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f71bc223-6c0f-408a-93da-c5207db2ee7c\"/>
    </mc:Choice>
  </mc:AlternateContent>
  <xr:revisionPtr revIDLastSave="0" documentId="8_{05EFA7D1-1901-460A-9662-536C2289B109}" xr6:coauthVersionLast="47" xr6:coauthVersionMax="47" xr10:uidLastSave="{00000000-0000-0000-0000-000000000000}"/>
  <bookViews>
    <workbookView xWindow="-120" yWindow="-120" windowWidth="19440" windowHeight="10440" tabRatio="655" firstSheet="4" activeTab="4" xr2:uid="{00000000-000D-0000-FFFF-FFFF00000000}"/>
  </bookViews>
  <sheets>
    <sheet name="Revisions" sheetId="22" r:id="rId1"/>
    <sheet name="OP Info" sheetId="33" r:id="rId2"/>
    <sheet name="MWTh" sheetId="17" r:id="rId3"/>
    <sheet name="TF" sheetId="18" r:id="rId4"/>
    <sheet name="Dust  Mist Checks" sheetId="36" r:id="rId5"/>
    <sheet name="Washer Titrations" sheetId="35" r:id="rId6"/>
    <sheet name="1st Shift BFp" sheetId="29" r:id="rId7"/>
    <sheet name="2nd Shift BFp" sheetId="28" r:id="rId8"/>
    <sheet name="Washer Data" sheetId="24" state="hidden" r:id="rId9"/>
    <sheet name="WASHER" sheetId="25" r:id="rId10"/>
    <sheet name="WEEKLY" sheetId="4" r:id="rId11"/>
    <sheet name="Chem Use" sheetId="31" r:id="rId12"/>
    <sheet name="LEADEC SCOPE" sheetId="27" r:id="rId13"/>
    <sheet name="Leadec Weekly" sheetId="26" r:id="rId14"/>
    <sheet name="ALL BLOCK CHARTS" sheetId="10" r:id="rId15"/>
    <sheet name="ALL HEAD CHARTS" sheetId="12" r:id="rId16"/>
    <sheet name="ALL CRANK CHARTS" sheetId="13" r:id="rId17"/>
    <sheet name="ALL CAM CHARTS" sheetId="19" r:id="rId18"/>
    <sheet name="ALL CONROD CHARTS" sheetId="20" r:id="rId19"/>
    <sheet name="ALL MIX TANK CHARTS" sheetId="21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2" i="36" l="1"/>
  <c r="A33" i="36" s="1"/>
  <c r="A34" i="36" s="1"/>
  <c r="A35" i="36" s="1"/>
  <c r="A27" i="36"/>
  <c r="A28" i="36" s="1"/>
  <c r="A29" i="36" s="1"/>
  <c r="A26" i="36"/>
  <c r="A20" i="36"/>
  <c r="A21" i="36" s="1"/>
  <c r="A22" i="36" s="1"/>
  <c r="A23" i="36" s="1"/>
  <c r="A14" i="36"/>
  <c r="A15" i="36" s="1"/>
  <c r="A16" i="36" s="1"/>
  <c r="A17" i="36" s="1"/>
  <c r="BR38" i="24"/>
  <c r="BR37" i="24"/>
  <c r="BR36" i="24"/>
  <c r="BR35" i="24"/>
  <c r="BR34" i="24"/>
  <c r="BR33" i="24"/>
  <c r="BR32" i="24"/>
  <c r="BR28" i="24"/>
  <c r="BR24" i="24"/>
  <c r="BR23" i="24"/>
  <c r="BR19" i="24"/>
  <c r="BR18" i="24"/>
  <c r="BR17" i="24"/>
  <c r="BR13" i="24"/>
  <c r="BR12" i="24"/>
  <c r="BD16" i="25"/>
  <c r="CF4" i="13" s="1"/>
  <c r="BJ37" i="24"/>
  <c r="BJ36" i="24"/>
  <c r="BJ34" i="24"/>
  <c r="BJ32" i="24"/>
  <c r="BJ28" i="24"/>
  <c r="BJ23" i="24"/>
  <c r="BJ18" i="24"/>
  <c r="BJ12" i="24"/>
  <c r="BK32" i="24"/>
  <c r="BJ8" i="24"/>
  <c r="BR8" i="24"/>
  <c r="BR7" i="24"/>
  <c r="BR6" i="24"/>
  <c r="BJ38" i="24"/>
  <c r="BJ35" i="24"/>
  <c r="BJ33" i="24"/>
  <c r="BJ24" i="24"/>
  <c r="BJ19" i="24"/>
  <c r="BJ17" i="24"/>
  <c r="BJ13" i="24"/>
  <c r="BJ7" i="24"/>
  <c r="BJ6" i="24"/>
  <c r="BD28" i="24"/>
  <c r="BD24" i="24"/>
  <c r="BD23" i="24"/>
  <c r="BD19" i="24"/>
  <c r="BD18" i="24"/>
  <c r="BD17" i="24"/>
  <c r="BD13" i="24"/>
  <c r="BD12" i="24"/>
  <c r="AR11" i="25" s="1"/>
  <c r="CE4" i="12" s="1"/>
  <c r="BA28" i="24"/>
  <c r="BA24" i="24"/>
  <c r="BB24" i="24" s="1"/>
  <c r="AS23" i="25" s="1"/>
  <c r="BA23" i="24"/>
  <c r="BA19" i="24"/>
  <c r="BA18" i="24"/>
  <c r="BA17" i="24"/>
  <c r="BB17" i="24" s="1"/>
  <c r="AS16" i="25" s="1"/>
  <c r="BA12" i="24"/>
  <c r="BA13" i="24"/>
  <c r="BB13" i="24" s="1"/>
  <c r="AS12" i="25" s="1"/>
  <c r="AV28" i="24"/>
  <c r="AV24" i="24"/>
  <c r="AV23" i="24"/>
  <c r="AV19" i="24"/>
  <c r="AV18" i="24"/>
  <c r="AV17" i="24"/>
  <c r="AV13" i="24"/>
  <c r="AV12" i="24"/>
  <c r="AP28" i="24"/>
  <c r="AM28" i="24"/>
  <c r="AH28" i="24"/>
  <c r="AP23" i="24"/>
  <c r="AM23" i="24"/>
  <c r="AH23" i="24"/>
  <c r="AP18" i="24"/>
  <c r="AM18" i="24"/>
  <c r="AH18" i="24"/>
  <c r="AP12" i="24"/>
  <c r="AM12" i="24"/>
  <c r="AH12" i="24"/>
  <c r="AP24" i="24"/>
  <c r="AM24" i="24"/>
  <c r="AH24" i="24"/>
  <c r="AP19" i="24"/>
  <c r="AM19" i="24"/>
  <c r="AH19" i="24"/>
  <c r="AP17" i="24"/>
  <c r="AM17" i="24"/>
  <c r="AH17" i="24"/>
  <c r="AP13" i="24"/>
  <c r="AM13" i="24"/>
  <c r="AH13" i="24"/>
  <c r="AB28" i="24"/>
  <c r="Y28" i="24"/>
  <c r="T28" i="24"/>
  <c r="AB23" i="24"/>
  <c r="Y23" i="24"/>
  <c r="T23" i="24"/>
  <c r="AB18" i="24"/>
  <c r="Y18" i="24"/>
  <c r="T18" i="24"/>
  <c r="AB12" i="24"/>
  <c r="Y12" i="24"/>
  <c r="T12" i="24"/>
  <c r="AB33" i="24"/>
  <c r="AB24" i="24"/>
  <c r="Y24" i="24"/>
  <c r="T24" i="24"/>
  <c r="AB19" i="24"/>
  <c r="AB17" i="24"/>
  <c r="Y19" i="24"/>
  <c r="Y17" i="24"/>
  <c r="T19" i="24"/>
  <c r="T17" i="24"/>
  <c r="AB13" i="24"/>
  <c r="Y13" i="24"/>
  <c r="T13" i="24"/>
  <c r="K38" i="24"/>
  <c r="K35" i="24"/>
  <c r="K33" i="24"/>
  <c r="N24" i="24"/>
  <c r="K24" i="24"/>
  <c r="F24" i="24"/>
  <c r="N19" i="24"/>
  <c r="K19" i="24"/>
  <c r="F19" i="24"/>
  <c r="N17" i="24"/>
  <c r="K17" i="24"/>
  <c r="F17" i="24"/>
  <c r="N13" i="24"/>
  <c r="K13" i="24"/>
  <c r="F13" i="24"/>
  <c r="N28" i="24"/>
  <c r="K28" i="24"/>
  <c r="F28" i="24"/>
  <c r="N23" i="24"/>
  <c r="K23" i="24"/>
  <c r="F23" i="24"/>
  <c r="N18" i="24"/>
  <c r="K18" i="24"/>
  <c r="F18" i="24"/>
  <c r="G18" i="24" s="1"/>
  <c r="N12" i="24"/>
  <c r="K12" i="24"/>
  <c r="F12" i="24"/>
  <c r="I14" i="31"/>
  <c r="I13" i="31"/>
  <c r="I12" i="31"/>
  <c r="KQ49" i="18"/>
  <c r="KQ50" i="18"/>
  <c r="KQ51" i="18"/>
  <c r="KE49" i="18"/>
  <c r="KE50" i="18"/>
  <c r="KE51" i="18"/>
  <c r="JS49" i="18"/>
  <c r="JS50" i="18"/>
  <c r="JS51" i="18"/>
  <c r="JG49" i="18"/>
  <c r="JG50" i="18"/>
  <c r="JG51" i="18"/>
  <c r="IU49" i="18"/>
  <c r="IU50" i="18"/>
  <c r="IU51" i="18"/>
  <c r="IG49" i="18"/>
  <c r="IG50" i="18"/>
  <c r="IG51" i="18"/>
  <c r="HU49" i="18"/>
  <c r="HU50" i="18"/>
  <c r="HU51" i="18"/>
  <c r="HI49" i="18"/>
  <c r="HI50" i="18"/>
  <c r="HI51" i="18"/>
  <c r="GW49" i="18"/>
  <c r="GW50" i="18"/>
  <c r="GW51" i="18"/>
  <c r="GK49" i="18"/>
  <c r="GK50" i="18"/>
  <c r="GK51" i="18"/>
  <c r="FW49" i="18"/>
  <c r="FW50" i="18"/>
  <c r="FW51" i="18"/>
  <c r="FK49" i="18"/>
  <c r="FK50" i="18"/>
  <c r="FK51" i="18"/>
  <c r="EY49" i="18"/>
  <c r="EY50" i="18"/>
  <c r="EY51" i="18"/>
  <c r="EM49" i="18"/>
  <c r="EM50" i="18"/>
  <c r="EM51" i="18"/>
  <c r="EA49" i="18"/>
  <c r="EA50" i="18"/>
  <c r="EA51" i="18"/>
  <c r="DM49" i="18"/>
  <c r="DM50" i="18"/>
  <c r="DM51" i="18"/>
  <c r="DA49" i="18"/>
  <c r="DA50" i="18"/>
  <c r="DA51" i="18"/>
  <c r="CO49" i="18"/>
  <c r="CO50" i="18"/>
  <c r="CO51" i="18"/>
  <c r="CC49" i="18"/>
  <c r="CC50" i="18"/>
  <c r="CC51" i="18"/>
  <c r="CC52" i="18"/>
  <c r="BQ49" i="18"/>
  <c r="BQ50" i="18"/>
  <c r="BQ51" i="18"/>
  <c r="BC49" i="18"/>
  <c r="BC50" i="18"/>
  <c r="BC51" i="18"/>
  <c r="AQ49" i="18"/>
  <c r="AQ50" i="18"/>
  <c r="AQ51" i="18"/>
  <c r="AH55" i="18"/>
  <c r="AE49" i="18"/>
  <c r="AE50" i="18"/>
  <c r="AE51" i="18"/>
  <c r="AH49" i="18"/>
  <c r="AH50" i="18"/>
  <c r="AH51" i="18"/>
  <c r="AH52" i="18"/>
  <c r="AI52" i="18" s="1"/>
  <c r="AH53" i="18"/>
  <c r="AH54" i="18"/>
  <c r="FH6" i="35"/>
  <c r="FH7" i="35"/>
  <c r="FH8" i="35"/>
  <c r="FH9" i="35"/>
  <c r="FH10" i="35"/>
  <c r="FH11" i="35"/>
  <c r="EW6" i="35"/>
  <c r="EW7" i="35"/>
  <c r="EW8" i="35"/>
  <c r="EW9" i="35"/>
  <c r="EW10" i="35"/>
  <c r="EW11" i="35"/>
  <c r="EL6" i="35"/>
  <c r="EL7" i="35"/>
  <c r="EL8" i="35"/>
  <c r="EL9" i="35"/>
  <c r="EL10" i="35"/>
  <c r="EL11" i="35"/>
  <c r="EA6" i="35"/>
  <c r="EA7" i="35"/>
  <c r="EA8" i="35"/>
  <c r="EA9" i="35"/>
  <c r="EA10" i="35"/>
  <c r="EA11" i="35"/>
  <c r="DP6" i="35"/>
  <c r="DP7" i="35"/>
  <c r="DP8" i="35"/>
  <c r="DP9" i="35"/>
  <c r="DP10" i="35"/>
  <c r="DP11" i="35"/>
  <c r="DE11" i="35"/>
  <c r="DE6" i="35"/>
  <c r="AR17" i="25" s="1"/>
  <c r="CE44" i="13" s="1"/>
  <c r="BD38" i="24"/>
  <c r="BD35" i="24"/>
  <c r="BD33" i="24"/>
  <c r="BD37" i="24"/>
  <c r="BD36" i="24"/>
  <c r="BD34" i="24"/>
  <c r="BD32" i="24"/>
  <c r="BD8" i="24"/>
  <c r="BD7" i="24"/>
  <c r="BD6" i="24"/>
  <c r="AF11" i="25"/>
  <c r="CD4" i="12" s="1"/>
  <c r="BX11" i="35"/>
  <c r="AP37" i="24"/>
  <c r="AP36" i="24"/>
  <c r="AP34" i="24"/>
  <c r="AP32" i="24"/>
  <c r="BX6" i="35"/>
  <c r="AF17" i="25" s="1"/>
  <c r="CD44" i="13" s="1"/>
  <c r="AP8" i="24"/>
  <c r="BO38" i="24"/>
  <c r="BP38" i="24" s="1"/>
  <c r="BE37" i="25" s="1"/>
  <c r="BO35" i="24"/>
  <c r="BO33" i="24"/>
  <c r="BO24" i="24"/>
  <c r="BP24" i="24" s="1"/>
  <c r="BE23" i="25" s="1"/>
  <c r="BO19" i="24"/>
  <c r="BO17" i="24"/>
  <c r="BO13" i="24"/>
  <c r="AV38" i="24"/>
  <c r="AV35" i="24"/>
  <c r="AV33" i="24"/>
  <c r="AV37" i="24"/>
  <c r="AV36" i="24"/>
  <c r="AV34" i="24"/>
  <c r="AV32" i="24"/>
  <c r="AW28" i="24"/>
  <c r="AW32" i="24"/>
  <c r="AV8" i="24"/>
  <c r="AV7" i="24"/>
  <c r="AV6" i="24"/>
  <c r="AH38" i="24"/>
  <c r="AH35" i="24"/>
  <c r="AH33" i="24"/>
  <c r="AH37" i="24"/>
  <c r="AH36" i="24"/>
  <c r="AH34" i="24"/>
  <c r="AH32" i="24"/>
  <c r="AI17" i="24"/>
  <c r="AH8" i="24"/>
  <c r="AH7" i="24"/>
  <c r="AH6" i="24"/>
  <c r="AP38" i="24"/>
  <c r="AP35" i="24"/>
  <c r="AP33" i="24"/>
  <c r="AF16" i="25"/>
  <c r="CD4" i="13" s="1"/>
  <c r="AF12" i="25"/>
  <c r="CD7" i="12" s="1"/>
  <c r="AP7" i="24"/>
  <c r="AP6" i="24"/>
  <c r="U20" i="35"/>
  <c r="J20" i="35"/>
  <c r="J19" i="35"/>
  <c r="J4" i="35"/>
  <c r="J12" i="35"/>
  <c r="J11" i="35"/>
  <c r="J10" i="35"/>
  <c r="J9" i="35"/>
  <c r="J8" i="35"/>
  <c r="J7" i="35"/>
  <c r="J6" i="35"/>
  <c r="J5" i="35"/>
  <c r="J21" i="35"/>
  <c r="FF12" i="35"/>
  <c r="FF11" i="35"/>
  <c r="FF10" i="35"/>
  <c r="FF9" i="35"/>
  <c r="FF8" i="35"/>
  <c r="FF7" i="35"/>
  <c r="FF6" i="35"/>
  <c r="FF5" i="35"/>
  <c r="FF4" i="35"/>
  <c r="EU12" i="35"/>
  <c r="EU11" i="35"/>
  <c r="EU10" i="35"/>
  <c r="EU9" i="35"/>
  <c r="EU8" i="35"/>
  <c r="EU7" i="35"/>
  <c r="EU6" i="35"/>
  <c r="EU5" i="35"/>
  <c r="EU4" i="35"/>
  <c r="EJ12" i="35"/>
  <c r="BO37" i="24" s="1"/>
  <c r="BP37" i="24" s="1"/>
  <c r="BE36" i="25" s="1"/>
  <c r="EJ11" i="35"/>
  <c r="EJ10" i="35"/>
  <c r="EJ9" i="35"/>
  <c r="EJ8" i="35"/>
  <c r="EJ7" i="35"/>
  <c r="EJ6" i="35"/>
  <c r="EJ5" i="35"/>
  <c r="EJ4" i="35"/>
  <c r="BO8" i="24" s="1"/>
  <c r="BP8" i="24" s="1"/>
  <c r="DY12" i="35"/>
  <c r="DY11" i="35"/>
  <c r="DY10" i="35"/>
  <c r="DY9" i="35"/>
  <c r="DY8" i="35"/>
  <c r="DY7" i="35"/>
  <c r="DY6" i="35"/>
  <c r="DY5" i="35"/>
  <c r="DY4" i="35"/>
  <c r="BA8" i="24" s="1"/>
  <c r="BB8" i="24" s="1"/>
  <c r="AS7" i="25" s="1"/>
  <c r="DN12" i="35"/>
  <c r="DN11" i="35"/>
  <c r="DN10" i="35"/>
  <c r="BA34" i="24" s="1"/>
  <c r="BB34" i="24" s="1"/>
  <c r="AS33" i="25" s="1"/>
  <c r="DN9" i="35"/>
  <c r="DN8" i="35"/>
  <c r="DN7" i="35"/>
  <c r="BB23" i="24" s="1"/>
  <c r="AS22" i="25" s="1"/>
  <c r="DN6" i="35"/>
  <c r="DN5" i="35"/>
  <c r="DN4" i="35"/>
  <c r="DC12" i="35"/>
  <c r="DC11" i="35"/>
  <c r="DC10" i="35"/>
  <c r="DC9" i="35"/>
  <c r="DC7" i="35"/>
  <c r="DC6" i="35"/>
  <c r="BB18" i="24" s="1"/>
  <c r="AS17" i="25" s="1"/>
  <c r="DC5" i="35"/>
  <c r="DC4" i="35"/>
  <c r="CR12" i="35"/>
  <c r="CR11" i="35"/>
  <c r="CR10" i="35"/>
  <c r="CR9" i="35"/>
  <c r="CR8" i="35"/>
  <c r="AN28" i="24" s="1"/>
  <c r="AG27" i="25" s="1"/>
  <c r="CR7" i="35"/>
  <c r="AN23" i="24" s="1"/>
  <c r="AG22" i="25" s="1"/>
  <c r="CR6" i="35"/>
  <c r="CR5" i="35"/>
  <c r="CR4" i="35"/>
  <c r="CG12" i="35"/>
  <c r="CG11" i="35"/>
  <c r="CG10" i="35"/>
  <c r="CG9" i="35"/>
  <c r="CG8" i="35"/>
  <c r="CG7" i="35"/>
  <c r="CG6" i="35"/>
  <c r="CG5" i="35"/>
  <c r="CG4" i="35"/>
  <c r="BV12" i="35"/>
  <c r="BV11" i="35"/>
  <c r="BV10" i="35"/>
  <c r="BV9" i="35"/>
  <c r="BV8" i="35"/>
  <c r="BV7" i="35"/>
  <c r="BV6" i="35"/>
  <c r="BV5" i="35"/>
  <c r="BV4" i="35"/>
  <c r="BK11" i="35"/>
  <c r="AZ12" i="35"/>
  <c r="AZ11" i="35"/>
  <c r="AZ10" i="35"/>
  <c r="AZ9" i="35"/>
  <c r="AZ8" i="35"/>
  <c r="AZ7" i="35"/>
  <c r="AZ6" i="35"/>
  <c r="AZ5" i="35"/>
  <c r="AZ4" i="35"/>
  <c r="AO12" i="35"/>
  <c r="AO11" i="35"/>
  <c r="AO10" i="35"/>
  <c r="AO9" i="35"/>
  <c r="AO8" i="35"/>
  <c r="AO7" i="35"/>
  <c r="AO6" i="35"/>
  <c r="AO5" i="35"/>
  <c r="AO4" i="35"/>
  <c r="AD12" i="35"/>
  <c r="AD11" i="35"/>
  <c r="AD10" i="35"/>
  <c r="AD9" i="35"/>
  <c r="AD8" i="35"/>
  <c r="AD7" i="35"/>
  <c r="AE7" i="35" s="1"/>
  <c r="AD6" i="35"/>
  <c r="AD5" i="35"/>
  <c r="AD4" i="35"/>
  <c r="S12" i="35"/>
  <c r="S11" i="35"/>
  <c r="S10" i="35"/>
  <c r="S9" i="35"/>
  <c r="S8" i="35"/>
  <c r="T8" i="35" s="1"/>
  <c r="S7" i="35"/>
  <c r="S6" i="35"/>
  <c r="S5" i="35"/>
  <c r="S4" i="35"/>
  <c r="BO34" i="24"/>
  <c r="BP34" i="24" s="1"/>
  <c r="BE33" i="25" s="1"/>
  <c r="BO32" i="24"/>
  <c r="BP32" i="24" s="1"/>
  <c r="BE31" i="25" s="1"/>
  <c r="BO28" i="24"/>
  <c r="BP28" i="24" s="1"/>
  <c r="BE27" i="25" s="1"/>
  <c r="BO23" i="24"/>
  <c r="BP23" i="24" s="1"/>
  <c r="BE22" i="25" s="1"/>
  <c r="BO18" i="24"/>
  <c r="BP18" i="24" s="1"/>
  <c r="BE17" i="25" s="1"/>
  <c r="BA38" i="24"/>
  <c r="BA35" i="24"/>
  <c r="BA33" i="24"/>
  <c r="BB19" i="24"/>
  <c r="AS18" i="25" s="1"/>
  <c r="BB38" i="24"/>
  <c r="AS37" i="25" s="1"/>
  <c r="BB35" i="24"/>
  <c r="AS34" i="25" s="1"/>
  <c r="BB33" i="24"/>
  <c r="BA7" i="24"/>
  <c r="BB7" i="24" s="1"/>
  <c r="AS6" i="25" s="1"/>
  <c r="BP35" i="24"/>
  <c r="BE34" i="25" s="1"/>
  <c r="BP33" i="24"/>
  <c r="BE32" i="25" s="1"/>
  <c r="BP19" i="24"/>
  <c r="BE18" i="25" s="1"/>
  <c r="BP17" i="24"/>
  <c r="BE16" i="25" s="1"/>
  <c r="BP13" i="24"/>
  <c r="BE12" i="25" s="1"/>
  <c r="BO7" i="24"/>
  <c r="BP7" i="24" s="1"/>
  <c r="BE6" i="25" s="1"/>
  <c r="BO6" i="24"/>
  <c r="BP6" i="24" s="1"/>
  <c r="BB6" i="24"/>
  <c r="BA6" i="24"/>
  <c r="AM38" i="24"/>
  <c r="AM35" i="24"/>
  <c r="AM33" i="24"/>
  <c r="AN24" i="24"/>
  <c r="AG23" i="25" s="1"/>
  <c r="AN19" i="24"/>
  <c r="AG18" i="25" s="1"/>
  <c r="AN13" i="24"/>
  <c r="AG12" i="25" s="1"/>
  <c r="AM32" i="24"/>
  <c r="AN32" i="24" s="1"/>
  <c r="AG31" i="25" s="1"/>
  <c r="AN38" i="24"/>
  <c r="AG37" i="25" s="1"/>
  <c r="AN35" i="24"/>
  <c r="AG34" i="25" s="1"/>
  <c r="AN33" i="24"/>
  <c r="AG32" i="25" s="1"/>
  <c r="AN17" i="24"/>
  <c r="AG16" i="25" s="1"/>
  <c r="AM7" i="24"/>
  <c r="AN7" i="24" s="1"/>
  <c r="AM6" i="24"/>
  <c r="AN6" i="24" s="1"/>
  <c r="O32" i="28"/>
  <c r="O31" i="28"/>
  <c r="Z13" i="24"/>
  <c r="FF27" i="35"/>
  <c r="FF26" i="35"/>
  <c r="FF25" i="35"/>
  <c r="FF24" i="35"/>
  <c r="FF23" i="35"/>
  <c r="FF22" i="35"/>
  <c r="FF21" i="35"/>
  <c r="FF20" i="35"/>
  <c r="FF29" i="35" s="1"/>
  <c r="FF19" i="35"/>
  <c r="EU27" i="35"/>
  <c r="EU26" i="35"/>
  <c r="EU25" i="35"/>
  <c r="EU24" i="35"/>
  <c r="EU23" i="35"/>
  <c r="EU22" i="35"/>
  <c r="EU21" i="35"/>
  <c r="EU20" i="35"/>
  <c r="EU19" i="35"/>
  <c r="EJ27" i="35"/>
  <c r="EJ26" i="35"/>
  <c r="EJ25" i="35"/>
  <c r="EJ24" i="35"/>
  <c r="EJ23" i="35"/>
  <c r="EJ22" i="35"/>
  <c r="EK22" i="35" s="1"/>
  <c r="EJ21" i="35"/>
  <c r="EJ20" i="35"/>
  <c r="EJ19" i="35"/>
  <c r="DY27" i="35"/>
  <c r="DY26" i="35"/>
  <c r="DY25" i="35"/>
  <c r="DY24" i="35"/>
  <c r="DY23" i="35"/>
  <c r="DY22" i="35"/>
  <c r="DY21" i="35"/>
  <c r="DY20" i="35"/>
  <c r="DY19" i="35"/>
  <c r="DN27" i="35"/>
  <c r="DN26" i="35"/>
  <c r="DN25" i="35"/>
  <c r="DN24" i="35"/>
  <c r="DN23" i="35"/>
  <c r="DN22" i="35"/>
  <c r="DN21" i="35"/>
  <c r="DN20" i="35"/>
  <c r="DN19" i="35"/>
  <c r="DC27" i="35"/>
  <c r="DC26" i="35"/>
  <c r="DC25" i="35"/>
  <c r="DC24" i="35"/>
  <c r="DC23" i="35"/>
  <c r="DC22" i="35"/>
  <c r="DC21" i="35"/>
  <c r="DC20" i="35"/>
  <c r="DC19" i="35"/>
  <c r="CR27" i="35"/>
  <c r="CR26" i="35"/>
  <c r="CR25" i="35"/>
  <c r="CR24" i="35"/>
  <c r="CR23" i="35"/>
  <c r="CR22" i="35"/>
  <c r="CR21" i="35"/>
  <c r="CR20" i="35"/>
  <c r="CR29" i="35" s="1"/>
  <c r="CR19" i="35"/>
  <c r="CG27" i="35"/>
  <c r="CG26" i="35"/>
  <c r="CG25" i="35"/>
  <c r="CG24" i="35"/>
  <c r="CG23" i="35"/>
  <c r="CG22" i="35"/>
  <c r="CG21" i="35"/>
  <c r="CG20" i="35"/>
  <c r="CG19" i="35"/>
  <c r="BV27" i="35"/>
  <c r="BV26" i="35"/>
  <c r="BV25" i="35"/>
  <c r="BV24" i="35"/>
  <c r="BV23" i="35"/>
  <c r="BV22" i="35"/>
  <c r="BV21" i="35"/>
  <c r="BV20" i="35"/>
  <c r="BV19" i="35"/>
  <c r="BV29" i="35" s="1"/>
  <c r="AZ27" i="35"/>
  <c r="AZ26" i="35"/>
  <c r="AZ25" i="35"/>
  <c r="AZ24" i="35"/>
  <c r="AZ23" i="35"/>
  <c r="AZ22" i="35"/>
  <c r="AZ21" i="35"/>
  <c r="AZ20" i="35"/>
  <c r="AZ19" i="35"/>
  <c r="AO27" i="35"/>
  <c r="AO26" i="35"/>
  <c r="AO25" i="35"/>
  <c r="AO24" i="35"/>
  <c r="AO23" i="35"/>
  <c r="AO22" i="35"/>
  <c r="AO21" i="35"/>
  <c r="AO20" i="35"/>
  <c r="AO19" i="35"/>
  <c r="AD27" i="35"/>
  <c r="AD26" i="35"/>
  <c r="AD25" i="35"/>
  <c r="AD24" i="35"/>
  <c r="AD23" i="35"/>
  <c r="AD22" i="35"/>
  <c r="AD21" i="35"/>
  <c r="AD20" i="35"/>
  <c r="AD29" i="35" s="1"/>
  <c r="AD19" i="35"/>
  <c r="S24" i="35"/>
  <c r="EV6" i="35"/>
  <c r="DZ6" i="35"/>
  <c r="DO7" i="35"/>
  <c r="CS6" i="35"/>
  <c r="BA7" i="35"/>
  <c r="H21" i="35"/>
  <c r="AX231" i="31"/>
  <c r="AW231" i="31"/>
  <c r="AV231" i="31"/>
  <c r="AO231" i="31"/>
  <c r="AN231" i="31"/>
  <c r="AM231" i="31"/>
  <c r="AF231" i="31"/>
  <c r="AE231" i="31"/>
  <c r="AD231" i="31"/>
  <c r="W231" i="31"/>
  <c r="V231" i="31"/>
  <c r="U231" i="31"/>
  <c r="M231" i="31"/>
  <c r="L231" i="31"/>
  <c r="AU244" i="31"/>
  <c r="AU243" i="31"/>
  <c r="AU242" i="31"/>
  <c r="AU241" i="31"/>
  <c r="AU240" i="31"/>
  <c r="AU239" i="31"/>
  <c r="AU238" i="31"/>
  <c r="AL244" i="31"/>
  <c r="AL243" i="31"/>
  <c r="AL242" i="31"/>
  <c r="AL241" i="31"/>
  <c r="AL240" i="31"/>
  <c r="AL239" i="31"/>
  <c r="AL238" i="31"/>
  <c r="AC244" i="31"/>
  <c r="AC243" i="31"/>
  <c r="AC242" i="31"/>
  <c r="AC241" i="31"/>
  <c r="AC240" i="31"/>
  <c r="AC239" i="31"/>
  <c r="AC238" i="31"/>
  <c r="T244" i="31"/>
  <c r="T243" i="31"/>
  <c r="T242" i="31"/>
  <c r="T241" i="31"/>
  <c r="T240" i="31"/>
  <c r="T239" i="31"/>
  <c r="T238" i="31"/>
  <c r="AU231" i="31"/>
  <c r="AU217" i="31"/>
  <c r="AL231" i="31"/>
  <c r="AL217" i="31"/>
  <c r="AC231" i="31"/>
  <c r="AC217" i="31"/>
  <c r="T231" i="31"/>
  <c r="T217" i="31"/>
  <c r="AJ38" i="24"/>
  <c r="AJ37" i="24"/>
  <c r="AJ36" i="24"/>
  <c r="AJ35" i="24"/>
  <c r="AJ34" i="24"/>
  <c r="AJ33" i="24"/>
  <c r="AJ32" i="24"/>
  <c r="AE31" i="25" s="1"/>
  <c r="AX38" i="24"/>
  <c r="AQ37" i="25" s="1"/>
  <c r="AX37" i="24"/>
  <c r="AQ36" i="25" s="1"/>
  <c r="AX36" i="24"/>
  <c r="AX35" i="24"/>
  <c r="AX34" i="24"/>
  <c r="AX33" i="24"/>
  <c r="AQ32" i="25" s="1"/>
  <c r="AX32" i="24"/>
  <c r="BL38" i="24"/>
  <c r="BL37" i="24"/>
  <c r="BL36" i="24"/>
  <c r="BL35" i="24"/>
  <c r="BL34" i="24"/>
  <c r="BL33" i="24"/>
  <c r="BL32" i="24"/>
  <c r="AQ34" i="25"/>
  <c r="AE32" i="25"/>
  <c r="AJ28" i="24"/>
  <c r="AX28" i="24"/>
  <c r="BL28" i="24"/>
  <c r="AJ24" i="24"/>
  <c r="AJ23" i="24"/>
  <c r="AX24" i="24"/>
  <c r="AX23" i="24"/>
  <c r="BL24" i="24"/>
  <c r="BL23" i="24"/>
  <c r="AJ19" i="24"/>
  <c r="AJ18" i="24"/>
  <c r="AJ17" i="24"/>
  <c r="AX19" i="24"/>
  <c r="AQ18" i="25" s="1"/>
  <c r="AX18" i="24"/>
  <c r="AQ17" i="25" s="1"/>
  <c r="AX17" i="24"/>
  <c r="BL19" i="24"/>
  <c r="BL18" i="24"/>
  <c r="BL17" i="24"/>
  <c r="AE18" i="25"/>
  <c r="BL13" i="24"/>
  <c r="BL12" i="24"/>
  <c r="AX13" i="24"/>
  <c r="AX12" i="24"/>
  <c r="AJ13" i="24"/>
  <c r="AE12" i="25" s="1"/>
  <c r="AJ12" i="24"/>
  <c r="BL7" i="24"/>
  <c r="BL8" i="24"/>
  <c r="BL6" i="24"/>
  <c r="AX8" i="24"/>
  <c r="AX7" i="24"/>
  <c r="AX6" i="24"/>
  <c r="AJ8" i="24"/>
  <c r="AJ7" i="24"/>
  <c r="AJ6" i="24"/>
  <c r="J24" i="18"/>
  <c r="J23" i="18"/>
  <c r="AX244" i="31"/>
  <c r="AW244" i="31"/>
  <c r="AV244" i="31"/>
  <c r="AX243" i="31"/>
  <c r="AW243" i="31"/>
  <c r="AV243" i="31"/>
  <c r="AX242" i="31"/>
  <c r="AW242" i="31"/>
  <c r="AV242" i="31"/>
  <c r="AX241" i="31"/>
  <c r="AW241" i="31"/>
  <c r="AV241" i="31"/>
  <c r="AX240" i="31"/>
  <c r="AW240" i="31"/>
  <c r="AV240" i="31"/>
  <c r="AX239" i="31"/>
  <c r="AW239" i="31"/>
  <c r="AV239" i="31"/>
  <c r="AX238" i="31"/>
  <c r="AW238" i="31"/>
  <c r="AV238" i="31"/>
  <c r="AO244" i="31"/>
  <c r="AN244" i="31"/>
  <c r="AM244" i="31"/>
  <c r="AO243" i="31"/>
  <c r="AN243" i="31"/>
  <c r="AM243" i="31"/>
  <c r="AO242" i="31"/>
  <c r="AN242" i="31"/>
  <c r="AM242" i="31"/>
  <c r="AO241" i="31"/>
  <c r="AN241" i="31"/>
  <c r="AM241" i="31"/>
  <c r="AO240" i="31"/>
  <c r="AN240" i="31"/>
  <c r="AM240" i="31"/>
  <c r="AO239" i="31"/>
  <c r="AN239" i="31"/>
  <c r="AM239" i="31"/>
  <c r="AO238" i="31"/>
  <c r="AN238" i="31"/>
  <c r="AM238" i="31"/>
  <c r="AF244" i="31"/>
  <c r="AE244" i="31"/>
  <c r="AD244" i="31"/>
  <c r="AF243" i="31"/>
  <c r="AE243" i="31"/>
  <c r="AD243" i="31"/>
  <c r="AF242" i="31"/>
  <c r="AE242" i="31"/>
  <c r="AD242" i="31"/>
  <c r="AF241" i="31"/>
  <c r="AE241" i="31"/>
  <c r="AD241" i="31"/>
  <c r="AF240" i="31"/>
  <c r="AE240" i="31"/>
  <c r="AD240" i="31"/>
  <c r="AF239" i="31"/>
  <c r="AE239" i="31"/>
  <c r="AD239" i="31"/>
  <c r="AF238" i="31"/>
  <c r="AE238" i="31"/>
  <c r="AD238" i="31"/>
  <c r="W244" i="31"/>
  <c r="W243" i="31"/>
  <c r="W242" i="31"/>
  <c r="W241" i="31"/>
  <c r="W240" i="31"/>
  <c r="W239" i="31"/>
  <c r="V244" i="31"/>
  <c r="V243" i="31"/>
  <c r="V242" i="31"/>
  <c r="V241" i="31"/>
  <c r="V240" i="31"/>
  <c r="V239" i="31"/>
  <c r="U244" i="31"/>
  <c r="U243" i="31"/>
  <c r="U242" i="31"/>
  <c r="U241" i="31"/>
  <c r="U240" i="31"/>
  <c r="U239" i="31"/>
  <c r="W238" i="31"/>
  <c r="V238" i="31"/>
  <c r="U238" i="31"/>
  <c r="N82" i="29"/>
  <c r="I64" i="31"/>
  <c r="H64" i="31"/>
  <c r="G64" i="31"/>
  <c r="I63" i="31"/>
  <c r="H63" i="31"/>
  <c r="G63" i="31"/>
  <c r="I62" i="31"/>
  <c r="H62" i="31"/>
  <c r="G62" i="31"/>
  <c r="I61" i="31"/>
  <c r="H61" i="31"/>
  <c r="G61" i="31"/>
  <c r="I60" i="31"/>
  <c r="I65" i="31" s="1"/>
  <c r="KT55" i="18"/>
  <c r="KT54" i="18"/>
  <c r="KT53" i="18"/>
  <c r="KT52" i="18"/>
  <c r="KT51" i="18"/>
  <c r="KT50" i="18"/>
  <c r="KT49" i="18"/>
  <c r="KH55" i="18"/>
  <c r="KH54" i="18"/>
  <c r="KH53" i="18"/>
  <c r="KH52" i="18"/>
  <c r="KH51" i="18"/>
  <c r="KH50" i="18"/>
  <c r="KI50" i="18" s="1"/>
  <c r="KH49" i="18"/>
  <c r="JV55" i="18"/>
  <c r="JV54" i="18"/>
  <c r="JV53" i="18"/>
  <c r="JV52" i="18"/>
  <c r="JV51" i="18"/>
  <c r="JV50" i="18"/>
  <c r="JV49" i="18"/>
  <c r="JJ55" i="18"/>
  <c r="JJ54" i="18"/>
  <c r="JJ53" i="18"/>
  <c r="JJ52" i="18"/>
  <c r="JJ51" i="18"/>
  <c r="JJ50" i="18"/>
  <c r="JK50" i="18" s="1"/>
  <c r="JJ49" i="18"/>
  <c r="IX55" i="18"/>
  <c r="IY55" i="18" s="1"/>
  <c r="IX54" i="18"/>
  <c r="IX53" i="18"/>
  <c r="IX52" i="18"/>
  <c r="IX51" i="18"/>
  <c r="IX50" i="18"/>
  <c r="IX49" i="18"/>
  <c r="IJ55" i="18"/>
  <c r="IJ54" i="18"/>
  <c r="IJ53" i="18"/>
  <c r="IJ52" i="18"/>
  <c r="IJ51" i="18"/>
  <c r="IJ50" i="18"/>
  <c r="IJ49" i="18"/>
  <c r="HX55" i="18"/>
  <c r="HX54" i="18"/>
  <c r="HX53" i="18"/>
  <c r="HX52" i="18"/>
  <c r="HX51" i="18"/>
  <c r="HX50" i="18"/>
  <c r="HX49" i="18"/>
  <c r="HY49" i="18" s="1"/>
  <c r="HL55" i="18"/>
  <c r="HL54" i="18"/>
  <c r="HM54" i="18" s="1"/>
  <c r="HL53" i="18"/>
  <c r="HL52" i="18"/>
  <c r="HL51" i="18"/>
  <c r="HL50" i="18"/>
  <c r="HL49" i="18"/>
  <c r="GZ55" i="18"/>
  <c r="GZ54" i="18"/>
  <c r="GZ53" i="18"/>
  <c r="GZ52" i="18"/>
  <c r="GZ51" i="18"/>
  <c r="GZ50" i="18"/>
  <c r="GZ49" i="18"/>
  <c r="GN55" i="18"/>
  <c r="GN54" i="18"/>
  <c r="GN53" i="18"/>
  <c r="GN52" i="18"/>
  <c r="GN51" i="18"/>
  <c r="GN50" i="18"/>
  <c r="GN49" i="18"/>
  <c r="FZ55" i="18"/>
  <c r="FZ54" i="18"/>
  <c r="FZ53" i="18"/>
  <c r="FZ52" i="18"/>
  <c r="FZ51" i="18"/>
  <c r="FZ50" i="18"/>
  <c r="FZ49" i="18"/>
  <c r="FN55" i="18"/>
  <c r="FN54" i="18"/>
  <c r="FN53" i="18"/>
  <c r="FN52" i="18"/>
  <c r="FN51" i="18"/>
  <c r="FN50" i="18"/>
  <c r="FO50" i="18" s="1"/>
  <c r="FN49" i="18"/>
  <c r="FB55" i="18"/>
  <c r="FB54" i="18"/>
  <c r="FB53" i="18"/>
  <c r="FB52" i="18"/>
  <c r="FB51" i="18"/>
  <c r="FB50" i="18"/>
  <c r="FB49" i="18"/>
  <c r="FC49" i="18" s="1"/>
  <c r="EP55" i="18"/>
  <c r="EP54" i="18"/>
  <c r="EP53" i="18"/>
  <c r="EP52" i="18"/>
  <c r="EP51" i="18"/>
  <c r="EP50" i="18"/>
  <c r="EP49" i="18"/>
  <c r="ED55" i="18"/>
  <c r="ED54" i="18"/>
  <c r="ED53" i="18"/>
  <c r="ED52" i="18"/>
  <c r="ED51" i="18"/>
  <c r="ED50" i="18"/>
  <c r="ED49" i="18"/>
  <c r="DP55" i="18"/>
  <c r="DP54" i="18"/>
  <c r="DP53" i="18"/>
  <c r="DP52" i="18"/>
  <c r="DP51" i="18"/>
  <c r="DP50" i="18"/>
  <c r="DQ50" i="18" s="1"/>
  <c r="DP49" i="18"/>
  <c r="DD55" i="18"/>
  <c r="DD54" i="18"/>
  <c r="DD53" i="18"/>
  <c r="DD52" i="18"/>
  <c r="DD51" i="18"/>
  <c r="DD50" i="18"/>
  <c r="DD49" i="18"/>
  <c r="CR55" i="18"/>
  <c r="CR54" i="18"/>
  <c r="CR53" i="18"/>
  <c r="CR52" i="18"/>
  <c r="CR51" i="18"/>
  <c r="CR50" i="18"/>
  <c r="CS50" i="18" s="1"/>
  <c r="CR49" i="18"/>
  <c r="CF55" i="18"/>
  <c r="CF54" i="18"/>
  <c r="CF53" i="18"/>
  <c r="CF52" i="18"/>
  <c r="CF51" i="18"/>
  <c r="CF50" i="18"/>
  <c r="CF49" i="18"/>
  <c r="BT55" i="18"/>
  <c r="BT54" i="18"/>
  <c r="BT53" i="18"/>
  <c r="BT52" i="18"/>
  <c r="BT51" i="18"/>
  <c r="BT50" i="18"/>
  <c r="BU50" i="18" s="1"/>
  <c r="BT49" i="18"/>
  <c r="BF55" i="18"/>
  <c r="BF54" i="18"/>
  <c r="BF53" i="18"/>
  <c r="BF52" i="18"/>
  <c r="BF51" i="18"/>
  <c r="BF50" i="18"/>
  <c r="BF49" i="18"/>
  <c r="AT55" i="18"/>
  <c r="AT54" i="18"/>
  <c r="AT53" i="18"/>
  <c r="AT52" i="18"/>
  <c r="AT51" i="18"/>
  <c r="AT50" i="18"/>
  <c r="AT49" i="18"/>
  <c r="AU49" i="18" s="1"/>
  <c r="J49" i="18"/>
  <c r="V55" i="18"/>
  <c r="V49" i="18"/>
  <c r="V50" i="18"/>
  <c r="V51" i="18"/>
  <c r="V52" i="18"/>
  <c r="V53" i="18"/>
  <c r="V54" i="18"/>
  <c r="N81" i="28"/>
  <c r="H38" i="24" s="1"/>
  <c r="G37" i="25" s="1"/>
  <c r="N80" i="28"/>
  <c r="H35" i="24" s="1"/>
  <c r="N79" i="28"/>
  <c r="H33" i="24" s="1"/>
  <c r="G32" i="25" s="1"/>
  <c r="I50" i="31"/>
  <c r="I51" i="31"/>
  <c r="I52" i="31"/>
  <c r="I53" i="31"/>
  <c r="I54" i="31"/>
  <c r="I40" i="31"/>
  <c r="I41" i="31"/>
  <c r="I42" i="31"/>
  <c r="I43" i="31"/>
  <c r="I44" i="31"/>
  <c r="I30" i="31"/>
  <c r="I31" i="31"/>
  <c r="I32" i="31"/>
  <c r="I33" i="31"/>
  <c r="I34" i="31"/>
  <c r="I20" i="31"/>
  <c r="I21" i="31"/>
  <c r="I22" i="31"/>
  <c r="I23" i="31"/>
  <c r="I24" i="31"/>
  <c r="AA141" i="31"/>
  <c r="AA140" i="31"/>
  <c r="AA139" i="31"/>
  <c r="AA138" i="31"/>
  <c r="AA137" i="31"/>
  <c r="AA136" i="31"/>
  <c r="AA135" i="31"/>
  <c r="AA134" i="31"/>
  <c r="AA133" i="31"/>
  <c r="AA132" i="31"/>
  <c r="AA131" i="31"/>
  <c r="AA130" i="31"/>
  <c r="AA129" i="31"/>
  <c r="AA128" i="31"/>
  <c r="AA127" i="31"/>
  <c r="AA126" i="31"/>
  <c r="AA125" i="31"/>
  <c r="AA124" i="31"/>
  <c r="AA123" i="31"/>
  <c r="AA122" i="31"/>
  <c r="AA121" i="31"/>
  <c r="AA120" i="31"/>
  <c r="AA119" i="31"/>
  <c r="AA118" i="31"/>
  <c r="AA117" i="31"/>
  <c r="AA116" i="31"/>
  <c r="AA115" i="31"/>
  <c r="AA114" i="31"/>
  <c r="AA113" i="31"/>
  <c r="AA112" i="31"/>
  <c r="AA111" i="31"/>
  <c r="AA110" i="31"/>
  <c r="AA109" i="31"/>
  <c r="AA108" i="31"/>
  <c r="AA107" i="31"/>
  <c r="AA106" i="31"/>
  <c r="AA105" i="31"/>
  <c r="AA104" i="31"/>
  <c r="AA103" i="31"/>
  <c r="AA102" i="31"/>
  <c r="AA101" i="31"/>
  <c r="AA100" i="31"/>
  <c r="AA99" i="31"/>
  <c r="AA98" i="31"/>
  <c r="AA97" i="31"/>
  <c r="AA96" i="31"/>
  <c r="AA95" i="31"/>
  <c r="AA94" i="31"/>
  <c r="AA93" i="31"/>
  <c r="AA92" i="31"/>
  <c r="AA91" i="31"/>
  <c r="AA90" i="31"/>
  <c r="AA89" i="31"/>
  <c r="AA88" i="31"/>
  <c r="AA87" i="31"/>
  <c r="AA86" i="31"/>
  <c r="AA85" i="31"/>
  <c r="AA84" i="31"/>
  <c r="AJ141" i="31"/>
  <c r="AJ140" i="31"/>
  <c r="AJ139" i="31"/>
  <c r="AJ138" i="31"/>
  <c r="AJ137" i="31"/>
  <c r="AJ136" i="31"/>
  <c r="AJ135" i="31"/>
  <c r="AJ134" i="31"/>
  <c r="AJ133" i="31"/>
  <c r="AJ132" i="31"/>
  <c r="AJ131" i="31"/>
  <c r="AJ130" i="31"/>
  <c r="AJ129" i="31"/>
  <c r="AJ128" i="31"/>
  <c r="AJ127" i="31"/>
  <c r="AJ126" i="31"/>
  <c r="AJ125" i="31"/>
  <c r="AJ124" i="31"/>
  <c r="AJ123" i="31"/>
  <c r="AJ122" i="31"/>
  <c r="AJ121" i="31"/>
  <c r="AJ120" i="31"/>
  <c r="AJ119" i="31"/>
  <c r="AJ118" i="31"/>
  <c r="AJ117" i="31"/>
  <c r="AJ116" i="31"/>
  <c r="AJ115" i="31"/>
  <c r="AJ114" i="31"/>
  <c r="AJ113" i="31"/>
  <c r="AJ112" i="31"/>
  <c r="AJ111" i="31"/>
  <c r="AJ110" i="31"/>
  <c r="AJ109" i="31"/>
  <c r="AJ108" i="31"/>
  <c r="AJ107" i="31"/>
  <c r="AJ106" i="31"/>
  <c r="AJ105" i="31"/>
  <c r="AJ104" i="31"/>
  <c r="AJ103" i="31"/>
  <c r="AJ102" i="31"/>
  <c r="AJ101" i="31"/>
  <c r="AJ100" i="31"/>
  <c r="AJ99" i="31"/>
  <c r="AJ98" i="31"/>
  <c r="AJ97" i="31"/>
  <c r="AJ96" i="31"/>
  <c r="AJ95" i="31"/>
  <c r="AJ94" i="31"/>
  <c r="AJ93" i="31"/>
  <c r="AJ92" i="31"/>
  <c r="AJ91" i="31"/>
  <c r="AJ90" i="31"/>
  <c r="AJ89" i="31"/>
  <c r="AJ88" i="31"/>
  <c r="AJ87" i="31"/>
  <c r="AJ86" i="31"/>
  <c r="AJ85" i="31"/>
  <c r="AJ84" i="31"/>
  <c r="AS141" i="31"/>
  <c r="AS140" i="31"/>
  <c r="AS139" i="31"/>
  <c r="AS138" i="31"/>
  <c r="AS137" i="31"/>
  <c r="AS136" i="31"/>
  <c r="AS135" i="31"/>
  <c r="AS134" i="31"/>
  <c r="AS133" i="31"/>
  <c r="AS132" i="31"/>
  <c r="AS131" i="31"/>
  <c r="AS130" i="31"/>
  <c r="AS129" i="31"/>
  <c r="AS128" i="31"/>
  <c r="AS127" i="31"/>
  <c r="AS126" i="31"/>
  <c r="AS125" i="31"/>
  <c r="AS124" i="31"/>
  <c r="AS123" i="31"/>
  <c r="AS122" i="31"/>
  <c r="AS121" i="31"/>
  <c r="AS120" i="31"/>
  <c r="AS119" i="31"/>
  <c r="AS118" i="31"/>
  <c r="AS117" i="31"/>
  <c r="AS116" i="31"/>
  <c r="AS115" i="31"/>
  <c r="AS114" i="31"/>
  <c r="AS113" i="31"/>
  <c r="AS112" i="31"/>
  <c r="AS111" i="31"/>
  <c r="AS110" i="31"/>
  <c r="AS109" i="31"/>
  <c r="AS108" i="31"/>
  <c r="AS107" i="31"/>
  <c r="AS106" i="31"/>
  <c r="AS105" i="31"/>
  <c r="AS104" i="31"/>
  <c r="AS103" i="31"/>
  <c r="AS102" i="31"/>
  <c r="AS101" i="31"/>
  <c r="AS100" i="31"/>
  <c r="AS99" i="31"/>
  <c r="AS98" i="31"/>
  <c r="AS97" i="31"/>
  <c r="AS96" i="31"/>
  <c r="AS95" i="31"/>
  <c r="AS94" i="31"/>
  <c r="AS93" i="31"/>
  <c r="AS92" i="31"/>
  <c r="AS91" i="31"/>
  <c r="AS90" i="31"/>
  <c r="AS89" i="31"/>
  <c r="AS88" i="31"/>
  <c r="AS87" i="31"/>
  <c r="AS86" i="31"/>
  <c r="AS85" i="31"/>
  <c r="AS84" i="31"/>
  <c r="AT244" i="31"/>
  <c r="AR244" i="31"/>
  <c r="AQ244" i="31"/>
  <c r="AK244" i="31"/>
  <c r="AI244" i="31"/>
  <c r="AH244" i="31"/>
  <c r="AB244" i="31"/>
  <c r="Z244" i="31"/>
  <c r="Y244" i="31"/>
  <c r="S244" i="31"/>
  <c r="Q244" i="31"/>
  <c r="P244" i="31"/>
  <c r="J244" i="31"/>
  <c r="H244" i="31"/>
  <c r="G244" i="31"/>
  <c r="AT243" i="31"/>
  <c r="AR243" i="31"/>
  <c r="AQ243" i="31"/>
  <c r="AK243" i="31"/>
  <c r="AI243" i="31"/>
  <c r="AH243" i="31"/>
  <c r="AB243" i="31"/>
  <c r="Z243" i="31"/>
  <c r="Y243" i="31"/>
  <c r="S243" i="31"/>
  <c r="Q243" i="31"/>
  <c r="P243" i="31"/>
  <c r="J243" i="31"/>
  <c r="H243" i="31"/>
  <c r="G243" i="31"/>
  <c r="AT242" i="31"/>
  <c r="AR242" i="31"/>
  <c r="AQ242" i="31"/>
  <c r="AK242" i="31"/>
  <c r="AI242" i="31"/>
  <c r="AH242" i="31"/>
  <c r="AB242" i="31"/>
  <c r="Z242" i="31"/>
  <c r="Y242" i="31"/>
  <c r="S242" i="31"/>
  <c r="Q242" i="31"/>
  <c r="P242" i="31"/>
  <c r="J242" i="31"/>
  <c r="H242" i="31"/>
  <c r="G242" i="31"/>
  <c r="AT241" i="31"/>
  <c r="AR241" i="31"/>
  <c r="AQ241" i="31"/>
  <c r="AK241" i="31"/>
  <c r="AI241" i="31"/>
  <c r="AH241" i="31"/>
  <c r="AB241" i="31"/>
  <c r="Z241" i="31"/>
  <c r="Y241" i="31"/>
  <c r="S241" i="31"/>
  <c r="Q241" i="31"/>
  <c r="P241" i="31"/>
  <c r="J241" i="31"/>
  <c r="H241" i="31"/>
  <c r="G241" i="31"/>
  <c r="AT240" i="31"/>
  <c r="AR240" i="31"/>
  <c r="AQ240" i="31"/>
  <c r="AK240" i="31"/>
  <c r="AI240" i="31"/>
  <c r="AH240" i="31"/>
  <c r="AB240" i="31"/>
  <c r="Z240" i="31"/>
  <c r="Y240" i="31"/>
  <c r="S240" i="31"/>
  <c r="Q240" i="31"/>
  <c r="P240" i="31"/>
  <c r="J240" i="31"/>
  <c r="H240" i="31"/>
  <c r="G240" i="31"/>
  <c r="AT239" i="31"/>
  <c r="AR239" i="31"/>
  <c r="AQ239" i="31"/>
  <c r="AK239" i="31"/>
  <c r="AI239" i="31"/>
  <c r="AH239" i="31"/>
  <c r="AB239" i="31"/>
  <c r="Z239" i="31"/>
  <c r="Y239" i="31"/>
  <c r="S239" i="31"/>
  <c r="Q239" i="31"/>
  <c r="P239" i="31"/>
  <c r="J239" i="31"/>
  <c r="H239" i="31"/>
  <c r="G239" i="31"/>
  <c r="AT238" i="31"/>
  <c r="AR238" i="31"/>
  <c r="AQ238" i="31"/>
  <c r="AK238" i="31"/>
  <c r="AI238" i="31"/>
  <c r="AH238" i="31"/>
  <c r="AB238" i="31"/>
  <c r="Z238" i="31"/>
  <c r="Y238" i="31"/>
  <c r="S238" i="31"/>
  <c r="Q238" i="31"/>
  <c r="P238" i="31"/>
  <c r="J238" i="31"/>
  <c r="H238" i="31"/>
  <c r="G238" i="31"/>
  <c r="BG237" i="31"/>
  <c r="BF237" i="31"/>
  <c r="BE237" i="31"/>
  <c r="BD237" i="31"/>
  <c r="BC237" i="31"/>
  <c r="BA237" i="31"/>
  <c r="AZ237" i="31"/>
  <c r="BG236" i="31"/>
  <c r="BF236" i="31"/>
  <c r="BE236" i="31"/>
  <c r="BD236" i="31"/>
  <c r="BC236" i="31"/>
  <c r="BA236" i="31"/>
  <c r="AZ236" i="31"/>
  <c r="BG235" i="31"/>
  <c r="BF235" i="31"/>
  <c r="BE235" i="31"/>
  <c r="BD235" i="31"/>
  <c r="BC235" i="31"/>
  <c r="BA235" i="31"/>
  <c r="AZ235" i="31"/>
  <c r="R141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11" i="31"/>
  <c r="R112" i="31"/>
  <c r="R113" i="31"/>
  <c r="R114" i="31"/>
  <c r="R115" i="31"/>
  <c r="R116" i="31"/>
  <c r="R117" i="31"/>
  <c r="R120" i="31"/>
  <c r="R121" i="31"/>
  <c r="R122" i="31"/>
  <c r="R123" i="31"/>
  <c r="R124" i="31"/>
  <c r="R125" i="31"/>
  <c r="R126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39" i="31"/>
  <c r="R140" i="31"/>
  <c r="R84" i="31"/>
  <c r="R85" i="31"/>
  <c r="K141" i="31"/>
  <c r="J86" i="31"/>
  <c r="K86" i="31"/>
  <c r="J87" i="31"/>
  <c r="K87" i="31"/>
  <c r="J88" i="31"/>
  <c r="K88" i="31"/>
  <c r="J89" i="31"/>
  <c r="K89" i="31"/>
  <c r="J90" i="31"/>
  <c r="K90" i="31"/>
  <c r="J91" i="31"/>
  <c r="K91" i="31"/>
  <c r="J92" i="31"/>
  <c r="K92" i="31"/>
  <c r="J93" i="31"/>
  <c r="K93" i="31"/>
  <c r="J94" i="31"/>
  <c r="K94" i="31"/>
  <c r="J95" i="31"/>
  <c r="K95" i="31"/>
  <c r="J96" i="31"/>
  <c r="K96" i="31"/>
  <c r="J97" i="31"/>
  <c r="K97" i="31"/>
  <c r="J98" i="31"/>
  <c r="K98" i="31"/>
  <c r="J99" i="31"/>
  <c r="K99" i="31"/>
  <c r="J100" i="31"/>
  <c r="K100" i="31"/>
  <c r="J101" i="31"/>
  <c r="K101" i="31"/>
  <c r="J102" i="31"/>
  <c r="K102" i="31"/>
  <c r="J103" i="31"/>
  <c r="K103" i="31"/>
  <c r="J104" i="31"/>
  <c r="K104" i="31"/>
  <c r="J105" i="31"/>
  <c r="K105" i="31"/>
  <c r="J106" i="31"/>
  <c r="K106" i="31"/>
  <c r="J107" i="31"/>
  <c r="K107" i="31"/>
  <c r="J108" i="31"/>
  <c r="K108" i="31"/>
  <c r="J109" i="31"/>
  <c r="K109" i="31"/>
  <c r="J110" i="31"/>
  <c r="K110" i="31"/>
  <c r="J111" i="31"/>
  <c r="K111" i="31"/>
  <c r="J112" i="31"/>
  <c r="K112" i="31"/>
  <c r="J113" i="31"/>
  <c r="K113" i="31"/>
  <c r="J114" i="31"/>
  <c r="K114" i="31"/>
  <c r="J115" i="31"/>
  <c r="K115" i="31"/>
  <c r="J116" i="31"/>
  <c r="K116" i="31"/>
  <c r="J117" i="31"/>
  <c r="K117" i="31"/>
  <c r="J118" i="31"/>
  <c r="K118" i="31"/>
  <c r="J119" i="31"/>
  <c r="K119" i="31"/>
  <c r="J120" i="31"/>
  <c r="K120" i="31"/>
  <c r="J121" i="31"/>
  <c r="K121" i="31"/>
  <c r="J122" i="31"/>
  <c r="K122" i="31"/>
  <c r="J123" i="31"/>
  <c r="K123" i="31"/>
  <c r="J124" i="31"/>
  <c r="K124" i="31"/>
  <c r="J125" i="31"/>
  <c r="K125" i="31"/>
  <c r="J126" i="31"/>
  <c r="K126" i="31"/>
  <c r="J127" i="31"/>
  <c r="K127" i="31"/>
  <c r="J128" i="31"/>
  <c r="K128" i="31"/>
  <c r="J129" i="31"/>
  <c r="K129" i="31"/>
  <c r="J130" i="31"/>
  <c r="K130" i="31"/>
  <c r="J131" i="31"/>
  <c r="K131" i="31"/>
  <c r="J132" i="31"/>
  <c r="K132" i="31"/>
  <c r="J133" i="31"/>
  <c r="K133" i="31"/>
  <c r="J134" i="31"/>
  <c r="K134" i="31"/>
  <c r="J135" i="31"/>
  <c r="K135" i="31"/>
  <c r="J136" i="31"/>
  <c r="K136" i="31"/>
  <c r="J137" i="31"/>
  <c r="K137" i="31"/>
  <c r="J138" i="31"/>
  <c r="K138" i="31"/>
  <c r="K139" i="31"/>
  <c r="K140" i="31"/>
  <c r="J85" i="31"/>
  <c r="K85" i="31"/>
  <c r="K84" i="31"/>
  <c r="J84" i="31"/>
  <c r="I85" i="31"/>
  <c r="I86" i="31"/>
  <c r="I87" i="31"/>
  <c r="I88" i="31"/>
  <c r="I89" i="31"/>
  <c r="BB89" i="31" s="1"/>
  <c r="I90" i="31"/>
  <c r="BB90" i="31" s="1"/>
  <c r="I91" i="31"/>
  <c r="I92" i="31"/>
  <c r="BB92" i="31" s="1"/>
  <c r="I93" i="31"/>
  <c r="I94" i="31"/>
  <c r="I95" i="31"/>
  <c r="I96" i="31"/>
  <c r="I97" i="31"/>
  <c r="I98" i="31"/>
  <c r="BB98" i="31" s="1"/>
  <c r="I99" i="31"/>
  <c r="I100" i="31"/>
  <c r="I101" i="31"/>
  <c r="I102" i="31"/>
  <c r="I103" i="31"/>
  <c r="I104" i="31"/>
  <c r="I105" i="31"/>
  <c r="BB105" i="31" s="1"/>
  <c r="I106" i="31"/>
  <c r="BB106" i="31" s="1"/>
  <c r="I107" i="31"/>
  <c r="I108" i="31"/>
  <c r="I111" i="31"/>
  <c r="I112" i="31"/>
  <c r="I113" i="31"/>
  <c r="I114" i="31"/>
  <c r="BB114" i="31" s="1"/>
  <c r="I115" i="31"/>
  <c r="I116" i="31"/>
  <c r="BB116" i="31" s="1"/>
  <c r="I117" i="31"/>
  <c r="BB117" i="31" s="1"/>
  <c r="I120" i="31"/>
  <c r="I121" i="31"/>
  <c r="I122" i="31"/>
  <c r="BB122" i="31" s="1"/>
  <c r="I123" i="31"/>
  <c r="I124" i="31"/>
  <c r="BB124" i="31" s="1"/>
  <c r="I125" i="31"/>
  <c r="BB125" i="31" s="1"/>
  <c r="I126" i="31"/>
  <c r="I127" i="31"/>
  <c r="I128" i="31"/>
  <c r="I129" i="31"/>
  <c r="I130" i="31"/>
  <c r="BB130" i="31" s="1"/>
  <c r="I131" i="31"/>
  <c r="I132" i="31"/>
  <c r="BB132" i="31" s="1"/>
  <c r="I133" i="31"/>
  <c r="I134" i="31"/>
  <c r="I135" i="31"/>
  <c r="I136" i="31"/>
  <c r="I137" i="31"/>
  <c r="I138" i="31"/>
  <c r="BB138" i="31" s="1"/>
  <c r="I84" i="31"/>
  <c r="A3" i="25"/>
  <c r="AW3" i="25" s="1"/>
  <c r="V24" i="24"/>
  <c r="V23" i="24"/>
  <c r="S22" i="25" s="1"/>
  <c r="T37" i="24"/>
  <c r="T36" i="24"/>
  <c r="T34" i="24"/>
  <c r="U34" i="24" s="1"/>
  <c r="T32" i="24"/>
  <c r="U32" i="24" s="1"/>
  <c r="U23" i="24"/>
  <c r="U12" i="24"/>
  <c r="U37" i="24"/>
  <c r="U18" i="24"/>
  <c r="T38" i="24"/>
  <c r="T35" i="24"/>
  <c r="T33" i="24"/>
  <c r="U24" i="24"/>
  <c r="U19" i="24"/>
  <c r="U13" i="24"/>
  <c r="T7" i="24"/>
  <c r="U7" i="24" s="1"/>
  <c r="T6" i="24"/>
  <c r="U6" i="24" s="1"/>
  <c r="T8" i="24"/>
  <c r="U8" i="24" s="1"/>
  <c r="BK7" i="24"/>
  <c r="BK6" i="24"/>
  <c r="AI7" i="24"/>
  <c r="AI6" i="24"/>
  <c r="EJ29" i="35"/>
  <c r="DC29" i="35"/>
  <c r="F37" i="24"/>
  <c r="F36" i="24"/>
  <c r="G36" i="24" s="1"/>
  <c r="F34" i="24"/>
  <c r="F32" i="24"/>
  <c r="G28" i="24"/>
  <c r="G23" i="24"/>
  <c r="F6" i="24"/>
  <c r="G6" i="24" s="1"/>
  <c r="F38" i="24"/>
  <c r="G38" i="24" s="1"/>
  <c r="F35" i="24"/>
  <c r="G35" i="24" s="1"/>
  <c r="F33" i="24"/>
  <c r="G33" i="24" s="1"/>
  <c r="G24" i="24"/>
  <c r="G17" i="24"/>
  <c r="G13" i="24"/>
  <c r="G12" i="24"/>
  <c r="F7" i="24"/>
  <c r="G7" i="24" s="1"/>
  <c r="F8" i="24"/>
  <c r="G8" i="24" s="1"/>
  <c r="AS32" i="25"/>
  <c r="BI38" i="24"/>
  <c r="BH38" i="24"/>
  <c r="BG38" i="24"/>
  <c r="BF38" i="24"/>
  <c r="BE38" i="24"/>
  <c r="BI37" i="24"/>
  <c r="BH37" i="24"/>
  <c r="BG37" i="24"/>
  <c r="BF37" i="24"/>
  <c r="BE37" i="24"/>
  <c r="BI36" i="24"/>
  <c r="BH36" i="24"/>
  <c r="BG36" i="24"/>
  <c r="BF36" i="24"/>
  <c r="BE36" i="24"/>
  <c r="BI35" i="24"/>
  <c r="BH35" i="24"/>
  <c r="BG35" i="24"/>
  <c r="BF35" i="24"/>
  <c r="BE35" i="24"/>
  <c r="BI34" i="24"/>
  <c r="BH34" i="24"/>
  <c r="BG34" i="24"/>
  <c r="BF34" i="24"/>
  <c r="BE34" i="24"/>
  <c r="BI33" i="24"/>
  <c r="BH33" i="24"/>
  <c r="BG33" i="24"/>
  <c r="BF33" i="24"/>
  <c r="BE33" i="24"/>
  <c r="BI32" i="24"/>
  <c r="BH32" i="24"/>
  <c r="BG32" i="24"/>
  <c r="BF32" i="24"/>
  <c r="BE32" i="24"/>
  <c r="AU38" i="24"/>
  <c r="AT38" i="24"/>
  <c r="AS38" i="24"/>
  <c r="AR38" i="24"/>
  <c r="AQ38" i="24"/>
  <c r="AU37" i="24"/>
  <c r="AT37" i="24"/>
  <c r="AS37" i="24"/>
  <c r="AR37" i="24"/>
  <c r="AQ37" i="24"/>
  <c r="AU36" i="24"/>
  <c r="AT36" i="24"/>
  <c r="AS36" i="24"/>
  <c r="AR36" i="24"/>
  <c r="AQ36" i="24"/>
  <c r="AU35" i="24"/>
  <c r="AT35" i="24"/>
  <c r="AS35" i="24"/>
  <c r="AR35" i="24"/>
  <c r="AQ35" i="24"/>
  <c r="AU34" i="24"/>
  <c r="AT34" i="24"/>
  <c r="AS34" i="24"/>
  <c r="AR34" i="24"/>
  <c r="AQ34" i="24"/>
  <c r="AU33" i="24"/>
  <c r="AT33" i="24"/>
  <c r="AS33" i="24"/>
  <c r="AR33" i="24"/>
  <c r="AQ33" i="24"/>
  <c r="AU32" i="24"/>
  <c r="AT32" i="24"/>
  <c r="AS32" i="24"/>
  <c r="AR32" i="24"/>
  <c r="AQ32" i="24"/>
  <c r="AG38" i="24"/>
  <c r="AF38" i="24"/>
  <c r="AE38" i="24"/>
  <c r="AD38" i="24"/>
  <c r="AC38" i="24"/>
  <c r="AG37" i="24"/>
  <c r="AF37" i="24"/>
  <c r="AE37" i="24"/>
  <c r="AD37" i="24"/>
  <c r="AC37" i="24"/>
  <c r="AG36" i="24"/>
  <c r="AF36" i="24"/>
  <c r="AE36" i="24"/>
  <c r="AD36" i="24"/>
  <c r="AC36" i="24"/>
  <c r="AG35" i="24"/>
  <c r="AF35" i="24"/>
  <c r="AE35" i="24"/>
  <c r="AD35" i="24"/>
  <c r="AC35" i="24"/>
  <c r="AG34" i="24"/>
  <c r="AF34" i="24"/>
  <c r="AE34" i="24"/>
  <c r="AD34" i="24"/>
  <c r="AC34" i="24"/>
  <c r="AG33" i="24"/>
  <c r="AF33" i="24"/>
  <c r="AE33" i="24"/>
  <c r="AD33" i="24"/>
  <c r="AC33" i="24"/>
  <c r="AG32" i="24"/>
  <c r="AF32" i="24"/>
  <c r="AE32" i="24"/>
  <c r="AD32" i="24"/>
  <c r="AC32" i="24"/>
  <c r="S38" i="24"/>
  <c r="R38" i="24"/>
  <c r="Q38" i="24"/>
  <c r="P38" i="24"/>
  <c r="O38" i="24"/>
  <c r="S37" i="24"/>
  <c r="R37" i="24"/>
  <c r="Q37" i="24"/>
  <c r="P37" i="24"/>
  <c r="O37" i="24"/>
  <c r="S36" i="24"/>
  <c r="R36" i="24"/>
  <c r="Q36" i="24"/>
  <c r="P36" i="24"/>
  <c r="O36" i="24"/>
  <c r="S35" i="24"/>
  <c r="R35" i="24"/>
  <c r="Q35" i="24"/>
  <c r="P35" i="24"/>
  <c r="O35" i="24"/>
  <c r="S34" i="24"/>
  <c r="R34" i="24"/>
  <c r="Q34" i="24"/>
  <c r="P34" i="24"/>
  <c r="O34" i="24"/>
  <c r="S33" i="24"/>
  <c r="R33" i="24"/>
  <c r="Q33" i="24"/>
  <c r="P33" i="24"/>
  <c r="O33" i="24"/>
  <c r="S32" i="24"/>
  <c r="R32" i="24"/>
  <c r="Q32" i="24"/>
  <c r="P32" i="24"/>
  <c r="O32" i="24"/>
  <c r="U33" i="24"/>
  <c r="AI38" i="24"/>
  <c r="AI35" i="24"/>
  <c r="AI33" i="24"/>
  <c r="AW33" i="24"/>
  <c r="AW35" i="24"/>
  <c r="AW38" i="24"/>
  <c r="BK38" i="24"/>
  <c r="BK35" i="24"/>
  <c r="BK33" i="24"/>
  <c r="BK13" i="24"/>
  <c r="BK17" i="24"/>
  <c r="BK19" i="24"/>
  <c r="BK24" i="24"/>
  <c r="AW24" i="24"/>
  <c r="AW19" i="24"/>
  <c r="AW17" i="24"/>
  <c r="AW13" i="24"/>
  <c r="AI13" i="24"/>
  <c r="AI19" i="24"/>
  <c r="AI24" i="24"/>
  <c r="BK37" i="24"/>
  <c r="BK36" i="24"/>
  <c r="BK34" i="24"/>
  <c r="AW37" i="24"/>
  <c r="AW36" i="24"/>
  <c r="AW34" i="24"/>
  <c r="AI37" i="24"/>
  <c r="AI36" i="24"/>
  <c r="AI34" i="24"/>
  <c r="AI32" i="24"/>
  <c r="AI28" i="24"/>
  <c r="U28" i="24"/>
  <c r="AI18" i="24"/>
  <c r="AI23" i="24"/>
  <c r="AW18" i="24"/>
  <c r="AW23" i="24"/>
  <c r="BK23" i="24"/>
  <c r="BK18" i="24"/>
  <c r="BK12" i="24"/>
  <c r="AW12" i="24"/>
  <c r="AI12" i="24"/>
  <c r="AW6" i="24"/>
  <c r="AW8" i="24"/>
  <c r="AW7" i="24"/>
  <c r="AI8" i="24"/>
  <c r="AT17" i="25"/>
  <c r="AR18" i="25"/>
  <c r="CE46" i="13" s="1"/>
  <c r="AT18" i="25"/>
  <c r="AQ12" i="25"/>
  <c r="AR12" i="25"/>
  <c r="AT12" i="25"/>
  <c r="BC12" i="25"/>
  <c r="BD12" i="25"/>
  <c r="CF7" i="12" s="1"/>
  <c r="BF12" i="25"/>
  <c r="BC17" i="25"/>
  <c r="BD17" i="25"/>
  <c r="BF17" i="25"/>
  <c r="BC18" i="25"/>
  <c r="BD18" i="25"/>
  <c r="BF18" i="25"/>
  <c r="BC32" i="25"/>
  <c r="BD32" i="25"/>
  <c r="BF32" i="25"/>
  <c r="BC33" i="25"/>
  <c r="BD33" i="25"/>
  <c r="BF33" i="25"/>
  <c r="BC34" i="25"/>
  <c r="BD34" i="25"/>
  <c r="BF34" i="25"/>
  <c r="BC35" i="25"/>
  <c r="BD35" i="25"/>
  <c r="BF35" i="25"/>
  <c r="BC36" i="25"/>
  <c r="BD36" i="25"/>
  <c r="BF36" i="25"/>
  <c r="BC37" i="25"/>
  <c r="BD37" i="25"/>
  <c r="BF37" i="25"/>
  <c r="AR32" i="25"/>
  <c r="AT32" i="25"/>
  <c r="AQ33" i="25"/>
  <c r="AR33" i="25"/>
  <c r="AT33" i="25"/>
  <c r="AR34" i="25"/>
  <c r="AT34" i="25"/>
  <c r="AQ35" i="25"/>
  <c r="AR35" i="25"/>
  <c r="AT35" i="25"/>
  <c r="AR36" i="25"/>
  <c r="AT36" i="25"/>
  <c r="AR37" i="25"/>
  <c r="AT37" i="25"/>
  <c r="AX32" i="25"/>
  <c r="AY32" i="25"/>
  <c r="AZ32" i="25"/>
  <c r="BA32" i="25"/>
  <c r="AX33" i="25"/>
  <c r="AY33" i="25"/>
  <c r="AZ33" i="25"/>
  <c r="BA33" i="25"/>
  <c r="AX34" i="25"/>
  <c r="AY34" i="25"/>
  <c r="AZ34" i="25"/>
  <c r="BA34" i="25"/>
  <c r="AX35" i="25"/>
  <c r="AY35" i="25"/>
  <c r="AZ35" i="25"/>
  <c r="BA35" i="25"/>
  <c r="AX36" i="25"/>
  <c r="AY36" i="25"/>
  <c r="AZ36" i="25"/>
  <c r="BA36" i="25"/>
  <c r="AX37" i="25"/>
  <c r="AY37" i="25"/>
  <c r="AZ37" i="25"/>
  <c r="BA37" i="25"/>
  <c r="AL32" i="25"/>
  <c r="AM32" i="25"/>
  <c r="AN32" i="25"/>
  <c r="AO32" i="25"/>
  <c r="AL33" i="25"/>
  <c r="AM33" i="25"/>
  <c r="AN33" i="25"/>
  <c r="AO33" i="25"/>
  <c r="AL34" i="25"/>
  <c r="AM34" i="25"/>
  <c r="AN34" i="25"/>
  <c r="AO34" i="25"/>
  <c r="AL35" i="25"/>
  <c r="AM35" i="25"/>
  <c r="AN35" i="25"/>
  <c r="AO35" i="25"/>
  <c r="AL36" i="25"/>
  <c r="AM36" i="25"/>
  <c r="AN36" i="25"/>
  <c r="AO36" i="25"/>
  <c r="AL37" i="25"/>
  <c r="AM37" i="25"/>
  <c r="AN37" i="25"/>
  <c r="AO37" i="25"/>
  <c r="Z32" i="25"/>
  <c r="AA32" i="25"/>
  <c r="AB32" i="25"/>
  <c r="AC32" i="25"/>
  <c r="Z33" i="25"/>
  <c r="AA33" i="25"/>
  <c r="AB33" i="25"/>
  <c r="AC33" i="25"/>
  <c r="Z34" i="25"/>
  <c r="AA34" i="25"/>
  <c r="AB34" i="25"/>
  <c r="AC34" i="25"/>
  <c r="Z35" i="25"/>
  <c r="AA35" i="25"/>
  <c r="AB35" i="25"/>
  <c r="AC35" i="25"/>
  <c r="Z36" i="25"/>
  <c r="AA36" i="25"/>
  <c r="AB36" i="25"/>
  <c r="AC36" i="25"/>
  <c r="Z37" i="25"/>
  <c r="AA37" i="25"/>
  <c r="AB37" i="25"/>
  <c r="AC37" i="25"/>
  <c r="N32" i="25"/>
  <c r="O32" i="25"/>
  <c r="P32" i="25"/>
  <c r="Q32" i="25"/>
  <c r="N33" i="25"/>
  <c r="O33" i="25"/>
  <c r="P33" i="25"/>
  <c r="Q33" i="25"/>
  <c r="N34" i="25"/>
  <c r="O34" i="25"/>
  <c r="P34" i="25"/>
  <c r="Q34" i="25"/>
  <c r="N35" i="25"/>
  <c r="O35" i="25"/>
  <c r="P35" i="25"/>
  <c r="Q35" i="25"/>
  <c r="N36" i="25"/>
  <c r="O36" i="25"/>
  <c r="P36" i="25"/>
  <c r="Q36" i="25"/>
  <c r="N37" i="25"/>
  <c r="O37" i="25"/>
  <c r="P37" i="25"/>
  <c r="Q37" i="25"/>
  <c r="O31" i="25"/>
  <c r="P31" i="25"/>
  <c r="Q31" i="25"/>
  <c r="AF32" i="25"/>
  <c r="AH32" i="25"/>
  <c r="AE33" i="25"/>
  <c r="AF33" i="25"/>
  <c r="AH33" i="25"/>
  <c r="AE34" i="25"/>
  <c r="AF34" i="25"/>
  <c r="AH34" i="25"/>
  <c r="AE35" i="25"/>
  <c r="AF35" i="25"/>
  <c r="AH35" i="25"/>
  <c r="AE36" i="25"/>
  <c r="AF36" i="25"/>
  <c r="AH36" i="25"/>
  <c r="AE37" i="25"/>
  <c r="AF37" i="25"/>
  <c r="AH37" i="25"/>
  <c r="AE23" i="25"/>
  <c r="AF23" i="25"/>
  <c r="CD5" i="19" s="1"/>
  <c r="AH23" i="25"/>
  <c r="AE17" i="25"/>
  <c r="AH17" i="25"/>
  <c r="AF18" i="25"/>
  <c r="CD46" i="13" s="1"/>
  <c r="AH18" i="25"/>
  <c r="AH12" i="25"/>
  <c r="AH11" i="25"/>
  <c r="V32" i="25"/>
  <c r="V33" i="25"/>
  <c r="V34" i="25"/>
  <c r="V35" i="25"/>
  <c r="V36" i="25"/>
  <c r="V37" i="25"/>
  <c r="V17" i="25"/>
  <c r="V18" i="25"/>
  <c r="V12" i="25"/>
  <c r="V6" i="25"/>
  <c r="V7" i="25"/>
  <c r="J27" i="25"/>
  <c r="J32" i="25"/>
  <c r="J33" i="25"/>
  <c r="J34" i="25"/>
  <c r="J35" i="25"/>
  <c r="J36" i="25"/>
  <c r="J37" i="25"/>
  <c r="J31" i="25"/>
  <c r="D37" i="25"/>
  <c r="E37" i="25"/>
  <c r="D32" i="25"/>
  <c r="E32" i="25"/>
  <c r="D33" i="25"/>
  <c r="E33" i="25"/>
  <c r="D34" i="25"/>
  <c r="E34" i="25"/>
  <c r="D35" i="25"/>
  <c r="E35" i="25"/>
  <c r="D36" i="25"/>
  <c r="E36" i="25"/>
  <c r="J23" i="25"/>
  <c r="J22" i="25"/>
  <c r="AY5" i="25"/>
  <c r="AX5" i="25"/>
  <c r="AW5" i="25"/>
  <c r="AM5" i="25"/>
  <c r="AL5" i="25"/>
  <c r="AK5" i="25"/>
  <c r="AA5" i="25"/>
  <c r="Z5" i="25"/>
  <c r="Y5" i="25"/>
  <c r="M5" i="25"/>
  <c r="BF31" i="25"/>
  <c r="BD31" i="25"/>
  <c r="BC31" i="25"/>
  <c r="BB31" i="25"/>
  <c r="AY31" i="25"/>
  <c r="AW31" i="25"/>
  <c r="AT31" i="25"/>
  <c r="AR31" i="25"/>
  <c r="AQ31" i="25"/>
  <c r="AP31" i="25"/>
  <c r="AM31" i="25"/>
  <c r="AK31" i="25"/>
  <c r="AH31" i="25"/>
  <c r="AF31" i="25"/>
  <c r="AD31" i="25"/>
  <c r="AA31" i="25"/>
  <c r="Y31" i="25"/>
  <c r="V31" i="25"/>
  <c r="R31" i="25"/>
  <c r="M31" i="25"/>
  <c r="E31" i="25"/>
  <c r="BA31" i="25" s="1"/>
  <c r="D31" i="25"/>
  <c r="Z31" i="25"/>
  <c r="J12" i="25"/>
  <c r="D12" i="25"/>
  <c r="P12" i="25" s="1"/>
  <c r="E12" i="25"/>
  <c r="BA12" i="25" s="1"/>
  <c r="AY12" i="25"/>
  <c r="AX12" i="25"/>
  <c r="AM12" i="25"/>
  <c r="AL12" i="25"/>
  <c r="AA12" i="25"/>
  <c r="Z12" i="25"/>
  <c r="O12" i="25"/>
  <c r="N12" i="25"/>
  <c r="J11" i="25"/>
  <c r="V5" i="25"/>
  <c r="AH5" i="25"/>
  <c r="J17" i="25"/>
  <c r="J18" i="25"/>
  <c r="J16" i="25"/>
  <c r="D18" i="25"/>
  <c r="AB18" i="25" s="1"/>
  <c r="E18" i="25"/>
  <c r="BA18" i="25" s="1"/>
  <c r="AY18" i="25"/>
  <c r="AX18" i="25"/>
  <c r="AM18" i="25"/>
  <c r="AL18" i="25"/>
  <c r="AA18" i="25"/>
  <c r="Z18" i="25"/>
  <c r="O18" i="25"/>
  <c r="N18" i="25"/>
  <c r="E17" i="25"/>
  <c r="BA17" i="25" s="1"/>
  <c r="D17" i="25"/>
  <c r="AZ17" i="25" s="1"/>
  <c r="AC19" i="24"/>
  <c r="AQ19" i="24" s="1"/>
  <c r="BE19" i="24" s="1"/>
  <c r="S19" i="24"/>
  <c r="AG19" i="24" s="1"/>
  <c r="AU19" i="24" s="1"/>
  <c r="BI19" i="24" s="1"/>
  <c r="Q19" i="24"/>
  <c r="R19" i="24" s="1"/>
  <c r="O19" i="24"/>
  <c r="D19" i="24"/>
  <c r="S17" i="24"/>
  <c r="AG17" i="24" s="1"/>
  <c r="AU17" i="24" s="1"/>
  <c r="BI17" i="24" s="1"/>
  <c r="Q17" i="24"/>
  <c r="R17" i="24" s="1"/>
  <c r="P17" i="24"/>
  <c r="AD17" i="24" s="1"/>
  <c r="AR17" i="24" s="1"/>
  <c r="BF17" i="24" s="1"/>
  <c r="O17" i="24"/>
  <c r="AC17" i="24" s="1"/>
  <c r="AQ17" i="24" s="1"/>
  <c r="BE17" i="24" s="1"/>
  <c r="D17" i="24"/>
  <c r="S18" i="24"/>
  <c r="AG18" i="24" s="1"/>
  <c r="AU18" i="24" s="1"/>
  <c r="BI18" i="24" s="1"/>
  <c r="Q18" i="24"/>
  <c r="AE18" i="24" s="1"/>
  <c r="O18" i="24"/>
  <c r="AC18" i="24" s="1"/>
  <c r="AQ18" i="24" s="1"/>
  <c r="BE18" i="24" s="1"/>
  <c r="D18" i="24"/>
  <c r="G34" i="24"/>
  <c r="D38" i="24"/>
  <c r="D37" i="24"/>
  <c r="D36" i="24"/>
  <c r="D35" i="24"/>
  <c r="D34" i="24"/>
  <c r="D33" i="24"/>
  <c r="D32" i="24"/>
  <c r="BE30" i="24"/>
  <c r="AQ30" i="24"/>
  <c r="AC30" i="24"/>
  <c r="O30" i="24"/>
  <c r="J7" i="25"/>
  <c r="J6" i="25"/>
  <c r="J5" i="25"/>
  <c r="K2" i="35"/>
  <c r="B1" i="35" s="1"/>
  <c r="N4" i="28"/>
  <c r="C158" i="4"/>
  <c r="D158" i="4"/>
  <c r="E158" i="4"/>
  <c r="C159" i="4"/>
  <c r="AT4" i="20" s="1"/>
  <c r="D159" i="4"/>
  <c r="BF159" i="4" s="1"/>
  <c r="E159" i="4"/>
  <c r="C160" i="4"/>
  <c r="D160" i="4"/>
  <c r="BX160" i="4" s="1"/>
  <c r="E160" i="4"/>
  <c r="C161" i="4"/>
  <c r="D161" i="4"/>
  <c r="E161" i="4"/>
  <c r="BG161" i="4" s="1"/>
  <c r="C162" i="4"/>
  <c r="BE162" i="4" s="1"/>
  <c r="D162" i="4"/>
  <c r="E162" i="4"/>
  <c r="C163" i="4"/>
  <c r="BE163" i="4" s="1"/>
  <c r="D163" i="4"/>
  <c r="E163" i="4"/>
  <c r="E157" i="4"/>
  <c r="D157" i="4"/>
  <c r="BX157" i="4" s="1"/>
  <c r="C157" i="4"/>
  <c r="BW157" i="4" s="1"/>
  <c r="A158" i="4"/>
  <c r="A159" i="4"/>
  <c r="A160" i="4"/>
  <c r="A161" i="4"/>
  <c r="A162" i="4"/>
  <c r="A163" i="4"/>
  <c r="A157" i="4"/>
  <c r="K5" i="20" s="1"/>
  <c r="L5" i="20"/>
  <c r="C133" i="4"/>
  <c r="D133" i="4"/>
  <c r="BF133" i="4" s="1"/>
  <c r="E133" i="4"/>
  <c r="C134" i="4"/>
  <c r="BE134" i="4" s="1"/>
  <c r="D134" i="4"/>
  <c r="E134" i="4"/>
  <c r="C135" i="4"/>
  <c r="D135" i="4"/>
  <c r="BX135" i="4" s="1"/>
  <c r="E135" i="4"/>
  <c r="C136" i="4"/>
  <c r="BE136" i="4" s="1"/>
  <c r="D136" i="4"/>
  <c r="E136" i="4"/>
  <c r="BG136" i="4" s="1"/>
  <c r="C137" i="4"/>
  <c r="D137" i="4"/>
  <c r="E137" i="4"/>
  <c r="C138" i="4"/>
  <c r="BE138" i="4" s="1"/>
  <c r="D138" i="4"/>
  <c r="E138" i="4"/>
  <c r="W138" i="4" s="1"/>
  <c r="C139" i="4"/>
  <c r="D139" i="4"/>
  <c r="BF139" i="4" s="1"/>
  <c r="E139" i="4"/>
  <c r="C140" i="4"/>
  <c r="D140" i="4"/>
  <c r="E140" i="4"/>
  <c r="BG140" i="4" s="1"/>
  <c r="C141" i="4"/>
  <c r="AT5" i="19" s="1"/>
  <c r="D141" i="4"/>
  <c r="BX141" i="4" s="1"/>
  <c r="E141" i="4"/>
  <c r="C142" i="4"/>
  <c r="L270" i="19" s="1"/>
  <c r="D142" i="4"/>
  <c r="E142" i="4"/>
  <c r="C143" i="4"/>
  <c r="D143" i="4"/>
  <c r="BX143" i="4" s="1"/>
  <c r="E143" i="4"/>
  <c r="C144" i="4"/>
  <c r="BE144" i="4" s="1"/>
  <c r="D144" i="4"/>
  <c r="E144" i="4"/>
  <c r="BY144" i="4" s="1"/>
  <c r="C145" i="4"/>
  <c r="D145" i="4"/>
  <c r="E145" i="4"/>
  <c r="A133" i="4"/>
  <c r="A134" i="4"/>
  <c r="A135" i="4"/>
  <c r="A136" i="4"/>
  <c r="A137" i="4"/>
  <c r="A138" i="4"/>
  <c r="A139" i="4"/>
  <c r="A140" i="4"/>
  <c r="Q140" i="4" s="1"/>
  <c r="A141" i="4"/>
  <c r="A142" i="4"/>
  <c r="A143" i="4"/>
  <c r="K271" i="19" s="1"/>
  <c r="A144" i="4"/>
  <c r="A145" i="4"/>
  <c r="K214" i="19" s="1"/>
  <c r="E132" i="4"/>
  <c r="D132" i="4"/>
  <c r="C132" i="4"/>
  <c r="A132" i="4"/>
  <c r="BV120" i="4"/>
  <c r="BD120" i="4"/>
  <c r="AL120" i="4"/>
  <c r="U120" i="4"/>
  <c r="T120" i="4"/>
  <c r="I120" i="4"/>
  <c r="H120" i="4"/>
  <c r="AX64" i="13" s="1"/>
  <c r="F120" i="4"/>
  <c r="AV64" i="13" s="1"/>
  <c r="E120" i="4"/>
  <c r="W120" i="4" s="1"/>
  <c r="D120" i="4"/>
  <c r="V120" i="4" s="1"/>
  <c r="C120" i="4"/>
  <c r="BW120" i="4" s="1"/>
  <c r="A120" i="4"/>
  <c r="AI120" i="4" s="1"/>
  <c r="C116" i="4"/>
  <c r="D116" i="4"/>
  <c r="AN116" i="4" s="1"/>
  <c r="E116" i="4"/>
  <c r="BG116" i="4" s="1"/>
  <c r="C117" i="4"/>
  <c r="D117" i="4"/>
  <c r="E117" i="4"/>
  <c r="C118" i="4"/>
  <c r="D118" i="4"/>
  <c r="BF118" i="4" s="1"/>
  <c r="E118" i="4"/>
  <c r="C119" i="4"/>
  <c r="L4" i="13" s="1"/>
  <c r="D119" i="4"/>
  <c r="BF119" i="4" s="1"/>
  <c r="E119" i="4"/>
  <c r="A116" i="4"/>
  <c r="A117" i="4"/>
  <c r="A118" i="4"/>
  <c r="A119" i="4"/>
  <c r="K4" i="13" s="1"/>
  <c r="E115" i="4"/>
  <c r="D115" i="4"/>
  <c r="V115" i="4" s="1"/>
  <c r="C115" i="4"/>
  <c r="BE115" i="4" s="1"/>
  <c r="A115" i="4"/>
  <c r="C73" i="4"/>
  <c r="D73" i="4"/>
  <c r="E73" i="4"/>
  <c r="C74" i="4"/>
  <c r="BE74" i="4" s="1"/>
  <c r="D74" i="4"/>
  <c r="E74" i="4"/>
  <c r="BG74" i="4" s="1"/>
  <c r="C75" i="4"/>
  <c r="BE75" i="4" s="1"/>
  <c r="D75" i="4"/>
  <c r="BF75" i="4" s="1"/>
  <c r="E75" i="4"/>
  <c r="C76" i="4"/>
  <c r="D76" i="4"/>
  <c r="E76" i="4"/>
  <c r="BG76" i="4" s="1"/>
  <c r="C77" i="4"/>
  <c r="D77" i="4"/>
  <c r="AN77" i="4" s="1"/>
  <c r="E77" i="4"/>
  <c r="BY77" i="4" s="1"/>
  <c r="C78" i="4"/>
  <c r="BW78" i="4" s="1"/>
  <c r="D78" i="4"/>
  <c r="E78" i="4"/>
  <c r="C79" i="4"/>
  <c r="D79" i="4"/>
  <c r="BF79" i="4" s="1"/>
  <c r="E79" i="4"/>
  <c r="C80" i="4"/>
  <c r="AM80" i="4" s="1"/>
  <c r="D80" i="4"/>
  <c r="BF80" i="4" s="1"/>
  <c r="E80" i="4"/>
  <c r="BG80" i="4" s="1"/>
  <c r="C81" i="4"/>
  <c r="D81" i="4"/>
  <c r="E81" i="4"/>
  <c r="C82" i="4"/>
  <c r="BW82" i="4" s="1"/>
  <c r="D82" i="4"/>
  <c r="E82" i="4"/>
  <c r="BG82" i="4" s="1"/>
  <c r="C83" i="4"/>
  <c r="U83" i="4" s="1"/>
  <c r="D83" i="4"/>
  <c r="V83" i="4" s="1"/>
  <c r="E83" i="4"/>
  <c r="C84" i="4"/>
  <c r="D84" i="4"/>
  <c r="E84" i="4"/>
  <c r="BY84" i="4" s="1"/>
  <c r="C85" i="4"/>
  <c r="D85" i="4"/>
  <c r="BF85" i="4" s="1"/>
  <c r="E85" i="4"/>
  <c r="BY85" i="4" s="1"/>
  <c r="C86" i="4"/>
  <c r="L49" i="12" s="1"/>
  <c r="D86" i="4"/>
  <c r="E86" i="4"/>
  <c r="C87" i="4"/>
  <c r="D87" i="4"/>
  <c r="BX87" i="4" s="1"/>
  <c r="E87" i="4"/>
  <c r="C88" i="4"/>
  <c r="AT59" i="12" s="1"/>
  <c r="D88" i="4"/>
  <c r="V88" i="4" s="1"/>
  <c r="E88" i="4"/>
  <c r="BY88" i="4" s="1"/>
  <c r="C89" i="4"/>
  <c r="D89" i="4"/>
  <c r="E89" i="4"/>
  <c r="C90" i="4"/>
  <c r="BE90" i="4" s="1"/>
  <c r="D90" i="4"/>
  <c r="E90" i="4"/>
  <c r="BY90" i="4" s="1"/>
  <c r="C91" i="4"/>
  <c r="BW91" i="4" s="1"/>
  <c r="D91" i="4"/>
  <c r="AN91" i="4" s="1"/>
  <c r="E91" i="4"/>
  <c r="C92" i="4"/>
  <c r="D92" i="4"/>
  <c r="E92" i="4"/>
  <c r="W92" i="4" s="1"/>
  <c r="C93" i="4"/>
  <c r="D93" i="4"/>
  <c r="BF93" i="4" s="1"/>
  <c r="E93" i="4"/>
  <c r="BY93" i="4" s="1"/>
  <c r="C94" i="4"/>
  <c r="BE94" i="4" s="1"/>
  <c r="D94" i="4"/>
  <c r="E94" i="4"/>
  <c r="C95" i="4"/>
  <c r="D95" i="4"/>
  <c r="BF95" i="4" s="1"/>
  <c r="E95" i="4"/>
  <c r="C96" i="4"/>
  <c r="AM96" i="4" s="1"/>
  <c r="D96" i="4"/>
  <c r="V96" i="4" s="1"/>
  <c r="E96" i="4"/>
  <c r="BY96" i="4" s="1"/>
  <c r="C97" i="4"/>
  <c r="D97" i="4"/>
  <c r="E97" i="4"/>
  <c r="C98" i="4"/>
  <c r="BE98" i="4" s="1"/>
  <c r="D98" i="4"/>
  <c r="E98" i="4"/>
  <c r="BG98" i="4" s="1"/>
  <c r="C99" i="4"/>
  <c r="AM99" i="4" s="1"/>
  <c r="D99" i="4"/>
  <c r="BX99" i="4" s="1"/>
  <c r="E99" i="4"/>
  <c r="C100" i="4"/>
  <c r="D100" i="4"/>
  <c r="E100" i="4"/>
  <c r="BY100" i="4" s="1"/>
  <c r="C101" i="4"/>
  <c r="D101" i="4"/>
  <c r="AN101" i="4" s="1"/>
  <c r="E101" i="4"/>
  <c r="BG101" i="4" s="1"/>
  <c r="C102" i="4"/>
  <c r="BW102" i="4" s="1"/>
  <c r="D102" i="4"/>
  <c r="E102" i="4"/>
  <c r="C103" i="4"/>
  <c r="D103" i="4"/>
  <c r="BF103" i="4" s="1"/>
  <c r="E103" i="4"/>
  <c r="A73" i="4"/>
  <c r="K5" i="12" s="1"/>
  <c r="A74" i="4"/>
  <c r="P74" i="4" s="1"/>
  <c r="A75" i="4"/>
  <c r="A76" i="4"/>
  <c r="A77" i="4"/>
  <c r="A78" i="4"/>
  <c r="A79" i="4"/>
  <c r="A80" i="4"/>
  <c r="A81" i="4"/>
  <c r="AS7" i="12" s="1"/>
  <c r="A82" i="4"/>
  <c r="A83" i="4"/>
  <c r="A84" i="4"/>
  <c r="A85" i="4"/>
  <c r="A86" i="4"/>
  <c r="A87" i="4"/>
  <c r="Q87" i="4" s="1"/>
  <c r="A88" i="4"/>
  <c r="A89" i="4"/>
  <c r="Q89" i="4" s="1"/>
  <c r="A90" i="4"/>
  <c r="Q90" i="4" s="1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E72" i="4"/>
  <c r="D72" i="4"/>
  <c r="AN72" i="4" s="1"/>
  <c r="C72" i="4"/>
  <c r="L4" i="12" s="1"/>
  <c r="A72" i="4"/>
  <c r="P72" i="4" s="1"/>
  <c r="D11" i="4"/>
  <c r="D12" i="4"/>
  <c r="D13" i="4"/>
  <c r="D14" i="4"/>
  <c r="BF14" i="4" s="1"/>
  <c r="D15" i="4"/>
  <c r="D16" i="4"/>
  <c r="BF16" i="4" s="1"/>
  <c r="D17" i="4"/>
  <c r="BF17" i="4" s="1"/>
  <c r="D18" i="4"/>
  <c r="BX18" i="4" s="1"/>
  <c r="D19" i="4"/>
  <c r="D20" i="4"/>
  <c r="D21" i="4"/>
  <c r="D22" i="4"/>
  <c r="BF22" i="4" s="1"/>
  <c r="D23" i="4"/>
  <c r="D24" i="4"/>
  <c r="BF24" i="4" s="1"/>
  <c r="D25" i="4"/>
  <c r="BX25" i="4" s="1"/>
  <c r="D26" i="4"/>
  <c r="BF26" i="4" s="1"/>
  <c r="D27" i="4"/>
  <c r="D28" i="4"/>
  <c r="D29" i="4"/>
  <c r="D30" i="4"/>
  <c r="BX30" i="4" s="1"/>
  <c r="D31" i="4"/>
  <c r="D32" i="4"/>
  <c r="V32" i="4" s="1"/>
  <c r="D33" i="4"/>
  <c r="BF33" i="4" s="1"/>
  <c r="D34" i="4"/>
  <c r="BX34" i="4" s="1"/>
  <c r="D35" i="4"/>
  <c r="D36" i="4"/>
  <c r="D37" i="4"/>
  <c r="AN37" i="4" s="1"/>
  <c r="D38" i="4"/>
  <c r="V38" i="4" s="1"/>
  <c r="D39" i="4"/>
  <c r="D40" i="4"/>
  <c r="AN40" i="4" s="1"/>
  <c r="D41" i="4"/>
  <c r="BF41" i="4" s="1"/>
  <c r="D42" i="4"/>
  <c r="BX42" i="4" s="1"/>
  <c r="D43" i="4"/>
  <c r="D44" i="4"/>
  <c r="D45" i="4"/>
  <c r="AN45" i="4" s="1"/>
  <c r="D46" i="4"/>
  <c r="BF46" i="4" s="1"/>
  <c r="D47" i="4"/>
  <c r="D48" i="4"/>
  <c r="V48" i="4" s="1"/>
  <c r="D49" i="4"/>
  <c r="BX49" i="4" s="1"/>
  <c r="D50" i="4"/>
  <c r="BF50" i="4" s="1"/>
  <c r="D51" i="4"/>
  <c r="D52" i="4"/>
  <c r="D53" i="4"/>
  <c r="D54" i="4"/>
  <c r="BX54" i="4" s="1"/>
  <c r="D55" i="4"/>
  <c r="D56" i="4"/>
  <c r="BX56" i="4" s="1"/>
  <c r="D57" i="4"/>
  <c r="BF57" i="4" s="1"/>
  <c r="D58" i="4"/>
  <c r="BF58" i="4" s="1"/>
  <c r="D59" i="4"/>
  <c r="D60" i="4"/>
  <c r="D7" i="4"/>
  <c r="D8" i="4"/>
  <c r="V8" i="4" s="1"/>
  <c r="D9" i="4"/>
  <c r="D10" i="4"/>
  <c r="BX10" i="4" s="1"/>
  <c r="K55" i="12"/>
  <c r="F154" i="4"/>
  <c r="BZ154" i="4" s="1"/>
  <c r="F129" i="4"/>
  <c r="BZ129" i="4" s="1"/>
  <c r="F112" i="4"/>
  <c r="BH112" i="4" s="1"/>
  <c r="F69" i="4"/>
  <c r="F71" i="4"/>
  <c r="G71" i="4" s="1"/>
  <c r="F114" i="4"/>
  <c r="H114" i="4" s="1"/>
  <c r="F131" i="4"/>
  <c r="G131" i="4" s="1"/>
  <c r="F156" i="4"/>
  <c r="G156" i="4" s="1"/>
  <c r="F174" i="4"/>
  <c r="J174" i="4" s="1"/>
  <c r="BZ174" i="4"/>
  <c r="CA174" i="4" s="1"/>
  <c r="BH174" i="4"/>
  <c r="BI174" i="4" s="1"/>
  <c r="AP174" i="4"/>
  <c r="AS174" i="4" s="1"/>
  <c r="X174" i="4"/>
  <c r="AB174" i="4" s="1"/>
  <c r="BZ172" i="4"/>
  <c r="F172" i="4"/>
  <c r="AP172" i="4" s="1"/>
  <c r="BZ156" i="4"/>
  <c r="CB156" i="4" s="1"/>
  <c r="BH156" i="4"/>
  <c r="BI156" i="4" s="1"/>
  <c r="AP156" i="4"/>
  <c r="AT156" i="4" s="1"/>
  <c r="X156" i="4"/>
  <c r="AB156" i="4" s="1"/>
  <c r="BZ131" i="4"/>
  <c r="CD131" i="4" s="1"/>
  <c r="BH131" i="4"/>
  <c r="BI131" i="4" s="1"/>
  <c r="AP131" i="4"/>
  <c r="AS131" i="4" s="1"/>
  <c r="X131" i="4"/>
  <c r="AA131" i="4" s="1"/>
  <c r="BZ114" i="4"/>
  <c r="CC114" i="4" s="1"/>
  <c r="BH114" i="4"/>
  <c r="BL114" i="4" s="1"/>
  <c r="AP114" i="4"/>
  <c r="AT114" i="4" s="1"/>
  <c r="X114" i="4"/>
  <c r="AA114" i="4" s="1"/>
  <c r="BZ71" i="4"/>
  <c r="CD71" i="4" s="1"/>
  <c r="BH71" i="4"/>
  <c r="BL71" i="4" s="1"/>
  <c r="AP71" i="4"/>
  <c r="AT71" i="4" s="1"/>
  <c r="X71" i="4"/>
  <c r="Y71" i="4" s="1"/>
  <c r="BZ69" i="4"/>
  <c r="E7" i="4"/>
  <c r="BY7" i="4" s="1"/>
  <c r="E8" i="4"/>
  <c r="BG8" i="4" s="1"/>
  <c r="E9" i="4"/>
  <c r="BG9" i="4" s="1"/>
  <c r="E10" i="4"/>
  <c r="E11" i="4"/>
  <c r="BG11" i="4" s="1"/>
  <c r="E12" i="4"/>
  <c r="E13" i="4"/>
  <c r="BY13" i="4" s="1"/>
  <c r="E14" i="4"/>
  <c r="BG14" i="4" s="1"/>
  <c r="E15" i="4"/>
  <c r="BG15" i="4" s="1"/>
  <c r="E16" i="4"/>
  <c r="BY16" i="4" s="1"/>
  <c r="E17" i="4"/>
  <c r="AO17" i="4" s="1"/>
  <c r="E18" i="4"/>
  <c r="E19" i="4"/>
  <c r="BG19" i="4" s="1"/>
  <c r="E20" i="4"/>
  <c r="BG20" i="4" s="1"/>
  <c r="E21" i="4"/>
  <c r="BY21" i="4" s="1"/>
  <c r="E22" i="4"/>
  <c r="AO22" i="4" s="1"/>
  <c r="E23" i="4"/>
  <c r="BY23" i="4" s="1"/>
  <c r="E24" i="4"/>
  <c r="BG24" i="4" s="1"/>
  <c r="E25" i="4"/>
  <c r="AO25" i="4" s="1"/>
  <c r="E26" i="4"/>
  <c r="E27" i="4"/>
  <c r="BY27" i="4" s="1"/>
  <c r="E28" i="4"/>
  <c r="BY28" i="4" s="1"/>
  <c r="E29" i="4"/>
  <c r="BG29" i="4" s="1"/>
  <c r="E30" i="4"/>
  <c r="AO30" i="4" s="1"/>
  <c r="E31" i="4"/>
  <c r="BY31" i="4" s="1"/>
  <c r="E32" i="4"/>
  <c r="BY32" i="4" s="1"/>
  <c r="E33" i="4"/>
  <c r="AO33" i="4" s="1"/>
  <c r="E34" i="4"/>
  <c r="E35" i="4"/>
  <c r="BY35" i="4" s="1"/>
  <c r="E36" i="4"/>
  <c r="BG36" i="4" s="1"/>
  <c r="E37" i="4"/>
  <c r="BG37" i="4" s="1"/>
  <c r="E38" i="4"/>
  <c r="AO38" i="4" s="1"/>
  <c r="E39" i="4"/>
  <c r="BY39" i="4" s="1"/>
  <c r="E40" i="4"/>
  <c r="BG40" i="4" s="1"/>
  <c r="E41" i="4"/>
  <c r="AO41" i="4" s="1"/>
  <c r="E42" i="4"/>
  <c r="E43" i="4"/>
  <c r="BG43" i="4" s="1"/>
  <c r="E44" i="4"/>
  <c r="BG44" i="4" s="1"/>
  <c r="E45" i="4"/>
  <c r="BY45" i="4" s="1"/>
  <c r="E46" i="4"/>
  <c r="BG46" i="4" s="1"/>
  <c r="E47" i="4"/>
  <c r="BY47" i="4" s="1"/>
  <c r="E48" i="4"/>
  <c r="BG48" i="4" s="1"/>
  <c r="E49" i="4"/>
  <c r="AO49" i="4" s="1"/>
  <c r="E50" i="4"/>
  <c r="E51" i="4"/>
  <c r="BG51" i="4" s="1"/>
  <c r="E52" i="4"/>
  <c r="BG52" i="4" s="1"/>
  <c r="E53" i="4"/>
  <c r="W53" i="4" s="1"/>
  <c r="E54" i="4"/>
  <c r="BY54" i="4" s="1"/>
  <c r="E55" i="4"/>
  <c r="BG55" i="4" s="1"/>
  <c r="E56" i="4"/>
  <c r="BY56" i="4" s="1"/>
  <c r="E57" i="4"/>
  <c r="BY57" i="4" s="1"/>
  <c r="E58" i="4"/>
  <c r="E59" i="4"/>
  <c r="BG59" i="4" s="1"/>
  <c r="E60" i="4"/>
  <c r="BG60" i="4" s="1"/>
  <c r="E6" i="4"/>
  <c r="W6" i="4" s="1"/>
  <c r="D6" i="4"/>
  <c r="BX6" i="4" s="1"/>
  <c r="C7" i="4"/>
  <c r="L5" i="10" s="1"/>
  <c r="C8" i="4"/>
  <c r="BW8" i="4" s="1"/>
  <c r="C9" i="4"/>
  <c r="BW9" i="4" s="1"/>
  <c r="C10" i="4"/>
  <c r="L8" i="10" s="1"/>
  <c r="C11" i="4"/>
  <c r="BW11" i="4" s="1"/>
  <c r="C12" i="4"/>
  <c r="BW12" i="4" s="1"/>
  <c r="C13" i="4"/>
  <c r="BW13" i="4" s="1"/>
  <c r="C14" i="4"/>
  <c r="L10" i="10" s="1"/>
  <c r="C15" i="4"/>
  <c r="BW15" i="4" s="1"/>
  <c r="C16" i="4"/>
  <c r="BE16" i="4" s="1"/>
  <c r="C17" i="4"/>
  <c r="AM17" i="4" s="1"/>
  <c r="C18" i="4"/>
  <c r="L11" i="10" s="1"/>
  <c r="C19" i="4"/>
  <c r="BW19" i="4" s="1"/>
  <c r="C20" i="4"/>
  <c r="BW20" i="4" s="1"/>
  <c r="C21" i="4"/>
  <c r="L13" i="10" s="1"/>
  <c r="C22" i="4"/>
  <c r="BE22" i="4" s="1"/>
  <c r="C23" i="4"/>
  <c r="BE23" i="4" s="1"/>
  <c r="C24" i="4"/>
  <c r="BE24" i="4" s="1"/>
  <c r="C25" i="4"/>
  <c r="BE25" i="4" s="1"/>
  <c r="C26" i="4"/>
  <c r="AT60" i="10" s="1"/>
  <c r="C27" i="4"/>
  <c r="AT61" i="10" s="1"/>
  <c r="C28" i="4"/>
  <c r="BE28" i="4" s="1"/>
  <c r="C29" i="4"/>
  <c r="BE29" i="4" s="1"/>
  <c r="C30" i="4"/>
  <c r="BW30" i="4" s="1"/>
  <c r="C31" i="4"/>
  <c r="BE31" i="4" s="1"/>
  <c r="C32" i="4"/>
  <c r="BE32" i="4" s="1"/>
  <c r="C33" i="4"/>
  <c r="BE33" i="4" s="1"/>
  <c r="C34" i="4"/>
  <c r="C35" i="4"/>
  <c r="BE35" i="4" s="1"/>
  <c r="C36" i="4"/>
  <c r="BE36" i="4" s="1"/>
  <c r="C37" i="4"/>
  <c r="BE37" i="4" s="1"/>
  <c r="C38" i="4"/>
  <c r="BE38" i="4" s="1"/>
  <c r="C39" i="4"/>
  <c r="BW39" i="4" s="1"/>
  <c r="C40" i="4"/>
  <c r="BE40" i="4" s="1"/>
  <c r="C41" i="4"/>
  <c r="AM41" i="4" s="1"/>
  <c r="C42" i="4"/>
  <c r="C43" i="4"/>
  <c r="BE43" i="4" s="1"/>
  <c r="C44" i="4"/>
  <c r="BE44" i="4" s="1"/>
  <c r="C45" i="4"/>
  <c r="BW45" i="4" s="1"/>
  <c r="C46" i="4"/>
  <c r="BE46" i="4" s="1"/>
  <c r="C47" i="4"/>
  <c r="BE47" i="4" s="1"/>
  <c r="C48" i="4"/>
  <c r="BE48" i="4" s="1"/>
  <c r="C49" i="4"/>
  <c r="AM49" i="4" s="1"/>
  <c r="C50" i="4"/>
  <c r="C51" i="4"/>
  <c r="BW51" i="4" s="1"/>
  <c r="C52" i="4"/>
  <c r="BE52" i="4" s="1"/>
  <c r="C53" i="4"/>
  <c r="BE53" i="4" s="1"/>
  <c r="C54" i="4"/>
  <c r="BE54" i="4" s="1"/>
  <c r="C55" i="4"/>
  <c r="BW55" i="4" s="1"/>
  <c r="C56" i="4"/>
  <c r="U56" i="4" s="1"/>
  <c r="C57" i="4"/>
  <c r="AM57" i="4" s="1"/>
  <c r="C58" i="4"/>
  <c r="C59" i="4"/>
  <c r="BE59" i="4" s="1"/>
  <c r="C60" i="4"/>
  <c r="BE60" i="4" s="1"/>
  <c r="C6" i="4"/>
  <c r="L4" i="10" s="1"/>
  <c r="A7" i="4"/>
  <c r="A8" i="4"/>
  <c r="P8" i="4" s="1"/>
  <c r="A9" i="4"/>
  <c r="A10" i="4"/>
  <c r="A11" i="4"/>
  <c r="A12" i="4"/>
  <c r="A13" i="4"/>
  <c r="A14" i="4"/>
  <c r="P14" i="4" s="1"/>
  <c r="A15" i="4"/>
  <c r="A16" i="4"/>
  <c r="AS7" i="10" s="1"/>
  <c r="A17" i="4"/>
  <c r="A18" i="4"/>
  <c r="K11" i="10" s="1"/>
  <c r="A19" i="4"/>
  <c r="A20" i="4"/>
  <c r="A21" i="4"/>
  <c r="A22" i="4"/>
  <c r="A23" i="4"/>
  <c r="A24" i="4"/>
  <c r="A25" i="4"/>
  <c r="A26" i="4"/>
  <c r="P26" i="4" s="1"/>
  <c r="A27" i="4"/>
  <c r="AS61" i="10" s="1"/>
  <c r="A28" i="4"/>
  <c r="AS62" i="10" s="1"/>
  <c r="A29" i="4"/>
  <c r="AS12" i="10" s="1"/>
  <c r="A30" i="4"/>
  <c r="P30" i="4" s="1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" i="4"/>
  <c r="K4" i="10" s="1"/>
  <c r="F3" i="4"/>
  <c r="BH3" i="4" s="1"/>
  <c r="AW59" i="17"/>
  <c r="AY7" i="25"/>
  <c r="AX7" i="25"/>
  <c r="AY6" i="25"/>
  <c r="AX6" i="25"/>
  <c r="AM7" i="25"/>
  <c r="AL7" i="25"/>
  <c r="AM6" i="25"/>
  <c r="AL6" i="25"/>
  <c r="AA7" i="25"/>
  <c r="Z7" i="25"/>
  <c r="AA6" i="25"/>
  <c r="Z6" i="25"/>
  <c r="N6" i="25"/>
  <c r="O6" i="25"/>
  <c r="N7" i="25"/>
  <c r="O7" i="25"/>
  <c r="O5" i="25"/>
  <c r="N5" i="25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7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A6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G147" i="20"/>
  <c r="F147" i="20"/>
  <c r="E147" i="20"/>
  <c r="D147" i="20"/>
  <c r="C147" i="20"/>
  <c r="B147" i="20"/>
  <c r="G146" i="20"/>
  <c r="F146" i="20"/>
  <c r="E146" i="20"/>
  <c r="D146" i="20"/>
  <c r="C146" i="20"/>
  <c r="B146" i="20"/>
  <c r="G145" i="20"/>
  <c r="F145" i="20"/>
  <c r="E145" i="20"/>
  <c r="D145" i="20"/>
  <c r="C145" i="20"/>
  <c r="B145" i="20"/>
  <c r="G144" i="20"/>
  <c r="F144" i="20"/>
  <c r="E144" i="20"/>
  <c r="D144" i="20"/>
  <c r="C144" i="20"/>
  <c r="B144" i="20"/>
  <c r="G143" i="20"/>
  <c r="F143" i="20"/>
  <c r="E143" i="20"/>
  <c r="D143" i="20"/>
  <c r="C143" i="20"/>
  <c r="B143" i="20"/>
  <c r="G142" i="20"/>
  <c r="F142" i="20"/>
  <c r="E142" i="20"/>
  <c r="D142" i="20"/>
  <c r="C142" i="20"/>
  <c r="B142" i="20"/>
  <c r="G141" i="20"/>
  <c r="F141" i="20"/>
  <c r="E141" i="20"/>
  <c r="D141" i="20"/>
  <c r="C141" i="20"/>
  <c r="B141" i="20"/>
  <c r="G140" i="20"/>
  <c r="F140" i="20"/>
  <c r="E140" i="20"/>
  <c r="D140" i="20"/>
  <c r="C140" i="20"/>
  <c r="B140" i="20"/>
  <c r="G139" i="20"/>
  <c r="F139" i="20"/>
  <c r="E139" i="20"/>
  <c r="D139" i="20"/>
  <c r="C139" i="20"/>
  <c r="B139" i="20"/>
  <c r="G138" i="20"/>
  <c r="F138" i="20"/>
  <c r="E138" i="20"/>
  <c r="D138" i="20"/>
  <c r="C138" i="20"/>
  <c r="B138" i="20"/>
  <c r="G137" i="20"/>
  <c r="F137" i="20"/>
  <c r="E137" i="20"/>
  <c r="D137" i="20"/>
  <c r="C137" i="20"/>
  <c r="B137" i="20"/>
  <c r="G136" i="20"/>
  <c r="F136" i="20"/>
  <c r="E136" i="20"/>
  <c r="D136" i="20"/>
  <c r="C136" i="20"/>
  <c r="B136" i="20"/>
  <c r="G135" i="20"/>
  <c r="F135" i="20"/>
  <c r="E135" i="20"/>
  <c r="D135" i="20"/>
  <c r="C135" i="20"/>
  <c r="B135" i="20"/>
  <c r="G134" i="20"/>
  <c r="F134" i="20"/>
  <c r="E134" i="20"/>
  <c r="D134" i="20"/>
  <c r="C134" i="20"/>
  <c r="B134" i="20"/>
  <c r="G133" i="20"/>
  <c r="F133" i="20"/>
  <c r="E133" i="20"/>
  <c r="D133" i="20"/>
  <c r="C133" i="20"/>
  <c r="B133" i="20"/>
  <c r="G132" i="20"/>
  <c r="F132" i="20"/>
  <c r="E132" i="20"/>
  <c r="D132" i="20"/>
  <c r="C132" i="20"/>
  <c r="B132" i="20"/>
  <c r="G131" i="20"/>
  <c r="F131" i="20"/>
  <c r="E131" i="20"/>
  <c r="D131" i="20"/>
  <c r="C131" i="20"/>
  <c r="B131" i="20"/>
  <c r="G130" i="20"/>
  <c r="F130" i="20"/>
  <c r="E130" i="20"/>
  <c r="D130" i="20"/>
  <c r="C130" i="20"/>
  <c r="B130" i="20"/>
  <c r="G129" i="20"/>
  <c r="F129" i="20"/>
  <c r="E129" i="20"/>
  <c r="D129" i="20"/>
  <c r="C129" i="20"/>
  <c r="B129" i="20"/>
  <c r="G128" i="20"/>
  <c r="F128" i="20"/>
  <c r="E128" i="20"/>
  <c r="D128" i="20"/>
  <c r="C128" i="20"/>
  <c r="B128" i="20"/>
  <c r="G127" i="20"/>
  <c r="F127" i="20"/>
  <c r="E127" i="20"/>
  <c r="D127" i="20"/>
  <c r="C127" i="20"/>
  <c r="B127" i="20"/>
  <c r="G126" i="20"/>
  <c r="F126" i="20"/>
  <c r="E126" i="20"/>
  <c r="D126" i="20"/>
  <c r="C126" i="20"/>
  <c r="B126" i="20"/>
  <c r="G125" i="20"/>
  <c r="F125" i="20"/>
  <c r="E125" i="20"/>
  <c r="D125" i="20"/>
  <c r="C125" i="20"/>
  <c r="B125" i="20"/>
  <c r="G124" i="20"/>
  <c r="F124" i="20"/>
  <c r="E124" i="20"/>
  <c r="D124" i="20"/>
  <c r="C124" i="20"/>
  <c r="B124" i="20"/>
  <c r="G123" i="20"/>
  <c r="F123" i="20"/>
  <c r="E123" i="20"/>
  <c r="D123" i="20"/>
  <c r="C123" i="20"/>
  <c r="B123" i="20"/>
  <c r="G122" i="20"/>
  <c r="F122" i="20"/>
  <c r="E122" i="20"/>
  <c r="D122" i="20"/>
  <c r="C122" i="20"/>
  <c r="B122" i="20"/>
  <c r="G121" i="20"/>
  <c r="F121" i="20"/>
  <c r="E121" i="20"/>
  <c r="D121" i="20"/>
  <c r="C121" i="20"/>
  <c r="B121" i="20"/>
  <c r="G120" i="20"/>
  <c r="F120" i="20"/>
  <c r="E120" i="20"/>
  <c r="D120" i="20"/>
  <c r="C120" i="20"/>
  <c r="B120" i="20"/>
  <c r="G119" i="20"/>
  <c r="F119" i="20"/>
  <c r="E119" i="20"/>
  <c r="D119" i="20"/>
  <c r="C119" i="20"/>
  <c r="B119" i="20"/>
  <c r="G118" i="20"/>
  <c r="F118" i="20"/>
  <c r="E118" i="20"/>
  <c r="D118" i="20"/>
  <c r="C118" i="20"/>
  <c r="B118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BT59" i="20"/>
  <c r="BS59" i="20"/>
  <c r="BR59" i="20"/>
  <c r="BQ59" i="20"/>
  <c r="BP59" i="20"/>
  <c r="BO59" i="20"/>
  <c r="BN59" i="20"/>
  <c r="BM59" i="20"/>
  <c r="BL59" i="20"/>
  <c r="BK59" i="20"/>
  <c r="BJ59" i="20"/>
  <c r="BI59" i="20"/>
  <c r="BH59" i="20"/>
  <c r="BG59" i="20"/>
  <c r="BF59" i="20"/>
  <c r="BE59" i="20"/>
  <c r="BD59" i="20"/>
  <c r="BC59" i="20"/>
  <c r="BB59" i="20"/>
  <c r="BA59" i="20"/>
  <c r="AZ59" i="20"/>
  <c r="AY59" i="20"/>
  <c r="AX59" i="20"/>
  <c r="AW59" i="20"/>
  <c r="AV59" i="20"/>
  <c r="AU59" i="20"/>
  <c r="AT59" i="20"/>
  <c r="AS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BT58" i="20"/>
  <c r="BS58" i="20"/>
  <c r="BR58" i="20"/>
  <c r="BQ58" i="20"/>
  <c r="BP58" i="20"/>
  <c r="BO58" i="20"/>
  <c r="BN58" i="20"/>
  <c r="BM58" i="20"/>
  <c r="BL58" i="20"/>
  <c r="BK58" i="20"/>
  <c r="BJ58" i="20"/>
  <c r="BI58" i="20"/>
  <c r="BH58" i="20"/>
  <c r="BG58" i="20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BT57" i="20"/>
  <c r="BS57" i="20"/>
  <c r="BR57" i="20"/>
  <c r="BQ57" i="20"/>
  <c r="BP57" i="20"/>
  <c r="BO57" i="20"/>
  <c r="BN57" i="20"/>
  <c r="BM57" i="20"/>
  <c r="BL57" i="20"/>
  <c r="BK57" i="20"/>
  <c r="BJ57" i="20"/>
  <c r="BI57" i="20"/>
  <c r="BH57" i="20"/>
  <c r="BG57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BT55" i="20"/>
  <c r="BS55" i="20"/>
  <c r="BR55" i="20"/>
  <c r="BQ55" i="20"/>
  <c r="BP55" i="20"/>
  <c r="BO55" i="20"/>
  <c r="BN55" i="20"/>
  <c r="BM55" i="20"/>
  <c r="BL55" i="20"/>
  <c r="BK55" i="20"/>
  <c r="BJ55" i="20"/>
  <c r="BI55" i="20"/>
  <c r="BH55" i="20"/>
  <c r="BG55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BT54" i="20"/>
  <c r="BS54" i="20"/>
  <c r="BR54" i="20"/>
  <c r="BQ54" i="20"/>
  <c r="BP54" i="20"/>
  <c r="BO54" i="20"/>
  <c r="BN54" i="20"/>
  <c r="BM54" i="20"/>
  <c r="BL54" i="20"/>
  <c r="BK54" i="20"/>
  <c r="BJ54" i="20"/>
  <c r="BI54" i="20"/>
  <c r="BH54" i="20"/>
  <c r="BG54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BT53" i="20"/>
  <c r="BS53" i="20"/>
  <c r="BR53" i="20"/>
  <c r="BQ53" i="20"/>
  <c r="BP53" i="20"/>
  <c r="BO53" i="20"/>
  <c r="BN53" i="20"/>
  <c r="BM53" i="20"/>
  <c r="BL53" i="20"/>
  <c r="BK53" i="20"/>
  <c r="BJ53" i="20"/>
  <c r="BI53" i="20"/>
  <c r="BH53" i="20"/>
  <c r="BG53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M11" i="20"/>
  <c r="K11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H10" i="20"/>
  <c r="BG10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M10" i="20"/>
  <c r="L10" i="20"/>
  <c r="K10" i="20"/>
  <c r="AU9" i="20"/>
  <c r="AT9" i="20"/>
  <c r="AS9" i="20"/>
  <c r="M9" i="20"/>
  <c r="L9" i="20"/>
  <c r="K9" i="20"/>
  <c r="AU8" i="20"/>
  <c r="AT8" i="20"/>
  <c r="AS8" i="20"/>
  <c r="M8" i="20"/>
  <c r="K8" i="20"/>
  <c r="AU7" i="20"/>
  <c r="AT7" i="20"/>
  <c r="AS7" i="20"/>
  <c r="M7" i="20"/>
  <c r="L7" i="20"/>
  <c r="K7" i="20"/>
  <c r="AU6" i="20"/>
  <c r="AT6" i="20"/>
  <c r="AS6" i="20"/>
  <c r="M6" i="20"/>
  <c r="L6" i="20"/>
  <c r="K6" i="20"/>
  <c r="AU5" i="20"/>
  <c r="AT5" i="20"/>
  <c r="AS5" i="20"/>
  <c r="M5" i="20"/>
  <c r="AU4" i="20"/>
  <c r="AS4" i="20"/>
  <c r="CF2" i="20"/>
  <c r="CE2" i="20"/>
  <c r="CD2" i="20"/>
  <c r="CC2" i="20"/>
  <c r="CB2" i="20"/>
  <c r="G406" i="19"/>
  <c r="F406" i="19"/>
  <c r="E406" i="19"/>
  <c r="D406" i="19"/>
  <c r="C406" i="19"/>
  <c r="B406" i="19"/>
  <c r="G405" i="19"/>
  <c r="F405" i="19"/>
  <c r="E405" i="19"/>
  <c r="D405" i="19"/>
  <c r="C405" i="19"/>
  <c r="B405" i="19"/>
  <c r="G404" i="19"/>
  <c r="F404" i="19"/>
  <c r="E404" i="19"/>
  <c r="D404" i="19"/>
  <c r="C404" i="19"/>
  <c r="B404" i="19"/>
  <c r="G403" i="19"/>
  <c r="F403" i="19"/>
  <c r="E403" i="19"/>
  <c r="D403" i="19"/>
  <c r="C403" i="19"/>
  <c r="B403" i="19"/>
  <c r="G402" i="19"/>
  <c r="F402" i="19"/>
  <c r="E402" i="19"/>
  <c r="D402" i="19"/>
  <c r="C402" i="19"/>
  <c r="B402" i="19"/>
  <c r="G401" i="19"/>
  <c r="F401" i="19"/>
  <c r="E401" i="19"/>
  <c r="D401" i="19"/>
  <c r="C401" i="19"/>
  <c r="B401" i="19"/>
  <c r="G400" i="19"/>
  <c r="F400" i="19"/>
  <c r="E400" i="19"/>
  <c r="D400" i="19"/>
  <c r="C400" i="19"/>
  <c r="B400" i="19"/>
  <c r="G399" i="19"/>
  <c r="F399" i="19"/>
  <c r="E399" i="19"/>
  <c r="D399" i="19"/>
  <c r="C399" i="19"/>
  <c r="B399" i="19"/>
  <c r="G398" i="19"/>
  <c r="F398" i="19"/>
  <c r="E398" i="19"/>
  <c r="D398" i="19"/>
  <c r="C398" i="19"/>
  <c r="B398" i="19"/>
  <c r="G397" i="19"/>
  <c r="F397" i="19"/>
  <c r="E397" i="19"/>
  <c r="D397" i="19"/>
  <c r="C397" i="19"/>
  <c r="B397" i="19"/>
  <c r="G396" i="19"/>
  <c r="F396" i="19"/>
  <c r="E396" i="19"/>
  <c r="D396" i="19"/>
  <c r="C396" i="19"/>
  <c r="B396" i="19"/>
  <c r="G395" i="19"/>
  <c r="F395" i="19"/>
  <c r="E395" i="19"/>
  <c r="D395" i="19"/>
  <c r="C395" i="19"/>
  <c r="B395" i="19"/>
  <c r="G394" i="19"/>
  <c r="F394" i="19"/>
  <c r="E394" i="19"/>
  <c r="D394" i="19"/>
  <c r="C394" i="19"/>
  <c r="B394" i="19"/>
  <c r="G393" i="19"/>
  <c r="F393" i="19"/>
  <c r="E393" i="19"/>
  <c r="D393" i="19"/>
  <c r="C393" i="19"/>
  <c r="B393" i="19"/>
  <c r="G392" i="19"/>
  <c r="F392" i="19"/>
  <c r="E392" i="19"/>
  <c r="D392" i="19"/>
  <c r="C392" i="19"/>
  <c r="B392" i="19"/>
  <c r="G391" i="19"/>
  <c r="F391" i="19"/>
  <c r="E391" i="19"/>
  <c r="D391" i="19"/>
  <c r="C391" i="19"/>
  <c r="B391" i="19"/>
  <c r="G390" i="19"/>
  <c r="F390" i="19"/>
  <c r="E390" i="19"/>
  <c r="D390" i="19"/>
  <c r="C390" i="19"/>
  <c r="B390" i="19"/>
  <c r="G389" i="19"/>
  <c r="F389" i="19"/>
  <c r="E389" i="19"/>
  <c r="D389" i="19"/>
  <c r="C389" i="19"/>
  <c r="B389" i="19"/>
  <c r="G388" i="19"/>
  <c r="F388" i="19"/>
  <c r="E388" i="19"/>
  <c r="D388" i="19"/>
  <c r="C388" i="19"/>
  <c r="B388" i="19"/>
  <c r="G387" i="19"/>
  <c r="F387" i="19"/>
  <c r="E387" i="19"/>
  <c r="D387" i="19"/>
  <c r="C387" i="19"/>
  <c r="B387" i="19"/>
  <c r="G386" i="19"/>
  <c r="F386" i="19"/>
  <c r="E386" i="19"/>
  <c r="D386" i="19"/>
  <c r="C386" i="19"/>
  <c r="B386" i="19"/>
  <c r="G385" i="19"/>
  <c r="F385" i="19"/>
  <c r="E385" i="19"/>
  <c r="D385" i="19"/>
  <c r="C385" i="19"/>
  <c r="B385" i="19"/>
  <c r="G384" i="19"/>
  <c r="F384" i="19"/>
  <c r="E384" i="19"/>
  <c r="D384" i="19"/>
  <c r="C384" i="19"/>
  <c r="B384" i="19"/>
  <c r="G383" i="19"/>
  <c r="F383" i="19"/>
  <c r="E383" i="19"/>
  <c r="D383" i="19"/>
  <c r="C383" i="19"/>
  <c r="B383" i="19"/>
  <c r="G382" i="19"/>
  <c r="F382" i="19"/>
  <c r="E382" i="19"/>
  <c r="D382" i="19"/>
  <c r="C382" i="19"/>
  <c r="B382" i="19"/>
  <c r="G381" i="19"/>
  <c r="F381" i="19"/>
  <c r="E381" i="19"/>
  <c r="D381" i="19"/>
  <c r="C381" i="19"/>
  <c r="B381" i="19"/>
  <c r="G380" i="19"/>
  <c r="F380" i="19"/>
  <c r="E380" i="19"/>
  <c r="D380" i="19"/>
  <c r="C380" i="19"/>
  <c r="B380" i="19"/>
  <c r="G379" i="19"/>
  <c r="F379" i="19"/>
  <c r="E379" i="19"/>
  <c r="D379" i="19"/>
  <c r="C379" i="19"/>
  <c r="B379" i="19"/>
  <c r="G378" i="19"/>
  <c r="F378" i="19"/>
  <c r="E378" i="19"/>
  <c r="D378" i="19"/>
  <c r="C378" i="19"/>
  <c r="B378" i="19"/>
  <c r="G377" i="19"/>
  <c r="F377" i="19"/>
  <c r="E377" i="19"/>
  <c r="D377" i="19"/>
  <c r="C377" i="19"/>
  <c r="B377" i="19"/>
  <c r="G376" i="19"/>
  <c r="F376" i="19"/>
  <c r="E376" i="19"/>
  <c r="D376" i="19"/>
  <c r="C376" i="19"/>
  <c r="B376" i="19"/>
  <c r="G375" i="19"/>
  <c r="F375" i="19"/>
  <c r="E375" i="19"/>
  <c r="D375" i="19"/>
  <c r="C375" i="19"/>
  <c r="B375" i="19"/>
  <c r="G374" i="19"/>
  <c r="F374" i="19"/>
  <c r="E374" i="19"/>
  <c r="D374" i="19"/>
  <c r="C374" i="19"/>
  <c r="B374" i="19"/>
  <c r="G373" i="19"/>
  <c r="F373" i="19"/>
  <c r="E373" i="19"/>
  <c r="D373" i="19"/>
  <c r="C373" i="19"/>
  <c r="B373" i="19"/>
  <c r="G372" i="19"/>
  <c r="F372" i="19"/>
  <c r="E372" i="19"/>
  <c r="D372" i="19"/>
  <c r="C372" i="19"/>
  <c r="B372" i="19"/>
  <c r="G371" i="19"/>
  <c r="F371" i="19"/>
  <c r="E371" i="19"/>
  <c r="D371" i="19"/>
  <c r="C371" i="19"/>
  <c r="B371" i="19"/>
  <c r="G370" i="19"/>
  <c r="F370" i="19"/>
  <c r="E370" i="19"/>
  <c r="D370" i="19"/>
  <c r="C370" i="19"/>
  <c r="B370" i="19"/>
  <c r="G369" i="19"/>
  <c r="F369" i="19"/>
  <c r="E369" i="19"/>
  <c r="D369" i="19"/>
  <c r="C369" i="19"/>
  <c r="B369" i="19"/>
  <c r="G368" i="19"/>
  <c r="F368" i="19"/>
  <c r="E368" i="19"/>
  <c r="D368" i="19"/>
  <c r="C368" i="19"/>
  <c r="B368" i="19"/>
  <c r="G367" i="19"/>
  <c r="F367" i="19"/>
  <c r="E367" i="19"/>
  <c r="D367" i="19"/>
  <c r="C367" i="19"/>
  <c r="B367" i="19"/>
  <c r="G366" i="19"/>
  <c r="F366" i="19"/>
  <c r="E366" i="19"/>
  <c r="D366" i="19"/>
  <c r="C366" i="19"/>
  <c r="B366" i="19"/>
  <c r="G365" i="19"/>
  <c r="F365" i="19"/>
  <c r="E365" i="19"/>
  <c r="D365" i="19"/>
  <c r="C365" i="19"/>
  <c r="B365" i="19"/>
  <c r="G364" i="19"/>
  <c r="F364" i="19"/>
  <c r="E364" i="19"/>
  <c r="D364" i="19"/>
  <c r="C364" i="19"/>
  <c r="B364" i="19"/>
  <c r="G363" i="19"/>
  <c r="F363" i="19"/>
  <c r="E363" i="19"/>
  <c r="D363" i="19"/>
  <c r="C363" i="19"/>
  <c r="B363" i="19"/>
  <c r="G362" i="19"/>
  <c r="F362" i="19"/>
  <c r="E362" i="19"/>
  <c r="D362" i="19"/>
  <c r="C362" i="19"/>
  <c r="B362" i="19"/>
  <c r="G361" i="19"/>
  <c r="F361" i="19"/>
  <c r="E361" i="19"/>
  <c r="D361" i="19"/>
  <c r="C361" i="19"/>
  <c r="B361" i="19"/>
  <c r="G360" i="19"/>
  <c r="F360" i="19"/>
  <c r="E360" i="19"/>
  <c r="D360" i="19"/>
  <c r="C360" i="19"/>
  <c r="B360" i="19"/>
  <c r="G359" i="19"/>
  <c r="F359" i="19"/>
  <c r="E359" i="19"/>
  <c r="D359" i="19"/>
  <c r="C359" i="19"/>
  <c r="B359" i="19"/>
  <c r="G358" i="19"/>
  <c r="F358" i="19"/>
  <c r="E358" i="19"/>
  <c r="D358" i="19"/>
  <c r="C358" i="19"/>
  <c r="B358" i="19"/>
  <c r="G357" i="19"/>
  <c r="F357" i="19"/>
  <c r="E357" i="19"/>
  <c r="D357" i="19"/>
  <c r="C357" i="19"/>
  <c r="B357" i="19"/>
  <c r="G356" i="19"/>
  <c r="F356" i="19"/>
  <c r="E356" i="19"/>
  <c r="D356" i="19"/>
  <c r="C356" i="19"/>
  <c r="B356" i="19"/>
  <c r="G355" i="19"/>
  <c r="F355" i="19"/>
  <c r="E355" i="19"/>
  <c r="D355" i="19"/>
  <c r="C355" i="19"/>
  <c r="B355" i="19"/>
  <c r="G354" i="19"/>
  <c r="F354" i="19"/>
  <c r="E354" i="19"/>
  <c r="D354" i="19"/>
  <c r="C354" i="19"/>
  <c r="B354" i="19"/>
  <c r="G353" i="19"/>
  <c r="F353" i="19"/>
  <c r="E353" i="19"/>
  <c r="D353" i="19"/>
  <c r="C353" i="19"/>
  <c r="B353" i="19"/>
  <c r="G352" i="19"/>
  <c r="F352" i="19"/>
  <c r="E352" i="19"/>
  <c r="D352" i="19"/>
  <c r="C352" i="19"/>
  <c r="B352" i="19"/>
  <c r="G351" i="19"/>
  <c r="F351" i="19"/>
  <c r="E351" i="19"/>
  <c r="D351" i="19"/>
  <c r="C351" i="19"/>
  <c r="B351" i="19"/>
  <c r="G350" i="19"/>
  <c r="F350" i="19"/>
  <c r="E350" i="19"/>
  <c r="D350" i="19"/>
  <c r="C350" i="19"/>
  <c r="B350" i="19"/>
  <c r="G349" i="19"/>
  <c r="F349" i="19"/>
  <c r="E349" i="19"/>
  <c r="D349" i="19"/>
  <c r="C349" i="19"/>
  <c r="B349" i="19"/>
  <c r="G348" i="19"/>
  <c r="F348" i="19"/>
  <c r="E348" i="19"/>
  <c r="D348" i="19"/>
  <c r="C348" i="19"/>
  <c r="B348" i="19"/>
  <c r="G347" i="19"/>
  <c r="F347" i="19"/>
  <c r="E347" i="19"/>
  <c r="D347" i="19"/>
  <c r="C347" i="19"/>
  <c r="B347" i="19"/>
  <c r="G346" i="19"/>
  <c r="F346" i="19"/>
  <c r="E346" i="19"/>
  <c r="D346" i="19"/>
  <c r="C346" i="19"/>
  <c r="B346" i="19"/>
  <c r="G345" i="19"/>
  <c r="F345" i="19"/>
  <c r="E345" i="19"/>
  <c r="D345" i="19"/>
  <c r="C345" i="19"/>
  <c r="B345" i="19"/>
  <c r="G344" i="19"/>
  <c r="F344" i="19"/>
  <c r="E344" i="19"/>
  <c r="D344" i="19"/>
  <c r="C344" i="19"/>
  <c r="B344" i="19"/>
  <c r="G343" i="19"/>
  <c r="F343" i="19"/>
  <c r="E343" i="19"/>
  <c r="D343" i="19"/>
  <c r="C343" i="19"/>
  <c r="B343" i="19"/>
  <c r="G342" i="19"/>
  <c r="F342" i="19"/>
  <c r="E342" i="19"/>
  <c r="D342" i="19"/>
  <c r="C342" i="19"/>
  <c r="B342" i="19"/>
  <c r="G341" i="19"/>
  <c r="F341" i="19"/>
  <c r="E341" i="19"/>
  <c r="D341" i="19"/>
  <c r="C341" i="19"/>
  <c r="B341" i="19"/>
  <c r="M271" i="19"/>
  <c r="L271" i="19"/>
  <c r="AU270" i="19"/>
  <c r="AT270" i="19"/>
  <c r="AS270" i="19"/>
  <c r="M270" i="19"/>
  <c r="K270" i="19"/>
  <c r="AU269" i="19"/>
  <c r="AS269" i="19"/>
  <c r="L235" i="19"/>
  <c r="K235" i="19"/>
  <c r="K234" i="19"/>
  <c r="L233" i="19"/>
  <c r="K233" i="19"/>
  <c r="BT221" i="19"/>
  <c r="BS221" i="19"/>
  <c r="BR221" i="19"/>
  <c r="BQ221" i="19"/>
  <c r="BP221" i="19"/>
  <c r="BO221" i="19"/>
  <c r="BN221" i="19"/>
  <c r="BM221" i="19"/>
  <c r="BL221" i="19"/>
  <c r="BK221" i="19"/>
  <c r="BJ221" i="19"/>
  <c r="BI221" i="19"/>
  <c r="BH221" i="19"/>
  <c r="BG221" i="19"/>
  <c r="BF221" i="19"/>
  <c r="BE221" i="19"/>
  <c r="BD221" i="19"/>
  <c r="BC221" i="19"/>
  <c r="BB221" i="19"/>
  <c r="BA221" i="19"/>
  <c r="AZ221" i="19"/>
  <c r="AY221" i="19"/>
  <c r="AX221" i="19"/>
  <c r="AW221" i="19"/>
  <c r="AV221" i="19"/>
  <c r="AU221" i="19"/>
  <c r="AT221" i="19"/>
  <c r="AS221" i="19"/>
  <c r="BT220" i="19"/>
  <c r="BS220" i="19"/>
  <c r="BR220" i="19"/>
  <c r="BQ220" i="19"/>
  <c r="BP220" i="19"/>
  <c r="BO220" i="19"/>
  <c r="BN220" i="19"/>
  <c r="BM220" i="19"/>
  <c r="BL220" i="19"/>
  <c r="BK220" i="19"/>
  <c r="BJ220" i="19"/>
  <c r="BI220" i="19"/>
  <c r="BH220" i="19"/>
  <c r="BG220" i="19"/>
  <c r="BF220" i="19"/>
  <c r="BE220" i="19"/>
  <c r="BD220" i="19"/>
  <c r="BC220" i="19"/>
  <c r="BB220" i="19"/>
  <c r="BA220" i="19"/>
  <c r="AZ220" i="19"/>
  <c r="AY220" i="19"/>
  <c r="AX220" i="19"/>
  <c r="AW220" i="19"/>
  <c r="AV220" i="19"/>
  <c r="AU220" i="19"/>
  <c r="AT220" i="19"/>
  <c r="AS220" i="19"/>
  <c r="BT219" i="19"/>
  <c r="BS219" i="19"/>
  <c r="BR219" i="19"/>
  <c r="BQ219" i="19"/>
  <c r="BP219" i="19"/>
  <c r="BO219" i="19"/>
  <c r="BN219" i="19"/>
  <c r="BM219" i="19"/>
  <c r="BL219" i="19"/>
  <c r="BK219" i="19"/>
  <c r="BJ219" i="19"/>
  <c r="BI219" i="19"/>
  <c r="BH219" i="19"/>
  <c r="BG219" i="19"/>
  <c r="BF219" i="19"/>
  <c r="BE219" i="19"/>
  <c r="BD219" i="19"/>
  <c r="BC219" i="19"/>
  <c r="BB219" i="19"/>
  <c r="BA219" i="19"/>
  <c r="AZ219" i="19"/>
  <c r="AY219" i="19"/>
  <c r="AX219" i="19"/>
  <c r="AW219" i="19"/>
  <c r="AV219" i="19"/>
  <c r="AU219" i="19"/>
  <c r="AT219" i="19"/>
  <c r="AS219" i="19"/>
  <c r="L219" i="19"/>
  <c r="K219" i="19"/>
  <c r="BT218" i="19"/>
  <c r="BS218" i="19"/>
  <c r="BR218" i="19"/>
  <c r="BQ218" i="19"/>
  <c r="BP218" i="19"/>
  <c r="BO218" i="19"/>
  <c r="BN218" i="19"/>
  <c r="BM218" i="19"/>
  <c r="BL218" i="19"/>
  <c r="BK218" i="19"/>
  <c r="BJ218" i="19"/>
  <c r="BI218" i="19"/>
  <c r="BH218" i="19"/>
  <c r="BG218" i="19"/>
  <c r="BF218" i="19"/>
  <c r="BE218" i="19"/>
  <c r="BD218" i="19"/>
  <c r="BC218" i="19"/>
  <c r="BB218" i="19"/>
  <c r="BA218" i="19"/>
  <c r="AZ218" i="19"/>
  <c r="AY218" i="19"/>
  <c r="AX218" i="19"/>
  <c r="AW218" i="19"/>
  <c r="AV218" i="19"/>
  <c r="AU218" i="19"/>
  <c r="AT218" i="19"/>
  <c r="AS218" i="19"/>
  <c r="AL218" i="19"/>
  <c r="AK218" i="19"/>
  <c r="AJ218" i="19"/>
  <c r="AI218" i="19"/>
  <c r="AH218" i="19"/>
  <c r="AG218" i="19"/>
  <c r="AF218" i="19"/>
  <c r="AE218" i="19"/>
  <c r="AD218" i="19"/>
  <c r="AC218" i="19"/>
  <c r="AB218" i="19"/>
  <c r="AA218" i="19"/>
  <c r="Z218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BT217" i="19"/>
  <c r="BS217" i="19"/>
  <c r="BR217" i="19"/>
  <c r="BQ217" i="19"/>
  <c r="BP217" i="19"/>
  <c r="BO217" i="19"/>
  <c r="BN217" i="19"/>
  <c r="BM217" i="19"/>
  <c r="BL217" i="19"/>
  <c r="BK217" i="19"/>
  <c r="BJ217" i="19"/>
  <c r="BI217" i="19"/>
  <c r="BH217" i="19"/>
  <c r="BG217" i="19"/>
  <c r="BF217" i="19"/>
  <c r="BE217" i="19"/>
  <c r="BD217" i="19"/>
  <c r="BC217" i="19"/>
  <c r="BB217" i="19"/>
  <c r="BA217" i="19"/>
  <c r="AZ217" i="19"/>
  <c r="AY217" i="19"/>
  <c r="AX217" i="19"/>
  <c r="AW217" i="19"/>
  <c r="AV217" i="19"/>
  <c r="AU217" i="19"/>
  <c r="AT217" i="19"/>
  <c r="AS217" i="19"/>
  <c r="AL217" i="19"/>
  <c r="AK217" i="19"/>
  <c r="AJ217" i="19"/>
  <c r="AI217" i="19"/>
  <c r="AH217" i="19"/>
  <c r="AG217" i="19"/>
  <c r="AF217" i="19"/>
  <c r="AE217" i="19"/>
  <c r="AD217" i="19"/>
  <c r="AC217" i="19"/>
  <c r="AB217" i="19"/>
  <c r="AA217" i="19"/>
  <c r="Z217" i="19"/>
  <c r="Y217" i="19"/>
  <c r="X217" i="19"/>
  <c r="W217" i="19"/>
  <c r="V217" i="19"/>
  <c r="U217" i="19"/>
  <c r="T217" i="19"/>
  <c r="S217" i="19"/>
  <c r="R217" i="19"/>
  <c r="Q217" i="19"/>
  <c r="P217" i="19"/>
  <c r="O217" i="19"/>
  <c r="N217" i="19"/>
  <c r="M217" i="19"/>
  <c r="L217" i="19"/>
  <c r="K217" i="19"/>
  <c r="AL216" i="19"/>
  <c r="AK216" i="19"/>
  <c r="AJ216" i="19"/>
  <c r="AI216" i="19"/>
  <c r="AH216" i="19"/>
  <c r="AG216" i="19"/>
  <c r="AF216" i="19"/>
  <c r="AE216" i="19"/>
  <c r="AD216" i="19"/>
  <c r="AC216" i="19"/>
  <c r="AB216" i="19"/>
  <c r="AA216" i="19"/>
  <c r="Z216" i="19"/>
  <c r="Y216" i="19"/>
  <c r="X216" i="19"/>
  <c r="W216" i="19"/>
  <c r="V216" i="19"/>
  <c r="U216" i="19"/>
  <c r="T216" i="19"/>
  <c r="S216" i="19"/>
  <c r="R216" i="19"/>
  <c r="Q216" i="19"/>
  <c r="P216" i="19"/>
  <c r="O216" i="19"/>
  <c r="N216" i="19"/>
  <c r="M216" i="19"/>
  <c r="L216" i="19"/>
  <c r="K216" i="19"/>
  <c r="AL215" i="19"/>
  <c r="AK215" i="19"/>
  <c r="AJ215" i="19"/>
  <c r="AI215" i="19"/>
  <c r="AH215" i="19"/>
  <c r="AG215" i="19"/>
  <c r="AF215" i="19"/>
  <c r="AE215" i="19"/>
  <c r="AD215" i="19"/>
  <c r="AC215" i="19"/>
  <c r="AB215" i="19"/>
  <c r="AA215" i="19"/>
  <c r="Z215" i="19"/>
  <c r="Y215" i="19"/>
  <c r="X215" i="19"/>
  <c r="W215" i="19"/>
  <c r="V215" i="19"/>
  <c r="U215" i="19"/>
  <c r="T215" i="19"/>
  <c r="S215" i="19"/>
  <c r="R215" i="19"/>
  <c r="Q215" i="19"/>
  <c r="P215" i="19"/>
  <c r="O215" i="19"/>
  <c r="N215" i="19"/>
  <c r="M215" i="19"/>
  <c r="L215" i="19"/>
  <c r="K215" i="19"/>
  <c r="M214" i="19"/>
  <c r="L214" i="19"/>
  <c r="BT167" i="19"/>
  <c r="BS167" i="19"/>
  <c r="BR167" i="19"/>
  <c r="BQ167" i="19"/>
  <c r="BP167" i="19"/>
  <c r="BO167" i="19"/>
  <c r="BN167" i="19"/>
  <c r="BM167" i="19"/>
  <c r="BL167" i="19"/>
  <c r="BK167" i="19"/>
  <c r="BJ167" i="19"/>
  <c r="BI167" i="19"/>
  <c r="BH167" i="19"/>
  <c r="BG167" i="19"/>
  <c r="BF167" i="19"/>
  <c r="BE167" i="19"/>
  <c r="BD167" i="19"/>
  <c r="BC167" i="19"/>
  <c r="BB167" i="19"/>
  <c r="BA167" i="19"/>
  <c r="AZ167" i="19"/>
  <c r="AY167" i="19"/>
  <c r="AX167" i="19"/>
  <c r="AW167" i="19"/>
  <c r="AV167" i="19"/>
  <c r="AU167" i="19"/>
  <c r="AT167" i="19"/>
  <c r="AS167" i="19"/>
  <c r="BT166" i="19"/>
  <c r="BS166" i="19"/>
  <c r="BR166" i="19"/>
  <c r="BQ166" i="19"/>
  <c r="BP166" i="19"/>
  <c r="BO166" i="19"/>
  <c r="BN166" i="19"/>
  <c r="BM166" i="19"/>
  <c r="BL166" i="19"/>
  <c r="BK166" i="19"/>
  <c r="BJ166" i="19"/>
  <c r="BI166" i="19"/>
  <c r="BH166" i="19"/>
  <c r="BG166" i="19"/>
  <c r="BF166" i="19"/>
  <c r="BE166" i="19"/>
  <c r="BD166" i="19"/>
  <c r="BC166" i="19"/>
  <c r="BB166" i="19"/>
  <c r="BA166" i="19"/>
  <c r="AZ166" i="19"/>
  <c r="AY166" i="19"/>
  <c r="AX166" i="19"/>
  <c r="AW166" i="19"/>
  <c r="AV166" i="19"/>
  <c r="AU166" i="19"/>
  <c r="AT166" i="19"/>
  <c r="AS166" i="19"/>
  <c r="BT165" i="19"/>
  <c r="BS165" i="19"/>
  <c r="BR165" i="19"/>
  <c r="BQ165" i="19"/>
  <c r="BP165" i="19"/>
  <c r="BO165" i="19"/>
  <c r="BN165" i="19"/>
  <c r="BM165" i="19"/>
  <c r="BL165" i="19"/>
  <c r="BK165" i="19"/>
  <c r="BJ165" i="19"/>
  <c r="BI165" i="19"/>
  <c r="BH165" i="19"/>
  <c r="BG165" i="19"/>
  <c r="BF165" i="19"/>
  <c r="BE165" i="19"/>
  <c r="BD165" i="19"/>
  <c r="BC165" i="19"/>
  <c r="BB165" i="19"/>
  <c r="BA165" i="19"/>
  <c r="AZ165" i="19"/>
  <c r="AY165" i="19"/>
  <c r="AX165" i="19"/>
  <c r="AW165" i="19"/>
  <c r="AV165" i="19"/>
  <c r="AU165" i="19"/>
  <c r="AT165" i="19"/>
  <c r="AS165" i="19"/>
  <c r="AL165" i="19"/>
  <c r="AK165" i="19"/>
  <c r="AJ165" i="19"/>
  <c r="AI165" i="19"/>
  <c r="AH165" i="19"/>
  <c r="AG165" i="19"/>
  <c r="AF165" i="19"/>
  <c r="AE165" i="19"/>
  <c r="AD165" i="19"/>
  <c r="AC165" i="19"/>
  <c r="AB165" i="19"/>
  <c r="AA165" i="19"/>
  <c r="Z165" i="19"/>
  <c r="Y165" i="19"/>
  <c r="X165" i="19"/>
  <c r="W165" i="19"/>
  <c r="V165" i="19"/>
  <c r="U165" i="19"/>
  <c r="T165" i="19"/>
  <c r="S165" i="19"/>
  <c r="R165" i="19"/>
  <c r="Q165" i="19"/>
  <c r="P165" i="19"/>
  <c r="O165" i="19"/>
  <c r="N165" i="19"/>
  <c r="M165" i="19"/>
  <c r="L165" i="19"/>
  <c r="K165" i="19"/>
  <c r="AU164" i="19"/>
  <c r="AT164" i="19"/>
  <c r="AS164" i="19"/>
  <c r="AL164" i="19"/>
  <c r="AK164" i="19"/>
  <c r="AJ164" i="19"/>
  <c r="AI164" i="19"/>
  <c r="AH164" i="19"/>
  <c r="AG164" i="19"/>
  <c r="AF164" i="19"/>
  <c r="AE164" i="19"/>
  <c r="AD164" i="19"/>
  <c r="AC164" i="19"/>
  <c r="AB164" i="19"/>
  <c r="AA164" i="19"/>
  <c r="Z164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AU163" i="19"/>
  <c r="AT163" i="19"/>
  <c r="AS163" i="19"/>
  <c r="AL163" i="19"/>
  <c r="AK163" i="19"/>
  <c r="AJ163" i="19"/>
  <c r="AI163" i="19"/>
  <c r="AH163" i="19"/>
  <c r="AG163" i="19"/>
  <c r="AF163" i="19"/>
  <c r="AE163" i="19"/>
  <c r="AD163" i="19"/>
  <c r="AC163" i="19"/>
  <c r="AB163" i="19"/>
  <c r="AA163" i="19"/>
  <c r="Z163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AU162" i="19"/>
  <c r="AT162" i="19"/>
  <c r="AS162" i="19"/>
  <c r="AL162" i="19"/>
  <c r="AK162" i="19"/>
  <c r="AJ162" i="19"/>
  <c r="AI162" i="19"/>
  <c r="AH162" i="19"/>
  <c r="AG162" i="19"/>
  <c r="AF162" i="19"/>
  <c r="AE162" i="19"/>
  <c r="AD162" i="19"/>
  <c r="AC162" i="19"/>
  <c r="AB162" i="19"/>
  <c r="AA162" i="19"/>
  <c r="Z162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M161" i="19"/>
  <c r="L161" i="19"/>
  <c r="K161" i="19"/>
  <c r="M160" i="19"/>
  <c r="L160" i="19"/>
  <c r="K160" i="19"/>
  <c r="M159" i="19"/>
  <c r="L159" i="19"/>
  <c r="K159" i="19"/>
  <c r="AU116" i="19"/>
  <c r="AT116" i="19"/>
  <c r="AS116" i="19"/>
  <c r="AU115" i="19"/>
  <c r="AT115" i="19"/>
  <c r="AS115" i="19"/>
  <c r="AU114" i="19"/>
  <c r="AT114" i="19"/>
  <c r="AS114" i="19"/>
  <c r="AU113" i="19"/>
  <c r="AT113" i="19"/>
  <c r="AS113" i="19"/>
  <c r="AU112" i="19"/>
  <c r="AT112" i="19"/>
  <c r="AS112" i="19"/>
  <c r="M110" i="19"/>
  <c r="L110" i="19"/>
  <c r="K110" i="19"/>
  <c r="M109" i="19"/>
  <c r="L109" i="19"/>
  <c r="K109" i="19"/>
  <c r="Q108" i="19"/>
  <c r="N108" i="19"/>
  <c r="M108" i="19"/>
  <c r="L108" i="19"/>
  <c r="K108" i="19"/>
  <c r="R107" i="19"/>
  <c r="O107" i="19"/>
  <c r="M107" i="19"/>
  <c r="L107" i="19"/>
  <c r="K107" i="19"/>
  <c r="M106" i="19"/>
  <c r="L106" i="19"/>
  <c r="K106" i="19"/>
  <c r="BT62" i="19"/>
  <c r="BS62" i="19"/>
  <c r="BR62" i="19"/>
  <c r="BQ62" i="19"/>
  <c r="BP62" i="19"/>
  <c r="BO62" i="19"/>
  <c r="BN62" i="19"/>
  <c r="BM62" i="19"/>
  <c r="BL62" i="19"/>
  <c r="BK62" i="19"/>
  <c r="BJ62" i="19"/>
  <c r="BI62" i="19"/>
  <c r="BH62" i="19"/>
  <c r="BG62" i="19"/>
  <c r="BF62" i="19"/>
  <c r="BE62" i="19"/>
  <c r="BD62" i="19"/>
  <c r="BC62" i="19"/>
  <c r="BB62" i="19"/>
  <c r="BA62" i="19"/>
  <c r="AZ62" i="19"/>
  <c r="AY62" i="19"/>
  <c r="AX62" i="19"/>
  <c r="AW62" i="19"/>
  <c r="AV62" i="19"/>
  <c r="AU62" i="19"/>
  <c r="AT62" i="19"/>
  <c r="AS62" i="19"/>
  <c r="BT61" i="19"/>
  <c r="BS61" i="19"/>
  <c r="BR61" i="19"/>
  <c r="BQ61" i="19"/>
  <c r="BP61" i="19"/>
  <c r="BO61" i="19"/>
  <c r="BN61" i="19"/>
  <c r="BM61" i="19"/>
  <c r="BL61" i="19"/>
  <c r="BK61" i="19"/>
  <c r="BJ61" i="19"/>
  <c r="BI61" i="19"/>
  <c r="BH61" i="19"/>
  <c r="BG61" i="19"/>
  <c r="BF61" i="19"/>
  <c r="BE61" i="19"/>
  <c r="BD61" i="19"/>
  <c r="BC61" i="19"/>
  <c r="BB61" i="19"/>
  <c r="BA61" i="19"/>
  <c r="AZ61" i="19"/>
  <c r="AY61" i="19"/>
  <c r="AX61" i="19"/>
  <c r="AW61" i="19"/>
  <c r="AV61" i="19"/>
  <c r="AU61" i="19"/>
  <c r="AT61" i="19"/>
  <c r="AS61" i="19"/>
  <c r="AL61" i="19"/>
  <c r="AK61" i="19"/>
  <c r="AJ61" i="19"/>
  <c r="AI61" i="19"/>
  <c r="AH61" i="19"/>
  <c r="AG61" i="19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BT60" i="19"/>
  <c r="BS60" i="19"/>
  <c r="BR60" i="19"/>
  <c r="BQ60" i="19"/>
  <c r="BP60" i="19"/>
  <c r="BO60" i="19"/>
  <c r="BN60" i="19"/>
  <c r="BM60" i="19"/>
  <c r="BL60" i="19"/>
  <c r="BK60" i="19"/>
  <c r="BJ60" i="19"/>
  <c r="BI60" i="19"/>
  <c r="BH60" i="19"/>
  <c r="BG60" i="19"/>
  <c r="BF60" i="19"/>
  <c r="BE60" i="19"/>
  <c r="BD60" i="19"/>
  <c r="BC60" i="19"/>
  <c r="BB60" i="19"/>
  <c r="BA60" i="19"/>
  <c r="AZ60" i="19"/>
  <c r="AY60" i="19"/>
  <c r="AX60" i="19"/>
  <c r="AW60" i="19"/>
  <c r="AV60" i="19"/>
  <c r="AU60" i="19"/>
  <c r="AT60" i="19"/>
  <c r="AS60" i="19"/>
  <c r="AL60" i="19"/>
  <c r="AK60" i="19"/>
  <c r="AJ60" i="19"/>
  <c r="AI60" i="19"/>
  <c r="AH60" i="19"/>
  <c r="AG60" i="19"/>
  <c r="AF60" i="19"/>
  <c r="AE60" i="19"/>
  <c r="AD60" i="19"/>
  <c r="AC60" i="19"/>
  <c r="AB60" i="19"/>
  <c r="AA60" i="19"/>
  <c r="Z60" i="19"/>
  <c r="Y60" i="19"/>
  <c r="X60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BT59" i="19"/>
  <c r="BS59" i="19"/>
  <c r="BR59" i="19"/>
  <c r="BQ59" i="19"/>
  <c r="BP59" i="19"/>
  <c r="BO59" i="19"/>
  <c r="BN59" i="19"/>
  <c r="BM59" i="19"/>
  <c r="BL59" i="19"/>
  <c r="BK59" i="19"/>
  <c r="BJ59" i="19"/>
  <c r="BI59" i="19"/>
  <c r="BH59" i="19"/>
  <c r="BG59" i="19"/>
  <c r="BF59" i="19"/>
  <c r="BE59" i="19"/>
  <c r="BD59" i="19"/>
  <c r="BC59" i="19"/>
  <c r="BB59" i="19"/>
  <c r="BA59" i="19"/>
  <c r="AZ59" i="19"/>
  <c r="AY59" i="19"/>
  <c r="AX59" i="19"/>
  <c r="AW59" i="19"/>
  <c r="AV59" i="19"/>
  <c r="AU59" i="19"/>
  <c r="AT59" i="19"/>
  <c r="AS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BT58" i="19"/>
  <c r="BS58" i="19"/>
  <c r="BR58" i="19"/>
  <c r="BQ58" i="19"/>
  <c r="BP58" i="19"/>
  <c r="BO58" i="19"/>
  <c r="BN58" i="19"/>
  <c r="BM58" i="19"/>
  <c r="BL58" i="19"/>
  <c r="BK58" i="19"/>
  <c r="BJ58" i="19"/>
  <c r="BI58" i="19"/>
  <c r="BH58" i="19"/>
  <c r="BG58" i="19"/>
  <c r="BF58" i="19"/>
  <c r="BE58" i="19"/>
  <c r="BD58" i="19"/>
  <c r="BC58" i="19"/>
  <c r="BB58" i="19"/>
  <c r="BA58" i="19"/>
  <c r="AZ58" i="19"/>
  <c r="AY58" i="19"/>
  <c r="AX58" i="19"/>
  <c r="AV58" i="19"/>
  <c r="AU58" i="19"/>
  <c r="AT58" i="19"/>
  <c r="AS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BT57" i="19"/>
  <c r="BS57" i="19"/>
  <c r="BR57" i="19"/>
  <c r="BQ57" i="19"/>
  <c r="BP57" i="19"/>
  <c r="BO57" i="19"/>
  <c r="BN57" i="19"/>
  <c r="BM57" i="19"/>
  <c r="BL57" i="19"/>
  <c r="BK57" i="19"/>
  <c r="BJ57" i="19"/>
  <c r="BI57" i="19"/>
  <c r="BH57" i="19"/>
  <c r="BG57" i="19"/>
  <c r="BF57" i="19"/>
  <c r="BE57" i="19"/>
  <c r="BD57" i="19"/>
  <c r="BC57" i="19"/>
  <c r="BB57" i="19"/>
  <c r="BA57" i="19"/>
  <c r="AZ57" i="19"/>
  <c r="AY57" i="19"/>
  <c r="AX57" i="19"/>
  <c r="AW57" i="19"/>
  <c r="AV57" i="19"/>
  <c r="AU57" i="19"/>
  <c r="AT57" i="19"/>
  <c r="AS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BT11" i="19"/>
  <c r="BS11" i="19"/>
  <c r="BR11" i="19"/>
  <c r="BQ11" i="19"/>
  <c r="BP11" i="19"/>
  <c r="BO11" i="19"/>
  <c r="BN11" i="19"/>
  <c r="BM11" i="19"/>
  <c r="BL11" i="19"/>
  <c r="BK11" i="19"/>
  <c r="BJ11" i="19"/>
  <c r="BI11" i="19"/>
  <c r="BH11" i="19"/>
  <c r="BG11" i="19"/>
  <c r="BF11" i="19"/>
  <c r="BE11" i="19"/>
  <c r="BD11" i="19"/>
  <c r="BC11" i="19"/>
  <c r="BB11" i="19"/>
  <c r="BA11" i="19"/>
  <c r="AZ11" i="19"/>
  <c r="AY11" i="19"/>
  <c r="AX11" i="19"/>
  <c r="AW11" i="19"/>
  <c r="AV11" i="19"/>
  <c r="AU11" i="19"/>
  <c r="AT11" i="19"/>
  <c r="AS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BT10" i="19"/>
  <c r="BS10" i="19"/>
  <c r="BR10" i="19"/>
  <c r="BQ10" i="19"/>
  <c r="BP10" i="19"/>
  <c r="BO10" i="19"/>
  <c r="BN10" i="19"/>
  <c r="BM10" i="19"/>
  <c r="BL10" i="19"/>
  <c r="BK10" i="19"/>
  <c r="BJ10" i="19"/>
  <c r="BI10" i="19"/>
  <c r="BH10" i="19"/>
  <c r="BG10" i="19"/>
  <c r="BF10" i="19"/>
  <c r="BE10" i="19"/>
  <c r="BD10" i="19"/>
  <c r="BC10" i="19"/>
  <c r="BB10" i="19"/>
  <c r="BA10" i="19"/>
  <c r="AZ10" i="19"/>
  <c r="AY10" i="19"/>
  <c r="AX10" i="19"/>
  <c r="AW10" i="19"/>
  <c r="AV10" i="19"/>
  <c r="AU10" i="19"/>
  <c r="AT10" i="19"/>
  <c r="AS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BT9" i="19"/>
  <c r="BS9" i="19"/>
  <c r="BR9" i="19"/>
  <c r="BQ9" i="19"/>
  <c r="BP9" i="19"/>
  <c r="BO9" i="19"/>
  <c r="BN9" i="19"/>
  <c r="BM9" i="19"/>
  <c r="BL9" i="19"/>
  <c r="BK9" i="19"/>
  <c r="BJ9" i="19"/>
  <c r="BI9" i="19"/>
  <c r="BH9" i="19"/>
  <c r="BG9" i="19"/>
  <c r="BF9" i="19"/>
  <c r="BE9" i="19"/>
  <c r="BD9" i="19"/>
  <c r="BC9" i="19"/>
  <c r="BB9" i="19"/>
  <c r="BA9" i="19"/>
  <c r="AZ9" i="19"/>
  <c r="AY9" i="19"/>
  <c r="AX9" i="19"/>
  <c r="AW9" i="19"/>
  <c r="AV9" i="19"/>
  <c r="AU9" i="19"/>
  <c r="AT9" i="19"/>
  <c r="AS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BT8" i="19"/>
  <c r="BS8" i="19"/>
  <c r="BR8" i="19"/>
  <c r="BQ8" i="19"/>
  <c r="BP8" i="19"/>
  <c r="BO8" i="19"/>
  <c r="BN8" i="19"/>
  <c r="BM8" i="19"/>
  <c r="BL8" i="19"/>
  <c r="BK8" i="19"/>
  <c r="BJ8" i="19"/>
  <c r="BI8" i="19"/>
  <c r="BH8" i="19"/>
  <c r="BG8" i="19"/>
  <c r="BF8" i="19"/>
  <c r="BE8" i="19"/>
  <c r="BD8" i="19"/>
  <c r="BC8" i="19"/>
  <c r="BB8" i="19"/>
  <c r="BA8" i="19"/>
  <c r="AZ8" i="19"/>
  <c r="AY8" i="19"/>
  <c r="AX8" i="19"/>
  <c r="AW8" i="19"/>
  <c r="AV8" i="19"/>
  <c r="AU8" i="19"/>
  <c r="AT8" i="19"/>
  <c r="AS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BT7" i="19"/>
  <c r="BS7" i="19"/>
  <c r="BR7" i="19"/>
  <c r="BQ7" i="19"/>
  <c r="BP7" i="19"/>
  <c r="BO7" i="19"/>
  <c r="BN7" i="19"/>
  <c r="BM7" i="19"/>
  <c r="BL7" i="19"/>
  <c r="BK7" i="19"/>
  <c r="BJ7" i="19"/>
  <c r="BI7" i="19"/>
  <c r="BH7" i="19"/>
  <c r="BG7" i="19"/>
  <c r="BF7" i="19"/>
  <c r="BE7" i="19"/>
  <c r="BD7" i="19"/>
  <c r="BC7" i="19"/>
  <c r="BB7" i="19"/>
  <c r="BA7" i="19"/>
  <c r="AZ7" i="19"/>
  <c r="AY7" i="19"/>
  <c r="AX7" i="19"/>
  <c r="AW7" i="19"/>
  <c r="AV7" i="19"/>
  <c r="AU7" i="19"/>
  <c r="AT7" i="19"/>
  <c r="AS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BT6" i="19"/>
  <c r="BS6" i="19"/>
  <c r="BR6" i="19"/>
  <c r="BQ6" i="19"/>
  <c r="BP6" i="19"/>
  <c r="BO6" i="19"/>
  <c r="BN6" i="19"/>
  <c r="BM6" i="19"/>
  <c r="BL6" i="19"/>
  <c r="BK6" i="19"/>
  <c r="BJ6" i="19"/>
  <c r="BI6" i="19"/>
  <c r="BH6" i="19"/>
  <c r="BG6" i="19"/>
  <c r="BF6" i="19"/>
  <c r="BE6" i="19"/>
  <c r="BD6" i="19"/>
  <c r="BC6" i="19"/>
  <c r="BB6" i="19"/>
  <c r="BA6" i="19"/>
  <c r="AZ6" i="19"/>
  <c r="AY6" i="19"/>
  <c r="AX6" i="19"/>
  <c r="AW6" i="19"/>
  <c r="AV6" i="19"/>
  <c r="AU6" i="19"/>
  <c r="AT6" i="19"/>
  <c r="AS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AU5" i="19"/>
  <c r="AS5" i="19"/>
  <c r="M5" i="19"/>
  <c r="L5" i="19"/>
  <c r="K5" i="19"/>
  <c r="AU4" i="19"/>
  <c r="AT4" i="19"/>
  <c r="M4" i="19"/>
  <c r="K4" i="19"/>
  <c r="CF2" i="19"/>
  <c r="CE2" i="19"/>
  <c r="CD2" i="19"/>
  <c r="CC2" i="19"/>
  <c r="CB2" i="19"/>
  <c r="G315" i="13"/>
  <c r="F315" i="13"/>
  <c r="E315" i="13"/>
  <c r="D315" i="13"/>
  <c r="C315" i="13"/>
  <c r="B315" i="13"/>
  <c r="G314" i="13"/>
  <c r="F314" i="13"/>
  <c r="E314" i="13"/>
  <c r="D314" i="13"/>
  <c r="C314" i="13"/>
  <c r="B314" i="13"/>
  <c r="G313" i="13"/>
  <c r="F313" i="13"/>
  <c r="E313" i="13"/>
  <c r="D313" i="13"/>
  <c r="C313" i="13"/>
  <c r="B313" i="13"/>
  <c r="G312" i="13"/>
  <c r="F312" i="13"/>
  <c r="E312" i="13"/>
  <c r="D312" i="13"/>
  <c r="C312" i="13"/>
  <c r="B312" i="13"/>
  <c r="G311" i="13"/>
  <c r="F311" i="13"/>
  <c r="E311" i="13"/>
  <c r="D311" i="13"/>
  <c r="C311" i="13"/>
  <c r="B311" i="13"/>
  <c r="G310" i="13"/>
  <c r="F310" i="13"/>
  <c r="E310" i="13"/>
  <c r="D310" i="13"/>
  <c r="C310" i="13"/>
  <c r="B310" i="13"/>
  <c r="G309" i="13"/>
  <c r="F309" i="13"/>
  <c r="E309" i="13"/>
  <c r="D309" i="13"/>
  <c r="C309" i="13"/>
  <c r="B309" i="13"/>
  <c r="G308" i="13"/>
  <c r="F308" i="13"/>
  <c r="E308" i="13"/>
  <c r="D308" i="13"/>
  <c r="C308" i="13"/>
  <c r="B308" i="13"/>
  <c r="G307" i="13"/>
  <c r="F307" i="13"/>
  <c r="E307" i="13"/>
  <c r="D307" i="13"/>
  <c r="C307" i="13"/>
  <c r="B307" i="13"/>
  <c r="G306" i="13"/>
  <c r="F306" i="13"/>
  <c r="E306" i="13"/>
  <c r="D306" i="13"/>
  <c r="C306" i="13"/>
  <c r="B306" i="13"/>
  <c r="G305" i="13"/>
  <c r="F305" i="13"/>
  <c r="E305" i="13"/>
  <c r="D305" i="13"/>
  <c r="C305" i="13"/>
  <c r="B305" i="13"/>
  <c r="G304" i="13"/>
  <c r="F304" i="13"/>
  <c r="E304" i="13"/>
  <c r="D304" i="13"/>
  <c r="C304" i="13"/>
  <c r="B304" i="13"/>
  <c r="G303" i="13"/>
  <c r="F303" i="13"/>
  <c r="E303" i="13"/>
  <c r="D303" i="13"/>
  <c r="C303" i="13"/>
  <c r="B303" i="13"/>
  <c r="G302" i="13"/>
  <c r="F302" i="13"/>
  <c r="E302" i="13"/>
  <c r="D302" i="13"/>
  <c r="C302" i="13"/>
  <c r="B302" i="13"/>
  <c r="G301" i="13"/>
  <c r="F301" i="13"/>
  <c r="E301" i="13"/>
  <c r="D301" i="13"/>
  <c r="C301" i="13"/>
  <c r="B301" i="13"/>
  <c r="G300" i="13"/>
  <c r="F300" i="13"/>
  <c r="E300" i="13"/>
  <c r="D300" i="13"/>
  <c r="C300" i="13"/>
  <c r="B300" i="13"/>
  <c r="G299" i="13"/>
  <c r="F299" i="13"/>
  <c r="E299" i="13"/>
  <c r="D299" i="13"/>
  <c r="C299" i="13"/>
  <c r="B299" i="13"/>
  <c r="G298" i="13"/>
  <c r="F298" i="13"/>
  <c r="E298" i="13"/>
  <c r="D298" i="13"/>
  <c r="C298" i="13"/>
  <c r="B298" i="13"/>
  <c r="G297" i="13"/>
  <c r="F297" i="13"/>
  <c r="E297" i="13"/>
  <c r="D297" i="13"/>
  <c r="C297" i="13"/>
  <c r="B297" i="13"/>
  <c r="G296" i="13"/>
  <c r="F296" i="13"/>
  <c r="E296" i="13"/>
  <c r="D296" i="13"/>
  <c r="C296" i="13"/>
  <c r="B296" i="13"/>
  <c r="G295" i="13"/>
  <c r="F295" i="13"/>
  <c r="E295" i="13"/>
  <c r="D295" i="13"/>
  <c r="C295" i="13"/>
  <c r="B295" i="13"/>
  <c r="G294" i="13"/>
  <c r="F294" i="13"/>
  <c r="E294" i="13"/>
  <c r="D294" i="13"/>
  <c r="C294" i="13"/>
  <c r="B294" i="13"/>
  <c r="G293" i="13"/>
  <c r="F293" i="13"/>
  <c r="E293" i="13"/>
  <c r="D293" i="13"/>
  <c r="C293" i="13"/>
  <c r="B293" i="13"/>
  <c r="G292" i="13"/>
  <c r="F292" i="13"/>
  <c r="E292" i="13"/>
  <c r="D292" i="13"/>
  <c r="C292" i="13"/>
  <c r="B292" i="13"/>
  <c r="G291" i="13"/>
  <c r="F291" i="13"/>
  <c r="E291" i="13"/>
  <c r="D291" i="13"/>
  <c r="C291" i="13"/>
  <c r="B291" i="13"/>
  <c r="G290" i="13"/>
  <c r="F290" i="13"/>
  <c r="E290" i="13"/>
  <c r="D290" i="13"/>
  <c r="C290" i="13"/>
  <c r="B290" i="13"/>
  <c r="G289" i="13"/>
  <c r="F289" i="13"/>
  <c r="E289" i="13"/>
  <c r="D289" i="13"/>
  <c r="C289" i="13"/>
  <c r="B289" i="13"/>
  <c r="G288" i="13"/>
  <c r="F288" i="13"/>
  <c r="E288" i="13"/>
  <c r="D288" i="13"/>
  <c r="C288" i="13"/>
  <c r="B288" i="13"/>
  <c r="G287" i="13"/>
  <c r="F287" i="13"/>
  <c r="E287" i="13"/>
  <c r="D287" i="13"/>
  <c r="C287" i="13"/>
  <c r="B287" i="13"/>
  <c r="G286" i="13"/>
  <c r="F286" i="13"/>
  <c r="E286" i="13"/>
  <c r="D286" i="13"/>
  <c r="C286" i="13"/>
  <c r="B286" i="13"/>
  <c r="G285" i="13"/>
  <c r="F285" i="13"/>
  <c r="E285" i="13"/>
  <c r="D285" i="13"/>
  <c r="C285" i="13"/>
  <c r="B285" i="13"/>
  <c r="G284" i="13"/>
  <c r="F284" i="13"/>
  <c r="E284" i="13"/>
  <c r="D284" i="13"/>
  <c r="C284" i="13"/>
  <c r="B284" i="13"/>
  <c r="G283" i="13"/>
  <c r="F283" i="13"/>
  <c r="E283" i="13"/>
  <c r="D283" i="13"/>
  <c r="C283" i="13"/>
  <c r="B283" i="13"/>
  <c r="G282" i="13"/>
  <c r="F282" i="13"/>
  <c r="E282" i="13"/>
  <c r="D282" i="13"/>
  <c r="C282" i="13"/>
  <c r="B282" i="13"/>
  <c r="G281" i="13"/>
  <c r="F281" i="13"/>
  <c r="E281" i="13"/>
  <c r="D281" i="13"/>
  <c r="C281" i="13"/>
  <c r="B281" i="13"/>
  <c r="G280" i="13"/>
  <c r="F280" i="13"/>
  <c r="E280" i="13"/>
  <c r="D280" i="13"/>
  <c r="C280" i="13"/>
  <c r="B280" i="13"/>
  <c r="G279" i="13"/>
  <c r="F279" i="13"/>
  <c r="E279" i="13"/>
  <c r="D279" i="13"/>
  <c r="C279" i="13"/>
  <c r="B279" i="13"/>
  <c r="G278" i="13"/>
  <c r="F278" i="13"/>
  <c r="E278" i="13"/>
  <c r="D278" i="13"/>
  <c r="C278" i="13"/>
  <c r="B278" i="13"/>
  <c r="G277" i="13"/>
  <c r="F277" i="13"/>
  <c r="E277" i="13"/>
  <c r="D277" i="13"/>
  <c r="C277" i="13"/>
  <c r="B277" i="13"/>
  <c r="M223" i="13"/>
  <c r="L223" i="13"/>
  <c r="K223" i="13"/>
  <c r="M170" i="13"/>
  <c r="L170" i="13"/>
  <c r="K170" i="13"/>
  <c r="M119" i="13"/>
  <c r="L119" i="13"/>
  <c r="K119" i="13"/>
  <c r="M118" i="13"/>
  <c r="L118" i="13"/>
  <c r="K118" i="13"/>
  <c r="M117" i="13"/>
  <c r="L117" i="13"/>
  <c r="K117" i="13"/>
  <c r="M116" i="13"/>
  <c r="L116" i="13"/>
  <c r="K116" i="13"/>
  <c r="O115" i="13"/>
  <c r="M115" i="13"/>
  <c r="L115" i="13"/>
  <c r="K115" i="13"/>
  <c r="M114" i="13"/>
  <c r="L114" i="13"/>
  <c r="K114" i="13"/>
  <c r="M113" i="13"/>
  <c r="L113" i="13"/>
  <c r="K113" i="13"/>
  <c r="M112" i="13"/>
  <c r="L112" i="13"/>
  <c r="K112" i="13"/>
  <c r="BT69" i="13"/>
  <c r="BS69" i="13"/>
  <c r="BR69" i="13"/>
  <c r="BQ69" i="13"/>
  <c r="BP69" i="13"/>
  <c r="BO69" i="13"/>
  <c r="BN69" i="13"/>
  <c r="BM69" i="13"/>
  <c r="BL69" i="13"/>
  <c r="BK69" i="13"/>
  <c r="BJ69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AV69" i="13"/>
  <c r="AU69" i="13"/>
  <c r="AT69" i="13"/>
  <c r="AS69" i="13"/>
  <c r="BT68" i="13"/>
  <c r="BS68" i="13"/>
  <c r="BR68" i="13"/>
  <c r="BQ68" i="13"/>
  <c r="BP68" i="13"/>
  <c r="BO68" i="13"/>
  <c r="BN68" i="13"/>
  <c r="BM68" i="13"/>
  <c r="BL68" i="13"/>
  <c r="BK68" i="13"/>
  <c r="BJ68" i="13"/>
  <c r="BI68" i="13"/>
  <c r="BH68" i="13"/>
  <c r="BG68" i="13"/>
  <c r="BF68" i="13"/>
  <c r="BE68" i="13"/>
  <c r="BD68" i="13"/>
  <c r="BC68" i="13"/>
  <c r="BB68" i="13"/>
  <c r="BA68" i="13"/>
  <c r="AZ68" i="13"/>
  <c r="AY68" i="13"/>
  <c r="AX68" i="13"/>
  <c r="AW68" i="13"/>
  <c r="AV68" i="13"/>
  <c r="AU68" i="13"/>
  <c r="AT68" i="13"/>
  <c r="AS68" i="13"/>
  <c r="BT67" i="13"/>
  <c r="BS67" i="13"/>
  <c r="BR67" i="13"/>
  <c r="BQ67" i="13"/>
  <c r="BP67" i="13"/>
  <c r="BO67" i="13"/>
  <c r="BN67" i="13"/>
  <c r="BM67" i="13"/>
  <c r="BL67" i="13"/>
  <c r="BK67" i="13"/>
  <c r="BJ67" i="13"/>
  <c r="BI67" i="13"/>
  <c r="BH67" i="13"/>
  <c r="BG67" i="13"/>
  <c r="BF67" i="13"/>
  <c r="BE67" i="13"/>
  <c r="BD67" i="13"/>
  <c r="BC67" i="13"/>
  <c r="BB67" i="13"/>
  <c r="BA67" i="13"/>
  <c r="AZ67" i="13"/>
  <c r="AY67" i="13"/>
  <c r="AX67" i="13"/>
  <c r="AW67" i="13"/>
  <c r="AV67" i="13"/>
  <c r="AU67" i="13"/>
  <c r="AT67" i="13"/>
  <c r="AS67" i="13"/>
  <c r="BT66" i="13"/>
  <c r="BS66" i="13"/>
  <c r="BR66" i="13"/>
  <c r="BQ66" i="13"/>
  <c r="BP66" i="13"/>
  <c r="BO66" i="13"/>
  <c r="BN66" i="13"/>
  <c r="BM66" i="13"/>
  <c r="BL66" i="13"/>
  <c r="BK66" i="13"/>
  <c r="BJ66" i="13"/>
  <c r="BI66" i="13"/>
  <c r="BH66" i="13"/>
  <c r="BG66" i="13"/>
  <c r="BF66" i="13"/>
  <c r="BE66" i="13"/>
  <c r="BD66" i="13"/>
  <c r="BC66" i="13"/>
  <c r="BB66" i="13"/>
  <c r="BA66" i="13"/>
  <c r="AZ66" i="13"/>
  <c r="AY66" i="13"/>
  <c r="AX66" i="13"/>
  <c r="AW66" i="13"/>
  <c r="AV66" i="13"/>
  <c r="AU66" i="13"/>
  <c r="AT66" i="13"/>
  <c r="AS66" i="13"/>
  <c r="BT65" i="13"/>
  <c r="BS65" i="13"/>
  <c r="BR65" i="13"/>
  <c r="BQ65" i="13"/>
  <c r="BP65" i="13"/>
  <c r="BO65" i="13"/>
  <c r="BN65" i="13"/>
  <c r="BM65" i="13"/>
  <c r="BL65" i="13"/>
  <c r="BK65" i="13"/>
  <c r="BJ65" i="13"/>
  <c r="BI65" i="13"/>
  <c r="BH65" i="13"/>
  <c r="BG65" i="13"/>
  <c r="BF65" i="13"/>
  <c r="BE65" i="13"/>
  <c r="BD65" i="13"/>
  <c r="BC65" i="13"/>
  <c r="BB65" i="13"/>
  <c r="BA65" i="13"/>
  <c r="AZ65" i="13"/>
  <c r="AY65" i="13"/>
  <c r="AX65" i="13"/>
  <c r="AW65" i="13"/>
  <c r="AV65" i="13"/>
  <c r="AU65" i="13"/>
  <c r="AT65" i="13"/>
  <c r="AS65" i="13"/>
  <c r="AU64" i="13"/>
  <c r="AT64" i="13"/>
  <c r="AU63" i="13"/>
  <c r="AT63" i="13"/>
  <c r="AS63" i="13"/>
  <c r="AU62" i="13"/>
  <c r="AT62" i="13"/>
  <c r="AS62" i="13"/>
  <c r="M61" i="13"/>
  <c r="L61" i="13"/>
  <c r="K61" i="13"/>
  <c r="M60" i="13"/>
  <c r="L60" i="13"/>
  <c r="K60" i="13"/>
  <c r="M59" i="13"/>
  <c r="L59" i="13"/>
  <c r="K59" i="13"/>
  <c r="CF42" i="13"/>
  <c r="CE42" i="13"/>
  <c r="CD42" i="13"/>
  <c r="CC42" i="13"/>
  <c r="CB42" i="13"/>
  <c r="BT13" i="13"/>
  <c r="BS13" i="13"/>
  <c r="BR13" i="13"/>
  <c r="BQ13" i="13"/>
  <c r="BP13" i="13"/>
  <c r="BO13" i="13"/>
  <c r="BN13" i="13"/>
  <c r="BM13" i="13"/>
  <c r="BL13" i="13"/>
  <c r="BK13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BT11" i="13"/>
  <c r="BS11" i="13"/>
  <c r="BR11" i="13"/>
  <c r="BQ11" i="13"/>
  <c r="BP11" i="13"/>
  <c r="BO11" i="13"/>
  <c r="BN11" i="13"/>
  <c r="BM11" i="13"/>
  <c r="BL11" i="13"/>
  <c r="BK11" i="13"/>
  <c r="BJ11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BT10" i="13"/>
  <c r="BS10" i="13"/>
  <c r="BR10" i="13"/>
  <c r="BQ10" i="13"/>
  <c r="BP10" i="13"/>
  <c r="BO10" i="13"/>
  <c r="BN10" i="13"/>
  <c r="BM10" i="13"/>
  <c r="BL10" i="13"/>
  <c r="BK10" i="13"/>
  <c r="BJ10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AU10" i="13"/>
  <c r="AT10" i="13"/>
  <c r="AS10" i="13"/>
  <c r="AU9" i="13"/>
  <c r="AT9" i="13"/>
  <c r="AS9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BT7" i="13"/>
  <c r="BS7" i="13"/>
  <c r="BR7" i="13"/>
  <c r="BQ7" i="13"/>
  <c r="BP7" i="13"/>
  <c r="BO7" i="13"/>
  <c r="BN7" i="13"/>
  <c r="BM7" i="13"/>
  <c r="BL7" i="13"/>
  <c r="BK7" i="13"/>
  <c r="BJ7" i="13"/>
  <c r="BI7" i="13"/>
  <c r="BH7" i="13"/>
  <c r="BG7" i="13"/>
  <c r="BF7" i="13"/>
  <c r="BE7" i="13"/>
  <c r="BD7" i="13"/>
  <c r="BC7" i="13"/>
  <c r="BB7" i="13"/>
  <c r="BA7" i="13"/>
  <c r="AZ7" i="13"/>
  <c r="AY7" i="13"/>
  <c r="AX7" i="13"/>
  <c r="AW7" i="13"/>
  <c r="AV7" i="13"/>
  <c r="AU7" i="13"/>
  <c r="AT7" i="13"/>
  <c r="AS7" i="13"/>
  <c r="AU6" i="13"/>
  <c r="AT6" i="13"/>
  <c r="AS6" i="13"/>
  <c r="AU5" i="13"/>
  <c r="AT5" i="13"/>
  <c r="AS5" i="13"/>
  <c r="M5" i="13"/>
  <c r="L5" i="13"/>
  <c r="K5" i="13"/>
  <c r="AU4" i="13"/>
  <c r="AT4" i="13"/>
  <c r="AS4" i="13"/>
  <c r="M4" i="13"/>
  <c r="CF2" i="13"/>
  <c r="CE2" i="13"/>
  <c r="CD2" i="13"/>
  <c r="CC2" i="13"/>
  <c r="CB2" i="13"/>
  <c r="B766" i="12"/>
  <c r="A766" i="12"/>
  <c r="B765" i="12"/>
  <c r="A765" i="12"/>
  <c r="B764" i="12"/>
  <c r="A764" i="12"/>
  <c r="B763" i="12"/>
  <c r="A763" i="12"/>
  <c r="B762" i="12"/>
  <c r="A762" i="12"/>
  <c r="B761" i="12"/>
  <c r="A761" i="12"/>
  <c r="B760" i="12"/>
  <c r="A760" i="12"/>
  <c r="B759" i="12"/>
  <c r="A759" i="12"/>
  <c r="B758" i="12"/>
  <c r="A758" i="12"/>
  <c r="B757" i="12"/>
  <c r="A757" i="12"/>
  <c r="B756" i="12"/>
  <c r="A756" i="12"/>
  <c r="B755" i="12"/>
  <c r="A755" i="12"/>
  <c r="B754" i="12"/>
  <c r="A754" i="12"/>
  <c r="B753" i="12"/>
  <c r="A753" i="12"/>
  <c r="B752" i="12"/>
  <c r="A752" i="12"/>
  <c r="B751" i="12"/>
  <c r="A751" i="12"/>
  <c r="B750" i="12"/>
  <c r="A750" i="12"/>
  <c r="B749" i="12"/>
  <c r="A749" i="12"/>
  <c r="B748" i="12"/>
  <c r="A748" i="12"/>
  <c r="B747" i="12"/>
  <c r="A747" i="12"/>
  <c r="B746" i="12"/>
  <c r="A746" i="12"/>
  <c r="B745" i="12"/>
  <c r="A745" i="12"/>
  <c r="B744" i="12"/>
  <c r="A744" i="12"/>
  <c r="B743" i="12"/>
  <c r="A743" i="12"/>
  <c r="B742" i="12"/>
  <c r="A742" i="12"/>
  <c r="B741" i="12"/>
  <c r="A741" i="12"/>
  <c r="B740" i="12"/>
  <c r="A740" i="12"/>
  <c r="B739" i="12"/>
  <c r="A739" i="12"/>
  <c r="B738" i="12"/>
  <c r="A738" i="12"/>
  <c r="B737" i="12"/>
  <c r="A737" i="12"/>
  <c r="B736" i="12"/>
  <c r="A736" i="12"/>
  <c r="B735" i="12"/>
  <c r="A735" i="12"/>
  <c r="B734" i="12"/>
  <c r="A734" i="12"/>
  <c r="B733" i="12"/>
  <c r="A733" i="12"/>
  <c r="B732" i="12"/>
  <c r="A732" i="12"/>
  <c r="B731" i="12"/>
  <c r="A731" i="12"/>
  <c r="B730" i="12"/>
  <c r="A730" i="12"/>
  <c r="B729" i="12"/>
  <c r="A729" i="12"/>
  <c r="B728" i="12"/>
  <c r="A728" i="12"/>
  <c r="B727" i="12"/>
  <c r="A727" i="12"/>
  <c r="B726" i="12"/>
  <c r="A726" i="12"/>
  <c r="B725" i="12"/>
  <c r="A725" i="12"/>
  <c r="B724" i="12"/>
  <c r="A724" i="12"/>
  <c r="B723" i="12"/>
  <c r="A723" i="12"/>
  <c r="B722" i="12"/>
  <c r="A722" i="12"/>
  <c r="B721" i="12"/>
  <c r="A721" i="12"/>
  <c r="B720" i="12"/>
  <c r="A720" i="12"/>
  <c r="B719" i="12"/>
  <c r="A719" i="12"/>
  <c r="B718" i="12"/>
  <c r="A718" i="12"/>
  <c r="B717" i="12"/>
  <c r="A717" i="12"/>
  <c r="B716" i="12"/>
  <c r="A716" i="12"/>
  <c r="B715" i="12"/>
  <c r="A715" i="12"/>
  <c r="B714" i="12"/>
  <c r="A714" i="12"/>
  <c r="B713" i="12"/>
  <c r="A713" i="12"/>
  <c r="B712" i="12"/>
  <c r="A712" i="12"/>
  <c r="B711" i="12"/>
  <c r="A711" i="12"/>
  <c r="B710" i="12"/>
  <c r="A710" i="12"/>
  <c r="B709" i="12"/>
  <c r="A709" i="12"/>
  <c r="B708" i="12"/>
  <c r="A708" i="12"/>
  <c r="B707" i="12"/>
  <c r="A707" i="12"/>
  <c r="B706" i="12"/>
  <c r="A706" i="12"/>
  <c r="B705" i="12"/>
  <c r="A705" i="12"/>
  <c r="B704" i="12"/>
  <c r="A704" i="12"/>
  <c r="B703" i="12"/>
  <c r="A703" i="12"/>
  <c r="B702" i="12"/>
  <c r="A702" i="12"/>
  <c r="B701" i="12"/>
  <c r="A701" i="12"/>
  <c r="B700" i="12"/>
  <c r="A700" i="12"/>
  <c r="B699" i="12"/>
  <c r="A699" i="12"/>
  <c r="B698" i="12"/>
  <c r="A698" i="12"/>
  <c r="B697" i="12"/>
  <c r="A697" i="12"/>
  <c r="B696" i="12"/>
  <c r="A696" i="12"/>
  <c r="B695" i="12"/>
  <c r="A695" i="12"/>
  <c r="B694" i="12"/>
  <c r="A694" i="12"/>
  <c r="B693" i="12"/>
  <c r="A693" i="12"/>
  <c r="B692" i="12"/>
  <c r="A692" i="12"/>
  <c r="B691" i="12"/>
  <c r="A691" i="12"/>
  <c r="B690" i="12"/>
  <c r="A690" i="12"/>
  <c r="B689" i="12"/>
  <c r="A689" i="12"/>
  <c r="B688" i="12"/>
  <c r="A688" i="12"/>
  <c r="B687" i="12"/>
  <c r="A687" i="12"/>
  <c r="B686" i="12"/>
  <c r="A686" i="12"/>
  <c r="B685" i="12"/>
  <c r="A685" i="12"/>
  <c r="B684" i="12"/>
  <c r="A684" i="12"/>
  <c r="B683" i="12"/>
  <c r="A683" i="12"/>
  <c r="B682" i="12"/>
  <c r="A682" i="12"/>
  <c r="B681" i="12"/>
  <c r="A681" i="12"/>
  <c r="B680" i="12"/>
  <c r="A680" i="12"/>
  <c r="B679" i="12"/>
  <c r="A679" i="12"/>
  <c r="B678" i="12"/>
  <c r="A678" i="12"/>
  <c r="B677" i="12"/>
  <c r="A677" i="12"/>
  <c r="B676" i="12"/>
  <c r="A676" i="12"/>
  <c r="B675" i="12"/>
  <c r="A675" i="12"/>
  <c r="B674" i="12"/>
  <c r="A674" i="12"/>
  <c r="B673" i="12"/>
  <c r="A673" i="12"/>
  <c r="B672" i="12"/>
  <c r="A672" i="12"/>
  <c r="B671" i="12"/>
  <c r="A671" i="12"/>
  <c r="B670" i="12"/>
  <c r="A670" i="12"/>
  <c r="B669" i="12"/>
  <c r="A669" i="12"/>
  <c r="B668" i="12"/>
  <c r="A668" i="12"/>
  <c r="B667" i="12"/>
  <c r="A667" i="12"/>
  <c r="B666" i="12"/>
  <c r="A666" i="12"/>
  <c r="B665" i="12"/>
  <c r="A665" i="12"/>
  <c r="B664" i="12"/>
  <c r="A664" i="12"/>
  <c r="B663" i="12"/>
  <c r="A663" i="12"/>
  <c r="B662" i="12"/>
  <c r="A662" i="12"/>
  <c r="B661" i="12"/>
  <c r="A661" i="12"/>
  <c r="B660" i="12"/>
  <c r="A660" i="12"/>
  <c r="B659" i="12"/>
  <c r="A659" i="12"/>
  <c r="B658" i="12"/>
  <c r="A658" i="12"/>
  <c r="B657" i="12"/>
  <c r="A657" i="12"/>
  <c r="B656" i="12"/>
  <c r="A656" i="12"/>
  <c r="B655" i="12"/>
  <c r="A655" i="12"/>
  <c r="B654" i="12"/>
  <c r="A654" i="12"/>
  <c r="B653" i="12"/>
  <c r="A653" i="12"/>
  <c r="B652" i="12"/>
  <c r="A652" i="12"/>
  <c r="B651" i="12"/>
  <c r="A651" i="12"/>
  <c r="B650" i="12"/>
  <c r="A650" i="12"/>
  <c r="B649" i="12"/>
  <c r="A649" i="12"/>
  <c r="B648" i="12"/>
  <c r="A648" i="12"/>
  <c r="B647" i="12"/>
  <c r="A647" i="12"/>
  <c r="B646" i="12"/>
  <c r="A646" i="12"/>
  <c r="B645" i="12"/>
  <c r="A645" i="12"/>
  <c r="B644" i="12"/>
  <c r="A644" i="12"/>
  <c r="B643" i="12"/>
  <c r="A643" i="12"/>
  <c r="B642" i="12"/>
  <c r="A642" i="12"/>
  <c r="B641" i="12"/>
  <c r="A641" i="12"/>
  <c r="B640" i="12"/>
  <c r="A640" i="12"/>
  <c r="B639" i="12"/>
  <c r="A639" i="12"/>
  <c r="B638" i="12"/>
  <c r="A638" i="12"/>
  <c r="B637" i="12"/>
  <c r="A637" i="12"/>
  <c r="B636" i="12"/>
  <c r="A636" i="12"/>
  <c r="B635" i="12"/>
  <c r="A635" i="12"/>
  <c r="B634" i="12"/>
  <c r="A634" i="12"/>
  <c r="B633" i="12"/>
  <c r="A633" i="12"/>
  <c r="B632" i="12"/>
  <c r="A632" i="12"/>
  <c r="B631" i="12"/>
  <c r="A631" i="12"/>
  <c r="B630" i="12"/>
  <c r="A630" i="12"/>
  <c r="B629" i="12"/>
  <c r="A629" i="12"/>
  <c r="B628" i="12"/>
  <c r="A628" i="12"/>
  <c r="B627" i="12"/>
  <c r="A627" i="12"/>
  <c r="B626" i="12"/>
  <c r="A626" i="12"/>
  <c r="B625" i="12"/>
  <c r="A625" i="12"/>
  <c r="B624" i="12"/>
  <c r="A624" i="12"/>
  <c r="B623" i="12"/>
  <c r="A623" i="12"/>
  <c r="B622" i="12"/>
  <c r="A622" i="12"/>
  <c r="B621" i="12"/>
  <c r="A621" i="12"/>
  <c r="B620" i="12"/>
  <c r="A620" i="12"/>
  <c r="B619" i="12"/>
  <c r="A619" i="12"/>
  <c r="B618" i="12"/>
  <c r="A618" i="12"/>
  <c r="B617" i="12"/>
  <c r="A617" i="12"/>
  <c r="B616" i="12"/>
  <c r="A616" i="12"/>
  <c r="B615" i="12"/>
  <c r="A615" i="12"/>
  <c r="B614" i="12"/>
  <c r="A614" i="12"/>
  <c r="B613" i="12"/>
  <c r="A613" i="12"/>
  <c r="B612" i="12"/>
  <c r="A612" i="12"/>
  <c r="B611" i="12"/>
  <c r="A611" i="12"/>
  <c r="B610" i="12"/>
  <c r="A610" i="12"/>
  <c r="B609" i="12"/>
  <c r="A609" i="12"/>
  <c r="B608" i="12"/>
  <c r="A608" i="12"/>
  <c r="B607" i="12"/>
  <c r="A607" i="12"/>
  <c r="B606" i="12"/>
  <c r="A606" i="12"/>
  <c r="B605" i="12"/>
  <c r="A605" i="12"/>
  <c r="B604" i="12"/>
  <c r="A604" i="12"/>
  <c r="B603" i="12"/>
  <c r="A603" i="12"/>
  <c r="B602" i="12"/>
  <c r="A602" i="12"/>
  <c r="B601" i="12"/>
  <c r="A601" i="12"/>
  <c r="B600" i="12"/>
  <c r="A600" i="12"/>
  <c r="B599" i="12"/>
  <c r="A599" i="12"/>
  <c r="B598" i="12"/>
  <c r="A598" i="12"/>
  <c r="B597" i="12"/>
  <c r="A597" i="12"/>
  <c r="B596" i="12"/>
  <c r="A596" i="12"/>
  <c r="B595" i="12"/>
  <c r="A595" i="12"/>
  <c r="B594" i="12"/>
  <c r="A594" i="12"/>
  <c r="B593" i="12"/>
  <c r="A593" i="12"/>
  <c r="B592" i="12"/>
  <c r="A592" i="12"/>
  <c r="B591" i="12"/>
  <c r="A591" i="12"/>
  <c r="B590" i="12"/>
  <c r="A590" i="12"/>
  <c r="B589" i="12"/>
  <c r="A589" i="12"/>
  <c r="B588" i="12"/>
  <c r="A588" i="12"/>
  <c r="B587" i="12"/>
  <c r="A587" i="12"/>
  <c r="B586" i="12"/>
  <c r="A586" i="12"/>
  <c r="B585" i="12"/>
  <c r="A585" i="12"/>
  <c r="B584" i="12"/>
  <c r="A584" i="12"/>
  <c r="B583" i="12"/>
  <c r="A583" i="12"/>
  <c r="B582" i="12"/>
  <c r="A582" i="12"/>
  <c r="B581" i="12"/>
  <c r="A581" i="12"/>
  <c r="B580" i="12"/>
  <c r="A580" i="12"/>
  <c r="B579" i="12"/>
  <c r="A579" i="12"/>
  <c r="B578" i="12"/>
  <c r="A578" i="12"/>
  <c r="B577" i="12"/>
  <c r="A577" i="12"/>
  <c r="B576" i="12"/>
  <c r="A576" i="12"/>
  <c r="B575" i="12"/>
  <c r="A575" i="12"/>
  <c r="B574" i="12"/>
  <c r="A574" i="12"/>
  <c r="B573" i="12"/>
  <c r="A573" i="12"/>
  <c r="B572" i="12"/>
  <c r="A572" i="12"/>
  <c r="B571" i="12"/>
  <c r="A571" i="12"/>
  <c r="B570" i="12"/>
  <c r="A570" i="12"/>
  <c r="B569" i="12"/>
  <c r="A569" i="12"/>
  <c r="B568" i="12"/>
  <c r="A568" i="12"/>
  <c r="B567" i="12"/>
  <c r="A567" i="12"/>
  <c r="B566" i="12"/>
  <c r="A566" i="12"/>
  <c r="B565" i="12"/>
  <c r="A565" i="12"/>
  <c r="B564" i="12"/>
  <c r="A564" i="12"/>
  <c r="B563" i="12"/>
  <c r="A563" i="12"/>
  <c r="B562" i="12"/>
  <c r="A562" i="12"/>
  <c r="B561" i="12"/>
  <c r="A561" i="12"/>
  <c r="B560" i="12"/>
  <c r="A560" i="12"/>
  <c r="B559" i="12"/>
  <c r="A559" i="12"/>
  <c r="B558" i="12"/>
  <c r="A558" i="12"/>
  <c r="B557" i="12"/>
  <c r="A557" i="12"/>
  <c r="B556" i="12"/>
  <c r="A556" i="12"/>
  <c r="B555" i="12"/>
  <c r="A555" i="12"/>
  <c r="B554" i="12"/>
  <c r="A554" i="12"/>
  <c r="B553" i="12"/>
  <c r="A553" i="12"/>
  <c r="B552" i="12"/>
  <c r="A552" i="12"/>
  <c r="B551" i="12"/>
  <c r="A551" i="12"/>
  <c r="B550" i="12"/>
  <c r="A550" i="12"/>
  <c r="B549" i="12"/>
  <c r="A549" i="12"/>
  <c r="B548" i="12"/>
  <c r="A548" i="12"/>
  <c r="B547" i="12"/>
  <c r="A547" i="12"/>
  <c r="B546" i="12"/>
  <c r="A546" i="12"/>
  <c r="B545" i="12"/>
  <c r="A545" i="12"/>
  <c r="B544" i="12"/>
  <c r="A544" i="12"/>
  <c r="B543" i="12"/>
  <c r="A543" i="12"/>
  <c r="B542" i="12"/>
  <c r="A542" i="12"/>
  <c r="B541" i="12"/>
  <c r="A541" i="12"/>
  <c r="B540" i="12"/>
  <c r="A540" i="12"/>
  <c r="B539" i="12"/>
  <c r="A539" i="12"/>
  <c r="B538" i="12"/>
  <c r="A538" i="12"/>
  <c r="B537" i="12"/>
  <c r="A537" i="12"/>
  <c r="B536" i="12"/>
  <c r="A536" i="12"/>
  <c r="B535" i="12"/>
  <c r="A535" i="12"/>
  <c r="B534" i="12"/>
  <c r="A534" i="12"/>
  <c r="B533" i="12"/>
  <c r="A533" i="12"/>
  <c r="B532" i="12"/>
  <c r="A532" i="12"/>
  <c r="B531" i="12"/>
  <c r="A531" i="12"/>
  <c r="B530" i="12"/>
  <c r="A530" i="12"/>
  <c r="B529" i="12"/>
  <c r="A529" i="12"/>
  <c r="B528" i="12"/>
  <c r="A528" i="12"/>
  <c r="B527" i="12"/>
  <c r="A527" i="12"/>
  <c r="B526" i="12"/>
  <c r="A526" i="12"/>
  <c r="B525" i="12"/>
  <c r="A525" i="12"/>
  <c r="B524" i="12"/>
  <c r="A524" i="12"/>
  <c r="B523" i="12"/>
  <c r="A523" i="12"/>
  <c r="B522" i="12"/>
  <c r="A522" i="12"/>
  <c r="B521" i="12"/>
  <c r="A521" i="12"/>
  <c r="B520" i="12"/>
  <c r="A520" i="12"/>
  <c r="B519" i="12"/>
  <c r="A519" i="12"/>
  <c r="B518" i="12"/>
  <c r="A518" i="12"/>
  <c r="B517" i="12"/>
  <c r="A517" i="12"/>
  <c r="B516" i="12"/>
  <c r="A516" i="12"/>
  <c r="B515" i="12"/>
  <c r="A515" i="12"/>
  <c r="B514" i="12"/>
  <c r="A514" i="12"/>
  <c r="B513" i="12"/>
  <c r="A513" i="12"/>
  <c r="B512" i="12"/>
  <c r="A512" i="12"/>
  <c r="B511" i="12"/>
  <c r="A511" i="12"/>
  <c r="B510" i="12"/>
  <c r="A510" i="12"/>
  <c r="B509" i="12"/>
  <c r="A509" i="12"/>
  <c r="B508" i="12"/>
  <c r="A508" i="12"/>
  <c r="B507" i="12"/>
  <c r="A507" i="12"/>
  <c r="B506" i="12"/>
  <c r="A506" i="12"/>
  <c r="B505" i="12"/>
  <c r="A505" i="12"/>
  <c r="B504" i="12"/>
  <c r="A504" i="12"/>
  <c r="B503" i="12"/>
  <c r="A503" i="12"/>
  <c r="B502" i="12"/>
  <c r="A502" i="12"/>
  <c r="B501" i="12"/>
  <c r="A501" i="12"/>
  <c r="B500" i="12"/>
  <c r="A500" i="12"/>
  <c r="B499" i="12"/>
  <c r="A499" i="12"/>
  <c r="B498" i="12"/>
  <c r="A498" i="12"/>
  <c r="B497" i="12"/>
  <c r="A497" i="12"/>
  <c r="B496" i="12"/>
  <c r="A496" i="12"/>
  <c r="B495" i="12"/>
  <c r="A495" i="12"/>
  <c r="B494" i="12"/>
  <c r="A494" i="12"/>
  <c r="B493" i="12"/>
  <c r="A493" i="12"/>
  <c r="B492" i="12"/>
  <c r="A492" i="12"/>
  <c r="B491" i="12"/>
  <c r="A491" i="12"/>
  <c r="B490" i="12"/>
  <c r="A490" i="12"/>
  <c r="B489" i="12"/>
  <c r="A489" i="12"/>
  <c r="B488" i="12"/>
  <c r="A488" i="12"/>
  <c r="B487" i="12"/>
  <c r="A487" i="12"/>
  <c r="B486" i="12"/>
  <c r="A486" i="12"/>
  <c r="B485" i="12"/>
  <c r="A485" i="12"/>
  <c r="B484" i="12"/>
  <c r="A484" i="12"/>
  <c r="B483" i="12"/>
  <c r="A483" i="12"/>
  <c r="B482" i="12"/>
  <c r="A482" i="12"/>
  <c r="B481" i="12"/>
  <c r="A481" i="12"/>
  <c r="B480" i="12"/>
  <c r="A480" i="12"/>
  <c r="B479" i="12"/>
  <c r="A479" i="12"/>
  <c r="B478" i="12"/>
  <c r="A478" i="12"/>
  <c r="B477" i="12"/>
  <c r="A477" i="12"/>
  <c r="B476" i="12"/>
  <c r="A476" i="12"/>
  <c r="B475" i="12"/>
  <c r="A475" i="12"/>
  <c r="B474" i="12"/>
  <c r="A474" i="12"/>
  <c r="B473" i="12"/>
  <c r="A473" i="12"/>
  <c r="B472" i="12"/>
  <c r="A472" i="12"/>
  <c r="B471" i="12"/>
  <c r="A471" i="12"/>
  <c r="B470" i="12"/>
  <c r="A470" i="12"/>
  <c r="B469" i="12"/>
  <c r="A469" i="12"/>
  <c r="B468" i="12"/>
  <c r="A468" i="12"/>
  <c r="B467" i="12"/>
  <c r="A467" i="12"/>
  <c r="B466" i="12"/>
  <c r="A466" i="12"/>
  <c r="B465" i="12"/>
  <c r="A465" i="12"/>
  <c r="B464" i="12"/>
  <c r="A464" i="12"/>
  <c r="B463" i="12"/>
  <c r="A463" i="12"/>
  <c r="B462" i="12"/>
  <c r="A462" i="12"/>
  <c r="B461" i="12"/>
  <c r="A461" i="12"/>
  <c r="B460" i="12"/>
  <c r="A460" i="12"/>
  <c r="B459" i="12"/>
  <c r="A459" i="12"/>
  <c r="B458" i="12"/>
  <c r="A458" i="12"/>
  <c r="B457" i="12"/>
  <c r="A457" i="12"/>
  <c r="B456" i="12"/>
  <c r="A456" i="12"/>
  <c r="B455" i="12"/>
  <c r="A455" i="12"/>
  <c r="B454" i="12"/>
  <c r="A454" i="12"/>
  <c r="B453" i="12"/>
  <c r="A453" i="12"/>
  <c r="B452" i="12"/>
  <c r="A452" i="12"/>
  <c r="B451" i="12"/>
  <c r="A451" i="12"/>
  <c r="B450" i="12"/>
  <c r="A450" i="12"/>
  <c r="B449" i="12"/>
  <c r="A449" i="12"/>
  <c r="B448" i="12"/>
  <c r="A448" i="12"/>
  <c r="B447" i="12"/>
  <c r="A447" i="12"/>
  <c r="B446" i="12"/>
  <c r="A446" i="12"/>
  <c r="B445" i="12"/>
  <c r="A445" i="12"/>
  <c r="B444" i="12"/>
  <c r="A444" i="12"/>
  <c r="B443" i="12"/>
  <c r="A443" i="12"/>
  <c r="B442" i="12"/>
  <c r="A442" i="12"/>
  <c r="B441" i="12"/>
  <c r="A441" i="12"/>
  <c r="B440" i="12"/>
  <c r="A440" i="12"/>
  <c r="B439" i="12"/>
  <c r="A439" i="12"/>
  <c r="B438" i="12"/>
  <c r="A438" i="12"/>
  <c r="B437" i="12"/>
  <c r="A437" i="12"/>
  <c r="B436" i="12"/>
  <c r="A436" i="12"/>
  <c r="B435" i="12"/>
  <c r="A435" i="12"/>
  <c r="B434" i="12"/>
  <c r="A434" i="12"/>
  <c r="B433" i="12"/>
  <c r="A433" i="12"/>
  <c r="B432" i="12"/>
  <c r="A432" i="12"/>
  <c r="B431" i="12"/>
  <c r="A431" i="12"/>
  <c r="B430" i="12"/>
  <c r="A430" i="12"/>
  <c r="B429" i="12"/>
  <c r="A429" i="12"/>
  <c r="B428" i="12"/>
  <c r="A428" i="12"/>
  <c r="B427" i="12"/>
  <c r="A427" i="12"/>
  <c r="B426" i="12"/>
  <c r="A426" i="12"/>
  <c r="B425" i="12"/>
  <c r="A425" i="12"/>
  <c r="B424" i="12"/>
  <c r="A424" i="12"/>
  <c r="B423" i="12"/>
  <c r="A423" i="12"/>
  <c r="B422" i="12"/>
  <c r="A422" i="12"/>
  <c r="B421" i="12"/>
  <c r="A421" i="12"/>
  <c r="B420" i="12"/>
  <c r="A420" i="12"/>
  <c r="B419" i="12"/>
  <c r="A419" i="12"/>
  <c r="B418" i="12"/>
  <c r="A418" i="12"/>
  <c r="B417" i="12"/>
  <c r="A417" i="12"/>
  <c r="B416" i="12"/>
  <c r="A416" i="12"/>
  <c r="B415" i="12"/>
  <c r="A415" i="12"/>
  <c r="B414" i="12"/>
  <c r="A414" i="12"/>
  <c r="B413" i="12"/>
  <c r="A413" i="12"/>
  <c r="B412" i="12"/>
  <c r="A412" i="12"/>
  <c r="B411" i="12"/>
  <c r="A411" i="12"/>
  <c r="B410" i="12"/>
  <c r="A410" i="12"/>
  <c r="B409" i="12"/>
  <c r="A409" i="12"/>
  <c r="B408" i="12"/>
  <c r="A408" i="12"/>
  <c r="B407" i="12"/>
  <c r="A407" i="12"/>
  <c r="B406" i="12"/>
  <c r="A406" i="12"/>
  <c r="B405" i="12"/>
  <c r="A405" i="12"/>
  <c r="B404" i="12"/>
  <c r="A404" i="12"/>
  <c r="B403" i="12"/>
  <c r="A403" i="12"/>
  <c r="B402" i="12"/>
  <c r="A402" i="12"/>
  <c r="B401" i="12"/>
  <c r="A401" i="12"/>
  <c r="B400" i="12"/>
  <c r="A400" i="12"/>
  <c r="B399" i="12"/>
  <c r="A399" i="12"/>
  <c r="B398" i="12"/>
  <c r="A398" i="12"/>
  <c r="B397" i="12"/>
  <c r="A397" i="12"/>
  <c r="B396" i="12"/>
  <c r="A396" i="12"/>
  <c r="B395" i="12"/>
  <c r="A395" i="12"/>
  <c r="B394" i="12"/>
  <c r="A394" i="12"/>
  <c r="B393" i="12"/>
  <c r="A393" i="12"/>
  <c r="B392" i="12"/>
  <c r="A392" i="12"/>
  <c r="B391" i="12"/>
  <c r="A391" i="12"/>
  <c r="B390" i="12"/>
  <c r="A390" i="12"/>
  <c r="B389" i="12"/>
  <c r="A389" i="12"/>
  <c r="B388" i="12"/>
  <c r="A388" i="12"/>
  <c r="B387" i="12"/>
  <c r="A387" i="12"/>
  <c r="B386" i="12"/>
  <c r="A386" i="12"/>
  <c r="B385" i="12"/>
  <c r="A385" i="12"/>
  <c r="B384" i="12"/>
  <c r="A384" i="12"/>
  <c r="B383" i="12"/>
  <c r="A383" i="12"/>
  <c r="B382" i="12"/>
  <c r="A382" i="12"/>
  <c r="B381" i="12"/>
  <c r="A381" i="12"/>
  <c r="B380" i="12"/>
  <c r="A380" i="12"/>
  <c r="B379" i="12"/>
  <c r="A379" i="12"/>
  <c r="B378" i="12"/>
  <c r="A378" i="12"/>
  <c r="B377" i="12"/>
  <c r="A377" i="12"/>
  <c r="B376" i="12"/>
  <c r="A376" i="12"/>
  <c r="B375" i="12"/>
  <c r="A375" i="12"/>
  <c r="B374" i="12"/>
  <c r="A374" i="12"/>
  <c r="B373" i="12"/>
  <c r="A373" i="12"/>
  <c r="B372" i="12"/>
  <c r="A372" i="12"/>
  <c r="B371" i="12"/>
  <c r="A371" i="12"/>
  <c r="B370" i="12"/>
  <c r="A370" i="12"/>
  <c r="B369" i="12"/>
  <c r="A369" i="12"/>
  <c r="B368" i="12"/>
  <c r="A368" i="12"/>
  <c r="B367" i="12"/>
  <c r="A367" i="12"/>
  <c r="B366" i="12"/>
  <c r="A366" i="12"/>
  <c r="B365" i="12"/>
  <c r="A365" i="12"/>
  <c r="B364" i="12"/>
  <c r="A364" i="12"/>
  <c r="B363" i="12"/>
  <c r="A363" i="12"/>
  <c r="B362" i="12"/>
  <c r="A362" i="12"/>
  <c r="G334" i="12"/>
  <c r="F334" i="12"/>
  <c r="E334" i="12"/>
  <c r="D334" i="12"/>
  <c r="C334" i="12"/>
  <c r="B334" i="12"/>
  <c r="G333" i="12"/>
  <c r="F333" i="12"/>
  <c r="E333" i="12"/>
  <c r="D333" i="12"/>
  <c r="C333" i="12"/>
  <c r="B333" i="12"/>
  <c r="G332" i="12"/>
  <c r="F332" i="12"/>
  <c r="E332" i="12"/>
  <c r="D332" i="12"/>
  <c r="C332" i="12"/>
  <c r="B332" i="12"/>
  <c r="G331" i="12"/>
  <c r="F331" i="12"/>
  <c r="E331" i="12"/>
  <c r="D331" i="12"/>
  <c r="C331" i="12"/>
  <c r="B331" i="12"/>
  <c r="G330" i="12"/>
  <c r="F330" i="12"/>
  <c r="E330" i="12"/>
  <c r="D330" i="12"/>
  <c r="C330" i="12"/>
  <c r="B330" i="12"/>
  <c r="G329" i="12"/>
  <c r="F329" i="12"/>
  <c r="E329" i="12"/>
  <c r="D329" i="12"/>
  <c r="C329" i="12"/>
  <c r="B329" i="12"/>
  <c r="G328" i="12"/>
  <c r="F328" i="12"/>
  <c r="E328" i="12"/>
  <c r="D328" i="12"/>
  <c r="C328" i="12"/>
  <c r="B328" i="12"/>
  <c r="G327" i="12"/>
  <c r="F327" i="12"/>
  <c r="E327" i="12"/>
  <c r="D327" i="12"/>
  <c r="C327" i="12"/>
  <c r="B327" i="12"/>
  <c r="G326" i="12"/>
  <c r="F326" i="12"/>
  <c r="E326" i="12"/>
  <c r="D326" i="12"/>
  <c r="C326" i="12"/>
  <c r="B326" i="12"/>
  <c r="G325" i="12"/>
  <c r="F325" i="12"/>
  <c r="E325" i="12"/>
  <c r="D325" i="12"/>
  <c r="C325" i="12"/>
  <c r="B325" i="12"/>
  <c r="G324" i="12"/>
  <c r="F324" i="12"/>
  <c r="E324" i="12"/>
  <c r="D324" i="12"/>
  <c r="C324" i="12"/>
  <c r="B324" i="12"/>
  <c r="G323" i="12"/>
  <c r="F323" i="12"/>
  <c r="E323" i="12"/>
  <c r="D323" i="12"/>
  <c r="C323" i="12"/>
  <c r="B323" i="12"/>
  <c r="G322" i="12"/>
  <c r="F322" i="12"/>
  <c r="E322" i="12"/>
  <c r="D322" i="12"/>
  <c r="C322" i="12"/>
  <c r="B322" i="12"/>
  <c r="G321" i="12"/>
  <c r="F321" i="12"/>
  <c r="E321" i="12"/>
  <c r="D321" i="12"/>
  <c r="C321" i="12"/>
  <c r="B321" i="12"/>
  <c r="G320" i="12"/>
  <c r="F320" i="12"/>
  <c r="E320" i="12"/>
  <c r="D320" i="12"/>
  <c r="C320" i="12"/>
  <c r="B320" i="12"/>
  <c r="G319" i="12"/>
  <c r="F319" i="12"/>
  <c r="E319" i="12"/>
  <c r="D319" i="12"/>
  <c r="C319" i="12"/>
  <c r="B319" i="12"/>
  <c r="G318" i="12"/>
  <c r="F318" i="12"/>
  <c r="E318" i="12"/>
  <c r="D318" i="12"/>
  <c r="C318" i="12"/>
  <c r="B318" i="12"/>
  <c r="G317" i="12"/>
  <c r="F317" i="12"/>
  <c r="E317" i="12"/>
  <c r="D317" i="12"/>
  <c r="C317" i="12"/>
  <c r="B317" i="12"/>
  <c r="G316" i="12"/>
  <c r="F316" i="12"/>
  <c r="E316" i="12"/>
  <c r="D316" i="12"/>
  <c r="C316" i="12"/>
  <c r="B316" i="12"/>
  <c r="G315" i="12"/>
  <c r="F315" i="12"/>
  <c r="E315" i="12"/>
  <c r="D315" i="12"/>
  <c r="C315" i="12"/>
  <c r="B315" i="12"/>
  <c r="G314" i="12"/>
  <c r="F314" i="12"/>
  <c r="E314" i="12"/>
  <c r="D314" i="12"/>
  <c r="C314" i="12"/>
  <c r="B314" i="12"/>
  <c r="G313" i="12"/>
  <c r="F313" i="12"/>
  <c r="E313" i="12"/>
  <c r="D313" i="12"/>
  <c r="C313" i="12"/>
  <c r="B313" i="12"/>
  <c r="G312" i="12"/>
  <c r="F312" i="12"/>
  <c r="E312" i="12"/>
  <c r="D312" i="12"/>
  <c r="C312" i="12"/>
  <c r="B312" i="12"/>
  <c r="G311" i="12"/>
  <c r="F311" i="12"/>
  <c r="E311" i="12"/>
  <c r="D311" i="12"/>
  <c r="C311" i="12"/>
  <c r="B311" i="12"/>
  <c r="G310" i="12"/>
  <c r="F310" i="12"/>
  <c r="E310" i="12"/>
  <c r="D310" i="12"/>
  <c r="C310" i="12"/>
  <c r="B310" i="12"/>
  <c r="G309" i="12"/>
  <c r="F309" i="12"/>
  <c r="E309" i="12"/>
  <c r="D309" i="12"/>
  <c r="C309" i="12"/>
  <c r="B309" i="12"/>
  <c r="G308" i="12"/>
  <c r="F308" i="12"/>
  <c r="E308" i="12"/>
  <c r="D308" i="12"/>
  <c r="C308" i="12"/>
  <c r="B308" i="12"/>
  <c r="G307" i="12"/>
  <c r="F307" i="12"/>
  <c r="E307" i="12"/>
  <c r="D307" i="12"/>
  <c r="C307" i="12"/>
  <c r="B307" i="12"/>
  <c r="G306" i="12"/>
  <c r="F306" i="12"/>
  <c r="E306" i="12"/>
  <c r="D306" i="12"/>
  <c r="C306" i="12"/>
  <c r="B306" i="12"/>
  <c r="G305" i="12"/>
  <c r="F305" i="12"/>
  <c r="E305" i="12"/>
  <c r="D305" i="12"/>
  <c r="C305" i="12"/>
  <c r="B305" i="12"/>
  <c r="G304" i="12"/>
  <c r="F304" i="12"/>
  <c r="E304" i="12"/>
  <c r="D304" i="12"/>
  <c r="C304" i="12"/>
  <c r="B304" i="12"/>
  <c r="G303" i="12"/>
  <c r="F303" i="12"/>
  <c r="E303" i="12"/>
  <c r="D303" i="12"/>
  <c r="C303" i="12"/>
  <c r="B303" i="12"/>
  <c r="G302" i="12"/>
  <c r="F302" i="12"/>
  <c r="E302" i="12"/>
  <c r="D302" i="12"/>
  <c r="C302" i="12"/>
  <c r="B302" i="12"/>
  <c r="G301" i="12"/>
  <c r="F301" i="12"/>
  <c r="E301" i="12"/>
  <c r="D301" i="12"/>
  <c r="C301" i="12"/>
  <c r="B301" i="12"/>
  <c r="G300" i="12"/>
  <c r="F300" i="12"/>
  <c r="E300" i="12"/>
  <c r="D300" i="12"/>
  <c r="C300" i="12"/>
  <c r="B300" i="12"/>
  <c r="G299" i="12"/>
  <c r="F299" i="12"/>
  <c r="E299" i="12"/>
  <c r="D299" i="12"/>
  <c r="C299" i="12"/>
  <c r="B299" i="12"/>
  <c r="G298" i="12"/>
  <c r="F298" i="12"/>
  <c r="E298" i="12"/>
  <c r="D298" i="12"/>
  <c r="C298" i="12"/>
  <c r="B298" i="12"/>
  <c r="G297" i="12"/>
  <c r="F297" i="12"/>
  <c r="E297" i="12"/>
  <c r="D297" i="12"/>
  <c r="C297" i="12"/>
  <c r="B297" i="12"/>
  <c r="G296" i="12"/>
  <c r="F296" i="12"/>
  <c r="E296" i="12"/>
  <c r="D296" i="12"/>
  <c r="C296" i="12"/>
  <c r="B296" i="12"/>
  <c r="G295" i="12"/>
  <c r="F295" i="12"/>
  <c r="E295" i="12"/>
  <c r="D295" i="12"/>
  <c r="C295" i="12"/>
  <c r="B295" i="12"/>
  <c r="G294" i="12"/>
  <c r="F294" i="12"/>
  <c r="E294" i="12"/>
  <c r="D294" i="12"/>
  <c r="C294" i="12"/>
  <c r="B294" i="12"/>
  <c r="G293" i="12"/>
  <c r="F293" i="12"/>
  <c r="E293" i="12"/>
  <c r="D293" i="12"/>
  <c r="C293" i="12"/>
  <c r="B293" i="12"/>
  <c r="G292" i="12"/>
  <c r="F292" i="12"/>
  <c r="E292" i="12"/>
  <c r="D292" i="12"/>
  <c r="C292" i="12"/>
  <c r="B292" i="12"/>
  <c r="G291" i="12"/>
  <c r="F291" i="12"/>
  <c r="E291" i="12"/>
  <c r="D291" i="12"/>
  <c r="C291" i="12"/>
  <c r="B291" i="12"/>
  <c r="G290" i="12"/>
  <c r="F290" i="12"/>
  <c r="E290" i="12"/>
  <c r="D290" i="12"/>
  <c r="C290" i="12"/>
  <c r="B290" i="12"/>
  <c r="G289" i="12"/>
  <c r="F289" i="12"/>
  <c r="E289" i="12"/>
  <c r="D289" i="12"/>
  <c r="C289" i="12"/>
  <c r="B289" i="12"/>
  <c r="G288" i="12"/>
  <c r="F288" i="12"/>
  <c r="E288" i="12"/>
  <c r="D288" i="12"/>
  <c r="C288" i="12"/>
  <c r="B288" i="12"/>
  <c r="G287" i="12"/>
  <c r="F287" i="12"/>
  <c r="E287" i="12"/>
  <c r="D287" i="12"/>
  <c r="C287" i="12"/>
  <c r="B287" i="12"/>
  <c r="G286" i="12"/>
  <c r="F286" i="12"/>
  <c r="E286" i="12"/>
  <c r="D286" i="12"/>
  <c r="C286" i="12"/>
  <c r="B286" i="12"/>
  <c r="G285" i="12"/>
  <c r="F285" i="12"/>
  <c r="E285" i="12"/>
  <c r="D285" i="12"/>
  <c r="C285" i="12"/>
  <c r="B285" i="12"/>
  <c r="G284" i="12"/>
  <c r="F284" i="12"/>
  <c r="E284" i="12"/>
  <c r="D284" i="12"/>
  <c r="C284" i="12"/>
  <c r="B284" i="12"/>
  <c r="G283" i="12"/>
  <c r="F283" i="12"/>
  <c r="E283" i="12"/>
  <c r="D283" i="12"/>
  <c r="C283" i="12"/>
  <c r="B283" i="12"/>
  <c r="G282" i="12"/>
  <c r="F282" i="12"/>
  <c r="E282" i="12"/>
  <c r="D282" i="12"/>
  <c r="C282" i="12"/>
  <c r="B282" i="12"/>
  <c r="G281" i="12"/>
  <c r="F281" i="12"/>
  <c r="E281" i="12"/>
  <c r="D281" i="12"/>
  <c r="C281" i="12"/>
  <c r="B281" i="12"/>
  <c r="G280" i="12"/>
  <c r="F280" i="12"/>
  <c r="E280" i="12"/>
  <c r="D280" i="12"/>
  <c r="C280" i="12"/>
  <c r="B280" i="12"/>
  <c r="G279" i="12"/>
  <c r="F279" i="12"/>
  <c r="E279" i="12"/>
  <c r="D279" i="12"/>
  <c r="C279" i="12"/>
  <c r="B279" i="12"/>
  <c r="G278" i="12"/>
  <c r="F278" i="12"/>
  <c r="E278" i="12"/>
  <c r="D278" i="12"/>
  <c r="C278" i="12"/>
  <c r="B278" i="12"/>
  <c r="G277" i="12"/>
  <c r="F277" i="12"/>
  <c r="E277" i="12"/>
  <c r="D277" i="12"/>
  <c r="C277" i="12"/>
  <c r="B277" i="12"/>
  <c r="G276" i="12"/>
  <c r="F276" i="12"/>
  <c r="E276" i="12"/>
  <c r="D276" i="12"/>
  <c r="C276" i="12"/>
  <c r="B276" i="12"/>
  <c r="G275" i="12"/>
  <c r="F275" i="12"/>
  <c r="E275" i="12"/>
  <c r="D275" i="12"/>
  <c r="C275" i="12"/>
  <c r="B275" i="12"/>
  <c r="G274" i="12"/>
  <c r="F274" i="12"/>
  <c r="E274" i="12"/>
  <c r="D274" i="12"/>
  <c r="C274" i="12"/>
  <c r="B274" i="12"/>
  <c r="G273" i="12"/>
  <c r="F273" i="12"/>
  <c r="E273" i="12"/>
  <c r="D273" i="12"/>
  <c r="C273" i="12"/>
  <c r="B273" i="12"/>
  <c r="G272" i="12"/>
  <c r="F272" i="12"/>
  <c r="E272" i="12"/>
  <c r="D272" i="12"/>
  <c r="C272" i="12"/>
  <c r="B272" i="12"/>
  <c r="G271" i="12"/>
  <c r="F271" i="12"/>
  <c r="E271" i="12"/>
  <c r="D271" i="12"/>
  <c r="C271" i="12"/>
  <c r="B271" i="12"/>
  <c r="G270" i="12"/>
  <c r="F270" i="12"/>
  <c r="E270" i="12"/>
  <c r="D270" i="12"/>
  <c r="C270" i="12"/>
  <c r="B270" i="12"/>
  <c r="G269" i="12"/>
  <c r="F269" i="12"/>
  <c r="E269" i="12"/>
  <c r="D269" i="12"/>
  <c r="C269" i="12"/>
  <c r="B269" i="12"/>
  <c r="G268" i="12"/>
  <c r="F268" i="12"/>
  <c r="E268" i="12"/>
  <c r="D268" i="12"/>
  <c r="C268" i="12"/>
  <c r="B268" i="12"/>
  <c r="G267" i="12"/>
  <c r="F267" i="12"/>
  <c r="E267" i="12"/>
  <c r="D267" i="12"/>
  <c r="C267" i="12"/>
  <c r="B267" i="12"/>
  <c r="G266" i="12"/>
  <c r="F266" i="12"/>
  <c r="E266" i="12"/>
  <c r="D266" i="12"/>
  <c r="C266" i="12"/>
  <c r="B266" i="12"/>
  <c r="G265" i="12"/>
  <c r="F265" i="12"/>
  <c r="E265" i="12"/>
  <c r="D265" i="12"/>
  <c r="C265" i="12"/>
  <c r="B265" i="12"/>
  <c r="G264" i="12"/>
  <c r="F264" i="12"/>
  <c r="E264" i="12"/>
  <c r="D264" i="12"/>
  <c r="C264" i="12"/>
  <c r="B264" i="12"/>
  <c r="G263" i="12"/>
  <c r="F263" i="12"/>
  <c r="E263" i="12"/>
  <c r="D263" i="12"/>
  <c r="C263" i="12"/>
  <c r="B263" i="12"/>
  <c r="G262" i="12"/>
  <c r="F262" i="12"/>
  <c r="E262" i="12"/>
  <c r="D262" i="12"/>
  <c r="C262" i="12"/>
  <c r="B262" i="12"/>
  <c r="G261" i="12"/>
  <c r="F261" i="12"/>
  <c r="E261" i="12"/>
  <c r="D261" i="12"/>
  <c r="C261" i="12"/>
  <c r="B261" i="12"/>
  <c r="G260" i="12"/>
  <c r="F260" i="12"/>
  <c r="E260" i="12"/>
  <c r="D260" i="12"/>
  <c r="C260" i="12"/>
  <c r="B260" i="12"/>
  <c r="G259" i="12"/>
  <c r="F259" i="12"/>
  <c r="E259" i="12"/>
  <c r="D259" i="12"/>
  <c r="C259" i="12"/>
  <c r="B259" i="12"/>
  <c r="G258" i="12"/>
  <c r="F258" i="12"/>
  <c r="E258" i="12"/>
  <c r="D258" i="12"/>
  <c r="C258" i="12"/>
  <c r="B258" i="12"/>
  <c r="G257" i="12"/>
  <c r="F257" i="12"/>
  <c r="E257" i="12"/>
  <c r="D257" i="12"/>
  <c r="C257" i="12"/>
  <c r="B257" i="12"/>
  <c r="G256" i="12"/>
  <c r="F256" i="12"/>
  <c r="E256" i="12"/>
  <c r="D256" i="12"/>
  <c r="C256" i="12"/>
  <c r="B256" i="12"/>
  <c r="G255" i="12"/>
  <c r="F255" i="12"/>
  <c r="E255" i="12"/>
  <c r="D255" i="12"/>
  <c r="C255" i="12"/>
  <c r="B255" i="12"/>
  <c r="G254" i="12"/>
  <c r="F254" i="12"/>
  <c r="E254" i="12"/>
  <c r="D254" i="12"/>
  <c r="C254" i="12"/>
  <c r="B254" i="12"/>
  <c r="G253" i="12"/>
  <c r="F253" i="12"/>
  <c r="E253" i="12"/>
  <c r="D253" i="12"/>
  <c r="C253" i="12"/>
  <c r="B253" i="12"/>
  <c r="G252" i="12"/>
  <c r="F252" i="12"/>
  <c r="E252" i="12"/>
  <c r="D252" i="12"/>
  <c r="C252" i="12"/>
  <c r="B252" i="12"/>
  <c r="G251" i="12"/>
  <c r="F251" i="12"/>
  <c r="E251" i="12"/>
  <c r="D251" i="12"/>
  <c r="C251" i="12"/>
  <c r="B251" i="12"/>
  <c r="G250" i="12"/>
  <c r="F250" i="12"/>
  <c r="E250" i="12"/>
  <c r="D250" i="12"/>
  <c r="C250" i="12"/>
  <c r="B250" i="12"/>
  <c r="G249" i="12"/>
  <c r="F249" i="12"/>
  <c r="E249" i="12"/>
  <c r="D249" i="12"/>
  <c r="C249" i="12"/>
  <c r="B249" i="12"/>
  <c r="G248" i="12"/>
  <c r="F248" i="12"/>
  <c r="E248" i="12"/>
  <c r="D248" i="12"/>
  <c r="C248" i="12"/>
  <c r="B248" i="12"/>
  <c r="G247" i="12"/>
  <c r="F247" i="12"/>
  <c r="E247" i="12"/>
  <c r="D247" i="12"/>
  <c r="C247" i="12"/>
  <c r="B247" i="12"/>
  <c r="G246" i="12"/>
  <c r="F246" i="12"/>
  <c r="E246" i="12"/>
  <c r="D246" i="12"/>
  <c r="C246" i="12"/>
  <c r="B246" i="12"/>
  <c r="G245" i="12"/>
  <c r="F245" i="12"/>
  <c r="E245" i="12"/>
  <c r="D245" i="12"/>
  <c r="C245" i="12"/>
  <c r="B245" i="12"/>
  <c r="G244" i="12"/>
  <c r="F244" i="12"/>
  <c r="E244" i="12"/>
  <c r="D244" i="12"/>
  <c r="C244" i="12"/>
  <c r="B244" i="12"/>
  <c r="G243" i="12"/>
  <c r="F243" i="12"/>
  <c r="E243" i="12"/>
  <c r="D243" i="12"/>
  <c r="C243" i="12"/>
  <c r="B243" i="12"/>
  <c r="G242" i="12"/>
  <c r="F242" i="12"/>
  <c r="E242" i="12"/>
  <c r="D242" i="12"/>
  <c r="C242" i="12"/>
  <c r="B242" i="12"/>
  <c r="G241" i="12"/>
  <c r="F241" i="12"/>
  <c r="E241" i="12"/>
  <c r="D241" i="12"/>
  <c r="C241" i="12"/>
  <c r="B241" i="12"/>
  <c r="G240" i="12"/>
  <c r="F240" i="12"/>
  <c r="E240" i="12"/>
  <c r="D240" i="12"/>
  <c r="C240" i="12"/>
  <c r="B240" i="12"/>
  <c r="G239" i="12"/>
  <c r="F239" i="12"/>
  <c r="E239" i="12"/>
  <c r="D239" i="12"/>
  <c r="C239" i="12"/>
  <c r="B239" i="12"/>
  <c r="G238" i="12"/>
  <c r="F238" i="12"/>
  <c r="E238" i="12"/>
  <c r="D238" i="12"/>
  <c r="C238" i="12"/>
  <c r="B238" i="12"/>
  <c r="G237" i="12"/>
  <c r="F237" i="12"/>
  <c r="E237" i="12"/>
  <c r="D237" i="12"/>
  <c r="C237" i="12"/>
  <c r="B237" i="12"/>
  <c r="G236" i="12"/>
  <c r="F236" i="12"/>
  <c r="E236" i="12"/>
  <c r="D236" i="12"/>
  <c r="C236" i="12"/>
  <c r="B236" i="12"/>
  <c r="G235" i="12"/>
  <c r="F235" i="12"/>
  <c r="E235" i="12"/>
  <c r="D235" i="12"/>
  <c r="C235" i="12"/>
  <c r="B235" i="12"/>
  <c r="G234" i="12"/>
  <c r="F234" i="12"/>
  <c r="E234" i="12"/>
  <c r="D234" i="12"/>
  <c r="C234" i="12"/>
  <c r="B234" i="12"/>
  <c r="G233" i="12"/>
  <c r="F233" i="12"/>
  <c r="E233" i="12"/>
  <c r="D233" i="12"/>
  <c r="C233" i="12"/>
  <c r="B233" i="12"/>
  <c r="G232" i="12"/>
  <c r="F232" i="12"/>
  <c r="E232" i="12"/>
  <c r="D232" i="12"/>
  <c r="C232" i="12"/>
  <c r="B232" i="12"/>
  <c r="G231" i="12"/>
  <c r="F231" i="12"/>
  <c r="E231" i="12"/>
  <c r="D231" i="12"/>
  <c r="C231" i="12"/>
  <c r="B231" i="12"/>
  <c r="G230" i="12"/>
  <c r="F230" i="12"/>
  <c r="E230" i="12"/>
  <c r="D230" i="12"/>
  <c r="C230" i="12"/>
  <c r="B230" i="12"/>
  <c r="G229" i="12"/>
  <c r="F229" i="12"/>
  <c r="E229" i="12"/>
  <c r="D229" i="12"/>
  <c r="C229" i="12"/>
  <c r="B229" i="12"/>
  <c r="G228" i="12"/>
  <c r="F228" i="12"/>
  <c r="E228" i="12"/>
  <c r="D228" i="12"/>
  <c r="C228" i="12"/>
  <c r="B228" i="12"/>
  <c r="G227" i="12"/>
  <c r="F227" i="12"/>
  <c r="E227" i="12"/>
  <c r="D227" i="12"/>
  <c r="C227" i="12"/>
  <c r="B227" i="12"/>
  <c r="G226" i="12"/>
  <c r="F226" i="12"/>
  <c r="E226" i="12"/>
  <c r="D226" i="12"/>
  <c r="C226" i="12"/>
  <c r="B226" i="12"/>
  <c r="G225" i="12"/>
  <c r="F225" i="12"/>
  <c r="E225" i="12"/>
  <c r="D225" i="12"/>
  <c r="C225" i="12"/>
  <c r="B225" i="12"/>
  <c r="G224" i="12"/>
  <c r="F224" i="12"/>
  <c r="E224" i="12"/>
  <c r="D224" i="12"/>
  <c r="C224" i="12"/>
  <c r="B224" i="12"/>
  <c r="G223" i="12"/>
  <c r="F223" i="12"/>
  <c r="E223" i="12"/>
  <c r="D223" i="12"/>
  <c r="C223" i="12"/>
  <c r="B223" i="12"/>
  <c r="G222" i="12"/>
  <c r="F222" i="12"/>
  <c r="E222" i="12"/>
  <c r="D222" i="12"/>
  <c r="C222" i="12"/>
  <c r="B222" i="12"/>
  <c r="G221" i="12"/>
  <c r="F221" i="12"/>
  <c r="E221" i="12"/>
  <c r="D221" i="12"/>
  <c r="C221" i="12"/>
  <c r="B221" i="12"/>
  <c r="AU174" i="12"/>
  <c r="AT174" i="12"/>
  <c r="AS174" i="12"/>
  <c r="AU173" i="12"/>
  <c r="AT173" i="12"/>
  <c r="AS173" i="12"/>
  <c r="AU172" i="12"/>
  <c r="AT172" i="12"/>
  <c r="AS172" i="12"/>
  <c r="AU171" i="12"/>
  <c r="AT171" i="12"/>
  <c r="AS171" i="12"/>
  <c r="AU170" i="12"/>
  <c r="AT170" i="12"/>
  <c r="AS170" i="12"/>
  <c r="AU169" i="12"/>
  <c r="AT169" i="12"/>
  <c r="AS169" i="12"/>
  <c r="M167" i="12"/>
  <c r="L167" i="12"/>
  <c r="K167" i="12"/>
  <c r="M166" i="12"/>
  <c r="L166" i="12"/>
  <c r="K166" i="12"/>
  <c r="M165" i="12"/>
  <c r="L165" i="12"/>
  <c r="K165" i="12"/>
  <c r="M164" i="12"/>
  <c r="L164" i="12"/>
  <c r="K164" i="12"/>
  <c r="M163" i="12"/>
  <c r="L163" i="12"/>
  <c r="K163" i="12"/>
  <c r="M162" i="12"/>
  <c r="L162" i="12"/>
  <c r="K162" i="12"/>
  <c r="AU119" i="12"/>
  <c r="AT119" i="12"/>
  <c r="AU118" i="12"/>
  <c r="AT118" i="12"/>
  <c r="AS118" i="12"/>
  <c r="AU117" i="12"/>
  <c r="AT117" i="12"/>
  <c r="AS117" i="12"/>
  <c r="AU116" i="12"/>
  <c r="AT116" i="12"/>
  <c r="AS116" i="12"/>
  <c r="AU115" i="12"/>
  <c r="AT115" i="12"/>
  <c r="AS115" i="12"/>
  <c r="AU114" i="12"/>
  <c r="AT114" i="12"/>
  <c r="AS114" i="12"/>
  <c r="AU113" i="12"/>
  <c r="AT113" i="12"/>
  <c r="AS113" i="12"/>
  <c r="M113" i="12"/>
  <c r="L113" i="12"/>
  <c r="K113" i="12"/>
  <c r="AU112" i="12"/>
  <c r="AT112" i="12"/>
  <c r="AS112" i="12"/>
  <c r="M112" i="12"/>
  <c r="L112" i="12"/>
  <c r="K112" i="12"/>
  <c r="M111" i="12"/>
  <c r="L111" i="12"/>
  <c r="K111" i="12"/>
  <c r="M110" i="12"/>
  <c r="L110" i="12"/>
  <c r="K110" i="12"/>
  <c r="M109" i="12"/>
  <c r="L109" i="12"/>
  <c r="K109" i="12"/>
  <c r="M108" i="12"/>
  <c r="L108" i="12"/>
  <c r="K108" i="12"/>
  <c r="M107" i="12"/>
  <c r="L107" i="12"/>
  <c r="K107" i="12"/>
  <c r="M106" i="12"/>
  <c r="L106" i="12"/>
  <c r="K106" i="12"/>
  <c r="M105" i="12"/>
  <c r="K105" i="12"/>
  <c r="N104" i="12"/>
  <c r="M104" i="12"/>
  <c r="L104" i="12"/>
  <c r="K104" i="12"/>
  <c r="M103" i="12"/>
  <c r="L103" i="12"/>
  <c r="K103" i="12"/>
  <c r="L99" i="12"/>
  <c r="K99" i="12"/>
  <c r="AU65" i="12"/>
  <c r="AS65" i="12"/>
  <c r="AU64" i="12"/>
  <c r="AT64" i="12"/>
  <c r="AV63" i="12"/>
  <c r="AU63" i="12"/>
  <c r="AT63" i="12"/>
  <c r="AV62" i="12"/>
  <c r="AU62" i="12"/>
  <c r="AT62" i="12"/>
  <c r="AS62" i="12"/>
  <c r="AU61" i="12"/>
  <c r="AT61" i="12"/>
  <c r="AS61" i="12"/>
  <c r="AV60" i="12"/>
  <c r="AU60" i="12"/>
  <c r="AT60" i="12"/>
  <c r="AU59" i="12"/>
  <c r="M55" i="12"/>
  <c r="M54" i="12"/>
  <c r="L54" i="12"/>
  <c r="K54" i="12"/>
  <c r="M53" i="12"/>
  <c r="K53" i="12"/>
  <c r="M52" i="12"/>
  <c r="K52" i="12"/>
  <c r="M51" i="12"/>
  <c r="M50" i="12"/>
  <c r="L50" i="12"/>
  <c r="M49" i="12"/>
  <c r="K49" i="12"/>
  <c r="CF48" i="12"/>
  <c r="CE48" i="12"/>
  <c r="CD48" i="12"/>
  <c r="CC48" i="12"/>
  <c r="CB48" i="12"/>
  <c r="CA48" i="12"/>
  <c r="CF46" i="12"/>
  <c r="CE46" i="12"/>
  <c r="CD46" i="12"/>
  <c r="CC46" i="12"/>
  <c r="CB46" i="12"/>
  <c r="AV9" i="12"/>
  <c r="AU9" i="12"/>
  <c r="AT9" i="12"/>
  <c r="AS9" i="12"/>
  <c r="M9" i="12"/>
  <c r="K9" i="12"/>
  <c r="CF8" i="12"/>
  <c r="CE8" i="12"/>
  <c r="CD8" i="12"/>
  <c r="CC8" i="12"/>
  <c r="CB8" i="12"/>
  <c r="CA8" i="12"/>
  <c r="AU8" i="12"/>
  <c r="AT8" i="12"/>
  <c r="AS8" i="12"/>
  <c r="M8" i="12"/>
  <c r="CA7" i="12"/>
  <c r="AV7" i="12"/>
  <c r="AU7" i="12"/>
  <c r="AT7" i="12"/>
  <c r="M7" i="12"/>
  <c r="L7" i="12"/>
  <c r="K7" i="12"/>
  <c r="CA6" i="12"/>
  <c r="AU6" i="12"/>
  <c r="AT6" i="12"/>
  <c r="M6" i="12"/>
  <c r="L6" i="12"/>
  <c r="K6" i="12"/>
  <c r="CA5" i="12"/>
  <c r="AU5" i="12"/>
  <c r="AS5" i="12"/>
  <c r="M5" i="12"/>
  <c r="L5" i="12"/>
  <c r="CA4" i="12"/>
  <c r="AU4" i="12"/>
  <c r="M4" i="12"/>
  <c r="K4" i="12"/>
  <c r="CF2" i="12"/>
  <c r="CE2" i="12"/>
  <c r="CD2" i="12"/>
  <c r="CC2" i="12"/>
  <c r="CB2" i="12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AV62" i="10"/>
  <c r="AU62" i="10"/>
  <c r="AU61" i="10"/>
  <c r="AV60" i="10"/>
  <c r="AU60" i="10"/>
  <c r="AU59" i="10"/>
  <c r="CA48" i="10"/>
  <c r="CF46" i="10"/>
  <c r="CE46" i="10"/>
  <c r="CD46" i="10"/>
  <c r="CC46" i="10"/>
  <c r="CB46" i="10"/>
  <c r="M14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O13" i="10"/>
  <c r="M13" i="10"/>
  <c r="AU12" i="10"/>
  <c r="M12" i="10"/>
  <c r="AV11" i="10"/>
  <c r="AU11" i="10"/>
  <c r="M11" i="10"/>
  <c r="AU10" i="10"/>
  <c r="M10" i="10"/>
  <c r="AU9" i="10"/>
  <c r="AT9" i="10"/>
  <c r="M9" i="10"/>
  <c r="AU8" i="10"/>
  <c r="M8" i="10"/>
  <c r="AV7" i="10"/>
  <c r="AU7" i="10"/>
  <c r="O7" i="10"/>
  <c r="M7" i="10"/>
  <c r="AU6" i="10"/>
  <c r="M6" i="10"/>
  <c r="AU5" i="10"/>
  <c r="O5" i="10"/>
  <c r="M5" i="10"/>
  <c r="CA4" i="10"/>
  <c r="AU4" i="10"/>
  <c r="M4" i="10"/>
  <c r="CF2" i="10"/>
  <c r="CE2" i="10"/>
  <c r="CD2" i="10"/>
  <c r="CC2" i="10"/>
  <c r="CB2" i="10"/>
  <c r="C333" i="26"/>
  <c r="A147" i="20" s="1"/>
  <c r="B333" i="26"/>
  <c r="C332" i="26"/>
  <c r="A146" i="20" s="1"/>
  <c r="B332" i="26"/>
  <c r="C331" i="26"/>
  <c r="A145" i="20" s="1"/>
  <c r="B331" i="26"/>
  <c r="C330" i="26"/>
  <c r="A144" i="20" s="1"/>
  <c r="B330" i="26"/>
  <c r="C329" i="26"/>
  <c r="A143" i="20" s="1"/>
  <c r="B329" i="26"/>
  <c r="C328" i="26"/>
  <c r="A142" i="20" s="1"/>
  <c r="B328" i="26"/>
  <c r="C327" i="26"/>
  <c r="A141" i="20" s="1"/>
  <c r="B327" i="26"/>
  <c r="C326" i="26"/>
  <c r="A140" i="20" s="1"/>
  <c r="B326" i="26"/>
  <c r="C325" i="26"/>
  <c r="A139" i="20" s="1"/>
  <c r="B325" i="26"/>
  <c r="C324" i="26"/>
  <c r="A138" i="20" s="1"/>
  <c r="B324" i="26"/>
  <c r="C323" i="26"/>
  <c r="A137" i="20" s="1"/>
  <c r="B323" i="26"/>
  <c r="C322" i="26"/>
  <c r="A136" i="20" s="1"/>
  <c r="B322" i="26"/>
  <c r="C321" i="26"/>
  <c r="A135" i="20" s="1"/>
  <c r="B321" i="26"/>
  <c r="C320" i="26"/>
  <c r="A134" i="20" s="1"/>
  <c r="B320" i="26"/>
  <c r="C319" i="26"/>
  <c r="A133" i="20" s="1"/>
  <c r="B319" i="26"/>
  <c r="C318" i="26"/>
  <c r="A132" i="20" s="1"/>
  <c r="B318" i="26"/>
  <c r="C317" i="26"/>
  <c r="A131" i="20" s="1"/>
  <c r="B317" i="26"/>
  <c r="C316" i="26"/>
  <c r="A130" i="20" s="1"/>
  <c r="B316" i="26"/>
  <c r="C315" i="26"/>
  <c r="A129" i="20" s="1"/>
  <c r="B315" i="26"/>
  <c r="C314" i="26"/>
  <c r="A128" i="20" s="1"/>
  <c r="B314" i="26"/>
  <c r="C313" i="26"/>
  <c r="A127" i="20" s="1"/>
  <c r="B313" i="26"/>
  <c r="C312" i="26"/>
  <c r="A126" i="20" s="1"/>
  <c r="B312" i="26"/>
  <c r="C311" i="26"/>
  <c r="A125" i="20" s="1"/>
  <c r="B311" i="26"/>
  <c r="C310" i="26"/>
  <c r="A124" i="20" s="1"/>
  <c r="B310" i="26"/>
  <c r="C309" i="26"/>
  <c r="A123" i="20" s="1"/>
  <c r="B309" i="26"/>
  <c r="C308" i="26"/>
  <c r="A122" i="20" s="1"/>
  <c r="B308" i="26"/>
  <c r="C307" i="26"/>
  <c r="A121" i="20" s="1"/>
  <c r="B307" i="26"/>
  <c r="C306" i="26"/>
  <c r="A120" i="20" s="1"/>
  <c r="B306" i="26"/>
  <c r="C305" i="26"/>
  <c r="A119" i="20" s="1"/>
  <c r="B305" i="26"/>
  <c r="C304" i="26"/>
  <c r="A118" i="20" s="1"/>
  <c r="B304" i="26"/>
  <c r="C303" i="26"/>
  <c r="A334" i="12" s="1"/>
  <c r="B303" i="26"/>
  <c r="C302" i="26"/>
  <c r="A333" i="12" s="1"/>
  <c r="B302" i="26"/>
  <c r="C301" i="26"/>
  <c r="A332" i="12" s="1"/>
  <c r="B301" i="26"/>
  <c r="C300" i="26"/>
  <c r="A331" i="12" s="1"/>
  <c r="B300" i="26"/>
  <c r="C299" i="26"/>
  <c r="A330" i="12" s="1"/>
  <c r="B299" i="26"/>
  <c r="C298" i="26"/>
  <c r="A329" i="12" s="1"/>
  <c r="B298" i="26"/>
  <c r="C297" i="26"/>
  <c r="A328" i="12" s="1"/>
  <c r="B297" i="26"/>
  <c r="C296" i="26"/>
  <c r="A327" i="12" s="1"/>
  <c r="B296" i="26"/>
  <c r="C295" i="26"/>
  <c r="A326" i="12" s="1"/>
  <c r="B295" i="26"/>
  <c r="C294" i="26"/>
  <c r="A325" i="12" s="1"/>
  <c r="B294" i="26"/>
  <c r="C293" i="26"/>
  <c r="A324" i="12" s="1"/>
  <c r="B293" i="26"/>
  <c r="C292" i="26"/>
  <c r="A323" i="12" s="1"/>
  <c r="B292" i="26"/>
  <c r="C291" i="26"/>
  <c r="A322" i="12" s="1"/>
  <c r="B291" i="26"/>
  <c r="C290" i="26"/>
  <c r="A321" i="12" s="1"/>
  <c r="B290" i="26"/>
  <c r="C289" i="26"/>
  <c r="A320" i="12" s="1"/>
  <c r="B289" i="26"/>
  <c r="C288" i="26"/>
  <c r="A319" i="12" s="1"/>
  <c r="B288" i="26"/>
  <c r="C287" i="26"/>
  <c r="A318" i="12" s="1"/>
  <c r="B287" i="26"/>
  <c r="C286" i="26"/>
  <c r="A317" i="12" s="1"/>
  <c r="B286" i="26"/>
  <c r="C285" i="26"/>
  <c r="A316" i="12" s="1"/>
  <c r="B285" i="26"/>
  <c r="C284" i="26"/>
  <c r="A315" i="12" s="1"/>
  <c r="B284" i="26"/>
  <c r="C283" i="26"/>
  <c r="A314" i="12" s="1"/>
  <c r="B283" i="26"/>
  <c r="C282" i="26"/>
  <c r="A313" i="12" s="1"/>
  <c r="B282" i="26"/>
  <c r="C281" i="26"/>
  <c r="A312" i="12" s="1"/>
  <c r="B281" i="26"/>
  <c r="C280" i="26"/>
  <c r="A311" i="12" s="1"/>
  <c r="B280" i="26"/>
  <c r="C279" i="26"/>
  <c r="A310" i="12" s="1"/>
  <c r="B279" i="26"/>
  <c r="C278" i="26"/>
  <c r="A309" i="12" s="1"/>
  <c r="B278" i="26"/>
  <c r="C277" i="26"/>
  <c r="A308" i="12" s="1"/>
  <c r="B277" i="26"/>
  <c r="C276" i="26"/>
  <c r="A307" i="12" s="1"/>
  <c r="B276" i="26"/>
  <c r="C275" i="26"/>
  <c r="A306" i="12" s="1"/>
  <c r="B275" i="26"/>
  <c r="C274" i="26"/>
  <c r="A305" i="12" s="1"/>
  <c r="B274" i="26"/>
  <c r="C273" i="26"/>
  <c r="A304" i="12" s="1"/>
  <c r="B273" i="26"/>
  <c r="C272" i="26"/>
  <c r="A303" i="12" s="1"/>
  <c r="B272" i="26"/>
  <c r="C271" i="26"/>
  <c r="A302" i="12" s="1"/>
  <c r="B271" i="26"/>
  <c r="C270" i="26"/>
  <c r="A301" i="12" s="1"/>
  <c r="B270" i="26"/>
  <c r="C269" i="26"/>
  <c r="A300" i="12" s="1"/>
  <c r="B269" i="26"/>
  <c r="C268" i="26"/>
  <c r="A299" i="12" s="1"/>
  <c r="B268" i="26"/>
  <c r="C267" i="26"/>
  <c r="A298" i="12" s="1"/>
  <c r="B267" i="26"/>
  <c r="C266" i="26"/>
  <c r="A297" i="12" s="1"/>
  <c r="B266" i="26"/>
  <c r="C265" i="26"/>
  <c r="A296" i="12" s="1"/>
  <c r="B265" i="26"/>
  <c r="C264" i="26"/>
  <c r="A295" i="12" s="1"/>
  <c r="B264" i="26"/>
  <c r="C263" i="26"/>
  <c r="A294" i="12" s="1"/>
  <c r="B263" i="26"/>
  <c r="C262" i="26"/>
  <c r="A293" i="12" s="1"/>
  <c r="B262" i="26"/>
  <c r="C261" i="26"/>
  <c r="A292" i="12" s="1"/>
  <c r="B261" i="26"/>
  <c r="C260" i="26"/>
  <c r="A291" i="12" s="1"/>
  <c r="B260" i="26"/>
  <c r="C259" i="26"/>
  <c r="A290" i="12" s="1"/>
  <c r="B259" i="26"/>
  <c r="C258" i="26"/>
  <c r="A289" i="12" s="1"/>
  <c r="B258" i="26"/>
  <c r="C257" i="26"/>
  <c r="A288" i="12" s="1"/>
  <c r="B257" i="26"/>
  <c r="C256" i="26"/>
  <c r="A287" i="12" s="1"/>
  <c r="B256" i="26"/>
  <c r="C255" i="26"/>
  <c r="A286" i="12" s="1"/>
  <c r="B255" i="26"/>
  <c r="C254" i="26"/>
  <c r="A285" i="12" s="1"/>
  <c r="B254" i="26"/>
  <c r="C253" i="26"/>
  <c r="A284" i="12" s="1"/>
  <c r="B253" i="26"/>
  <c r="C252" i="26"/>
  <c r="A283" i="12" s="1"/>
  <c r="B252" i="26"/>
  <c r="C251" i="26"/>
  <c r="A282" i="12" s="1"/>
  <c r="B251" i="26"/>
  <c r="C250" i="26"/>
  <c r="A281" i="12" s="1"/>
  <c r="B250" i="26"/>
  <c r="C249" i="26"/>
  <c r="A280" i="12" s="1"/>
  <c r="B249" i="26"/>
  <c r="C248" i="26"/>
  <c r="A279" i="12" s="1"/>
  <c r="B248" i="26"/>
  <c r="C247" i="26"/>
  <c r="A278" i="12" s="1"/>
  <c r="B247" i="26"/>
  <c r="C246" i="26"/>
  <c r="A277" i="12" s="1"/>
  <c r="B246" i="26"/>
  <c r="C245" i="26"/>
  <c r="A276" i="12" s="1"/>
  <c r="B245" i="26"/>
  <c r="C244" i="26"/>
  <c r="A275" i="12" s="1"/>
  <c r="B244" i="26"/>
  <c r="C243" i="26"/>
  <c r="A274" i="12" s="1"/>
  <c r="B243" i="26"/>
  <c r="C242" i="26"/>
  <c r="A273" i="12" s="1"/>
  <c r="B242" i="26"/>
  <c r="C241" i="26"/>
  <c r="A272" i="12" s="1"/>
  <c r="B241" i="26"/>
  <c r="C240" i="26"/>
  <c r="A271" i="12" s="1"/>
  <c r="B240" i="26"/>
  <c r="C239" i="26"/>
  <c r="A270" i="12" s="1"/>
  <c r="B239" i="26"/>
  <c r="C238" i="26"/>
  <c r="A269" i="12" s="1"/>
  <c r="B238" i="26"/>
  <c r="C237" i="26"/>
  <c r="A268" i="12" s="1"/>
  <c r="B237" i="26"/>
  <c r="C236" i="26"/>
  <c r="A267" i="12" s="1"/>
  <c r="B236" i="26"/>
  <c r="C235" i="26"/>
  <c r="A266" i="12" s="1"/>
  <c r="B235" i="26"/>
  <c r="C234" i="26"/>
  <c r="A265" i="12" s="1"/>
  <c r="B234" i="26"/>
  <c r="C233" i="26"/>
  <c r="A264" i="12" s="1"/>
  <c r="B233" i="26"/>
  <c r="C232" i="26"/>
  <c r="A263" i="12" s="1"/>
  <c r="B232" i="26"/>
  <c r="C231" i="26"/>
  <c r="A262" i="12" s="1"/>
  <c r="B231" i="26"/>
  <c r="C230" i="26"/>
  <c r="A261" i="12" s="1"/>
  <c r="B230" i="26"/>
  <c r="C229" i="26"/>
  <c r="A260" i="12" s="1"/>
  <c r="B229" i="26"/>
  <c r="C228" i="26"/>
  <c r="A259" i="12" s="1"/>
  <c r="B228" i="26"/>
  <c r="C227" i="26"/>
  <c r="A258" i="12" s="1"/>
  <c r="B227" i="26"/>
  <c r="C226" i="26"/>
  <c r="A257" i="12" s="1"/>
  <c r="B226" i="26"/>
  <c r="C225" i="26"/>
  <c r="A256" i="12" s="1"/>
  <c r="B225" i="26"/>
  <c r="C224" i="26"/>
  <c r="A255" i="12" s="1"/>
  <c r="B224" i="26"/>
  <c r="C223" i="26"/>
  <c r="A254" i="12" s="1"/>
  <c r="B223" i="26"/>
  <c r="C222" i="26"/>
  <c r="A253" i="12" s="1"/>
  <c r="B222" i="26"/>
  <c r="C221" i="26"/>
  <c r="A252" i="12" s="1"/>
  <c r="B221" i="26"/>
  <c r="C220" i="26"/>
  <c r="A251" i="12" s="1"/>
  <c r="B220" i="26"/>
  <c r="C219" i="26"/>
  <c r="A250" i="12" s="1"/>
  <c r="B219" i="26"/>
  <c r="C218" i="26"/>
  <c r="A249" i="12" s="1"/>
  <c r="B218" i="26"/>
  <c r="C217" i="26"/>
  <c r="A248" i="12" s="1"/>
  <c r="B217" i="26"/>
  <c r="C216" i="26"/>
  <c r="A247" i="12" s="1"/>
  <c r="B216" i="26"/>
  <c r="C215" i="26"/>
  <c r="A246" i="12" s="1"/>
  <c r="B215" i="26"/>
  <c r="C214" i="26"/>
  <c r="A245" i="12" s="1"/>
  <c r="B214" i="26"/>
  <c r="C213" i="26"/>
  <c r="A244" i="12" s="1"/>
  <c r="B213" i="26"/>
  <c r="C212" i="26"/>
  <c r="A243" i="12" s="1"/>
  <c r="B212" i="26"/>
  <c r="C211" i="26"/>
  <c r="A242" i="12" s="1"/>
  <c r="B211" i="26"/>
  <c r="C210" i="26"/>
  <c r="A241" i="12" s="1"/>
  <c r="B210" i="26"/>
  <c r="C209" i="26"/>
  <c r="A240" i="12" s="1"/>
  <c r="B209" i="26"/>
  <c r="C208" i="26"/>
  <c r="A239" i="12" s="1"/>
  <c r="B208" i="26"/>
  <c r="C207" i="26"/>
  <c r="A238" i="12" s="1"/>
  <c r="B207" i="26"/>
  <c r="C206" i="26"/>
  <c r="A237" i="12" s="1"/>
  <c r="B206" i="26"/>
  <c r="C205" i="26"/>
  <c r="A236" i="12" s="1"/>
  <c r="B205" i="26"/>
  <c r="C204" i="26"/>
  <c r="A235" i="12" s="1"/>
  <c r="B204" i="26"/>
  <c r="C203" i="26"/>
  <c r="A234" i="12" s="1"/>
  <c r="B203" i="26"/>
  <c r="C202" i="26"/>
  <c r="A233" i="12" s="1"/>
  <c r="B202" i="26"/>
  <c r="C201" i="26"/>
  <c r="A232" i="12" s="1"/>
  <c r="B201" i="26"/>
  <c r="C200" i="26"/>
  <c r="A231" i="12" s="1"/>
  <c r="B200" i="26"/>
  <c r="C199" i="26"/>
  <c r="A230" i="12" s="1"/>
  <c r="B199" i="26"/>
  <c r="C198" i="26"/>
  <c r="A229" i="12" s="1"/>
  <c r="B198" i="26"/>
  <c r="C197" i="26"/>
  <c r="A228" i="12" s="1"/>
  <c r="B197" i="26"/>
  <c r="C196" i="26"/>
  <c r="A227" i="12" s="1"/>
  <c r="B196" i="26"/>
  <c r="C195" i="26"/>
  <c r="A226" i="12" s="1"/>
  <c r="B195" i="26"/>
  <c r="C194" i="26"/>
  <c r="A225" i="12" s="1"/>
  <c r="B194" i="26"/>
  <c r="C193" i="26"/>
  <c r="A224" i="12" s="1"/>
  <c r="B193" i="26"/>
  <c r="C192" i="26"/>
  <c r="A223" i="12" s="1"/>
  <c r="B192" i="26"/>
  <c r="C191" i="26"/>
  <c r="A222" i="12" s="1"/>
  <c r="B191" i="26"/>
  <c r="C190" i="26"/>
  <c r="A221" i="12" s="1"/>
  <c r="B190" i="26"/>
  <c r="C189" i="26"/>
  <c r="A315" i="13" s="1"/>
  <c r="B189" i="26"/>
  <c r="C188" i="26"/>
  <c r="A314" i="13" s="1"/>
  <c r="B188" i="26"/>
  <c r="C187" i="26"/>
  <c r="A313" i="13" s="1"/>
  <c r="B187" i="26"/>
  <c r="C186" i="26"/>
  <c r="A312" i="13" s="1"/>
  <c r="B186" i="26"/>
  <c r="C185" i="26"/>
  <c r="A311" i="13" s="1"/>
  <c r="B185" i="26"/>
  <c r="C184" i="26"/>
  <c r="A310" i="13" s="1"/>
  <c r="B184" i="26"/>
  <c r="C183" i="26"/>
  <c r="A309" i="13" s="1"/>
  <c r="B183" i="26"/>
  <c r="C182" i="26"/>
  <c r="A308" i="13" s="1"/>
  <c r="B182" i="26"/>
  <c r="C181" i="26"/>
  <c r="A307" i="13" s="1"/>
  <c r="B181" i="26"/>
  <c r="C180" i="26"/>
  <c r="A306" i="13" s="1"/>
  <c r="B180" i="26"/>
  <c r="C179" i="26"/>
  <c r="A305" i="13" s="1"/>
  <c r="B179" i="26"/>
  <c r="C178" i="26"/>
  <c r="A304" i="13" s="1"/>
  <c r="B178" i="26"/>
  <c r="C177" i="26"/>
  <c r="A303" i="13" s="1"/>
  <c r="B177" i="26"/>
  <c r="C176" i="26"/>
  <c r="A302" i="13" s="1"/>
  <c r="B176" i="26"/>
  <c r="C175" i="26"/>
  <c r="A301" i="13" s="1"/>
  <c r="B175" i="26"/>
  <c r="C174" i="26"/>
  <c r="A300" i="13" s="1"/>
  <c r="B174" i="26"/>
  <c r="C173" i="26"/>
  <c r="A299" i="13" s="1"/>
  <c r="B173" i="26"/>
  <c r="C172" i="26"/>
  <c r="A298" i="13" s="1"/>
  <c r="B172" i="26"/>
  <c r="C171" i="26"/>
  <c r="A297" i="13" s="1"/>
  <c r="B171" i="26"/>
  <c r="C170" i="26"/>
  <c r="A296" i="13" s="1"/>
  <c r="B170" i="26"/>
  <c r="C169" i="26"/>
  <c r="A295" i="13" s="1"/>
  <c r="B169" i="26"/>
  <c r="C168" i="26"/>
  <c r="A294" i="13" s="1"/>
  <c r="B168" i="26"/>
  <c r="C167" i="26"/>
  <c r="A293" i="13" s="1"/>
  <c r="B167" i="26"/>
  <c r="C166" i="26"/>
  <c r="A292" i="13" s="1"/>
  <c r="B166" i="26"/>
  <c r="C165" i="26"/>
  <c r="A291" i="13" s="1"/>
  <c r="B165" i="26"/>
  <c r="C164" i="26"/>
  <c r="A290" i="13" s="1"/>
  <c r="B164" i="26"/>
  <c r="C163" i="26"/>
  <c r="A289" i="13" s="1"/>
  <c r="B163" i="26"/>
  <c r="C162" i="26"/>
  <c r="A288" i="13" s="1"/>
  <c r="B162" i="26"/>
  <c r="C161" i="26"/>
  <c r="A287" i="13" s="1"/>
  <c r="B161" i="26"/>
  <c r="C160" i="26"/>
  <c r="A286" i="13" s="1"/>
  <c r="B160" i="26"/>
  <c r="C159" i="26"/>
  <c r="A285" i="13" s="1"/>
  <c r="B159" i="26"/>
  <c r="C158" i="26"/>
  <c r="A284" i="13" s="1"/>
  <c r="B158" i="26"/>
  <c r="C157" i="26"/>
  <c r="A283" i="13" s="1"/>
  <c r="B157" i="26"/>
  <c r="C156" i="26"/>
  <c r="A282" i="13" s="1"/>
  <c r="B156" i="26"/>
  <c r="C155" i="26"/>
  <c r="A281" i="13" s="1"/>
  <c r="B155" i="26"/>
  <c r="C154" i="26"/>
  <c r="A280" i="13" s="1"/>
  <c r="B154" i="26"/>
  <c r="C153" i="26"/>
  <c r="A279" i="13" s="1"/>
  <c r="B153" i="26"/>
  <c r="C152" i="26"/>
  <c r="A278" i="13" s="1"/>
  <c r="B152" i="26"/>
  <c r="C151" i="26"/>
  <c r="A277" i="13" s="1"/>
  <c r="B151" i="26"/>
  <c r="C150" i="26"/>
  <c r="A406" i="19" s="1"/>
  <c r="B150" i="26"/>
  <c r="C149" i="26"/>
  <c r="A405" i="19" s="1"/>
  <c r="B149" i="26"/>
  <c r="C148" i="26"/>
  <c r="A404" i="19" s="1"/>
  <c r="B148" i="26"/>
  <c r="C147" i="26"/>
  <c r="A403" i="19" s="1"/>
  <c r="B147" i="26"/>
  <c r="C146" i="26"/>
  <c r="A402" i="19" s="1"/>
  <c r="B146" i="26"/>
  <c r="C145" i="26"/>
  <c r="A401" i="19" s="1"/>
  <c r="B145" i="26"/>
  <c r="C144" i="26"/>
  <c r="A400" i="19" s="1"/>
  <c r="B144" i="26"/>
  <c r="C143" i="26"/>
  <c r="A399" i="19" s="1"/>
  <c r="B143" i="26"/>
  <c r="C142" i="26"/>
  <c r="A398" i="19" s="1"/>
  <c r="B142" i="26"/>
  <c r="C141" i="26"/>
  <c r="A397" i="19" s="1"/>
  <c r="B141" i="26"/>
  <c r="C140" i="26"/>
  <c r="A396" i="19" s="1"/>
  <c r="B140" i="26"/>
  <c r="C139" i="26"/>
  <c r="A395" i="19" s="1"/>
  <c r="B139" i="26"/>
  <c r="C138" i="26"/>
  <c r="A394" i="19" s="1"/>
  <c r="B138" i="26"/>
  <c r="C137" i="26"/>
  <c r="A393" i="19" s="1"/>
  <c r="B137" i="26"/>
  <c r="C136" i="26"/>
  <c r="A392" i="19" s="1"/>
  <c r="B136" i="26"/>
  <c r="C135" i="26"/>
  <c r="A391" i="19" s="1"/>
  <c r="B135" i="26"/>
  <c r="C134" i="26"/>
  <c r="A390" i="19" s="1"/>
  <c r="B134" i="26"/>
  <c r="C133" i="26"/>
  <c r="A389" i="19" s="1"/>
  <c r="B133" i="26"/>
  <c r="C132" i="26"/>
  <c r="A388" i="19" s="1"/>
  <c r="B132" i="26"/>
  <c r="C131" i="26"/>
  <c r="A387" i="19" s="1"/>
  <c r="B131" i="26"/>
  <c r="C130" i="26"/>
  <c r="A386" i="19" s="1"/>
  <c r="B130" i="26"/>
  <c r="C129" i="26"/>
  <c r="A385" i="19" s="1"/>
  <c r="B129" i="26"/>
  <c r="C128" i="26"/>
  <c r="A384" i="19" s="1"/>
  <c r="B128" i="26"/>
  <c r="C127" i="26"/>
  <c r="A383" i="19" s="1"/>
  <c r="B127" i="26"/>
  <c r="C126" i="26"/>
  <c r="A382" i="19" s="1"/>
  <c r="B126" i="26"/>
  <c r="C125" i="26"/>
  <c r="A381" i="19" s="1"/>
  <c r="B125" i="26"/>
  <c r="C124" i="26"/>
  <c r="A380" i="19" s="1"/>
  <c r="B124" i="26"/>
  <c r="C123" i="26"/>
  <c r="A379" i="19" s="1"/>
  <c r="B123" i="26"/>
  <c r="C122" i="26"/>
  <c r="A378" i="19" s="1"/>
  <c r="B122" i="26"/>
  <c r="C121" i="26"/>
  <c r="A377" i="19" s="1"/>
  <c r="B121" i="26"/>
  <c r="C120" i="26"/>
  <c r="A376" i="19" s="1"/>
  <c r="B120" i="26"/>
  <c r="C119" i="26"/>
  <c r="A375" i="19" s="1"/>
  <c r="B119" i="26"/>
  <c r="C118" i="26"/>
  <c r="A374" i="19" s="1"/>
  <c r="B118" i="26"/>
  <c r="C117" i="26"/>
  <c r="A373" i="19" s="1"/>
  <c r="B117" i="26"/>
  <c r="C116" i="26"/>
  <c r="A372" i="19" s="1"/>
  <c r="B116" i="26"/>
  <c r="C115" i="26"/>
  <c r="A371" i="19" s="1"/>
  <c r="B115" i="26"/>
  <c r="C114" i="26"/>
  <c r="A370" i="19" s="1"/>
  <c r="B114" i="26"/>
  <c r="C113" i="26"/>
  <c r="A369" i="19" s="1"/>
  <c r="B113" i="26"/>
  <c r="C112" i="26"/>
  <c r="A368" i="19" s="1"/>
  <c r="B112" i="26"/>
  <c r="C111" i="26"/>
  <c r="A367" i="19" s="1"/>
  <c r="B111" i="26"/>
  <c r="C110" i="26"/>
  <c r="A366" i="19" s="1"/>
  <c r="B110" i="26"/>
  <c r="C109" i="26"/>
  <c r="A365" i="19" s="1"/>
  <c r="B109" i="26"/>
  <c r="C108" i="26"/>
  <c r="A364" i="19" s="1"/>
  <c r="B108" i="26"/>
  <c r="C107" i="26"/>
  <c r="A363" i="19" s="1"/>
  <c r="B107" i="26"/>
  <c r="C106" i="26"/>
  <c r="A362" i="19" s="1"/>
  <c r="B106" i="26"/>
  <c r="C105" i="26"/>
  <c r="A361" i="19" s="1"/>
  <c r="B105" i="26"/>
  <c r="C104" i="26"/>
  <c r="A360" i="19" s="1"/>
  <c r="B104" i="26"/>
  <c r="C103" i="26"/>
  <c r="A359" i="19" s="1"/>
  <c r="B103" i="26"/>
  <c r="C102" i="26"/>
  <c r="A358" i="19" s="1"/>
  <c r="B102" i="26"/>
  <c r="C101" i="26"/>
  <c r="A357" i="19" s="1"/>
  <c r="B101" i="26"/>
  <c r="C100" i="26"/>
  <c r="A356" i="19" s="1"/>
  <c r="B100" i="26"/>
  <c r="C99" i="26"/>
  <c r="A355" i="19" s="1"/>
  <c r="B99" i="26"/>
  <c r="C98" i="26"/>
  <c r="A354" i="19" s="1"/>
  <c r="B98" i="26"/>
  <c r="C97" i="26"/>
  <c r="A353" i="19" s="1"/>
  <c r="B97" i="26"/>
  <c r="C96" i="26"/>
  <c r="A352" i="19" s="1"/>
  <c r="B96" i="26"/>
  <c r="C95" i="26"/>
  <c r="A351" i="19" s="1"/>
  <c r="B95" i="26"/>
  <c r="C94" i="26"/>
  <c r="A350" i="19" s="1"/>
  <c r="B94" i="26"/>
  <c r="C93" i="26"/>
  <c r="A349" i="19" s="1"/>
  <c r="B93" i="26"/>
  <c r="C92" i="26"/>
  <c r="A348" i="19" s="1"/>
  <c r="B92" i="26"/>
  <c r="C91" i="26"/>
  <c r="A347" i="19" s="1"/>
  <c r="B91" i="26"/>
  <c r="C90" i="26"/>
  <c r="A346" i="19" s="1"/>
  <c r="B90" i="26"/>
  <c r="C89" i="26"/>
  <c r="A345" i="19" s="1"/>
  <c r="B89" i="26"/>
  <c r="C88" i="26"/>
  <c r="A344" i="19" s="1"/>
  <c r="B88" i="26"/>
  <c r="C87" i="26"/>
  <c r="A343" i="19" s="1"/>
  <c r="B87" i="26"/>
  <c r="C86" i="26"/>
  <c r="A342" i="19" s="1"/>
  <c r="B86" i="26"/>
  <c r="C85" i="26"/>
  <c r="A341" i="19" s="1"/>
  <c r="B85" i="26"/>
  <c r="C84" i="26"/>
  <c r="A151" i="10" s="1"/>
  <c r="B84" i="26"/>
  <c r="C83" i="26"/>
  <c r="A150" i="10" s="1"/>
  <c r="B83" i="26"/>
  <c r="C82" i="26"/>
  <c r="A149" i="10" s="1"/>
  <c r="B82" i="26"/>
  <c r="C81" i="26"/>
  <c r="A148" i="10" s="1"/>
  <c r="B81" i="26"/>
  <c r="C80" i="26"/>
  <c r="A147" i="10" s="1"/>
  <c r="B80" i="26"/>
  <c r="C79" i="26"/>
  <c r="A146" i="10" s="1"/>
  <c r="B79" i="26"/>
  <c r="C78" i="26"/>
  <c r="A145" i="10" s="1"/>
  <c r="B78" i="26"/>
  <c r="C77" i="26"/>
  <c r="A144" i="10" s="1"/>
  <c r="B77" i="26"/>
  <c r="C76" i="26"/>
  <c r="A143" i="10" s="1"/>
  <c r="B76" i="26"/>
  <c r="C75" i="26"/>
  <c r="A142" i="10" s="1"/>
  <c r="B75" i="26"/>
  <c r="C74" i="26"/>
  <c r="A141" i="10" s="1"/>
  <c r="B74" i="26"/>
  <c r="C73" i="26"/>
  <c r="A140" i="10" s="1"/>
  <c r="B73" i="26"/>
  <c r="C72" i="26"/>
  <c r="A139" i="10" s="1"/>
  <c r="B72" i="26"/>
  <c r="C71" i="26"/>
  <c r="A138" i="10" s="1"/>
  <c r="B71" i="26"/>
  <c r="C70" i="26"/>
  <c r="A137" i="10" s="1"/>
  <c r="B70" i="26"/>
  <c r="C69" i="26"/>
  <c r="A136" i="10" s="1"/>
  <c r="B69" i="26"/>
  <c r="C68" i="26"/>
  <c r="A135" i="10" s="1"/>
  <c r="B68" i="26"/>
  <c r="C67" i="26"/>
  <c r="A134" i="10" s="1"/>
  <c r="B67" i="26"/>
  <c r="C66" i="26"/>
  <c r="A133" i="10" s="1"/>
  <c r="B66" i="26"/>
  <c r="C65" i="26"/>
  <c r="A132" i="10" s="1"/>
  <c r="B65" i="26"/>
  <c r="C64" i="26"/>
  <c r="A131" i="10" s="1"/>
  <c r="B64" i="26"/>
  <c r="C63" i="26"/>
  <c r="A130" i="10" s="1"/>
  <c r="B63" i="26"/>
  <c r="C62" i="26"/>
  <c r="A129" i="10" s="1"/>
  <c r="B62" i="26"/>
  <c r="C61" i="26"/>
  <c r="A128" i="10" s="1"/>
  <c r="B61" i="26"/>
  <c r="C60" i="26"/>
  <c r="A127" i="10" s="1"/>
  <c r="B60" i="26"/>
  <c r="C59" i="26"/>
  <c r="A126" i="10" s="1"/>
  <c r="B59" i="26"/>
  <c r="C58" i="26"/>
  <c r="A125" i="10" s="1"/>
  <c r="B58" i="26"/>
  <c r="C57" i="26"/>
  <c r="A124" i="10" s="1"/>
  <c r="B57" i="26"/>
  <c r="C56" i="26"/>
  <c r="A123" i="10" s="1"/>
  <c r="B56" i="26"/>
  <c r="C55" i="26"/>
  <c r="A122" i="10" s="1"/>
  <c r="B55" i="26"/>
  <c r="C54" i="26"/>
  <c r="A121" i="10" s="1"/>
  <c r="B54" i="26"/>
  <c r="C53" i="26"/>
  <c r="A120" i="10" s="1"/>
  <c r="B53" i="26"/>
  <c r="C52" i="26"/>
  <c r="A119" i="10" s="1"/>
  <c r="B52" i="26"/>
  <c r="C51" i="26"/>
  <c r="A118" i="10" s="1"/>
  <c r="B51" i="26"/>
  <c r="C50" i="26"/>
  <c r="A117" i="10" s="1"/>
  <c r="B50" i="26"/>
  <c r="C49" i="26"/>
  <c r="A116" i="10" s="1"/>
  <c r="B49" i="26"/>
  <c r="C48" i="26"/>
  <c r="A115" i="10" s="1"/>
  <c r="B48" i="26"/>
  <c r="C47" i="26"/>
  <c r="A114" i="10" s="1"/>
  <c r="B47" i="26"/>
  <c r="C46" i="26"/>
  <c r="A113" i="10" s="1"/>
  <c r="B46" i="26"/>
  <c r="C45" i="26"/>
  <c r="A112" i="10" s="1"/>
  <c r="B45" i="26"/>
  <c r="C44" i="26"/>
  <c r="A111" i="10" s="1"/>
  <c r="B44" i="26"/>
  <c r="C43" i="26"/>
  <c r="A110" i="10" s="1"/>
  <c r="B43" i="26"/>
  <c r="C42" i="26"/>
  <c r="A109" i="10" s="1"/>
  <c r="B42" i="26"/>
  <c r="C41" i="26"/>
  <c r="A108" i="10" s="1"/>
  <c r="B41" i="26"/>
  <c r="C40" i="26"/>
  <c r="A107" i="10" s="1"/>
  <c r="B40" i="26"/>
  <c r="C39" i="26"/>
  <c r="A106" i="10" s="1"/>
  <c r="B39" i="26"/>
  <c r="C38" i="26"/>
  <c r="A105" i="10" s="1"/>
  <c r="B38" i="26"/>
  <c r="C37" i="26"/>
  <c r="A104" i="10" s="1"/>
  <c r="B37" i="26"/>
  <c r="C36" i="26"/>
  <c r="A103" i="10" s="1"/>
  <c r="B36" i="26"/>
  <c r="C35" i="26"/>
  <c r="A102" i="10" s="1"/>
  <c r="B35" i="26"/>
  <c r="C34" i="26"/>
  <c r="A101" i="10" s="1"/>
  <c r="B34" i="26"/>
  <c r="C33" i="26"/>
  <c r="A100" i="10" s="1"/>
  <c r="B33" i="26"/>
  <c r="C32" i="26"/>
  <c r="A99" i="10" s="1"/>
  <c r="B32" i="26"/>
  <c r="C31" i="26"/>
  <c r="A98" i="10" s="1"/>
  <c r="B31" i="26"/>
  <c r="C30" i="26"/>
  <c r="A97" i="10" s="1"/>
  <c r="B30" i="26"/>
  <c r="C29" i="26"/>
  <c r="A96" i="10" s="1"/>
  <c r="B29" i="26"/>
  <c r="C28" i="26"/>
  <c r="A95" i="10" s="1"/>
  <c r="B28" i="26"/>
  <c r="C27" i="26"/>
  <c r="A94" i="10" s="1"/>
  <c r="B27" i="26"/>
  <c r="C26" i="26"/>
  <c r="A93" i="10" s="1"/>
  <c r="B26" i="26"/>
  <c r="C25" i="26"/>
  <c r="A92" i="10" s="1"/>
  <c r="B25" i="26"/>
  <c r="C24" i="26"/>
  <c r="A91" i="10" s="1"/>
  <c r="B24" i="26"/>
  <c r="C23" i="26"/>
  <c r="A90" i="10" s="1"/>
  <c r="B23" i="26"/>
  <c r="C22" i="26"/>
  <c r="A89" i="10" s="1"/>
  <c r="B22" i="26"/>
  <c r="C21" i="26"/>
  <c r="A88" i="10" s="1"/>
  <c r="B21" i="26"/>
  <c r="C20" i="26"/>
  <c r="A87" i="10" s="1"/>
  <c r="B20" i="26"/>
  <c r="C19" i="26"/>
  <c r="A86" i="10" s="1"/>
  <c r="B19" i="26"/>
  <c r="C18" i="26"/>
  <c r="A85" i="10" s="1"/>
  <c r="B18" i="26"/>
  <c r="C17" i="26"/>
  <c r="A84" i="10" s="1"/>
  <c r="B17" i="26"/>
  <c r="C16" i="26"/>
  <c r="A83" i="10" s="1"/>
  <c r="B16" i="26"/>
  <c r="C15" i="26"/>
  <c r="A82" i="10" s="1"/>
  <c r="B15" i="26"/>
  <c r="C14" i="26"/>
  <c r="A81" i="10" s="1"/>
  <c r="B14" i="26"/>
  <c r="C13" i="26"/>
  <c r="A80" i="10" s="1"/>
  <c r="B13" i="26"/>
  <c r="C12" i="26"/>
  <c r="A79" i="10" s="1"/>
  <c r="B12" i="26"/>
  <c r="C11" i="26"/>
  <c r="A78" i="10" s="1"/>
  <c r="B11" i="26"/>
  <c r="C10" i="26"/>
  <c r="A77" i="10" s="1"/>
  <c r="B10" i="26"/>
  <c r="C9" i="26"/>
  <c r="A76" i="10" s="1"/>
  <c r="B9" i="26"/>
  <c r="C8" i="26"/>
  <c r="A75" i="10" s="1"/>
  <c r="B8" i="26"/>
  <c r="C7" i="26"/>
  <c r="A74" i="10" s="1"/>
  <c r="B7" i="26"/>
  <c r="C6" i="26"/>
  <c r="A73" i="10" s="1"/>
  <c r="B6" i="26"/>
  <c r="C5" i="26"/>
  <c r="A72" i="10" s="1"/>
  <c r="B5" i="26"/>
  <c r="C4" i="26"/>
  <c r="A71" i="10" s="1"/>
  <c r="B4" i="26"/>
  <c r="C3" i="26"/>
  <c r="A70" i="10" s="1"/>
  <c r="B3" i="26"/>
  <c r="C2" i="26"/>
  <c r="A69" i="10" s="1"/>
  <c r="B2" i="26"/>
  <c r="AR231" i="31"/>
  <c r="AQ231" i="31"/>
  <c r="AI231" i="31"/>
  <c r="AH231" i="31"/>
  <c r="Z231" i="31"/>
  <c r="Y231" i="31"/>
  <c r="Q231" i="31"/>
  <c r="P231" i="31"/>
  <c r="H231" i="31"/>
  <c r="G231" i="31"/>
  <c r="AX230" i="31"/>
  <c r="AU230" i="31"/>
  <c r="AT230" i="31"/>
  <c r="AR230" i="31"/>
  <c r="AO230" i="31"/>
  <c r="AL230" i="31"/>
  <c r="AK230" i="31"/>
  <c r="AI230" i="31"/>
  <c r="AF230" i="31"/>
  <c r="AC230" i="31"/>
  <c r="AB230" i="31"/>
  <c r="Z230" i="31"/>
  <c r="W230" i="31"/>
  <c r="T230" i="31"/>
  <c r="S230" i="31"/>
  <c r="Q230" i="31"/>
  <c r="N230" i="31"/>
  <c r="M230" i="31"/>
  <c r="L230" i="31"/>
  <c r="K230" i="31"/>
  <c r="J230" i="31"/>
  <c r="H230" i="31"/>
  <c r="AX229" i="31"/>
  <c r="AW229" i="31"/>
  <c r="AU229" i="31"/>
  <c r="AT229" i="31"/>
  <c r="AR229" i="31"/>
  <c r="AO229" i="31"/>
  <c r="AL229" i="31"/>
  <c r="AK229" i="31"/>
  <c r="AI229" i="31"/>
  <c r="AF229" i="31"/>
  <c r="AC229" i="31"/>
  <c r="AB229" i="31"/>
  <c r="Z229" i="31"/>
  <c r="W229" i="31"/>
  <c r="T229" i="31"/>
  <c r="S229" i="31"/>
  <c r="Q229" i="31"/>
  <c r="N229" i="31"/>
  <c r="K229" i="31"/>
  <c r="J229" i="31"/>
  <c r="H229" i="31"/>
  <c r="AX228" i="31"/>
  <c r="AU228" i="31"/>
  <c r="AT228" i="31"/>
  <c r="AR228" i="31"/>
  <c r="AO228" i="31"/>
  <c r="AL228" i="31"/>
  <c r="AK228" i="31"/>
  <c r="AI228" i="31"/>
  <c r="AF228" i="31"/>
  <c r="AC228" i="31"/>
  <c r="AB228" i="31"/>
  <c r="Z228" i="31"/>
  <c r="W228" i="31"/>
  <c r="T228" i="31"/>
  <c r="S228" i="31"/>
  <c r="Q228" i="31"/>
  <c r="N228" i="31"/>
  <c r="K228" i="31"/>
  <c r="J228" i="31"/>
  <c r="H228" i="31"/>
  <c r="AX227" i="31"/>
  <c r="AU227" i="31"/>
  <c r="AT227" i="31"/>
  <c r="AR227" i="31"/>
  <c r="AO227" i="31"/>
  <c r="AL227" i="31"/>
  <c r="AK227" i="31"/>
  <c r="AI227" i="31"/>
  <c r="AF227" i="31"/>
  <c r="AC227" i="31"/>
  <c r="AB227" i="31"/>
  <c r="Z227" i="31"/>
  <c r="W227" i="31"/>
  <c r="T227" i="31"/>
  <c r="S227" i="31"/>
  <c r="Q227" i="31"/>
  <c r="N227" i="31"/>
  <c r="K227" i="31"/>
  <c r="J227" i="31"/>
  <c r="H227" i="31"/>
  <c r="AX226" i="31"/>
  <c r="AU226" i="31"/>
  <c r="AT226" i="31"/>
  <c r="AR226" i="31"/>
  <c r="AO226" i="31"/>
  <c r="AL226" i="31"/>
  <c r="AK226" i="31"/>
  <c r="AI226" i="31"/>
  <c r="AF226" i="31"/>
  <c r="AC226" i="31"/>
  <c r="AB226" i="31"/>
  <c r="Z226" i="31"/>
  <c r="W226" i="31"/>
  <c r="T226" i="31"/>
  <c r="S226" i="31"/>
  <c r="Q226" i="31"/>
  <c r="N226" i="31"/>
  <c r="K226" i="31"/>
  <c r="J226" i="31"/>
  <c r="H226" i="31"/>
  <c r="AX225" i="31"/>
  <c r="AU225" i="31"/>
  <c r="AT225" i="31"/>
  <c r="AR225" i="31"/>
  <c r="AO225" i="31"/>
  <c r="AL225" i="31"/>
  <c r="AK225" i="31"/>
  <c r="AI225" i="31"/>
  <c r="AF225" i="31"/>
  <c r="AC225" i="31"/>
  <c r="AB225" i="31"/>
  <c r="Z225" i="31"/>
  <c r="W225" i="31"/>
  <c r="T225" i="31"/>
  <c r="S225" i="31"/>
  <c r="Q225" i="31"/>
  <c r="N225" i="31"/>
  <c r="K225" i="31"/>
  <c r="J225" i="31"/>
  <c r="H225" i="31"/>
  <c r="AX224" i="31"/>
  <c r="AU224" i="31"/>
  <c r="AT224" i="31"/>
  <c r="AR224" i="31"/>
  <c r="AO224" i="31"/>
  <c r="AL224" i="31"/>
  <c r="AK224" i="31"/>
  <c r="AI224" i="31"/>
  <c r="AF224" i="31"/>
  <c r="AC224" i="31"/>
  <c r="AB224" i="31"/>
  <c r="Z224" i="31"/>
  <c r="W224" i="31"/>
  <c r="T224" i="31"/>
  <c r="S224" i="31"/>
  <c r="Q224" i="31"/>
  <c r="N224" i="31"/>
  <c r="K224" i="31"/>
  <c r="J224" i="31"/>
  <c r="H224" i="31"/>
  <c r="BG223" i="31"/>
  <c r="BF223" i="31"/>
  <c r="BE223" i="31"/>
  <c r="BD223" i="31"/>
  <c r="BC223" i="31"/>
  <c r="BA223" i="31"/>
  <c r="AZ223" i="31"/>
  <c r="BG222" i="31"/>
  <c r="BF222" i="31"/>
  <c r="BE222" i="31"/>
  <c r="BD222" i="31"/>
  <c r="BC222" i="31"/>
  <c r="BA222" i="31"/>
  <c r="AZ222" i="31"/>
  <c r="BG221" i="31"/>
  <c r="BF221" i="31"/>
  <c r="BE221" i="31"/>
  <c r="BD221" i="31"/>
  <c r="BC221" i="31"/>
  <c r="BA221" i="31"/>
  <c r="AZ221" i="31"/>
  <c r="BG220" i="31"/>
  <c r="BF220" i="31"/>
  <c r="BE220" i="31"/>
  <c r="BD220" i="31"/>
  <c r="BC220" i="31"/>
  <c r="BA220" i="31"/>
  <c r="AZ220" i="31"/>
  <c r="BG219" i="31"/>
  <c r="BF219" i="31"/>
  <c r="BE219" i="31"/>
  <c r="BD219" i="31"/>
  <c r="BC219" i="31"/>
  <c r="BA219" i="31"/>
  <c r="AZ219" i="31"/>
  <c r="BG218" i="31"/>
  <c r="BF218" i="31"/>
  <c r="BE218" i="31"/>
  <c r="BD218" i="31"/>
  <c r="BC218" i="31"/>
  <c r="BA218" i="31"/>
  <c r="AZ218" i="31"/>
  <c r="AX217" i="31"/>
  <c r="AW217" i="31"/>
  <c r="AV217" i="31"/>
  <c r="AR217" i="31"/>
  <c r="AQ217" i="31"/>
  <c r="AO217" i="31"/>
  <c r="AN217" i="31"/>
  <c r="AM217" i="31"/>
  <c r="AI217" i="31"/>
  <c r="AH217" i="31"/>
  <c r="AF217" i="31"/>
  <c r="AE217" i="31"/>
  <c r="AD217" i="31"/>
  <c r="Z217" i="31"/>
  <c r="Y217" i="31"/>
  <c r="W217" i="31"/>
  <c r="V217" i="31"/>
  <c r="U217" i="31"/>
  <c r="Q217" i="31"/>
  <c r="P217" i="31"/>
  <c r="M217" i="31"/>
  <c r="L217" i="31"/>
  <c r="H217" i="31"/>
  <c r="G217" i="31"/>
  <c r="AX216" i="31"/>
  <c r="AW216" i="31"/>
  <c r="AV216" i="31"/>
  <c r="AU216" i="31"/>
  <c r="AR216" i="31"/>
  <c r="AQ216" i="31"/>
  <c r="AO216" i="31"/>
  <c r="AN216" i="31"/>
  <c r="AM216" i="31"/>
  <c r="AL216" i="31"/>
  <c r="AI216" i="31"/>
  <c r="AH216" i="31"/>
  <c r="AF216" i="31"/>
  <c r="AE216" i="31"/>
  <c r="AD216" i="31"/>
  <c r="AC216" i="31"/>
  <c r="Z216" i="31"/>
  <c r="Y216" i="31"/>
  <c r="W216" i="31"/>
  <c r="V216" i="31"/>
  <c r="U216" i="31"/>
  <c r="T216" i="31"/>
  <c r="Q216" i="31"/>
  <c r="P216" i="31"/>
  <c r="M216" i="31"/>
  <c r="L216" i="31"/>
  <c r="H216" i="31"/>
  <c r="G216" i="31"/>
  <c r="AX215" i="31"/>
  <c r="AU215" i="31"/>
  <c r="AT215" i="31"/>
  <c r="AR215" i="31"/>
  <c r="AO215" i="31"/>
  <c r="AL215" i="31"/>
  <c r="AK215" i="31"/>
  <c r="AI215" i="31"/>
  <c r="AF215" i="31"/>
  <c r="AC215" i="31"/>
  <c r="AB215" i="31"/>
  <c r="Z215" i="31"/>
  <c r="W215" i="31"/>
  <c r="T215" i="31"/>
  <c r="S215" i="31"/>
  <c r="Q215" i="31"/>
  <c r="N215" i="31"/>
  <c r="K215" i="31"/>
  <c r="J215" i="31"/>
  <c r="H215" i="31"/>
  <c r="AX214" i="31"/>
  <c r="AU214" i="31"/>
  <c r="AT214" i="31"/>
  <c r="AR214" i="31"/>
  <c r="AO214" i="31"/>
  <c r="AL214" i="31"/>
  <c r="AK214" i="31"/>
  <c r="AI214" i="31"/>
  <c r="AF214" i="31"/>
  <c r="AC214" i="31"/>
  <c r="AB214" i="31"/>
  <c r="Z214" i="31"/>
  <c r="W214" i="31"/>
  <c r="T214" i="31"/>
  <c r="S214" i="31"/>
  <c r="Q214" i="31"/>
  <c r="N214" i="31"/>
  <c r="K214" i="31"/>
  <c r="J214" i="31"/>
  <c r="H214" i="31"/>
  <c r="AX213" i="31"/>
  <c r="AU213" i="31"/>
  <c r="AT213" i="31"/>
  <c r="AR213" i="31"/>
  <c r="AO213" i="31"/>
  <c r="AL213" i="31"/>
  <c r="AK213" i="31"/>
  <c r="AI213" i="31"/>
  <c r="AF213" i="31"/>
  <c r="AC213" i="31"/>
  <c r="AB213" i="31"/>
  <c r="Z213" i="31"/>
  <c r="W213" i="31"/>
  <c r="T213" i="31"/>
  <c r="S213" i="31"/>
  <c r="Q213" i="31"/>
  <c r="N213" i="31"/>
  <c r="K213" i="31"/>
  <c r="J213" i="31"/>
  <c r="H213" i="31"/>
  <c r="AX212" i="31"/>
  <c r="AU212" i="31"/>
  <c r="AT212" i="31"/>
  <c r="AR212" i="31"/>
  <c r="AO212" i="31"/>
  <c r="AL212" i="31"/>
  <c r="AK212" i="31"/>
  <c r="AI212" i="31"/>
  <c r="AF212" i="31"/>
  <c r="AC212" i="31"/>
  <c r="AB212" i="31"/>
  <c r="Z212" i="31"/>
  <c r="W212" i="31"/>
  <c r="T212" i="31"/>
  <c r="S212" i="31"/>
  <c r="Q212" i="31"/>
  <c r="N212" i="31"/>
  <c r="K212" i="31"/>
  <c r="J212" i="31"/>
  <c r="H212" i="31"/>
  <c r="AX211" i="31"/>
  <c r="AU211" i="31"/>
  <c r="AT211" i="31"/>
  <c r="AR211" i="31"/>
  <c r="AO211" i="31"/>
  <c r="AL211" i="31"/>
  <c r="AK211" i="31"/>
  <c r="AI211" i="31"/>
  <c r="AF211" i="31"/>
  <c r="AC211" i="31"/>
  <c r="AB211" i="31"/>
  <c r="Z211" i="31"/>
  <c r="W211" i="31"/>
  <c r="T211" i="31"/>
  <c r="S211" i="31"/>
  <c r="Q211" i="31"/>
  <c r="N211" i="31"/>
  <c r="K211" i="31"/>
  <c r="J211" i="31"/>
  <c r="H211" i="31"/>
  <c r="AX210" i="31"/>
  <c r="AU210" i="31"/>
  <c r="AT210" i="31"/>
  <c r="AR210" i="31"/>
  <c r="AO210" i="31"/>
  <c r="AL210" i="31"/>
  <c r="AK210" i="31"/>
  <c r="AI210" i="31"/>
  <c r="AF210" i="31"/>
  <c r="AC210" i="31"/>
  <c r="AB210" i="31"/>
  <c r="Z210" i="31"/>
  <c r="W210" i="31"/>
  <c r="T210" i="31"/>
  <c r="S210" i="31"/>
  <c r="Q210" i="31"/>
  <c r="N210" i="31"/>
  <c r="K210" i="31"/>
  <c r="J210" i="31"/>
  <c r="H210" i="31"/>
  <c r="AX209" i="31"/>
  <c r="AU209" i="31"/>
  <c r="AT209" i="31"/>
  <c r="AR209" i="31"/>
  <c r="AO209" i="31"/>
  <c r="AL209" i="31"/>
  <c r="AK209" i="31"/>
  <c r="AI209" i="31"/>
  <c r="AF209" i="31"/>
  <c r="AC209" i="31"/>
  <c r="AB209" i="31"/>
  <c r="Z209" i="31"/>
  <c r="W209" i="31"/>
  <c r="T209" i="31"/>
  <c r="S209" i="31"/>
  <c r="Q209" i="31"/>
  <c r="N209" i="31"/>
  <c r="K209" i="31"/>
  <c r="J209" i="31"/>
  <c r="H209" i="31"/>
  <c r="AX208" i="31"/>
  <c r="AU208" i="31"/>
  <c r="AT208" i="31"/>
  <c r="AR208" i="31"/>
  <c r="AO208" i="31"/>
  <c r="AL208" i="31"/>
  <c r="AK208" i="31"/>
  <c r="AI208" i="31"/>
  <c r="AF208" i="31"/>
  <c r="AC208" i="31"/>
  <c r="AB208" i="31"/>
  <c r="Z208" i="31"/>
  <c r="W208" i="31"/>
  <c r="T208" i="31"/>
  <c r="S208" i="31"/>
  <c r="Q208" i="31"/>
  <c r="N208" i="31"/>
  <c r="K208" i="31"/>
  <c r="J208" i="31"/>
  <c r="H208" i="31"/>
  <c r="AX207" i="31"/>
  <c r="AU207" i="31"/>
  <c r="AT207" i="31"/>
  <c r="AQ207" i="31"/>
  <c r="AO207" i="31"/>
  <c r="AL207" i="31"/>
  <c r="AK207" i="31"/>
  <c r="AH207" i="31"/>
  <c r="AF207" i="31"/>
  <c r="AC207" i="31"/>
  <c r="AB207" i="31"/>
  <c r="Y207" i="31"/>
  <c r="W207" i="31"/>
  <c r="T207" i="31"/>
  <c r="S207" i="31"/>
  <c r="P207" i="31"/>
  <c r="N207" i="31"/>
  <c r="K207" i="31"/>
  <c r="J207" i="31"/>
  <c r="AX206" i="31"/>
  <c r="AU206" i="31"/>
  <c r="AT206" i="31"/>
  <c r="AQ206" i="31"/>
  <c r="AO206" i="31"/>
  <c r="AL206" i="31"/>
  <c r="AK206" i="31"/>
  <c r="AH206" i="31"/>
  <c r="AF206" i="31"/>
  <c r="AC206" i="31"/>
  <c r="AB206" i="31"/>
  <c r="Y206" i="31"/>
  <c r="W206" i="31"/>
  <c r="T206" i="31"/>
  <c r="S206" i="31"/>
  <c r="P206" i="31"/>
  <c r="N206" i="31"/>
  <c r="K206" i="31"/>
  <c r="J206" i="31"/>
  <c r="AX205" i="31"/>
  <c r="AU205" i="31"/>
  <c r="AT205" i="31"/>
  <c r="AR205" i="31"/>
  <c r="AO205" i="31"/>
  <c r="AL205" i="31"/>
  <c r="AK205" i="31"/>
  <c r="AI205" i="31"/>
  <c r="AF205" i="31"/>
  <c r="AC205" i="31"/>
  <c r="AB205" i="31"/>
  <c r="Z205" i="31"/>
  <c r="W205" i="31"/>
  <c r="T205" i="31"/>
  <c r="S205" i="31"/>
  <c r="Q205" i="31"/>
  <c r="N205" i="31"/>
  <c r="K205" i="31"/>
  <c r="J205" i="31"/>
  <c r="H205" i="31"/>
  <c r="AX204" i="31"/>
  <c r="AU204" i="31"/>
  <c r="AT204" i="31"/>
  <c r="AR204" i="31"/>
  <c r="AO204" i="31"/>
  <c r="AL204" i="31"/>
  <c r="AK204" i="31"/>
  <c r="AI204" i="31"/>
  <c r="AF204" i="31"/>
  <c r="AC204" i="31"/>
  <c r="AB204" i="31"/>
  <c r="Z204" i="31"/>
  <c r="W204" i="31"/>
  <c r="T204" i="31"/>
  <c r="S204" i="31"/>
  <c r="Q204" i="31"/>
  <c r="N204" i="31"/>
  <c r="K204" i="31"/>
  <c r="J204" i="31"/>
  <c r="H204" i="31"/>
  <c r="AX203" i="31"/>
  <c r="AU203" i="31"/>
  <c r="AT203" i="31"/>
  <c r="AR203" i="31"/>
  <c r="AO203" i="31"/>
  <c r="AL203" i="31"/>
  <c r="AK203" i="31"/>
  <c r="AI203" i="31"/>
  <c r="AF203" i="31"/>
  <c r="AC203" i="31"/>
  <c r="AB203" i="31"/>
  <c r="Z203" i="31"/>
  <c r="W203" i="31"/>
  <c r="T203" i="31"/>
  <c r="S203" i="31"/>
  <c r="Q203" i="31"/>
  <c r="N203" i="31"/>
  <c r="K203" i="31"/>
  <c r="J203" i="31"/>
  <c r="H203" i="31"/>
  <c r="AX202" i="31"/>
  <c r="AU202" i="31"/>
  <c r="AT202" i="31"/>
  <c r="AR202" i="31"/>
  <c r="AO202" i="31"/>
  <c r="AL202" i="31"/>
  <c r="AK202" i="31"/>
  <c r="AI202" i="31"/>
  <c r="AF202" i="31"/>
  <c r="AC202" i="31"/>
  <c r="AB202" i="31"/>
  <c r="Z202" i="31"/>
  <c r="W202" i="31"/>
  <c r="T202" i="31"/>
  <c r="S202" i="31"/>
  <c r="Q202" i="31"/>
  <c r="N202" i="31"/>
  <c r="K202" i="31"/>
  <c r="J202" i="31"/>
  <c r="H202" i="31"/>
  <c r="BG201" i="31"/>
  <c r="BF201" i="31"/>
  <c r="BE201" i="31"/>
  <c r="BD201" i="31"/>
  <c r="BC201" i="31"/>
  <c r="BA201" i="31"/>
  <c r="AZ201" i="31"/>
  <c r="BG200" i="31"/>
  <c r="BF200" i="31"/>
  <c r="BE200" i="31"/>
  <c r="BD200" i="31"/>
  <c r="BC200" i="31"/>
  <c r="BA200" i="31"/>
  <c r="AZ200" i="31"/>
  <c r="BG199" i="31"/>
  <c r="BF199" i="31"/>
  <c r="BE199" i="31"/>
  <c r="BD199" i="31"/>
  <c r="BC199" i="31"/>
  <c r="BA199" i="31"/>
  <c r="AZ199" i="31"/>
  <c r="BG198" i="31"/>
  <c r="BF198" i="31"/>
  <c r="BE198" i="31"/>
  <c r="BD198" i="31"/>
  <c r="BC198" i="31"/>
  <c r="BA198" i="31"/>
  <c r="AZ198" i="31"/>
  <c r="BG197" i="31"/>
  <c r="BF197" i="31"/>
  <c r="BE197" i="31"/>
  <c r="BD197" i="31"/>
  <c r="BC197" i="31"/>
  <c r="BA197" i="31"/>
  <c r="AZ197" i="31"/>
  <c r="BG196" i="31"/>
  <c r="BF196" i="31"/>
  <c r="BE196" i="31"/>
  <c r="BD196" i="31"/>
  <c r="BC196" i="31"/>
  <c r="BA196" i="31"/>
  <c r="AZ196" i="31"/>
  <c r="AX195" i="31"/>
  <c r="AW195" i="31"/>
  <c r="AV195" i="31"/>
  <c r="AU195" i="31"/>
  <c r="AR195" i="31"/>
  <c r="AQ195" i="31"/>
  <c r="AO195" i="31"/>
  <c r="AN195" i="31"/>
  <c r="AM195" i="31"/>
  <c r="AL195" i="31"/>
  <c r="AI195" i="31"/>
  <c r="AH195" i="31"/>
  <c r="AF195" i="31"/>
  <c r="AE195" i="31"/>
  <c r="AD195" i="31"/>
  <c r="AC195" i="31"/>
  <c r="Z195" i="31"/>
  <c r="Y195" i="31"/>
  <c r="W195" i="31"/>
  <c r="V195" i="31"/>
  <c r="U195" i="31"/>
  <c r="T195" i="31"/>
  <c r="Q195" i="31"/>
  <c r="P195" i="31"/>
  <c r="M195" i="31"/>
  <c r="L195" i="31"/>
  <c r="H195" i="31"/>
  <c r="G195" i="31"/>
  <c r="AX194" i="31"/>
  <c r="AW194" i="31"/>
  <c r="AV194" i="31"/>
  <c r="AU194" i="31"/>
  <c r="AR194" i="31"/>
  <c r="AQ194" i="31"/>
  <c r="AO194" i="31"/>
  <c r="AN194" i="31"/>
  <c r="AM194" i="31"/>
  <c r="AL194" i="31"/>
  <c r="AI194" i="31"/>
  <c r="AH194" i="31"/>
  <c r="AF194" i="31"/>
  <c r="AE194" i="31"/>
  <c r="AD194" i="31"/>
  <c r="AC194" i="31"/>
  <c r="Z194" i="31"/>
  <c r="Y194" i="31"/>
  <c r="W194" i="31"/>
  <c r="V194" i="31"/>
  <c r="U194" i="31"/>
  <c r="T194" i="31"/>
  <c r="Q194" i="31"/>
  <c r="P194" i="31"/>
  <c r="M194" i="31"/>
  <c r="L194" i="31"/>
  <c r="H194" i="31"/>
  <c r="G194" i="31"/>
  <c r="AX193" i="31"/>
  <c r="AW193" i="31"/>
  <c r="AV193" i="31"/>
  <c r="AU193" i="31"/>
  <c r="AT193" i="31"/>
  <c r="AR193" i="31"/>
  <c r="AQ193" i="31"/>
  <c r="AO193" i="31"/>
  <c r="AN193" i="31"/>
  <c r="AM193" i="31"/>
  <c r="AL193" i="31"/>
  <c r="AK193" i="31"/>
  <c r="AI193" i="31"/>
  <c r="AH193" i="31"/>
  <c r="AF193" i="31"/>
  <c r="AE193" i="31"/>
  <c r="AD193" i="31"/>
  <c r="AC193" i="31"/>
  <c r="AB193" i="31"/>
  <c r="Z193" i="31"/>
  <c r="Y193" i="31"/>
  <c r="W193" i="31"/>
  <c r="V193" i="31"/>
  <c r="U193" i="31"/>
  <c r="T193" i="31"/>
  <c r="S193" i="31"/>
  <c r="Q193" i="31"/>
  <c r="P193" i="31"/>
  <c r="M193" i="31"/>
  <c r="L193" i="31"/>
  <c r="J193" i="31"/>
  <c r="H193" i="31"/>
  <c r="G193" i="31"/>
  <c r="AX192" i="31"/>
  <c r="AU192" i="31"/>
  <c r="AT192" i="31"/>
  <c r="AR192" i="31"/>
  <c r="AO192" i="31"/>
  <c r="AL192" i="31"/>
  <c r="AK192" i="31"/>
  <c r="AI192" i="31"/>
  <c r="AF192" i="31"/>
  <c r="AC192" i="31"/>
  <c r="AB192" i="31"/>
  <c r="Z192" i="31"/>
  <c r="W192" i="31"/>
  <c r="T192" i="31"/>
  <c r="S192" i="31"/>
  <c r="Q192" i="31"/>
  <c r="N192" i="31"/>
  <c r="K192" i="31"/>
  <c r="J192" i="31"/>
  <c r="H192" i="31"/>
  <c r="AX191" i="31"/>
  <c r="AU191" i="31"/>
  <c r="AT191" i="31"/>
  <c r="AR191" i="31"/>
  <c r="AO191" i="31"/>
  <c r="AL191" i="31"/>
  <c r="AK191" i="31"/>
  <c r="AI191" i="31"/>
  <c r="AF191" i="31"/>
  <c r="AC191" i="31"/>
  <c r="AB191" i="31"/>
  <c r="Z191" i="31"/>
  <c r="W191" i="31"/>
  <c r="T191" i="31"/>
  <c r="S191" i="31"/>
  <c r="Q191" i="31"/>
  <c r="N191" i="31"/>
  <c r="K191" i="31"/>
  <c r="J191" i="31"/>
  <c r="H191" i="31"/>
  <c r="AX190" i="31"/>
  <c r="AU190" i="31"/>
  <c r="AT190" i="31"/>
  <c r="AR190" i="31"/>
  <c r="AO190" i="31"/>
  <c r="AL190" i="31"/>
  <c r="AK190" i="31"/>
  <c r="AI190" i="31"/>
  <c r="AF190" i="31"/>
  <c r="AC190" i="31"/>
  <c r="AB190" i="31"/>
  <c r="Z190" i="31"/>
  <c r="W190" i="31"/>
  <c r="T190" i="31"/>
  <c r="S190" i="31"/>
  <c r="Q190" i="31"/>
  <c r="N190" i="31"/>
  <c r="K190" i="31"/>
  <c r="J190" i="31"/>
  <c r="H190" i="31"/>
  <c r="AX189" i="31"/>
  <c r="AU189" i="31"/>
  <c r="AT189" i="31"/>
  <c r="AR189" i="31"/>
  <c r="AO189" i="31"/>
  <c r="AL189" i="31"/>
  <c r="AK189" i="31"/>
  <c r="AI189" i="31"/>
  <c r="AF189" i="31"/>
  <c r="AC189" i="31"/>
  <c r="AB189" i="31"/>
  <c r="Z189" i="31"/>
  <c r="W189" i="31"/>
  <c r="T189" i="31"/>
  <c r="S189" i="31"/>
  <c r="Q189" i="31"/>
  <c r="N189" i="31"/>
  <c r="K189" i="31"/>
  <c r="J189" i="31"/>
  <c r="H189" i="31"/>
  <c r="AX188" i="31"/>
  <c r="AU188" i="31"/>
  <c r="AT188" i="31"/>
  <c r="AR188" i="31"/>
  <c r="AO188" i="31"/>
  <c r="AL188" i="31"/>
  <c r="AK188" i="31"/>
  <c r="AI188" i="31"/>
  <c r="AF188" i="31"/>
  <c r="AC188" i="31"/>
  <c r="AB188" i="31"/>
  <c r="Z188" i="31"/>
  <c r="W188" i="31"/>
  <c r="T188" i="31"/>
  <c r="S188" i="31"/>
  <c r="Q188" i="31"/>
  <c r="N188" i="31"/>
  <c r="K188" i="31"/>
  <c r="J188" i="31"/>
  <c r="H188" i="31"/>
  <c r="AU187" i="31"/>
  <c r="AT187" i="31"/>
  <c r="AR187" i="31"/>
  <c r="AL187" i="31"/>
  <c r="AK187" i="31"/>
  <c r="AI187" i="31"/>
  <c r="AC187" i="31"/>
  <c r="AB187" i="31"/>
  <c r="Z187" i="31"/>
  <c r="T187" i="31"/>
  <c r="S187" i="31"/>
  <c r="Q187" i="31"/>
  <c r="K187" i="31"/>
  <c r="J187" i="31"/>
  <c r="H187" i="31"/>
  <c r="BG186" i="31"/>
  <c r="BF186" i="31"/>
  <c r="BE186" i="31"/>
  <c r="BD186" i="31"/>
  <c r="BC186" i="31"/>
  <c r="BA186" i="31"/>
  <c r="AZ186" i="31"/>
  <c r="BG185" i="31"/>
  <c r="BF185" i="31"/>
  <c r="BE185" i="31"/>
  <c r="BD185" i="31"/>
  <c r="BC185" i="31"/>
  <c r="BA185" i="31"/>
  <c r="AZ185" i="31"/>
  <c r="BG184" i="31"/>
  <c r="BF184" i="31"/>
  <c r="BE184" i="31"/>
  <c r="BD184" i="31"/>
  <c r="BC184" i="31"/>
  <c r="BA184" i="31"/>
  <c r="AZ184" i="31"/>
  <c r="BG183" i="31"/>
  <c r="BF183" i="31"/>
  <c r="BE183" i="31"/>
  <c r="BD183" i="31"/>
  <c r="BC183" i="31"/>
  <c r="BA183" i="31"/>
  <c r="AZ183" i="31"/>
  <c r="BG182" i="31"/>
  <c r="BF182" i="31"/>
  <c r="BE182" i="31"/>
  <c r="BD182" i="31"/>
  <c r="BC182" i="31"/>
  <c r="BA182" i="31"/>
  <c r="AZ182" i="31"/>
  <c r="BG181" i="31"/>
  <c r="BF181" i="31"/>
  <c r="BE181" i="31"/>
  <c r="BD181" i="31"/>
  <c r="BC181" i="31"/>
  <c r="BA181" i="31"/>
  <c r="AZ181" i="31"/>
  <c r="AX180" i="31"/>
  <c r="AW180" i="31"/>
  <c r="AV180" i="31"/>
  <c r="AT180" i="31"/>
  <c r="AR180" i="31"/>
  <c r="AQ180" i="31"/>
  <c r="AO180" i="31"/>
  <c r="AN180" i="31"/>
  <c r="AM180" i="31"/>
  <c r="AK180" i="31"/>
  <c r="AI180" i="31"/>
  <c r="AH180" i="31"/>
  <c r="AF180" i="31"/>
  <c r="AE180" i="31"/>
  <c r="AD180" i="31"/>
  <c r="AB180" i="31"/>
  <c r="Z180" i="31"/>
  <c r="Y180" i="31"/>
  <c r="W180" i="31"/>
  <c r="V180" i="31"/>
  <c r="U180" i="31"/>
  <c r="S180" i="31"/>
  <c r="Q180" i="31"/>
  <c r="P180" i="31"/>
  <c r="M180" i="31"/>
  <c r="L180" i="31"/>
  <c r="J180" i="31"/>
  <c r="H180" i="31"/>
  <c r="G180" i="31"/>
  <c r="AX179" i="31"/>
  <c r="AW179" i="31"/>
  <c r="AV179" i="31"/>
  <c r="AT179" i="31"/>
  <c r="AR179" i="31"/>
  <c r="AQ179" i="31"/>
  <c r="AO179" i="31"/>
  <c r="AN179" i="31"/>
  <c r="AM179" i="31"/>
  <c r="AK179" i="31"/>
  <c r="AI179" i="31"/>
  <c r="AH179" i="31"/>
  <c r="AF179" i="31"/>
  <c r="AE179" i="31"/>
  <c r="AD179" i="31"/>
  <c r="AB179" i="31"/>
  <c r="Z179" i="31"/>
  <c r="Y179" i="31"/>
  <c r="W179" i="31"/>
  <c r="V179" i="31"/>
  <c r="U179" i="31"/>
  <c r="S179" i="31"/>
  <c r="Q179" i="31"/>
  <c r="P179" i="31"/>
  <c r="M179" i="31"/>
  <c r="L179" i="31"/>
  <c r="J179" i="31"/>
  <c r="H179" i="31"/>
  <c r="G179" i="31"/>
  <c r="AX178" i="31"/>
  <c r="AU178" i="31"/>
  <c r="AT178" i="31"/>
  <c r="AR178" i="31"/>
  <c r="AO178" i="31"/>
  <c r="AL178" i="31"/>
  <c r="AK178" i="31"/>
  <c r="AI178" i="31"/>
  <c r="AF178" i="31"/>
  <c r="AC178" i="31"/>
  <c r="AB178" i="31"/>
  <c r="Z178" i="31"/>
  <c r="W178" i="31"/>
  <c r="T178" i="31"/>
  <c r="S178" i="31"/>
  <c r="Q178" i="31"/>
  <c r="N178" i="31"/>
  <c r="K178" i="31"/>
  <c r="J178" i="31"/>
  <c r="H178" i="31"/>
  <c r="AX177" i="31"/>
  <c r="AU177" i="31"/>
  <c r="AT177" i="31"/>
  <c r="AR177" i="31"/>
  <c r="AO177" i="31"/>
  <c r="AL177" i="31"/>
  <c r="AK177" i="31"/>
  <c r="AI177" i="31"/>
  <c r="AF177" i="31"/>
  <c r="AC177" i="31"/>
  <c r="AB177" i="31"/>
  <c r="Z177" i="31"/>
  <c r="W177" i="31"/>
  <c r="T177" i="31"/>
  <c r="S177" i="31"/>
  <c r="Q177" i="31"/>
  <c r="N177" i="31"/>
  <c r="K177" i="31"/>
  <c r="J177" i="31"/>
  <c r="H177" i="31"/>
  <c r="AX176" i="31"/>
  <c r="AU176" i="31"/>
  <c r="AT176" i="31"/>
  <c r="AR176" i="31"/>
  <c r="AO176" i="31"/>
  <c r="AL176" i="31"/>
  <c r="AK176" i="31"/>
  <c r="AI176" i="31"/>
  <c r="AF176" i="31"/>
  <c r="AC176" i="31"/>
  <c r="AB176" i="31"/>
  <c r="Z176" i="31"/>
  <c r="W176" i="31"/>
  <c r="T176" i="31"/>
  <c r="S176" i="31"/>
  <c r="Q176" i="31"/>
  <c r="N176" i="31"/>
  <c r="K176" i="31"/>
  <c r="J176" i="31"/>
  <c r="H176" i="31"/>
  <c r="AX175" i="31"/>
  <c r="AU175" i="31"/>
  <c r="AT175" i="31"/>
  <c r="AR175" i="31"/>
  <c r="AO175" i="31"/>
  <c r="AL175" i="31"/>
  <c r="AK175" i="31"/>
  <c r="AI175" i="31"/>
  <c r="AF175" i="31"/>
  <c r="AC175" i="31"/>
  <c r="AB175" i="31"/>
  <c r="Z175" i="31"/>
  <c r="W175" i="31"/>
  <c r="T175" i="31"/>
  <c r="S175" i="31"/>
  <c r="Q175" i="31"/>
  <c r="N175" i="31"/>
  <c r="K175" i="31"/>
  <c r="J175" i="31"/>
  <c r="H175" i="31"/>
  <c r="AX174" i="31"/>
  <c r="AU174" i="31"/>
  <c r="AT174" i="31"/>
  <c r="AR174" i="31"/>
  <c r="AO174" i="31"/>
  <c r="AL174" i="31"/>
  <c r="AK174" i="31"/>
  <c r="AI174" i="31"/>
  <c r="AF174" i="31"/>
  <c r="AC174" i="31"/>
  <c r="AB174" i="31"/>
  <c r="Z174" i="31"/>
  <c r="W174" i="31"/>
  <c r="T174" i="31"/>
  <c r="S174" i="31"/>
  <c r="Q174" i="31"/>
  <c r="N174" i="31"/>
  <c r="K174" i="31"/>
  <c r="J174" i="31"/>
  <c r="H174" i="31"/>
  <c r="AX173" i="31"/>
  <c r="AU173" i="31"/>
  <c r="AT173" i="31"/>
  <c r="AR173" i="31"/>
  <c r="AO173" i="31"/>
  <c r="AL173" i="31"/>
  <c r="AK173" i="31"/>
  <c r="AI173" i="31"/>
  <c r="AF173" i="31"/>
  <c r="AC173" i="31"/>
  <c r="AB173" i="31"/>
  <c r="Z173" i="31"/>
  <c r="W173" i="31"/>
  <c r="T173" i="31"/>
  <c r="S173" i="31"/>
  <c r="Q173" i="31"/>
  <c r="N173" i="31"/>
  <c r="K173" i="31"/>
  <c r="J173" i="31"/>
  <c r="H173" i="31"/>
  <c r="AX172" i="31"/>
  <c r="AU172" i="31"/>
  <c r="AT172" i="31"/>
  <c r="AR172" i="31"/>
  <c r="AO172" i="31"/>
  <c r="AL172" i="31"/>
  <c r="AK172" i="31"/>
  <c r="AI172" i="31"/>
  <c r="AF172" i="31"/>
  <c r="AC172" i="31"/>
  <c r="AB172" i="31"/>
  <c r="Z172" i="31"/>
  <c r="W172" i="31"/>
  <c r="T172" i="31"/>
  <c r="S172" i="31"/>
  <c r="Q172" i="31"/>
  <c r="N172" i="31"/>
  <c r="K172" i="31"/>
  <c r="J172" i="31"/>
  <c r="H172" i="31"/>
  <c r="AX171" i="31"/>
  <c r="AU171" i="31"/>
  <c r="AT171" i="31"/>
  <c r="AR171" i="31"/>
  <c r="AO171" i="31"/>
  <c r="AL171" i="31"/>
  <c r="AK171" i="31"/>
  <c r="AI171" i="31"/>
  <c r="AF171" i="31"/>
  <c r="AC171" i="31"/>
  <c r="AB171" i="31"/>
  <c r="Z171" i="31"/>
  <c r="W171" i="31"/>
  <c r="T171" i="31"/>
  <c r="S171" i="31"/>
  <c r="Q171" i="31"/>
  <c r="N171" i="31"/>
  <c r="K171" i="31"/>
  <c r="J171" i="31"/>
  <c r="H171" i="31"/>
  <c r="AX170" i="31"/>
  <c r="AU170" i="31"/>
  <c r="AT170" i="31"/>
  <c r="AR170" i="31"/>
  <c r="AO170" i="31"/>
  <c r="AL170" i="31"/>
  <c r="AK170" i="31"/>
  <c r="AI170" i="31"/>
  <c r="AF170" i="31"/>
  <c r="AC170" i="31"/>
  <c r="AB170" i="31"/>
  <c r="Z170" i="31"/>
  <c r="W170" i="31"/>
  <c r="T170" i="31"/>
  <c r="S170" i="31"/>
  <c r="Q170" i="31"/>
  <c r="N170" i="31"/>
  <c r="K170" i="31"/>
  <c r="J170" i="31"/>
  <c r="H170" i="31"/>
  <c r="AX169" i="31"/>
  <c r="AU169" i="31"/>
  <c r="AT169" i="31"/>
  <c r="AR169" i="31"/>
  <c r="AO169" i="31"/>
  <c r="AL169" i="31"/>
  <c r="AK169" i="31"/>
  <c r="AI169" i="31"/>
  <c r="AF169" i="31"/>
  <c r="AC169" i="31"/>
  <c r="AB169" i="31"/>
  <c r="Z169" i="31"/>
  <c r="W169" i="31"/>
  <c r="T169" i="31"/>
  <c r="S169" i="31"/>
  <c r="Q169" i="31"/>
  <c r="N169" i="31"/>
  <c r="K169" i="31"/>
  <c r="J169" i="31"/>
  <c r="H169" i="31"/>
  <c r="AX168" i="31"/>
  <c r="AU168" i="31"/>
  <c r="AT168" i="31"/>
  <c r="AR168" i="31"/>
  <c r="AO168" i="31"/>
  <c r="AL168" i="31"/>
  <c r="AK168" i="31"/>
  <c r="AI168" i="31"/>
  <c r="AF168" i="31"/>
  <c r="AC168" i="31"/>
  <c r="AB168" i="31"/>
  <c r="Z168" i="31"/>
  <c r="W168" i="31"/>
  <c r="T168" i="31"/>
  <c r="S168" i="31"/>
  <c r="Q168" i="31"/>
  <c r="N168" i="31"/>
  <c r="K168" i="31"/>
  <c r="J168" i="31"/>
  <c r="H168" i="31"/>
  <c r="AX167" i="31"/>
  <c r="AU167" i="31"/>
  <c r="AT167" i="31"/>
  <c r="AR167" i="31"/>
  <c r="AO167" i="31"/>
  <c r="AL167" i="31"/>
  <c r="AK167" i="31"/>
  <c r="AI167" i="31"/>
  <c r="AF167" i="31"/>
  <c r="AC167" i="31"/>
  <c r="AB167" i="31"/>
  <c r="Z167" i="31"/>
  <c r="W167" i="31"/>
  <c r="T167" i="31"/>
  <c r="S167" i="31"/>
  <c r="Q167" i="31"/>
  <c r="N167" i="31"/>
  <c r="K167" i="31"/>
  <c r="J167" i="31"/>
  <c r="H167" i="31"/>
  <c r="AX166" i="31"/>
  <c r="AU166" i="31"/>
  <c r="AT166" i="31"/>
  <c r="AR166" i="31"/>
  <c r="AO166" i="31"/>
  <c r="AL166" i="31"/>
  <c r="AK166" i="31"/>
  <c r="AI166" i="31"/>
  <c r="AF166" i="31"/>
  <c r="AC166" i="31"/>
  <c r="AB166" i="31"/>
  <c r="Z166" i="31"/>
  <c r="W166" i="31"/>
  <c r="T166" i="31"/>
  <c r="S166" i="31"/>
  <c r="Q166" i="31"/>
  <c r="N166" i="31"/>
  <c r="K166" i="31"/>
  <c r="J166" i="31"/>
  <c r="H166" i="31"/>
  <c r="AX165" i="31"/>
  <c r="AU165" i="31"/>
  <c r="AT165" i="31"/>
  <c r="AR165" i="31"/>
  <c r="AO165" i="31"/>
  <c r="AL165" i="31"/>
  <c r="AK165" i="31"/>
  <c r="AI165" i="31"/>
  <c r="AF165" i="31"/>
  <c r="AC165" i="31"/>
  <c r="AB165" i="31"/>
  <c r="Z165" i="31"/>
  <c r="W165" i="31"/>
  <c r="T165" i="31"/>
  <c r="S165" i="31"/>
  <c r="Q165" i="31"/>
  <c r="N165" i="31"/>
  <c r="K165" i="31"/>
  <c r="J165" i="31"/>
  <c r="H165" i="31"/>
  <c r="AX164" i="31"/>
  <c r="AU164" i="31"/>
  <c r="AT164" i="31"/>
  <c r="AR164" i="31"/>
  <c r="AO164" i="31"/>
  <c r="AL164" i="31"/>
  <c r="AK164" i="31"/>
  <c r="AI164" i="31"/>
  <c r="AF164" i="31"/>
  <c r="AC164" i="31"/>
  <c r="AB164" i="31"/>
  <c r="Z164" i="31"/>
  <c r="W164" i="31"/>
  <c r="T164" i="31"/>
  <c r="S164" i="31"/>
  <c r="Q164" i="31"/>
  <c r="N164" i="31"/>
  <c r="K164" i="31"/>
  <c r="J164" i="31"/>
  <c r="H164" i="31"/>
  <c r="AX163" i="31"/>
  <c r="AU163" i="31"/>
  <c r="AT163" i="31"/>
  <c r="AR163" i="31"/>
  <c r="AO163" i="31"/>
  <c r="AL163" i="31"/>
  <c r="AK163" i="31"/>
  <c r="AI163" i="31"/>
  <c r="AF163" i="31"/>
  <c r="AC163" i="31"/>
  <c r="AB163" i="31"/>
  <c r="Z163" i="31"/>
  <c r="W163" i="31"/>
  <c r="T163" i="31"/>
  <c r="S163" i="31"/>
  <c r="Q163" i="31"/>
  <c r="N163" i="31"/>
  <c r="K163" i="31"/>
  <c r="J163" i="31"/>
  <c r="H163" i="31"/>
  <c r="AX162" i="31"/>
  <c r="AU162" i="31"/>
  <c r="AT162" i="31"/>
  <c r="AR162" i="31"/>
  <c r="AO162" i="31"/>
  <c r="AL162" i="31"/>
  <c r="AK162" i="31"/>
  <c r="AI162" i="31"/>
  <c r="AF162" i="31"/>
  <c r="AC162" i="31"/>
  <c r="AB162" i="31"/>
  <c r="Z162" i="31"/>
  <c r="W162" i="31"/>
  <c r="T162" i="31"/>
  <c r="S162" i="31"/>
  <c r="Q162" i="31"/>
  <c r="N162" i="31"/>
  <c r="K162" i="31"/>
  <c r="J162" i="31"/>
  <c r="H162" i="31"/>
  <c r="AX161" i="31"/>
  <c r="AU161" i="31"/>
  <c r="AT161" i="31"/>
  <c r="AR161" i="31"/>
  <c r="AO161" i="31"/>
  <c r="AL161" i="31"/>
  <c r="AK161" i="31"/>
  <c r="AI161" i="31"/>
  <c r="AF161" i="31"/>
  <c r="AC161" i="31"/>
  <c r="AB161" i="31"/>
  <c r="Z161" i="31"/>
  <c r="W161" i="31"/>
  <c r="T161" i="31"/>
  <c r="S161" i="31"/>
  <c r="Q161" i="31"/>
  <c r="N161" i="31"/>
  <c r="K161" i="31"/>
  <c r="J161" i="31"/>
  <c r="H161" i="31"/>
  <c r="AX160" i="31"/>
  <c r="AU160" i="31"/>
  <c r="AT160" i="31"/>
  <c r="AR160" i="31"/>
  <c r="AO160" i="31"/>
  <c r="AL160" i="31"/>
  <c r="AK160" i="31"/>
  <c r="AI160" i="31"/>
  <c r="AF160" i="31"/>
  <c r="AC160" i="31"/>
  <c r="AB160" i="31"/>
  <c r="Z160" i="31"/>
  <c r="W160" i="31"/>
  <c r="T160" i="31"/>
  <c r="S160" i="31"/>
  <c r="Q160" i="31"/>
  <c r="N160" i="31"/>
  <c r="K160" i="31"/>
  <c r="J160" i="31"/>
  <c r="H160" i="31"/>
  <c r="AX159" i="31"/>
  <c r="AU159" i="31"/>
  <c r="AT159" i="31"/>
  <c r="AR159" i="31"/>
  <c r="AO159" i="31"/>
  <c r="AL159" i="31"/>
  <c r="AK159" i="31"/>
  <c r="AI159" i="31"/>
  <c r="AF159" i="31"/>
  <c r="AC159" i="31"/>
  <c r="AB159" i="31"/>
  <c r="Z159" i="31"/>
  <c r="W159" i="31"/>
  <c r="T159" i="31"/>
  <c r="S159" i="31"/>
  <c r="Q159" i="31"/>
  <c r="N159" i="31"/>
  <c r="K159" i="31"/>
  <c r="J159" i="31"/>
  <c r="H159" i="31"/>
  <c r="AX158" i="31"/>
  <c r="AU158" i="31"/>
  <c r="AT158" i="31"/>
  <c r="AR158" i="31"/>
  <c r="AO158" i="31"/>
  <c r="AL158" i="31"/>
  <c r="AK158" i="31"/>
  <c r="AI158" i="31"/>
  <c r="AF158" i="31"/>
  <c r="AC158" i="31"/>
  <c r="AB158" i="31"/>
  <c r="Z158" i="31"/>
  <c r="W158" i="31"/>
  <c r="T158" i="31"/>
  <c r="S158" i="31"/>
  <c r="Q158" i="31"/>
  <c r="N158" i="31"/>
  <c r="K158" i="31"/>
  <c r="J158" i="31"/>
  <c r="H158" i="31"/>
  <c r="AX157" i="31"/>
  <c r="AU157" i="31"/>
  <c r="AT157" i="31"/>
  <c r="AR157" i="31"/>
  <c r="AO157" i="31"/>
  <c r="AL157" i="31"/>
  <c r="AK157" i="31"/>
  <c r="AI157" i="31"/>
  <c r="AF157" i="31"/>
  <c r="AC157" i="31"/>
  <c r="AB157" i="31"/>
  <c r="Z157" i="31"/>
  <c r="W157" i="31"/>
  <c r="T157" i="31"/>
  <c r="S157" i="31"/>
  <c r="Q157" i="31"/>
  <c r="N157" i="31"/>
  <c r="K157" i="31"/>
  <c r="J157" i="31"/>
  <c r="H157" i="31"/>
  <c r="AX156" i="31"/>
  <c r="AU156" i="31"/>
  <c r="AT156" i="31"/>
  <c r="AR156" i="31"/>
  <c r="AO156" i="31"/>
  <c r="AL156" i="31"/>
  <c r="AK156" i="31"/>
  <c r="AI156" i="31"/>
  <c r="AF156" i="31"/>
  <c r="AC156" i="31"/>
  <c r="AB156" i="31"/>
  <c r="Z156" i="31"/>
  <c r="W156" i="31"/>
  <c r="T156" i="31"/>
  <c r="S156" i="31"/>
  <c r="Q156" i="31"/>
  <c r="N156" i="31"/>
  <c r="K156" i="31"/>
  <c r="J156" i="31"/>
  <c r="H156" i="31"/>
  <c r="AX155" i="31"/>
  <c r="AU155" i="31"/>
  <c r="AT155" i="31"/>
  <c r="AR155" i="31"/>
  <c r="AO155" i="31"/>
  <c r="AL155" i="31"/>
  <c r="AK155" i="31"/>
  <c r="AI155" i="31"/>
  <c r="AF155" i="31"/>
  <c r="AC155" i="31"/>
  <c r="AB155" i="31"/>
  <c r="Z155" i="31"/>
  <c r="W155" i="31"/>
  <c r="T155" i="31"/>
  <c r="S155" i="31"/>
  <c r="Q155" i="31"/>
  <c r="N155" i="31"/>
  <c r="K155" i="31"/>
  <c r="J155" i="31"/>
  <c r="H155" i="31"/>
  <c r="AX154" i="31"/>
  <c r="AU154" i="31"/>
  <c r="AT154" i="31"/>
  <c r="AR154" i="31"/>
  <c r="AO154" i="31"/>
  <c r="AL154" i="31"/>
  <c r="AK154" i="31"/>
  <c r="AI154" i="31"/>
  <c r="AF154" i="31"/>
  <c r="AC154" i="31"/>
  <c r="AB154" i="31"/>
  <c r="Z154" i="31"/>
  <c r="W154" i="31"/>
  <c r="T154" i="31"/>
  <c r="S154" i="31"/>
  <c r="Q154" i="31"/>
  <c r="N154" i="31"/>
  <c r="K154" i="31"/>
  <c r="J154" i="31"/>
  <c r="H154" i="31"/>
  <c r="AU153" i="31"/>
  <c r="AT153" i="31"/>
  <c r="AR153" i="31"/>
  <c r="AL153" i="31"/>
  <c r="AK153" i="31"/>
  <c r="AI153" i="31"/>
  <c r="AC153" i="31"/>
  <c r="AB153" i="31"/>
  <c r="Z153" i="31"/>
  <c r="T153" i="31"/>
  <c r="S153" i="31"/>
  <c r="Q153" i="31"/>
  <c r="K153" i="31"/>
  <c r="J153" i="31"/>
  <c r="H153" i="31"/>
  <c r="AX152" i="31"/>
  <c r="AU152" i="31"/>
  <c r="AT152" i="31"/>
  <c r="AR152" i="31"/>
  <c r="AO152" i="31"/>
  <c r="AL152" i="31"/>
  <c r="AK152" i="31"/>
  <c r="AI152" i="31"/>
  <c r="AF152" i="31"/>
  <c r="AC152" i="31"/>
  <c r="AB152" i="31"/>
  <c r="Z152" i="31"/>
  <c r="W152" i="31"/>
  <c r="T152" i="31"/>
  <c r="S152" i="31"/>
  <c r="Q152" i="31"/>
  <c r="N152" i="31"/>
  <c r="K152" i="31"/>
  <c r="J152" i="31"/>
  <c r="H152" i="31"/>
  <c r="AX151" i="31"/>
  <c r="AU151" i="31"/>
  <c r="AT151" i="31"/>
  <c r="AR151" i="31"/>
  <c r="AO151" i="31"/>
  <c r="AL151" i="31"/>
  <c r="AK151" i="31"/>
  <c r="AI151" i="31"/>
  <c r="AF151" i="31"/>
  <c r="AC151" i="31"/>
  <c r="AB151" i="31"/>
  <c r="Z151" i="31"/>
  <c r="W151" i="31"/>
  <c r="T151" i="31"/>
  <c r="S151" i="31"/>
  <c r="Q151" i="31"/>
  <c r="N151" i="31"/>
  <c r="K151" i="31"/>
  <c r="J151" i="31"/>
  <c r="H151" i="31"/>
  <c r="AX150" i="31"/>
  <c r="AU150" i="31"/>
  <c r="AT150" i="31"/>
  <c r="AR150" i="31"/>
  <c r="AO150" i="31"/>
  <c r="AL150" i="31"/>
  <c r="AK150" i="31"/>
  <c r="AI150" i="31"/>
  <c r="AF150" i="31"/>
  <c r="AC150" i="31"/>
  <c r="AB150" i="31"/>
  <c r="Z150" i="31"/>
  <c r="W150" i="31"/>
  <c r="T150" i="31"/>
  <c r="S150" i="31"/>
  <c r="Q150" i="31"/>
  <c r="N150" i="31"/>
  <c r="K150" i="31"/>
  <c r="J150" i="31"/>
  <c r="H150" i="31"/>
  <c r="AU149" i="31"/>
  <c r="AT149" i="31"/>
  <c r="AR149" i="31"/>
  <c r="AL149" i="31"/>
  <c r="AK149" i="31"/>
  <c r="AI149" i="31"/>
  <c r="AC149" i="31"/>
  <c r="AB149" i="31"/>
  <c r="Z149" i="31"/>
  <c r="T149" i="31"/>
  <c r="S149" i="31"/>
  <c r="Q149" i="31"/>
  <c r="K149" i="31"/>
  <c r="J149" i="31"/>
  <c r="H149" i="31"/>
  <c r="AX148" i="31"/>
  <c r="AU148" i="31"/>
  <c r="AT148" i="31"/>
  <c r="AR148" i="31"/>
  <c r="AO148" i="31"/>
  <c r="AL148" i="31"/>
  <c r="AK148" i="31"/>
  <c r="AI148" i="31"/>
  <c r="AF148" i="31"/>
  <c r="AC148" i="31"/>
  <c r="AB148" i="31"/>
  <c r="Z148" i="31"/>
  <c r="W148" i="31"/>
  <c r="T148" i="31"/>
  <c r="S148" i="31"/>
  <c r="Q148" i="31"/>
  <c r="N148" i="31"/>
  <c r="K148" i="31"/>
  <c r="J148" i="31"/>
  <c r="H148" i="31"/>
  <c r="AU147" i="31"/>
  <c r="AT147" i="31"/>
  <c r="AR147" i="31"/>
  <c r="AL147" i="31"/>
  <c r="AK147" i="31"/>
  <c r="AI147" i="31"/>
  <c r="AC147" i="31"/>
  <c r="AB147" i="31"/>
  <c r="Z147" i="31"/>
  <c r="T147" i="31"/>
  <c r="S147" i="31"/>
  <c r="Q147" i="31"/>
  <c r="K147" i="31"/>
  <c r="J147" i="31"/>
  <c r="H147" i="31"/>
  <c r="BG146" i="31"/>
  <c r="BF146" i="31"/>
  <c r="BE146" i="31"/>
  <c r="BD146" i="31"/>
  <c r="BC146" i="31"/>
  <c r="BA146" i="31"/>
  <c r="AZ146" i="31"/>
  <c r="BG145" i="31"/>
  <c r="BF145" i="31"/>
  <c r="BE145" i="31"/>
  <c r="BD145" i="31"/>
  <c r="BC145" i="31"/>
  <c r="BA145" i="31"/>
  <c r="AZ145" i="31"/>
  <c r="BG144" i="31"/>
  <c r="BF144" i="31"/>
  <c r="BE144" i="31"/>
  <c r="BD144" i="31"/>
  <c r="BA144" i="31"/>
  <c r="AZ144" i="31"/>
  <c r="BG143" i="31"/>
  <c r="BF143" i="31"/>
  <c r="BE143" i="31"/>
  <c r="BD143" i="31"/>
  <c r="BC143" i="31"/>
  <c r="BA143" i="31"/>
  <c r="AZ143" i="31"/>
  <c r="BG142" i="31"/>
  <c r="BF142" i="31"/>
  <c r="BE142" i="31"/>
  <c r="BD142" i="31"/>
  <c r="BC142" i="31"/>
  <c r="BA142" i="31"/>
  <c r="AZ142" i="31"/>
  <c r="AX141" i="31"/>
  <c r="AW141" i="31"/>
  <c r="AV141" i="31"/>
  <c r="AU141" i="31"/>
  <c r="AR141" i="31"/>
  <c r="AQ141" i="31"/>
  <c r="AO141" i="31"/>
  <c r="AN141" i="31"/>
  <c r="AM141" i="31"/>
  <c r="AL141" i="31"/>
  <c r="AI141" i="31"/>
  <c r="AH141" i="31"/>
  <c r="AF141" i="31"/>
  <c r="AE141" i="31"/>
  <c r="AD141" i="31"/>
  <c r="AC141" i="31"/>
  <c r="Z141" i="31"/>
  <c r="Y141" i="31"/>
  <c r="W141" i="31"/>
  <c r="V141" i="31"/>
  <c r="U141" i="31"/>
  <c r="T141" i="31"/>
  <c r="Q141" i="31"/>
  <c r="P141" i="31"/>
  <c r="H141" i="31"/>
  <c r="G141" i="31"/>
  <c r="AX140" i="31"/>
  <c r="AW140" i="31"/>
  <c r="AV140" i="31"/>
  <c r="AU140" i="31"/>
  <c r="AR140" i="31"/>
  <c r="AQ140" i="31"/>
  <c r="AO140" i="31"/>
  <c r="AN140" i="31"/>
  <c r="AM140" i="31"/>
  <c r="AL140" i="31"/>
  <c r="AI140" i="31"/>
  <c r="AH140" i="31"/>
  <c r="AF140" i="31"/>
  <c r="AE140" i="31"/>
  <c r="AD140" i="31"/>
  <c r="AC140" i="31"/>
  <c r="Z140" i="31"/>
  <c r="Y140" i="31"/>
  <c r="W140" i="31"/>
  <c r="V140" i="31"/>
  <c r="U140" i="31"/>
  <c r="T140" i="31"/>
  <c r="Q140" i="31"/>
  <c r="P140" i="31"/>
  <c r="H140" i="31"/>
  <c r="G140" i="31"/>
  <c r="AX139" i="31"/>
  <c r="AW139" i="31"/>
  <c r="AV139" i="31"/>
  <c r="AU139" i="31"/>
  <c r="AR139" i="31"/>
  <c r="AQ139" i="31"/>
  <c r="AO139" i="31"/>
  <c r="AN139" i="31"/>
  <c r="AM139" i="31"/>
  <c r="AL139" i="31"/>
  <c r="AI139" i="31"/>
  <c r="AH139" i="31"/>
  <c r="AF139" i="31"/>
  <c r="AE139" i="31"/>
  <c r="AD139" i="31"/>
  <c r="AC139" i="31"/>
  <c r="Z139" i="31"/>
  <c r="Y139" i="31"/>
  <c r="W139" i="31"/>
  <c r="V139" i="31"/>
  <c r="U139" i="31"/>
  <c r="T139" i="31"/>
  <c r="Q139" i="31"/>
  <c r="P139" i="31"/>
  <c r="H139" i="31"/>
  <c r="G139" i="31"/>
  <c r="AX138" i="31"/>
  <c r="AU138" i="31"/>
  <c r="AT138" i="31"/>
  <c r="AR138" i="31"/>
  <c r="AO138" i="31"/>
  <c r="AL138" i="31"/>
  <c r="AK138" i="31"/>
  <c r="AI138" i="31"/>
  <c r="AF138" i="31"/>
  <c r="AC138" i="31"/>
  <c r="AB138" i="31"/>
  <c r="Z138" i="31"/>
  <c r="W138" i="31"/>
  <c r="T138" i="31"/>
  <c r="S138" i="31"/>
  <c r="Q138" i="31"/>
  <c r="H138" i="31"/>
  <c r="AX137" i="31"/>
  <c r="AU137" i="31"/>
  <c r="AT137" i="31"/>
  <c r="AR137" i="31"/>
  <c r="AO137" i="31"/>
  <c r="AL137" i="31"/>
  <c r="AK137" i="31"/>
  <c r="AI137" i="31"/>
  <c r="AF137" i="31"/>
  <c r="AC137" i="31"/>
  <c r="AB137" i="31"/>
  <c r="Z137" i="31"/>
  <c r="W137" i="31"/>
  <c r="T137" i="31"/>
  <c r="S137" i="31"/>
  <c r="Q137" i="31"/>
  <c r="H137" i="31"/>
  <c r="AX136" i="31"/>
  <c r="AU136" i="31"/>
  <c r="AT136" i="31"/>
  <c r="AR136" i="31"/>
  <c r="AO136" i="31"/>
  <c r="AL136" i="31"/>
  <c r="AK136" i="31"/>
  <c r="AI136" i="31"/>
  <c r="AF136" i="31"/>
  <c r="AC136" i="31"/>
  <c r="AB136" i="31"/>
  <c r="Z136" i="31"/>
  <c r="W136" i="31"/>
  <c r="T136" i="31"/>
  <c r="S136" i="31"/>
  <c r="Q136" i="31"/>
  <c r="H136" i="31"/>
  <c r="AX135" i="31"/>
  <c r="AU135" i="31"/>
  <c r="AT135" i="31"/>
  <c r="AR135" i="31"/>
  <c r="AO135" i="31"/>
  <c r="AL135" i="31"/>
  <c r="AK135" i="31"/>
  <c r="AI135" i="31"/>
  <c r="AF135" i="31"/>
  <c r="AC135" i="31"/>
  <c r="AB135" i="31"/>
  <c r="Z135" i="31"/>
  <c r="W135" i="31"/>
  <c r="T135" i="31"/>
  <c r="S135" i="31"/>
  <c r="Q135" i="31"/>
  <c r="H135" i="31"/>
  <c r="AX134" i="31"/>
  <c r="AU134" i="31"/>
  <c r="AT134" i="31"/>
  <c r="AR134" i="31"/>
  <c r="AO134" i="31"/>
  <c r="AL134" i="31"/>
  <c r="AK134" i="31"/>
  <c r="AI134" i="31"/>
  <c r="AF134" i="31"/>
  <c r="AC134" i="31"/>
  <c r="AB134" i="31"/>
  <c r="Z134" i="31"/>
  <c r="W134" i="31"/>
  <c r="T134" i="31"/>
  <c r="S134" i="31"/>
  <c r="Q134" i="31"/>
  <c r="H134" i="31"/>
  <c r="AX133" i="31"/>
  <c r="AU133" i="31"/>
  <c r="AT133" i="31"/>
  <c r="AR133" i="31"/>
  <c r="AO133" i="31"/>
  <c r="AL133" i="31"/>
  <c r="AK133" i="31"/>
  <c r="AI133" i="31"/>
  <c r="AF133" i="31"/>
  <c r="AC133" i="31"/>
  <c r="AB133" i="31"/>
  <c r="Z133" i="31"/>
  <c r="W133" i="31"/>
  <c r="T133" i="31"/>
  <c r="S133" i="31"/>
  <c r="Q133" i="31"/>
  <c r="H133" i="31"/>
  <c r="AX132" i="31"/>
  <c r="AU132" i="31"/>
  <c r="AT132" i="31"/>
  <c r="AO132" i="31"/>
  <c r="AL132" i="31"/>
  <c r="AK132" i="31"/>
  <c r="AF132" i="31"/>
  <c r="AC132" i="31"/>
  <c r="AB132" i="31"/>
  <c r="W132" i="31"/>
  <c r="T132" i="31"/>
  <c r="S132" i="31"/>
  <c r="AX131" i="31"/>
  <c r="AU131" i="31"/>
  <c r="AT131" i="31"/>
  <c r="AR131" i="31"/>
  <c r="AO131" i="31"/>
  <c r="AL131" i="31"/>
  <c r="AK131" i="31"/>
  <c r="AI131" i="31"/>
  <c r="AF131" i="31"/>
  <c r="AC131" i="31"/>
  <c r="AB131" i="31"/>
  <c r="Z131" i="31"/>
  <c r="W131" i="31"/>
  <c r="T131" i="31"/>
  <c r="S131" i="31"/>
  <c r="Q131" i="31"/>
  <c r="H131" i="31"/>
  <c r="AX130" i="31"/>
  <c r="AU130" i="31"/>
  <c r="AT130" i="31"/>
  <c r="AR130" i="31"/>
  <c r="AO130" i="31"/>
  <c r="AL130" i="31"/>
  <c r="AK130" i="31"/>
  <c r="AI130" i="31"/>
  <c r="AF130" i="31"/>
  <c r="AC130" i="31"/>
  <c r="AB130" i="31"/>
  <c r="Z130" i="31"/>
  <c r="W130" i="31"/>
  <c r="T130" i="31"/>
  <c r="S130" i="31"/>
  <c r="Q130" i="31"/>
  <c r="H130" i="31"/>
  <c r="AX129" i="31"/>
  <c r="AU129" i="31"/>
  <c r="AT129" i="31"/>
  <c r="AR129" i="31"/>
  <c r="AO129" i="31"/>
  <c r="AL129" i="31"/>
  <c r="AK129" i="31"/>
  <c r="AI129" i="31"/>
  <c r="AF129" i="31"/>
  <c r="AC129" i="31"/>
  <c r="AB129" i="31"/>
  <c r="Z129" i="31"/>
  <c r="W129" i="31"/>
  <c r="T129" i="31"/>
  <c r="S129" i="31"/>
  <c r="Q129" i="31"/>
  <c r="H129" i="31"/>
  <c r="AX128" i="31"/>
  <c r="AU128" i="31"/>
  <c r="AT128" i="31"/>
  <c r="AR128" i="31"/>
  <c r="AO128" i="31"/>
  <c r="AL128" i="31"/>
  <c r="AK128" i="31"/>
  <c r="AI128" i="31"/>
  <c r="AF128" i="31"/>
  <c r="AC128" i="31"/>
  <c r="AB128" i="31"/>
  <c r="Z128" i="31"/>
  <c r="W128" i="31"/>
  <c r="T128" i="31"/>
  <c r="S128" i="31"/>
  <c r="Q128" i="31"/>
  <c r="H128" i="31"/>
  <c r="AX127" i="31"/>
  <c r="AU127" i="31"/>
  <c r="AT127" i="31"/>
  <c r="AR127" i="31"/>
  <c r="AO127" i="31"/>
  <c r="AL127" i="31"/>
  <c r="AK127" i="31"/>
  <c r="AI127" i="31"/>
  <c r="AF127" i="31"/>
  <c r="AC127" i="31"/>
  <c r="AB127" i="31"/>
  <c r="Z127" i="31"/>
  <c r="W127" i="31"/>
  <c r="T127" i="31"/>
  <c r="S127" i="31"/>
  <c r="Q127" i="31"/>
  <c r="H127" i="31"/>
  <c r="AX126" i="31"/>
  <c r="AU126" i="31"/>
  <c r="AT126" i="31"/>
  <c r="AR126" i="31"/>
  <c r="AO126" i="31"/>
  <c r="AL126" i="31"/>
  <c r="AK126" i="31"/>
  <c r="AI126" i="31"/>
  <c r="AF126" i="31"/>
  <c r="AC126" i="31"/>
  <c r="AB126" i="31"/>
  <c r="Z126" i="31"/>
  <c r="W126" i="31"/>
  <c r="T126" i="31"/>
  <c r="S126" i="31"/>
  <c r="Q126" i="31"/>
  <c r="H126" i="31"/>
  <c r="AX125" i="31"/>
  <c r="AU125" i="31"/>
  <c r="AT125" i="31"/>
  <c r="AR125" i="31"/>
  <c r="AO125" i="31"/>
  <c r="AL125" i="31"/>
  <c r="AK125" i="31"/>
  <c r="AI125" i="31"/>
  <c r="AF125" i="31"/>
  <c r="AC125" i="31"/>
  <c r="AB125" i="31"/>
  <c r="Z125" i="31"/>
  <c r="W125" i="31"/>
  <c r="T125" i="31"/>
  <c r="S125" i="31"/>
  <c r="Q125" i="31"/>
  <c r="H125" i="31"/>
  <c r="AX124" i="31"/>
  <c r="AU124" i="31"/>
  <c r="AT124" i="31"/>
  <c r="AR124" i="31"/>
  <c r="AO124" i="31"/>
  <c r="AL124" i="31"/>
  <c r="AK124" i="31"/>
  <c r="AI124" i="31"/>
  <c r="AF124" i="31"/>
  <c r="AC124" i="31"/>
  <c r="AB124" i="31"/>
  <c r="Z124" i="31"/>
  <c r="W124" i="31"/>
  <c r="T124" i="31"/>
  <c r="S124" i="31"/>
  <c r="Q124" i="31"/>
  <c r="H124" i="31"/>
  <c r="AX123" i="31"/>
  <c r="AU123" i="31"/>
  <c r="AT123" i="31"/>
  <c r="AO123" i="31"/>
  <c r="AL123" i="31"/>
  <c r="AK123" i="31"/>
  <c r="AF123" i="31"/>
  <c r="AC123" i="31"/>
  <c r="AB123" i="31"/>
  <c r="W123" i="31"/>
  <c r="T123" i="31"/>
  <c r="S123" i="31"/>
  <c r="AX122" i="31"/>
  <c r="AU122" i="31"/>
  <c r="AT122" i="31"/>
  <c r="AR122" i="31"/>
  <c r="AO122" i="31"/>
  <c r="AL122" i="31"/>
  <c r="AK122" i="31"/>
  <c r="AI122" i="31"/>
  <c r="AF122" i="31"/>
  <c r="AC122" i="31"/>
  <c r="AB122" i="31"/>
  <c r="Z122" i="31"/>
  <c r="W122" i="31"/>
  <c r="T122" i="31"/>
  <c r="S122" i="31"/>
  <c r="Q122" i="31"/>
  <c r="H122" i="31"/>
  <c r="AX121" i="31"/>
  <c r="AU121" i="31"/>
  <c r="AT121" i="31"/>
  <c r="AR121" i="31"/>
  <c r="AO121" i="31"/>
  <c r="AL121" i="31"/>
  <c r="AK121" i="31"/>
  <c r="AI121" i="31"/>
  <c r="AF121" i="31"/>
  <c r="AC121" i="31"/>
  <c r="AB121" i="31"/>
  <c r="Z121" i="31"/>
  <c r="W121" i="31"/>
  <c r="T121" i="31"/>
  <c r="S121" i="31"/>
  <c r="Q121" i="31"/>
  <c r="H121" i="31"/>
  <c r="AX120" i="31"/>
  <c r="AU120" i="31"/>
  <c r="AT120" i="31"/>
  <c r="AR120" i="31"/>
  <c r="AO120" i="31"/>
  <c r="AL120" i="31"/>
  <c r="AK120" i="31"/>
  <c r="AI120" i="31"/>
  <c r="AF120" i="31"/>
  <c r="AC120" i="31"/>
  <c r="AB120" i="31"/>
  <c r="Z120" i="31"/>
  <c r="W120" i="31"/>
  <c r="T120" i="31"/>
  <c r="S120" i="31"/>
  <c r="Q120" i="31"/>
  <c r="H120" i="31"/>
  <c r="AX119" i="31"/>
  <c r="AU119" i="31"/>
  <c r="AT119" i="31"/>
  <c r="AR119" i="31"/>
  <c r="AO119" i="31"/>
  <c r="AL119" i="31"/>
  <c r="AK119" i="31"/>
  <c r="AI119" i="31"/>
  <c r="AF119" i="31"/>
  <c r="AC119" i="31"/>
  <c r="AB119" i="31"/>
  <c r="Z119" i="31"/>
  <c r="W119" i="31"/>
  <c r="T119" i="31"/>
  <c r="S119" i="31"/>
  <c r="Q119" i="31"/>
  <c r="H119" i="31"/>
  <c r="AX118" i="31"/>
  <c r="AU118" i="31"/>
  <c r="AT118" i="31"/>
  <c r="AR118" i="31"/>
  <c r="AO118" i="31"/>
  <c r="AL118" i="31"/>
  <c r="AK118" i="31"/>
  <c r="AI118" i="31"/>
  <c r="AF118" i="31"/>
  <c r="AC118" i="31"/>
  <c r="AB118" i="31"/>
  <c r="Z118" i="31"/>
  <c r="W118" i="31"/>
  <c r="T118" i="31"/>
  <c r="S118" i="31"/>
  <c r="Q118" i="31"/>
  <c r="H118" i="31"/>
  <c r="AX117" i="31"/>
  <c r="AU117" i="31"/>
  <c r="AT117" i="31"/>
  <c r="AR117" i="31"/>
  <c r="AO117" i="31"/>
  <c r="AL117" i="31"/>
  <c r="AK117" i="31"/>
  <c r="AI117" i="31"/>
  <c r="AF117" i="31"/>
  <c r="AC117" i="31"/>
  <c r="AB117" i="31"/>
  <c r="Z117" i="31"/>
  <c r="W117" i="31"/>
  <c r="T117" i="31"/>
  <c r="S117" i="31"/>
  <c r="Q117" i="31"/>
  <c r="H117" i="31"/>
  <c r="AX116" i="31"/>
  <c r="AU116" i="31"/>
  <c r="AT116" i="31"/>
  <c r="AR116" i="31"/>
  <c r="AO116" i="31"/>
  <c r="AL116" i="31"/>
  <c r="AK116" i="31"/>
  <c r="AI116" i="31"/>
  <c r="AF116" i="31"/>
  <c r="AC116" i="31"/>
  <c r="AB116" i="31"/>
  <c r="Z116" i="31"/>
  <c r="W116" i="31"/>
  <c r="T116" i="31"/>
  <c r="S116" i="31"/>
  <c r="Q116" i="31"/>
  <c r="H116" i="31"/>
  <c r="AX115" i="31"/>
  <c r="AU115" i="31"/>
  <c r="AT115" i="31"/>
  <c r="AR115" i="31"/>
  <c r="AO115" i="31"/>
  <c r="AL115" i="31"/>
  <c r="AK115" i="31"/>
  <c r="AI115" i="31"/>
  <c r="AF115" i="31"/>
  <c r="AC115" i="31"/>
  <c r="AB115" i="31"/>
  <c r="Z115" i="31"/>
  <c r="W115" i="31"/>
  <c r="T115" i="31"/>
  <c r="S115" i="31"/>
  <c r="Q115" i="31"/>
  <c r="N115" i="31"/>
  <c r="H115" i="31"/>
  <c r="AX114" i="31"/>
  <c r="AU114" i="31"/>
  <c r="AT114" i="31"/>
  <c r="AO114" i="31"/>
  <c r="AL114" i="31"/>
  <c r="AK114" i="31"/>
  <c r="AF114" i="31"/>
  <c r="AC114" i="31"/>
  <c r="AB114" i="31"/>
  <c r="W114" i="31"/>
  <c r="T114" i="31"/>
  <c r="S114" i="31"/>
  <c r="AX113" i="31"/>
  <c r="AU113" i="31"/>
  <c r="AT113" i="31"/>
  <c r="AR113" i="31"/>
  <c r="AO113" i="31"/>
  <c r="AL113" i="31"/>
  <c r="AK113" i="31"/>
  <c r="AI113" i="31"/>
  <c r="AF113" i="31"/>
  <c r="AC113" i="31"/>
  <c r="AB113" i="31"/>
  <c r="Z113" i="31"/>
  <c r="W113" i="31"/>
  <c r="T113" i="31"/>
  <c r="S113" i="31"/>
  <c r="Q113" i="31"/>
  <c r="H113" i="31"/>
  <c r="AX112" i="31"/>
  <c r="AU112" i="31"/>
  <c r="AT112" i="31"/>
  <c r="AR112" i="31"/>
  <c r="AO112" i="31"/>
  <c r="AL112" i="31"/>
  <c r="AK112" i="31"/>
  <c r="AI112" i="31"/>
  <c r="AF112" i="31"/>
  <c r="AC112" i="31"/>
  <c r="AB112" i="31"/>
  <c r="Z112" i="31"/>
  <c r="W112" i="31"/>
  <c r="T112" i="31"/>
  <c r="S112" i="31"/>
  <c r="Q112" i="31"/>
  <c r="H112" i="31"/>
  <c r="AX111" i="31"/>
  <c r="AU111" i="31"/>
  <c r="AT111" i="31"/>
  <c r="AR111" i="31"/>
  <c r="AO111" i="31"/>
  <c r="AL111" i="31"/>
  <c r="AK111" i="31"/>
  <c r="AI111" i="31"/>
  <c r="AF111" i="31"/>
  <c r="AC111" i="31"/>
  <c r="AB111" i="31"/>
  <c r="Z111" i="31"/>
  <c r="W111" i="31"/>
  <c r="T111" i="31"/>
  <c r="S111" i="31"/>
  <c r="Q111" i="31"/>
  <c r="H111" i="31"/>
  <c r="AX110" i="31"/>
  <c r="AU110" i="31"/>
  <c r="AT110" i="31"/>
  <c r="AR110" i="31"/>
  <c r="AO110" i="31"/>
  <c r="AL110" i="31"/>
  <c r="AK110" i="31"/>
  <c r="AI110" i="31"/>
  <c r="AF110" i="31"/>
  <c r="AC110" i="31"/>
  <c r="AB110" i="31"/>
  <c r="Z110" i="31"/>
  <c r="W110" i="31"/>
  <c r="T110" i="31"/>
  <c r="S110" i="31"/>
  <c r="Q110" i="31"/>
  <c r="H110" i="31"/>
  <c r="AX109" i="31"/>
  <c r="AU109" i="31"/>
  <c r="AT109" i="31"/>
  <c r="AR109" i="31"/>
  <c r="AO109" i="31"/>
  <c r="AL109" i="31"/>
  <c r="AK109" i="31"/>
  <c r="AI109" i="31"/>
  <c r="AF109" i="31"/>
  <c r="AC109" i="31"/>
  <c r="AB109" i="31"/>
  <c r="Z109" i="31"/>
  <c r="W109" i="31"/>
  <c r="T109" i="31"/>
  <c r="S109" i="31"/>
  <c r="Q109" i="31"/>
  <c r="H109" i="31"/>
  <c r="AX108" i="31"/>
  <c r="AU108" i="31"/>
  <c r="AT108" i="31"/>
  <c r="AR108" i="31"/>
  <c r="AO108" i="31"/>
  <c r="AL108" i="31"/>
  <c r="AK108" i="31"/>
  <c r="AI108" i="31"/>
  <c r="AF108" i="31"/>
  <c r="AC108" i="31"/>
  <c r="AB108" i="31"/>
  <c r="Z108" i="31"/>
  <c r="W108" i="31"/>
  <c r="T108" i="31"/>
  <c r="S108" i="31"/>
  <c r="Q108" i="31"/>
  <c r="N108" i="31"/>
  <c r="H108" i="31"/>
  <c r="AX107" i="31"/>
  <c r="AU107" i="31"/>
  <c r="AT107" i="31"/>
  <c r="AR107" i="31"/>
  <c r="AO107" i="31"/>
  <c r="AL107" i="31"/>
  <c r="AK107" i="31"/>
  <c r="AI107" i="31"/>
  <c r="AF107" i="31"/>
  <c r="AC107" i="31"/>
  <c r="AB107" i="31"/>
  <c r="Z107" i="31"/>
  <c r="W107" i="31"/>
  <c r="T107" i="31"/>
  <c r="S107" i="31"/>
  <c r="Q107" i="31"/>
  <c r="H107" i="31"/>
  <c r="AX106" i="31"/>
  <c r="AU106" i="31"/>
  <c r="AT106" i="31"/>
  <c r="AR106" i="31"/>
  <c r="AO106" i="31"/>
  <c r="AL106" i="31"/>
  <c r="AK106" i="31"/>
  <c r="AI106" i="31"/>
  <c r="AF106" i="31"/>
  <c r="AC106" i="31"/>
  <c r="AB106" i="31"/>
  <c r="Z106" i="31"/>
  <c r="W106" i="31"/>
  <c r="T106" i="31"/>
  <c r="S106" i="31"/>
  <c r="Q106" i="31"/>
  <c r="H106" i="31"/>
  <c r="AX105" i="31"/>
  <c r="AU105" i="31"/>
  <c r="AT105" i="31"/>
  <c r="AO105" i="31"/>
  <c r="AL105" i="31"/>
  <c r="AK105" i="31"/>
  <c r="AF105" i="31"/>
  <c r="AC105" i="31"/>
  <c r="AB105" i="31"/>
  <c r="W105" i="31"/>
  <c r="T105" i="31"/>
  <c r="S105" i="31"/>
  <c r="AX104" i="31"/>
  <c r="AU104" i="31"/>
  <c r="AT104" i="31"/>
  <c r="AR104" i="31"/>
  <c r="AO104" i="31"/>
  <c r="AL104" i="31"/>
  <c r="AK104" i="31"/>
  <c r="AI104" i="31"/>
  <c r="AF104" i="31"/>
  <c r="AC104" i="31"/>
  <c r="AB104" i="31"/>
  <c r="Z104" i="31"/>
  <c r="W104" i="31"/>
  <c r="T104" i="31"/>
  <c r="S104" i="31"/>
  <c r="Q104" i="31"/>
  <c r="H104" i="31"/>
  <c r="AX103" i="31"/>
  <c r="AU103" i="31"/>
  <c r="AT103" i="31"/>
  <c r="AR103" i="31"/>
  <c r="AO103" i="31"/>
  <c r="AL103" i="31"/>
  <c r="AK103" i="31"/>
  <c r="AI103" i="31"/>
  <c r="AF103" i="31"/>
  <c r="AC103" i="31"/>
  <c r="AB103" i="31"/>
  <c r="Z103" i="31"/>
  <c r="W103" i="31"/>
  <c r="T103" i="31"/>
  <c r="S103" i="31"/>
  <c r="Q103" i="31"/>
  <c r="H103" i="31"/>
  <c r="AX102" i="31"/>
  <c r="AU102" i="31"/>
  <c r="AT102" i="31"/>
  <c r="AR102" i="31"/>
  <c r="AO102" i="31"/>
  <c r="AL102" i="31"/>
  <c r="AK102" i="31"/>
  <c r="AI102" i="31"/>
  <c r="AF102" i="31"/>
  <c r="AC102" i="31"/>
  <c r="AB102" i="31"/>
  <c r="Z102" i="31"/>
  <c r="W102" i="31"/>
  <c r="T102" i="31"/>
  <c r="S102" i="31"/>
  <c r="Q102" i="31"/>
  <c r="H102" i="31"/>
  <c r="AX101" i="31"/>
  <c r="AU101" i="31"/>
  <c r="AT101" i="31"/>
  <c r="AR101" i="31"/>
  <c r="AO101" i="31"/>
  <c r="AL101" i="31"/>
  <c r="AK101" i="31"/>
  <c r="AI101" i="31"/>
  <c r="AF101" i="31"/>
  <c r="AC101" i="31"/>
  <c r="AB101" i="31"/>
  <c r="Z101" i="31"/>
  <c r="W101" i="31"/>
  <c r="T101" i="31"/>
  <c r="S101" i="31"/>
  <c r="Q101" i="31"/>
  <c r="H101" i="31"/>
  <c r="AX100" i="31"/>
  <c r="AU100" i="31"/>
  <c r="AT100" i="31"/>
  <c r="AR100" i="31"/>
  <c r="AO100" i="31"/>
  <c r="AL100" i="31"/>
  <c r="AK100" i="31"/>
  <c r="AI100" i="31"/>
  <c r="AF100" i="31"/>
  <c r="AC100" i="31"/>
  <c r="AB100" i="31"/>
  <c r="Z100" i="31"/>
  <c r="W100" i="31"/>
  <c r="T100" i="31"/>
  <c r="S100" i="31"/>
  <c r="Q100" i="31"/>
  <c r="H100" i="31"/>
  <c r="AX99" i="31"/>
  <c r="AU99" i="31"/>
  <c r="AT99" i="31"/>
  <c r="AR99" i="31"/>
  <c r="AO99" i="31"/>
  <c r="AL99" i="31"/>
  <c r="AK99" i="31"/>
  <c r="AI99" i="31"/>
  <c r="AF99" i="31"/>
  <c r="AC99" i="31"/>
  <c r="AB99" i="31"/>
  <c r="Z99" i="31"/>
  <c r="W99" i="31"/>
  <c r="T99" i="31"/>
  <c r="S99" i="31"/>
  <c r="Q99" i="31"/>
  <c r="H99" i="31"/>
  <c r="AX98" i="31"/>
  <c r="AU98" i="31"/>
  <c r="AT98" i="31"/>
  <c r="AR98" i="31"/>
  <c r="AO98" i="31"/>
  <c r="AL98" i="31"/>
  <c r="AK98" i="31"/>
  <c r="AI98" i="31"/>
  <c r="AF98" i="31"/>
  <c r="AC98" i="31"/>
  <c r="AB98" i="31"/>
  <c r="Z98" i="31"/>
  <c r="W98" i="31"/>
  <c r="T98" i="31"/>
  <c r="S98" i="31"/>
  <c r="Q98" i="31"/>
  <c r="H98" i="31"/>
  <c r="AX97" i="31"/>
  <c r="AU97" i="31"/>
  <c r="AT97" i="31"/>
  <c r="AR97" i="31"/>
  <c r="AO97" i="31"/>
  <c r="AL97" i="31"/>
  <c r="AK97" i="31"/>
  <c r="AI97" i="31"/>
  <c r="AF97" i="31"/>
  <c r="AC97" i="31"/>
  <c r="AB97" i="31"/>
  <c r="Z97" i="31"/>
  <c r="W97" i="31"/>
  <c r="T97" i="31"/>
  <c r="S97" i="31"/>
  <c r="Q97" i="31"/>
  <c r="H97" i="31"/>
  <c r="AX96" i="31"/>
  <c r="AU96" i="31"/>
  <c r="AT96" i="31"/>
  <c r="AO96" i="31"/>
  <c r="AL96" i="31"/>
  <c r="AK96" i="31"/>
  <c r="AF96" i="31"/>
  <c r="AC96" i="31"/>
  <c r="AB96" i="31"/>
  <c r="W96" i="31"/>
  <c r="T96" i="31"/>
  <c r="S96" i="31"/>
  <c r="AX95" i="31"/>
  <c r="AU95" i="31"/>
  <c r="AT95" i="31"/>
  <c r="AR95" i="31"/>
  <c r="AO95" i="31"/>
  <c r="AL95" i="31"/>
  <c r="AK95" i="31"/>
  <c r="AI95" i="31"/>
  <c r="AF95" i="31"/>
  <c r="AC95" i="31"/>
  <c r="AB95" i="31"/>
  <c r="Z95" i="31"/>
  <c r="W95" i="31"/>
  <c r="T95" i="31"/>
  <c r="S95" i="31"/>
  <c r="Q95" i="31"/>
  <c r="H95" i="31"/>
  <c r="AX94" i="31"/>
  <c r="AU94" i="31"/>
  <c r="AT94" i="31"/>
  <c r="AR94" i="31"/>
  <c r="AO94" i="31"/>
  <c r="AL94" i="31"/>
  <c r="AK94" i="31"/>
  <c r="AI94" i="31"/>
  <c r="AF94" i="31"/>
  <c r="AC94" i="31"/>
  <c r="AB94" i="31"/>
  <c r="Z94" i="31"/>
  <c r="W94" i="31"/>
  <c r="T94" i="31"/>
  <c r="S94" i="31"/>
  <c r="Q94" i="31"/>
  <c r="H94" i="31"/>
  <c r="AX93" i="31"/>
  <c r="AU93" i="31"/>
  <c r="AT93" i="31"/>
  <c r="AR93" i="31"/>
  <c r="AO93" i="31"/>
  <c r="AL93" i="31"/>
  <c r="AK93" i="31"/>
  <c r="AI93" i="31"/>
  <c r="AF93" i="31"/>
  <c r="AC93" i="31"/>
  <c r="AB93" i="31"/>
  <c r="Z93" i="31"/>
  <c r="W93" i="31"/>
  <c r="T93" i="31"/>
  <c r="S93" i="31"/>
  <c r="Q93" i="31"/>
  <c r="H93" i="31"/>
  <c r="AX92" i="31"/>
  <c r="AU92" i="31"/>
  <c r="AT92" i="31"/>
  <c r="AR92" i="31"/>
  <c r="AO92" i="31"/>
  <c r="AL92" i="31"/>
  <c r="AK92" i="31"/>
  <c r="AI92" i="31"/>
  <c r="AF92" i="31"/>
  <c r="AC92" i="31"/>
  <c r="AB92" i="31"/>
  <c r="Z92" i="31"/>
  <c r="W92" i="31"/>
  <c r="T92" i="31"/>
  <c r="S92" i="31"/>
  <c r="Q92" i="31"/>
  <c r="H92" i="31"/>
  <c r="AX91" i="31"/>
  <c r="AU91" i="31"/>
  <c r="AT91" i="31"/>
  <c r="AR91" i="31"/>
  <c r="AO91" i="31"/>
  <c r="AL91" i="31"/>
  <c r="AK91" i="31"/>
  <c r="AI91" i="31"/>
  <c r="AF91" i="31"/>
  <c r="AC91" i="31"/>
  <c r="AB91" i="31"/>
  <c r="Z91" i="31"/>
  <c r="W91" i="31"/>
  <c r="T91" i="31"/>
  <c r="S91" i="31"/>
  <c r="Q91" i="31"/>
  <c r="H91" i="31"/>
  <c r="AX90" i="31"/>
  <c r="AU90" i="31"/>
  <c r="AT90" i="31"/>
  <c r="AR90" i="31"/>
  <c r="AO90" i="31"/>
  <c r="AL90" i="31"/>
  <c r="AK90" i="31"/>
  <c r="AI90" i="31"/>
  <c r="AF90" i="31"/>
  <c r="AC90" i="31"/>
  <c r="AB90" i="31"/>
  <c r="Z90" i="31"/>
  <c r="W90" i="31"/>
  <c r="T90" i="31"/>
  <c r="S90" i="31"/>
  <c r="Q90" i="31"/>
  <c r="H90" i="31"/>
  <c r="AX89" i="31"/>
  <c r="AU89" i="31"/>
  <c r="AT89" i="31"/>
  <c r="AR89" i="31"/>
  <c r="AO89" i="31"/>
  <c r="AL89" i="31"/>
  <c r="AK89" i="31"/>
  <c r="AI89" i="31"/>
  <c r="AF89" i="31"/>
  <c r="AC89" i="31"/>
  <c r="AB89" i="31"/>
  <c r="Z89" i="31"/>
  <c r="W89" i="31"/>
  <c r="T89" i="31"/>
  <c r="S89" i="31"/>
  <c r="Q89" i="31"/>
  <c r="H89" i="31"/>
  <c r="AX88" i="31"/>
  <c r="AU88" i="31"/>
  <c r="AT88" i="31"/>
  <c r="AR88" i="31"/>
  <c r="AO88" i="31"/>
  <c r="AL88" i="31"/>
  <c r="AK88" i="31"/>
  <c r="AI88" i="31"/>
  <c r="AF88" i="31"/>
  <c r="AC88" i="31"/>
  <c r="AB88" i="31"/>
  <c r="Z88" i="31"/>
  <c r="W88" i="31"/>
  <c r="T88" i="31"/>
  <c r="S88" i="31"/>
  <c r="Q88" i="31"/>
  <c r="H88" i="31"/>
  <c r="AX87" i="31"/>
  <c r="AU87" i="31"/>
  <c r="AT87" i="31"/>
  <c r="AO87" i="31"/>
  <c r="AL87" i="31"/>
  <c r="AK87" i="31"/>
  <c r="AF87" i="31"/>
  <c r="AC87" i="31"/>
  <c r="AB87" i="31"/>
  <c r="W87" i="31"/>
  <c r="T87" i="31"/>
  <c r="S87" i="31"/>
  <c r="AX86" i="31"/>
  <c r="AU86" i="31"/>
  <c r="AT86" i="31"/>
  <c r="AR86" i="31"/>
  <c r="AO86" i="31"/>
  <c r="AL86" i="31"/>
  <c r="AK86" i="31"/>
  <c r="AI86" i="31"/>
  <c r="AF86" i="31"/>
  <c r="AC86" i="31"/>
  <c r="AB86" i="31"/>
  <c r="Z86" i="31"/>
  <c r="W86" i="31"/>
  <c r="T86" i="31"/>
  <c r="S86" i="31"/>
  <c r="Q86" i="31"/>
  <c r="H86" i="31"/>
  <c r="AX85" i="31"/>
  <c r="AU85" i="31"/>
  <c r="AT85" i="31"/>
  <c r="AR85" i="31"/>
  <c r="AO85" i="31"/>
  <c r="AL85" i="31"/>
  <c r="AK85" i="31"/>
  <c r="AI85" i="31"/>
  <c r="AF85" i="31"/>
  <c r="AC85" i="31"/>
  <c r="AB85" i="31"/>
  <c r="Z85" i="31"/>
  <c r="W85" i="31"/>
  <c r="T85" i="31"/>
  <c r="S85" i="31"/>
  <c r="Q85" i="31"/>
  <c r="H85" i="31"/>
  <c r="AX84" i="31"/>
  <c r="AU84" i="31"/>
  <c r="AT84" i="31"/>
  <c r="AR84" i="31"/>
  <c r="AO84" i="31"/>
  <c r="AL84" i="31"/>
  <c r="AK84" i="31"/>
  <c r="AI84" i="31"/>
  <c r="AF84" i="31"/>
  <c r="AC84" i="31"/>
  <c r="AB84" i="31"/>
  <c r="Z84" i="31"/>
  <c r="W84" i="31"/>
  <c r="T84" i="31"/>
  <c r="S84" i="31"/>
  <c r="Q84" i="31"/>
  <c r="H84" i="31"/>
  <c r="K6" i="31"/>
  <c r="CD178" i="4"/>
  <c r="CC178" i="4"/>
  <c r="CB178" i="4"/>
  <c r="CA178" i="4"/>
  <c r="BZ178" i="4"/>
  <c r="BL178" i="4"/>
  <c r="BK178" i="4"/>
  <c r="BJ178" i="4"/>
  <c r="BI178" i="4"/>
  <c r="BH178" i="4"/>
  <c r="AT178" i="4"/>
  <c r="AS178" i="4"/>
  <c r="AR178" i="4"/>
  <c r="AQ178" i="4"/>
  <c r="AP178" i="4"/>
  <c r="AB178" i="4"/>
  <c r="AA178" i="4"/>
  <c r="Z178" i="4"/>
  <c r="Y178" i="4"/>
  <c r="X178" i="4"/>
  <c r="J178" i="4"/>
  <c r="I178" i="4"/>
  <c r="H178" i="4"/>
  <c r="G178" i="4"/>
  <c r="F178" i="4"/>
  <c r="CD177" i="4"/>
  <c r="CC177" i="4"/>
  <c r="CB177" i="4"/>
  <c r="CA177" i="4"/>
  <c r="BZ177" i="4"/>
  <c r="BL177" i="4"/>
  <c r="BK177" i="4"/>
  <c r="BJ177" i="4"/>
  <c r="BI177" i="4"/>
  <c r="BH177" i="4"/>
  <c r="AT177" i="4"/>
  <c r="AS177" i="4"/>
  <c r="AR177" i="4"/>
  <c r="AQ177" i="4"/>
  <c r="AP177" i="4"/>
  <c r="AB177" i="4"/>
  <c r="AA177" i="4"/>
  <c r="Z177" i="4"/>
  <c r="Y177" i="4"/>
  <c r="X177" i="4"/>
  <c r="J177" i="4"/>
  <c r="I177" i="4"/>
  <c r="H177" i="4"/>
  <c r="G177" i="4"/>
  <c r="F177" i="4"/>
  <c r="CD176" i="4"/>
  <c r="CC176" i="4"/>
  <c r="CB176" i="4"/>
  <c r="CA176" i="4"/>
  <c r="BZ176" i="4"/>
  <c r="BL176" i="4"/>
  <c r="BK176" i="4"/>
  <c r="BJ176" i="4"/>
  <c r="BI176" i="4"/>
  <c r="BH176" i="4"/>
  <c r="AT176" i="4"/>
  <c r="AS176" i="4"/>
  <c r="AR176" i="4"/>
  <c r="AQ176" i="4"/>
  <c r="AP176" i="4"/>
  <c r="AB176" i="4"/>
  <c r="AA176" i="4"/>
  <c r="Z176" i="4"/>
  <c r="Y176" i="4"/>
  <c r="X176" i="4"/>
  <c r="J176" i="4"/>
  <c r="I176" i="4"/>
  <c r="H176" i="4"/>
  <c r="G176" i="4"/>
  <c r="F176" i="4"/>
  <c r="CJ175" i="4"/>
  <c r="CH175" i="4"/>
  <c r="CG175" i="4"/>
  <c r="CD175" i="4"/>
  <c r="CC175" i="4"/>
  <c r="CB175" i="4"/>
  <c r="CA175" i="4"/>
  <c r="BZ175" i="4"/>
  <c r="BR175" i="4"/>
  <c r="BP175" i="4"/>
  <c r="BO175" i="4"/>
  <c r="BL175" i="4"/>
  <c r="BK175" i="4"/>
  <c r="BJ175" i="4"/>
  <c r="BI175" i="4"/>
  <c r="BH175" i="4"/>
  <c r="AZ175" i="4"/>
  <c r="AX175" i="4"/>
  <c r="AW175" i="4"/>
  <c r="AT175" i="4"/>
  <c r="AS175" i="4"/>
  <c r="AR175" i="4"/>
  <c r="AQ175" i="4"/>
  <c r="AP175" i="4"/>
  <c r="AH175" i="4"/>
  <c r="AF175" i="4"/>
  <c r="AE175" i="4"/>
  <c r="AB175" i="4"/>
  <c r="AA175" i="4"/>
  <c r="Z175" i="4"/>
  <c r="Y175" i="4"/>
  <c r="X175" i="4"/>
  <c r="P175" i="4"/>
  <c r="N175" i="4"/>
  <c r="M175" i="4"/>
  <c r="J175" i="4"/>
  <c r="I175" i="4"/>
  <c r="H175" i="4"/>
  <c r="G175" i="4"/>
  <c r="F175" i="4"/>
  <c r="BY163" i="4"/>
  <c r="BX163" i="4"/>
  <c r="BV163" i="4"/>
  <c r="BG163" i="4"/>
  <c r="BF163" i="4"/>
  <c r="BD163" i="4"/>
  <c r="AO163" i="4"/>
  <c r="AN163" i="4"/>
  <c r="AL163" i="4"/>
  <c r="AZ163" i="4" s="1"/>
  <c r="W163" i="4"/>
  <c r="V163" i="4"/>
  <c r="T163" i="4"/>
  <c r="AH163" i="4" s="1"/>
  <c r="Q163" i="4"/>
  <c r="P163" i="4"/>
  <c r="I163" i="4"/>
  <c r="Q11" i="20" s="1"/>
  <c r="H163" i="4"/>
  <c r="P11" i="20" s="1"/>
  <c r="F163" i="4"/>
  <c r="N11" i="20" s="1"/>
  <c r="AZ9" i="20"/>
  <c r="AY9" i="20"/>
  <c r="AX9" i="20"/>
  <c r="AW9" i="20"/>
  <c r="AV9" i="20"/>
  <c r="AZ8" i="20"/>
  <c r="AY8" i="20"/>
  <c r="AX8" i="20"/>
  <c r="AW8" i="20"/>
  <c r="AV8" i="20"/>
  <c r="R10" i="20"/>
  <c r="Q10" i="20"/>
  <c r="P10" i="20"/>
  <c r="O10" i="20"/>
  <c r="N10" i="20"/>
  <c r="R9" i="20"/>
  <c r="Q9" i="20"/>
  <c r="P9" i="20"/>
  <c r="O9" i="20"/>
  <c r="N9" i="20"/>
  <c r="AZ7" i="20"/>
  <c r="AY7" i="20"/>
  <c r="AX7" i="20"/>
  <c r="AW7" i="20"/>
  <c r="AV7" i="20"/>
  <c r="AZ6" i="20"/>
  <c r="AY6" i="20"/>
  <c r="AX6" i="20"/>
  <c r="AW6" i="20"/>
  <c r="AV6" i="20"/>
  <c r="BY162" i="4"/>
  <c r="BX162" i="4"/>
  <c r="BV162" i="4"/>
  <c r="BG162" i="4"/>
  <c r="BF162" i="4"/>
  <c r="BD162" i="4"/>
  <c r="AO162" i="4"/>
  <c r="AN162" i="4"/>
  <c r="AL162" i="4"/>
  <c r="W162" i="4"/>
  <c r="V162" i="4"/>
  <c r="T162" i="4"/>
  <c r="AH162" i="4" s="1"/>
  <c r="P162" i="4"/>
  <c r="I162" i="4"/>
  <c r="Q8" i="20" s="1"/>
  <c r="H162" i="4"/>
  <c r="P8" i="20" s="1"/>
  <c r="F162" i="4"/>
  <c r="N8" i="20" s="1"/>
  <c r="BY161" i="4"/>
  <c r="BX161" i="4"/>
  <c r="BW161" i="4"/>
  <c r="BV161" i="4"/>
  <c r="BF161" i="4"/>
  <c r="BE161" i="4"/>
  <c r="BD161" i="4"/>
  <c r="AO161" i="4"/>
  <c r="AN161" i="4"/>
  <c r="AM161" i="4"/>
  <c r="AL161" i="4"/>
  <c r="BA161" i="4" s="1"/>
  <c r="V161" i="4"/>
  <c r="U161" i="4"/>
  <c r="T161" i="4"/>
  <c r="AH161" i="4" s="1"/>
  <c r="P161" i="4"/>
  <c r="BY160" i="4"/>
  <c r="BW160" i="4"/>
  <c r="BV160" i="4"/>
  <c r="BG160" i="4"/>
  <c r="BE160" i="4"/>
  <c r="BD160" i="4"/>
  <c r="BR160" i="4" s="1"/>
  <c r="AO160" i="4"/>
  <c r="AM160" i="4"/>
  <c r="AL160" i="4"/>
  <c r="W160" i="4"/>
  <c r="U160" i="4"/>
  <c r="T160" i="4"/>
  <c r="AH160" i="4" s="1"/>
  <c r="P160" i="4"/>
  <c r="J160" i="4"/>
  <c r="AZ5" i="20" s="1"/>
  <c r="G160" i="4"/>
  <c r="AW5" i="20" s="1"/>
  <c r="BY159" i="4"/>
  <c r="BX159" i="4"/>
  <c r="BV159" i="4"/>
  <c r="BG159" i="4"/>
  <c r="BD159" i="4"/>
  <c r="BR159" i="4" s="1"/>
  <c r="AO159" i="4"/>
  <c r="AN159" i="4"/>
  <c r="AL159" i="4"/>
  <c r="W159" i="4"/>
  <c r="T159" i="4"/>
  <c r="AH159" i="4" s="1"/>
  <c r="Q159" i="4"/>
  <c r="P159" i="4"/>
  <c r="J159" i="4"/>
  <c r="AZ4" i="20" s="1"/>
  <c r="G159" i="4"/>
  <c r="AW4" i="20" s="1"/>
  <c r="BY158" i="4"/>
  <c r="BX158" i="4"/>
  <c r="BW158" i="4"/>
  <c r="BV158" i="4"/>
  <c r="BG158" i="4"/>
  <c r="BF158" i="4"/>
  <c r="BE158" i="4"/>
  <c r="BD158" i="4"/>
  <c r="BR158" i="4" s="1"/>
  <c r="AO158" i="4"/>
  <c r="AN158" i="4"/>
  <c r="AM158" i="4"/>
  <c r="AL158" i="4"/>
  <c r="W158" i="4"/>
  <c r="V158" i="4"/>
  <c r="U158" i="4"/>
  <c r="T158" i="4"/>
  <c r="Q158" i="4"/>
  <c r="P158" i="4"/>
  <c r="J158" i="4"/>
  <c r="R6" i="20" s="1"/>
  <c r="G158" i="4"/>
  <c r="O6" i="20" s="1"/>
  <c r="BY157" i="4"/>
  <c r="BV157" i="4"/>
  <c r="BG157" i="4"/>
  <c r="BD157" i="4"/>
  <c r="AO157" i="4"/>
  <c r="AL157" i="4"/>
  <c r="W157" i="4"/>
  <c r="T157" i="4"/>
  <c r="I157" i="4"/>
  <c r="Q5" i="20" s="1"/>
  <c r="H157" i="4"/>
  <c r="P5" i="20" s="1"/>
  <c r="F157" i="4"/>
  <c r="N5" i="20" s="1"/>
  <c r="BY145" i="4"/>
  <c r="BX145" i="4"/>
  <c r="BW145" i="4"/>
  <c r="BV145" i="4"/>
  <c r="CJ145" i="4" s="1"/>
  <c r="BG145" i="4"/>
  <c r="BF145" i="4"/>
  <c r="BE145" i="4"/>
  <c r="BD145" i="4"/>
  <c r="AO145" i="4"/>
  <c r="AN145" i="4"/>
  <c r="AM145" i="4"/>
  <c r="AL145" i="4"/>
  <c r="AZ145" i="4" s="1"/>
  <c r="W145" i="4"/>
  <c r="V145" i="4"/>
  <c r="U145" i="4"/>
  <c r="T145" i="4"/>
  <c r="J145" i="4"/>
  <c r="R214" i="19" s="1"/>
  <c r="G145" i="4"/>
  <c r="O214" i="19" s="1"/>
  <c r="AZ164" i="19"/>
  <c r="AY164" i="19"/>
  <c r="AX164" i="19"/>
  <c r="AW164" i="19"/>
  <c r="AV164" i="19"/>
  <c r="AZ163" i="19"/>
  <c r="AY163" i="19"/>
  <c r="AX163" i="19"/>
  <c r="AW163" i="19"/>
  <c r="AV163" i="19"/>
  <c r="AZ162" i="19"/>
  <c r="AY162" i="19"/>
  <c r="AX162" i="19"/>
  <c r="AW162" i="19"/>
  <c r="AV162" i="19"/>
  <c r="R161" i="19"/>
  <c r="Q161" i="19"/>
  <c r="P161" i="19"/>
  <c r="O161" i="19"/>
  <c r="N161" i="19"/>
  <c r="R160" i="19"/>
  <c r="Q160" i="19"/>
  <c r="P160" i="19"/>
  <c r="O160" i="19"/>
  <c r="N160" i="19"/>
  <c r="R159" i="19"/>
  <c r="Q159" i="19"/>
  <c r="P159" i="19"/>
  <c r="O159" i="19"/>
  <c r="N159" i="19"/>
  <c r="AZ116" i="19"/>
  <c r="AY116" i="19"/>
  <c r="AX116" i="19"/>
  <c r="AW116" i="19"/>
  <c r="AV116" i="19"/>
  <c r="AZ115" i="19"/>
  <c r="AY115" i="19"/>
  <c r="AX115" i="19"/>
  <c r="AW115" i="19"/>
  <c r="AV115" i="19"/>
  <c r="AZ114" i="19"/>
  <c r="AY114" i="19"/>
  <c r="AX114" i="19"/>
  <c r="AW114" i="19"/>
  <c r="AV114" i="19"/>
  <c r="AZ113" i="19"/>
  <c r="AY113" i="19"/>
  <c r="AX113" i="19"/>
  <c r="AW113" i="19"/>
  <c r="AV113" i="19"/>
  <c r="AZ112" i="19"/>
  <c r="AY112" i="19"/>
  <c r="AX112" i="19"/>
  <c r="AW112" i="19"/>
  <c r="AV112" i="19"/>
  <c r="R110" i="19"/>
  <c r="Q110" i="19"/>
  <c r="P110" i="19"/>
  <c r="O110" i="19"/>
  <c r="N110" i="19"/>
  <c r="R109" i="19"/>
  <c r="Q109" i="19"/>
  <c r="P109" i="19"/>
  <c r="O109" i="19"/>
  <c r="N109" i="19"/>
  <c r="R108" i="19"/>
  <c r="P108" i="19"/>
  <c r="O108" i="19"/>
  <c r="Q107" i="19"/>
  <c r="P107" i="19"/>
  <c r="N107" i="19"/>
  <c r="R106" i="19"/>
  <c r="Q106" i="19"/>
  <c r="P106" i="19"/>
  <c r="O106" i="19"/>
  <c r="N106" i="19"/>
  <c r="AZ270" i="19"/>
  <c r="AY270" i="19"/>
  <c r="AX270" i="19"/>
  <c r="AW270" i="19"/>
  <c r="AV270" i="19"/>
  <c r="BX144" i="4"/>
  <c r="BW144" i="4"/>
  <c r="BV144" i="4"/>
  <c r="BG144" i="4"/>
  <c r="BF144" i="4"/>
  <c r="BD144" i="4"/>
  <c r="AN144" i="4"/>
  <c r="AM144" i="4"/>
  <c r="AL144" i="4"/>
  <c r="W144" i="4"/>
  <c r="V144" i="4"/>
  <c r="T144" i="4"/>
  <c r="Q144" i="4"/>
  <c r="P144" i="4"/>
  <c r="J144" i="4"/>
  <c r="AZ269" i="19" s="1"/>
  <c r="G144" i="4"/>
  <c r="AW269" i="19" s="1"/>
  <c r="BY143" i="4"/>
  <c r="BW143" i="4"/>
  <c r="BV143" i="4"/>
  <c r="BG143" i="4"/>
  <c r="BE143" i="4"/>
  <c r="BD143" i="4"/>
  <c r="AO143" i="4"/>
  <c r="AM143" i="4"/>
  <c r="AL143" i="4"/>
  <c r="W143" i="4"/>
  <c r="U143" i="4"/>
  <c r="T143" i="4"/>
  <c r="J143" i="4"/>
  <c r="R271" i="19" s="1"/>
  <c r="G143" i="4"/>
  <c r="O271" i="19" s="1"/>
  <c r="BY142" i="4"/>
  <c r="BX142" i="4"/>
  <c r="BV142" i="4"/>
  <c r="BG142" i="4"/>
  <c r="BF142" i="4"/>
  <c r="BE142" i="4"/>
  <c r="BD142" i="4"/>
  <c r="AO142" i="4"/>
  <c r="AN142" i="4"/>
  <c r="AL142" i="4"/>
  <c r="W142" i="4"/>
  <c r="V142" i="4"/>
  <c r="U142" i="4"/>
  <c r="T142" i="4"/>
  <c r="Q142" i="4"/>
  <c r="P142" i="4"/>
  <c r="J142" i="4"/>
  <c r="R270" i="19" s="1"/>
  <c r="G142" i="4"/>
  <c r="O270" i="19" s="1"/>
  <c r="BY141" i="4"/>
  <c r="BW141" i="4"/>
  <c r="BV141" i="4"/>
  <c r="BG141" i="4"/>
  <c r="BF141" i="4"/>
  <c r="BE141" i="4"/>
  <c r="BD141" i="4"/>
  <c r="AO141" i="4"/>
  <c r="AM141" i="4"/>
  <c r="AL141" i="4"/>
  <c r="W141" i="4"/>
  <c r="V141" i="4"/>
  <c r="U141" i="4"/>
  <c r="T141" i="4"/>
  <c r="Q141" i="4"/>
  <c r="P141" i="4"/>
  <c r="J141" i="4"/>
  <c r="AZ5" i="19" s="1"/>
  <c r="G141" i="4"/>
  <c r="AW5" i="19" s="1"/>
  <c r="BX140" i="4"/>
  <c r="BW140" i="4"/>
  <c r="BV140" i="4"/>
  <c r="BF140" i="4"/>
  <c r="BE140" i="4"/>
  <c r="BD140" i="4"/>
  <c r="AN140" i="4"/>
  <c r="AM140" i="4"/>
  <c r="AL140" i="4"/>
  <c r="V140" i="4"/>
  <c r="U140" i="4"/>
  <c r="T140" i="4"/>
  <c r="J140" i="4"/>
  <c r="AZ4" i="19" s="1"/>
  <c r="G140" i="4"/>
  <c r="AW4" i="19" s="1"/>
  <c r="BY139" i="4"/>
  <c r="BW139" i="4"/>
  <c r="BV139" i="4"/>
  <c r="CK139" i="4" s="1"/>
  <c r="BG139" i="4"/>
  <c r="BE139" i="4"/>
  <c r="BD139" i="4"/>
  <c r="BS139" i="4" s="1"/>
  <c r="AO139" i="4"/>
  <c r="AN139" i="4"/>
  <c r="AM139" i="4"/>
  <c r="AL139" i="4"/>
  <c r="AZ139" i="4" s="1"/>
  <c r="W139" i="4"/>
  <c r="U139" i="4"/>
  <c r="T139" i="4"/>
  <c r="Q139" i="4"/>
  <c r="P139" i="4"/>
  <c r="J139" i="4"/>
  <c r="R5" i="19" s="1"/>
  <c r="G139" i="4"/>
  <c r="O5" i="19" s="1"/>
  <c r="BY138" i="4"/>
  <c r="BX138" i="4"/>
  <c r="BV138" i="4"/>
  <c r="CK138" i="4" s="1"/>
  <c r="BF138" i="4"/>
  <c r="BD138" i="4"/>
  <c r="BR138" i="4" s="1"/>
  <c r="AO138" i="4"/>
  <c r="AN138" i="4"/>
  <c r="AL138" i="4"/>
  <c r="AZ138" i="4" s="1"/>
  <c r="V138" i="4"/>
  <c r="T138" i="4"/>
  <c r="Q138" i="4"/>
  <c r="P138" i="4"/>
  <c r="I138" i="4"/>
  <c r="Q4" i="19" s="1"/>
  <c r="H138" i="4"/>
  <c r="P4" i="19" s="1"/>
  <c r="F138" i="4"/>
  <c r="N4" i="19" s="1"/>
  <c r="BY137" i="4"/>
  <c r="BX137" i="4"/>
  <c r="BW137" i="4"/>
  <c r="BV137" i="4"/>
  <c r="CJ137" i="4" s="1"/>
  <c r="BG137" i="4"/>
  <c r="BF137" i="4"/>
  <c r="BE137" i="4"/>
  <c r="BD137" i="4"/>
  <c r="AO137" i="4"/>
  <c r="AN137" i="4"/>
  <c r="AM137" i="4"/>
  <c r="AL137" i="4"/>
  <c r="W137" i="4"/>
  <c r="V137" i="4"/>
  <c r="U137" i="4"/>
  <c r="T137" i="4"/>
  <c r="Q137" i="4"/>
  <c r="I137" i="4"/>
  <c r="H137" i="4"/>
  <c r="F137" i="4"/>
  <c r="BY136" i="4"/>
  <c r="BX136" i="4"/>
  <c r="BW136" i="4"/>
  <c r="BV136" i="4"/>
  <c r="CJ136" i="4" s="1"/>
  <c r="BF136" i="4"/>
  <c r="BD136" i="4"/>
  <c r="AO136" i="4"/>
  <c r="AN136" i="4"/>
  <c r="AM136" i="4"/>
  <c r="AL136" i="4"/>
  <c r="AZ136" i="4" s="1"/>
  <c r="V136" i="4"/>
  <c r="T136" i="4"/>
  <c r="AI136" i="4" s="1"/>
  <c r="Q136" i="4"/>
  <c r="P136" i="4"/>
  <c r="I136" i="4"/>
  <c r="H136" i="4"/>
  <c r="F136" i="4"/>
  <c r="BY135" i="4"/>
  <c r="BW135" i="4"/>
  <c r="BV135" i="4"/>
  <c r="BG135" i="4"/>
  <c r="BE135" i="4"/>
  <c r="BD135" i="4"/>
  <c r="AO135" i="4"/>
  <c r="AM135" i="4"/>
  <c r="AL135" i="4"/>
  <c r="W135" i="4"/>
  <c r="U135" i="4"/>
  <c r="T135" i="4"/>
  <c r="I135" i="4"/>
  <c r="H135" i="4"/>
  <c r="F135" i="4"/>
  <c r="BY134" i="4"/>
  <c r="BX134" i="4"/>
  <c r="BW134" i="4"/>
  <c r="BV134" i="4"/>
  <c r="CJ134" i="4" s="1"/>
  <c r="BG134" i="4"/>
  <c r="BF134" i="4"/>
  <c r="BD134" i="4"/>
  <c r="AO134" i="4"/>
  <c r="AN134" i="4"/>
  <c r="AM134" i="4"/>
  <c r="AL134" i="4"/>
  <c r="AZ134" i="4" s="1"/>
  <c r="W134" i="4"/>
  <c r="V134" i="4"/>
  <c r="T134" i="4"/>
  <c r="AH134" i="4" s="1"/>
  <c r="P134" i="4"/>
  <c r="J134" i="4"/>
  <c r="G134" i="4"/>
  <c r="BY133" i="4"/>
  <c r="BX133" i="4"/>
  <c r="BW133" i="4"/>
  <c r="BV133" i="4"/>
  <c r="CK133" i="4" s="1"/>
  <c r="BG133" i="4"/>
  <c r="BE133" i="4"/>
  <c r="BD133" i="4"/>
  <c r="BR133" i="4" s="1"/>
  <c r="AO133" i="4"/>
  <c r="AN133" i="4"/>
  <c r="AM133" i="4"/>
  <c r="AL133" i="4"/>
  <c r="AZ133" i="4" s="1"/>
  <c r="W133" i="4"/>
  <c r="U133" i="4"/>
  <c r="T133" i="4"/>
  <c r="P133" i="4"/>
  <c r="J133" i="4"/>
  <c r="G133" i="4"/>
  <c r="BY132" i="4"/>
  <c r="BX132" i="4"/>
  <c r="BW132" i="4"/>
  <c r="BV132" i="4"/>
  <c r="BG132" i="4"/>
  <c r="BF132" i="4"/>
  <c r="BE132" i="4"/>
  <c r="BD132" i="4"/>
  <c r="BR132" i="4" s="1"/>
  <c r="AO132" i="4"/>
  <c r="AN132" i="4"/>
  <c r="AM132" i="4"/>
  <c r="AL132" i="4"/>
  <c r="AZ132" i="4" s="1"/>
  <c r="W132" i="4"/>
  <c r="V132" i="4"/>
  <c r="U132" i="4"/>
  <c r="T132" i="4"/>
  <c r="Q132" i="4"/>
  <c r="P132" i="4"/>
  <c r="J132" i="4"/>
  <c r="G132" i="4"/>
  <c r="AY64" i="13"/>
  <c r="AZ63" i="13"/>
  <c r="AY63" i="13"/>
  <c r="AX63" i="13"/>
  <c r="AW63" i="13"/>
  <c r="AV63" i="13"/>
  <c r="AZ62" i="13"/>
  <c r="AY62" i="13"/>
  <c r="AX62" i="13"/>
  <c r="AW62" i="13"/>
  <c r="AV62" i="13"/>
  <c r="R223" i="13"/>
  <c r="Q223" i="13"/>
  <c r="P223" i="13"/>
  <c r="O223" i="13"/>
  <c r="N223" i="13"/>
  <c r="R119" i="13"/>
  <c r="Q119" i="13"/>
  <c r="P119" i="13"/>
  <c r="O119" i="13"/>
  <c r="N119" i="13"/>
  <c r="AZ9" i="13"/>
  <c r="AY9" i="13"/>
  <c r="AX9" i="13"/>
  <c r="AW9" i="13"/>
  <c r="AV9" i="13"/>
  <c r="AZ6" i="13"/>
  <c r="AY6" i="13"/>
  <c r="AX6" i="13"/>
  <c r="AW6" i="13"/>
  <c r="AV6" i="13"/>
  <c r="AZ5" i="13"/>
  <c r="AY5" i="13"/>
  <c r="AX5" i="13"/>
  <c r="AW5" i="13"/>
  <c r="AV5" i="13"/>
  <c r="AZ4" i="13"/>
  <c r="AY4" i="13"/>
  <c r="AX4" i="13"/>
  <c r="AW4" i="13"/>
  <c r="AV4" i="13"/>
  <c r="R170" i="13"/>
  <c r="Q170" i="13"/>
  <c r="P170" i="13"/>
  <c r="O170" i="13"/>
  <c r="N170" i="13"/>
  <c r="R118" i="13"/>
  <c r="Q118" i="13"/>
  <c r="P118" i="13"/>
  <c r="O118" i="13"/>
  <c r="N118" i="13"/>
  <c r="R117" i="13"/>
  <c r="Q117" i="13"/>
  <c r="P117" i="13"/>
  <c r="O117" i="13"/>
  <c r="N117" i="13"/>
  <c r="R116" i="13"/>
  <c r="Q116" i="13"/>
  <c r="P116" i="13"/>
  <c r="O116" i="13"/>
  <c r="N116" i="13"/>
  <c r="R115" i="13"/>
  <c r="Q115" i="13"/>
  <c r="P115" i="13"/>
  <c r="N115" i="13"/>
  <c r="R114" i="13"/>
  <c r="Q114" i="13"/>
  <c r="P114" i="13"/>
  <c r="O114" i="13"/>
  <c r="N114" i="13"/>
  <c r="R113" i="13"/>
  <c r="Q113" i="13"/>
  <c r="P113" i="13"/>
  <c r="O113" i="13"/>
  <c r="N113" i="13"/>
  <c r="R112" i="13"/>
  <c r="Q112" i="13"/>
  <c r="P112" i="13"/>
  <c r="O112" i="13"/>
  <c r="N112" i="13"/>
  <c r="R61" i="13"/>
  <c r="Q61" i="13"/>
  <c r="P61" i="13"/>
  <c r="O61" i="13"/>
  <c r="N61" i="13"/>
  <c r="R60" i="13"/>
  <c r="Q60" i="13"/>
  <c r="P60" i="13"/>
  <c r="O60" i="13"/>
  <c r="N60" i="13"/>
  <c r="R59" i="13"/>
  <c r="Q59" i="13"/>
  <c r="P59" i="13"/>
  <c r="O59" i="13"/>
  <c r="N59" i="13"/>
  <c r="R5" i="13"/>
  <c r="Q5" i="13"/>
  <c r="P5" i="13"/>
  <c r="O5" i="13"/>
  <c r="N5" i="13"/>
  <c r="BY119" i="4"/>
  <c r="BV119" i="4"/>
  <c r="BG119" i="4"/>
  <c r="BD119" i="4"/>
  <c r="AO119" i="4"/>
  <c r="AL119" i="4"/>
  <c r="W119" i="4"/>
  <c r="T119" i="4"/>
  <c r="P119" i="4"/>
  <c r="J119" i="4"/>
  <c r="R4" i="13" s="1"/>
  <c r="G119" i="4"/>
  <c r="O4" i="13" s="1"/>
  <c r="BY118" i="4"/>
  <c r="BW118" i="4"/>
  <c r="BV118" i="4"/>
  <c r="CK118" i="4" s="1"/>
  <c r="BG118" i="4"/>
  <c r="BE118" i="4"/>
  <c r="BD118" i="4"/>
  <c r="AO118" i="4"/>
  <c r="AM118" i="4"/>
  <c r="AL118" i="4"/>
  <c r="W118" i="4"/>
  <c r="U118" i="4"/>
  <c r="T118" i="4"/>
  <c r="AH118" i="4" s="1"/>
  <c r="Q118" i="4"/>
  <c r="P118" i="4"/>
  <c r="J118" i="4"/>
  <c r="G118" i="4"/>
  <c r="BY117" i="4"/>
  <c r="BX117" i="4"/>
  <c r="BW117" i="4"/>
  <c r="BV117" i="4"/>
  <c r="BG117" i="4"/>
  <c r="BF117" i="4"/>
  <c r="BE117" i="4"/>
  <c r="BD117" i="4"/>
  <c r="AO117" i="4"/>
  <c r="AN117" i="4"/>
  <c r="AM117" i="4"/>
  <c r="AL117" i="4"/>
  <c r="W117" i="4"/>
  <c r="V117" i="4"/>
  <c r="U117" i="4"/>
  <c r="T117" i="4"/>
  <c r="AH117" i="4" s="1"/>
  <c r="P117" i="4"/>
  <c r="J117" i="4"/>
  <c r="G117" i="4"/>
  <c r="BY116" i="4"/>
  <c r="BW116" i="4"/>
  <c r="BV116" i="4"/>
  <c r="BE116" i="4"/>
  <c r="BD116" i="4"/>
  <c r="AM116" i="4"/>
  <c r="AL116" i="4"/>
  <c r="U116" i="4"/>
  <c r="T116" i="4"/>
  <c r="AH116" i="4" s="1"/>
  <c r="P116" i="4"/>
  <c r="I116" i="4"/>
  <c r="H116" i="4"/>
  <c r="F116" i="4"/>
  <c r="BY115" i="4"/>
  <c r="BX115" i="4"/>
  <c r="BV115" i="4"/>
  <c r="BG115" i="4"/>
  <c r="BD115" i="4"/>
  <c r="AO115" i="4"/>
  <c r="AN115" i="4"/>
  <c r="AL115" i="4"/>
  <c r="W115" i="4"/>
  <c r="T115" i="4"/>
  <c r="P115" i="4"/>
  <c r="J115" i="4"/>
  <c r="G115" i="4"/>
  <c r="BY103" i="4"/>
  <c r="BW103" i="4"/>
  <c r="BV103" i="4"/>
  <c r="BG103" i="4"/>
  <c r="BE103" i="4"/>
  <c r="BD103" i="4"/>
  <c r="AO103" i="4"/>
  <c r="AM103" i="4"/>
  <c r="AL103" i="4"/>
  <c r="W103" i="4"/>
  <c r="U103" i="4"/>
  <c r="T103" i="4"/>
  <c r="P103" i="4"/>
  <c r="I103" i="4"/>
  <c r="AY119" i="12" s="1"/>
  <c r="H103" i="4"/>
  <c r="AX119" i="12" s="1"/>
  <c r="F103" i="4"/>
  <c r="AV119" i="12" s="1"/>
  <c r="AZ174" i="12"/>
  <c r="AY174" i="12"/>
  <c r="AX174" i="12"/>
  <c r="AW174" i="12"/>
  <c r="AV174" i="12"/>
  <c r="AZ173" i="12"/>
  <c r="AY173" i="12"/>
  <c r="AX173" i="12"/>
  <c r="AW173" i="12"/>
  <c r="AV173" i="12"/>
  <c r="AZ172" i="12"/>
  <c r="AY172" i="12"/>
  <c r="AX172" i="12"/>
  <c r="AW172" i="12"/>
  <c r="AV172" i="12"/>
  <c r="R167" i="12"/>
  <c r="Q167" i="12"/>
  <c r="P167" i="12"/>
  <c r="O167" i="12"/>
  <c r="N167" i="12"/>
  <c r="R166" i="12"/>
  <c r="Q166" i="12"/>
  <c r="P166" i="12"/>
  <c r="O166" i="12"/>
  <c r="N166" i="12"/>
  <c r="R165" i="12"/>
  <c r="Q165" i="12"/>
  <c r="P165" i="12"/>
  <c r="O165" i="12"/>
  <c r="N165" i="12"/>
  <c r="AZ171" i="12"/>
  <c r="AY171" i="12"/>
  <c r="AX171" i="12"/>
  <c r="AW171" i="12"/>
  <c r="AV171" i="12"/>
  <c r="AZ170" i="12"/>
  <c r="AY170" i="12"/>
  <c r="AX170" i="12"/>
  <c r="AW170" i="12"/>
  <c r="AV170" i="12"/>
  <c r="AZ169" i="12"/>
  <c r="AY169" i="12"/>
  <c r="AX169" i="12"/>
  <c r="AW169" i="12"/>
  <c r="AV169" i="12"/>
  <c r="R164" i="12"/>
  <c r="Q164" i="12"/>
  <c r="P164" i="12"/>
  <c r="O164" i="12"/>
  <c r="N164" i="12"/>
  <c r="R163" i="12"/>
  <c r="Q163" i="12"/>
  <c r="P163" i="12"/>
  <c r="O163" i="12"/>
  <c r="N163" i="12"/>
  <c r="R162" i="12"/>
  <c r="Q162" i="12"/>
  <c r="P162" i="12"/>
  <c r="O162" i="12"/>
  <c r="N162" i="12"/>
  <c r="R113" i="12"/>
  <c r="Q113" i="12"/>
  <c r="P113" i="12"/>
  <c r="O113" i="12"/>
  <c r="N113" i="12"/>
  <c r="AZ118" i="12"/>
  <c r="AY118" i="12"/>
  <c r="AX118" i="12"/>
  <c r="AW118" i="12"/>
  <c r="AV118" i="12"/>
  <c r="AZ117" i="12"/>
  <c r="AY117" i="12"/>
  <c r="AX117" i="12"/>
  <c r="AW117" i="12"/>
  <c r="AV117" i="12"/>
  <c r="AZ116" i="12"/>
  <c r="AY116" i="12"/>
  <c r="AX116" i="12"/>
  <c r="AW116" i="12"/>
  <c r="AV116" i="12"/>
  <c r="R112" i="12"/>
  <c r="Q112" i="12"/>
  <c r="P112" i="12"/>
  <c r="O112" i="12"/>
  <c r="N112" i="12"/>
  <c r="R111" i="12"/>
  <c r="Q111" i="12"/>
  <c r="P111" i="12"/>
  <c r="O111" i="12"/>
  <c r="N111" i="12"/>
  <c r="R110" i="12"/>
  <c r="Q110" i="12"/>
  <c r="P110" i="12"/>
  <c r="O110" i="12"/>
  <c r="N110" i="12"/>
  <c r="AZ115" i="12"/>
  <c r="AY115" i="12"/>
  <c r="AX115" i="12"/>
  <c r="AW115" i="12"/>
  <c r="AV115" i="12"/>
  <c r="AZ114" i="12"/>
  <c r="AY114" i="12"/>
  <c r="AX114" i="12"/>
  <c r="AW114" i="12"/>
  <c r="AV114" i="12"/>
  <c r="AZ113" i="12"/>
  <c r="AY113" i="12"/>
  <c r="AX113" i="12"/>
  <c r="AW113" i="12"/>
  <c r="AV113" i="12"/>
  <c r="AZ112" i="12"/>
  <c r="AY112" i="12"/>
  <c r="AX112" i="12"/>
  <c r="AW112" i="12"/>
  <c r="AV112" i="12"/>
  <c r="R109" i="12"/>
  <c r="Q109" i="12"/>
  <c r="P109" i="12"/>
  <c r="O109" i="12"/>
  <c r="N109" i="12"/>
  <c r="R108" i="12"/>
  <c r="Q108" i="12"/>
  <c r="P108" i="12"/>
  <c r="O108" i="12"/>
  <c r="N108" i="12"/>
  <c r="R107" i="12"/>
  <c r="Q107" i="12"/>
  <c r="P107" i="12"/>
  <c r="O107" i="12"/>
  <c r="N107" i="12"/>
  <c r="R106" i="12"/>
  <c r="Q106" i="12"/>
  <c r="P106" i="12"/>
  <c r="O106" i="12"/>
  <c r="N106" i="12"/>
  <c r="CS102" i="4"/>
  <c r="CU102" i="4" s="1"/>
  <c r="CW102" i="4" s="1"/>
  <c r="BY102" i="4"/>
  <c r="BX102" i="4"/>
  <c r="BV102" i="4"/>
  <c r="CJ102" i="4" s="1"/>
  <c r="BG102" i="4"/>
  <c r="BF102" i="4"/>
  <c r="BE102" i="4"/>
  <c r="BD102" i="4"/>
  <c r="BR102" i="4" s="1"/>
  <c r="AO102" i="4"/>
  <c r="AN102" i="4"/>
  <c r="AL102" i="4"/>
  <c r="W102" i="4"/>
  <c r="V102" i="4"/>
  <c r="U102" i="4"/>
  <c r="T102" i="4"/>
  <c r="AH102" i="4" s="1"/>
  <c r="Q102" i="4"/>
  <c r="P102" i="4"/>
  <c r="I102" i="4"/>
  <c r="Q105" i="12" s="1"/>
  <c r="H102" i="4"/>
  <c r="P105" i="12" s="1"/>
  <c r="F102" i="4"/>
  <c r="N105" i="12" s="1"/>
  <c r="CK101" i="4"/>
  <c r="BW101" i="4"/>
  <c r="BV101" i="4"/>
  <c r="BF101" i="4"/>
  <c r="BE101" i="4"/>
  <c r="BD101" i="4"/>
  <c r="BS101" i="4" s="1"/>
  <c r="AM101" i="4"/>
  <c r="AL101" i="4"/>
  <c r="AZ101" i="4" s="1"/>
  <c r="U101" i="4"/>
  <c r="T101" i="4"/>
  <c r="AI101" i="4" s="1"/>
  <c r="Q101" i="4"/>
  <c r="P101" i="4"/>
  <c r="J101" i="4"/>
  <c r="R104" i="12" s="1"/>
  <c r="G101" i="4"/>
  <c r="O104" i="12" s="1"/>
  <c r="CS100" i="4"/>
  <c r="CU100" i="4" s="1"/>
  <c r="CW100" i="4" s="1"/>
  <c r="BX100" i="4"/>
  <c r="BW100" i="4"/>
  <c r="BV100" i="4"/>
  <c r="BG100" i="4"/>
  <c r="BF100" i="4"/>
  <c r="BE100" i="4"/>
  <c r="BD100" i="4"/>
  <c r="BR100" i="4" s="1"/>
  <c r="AN100" i="4"/>
  <c r="AM100" i="4"/>
  <c r="AL100" i="4"/>
  <c r="W100" i="4"/>
  <c r="V100" i="4"/>
  <c r="U100" i="4"/>
  <c r="T100" i="4"/>
  <c r="AI100" i="4" s="1"/>
  <c r="Q100" i="4"/>
  <c r="P100" i="4"/>
  <c r="J100" i="4"/>
  <c r="R103" i="12" s="1"/>
  <c r="G100" i="4"/>
  <c r="O103" i="12" s="1"/>
  <c r="CS99" i="4"/>
  <c r="CU99" i="4" s="1"/>
  <c r="CW99" i="4" s="1"/>
  <c r="BY99" i="4"/>
  <c r="BV99" i="4"/>
  <c r="CJ99" i="4" s="1"/>
  <c r="BG99" i="4"/>
  <c r="BD99" i="4"/>
  <c r="BR99" i="4" s="1"/>
  <c r="AO99" i="4"/>
  <c r="AL99" i="4"/>
  <c r="BA99" i="4" s="1"/>
  <c r="W99" i="4"/>
  <c r="T99" i="4"/>
  <c r="Q99" i="4"/>
  <c r="P99" i="4"/>
  <c r="I99" i="4"/>
  <c r="AY65" i="12" s="1"/>
  <c r="H99" i="4"/>
  <c r="AX65" i="12" s="1"/>
  <c r="F99" i="4"/>
  <c r="AV65" i="12" s="1"/>
  <c r="CS98" i="4"/>
  <c r="CU98" i="4" s="1"/>
  <c r="CW98" i="4" s="1"/>
  <c r="BY98" i="4"/>
  <c r="BX98" i="4"/>
  <c r="BW98" i="4"/>
  <c r="BV98" i="4"/>
  <c r="BF98" i="4"/>
  <c r="BD98" i="4"/>
  <c r="AO98" i="4"/>
  <c r="AN98" i="4"/>
  <c r="AM98" i="4"/>
  <c r="AL98" i="4"/>
  <c r="V98" i="4"/>
  <c r="T98" i="4"/>
  <c r="I98" i="4"/>
  <c r="AY64" i="12" s="1"/>
  <c r="H98" i="4"/>
  <c r="AX64" i="12" s="1"/>
  <c r="F98" i="4"/>
  <c r="AV64" i="12" s="1"/>
  <c r="BY97" i="4"/>
  <c r="BX97" i="4"/>
  <c r="BW97" i="4"/>
  <c r="BV97" i="4"/>
  <c r="BG97" i="4"/>
  <c r="BF97" i="4"/>
  <c r="BE97" i="4"/>
  <c r="BD97" i="4"/>
  <c r="AO97" i="4"/>
  <c r="AN97" i="4"/>
  <c r="AM97" i="4"/>
  <c r="AL97" i="4"/>
  <c r="BA97" i="4" s="1"/>
  <c r="W97" i="4"/>
  <c r="V97" i="4"/>
  <c r="U97" i="4"/>
  <c r="T97" i="4"/>
  <c r="I97" i="4"/>
  <c r="AY63" i="12" s="1"/>
  <c r="H97" i="4"/>
  <c r="AX63" i="12" s="1"/>
  <c r="F97" i="4"/>
  <c r="N54" i="12" s="1"/>
  <c r="BV96" i="4"/>
  <c r="BE96" i="4"/>
  <c r="BD96" i="4"/>
  <c r="AN96" i="4"/>
  <c r="AL96" i="4"/>
  <c r="AZ96" i="4" s="1"/>
  <c r="T96" i="4"/>
  <c r="AI96" i="4" s="1"/>
  <c r="P96" i="4"/>
  <c r="J96" i="4"/>
  <c r="R55" i="12" s="1"/>
  <c r="G96" i="4"/>
  <c r="O55" i="12" s="1"/>
  <c r="CS95" i="4"/>
  <c r="CU95" i="4" s="1"/>
  <c r="CW95" i="4" s="1"/>
  <c r="BY95" i="4"/>
  <c r="BX95" i="4"/>
  <c r="BW95" i="4"/>
  <c r="BV95" i="4"/>
  <c r="CJ95" i="4" s="1"/>
  <c r="BG95" i="4"/>
  <c r="BE95" i="4"/>
  <c r="BD95" i="4"/>
  <c r="AO95" i="4"/>
  <c r="AN95" i="4"/>
  <c r="AM95" i="4"/>
  <c r="AL95" i="4"/>
  <c r="AZ95" i="4" s="1"/>
  <c r="W95" i="4"/>
  <c r="U95" i="4"/>
  <c r="T95" i="4"/>
  <c r="Q95" i="4"/>
  <c r="J95" i="4"/>
  <c r="R54" i="12" s="1"/>
  <c r="G95" i="4"/>
  <c r="O54" i="12" s="1"/>
  <c r="CS94" i="4"/>
  <c r="CU94" i="4" s="1"/>
  <c r="CW94" i="4" s="1"/>
  <c r="BY94" i="4"/>
  <c r="BX94" i="4"/>
  <c r="BW94" i="4"/>
  <c r="BV94" i="4"/>
  <c r="CJ94" i="4" s="1"/>
  <c r="BG94" i="4"/>
  <c r="BF94" i="4"/>
  <c r="BD94" i="4"/>
  <c r="BS94" i="4" s="1"/>
  <c r="AO94" i="4"/>
  <c r="AN94" i="4"/>
  <c r="AM94" i="4"/>
  <c r="AL94" i="4"/>
  <c r="W94" i="4"/>
  <c r="V94" i="4"/>
  <c r="T94" i="4"/>
  <c r="AI94" i="4" s="1"/>
  <c r="Q94" i="4"/>
  <c r="P94" i="4"/>
  <c r="I94" i="4"/>
  <c r="Q53" i="12" s="1"/>
  <c r="H94" i="4"/>
  <c r="P53" i="12" s="1"/>
  <c r="F94" i="4"/>
  <c r="BX93" i="4"/>
  <c r="BW93" i="4"/>
  <c r="BV93" i="4"/>
  <c r="CJ93" i="4" s="1"/>
  <c r="BE93" i="4"/>
  <c r="BD93" i="4"/>
  <c r="AM93" i="4"/>
  <c r="AL93" i="4"/>
  <c r="BA93" i="4" s="1"/>
  <c r="U93" i="4"/>
  <c r="T93" i="4"/>
  <c r="Q93" i="4"/>
  <c r="P93" i="4"/>
  <c r="J93" i="4"/>
  <c r="AZ62" i="12" s="1"/>
  <c r="G93" i="4"/>
  <c r="AW62" i="12" s="1"/>
  <c r="CS92" i="4"/>
  <c r="CU92" i="4" s="1"/>
  <c r="CW92" i="4" s="1"/>
  <c r="BX92" i="4"/>
  <c r="BW92" i="4"/>
  <c r="BV92" i="4"/>
  <c r="CJ92" i="4" s="1"/>
  <c r="BG92" i="4"/>
  <c r="BF92" i="4"/>
  <c r="BE92" i="4"/>
  <c r="BD92" i="4"/>
  <c r="AN92" i="4"/>
  <c r="AM92" i="4"/>
  <c r="AL92" i="4"/>
  <c r="V92" i="4"/>
  <c r="U92" i="4"/>
  <c r="T92" i="4"/>
  <c r="P92" i="4"/>
  <c r="I92" i="4"/>
  <c r="AY61" i="12" s="1"/>
  <c r="H92" i="4"/>
  <c r="AX61" i="12" s="1"/>
  <c r="F92" i="4"/>
  <c r="AV61" i="12" s="1"/>
  <c r="CS91" i="4"/>
  <c r="CU91" i="4" s="1"/>
  <c r="CW91" i="4" s="1"/>
  <c r="BY91" i="4"/>
  <c r="BX91" i="4"/>
  <c r="BV91" i="4"/>
  <c r="BG91" i="4"/>
  <c r="BD91" i="4"/>
  <c r="AO91" i="4"/>
  <c r="AL91" i="4"/>
  <c r="AZ91" i="4" s="1"/>
  <c r="W91" i="4"/>
  <c r="T91" i="4"/>
  <c r="AH91" i="4" s="1"/>
  <c r="Q91" i="4"/>
  <c r="P91" i="4"/>
  <c r="J91" i="4"/>
  <c r="R52" i="12" s="1"/>
  <c r="G91" i="4"/>
  <c r="O52" i="12" s="1"/>
  <c r="CS90" i="4"/>
  <c r="CU90" i="4" s="1"/>
  <c r="CW90" i="4" s="1"/>
  <c r="BX90" i="4"/>
  <c r="BV90" i="4"/>
  <c r="BF90" i="4"/>
  <c r="BD90" i="4"/>
  <c r="AN90" i="4"/>
  <c r="AL90" i="4"/>
  <c r="V90" i="4"/>
  <c r="T90" i="4"/>
  <c r="I90" i="4"/>
  <c r="Q51" i="12" s="1"/>
  <c r="H90" i="4"/>
  <c r="P51" i="12" s="1"/>
  <c r="F90" i="4"/>
  <c r="BY89" i="4"/>
  <c r="BX89" i="4"/>
  <c r="BW89" i="4"/>
  <c r="BV89" i="4"/>
  <c r="BG89" i="4"/>
  <c r="BF89" i="4"/>
  <c r="BE89" i="4"/>
  <c r="BD89" i="4"/>
  <c r="AO89" i="4"/>
  <c r="AN89" i="4"/>
  <c r="AM89" i="4"/>
  <c r="AL89" i="4"/>
  <c r="W89" i="4"/>
  <c r="V89" i="4"/>
  <c r="U89" i="4"/>
  <c r="T89" i="4"/>
  <c r="I89" i="4"/>
  <c r="AY60" i="12" s="1"/>
  <c r="H89" i="4"/>
  <c r="AX60" i="12" s="1"/>
  <c r="F89" i="4"/>
  <c r="N51" i="12" s="1"/>
  <c r="CS88" i="4"/>
  <c r="CU88" i="4" s="1"/>
  <c r="CW88" i="4" s="1"/>
  <c r="BV88" i="4"/>
  <c r="BD88" i="4"/>
  <c r="AM88" i="4"/>
  <c r="AL88" i="4"/>
  <c r="U88" i="4"/>
  <c r="T88" i="4"/>
  <c r="I88" i="4"/>
  <c r="AY59" i="12" s="1"/>
  <c r="H88" i="4"/>
  <c r="AX59" i="12" s="1"/>
  <c r="F88" i="4"/>
  <c r="AV59" i="12" s="1"/>
  <c r="CS87" i="4"/>
  <c r="CU87" i="4" s="1"/>
  <c r="CW87" i="4" s="1"/>
  <c r="BY87" i="4"/>
  <c r="BW87" i="4"/>
  <c r="BV87" i="4"/>
  <c r="BG87" i="4"/>
  <c r="BE87" i="4"/>
  <c r="BD87" i="4"/>
  <c r="AO87" i="4"/>
  <c r="AM87" i="4"/>
  <c r="AL87" i="4"/>
  <c r="W87" i="4"/>
  <c r="U87" i="4"/>
  <c r="T87" i="4"/>
  <c r="J87" i="4"/>
  <c r="R50" i="12" s="1"/>
  <c r="G87" i="4"/>
  <c r="O50" i="12" s="1"/>
  <c r="CS86" i="4"/>
  <c r="CU86" i="4" s="1"/>
  <c r="CW86" i="4" s="1"/>
  <c r="BY86" i="4"/>
  <c r="BX86" i="4"/>
  <c r="BV86" i="4"/>
  <c r="CK86" i="4" s="1"/>
  <c r="BG86" i="4"/>
  <c r="BF86" i="4"/>
  <c r="BD86" i="4"/>
  <c r="BR86" i="4" s="1"/>
  <c r="AO86" i="4"/>
  <c r="AN86" i="4"/>
  <c r="AL86" i="4"/>
  <c r="AZ86" i="4" s="1"/>
  <c r="W86" i="4"/>
  <c r="V86" i="4"/>
  <c r="T86" i="4"/>
  <c r="Q86" i="4"/>
  <c r="P86" i="4"/>
  <c r="J86" i="4"/>
  <c r="R49" i="12" s="1"/>
  <c r="G86" i="4"/>
  <c r="O49" i="12" s="1"/>
  <c r="BW85" i="4"/>
  <c r="BV85" i="4"/>
  <c r="BE85" i="4"/>
  <c r="BD85" i="4"/>
  <c r="AM85" i="4"/>
  <c r="AL85" i="4"/>
  <c r="V85" i="4"/>
  <c r="U85" i="4"/>
  <c r="T85" i="4"/>
  <c r="AH85" i="4" s="1"/>
  <c r="P85" i="4"/>
  <c r="I85" i="4"/>
  <c r="AY9" i="12" s="1"/>
  <c r="H85" i="4"/>
  <c r="AX9" i="12" s="1"/>
  <c r="F85" i="4"/>
  <c r="N49" i="12" s="1"/>
  <c r="BX84" i="4"/>
  <c r="BW84" i="4"/>
  <c r="BV84" i="4"/>
  <c r="CJ84" i="4" s="1"/>
  <c r="BG84" i="4"/>
  <c r="BF84" i="4"/>
  <c r="BE84" i="4"/>
  <c r="BD84" i="4"/>
  <c r="AN84" i="4"/>
  <c r="AM84" i="4"/>
  <c r="AL84" i="4"/>
  <c r="W84" i="4"/>
  <c r="V84" i="4"/>
  <c r="U84" i="4"/>
  <c r="T84" i="4"/>
  <c r="P84" i="4"/>
  <c r="I84" i="4"/>
  <c r="AY8" i="12" s="1"/>
  <c r="H84" i="4"/>
  <c r="AX8" i="12" s="1"/>
  <c r="F84" i="4"/>
  <c r="AV8" i="12" s="1"/>
  <c r="BY83" i="4"/>
  <c r="BV83" i="4"/>
  <c r="BG83" i="4"/>
  <c r="BF83" i="4"/>
  <c r="BD83" i="4"/>
  <c r="AO83" i="4"/>
  <c r="AL83" i="4"/>
  <c r="W83" i="4"/>
  <c r="T83" i="4"/>
  <c r="AH83" i="4" s="1"/>
  <c r="P83" i="4"/>
  <c r="I83" i="4"/>
  <c r="Q9" i="12" s="1"/>
  <c r="H83" i="4"/>
  <c r="P9" i="12" s="1"/>
  <c r="F83" i="4"/>
  <c r="N9" i="12" s="1"/>
  <c r="CS82" i="4"/>
  <c r="CU82" i="4" s="1"/>
  <c r="CW82" i="4" s="1"/>
  <c r="BY82" i="4"/>
  <c r="BX82" i="4"/>
  <c r="BV82" i="4"/>
  <c r="BF82" i="4"/>
  <c r="BE82" i="4"/>
  <c r="BD82" i="4"/>
  <c r="AO82" i="4"/>
  <c r="AN82" i="4"/>
  <c r="AL82" i="4"/>
  <c r="V82" i="4"/>
  <c r="U82" i="4"/>
  <c r="T82" i="4"/>
  <c r="J82" i="4"/>
  <c r="R8" i="12" s="1"/>
  <c r="G82" i="4"/>
  <c r="O8" i="12" s="1"/>
  <c r="BY81" i="4"/>
  <c r="BX81" i="4"/>
  <c r="BW81" i="4"/>
  <c r="BV81" i="4"/>
  <c r="BG81" i="4"/>
  <c r="BF81" i="4"/>
  <c r="BE81" i="4"/>
  <c r="BD81" i="4"/>
  <c r="AO81" i="4"/>
  <c r="AN81" i="4"/>
  <c r="AM81" i="4"/>
  <c r="AL81" i="4"/>
  <c r="W81" i="4"/>
  <c r="V81" i="4"/>
  <c r="U81" i="4"/>
  <c r="T81" i="4"/>
  <c r="J81" i="4"/>
  <c r="AZ7" i="12" s="1"/>
  <c r="G81" i="4"/>
  <c r="AW7" i="12" s="1"/>
  <c r="BW80" i="4"/>
  <c r="BV80" i="4"/>
  <c r="BE80" i="4"/>
  <c r="BD80" i="4"/>
  <c r="AL80" i="4"/>
  <c r="T80" i="4"/>
  <c r="P80" i="4"/>
  <c r="I80" i="4"/>
  <c r="AY6" i="12" s="1"/>
  <c r="H80" i="4"/>
  <c r="AX6" i="12" s="1"/>
  <c r="F80" i="4"/>
  <c r="AV6" i="12" s="1"/>
  <c r="CS79" i="4"/>
  <c r="CU79" i="4" s="1"/>
  <c r="CW79" i="4" s="1"/>
  <c r="BY79" i="4"/>
  <c r="BW79" i="4"/>
  <c r="BV79" i="4"/>
  <c r="BG79" i="4"/>
  <c r="BE79" i="4"/>
  <c r="BD79" i="4"/>
  <c r="AO79" i="4"/>
  <c r="AM79" i="4"/>
  <c r="AL79" i="4"/>
  <c r="W79" i="4"/>
  <c r="U79" i="4"/>
  <c r="T79" i="4"/>
  <c r="P79" i="4"/>
  <c r="I79" i="4"/>
  <c r="H79" i="4"/>
  <c r="F79" i="4"/>
  <c r="CS78" i="4"/>
  <c r="CU78" i="4" s="1"/>
  <c r="CW78" i="4" s="1"/>
  <c r="BY78" i="4"/>
  <c r="BX78" i="4"/>
  <c r="BV78" i="4"/>
  <c r="BG78" i="4"/>
  <c r="BF78" i="4"/>
  <c r="BD78" i="4"/>
  <c r="AO78" i="4"/>
  <c r="AN78" i="4"/>
  <c r="AL78" i="4"/>
  <c r="W78" i="4"/>
  <c r="V78" i="4"/>
  <c r="T78" i="4"/>
  <c r="P78" i="4"/>
  <c r="CS77" i="4"/>
  <c r="CU77" i="4" s="1"/>
  <c r="CW77" i="4" s="1"/>
  <c r="BW77" i="4"/>
  <c r="BV77" i="4"/>
  <c r="BF77" i="4"/>
  <c r="BE77" i="4"/>
  <c r="BD77" i="4"/>
  <c r="BR77" i="4" s="1"/>
  <c r="AM77" i="4"/>
  <c r="AL77" i="4"/>
  <c r="AZ77" i="4" s="1"/>
  <c r="U77" i="4"/>
  <c r="T77" i="4"/>
  <c r="P77" i="4"/>
  <c r="J77" i="4"/>
  <c r="R7" i="12" s="1"/>
  <c r="G77" i="4"/>
  <c r="O7" i="12" s="1"/>
  <c r="BY76" i="4"/>
  <c r="BX76" i="4"/>
  <c r="BW76" i="4"/>
  <c r="BV76" i="4"/>
  <c r="BF76" i="4"/>
  <c r="BE76" i="4"/>
  <c r="BD76" i="4"/>
  <c r="BR76" i="4" s="1"/>
  <c r="AO76" i="4"/>
  <c r="AN76" i="4"/>
  <c r="AM76" i="4"/>
  <c r="AL76" i="4"/>
  <c r="V76" i="4"/>
  <c r="U76" i="4"/>
  <c r="T76" i="4"/>
  <c r="AH76" i="4" s="1"/>
  <c r="P76" i="4"/>
  <c r="I76" i="4"/>
  <c r="Q6" i="12" s="1"/>
  <c r="H76" i="4"/>
  <c r="P6" i="12" s="1"/>
  <c r="F76" i="4"/>
  <c r="N6" i="12" s="1"/>
  <c r="BY75" i="4"/>
  <c r="BV75" i="4"/>
  <c r="CJ75" i="4" s="1"/>
  <c r="BG75" i="4"/>
  <c r="BD75" i="4"/>
  <c r="AO75" i="4"/>
  <c r="AL75" i="4"/>
  <c r="W75" i="4"/>
  <c r="T75" i="4"/>
  <c r="P75" i="4"/>
  <c r="BX74" i="4"/>
  <c r="BV74" i="4"/>
  <c r="BF74" i="4"/>
  <c r="BD74" i="4"/>
  <c r="AN74" i="4"/>
  <c r="AL74" i="4"/>
  <c r="V74" i="4"/>
  <c r="T74" i="4"/>
  <c r="BY73" i="4"/>
  <c r="BX73" i="4"/>
  <c r="BW73" i="4"/>
  <c r="BV73" i="4"/>
  <c r="BG73" i="4"/>
  <c r="BF73" i="4"/>
  <c r="BE73" i="4"/>
  <c r="BD73" i="4"/>
  <c r="AO73" i="4"/>
  <c r="AN73" i="4"/>
  <c r="AM73" i="4"/>
  <c r="AL73" i="4"/>
  <c r="W73" i="4"/>
  <c r="V73" i="4"/>
  <c r="U73" i="4"/>
  <c r="T73" i="4"/>
  <c r="P73" i="4"/>
  <c r="J73" i="4"/>
  <c r="R5" i="12" s="1"/>
  <c r="G73" i="4"/>
  <c r="O5" i="12" s="1"/>
  <c r="BY72" i="4"/>
  <c r="BV72" i="4"/>
  <c r="BG72" i="4"/>
  <c r="BD72" i="4"/>
  <c r="AO72" i="4"/>
  <c r="AL72" i="4"/>
  <c r="W72" i="4"/>
  <c r="T72" i="4"/>
  <c r="J72" i="4"/>
  <c r="R4" i="12" s="1"/>
  <c r="G72" i="4"/>
  <c r="O4" i="12" s="1"/>
  <c r="BX60" i="4"/>
  <c r="BV60" i="4"/>
  <c r="BF60" i="4"/>
  <c r="BD60" i="4"/>
  <c r="AN60" i="4"/>
  <c r="AL60" i="4"/>
  <c r="V60" i="4"/>
  <c r="T60" i="4"/>
  <c r="I60" i="4"/>
  <c r="H60" i="4"/>
  <c r="F60" i="4"/>
  <c r="BY59" i="4"/>
  <c r="BX59" i="4"/>
  <c r="BW59" i="4"/>
  <c r="BV59" i="4"/>
  <c r="BF59" i="4"/>
  <c r="BD59" i="4"/>
  <c r="AO59" i="4"/>
  <c r="AN59" i="4"/>
  <c r="AM59" i="4"/>
  <c r="AL59" i="4"/>
  <c r="V59" i="4"/>
  <c r="T59" i="4"/>
  <c r="P59" i="4"/>
  <c r="I59" i="4"/>
  <c r="H59" i="4"/>
  <c r="F59" i="4"/>
  <c r="BY58" i="4"/>
  <c r="BW58" i="4"/>
  <c r="BV58" i="4"/>
  <c r="BG58" i="4"/>
  <c r="BE58" i="4"/>
  <c r="BD58" i="4"/>
  <c r="AO58" i="4"/>
  <c r="AM58" i="4"/>
  <c r="AL58" i="4"/>
  <c r="W58" i="4"/>
  <c r="U58" i="4"/>
  <c r="T58" i="4"/>
  <c r="I58" i="4"/>
  <c r="H58" i="4"/>
  <c r="F58" i="4"/>
  <c r="BV57" i="4"/>
  <c r="BD57" i="4"/>
  <c r="AL57" i="4"/>
  <c r="AZ57" i="4" s="1"/>
  <c r="T57" i="4"/>
  <c r="I57" i="4"/>
  <c r="H57" i="4"/>
  <c r="F57" i="4"/>
  <c r="BV56" i="4"/>
  <c r="BG56" i="4"/>
  <c r="BD56" i="4"/>
  <c r="AM56" i="4"/>
  <c r="AL56" i="4"/>
  <c r="T56" i="4"/>
  <c r="I56" i="4"/>
  <c r="H56" i="4"/>
  <c r="F56" i="4"/>
  <c r="BX55" i="4"/>
  <c r="BV55" i="4"/>
  <c r="BF55" i="4"/>
  <c r="BD55" i="4"/>
  <c r="AN55" i="4"/>
  <c r="AL55" i="4"/>
  <c r="V55" i="4"/>
  <c r="T55" i="4"/>
  <c r="I55" i="4"/>
  <c r="H55" i="4"/>
  <c r="F55" i="4"/>
  <c r="BV54" i="4"/>
  <c r="BD54" i="4"/>
  <c r="AL54" i="4"/>
  <c r="T54" i="4"/>
  <c r="I54" i="4"/>
  <c r="H54" i="4"/>
  <c r="F54" i="4"/>
  <c r="BX53" i="4"/>
  <c r="BW53" i="4"/>
  <c r="BV53" i="4"/>
  <c r="BG53" i="4"/>
  <c r="BF53" i="4"/>
  <c r="BD53" i="4"/>
  <c r="AN53" i="4"/>
  <c r="AM53" i="4"/>
  <c r="AL53" i="4"/>
  <c r="V53" i="4"/>
  <c r="T53" i="4"/>
  <c r="P53" i="4"/>
  <c r="I53" i="4"/>
  <c r="H53" i="4"/>
  <c r="F53" i="4"/>
  <c r="BX52" i="4"/>
  <c r="BV52" i="4"/>
  <c r="BF52" i="4"/>
  <c r="BD52" i="4"/>
  <c r="AN52" i="4"/>
  <c r="AL52" i="4"/>
  <c r="V52" i="4"/>
  <c r="T52" i="4"/>
  <c r="I52" i="4"/>
  <c r="H52" i="4"/>
  <c r="F52" i="4"/>
  <c r="BY51" i="4"/>
  <c r="BX51" i="4"/>
  <c r="BV51" i="4"/>
  <c r="BF51" i="4"/>
  <c r="BE51" i="4"/>
  <c r="BD51" i="4"/>
  <c r="AO51" i="4"/>
  <c r="AN51" i="4"/>
  <c r="AL51" i="4"/>
  <c r="W51" i="4"/>
  <c r="V51" i="4"/>
  <c r="U51" i="4"/>
  <c r="T51" i="4"/>
  <c r="I51" i="4"/>
  <c r="H51" i="4"/>
  <c r="F51" i="4"/>
  <c r="BY50" i="4"/>
  <c r="BW50" i="4"/>
  <c r="BV50" i="4"/>
  <c r="BG50" i="4"/>
  <c r="BE50" i="4"/>
  <c r="BD50" i="4"/>
  <c r="AO50" i="4"/>
  <c r="AM50" i="4"/>
  <c r="AL50" i="4"/>
  <c r="W50" i="4"/>
  <c r="U50" i="4"/>
  <c r="T50" i="4"/>
  <c r="J50" i="4"/>
  <c r="G50" i="4"/>
  <c r="BV49" i="4"/>
  <c r="BD49" i="4"/>
  <c r="AL49" i="4"/>
  <c r="AZ49" i="4" s="1"/>
  <c r="T49" i="4"/>
  <c r="J49" i="4"/>
  <c r="G49" i="4"/>
  <c r="BY48" i="4"/>
  <c r="BV48" i="4"/>
  <c r="BD48" i="4"/>
  <c r="AO48" i="4"/>
  <c r="AL48" i="4"/>
  <c r="T48" i="4"/>
  <c r="J48" i="4"/>
  <c r="G48" i="4"/>
  <c r="BX47" i="4"/>
  <c r="BV47" i="4"/>
  <c r="BF47" i="4"/>
  <c r="BD47" i="4"/>
  <c r="AN47" i="4"/>
  <c r="AL47" i="4"/>
  <c r="AZ47" i="4" s="1"/>
  <c r="V47" i="4"/>
  <c r="T47" i="4"/>
  <c r="J47" i="4"/>
  <c r="G47" i="4"/>
  <c r="BV46" i="4"/>
  <c r="BD46" i="4"/>
  <c r="AL46" i="4"/>
  <c r="T46" i="4"/>
  <c r="J46" i="4"/>
  <c r="G46" i="4"/>
  <c r="BX45" i="4"/>
  <c r="BV45" i="4"/>
  <c r="BG45" i="4"/>
  <c r="BF45" i="4"/>
  <c r="BE45" i="4"/>
  <c r="BD45" i="4"/>
  <c r="AL45" i="4"/>
  <c r="W45" i="4"/>
  <c r="V45" i="4"/>
  <c r="U45" i="4"/>
  <c r="T45" i="4"/>
  <c r="J45" i="4"/>
  <c r="G45" i="4"/>
  <c r="BY44" i="4"/>
  <c r="BX44" i="4"/>
  <c r="BW44" i="4"/>
  <c r="BV44" i="4"/>
  <c r="BF44" i="4"/>
  <c r="BD44" i="4"/>
  <c r="AO44" i="4"/>
  <c r="AN44" i="4"/>
  <c r="AM44" i="4"/>
  <c r="AL44" i="4"/>
  <c r="V44" i="4"/>
  <c r="T44" i="4"/>
  <c r="J44" i="4"/>
  <c r="G44" i="4"/>
  <c r="BY43" i="4"/>
  <c r="BX43" i="4"/>
  <c r="BW43" i="4"/>
  <c r="BV43" i="4"/>
  <c r="BF43" i="4"/>
  <c r="BD43" i="4"/>
  <c r="AO43" i="4"/>
  <c r="AN43" i="4"/>
  <c r="AM43" i="4"/>
  <c r="AL43" i="4"/>
  <c r="V43" i="4"/>
  <c r="T43" i="4"/>
  <c r="P43" i="4"/>
  <c r="J43" i="4"/>
  <c r="G43" i="4"/>
  <c r="BY42" i="4"/>
  <c r="BW42" i="4"/>
  <c r="BV42" i="4"/>
  <c r="BG42" i="4"/>
  <c r="BE42" i="4"/>
  <c r="BD42" i="4"/>
  <c r="AO42" i="4"/>
  <c r="AM42" i="4"/>
  <c r="AL42" i="4"/>
  <c r="W42" i="4"/>
  <c r="V42" i="4"/>
  <c r="U42" i="4"/>
  <c r="T42" i="4"/>
  <c r="J42" i="4"/>
  <c r="G42" i="4"/>
  <c r="BV41" i="4"/>
  <c r="BD41" i="4"/>
  <c r="AL41" i="4"/>
  <c r="T41" i="4"/>
  <c r="I41" i="4"/>
  <c r="H41" i="4"/>
  <c r="F41" i="4"/>
  <c r="BV40" i="4"/>
  <c r="BD40" i="4"/>
  <c r="AL40" i="4"/>
  <c r="T40" i="4"/>
  <c r="I40" i="4"/>
  <c r="H40" i="4"/>
  <c r="F40" i="4"/>
  <c r="BX39" i="4"/>
  <c r="BV39" i="4"/>
  <c r="BF39" i="4"/>
  <c r="BD39" i="4"/>
  <c r="AN39" i="4"/>
  <c r="AL39" i="4"/>
  <c r="W39" i="4"/>
  <c r="V39" i="4"/>
  <c r="T39" i="4"/>
  <c r="I39" i="4"/>
  <c r="H39" i="4"/>
  <c r="F39" i="4"/>
  <c r="BV38" i="4"/>
  <c r="BD38" i="4"/>
  <c r="AL38" i="4"/>
  <c r="T38" i="4"/>
  <c r="I38" i="4"/>
  <c r="H38" i="4"/>
  <c r="F38" i="4"/>
  <c r="BY37" i="4"/>
  <c r="BX37" i="4"/>
  <c r="BW37" i="4"/>
  <c r="BV37" i="4"/>
  <c r="BF37" i="4"/>
  <c r="BD37" i="4"/>
  <c r="AO37" i="4"/>
  <c r="AM37" i="4"/>
  <c r="AL37" i="4"/>
  <c r="V37" i="4"/>
  <c r="T37" i="4"/>
  <c r="I37" i="4"/>
  <c r="H37" i="4"/>
  <c r="F37" i="4"/>
  <c r="BX36" i="4"/>
  <c r="BV36" i="4"/>
  <c r="BF36" i="4"/>
  <c r="BD36" i="4"/>
  <c r="AN36" i="4"/>
  <c r="AL36" i="4"/>
  <c r="V36" i="4"/>
  <c r="T36" i="4"/>
  <c r="J36" i="4"/>
  <c r="G36" i="4"/>
  <c r="BX35" i="4"/>
  <c r="BW35" i="4"/>
  <c r="BV35" i="4"/>
  <c r="BG35" i="4"/>
  <c r="BF35" i="4"/>
  <c r="BD35" i="4"/>
  <c r="AN35" i="4"/>
  <c r="AM35" i="4"/>
  <c r="AL35" i="4"/>
  <c r="W35" i="4"/>
  <c r="V35" i="4"/>
  <c r="T35" i="4"/>
  <c r="P35" i="4"/>
  <c r="J35" i="4"/>
  <c r="G35" i="4"/>
  <c r="BY34" i="4"/>
  <c r="BW34" i="4"/>
  <c r="BV34" i="4"/>
  <c r="BG34" i="4"/>
  <c r="BE34" i="4"/>
  <c r="BD34" i="4"/>
  <c r="AO34" i="4"/>
  <c r="AM34" i="4"/>
  <c r="AL34" i="4"/>
  <c r="W34" i="4"/>
  <c r="U34" i="4"/>
  <c r="T34" i="4"/>
  <c r="J34" i="4"/>
  <c r="G34" i="4"/>
  <c r="BV33" i="4"/>
  <c r="BD33" i="4"/>
  <c r="AL33" i="4"/>
  <c r="T33" i="4"/>
  <c r="P33" i="4"/>
  <c r="J33" i="4"/>
  <c r="G33" i="4"/>
  <c r="BV32" i="4"/>
  <c r="BD32" i="4"/>
  <c r="AL32" i="4"/>
  <c r="T32" i="4"/>
  <c r="I32" i="4"/>
  <c r="H32" i="4"/>
  <c r="F32" i="4"/>
  <c r="BX31" i="4"/>
  <c r="BV31" i="4"/>
  <c r="BF31" i="4"/>
  <c r="BD31" i="4"/>
  <c r="AN31" i="4"/>
  <c r="AL31" i="4"/>
  <c r="V31" i="4"/>
  <c r="T31" i="4"/>
  <c r="I31" i="4"/>
  <c r="H31" i="4"/>
  <c r="F31" i="4"/>
  <c r="BV30" i="4"/>
  <c r="BD30" i="4"/>
  <c r="AL30" i="4"/>
  <c r="T30" i="4"/>
  <c r="I30" i="4"/>
  <c r="H30" i="4"/>
  <c r="F30" i="4"/>
  <c r="BX29" i="4"/>
  <c r="BV29" i="4"/>
  <c r="CK29" i="4" s="1"/>
  <c r="BF29" i="4"/>
  <c r="BD29" i="4"/>
  <c r="AN29" i="4"/>
  <c r="AL29" i="4"/>
  <c r="V29" i="4"/>
  <c r="T29" i="4"/>
  <c r="I29" i="4"/>
  <c r="AY12" i="10" s="1"/>
  <c r="H29" i="4"/>
  <c r="AX12" i="10" s="1"/>
  <c r="F29" i="4"/>
  <c r="AV12" i="10" s="1"/>
  <c r="BX28" i="4"/>
  <c r="BV28" i="4"/>
  <c r="BG28" i="4"/>
  <c r="BF28" i="4"/>
  <c r="BD28" i="4"/>
  <c r="BS28" i="4" s="1"/>
  <c r="AN28" i="4"/>
  <c r="AM28" i="4"/>
  <c r="AL28" i="4"/>
  <c r="W28" i="4"/>
  <c r="V28" i="4"/>
  <c r="T28" i="4"/>
  <c r="P28" i="4"/>
  <c r="I28" i="4"/>
  <c r="AY62" i="10" s="1"/>
  <c r="H28" i="4"/>
  <c r="AX62" i="10" s="1"/>
  <c r="F28" i="4"/>
  <c r="AW62" i="10" s="1"/>
  <c r="BX27" i="4"/>
  <c r="BV27" i="4"/>
  <c r="BF27" i="4"/>
  <c r="BD27" i="4"/>
  <c r="AN27" i="4"/>
  <c r="AL27" i="4"/>
  <c r="V27" i="4"/>
  <c r="T27" i="4"/>
  <c r="J27" i="4"/>
  <c r="AZ61" i="10" s="1"/>
  <c r="G27" i="4"/>
  <c r="AW61" i="10" s="1"/>
  <c r="BY26" i="4"/>
  <c r="BW26" i="4"/>
  <c r="BV26" i="4"/>
  <c r="BG26" i="4"/>
  <c r="BE26" i="4"/>
  <c r="BD26" i="4"/>
  <c r="AO26" i="4"/>
  <c r="AM26" i="4"/>
  <c r="AL26" i="4"/>
  <c r="W26" i="4"/>
  <c r="U26" i="4"/>
  <c r="T26" i="4"/>
  <c r="J26" i="4"/>
  <c r="AZ60" i="10" s="1"/>
  <c r="G26" i="4"/>
  <c r="BV25" i="4"/>
  <c r="CK25" i="4" s="1"/>
  <c r="BD25" i="4"/>
  <c r="AL25" i="4"/>
  <c r="T25" i="4"/>
  <c r="AI25" i="4" s="1"/>
  <c r="P25" i="4"/>
  <c r="J25" i="4"/>
  <c r="AZ59" i="10" s="1"/>
  <c r="G25" i="4"/>
  <c r="AW59" i="10" s="1"/>
  <c r="AS59" i="10"/>
  <c r="BV24" i="4"/>
  <c r="BD24" i="4"/>
  <c r="AO24" i="4"/>
  <c r="AL24" i="4"/>
  <c r="T24" i="4"/>
  <c r="J24" i="4"/>
  <c r="AZ11" i="10" s="1"/>
  <c r="G24" i="4"/>
  <c r="BX23" i="4"/>
  <c r="BV23" i="4"/>
  <c r="BF23" i="4"/>
  <c r="BD23" i="4"/>
  <c r="AN23" i="4"/>
  <c r="AL23" i="4"/>
  <c r="V23" i="4"/>
  <c r="T23" i="4"/>
  <c r="I23" i="4"/>
  <c r="AY10" i="10" s="1"/>
  <c r="H23" i="4"/>
  <c r="AX10" i="10" s="1"/>
  <c r="F23" i="4"/>
  <c r="AV10" i="10" s="1"/>
  <c r="AS10" i="10"/>
  <c r="BV22" i="4"/>
  <c r="BD22" i="4"/>
  <c r="AL22" i="4"/>
  <c r="T22" i="4"/>
  <c r="I22" i="4"/>
  <c r="Q14" i="10" s="1"/>
  <c r="H22" i="4"/>
  <c r="P14" i="10" s="1"/>
  <c r="F22" i="4"/>
  <c r="N14" i="10" s="1"/>
  <c r="BX21" i="4"/>
  <c r="BV21" i="4"/>
  <c r="BG21" i="4"/>
  <c r="BF21" i="4"/>
  <c r="BE21" i="4"/>
  <c r="BD21" i="4"/>
  <c r="AN21" i="4"/>
  <c r="AL21" i="4"/>
  <c r="W21" i="4"/>
  <c r="V21" i="4"/>
  <c r="U21" i="4"/>
  <c r="T21" i="4"/>
  <c r="I21" i="4"/>
  <c r="Q13" i="10" s="1"/>
  <c r="H21" i="4"/>
  <c r="P13" i="10" s="1"/>
  <c r="F21" i="4"/>
  <c r="K13" i="10"/>
  <c r="BY20" i="4"/>
  <c r="BX20" i="4"/>
  <c r="BV20" i="4"/>
  <c r="BF20" i="4"/>
  <c r="BE20" i="4"/>
  <c r="BD20" i="4"/>
  <c r="BS20" i="4" s="1"/>
  <c r="AO20" i="4"/>
  <c r="AN20" i="4"/>
  <c r="AL20" i="4"/>
  <c r="V20" i="4"/>
  <c r="U20" i="4"/>
  <c r="T20" i="4"/>
  <c r="AI20" i="4" s="1"/>
  <c r="I20" i="4"/>
  <c r="Q12" i="10" s="1"/>
  <c r="H20" i="4"/>
  <c r="P12" i="10" s="1"/>
  <c r="F20" i="4"/>
  <c r="N12" i="10" s="1"/>
  <c r="K12" i="10"/>
  <c r="BY19" i="4"/>
  <c r="BX19" i="4"/>
  <c r="BV19" i="4"/>
  <c r="BF19" i="4"/>
  <c r="BE19" i="4"/>
  <c r="BD19" i="4"/>
  <c r="AO19" i="4"/>
  <c r="AN19" i="4"/>
  <c r="AL19" i="4"/>
  <c r="V19" i="4"/>
  <c r="U19" i="4"/>
  <c r="T19" i="4"/>
  <c r="I19" i="4"/>
  <c r="AY9" i="10" s="1"/>
  <c r="H19" i="4"/>
  <c r="AX9" i="10" s="1"/>
  <c r="F19" i="4"/>
  <c r="AV9" i="10" s="1"/>
  <c r="BY18" i="4"/>
  <c r="BW18" i="4"/>
  <c r="BV18" i="4"/>
  <c r="BG18" i="4"/>
  <c r="BE18" i="4"/>
  <c r="BD18" i="4"/>
  <c r="AO18" i="4"/>
  <c r="AM18" i="4"/>
  <c r="AL18" i="4"/>
  <c r="W18" i="4"/>
  <c r="U18" i="4"/>
  <c r="T18" i="4"/>
  <c r="I18" i="4"/>
  <c r="Q11" i="10" s="1"/>
  <c r="H18" i="4"/>
  <c r="P11" i="10" s="1"/>
  <c r="F18" i="4"/>
  <c r="N11" i="10" s="1"/>
  <c r="BV17" i="4"/>
  <c r="CK17" i="4" s="1"/>
  <c r="BD17" i="4"/>
  <c r="AL17" i="4"/>
  <c r="T17" i="4"/>
  <c r="AI17" i="4" s="1"/>
  <c r="P17" i="4"/>
  <c r="I17" i="4"/>
  <c r="AY8" i="10" s="1"/>
  <c r="H17" i="4"/>
  <c r="AX8" i="10" s="1"/>
  <c r="F17" i="4"/>
  <c r="AV8" i="10" s="1"/>
  <c r="AS8" i="10"/>
  <c r="BV16" i="4"/>
  <c r="BD16" i="4"/>
  <c r="AL16" i="4"/>
  <c r="T16" i="4"/>
  <c r="I16" i="4"/>
  <c r="AY7" i="10" s="1"/>
  <c r="H16" i="4"/>
  <c r="AX7" i="10" s="1"/>
  <c r="F16" i="4"/>
  <c r="AW7" i="10" s="1"/>
  <c r="BX15" i="4"/>
  <c r="BV15" i="4"/>
  <c r="BF15" i="4"/>
  <c r="BD15" i="4"/>
  <c r="AN15" i="4"/>
  <c r="AL15" i="4"/>
  <c r="V15" i="4"/>
  <c r="T15" i="4"/>
  <c r="I15" i="4"/>
  <c r="AY6" i="10" s="1"/>
  <c r="H15" i="4"/>
  <c r="AX6" i="10" s="1"/>
  <c r="F15" i="4"/>
  <c r="AV6" i="10" s="1"/>
  <c r="AS6" i="10"/>
  <c r="BV14" i="4"/>
  <c r="BD14" i="4"/>
  <c r="AL14" i="4"/>
  <c r="T14" i="4"/>
  <c r="AI14" i="4" s="1"/>
  <c r="J14" i="4"/>
  <c r="R10" i="10" s="1"/>
  <c r="G14" i="4"/>
  <c r="O10" i="10" s="1"/>
  <c r="BX13" i="4"/>
  <c r="BV13" i="4"/>
  <c r="BF13" i="4"/>
  <c r="BD13" i="4"/>
  <c r="BR13" i="4" s="1"/>
  <c r="AN13" i="4"/>
  <c r="AL13" i="4"/>
  <c r="V13" i="4"/>
  <c r="T13" i="4"/>
  <c r="J13" i="4"/>
  <c r="AZ5" i="10" s="1"/>
  <c r="G13" i="4"/>
  <c r="AW5" i="10" s="1"/>
  <c r="BY12" i="4"/>
  <c r="BX12" i="4"/>
  <c r="BV12" i="4"/>
  <c r="BG12" i="4"/>
  <c r="BF12" i="4"/>
  <c r="BE12" i="4"/>
  <c r="BD12" i="4"/>
  <c r="AO12" i="4"/>
  <c r="AN12" i="4"/>
  <c r="AL12" i="4"/>
  <c r="W12" i="4"/>
  <c r="V12" i="4"/>
  <c r="U12" i="4"/>
  <c r="T12" i="4"/>
  <c r="AI12" i="4" s="1"/>
  <c r="J12" i="4"/>
  <c r="R9" i="10" s="1"/>
  <c r="G12" i="4"/>
  <c r="O9" i="10" s="1"/>
  <c r="K9" i="10"/>
  <c r="BX11" i="4"/>
  <c r="BV11" i="4"/>
  <c r="BF11" i="4"/>
  <c r="BD11" i="4"/>
  <c r="AN11" i="4"/>
  <c r="AL11" i="4"/>
  <c r="V11" i="4"/>
  <c r="T11" i="4"/>
  <c r="J11" i="4"/>
  <c r="AZ4" i="10" s="1"/>
  <c r="G11" i="4"/>
  <c r="AW4" i="10" s="1"/>
  <c r="BY10" i="4"/>
  <c r="BW10" i="4"/>
  <c r="BV10" i="4"/>
  <c r="BG10" i="4"/>
  <c r="BE10" i="4"/>
  <c r="BD10" i="4"/>
  <c r="AO10" i="4"/>
  <c r="AM10" i="4"/>
  <c r="AL10" i="4"/>
  <c r="W10" i="4"/>
  <c r="U10" i="4"/>
  <c r="T10" i="4"/>
  <c r="J10" i="4"/>
  <c r="R8" i="10" s="1"/>
  <c r="G10" i="4"/>
  <c r="O8" i="10" s="1"/>
  <c r="BX9" i="4"/>
  <c r="BV9" i="4"/>
  <c r="CK9" i="4" s="1"/>
  <c r="BF9" i="4"/>
  <c r="BD9" i="4"/>
  <c r="BR9" i="4" s="1"/>
  <c r="AN9" i="4"/>
  <c r="AL9" i="4"/>
  <c r="V9" i="4"/>
  <c r="T9" i="4"/>
  <c r="AI9" i="4" s="1"/>
  <c r="P9" i="4"/>
  <c r="J9" i="4"/>
  <c r="R7" i="10" s="1"/>
  <c r="G9" i="4"/>
  <c r="N7" i="10" s="1"/>
  <c r="K7" i="10"/>
  <c r="BV8" i="4"/>
  <c r="BD8" i="4"/>
  <c r="AL8" i="4"/>
  <c r="T8" i="4"/>
  <c r="J8" i="4"/>
  <c r="R6" i="10" s="1"/>
  <c r="G8" i="4"/>
  <c r="O6" i="10" s="1"/>
  <c r="BX7" i="4"/>
  <c r="BV7" i="4"/>
  <c r="BF7" i="4"/>
  <c r="BD7" i="4"/>
  <c r="AN7" i="4"/>
  <c r="AL7" i="4"/>
  <c r="V7" i="4"/>
  <c r="T7" i="4"/>
  <c r="J7" i="4"/>
  <c r="R5" i="10" s="1"/>
  <c r="G7" i="4"/>
  <c r="N5" i="10" s="1"/>
  <c r="BY6" i="4"/>
  <c r="BV6" i="4"/>
  <c r="BD6" i="4"/>
  <c r="AO6" i="4"/>
  <c r="AL6" i="4"/>
  <c r="V6" i="4"/>
  <c r="T6" i="4"/>
  <c r="J6" i="4"/>
  <c r="R4" i="10" s="1"/>
  <c r="G6" i="4"/>
  <c r="O4" i="10" s="1"/>
  <c r="F5" i="4"/>
  <c r="H5" i="4" s="1"/>
  <c r="BF27" i="25"/>
  <c r="BD27" i="25"/>
  <c r="CF4" i="20" s="1"/>
  <c r="BC27" i="25"/>
  <c r="AY27" i="25"/>
  <c r="AW27" i="25"/>
  <c r="AT27" i="25"/>
  <c r="AR27" i="25"/>
  <c r="CE4" i="20" s="1"/>
  <c r="AQ27" i="25"/>
  <c r="AM27" i="25"/>
  <c r="AK27" i="25"/>
  <c r="AH27" i="25"/>
  <c r="AF27" i="25"/>
  <c r="CD4" i="20" s="1"/>
  <c r="AE27" i="25"/>
  <c r="AA27" i="25"/>
  <c r="Y27" i="25"/>
  <c r="V27" i="25"/>
  <c r="O27" i="25"/>
  <c r="M27" i="25"/>
  <c r="E27" i="25"/>
  <c r="D27" i="25"/>
  <c r="AZ27" i="25" s="1"/>
  <c r="B27" i="25"/>
  <c r="BF23" i="25"/>
  <c r="BD23" i="25"/>
  <c r="CF5" i="19" s="1"/>
  <c r="BC23" i="25"/>
  <c r="AY23" i="25"/>
  <c r="AT23" i="25"/>
  <c r="AR23" i="25"/>
  <c r="CE5" i="19" s="1"/>
  <c r="AQ23" i="25"/>
  <c r="AM23" i="25"/>
  <c r="AA23" i="25"/>
  <c r="V23" i="25"/>
  <c r="S23" i="25"/>
  <c r="O23" i="25"/>
  <c r="E23" i="25"/>
  <c r="BA23" i="25" s="1"/>
  <c r="D23" i="25"/>
  <c r="AB23" i="25" s="1"/>
  <c r="B23" i="25"/>
  <c r="CA5" i="19" s="1"/>
  <c r="BF22" i="25"/>
  <c r="BD22" i="25"/>
  <c r="CF4" i="19" s="1"/>
  <c r="BC22" i="25"/>
  <c r="AY22" i="25"/>
  <c r="AW22" i="25"/>
  <c r="AT22" i="25"/>
  <c r="AR22" i="25"/>
  <c r="CE4" i="19" s="1"/>
  <c r="AQ22" i="25"/>
  <c r="AM22" i="25"/>
  <c r="AK22" i="25"/>
  <c r="AH22" i="25"/>
  <c r="AF22" i="25"/>
  <c r="CD4" i="19" s="1"/>
  <c r="AE22" i="25"/>
  <c r="AA22" i="25"/>
  <c r="Y22" i="25"/>
  <c r="V22" i="25"/>
  <c r="O22" i="25"/>
  <c r="M22" i="25"/>
  <c r="E22" i="25"/>
  <c r="D22" i="25"/>
  <c r="P22" i="25" s="1"/>
  <c r="B22" i="25"/>
  <c r="CF46" i="13"/>
  <c r="CA46" i="13"/>
  <c r="CF45" i="13"/>
  <c r="CE45" i="13"/>
  <c r="CD45" i="13"/>
  <c r="CC45" i="13"/>
  <c r="CB45" i="13"/>
  <c r="CA45" i="13"/>
  <c r="CF44" i="13"/>
  <c r="AY17" i="25"/>
  <c r="AM17" i="25"/>
  <c r="AA17" i="25"/>
  <c r="O17" i="25"/>
  <c r="CA44" i="13"/>
  <c r="BF16" i="25"/>
  <c r="BC16" i="25"/>
  <c r="AY16" i="25"/>
  <c r="AW16" i="25"/>
  <c r="AT16" i="25"/>
  <c r="AR16" i="25"/>
  <c r="CE4" i="13" s="1"/>
  <c r="AQ16" i="25"/>
  <c r="AM16" i="25"/>
  <c r="AK16" i="25"/>
  <c r="AH16" i="25"/>
  <c r="AE16" i="25"/>
  <c r="AA16" i="25"/>
  <c r="Y16" i="25"/>
  <c r="V16" i="25"/>
  <c r="O16" i="25"/>
  <c r="M16" i="25"/>
  <c r="E16" i="25"/>
  <c r="AC16" i="25" s="1"/>
  <c r="D16" i="25"/>
  <c r="AZ16" i="25" s="1"/>
  <c r="AL16" i="25"/>
  <c r="CE7" i="12"/>
  <c r="CF6" i="12"/>
  <c r="CE6" i="12"/>
  <c r="CD6" i="12"/>
  <c r="CC6" i="12"/>
  <c r="CB6" i="12"/>
  <c r="CF5" i="12"/>
  <c r="CE5" i="12"/>
  <c r="CD5" i="12"/>
  <c r="CC5" i="12"/>
  <c r="CB5" i="12"/>
  <c r="BF11" i="25"/>
  <c r="BD11" i="25"/>
  <c r="CF4" i="12" s="1"/>
  <c r="BC11" i="25"/>
  <c r="AY11" i="25"/>
  <c r="AX11" i="25"/>
  <c r="AW11" i="25"/>
  <c r="AT11" i="25"/>
  <c r="AQ11" i="25"/>
  <c r="AM11" i="25"/>
  <c r="AL11" i="25"/>
  <c r="AK11" i="25"/>
  <c r="AE11" i="25"/>
  <c r="AA11" i="25"/>
  <c r="Z11" i="25"/>
  <c r="Y11" i="25"/>
  <c r="V11" i="25"/>
  <c r="O11" i="25"/>
  <c r="N11" i="25"/>
  <c r="M11" i="25"/>
  <c r="E11" i="25"/>
  <c r="AC11" i="25" s="1"/>
  <c r="D11" i="25"/>
  <c r="P11" i="25" s="1"/>
  <c r="BF7" i="25"/>
  <c r="BD7" i="25"/>
  <c r="CF48" i="10" s="1"/>
  <c r="BC7" i="25"/>
  <c r="AT7" i="25"/>
  <c r="AR7" i="25"/>
  <c r="CE48" i="10" s="1"/>
  <c r="AQ7" i="25"/>
  <c r="AH7" i="25"/>
  <c r="AF7" i="25"/>
  <c r="CD48" i="10" s="1"/>
  <c r="AE7" i="25"/>
  <c r="E7" i="25"/>
  <c r="BA7" i="25" s="1"/>
  <c r="D7" i="25"/>
  <c r="AZ7" i="25" s="1"/>
  <c r="BF6" i="25"/>
  <c r="BD6" i="25"/>
  <c r="BC6" i="25"/>
  <c r="AT6" i="25"/>
  <c r="AR6" i="25"/>
  <c r="AQ6" i="25"/>
  <c r="AH6" i="25"/>
  <c r="AF6" i="25"/>
  <c r="AE6" i="25"/>
  <c r="E6" i="25"/>
  <c r="AO6" i="25" s="1"/>
  <c r="D6" i="25"/>
  <c r="AN6" i="25" s="1"/>
  <c r="BF5" i="25"/>
  <c r="BD5" i="25"/>
  <c r="CF4" i="10" s="1"/>
  <c r="BC5" i="25"/>
  <c r="AT5" i="25"/>
  <c r="AR5" i="25"/>
  <c r="CE4" i="10" s="1"/>
  <c r="AQ5" i="25"/>
  <c r="AF5" i="25"/>
  <c r="CD4" i="10" s="1"/>
  <c r="AE5" i="25"/>
  <c r="E5" i="25"/>
  <c r="AO5" i="25" s="1"/>
  <c r="D5" i="25"/>
  <c r="AN5" i="25" s="1"/>
  <c r="BK28" i="24"/>
  <c r="S28" i="24"/>
  <c r="AG28" i="24" s="1"/>
  <c r="AU28" i="24" s="1"/>
  <c r="BI28" i="24" s="1"/>
  <c r="P28" i="24"/>
  <c r="AD28" i="24" s="1"/>
  <c r="AR28" i="24" s="1"/>
  <c r="BF28" i="24" s="1"/>
  <c r="O28" i="24"/>
  <c r="AC28" i="24" s="1"/>
  <c r="AQ28" i="24" s="1"/>
  <c r="BE28" i="24" s="1"/>
  <c r="D28" i="24"/>
  <c r="BE26" i="24"/>
  <c r="AQ26" i="24"/>
  <c r="AC26" i="24"/>
  <c r="O26" i="24"/>
  <c r="S24" i="24"/>
  <c r="AG24" i="24" s="1"/>
  <c r="AU24" i="24" s="1"/>
  <c r="BI24" i="24" s="1"/>
  <c r="Q24" i="24"/>
  <c r="R24" i="24" s="1"/>
  <c r="P24" i="24"/>
  <c r="AD24" i="24" s="1"/>
  <c r="AR24" i="24" s="1"/>
  <c r="BF24" i="24" s="1"/>
  <c r="O24" i="24"/>
  <c r="AC24" i="24" s="1"/>
  <c r="AQ24" i="24" s="1"/>
  <c r="BE24" i="24" s="1"/>
  <c r="D24" i="24"/>
  <c r="S23" i="24"/>
  <c r="AG23" i="24" s="1"/>
  <c r="AU23" i="24" s="1"/>
  <c r="BI23" i="24" s="1"/>
  <c r="Q23" i="24"/>
  <c r="AE23" i="24" s="1"/>
  <c r="P23" i="24"/>
  <c r="AD23" i="24" s="1"/>
  <c r="AR23" i="24" s="1"/>
  <c r="BF23" i="24" s="1"/>
  <c r="O23" i="24"/>
  <c r="AC23" i="24" s="1"/>
  <c r="AQ23" i="24" s="1"/>
  <c r="BE23" i="24" s="1"/>
  <c r="D23" i="24"/>
  <c r="BE21" i="24"/>
  <c r="AQ21" i="24"/>
  <c r="AC21" i="24"/>
  <c r="O21" i="24"/>
  <c r="BE15" i="24"/>
  <c r="AQ15" i="24"/>
  <c r="AC15" i="24"/>
  <c r="O15" i="24"/>
  <c r="S13" i="24"/>
  <c r="AG13" i="24" s="1"/>
  <c r="AU13" i="24" s="1"/>
  <c r="BI13" i="24" s="1"/>
  <c r="Q13" i="24"/>
  <c r="R13" i="24" s="1"/>
  <c r="P13" i="24"/>
  <c r="AD13" i="24" s="1"/>
  <c r="AR13" i="24" s="1"/>
  <c r="BF13" i="24" s="1"/>
  <c r="O13" i="24"/>
  <c r="AC13" i="24" s="1"/>
  <c r="AQ13" i="24" s="1"/>
  <c r="BE13" i="24" s="1"/>
  <c r="D13" i="24"/>
  <c r="S12" i="24"/>
  <c r="AG12" i="24" s="1"/>
  <c r="AU12" i="24" s="1"/>
  <c r="BI12" i="24" s="1"/>
  <c r="P12" i="24"/>
  <c r="AD12" i="24" s="1"/>
  <c r="AR12" i="24" s="1"/>
  <c r="BF12" i="24" s="1"/>
  <c r="O12" i="24"/>
  <c r="AC12" i="24" s="1"/>
  <c r="AQ12" i="24" s="1"/>
  <c r="BE12" i="24" s="1"/>
  <c r="D12" i="24"/>
  <c r="BE10" i="24"/>
  <c r="AQ10" i="24"/>
  <c r="AC10" i="24"/>
  <c r="O10" i="24"/>
  <c r="BI8" i="24"/>
  <c r="BG8" i="24"/>
  <c r="BH8" i="24" s="1"/>
  <c r="BF8" i="24"/>
  <c r="BE8" i="24"/>
  <c r="AU8" i="24"/>
  <c r="AS8" i="24"/>
  <c r="AT8" i="24" s="1"/>
  <c r="AR8" i="24"/>
  <c r="AQ8" i="24"/>
  <c r="AG8" i="24"/>
  <c r="AE8" i="24"/>
  <c r="AF8" i="24" s="1"/>
  <c r="AD8" i="24"/>
  <c r="AC8" i="24"/>
  <c r="S8" i="24"/>
  <c r="Q8" i="24"/>
  <c r="R8" i="24" s="1"/>
  <c r="P8" i="24"/>
  <c r="O8" i="24"/>
  <c r="D8" i="24"/>
  <c r="BI7" i="24"/>
  <c r="BG7" i="24"/>
  <c r="BH7" i="24" s="1"/>
  <c r="BF7" i="24"/>
  <c r="BE7" i="24"/>
  <c r="AU7" i="24"/>
  <c r="AS7" i="24"/>
  <c r="AT7" i="24" s="1"/>
  <c r="AR7" i="24"/>
  <c r="AQ7" i="24"/>
  <c r="AG7" i="24"/>
  <c r="AE7" i="24"/>
  <c r="AF7" i="24" s="1"/>
  <c r="AD7" i="24"/>
  <c r="AC7" i="24"/>
  <c r="S7" i="24"/>
  <c r="Q7" i="24"/>
  <c r="R7" i="24" s="1"/>
  <c r="P7" i="24"/>
  <c r="O7" i="24"/>
  <c r="D7" i="24"/>
  <c r="BI6" i="24"/>
  <c r="BG6" i="24"/>
  <c r="BH6" i="24" s="1"/>
  <c r="BF6" i="24"/>
  <c r="BE6" i="24"/>
  <c r="AS5" i="25"/>
  <c r="AU6" i="24"/>
  <c r="AS6" i="24"/>
  <c r="AT6" i="24" s="1"/>
  <c r="AR6" i="24"/>
  <c r="AQ6" i="24"/>
  <c r="AG6" i="24"/>
  <c r="AE6" i="24"/>
  <c r="AF6" i="24" s="1"/>
  <c r="AD6" i="24"/>
  <c r="AC6" i="24"/>
  <c r="S6" i="24"/>
  <c r="Q6" i="24"/>
  <c r="R6" i="24" s="1"/>
  <c r="P6" i="24"/>
  <c r="O6" i="24"/>
  <c r="D6" i="24"/>
  <c r="BE4" i="24"/>
  <c r="AQ4" i="24"/>
  <c r="AC4" i="24"/>
  <c r="O4" i="24"/>
  <c r="H1" i="24"/>
  <c r="F5" i="25" s="1"/>
  <c r="F27" i="25" s="1"/>
  <c r="F97" i="28"/>
  <c r="H97" i="28" s="1"/>
  <c r="BY81" i="28"/>
  <c r="BX81" i="28"/>
  <c r="BW81" i="28"/>
  <c r="BV81" i="28"/>
  <c r="BL81" i="28"/>
  <c r="BJ81" i="28"/>
  <c r="BI81" i="28"/>
  <c r="BH81" i="28"/>
  <c r="BG81" i="28"/>
  <c r="AW81" i="28"/>
  <c r="AU81" i="28"/>
  <c r="AT81" i="28"/>
  <c r="AS81" i="28"/>
  <c r="AR81" i="28"/>
  <c r="AH81" i="28"/>
  <c r="AF81" i="28"/>
  <c r="AE81" i="28"/>
  <c r="AD81" i="28"/>
  <c r="AC81" i="28"/>
  <c r="V38" i="24" s="1"/>
  <c r="S37" i="25" s="1"/>
  <c r="S81" i="28"/>
  <c r="Q81" i="28"/>
  <c r="N244" i="31" s="1"/>
  <c r="P81" i="28"/>
  <c r="M244" i="31" s="1"/>
  <c r="O81" i="28"/>
  <c r="L244" i="31" s="1"/>
  <c r="F81" i="28"/>
  <c r="I81" i="28" s="1"/>
  <c r="E81" i="28"/>
  <c r="AI81" i="28" s="1"/>
  <c r="D81" i="28"/>
  <c r="BY80" i="28"/>
  <c r="BX80" i="28"/>
  <c r="BW80" i="28"/>
  <c r="BV80" i="28"/>
  <c r="BL80" i="28"/>
  <c r="BJ80" i="28"/>
  <c r="BI80" i="28"/>
  <c r="BH80" i="28"/>
  <c r="BG80" i="28"/>
  <c r="AW80" i="28"/>
  <c r="AU80" i="28"/>
  <c r="AT80" i="28"/>
  <c r="AS80" i="28"/>
  <c r="AR80" i="28"/>
  <c r="AH80" i="28"/>
  <c r="AF80" i="28"/>
  <c r="AE80" i="28"/>
  <c r="AD80" i="28"/>
  <c r="AC80" i="28"/>
  <c r="V35" i="24" s="1"/>
  <c r="S34" i="25" s="1"/>
  <c r="S80" i="28"/>
  <c r="Q80" i="28"/>
  <c r="N241" i="31" s="1"/>
  <c r="P80" i="28"/>
  <c r="M241" i="31" s="1"/>
  <c r="O80" i="28"/>
  <c r="L241" i="31" s="1"/>
  <c r="F80" i="28"/>
  <c r="H80" i="28" s="1"/>
  <c r="E80" i="28"/>
  <c r="AI80" i="28" s="1"/>
  <c r="D80" i="28"/>
  <c r="BY79" i="28"/>
  <c r="BX79" i="28"/>
  <c r="BW79" i="28"/>
  <c r="BV79" i="28"/>
  <c r="BL79" i="28"/>
  <c r="BJ79" i="28"/>
  <c r="BI79" i="28"/>
  <c r="BH79" i="28"/>
  <c r="BG79" i="28"/>
  <c r="AW79" i="28"/>
  <c r="AU79" i="28"/>
  <c r="AT79" i="28"/>
  <c r="AS79" i="28"/>
  <c r="AR79" i="28"/>
  <c r="AH79" i="28"/>
  <c r="AF79" i="28"/>
  <c r="AE79" i="28"/>
  <c r="AD79" i="28"/>
  <c r="AC79" i="28"/>
  <c r="V33" i="24" s="1"/>
  <c r="S32" i="25" s="1"/>
  <c r="S79" i="28"/>
  <c r="Q79" i="28"/>
  <c r="N239" i="31" s="1"/>
  <c r="P79" i="28"/>
  <c r="M239" i="31" s="1"/>
  <c r="O79" i="28"/>
  <c r="L239" i="31" s="1"/>
  <c r="F79" i="28"/>
  <c r="AY79" i="28" s="1"/>
  <c r="E79" i="28"/>
  <c r="BM79" i="28" s="1"/>
  <c r="D79" i="28"/>
  <c r="BY75" i="28"/>
  <c r="BX75" i="28"/>
  <c r="BW75" i="28"/>
  <c r="BV75" i="28"/>
  <c r="BL75" i="28"/>
  <c r="BJ75" i="28"/>
  <c r="BI75" i="28"/>
  <c r="BH75" i="28"/>
  <c r="BG75" i="28"/>
  <c r="AW75" i="28"/>
  <c r="AU75" i="28"/>
  <c r="AT75" i="28"/>
  <c r="AS75" i="28"/>
  <c r="AR75" i="28"/>
  <c r="AH75" i="28"/>
  <c r="AF75" i="28"/>
  <c r="AE75" i="28"/>
  <c r="AD75" i="28"/>
  <c r="AC75" i="28"/>
  <c r="S75" i="28"/>
  <c r="Q75" i="28"/>
  <c r="N217" i="31" s="1"/>
  <c r="P75" i="28"/>
  <c r="O75" i="28"/>
  <c r="N75" i="28"/>
  <c r="H24" i="24" s="1"/>
  <c r="G23" i="25" s="1"/>
  <c r="F75" i="28"/>
  <c r="BN75" i="28" s="1"/>
  <c r="E75" i="28"/>
  <c r="BM75" i="28" s="1"/>
  <c r="D75" i="28"/>
  <c r="BY74" i="28"/>
  <c r="BV74" i="28"/>
  <c r="BL74" i="28"/>
  <c r="BJ74" i="28"/>
  <c r="BG74" i="28"/>
  <c r="AW74" i="28"/>
  <c r="AU74" i="28"/>
  <c r="AR74" i="28"/>
  <c r="AH74" i="28"/>
  <c r="AF74" i="28"/>
  <c r="AC74" i="28"/>
  <c r="T74" i="28"/>
  <c r="S74" i="28"/>
  <c r="Q74" i="28"/>
  <c r="N74" i="28"/>
  <c r="F74" i="28"/>
  <c r="E74" i="28"/>
  <c r="BM74" i="28" s="1"/>
  <c r="D74" i="28"/>
  <c r="BY73" i="28"/>
  <c r="BV73" i="28"/>
  <c r="BL73" i="28"/>
  <c r="BJ73" i="28"/>
  <c r="BG73" i="28"/>
  <c r="AW73" i="28"/>
  <c r="AU73" i="28"/>
  <c r="AR73" i="28"/>
  <c r="AH73" i="28"/>
  <c r="AF73" i="28"/>
  <c r="AC73" i="28"/>
  <c r="S73" i="28"/>
  <c r="Q73" i="28"/>
  <c r="N73" i="28"/>
  <c r="F73" i="28"/>
  <c r="BN73" i="28" s="1"/>
  <c r="E73" i="28"/>
  <c r="BM73" i="28" s="1"/>
  <c r="D73" i="28"/>
  <c r="BY72" i="28"/>
  <c r="BV72" i="28"/>
  <c r="BL72" i="28"/>
  <c r="BJ72" i="28"/>
  <c r="BG72" i="28"/>
  <c r="AY72" i="28"/>
  <c r="BB72" i="28" s="1"/>
  <c r="AX72" i="28"/>
  <c r="AW72" i="28"/>
  <c r="AU72" i="28"/>
  <c r="AR72" i="28"/>
  <c r="AH72" i="28"/>
  <c r="AF72" i="28"/>
  <c r="AC72" i="28"/>
  <c r="U72" i="28"/>
  <c r="X72" i="28" s="1"/>
  <c r="T72" i="28"/>
  <c r="S72" i="28"/>
  <c r="Q72" i="28"/>
  <c r="N72" i="28"/>
  <c r="F72" i="28"/>
  <c r="I72" i="28" s="1"/>
  <c r="E72" i="28"/>
  <c r="BM72" i="28" s="1"/>
  <c r="D72" i="28"/>
  <c r="BY71" i="28"/>
  <c r="BV71" i="28"/>
  <c r="BL71" i="28"/>
  <c r="BJ71" i="28"/>
  <c r="BG71" i="28"/>
  <c r="AW71" i="28"/>
  <c r="AU71" i="28"/>
  <c r="AR71" i="28"/>
  <c r="AH71" i="28"/>
  <c r="AF71" i="28"/>
  <c r="AC71" i="28"/>
  <c r="S71" i="28"/>
  <c r="Q71" i="28"/>
  <c r="N71" i="28"/>
  <c r="F71" i="28"/>
  <c r="BN71" i="28" s="1"/>
  <c r="E71" i="28"/>
  <c r="BM71" i="28" s="1"/>
  <c r="D71" i="28"/>
  <c r="BY70" i="28"/>
  <c r="BV70" i="28"/>
  <c r="BL70" i="28"/>
  <c r="BJ70" i="28"/>
  <c r="BG70" i="28"/>
  <c r="AX70" i="28"/>
  <c r="AW70" i="28"/>
  <c r="AU70" i="28"/>
  <c r="AR70" i="28"/>
  <c r="AH70" i="28"/>
  <c r="AF70" i="28"/>
  <c r="AC70" i="28"/>
  <c r="T70" i="28"/>
  <c r="S70" i="28"/>
  <c r="Q70" i="28"/>
  <c r="N70" i="28"/>
  <c r="F70" i="28"/>
  <c r="E70" i="28"/>
  <c r="BM70" i="28" s="1"/>
  <c r="D70" i="28"/>
  <c r="BY69" i="28"/>
  <c r="BV69" i="28"/>
  <c r="BL69" i="28"/>
  <c r="BJ69" i="28"/>
  <c r="BG69" i="28"/>
  <c r="AW69" i="28"/>
  <c r="AU69" i="28"/>
  <c r="AR69" i="28"/>
  <c r="AH69" i="28"/>
  <c r="AF69" i="28"/>
  <c r="AC69" i="28"/>
  <c r="S69" i="28"/>
  <c r="Q69" i="28"/>
  <c r="N69" i="28"/>
  <c r="F69" i="28"/>
  <c r="BN69" i="28" s="1"/>
  <c r="E69" i="28"/>
  <c r="BM69" i="28" s="1"/>
  <c r="D69" i="28"/>
  <c r="BY68" i="28"/>
  <c r="BV68" i="28"/>
  <c r="BL68" i="28"/>
  <c r="BJ68" i="28"/>
  <c r="BG68" i="28"/>
  <c r="AY68" i="28"/>
  <c r="BB68" i="28" s="1"/>
  <c r="AW68" i="28"/>
  <c r="AU68" i="28"/>
  <c r="AR68" i="28"/>
  <c r="AH68" i="28"/>
  <c r="AF68" i="28"/>
  <c r="AC68" i="28"/>
  <c r="U68" i="28"/>
  <c r="X68" i="28" s="1"/>
  <c r="S68" i="28"/>
  <c r="Q68" i="28"/>
  <c r="N68" i="28"/>
  <c r="H68" i="28"/>
  <c r="F68" i="28"/>
  <c r="I68" i="28" s="1"/>
  <c r="E68" i="28"/>
  <c r="D68" i="28"/>
  <c r="BY67" i="28"/>
  <c r="BV67" i="28"/>
  <c r="BL67" i="28"/>
  <c r="BJ67" i="28"/>
  <c r="BG67" i="28"/>
  <c r="AW67" i="28"/>
  <c r="AU67" i="28"/>
  <c r="AR67" i="28"/>
  <c r="AH67" i="28"/>
  <c r="AF67" i="28"/>
  <c r="AC67" i="28"/>
  <c r="S67" i="28"/>
  <c r="Q67" i="28"/>
  <c r="N67" i="28"/>
  <c r="F67" i="28"/>
  <c r="BN67" i="28" s="1"/>
  <c r="E67" i="28"/>
  <c r="BM67" i="28" s="1"/>
  <c r="D67" i="28"/>
  <c r="BY66" i="28"/>
  <c r="BV66" i="28"/>
  <c r="BL66" i="28"/>
  <c r="BJ66" i="28"/>
  <c r="BG66" i="28"/>
  <c r="AY66" i="28"/>
  <c r="BB66" i="28" s="1"/>
  <c r="AW66" i="28"/>
  <c r="AU66" i="28"/>
  <c r="AR66" i="28"/>
  <c r="AH66" i="28"/>
  <c r="AF66" i="28"/>
  <c r="AC66" i="28"/>
  <c r="U66" i="28"/>
  <c r="X66" i="28" s="1"/>
  <c r="S66" i="28"/>
  <c r="Q66" i="28"/>
  <c r="N66" i="28"/>
  <c r="H66" i="28"/>
  <c r="F66" i="28"/>
  <c r="E66" i="28"/>
  <c r="D66" i="28"/>
  <c r="BY65" i="28"/>
  <c r="BV65" i="28"/>
  <c r="BL65" i="28"/>
  <c r="BJ65" i="28"/>
  <c r="BG65" i="28"/>
  <c r="AW65" i="28"/>
  <c r="AU65" i="28"/>
  <c r="AR65" i="28"/>
  <c r="AH65" i="28"/>
  <c r="AF65" i="28"/>
  <c r="AC65" i="28"/>
  <c r="S65" i="28"/>
  <c r="Q65" i="28"/>
  <c r="N65" i="28"/>
  <c r="F65" i="28"/>
  <c r="BN65" i="28" s="1"/>
  <c r="E65" i="28"/>
  <c r="BM65" i="28" s="1"/>
  <c r="D65" i="28"/>
  <c r="BY64" i="28"/>
  <c r="BV64" i="28"/>
  <c r="BL64" i="28"/>
  <c r="BJ64" i="28"/>
  <c r="BG64" i="28"/>
  <c r="AY64" i="28"/>
  <c r="BB64" i="28" s="1"/>
  <c r="AW64" i="28"/>
  <c r="AU64" i="28"/>
  <c r="AR64" i="28"/>
  <c r="AH64" i="28"/>
  <c r="AF64" i="28"/>
  <c r="AC64" i="28"/>
  <c r="U64" i="28"/>
  <c r="X64" i="28" s="1"/>
  <c r="S64" i="28"/>
  <c r="Q64" i="28"/>
  <c r="N64" i="28"/>
  <c r="I64" i="28"/>
  <c r="G64" i="28"/>
  <c r="F64" i="28"/>
  <c r="E64" i="28"/>
  <c r="BM64" i="28" s="1"/>
  <c r="D64" i="28"/>
  <c r="BY60" i="28"/>
  <c r="BX60" i="28"/>
  <c r="BW60" i="28"/>
  <c r="BV60" i="28"/>
  <c r="BL60" i="28"/>
  <c r="BJ60" i="28"/>
  <c r="BI60" i="28"/>
  <c r="BH60" i="28"/>
  <c r="BG60" i="28"/>
  <c r="AW60" i="28"/>
  <c r="AU60" i="28"/>
  <c r="AT60" i="28"/>
  <c r="AS60" i="28"/>
  <c r="AR60" i="28"/>
  <c r="AH60" i="28"/>
  <c r="AF60" i="28"/>
  <c r="AE60" i="28"/>
  <c r="AD60" i="28"/>
  <c r="AC60" i="28"/>
  <c r="V19" i="24" s="1"/>
  <c r="S18" i="25" s="1"/>
  <c r="S60" i="28"/>
  <c r="Q60" i="28"/>
  <c r="N195" i="31" s="1"/>
  <c r="P60" i="28"/>
  <c r="O60" i="28"/>
  <c r="N60" i="28"/>
  <c r="H19" i="24" s="1"/>
  <c r="G18" i="25" s="1"/>
  <c r="I60" i="28"/>
  <c r="F60" i="28"/>
  <c r="AJ60" i="28" s="1"/>
  <c r="E60" i="28"/>
  <c r="AI60" i="28" s="1"/>
  <c r="D60" i="28"/>
  <c r="BY59" i="28"/>
  <c r="BX59" i="28"/>
  <c r="BW59" i="28"/>
  <c r="BV59" i="28"/>
  <c r="BL59" i="28"/>
  <c r="BJ59" i="28"/>
  <c r="BI59" i="28"/>
  <c r="BH59" i="28"/>
  <c r="BG59" i="28"/>
  <c r="AW59" i="28"/>
  <c r="AU59" i="28"/>
  <c r="AT59" i="28"/>
  <c r="AS59" i="28"/>
  <c r="AR59" i="28"/>
  <c r="AH59" i="28"/>
  <c r="AF59" i="28"/>
  <c r="AE59" i="28"/>
  <c r="AD59" i="28"/>
  <c r="AC59" i="28"/>
  <c r="V17" i="24" s="1"/>
  <c r="S16" i="25" s="1"/>
  <c r="S59" i="28"/>
  <c r="Q59" i="28"/>
  <c r="N194" i="31" s="1"/>
  <c r="P59" i="28"/>
  <c r="O59" i="28"/>
  <c r="N59" i="28"/>
  <c r="H17" i="24" s="1"/>
  <c r="G16" i="25" s="1"/>
  <c r="G59" i="28"/>
  <c r="F59" i="28"/>
  <c r="AY59" i="28" s="1"/>
  <c r="E59" i="28"/>
  <c r="BM59" i="28" s="1"/>
  <c r="D59" i="28"/>
  <c r="BY58" i="28"/>
  <c r="BV58" i="28"/>
  <c r="BL58" i="28"/>
  <c r="BJ58" i="28"/>
  <c r="BG58" i="28"/>
  <c r="AW58" i="28"/>
  <c r="AU58" i="28"/>
  <c r="AR58" i="28"/>
  <c r="AH58" i="28"/>
  <c r="AF58" i="28"/>
  <c r="AC58" i="28"/>
  <c r="S58" i="28"/>
  <c r="Q58" i="28"/>
  <c r="N58" i="28"/>
  <c r="F58" i="28"/>
  <c r="H58" i="28" s="1"/>
  <c r="E58" i="28"/>
  <c r="BM58" i="28" s="1"/>
  <c r="D58" i="28"/>
  <c r="BY57" i="28"/>
  <c r="BV57" i="28"/>
  <c r="BL57" i="28"/>
  <c r="BJ57" i="28"/>
  <c r="BG57" i="28"/>
  <c r="AW57" i="28"/>
  <c r="AU57" i="28"/>
  <c r="AR57" i="28"/>
  <c r="AH57" i="28"/>
  <c r="AF57" i="28"/>
  <c r="AC57" i="28"/>
  <c r="S57" i="28"/>
  <c r="Q57" i="28"/>
  <c r="N57" i="28"/>
  <c r="F57" i="28"/>
  <c r="E57" i="28"/>
  <c r="BM57" i="28" s="1"/>
  <c r="D57" i="28"/>
  <c r="BY56" i="28"/>
  <c r="BV56" i="28"/>
  <c r="BL56" i="28"/>
  <c r="BJ56" i="28"/>
  <c r="BG56" i="28"/>
  <c r="AX56" i="28"/>
  <c r="AW56" i="28"/>
  <c r="AU56" i="28"/>
  <c r="AR56" i="28"/>
  <c r="AH56" i="28"/>
  <c r="AF56" i="28"/>
  <c r="AC56" i="28"/>
  <c r="S56" i="28"/>
  <c r="Q56" i="28"/>
  <c r="N56" i="28"/>
  <c r="H56" i="28"/>
  <c r="G56" i="28"/>
  <c r="F56" i="28"/>
  <c r="BN56" i="28" s="1"/>
  <c r="E56" i="28"/>
  <c r="BM56" i="28" s="1"/>
  <c r="D56" i="28"/>
  <c r="BY52" i="28"/>
  <c r="BX52" i="28"/>
  <c r="BW52" i="28"/>
  <c r="BV52" i="28"/>
  <c r="BL52" i="28"/>
  <c r="BJ52" i="28"/>
  <c r="BI52" i="28"/>
  <c r="BH52" i="28"/>
  <c r="BG52" i="28"/>
  <c r="AY52" i="28"/>
  <c r="BB52" i="28" s="1"/>
  <c r="AW52" i="28"/>
  <c r="AU52" i="28"/>
  <c r="AT52" i="28"/>
  <c r="AS52" i="28"/>
  <c r="AR52" i="28"/>
  <c r="AJ52" i="28"/>
  <c r="AM52" i="28" s="1"/>
  <c r="AH52" i="28"/>
  <c r="AF52" i="28"/>
  <c r="AE52" i="28"/>
  <c r="AD52" i="28"/>
  <c r="AC52" i="28"/>
  <c r="V13" i="24" s="1"/>
  <c r="S12" i="25" s="1"/>
  <c r="S52" i="28"/>
  <c r="Q52" i="28"/>
  <c r="N180" i="31" s="1"/>
  <c r="P52" i="28"/>
  <c r="O52" i="28"/>
  <c r="N52" i="28"/>
  <c r="H13" i="24" s="1"/>
  <c r="G12" i="25" s="1"/>
  <c r="F52" i="28"/>
  <c r="I52" i="28" s="1"/>
  <c r="E52" i="28"/>
  <c r="AI52" i="28" s="1"/>
  <c r="D52" i="28"/>
  <c r="BY51" i="28"/>
  <c r="BV51" i="28"/>
  <c r="BL51" i="28"/>
  <c r="BJ51" i="28"/>
  <c r="BG51" i="28"/>
  <c r="AW51" i="28"/>
  <c r="AU51" i="28"/>
  <c r="AR51" i="28"/>
  <c r="AH51" i="28"/>
  <c r="AF51" i="28"/>
  <c r="AC51" i="28"/>
  <c r="T51" i="28"/>
  <c r="S51" i="28"/>
  <c r="Q51" i="28"/>
  <c r="N51" i="28"/>
  <c r="F51" i="28"/>
  <c r="BN51" i="28" s="1"/>
  <c r="E51" i="28"/>
  <c r="BM51" i="28" s="1"/>
  <c r="D51" i="28"/>
  <c r="BY50" i="28"/>
  <c r="BV50" i="28"/>
  <c r="BL50" i="28"/>
  <c r="BJ50" i="28"/>
  <c r="BG50" i="28"/>
  <c r="AW50" i="28"/>
  <c r="AU50" i="28"/>
  <c r="AR50" i="28"/>
  <c r="AH50" i="28"/>
  <c r="AF50" i="28"/>
  <c r="AC50" i="28"/>
  <c r="S50" i="28"/>
  <c r="Q50" i="28"/>
  <c r="N50" i="28"/>
  <c r="F50" i="28"/>
  <c r="E50" i="28"/>
  <c r="AX50" i="28" s="1"/>
  <c r="D50" i="28"/>
  <c r="BY49" i="28"/>
  <c r="BV49" i="28"/>
  <c r="BL49" i="28"/>
  <c r="BJ49" i="28"/>
  <c r="BG49" i="28"/>
  <c r="AX49" i="28"/>
  <c r="AW49" i="28"/>
  <c r="AU49" i="28"/>
  <c r="AR49" i="28"/>
  <c r="AH49" i="28"/>
  <c r="AF49" i="28"/>
  <c r="AC49" i="28"/>
  <c r="T49" i="28"/>
  <c r="S49" i="28"/>
  <c r="Q49" i="28"/>
  <c r="N49" i="28"/>
  <c r="F49" i="28"/>
  <c r="BN49" i="28" s="1"/>
  <c r="E49" i="28"/>
  <c r="BM49" i="28" s="1"/>
  <c r="D49" i="28"/>
  <c r="BY48" i="28"/>
  <c r="BV48" i="28"/>
  <c r="BL48" i="28"/>
  <c r="BJ48" i="28"/>
  <c r="BG48" i="28"/>
  <c r="AY48" i="28"/>
  <c r="BB48" i="28" s="1"/>
  <c r="AW48" i="28"/>
  <c r="AU48" i="28"/>
  <c r="AR48" i="28"/>
  <c r="AH48" i="28"/>
  <c r="AF48" i="28"/>
  <c r="AC48" i="28"/>
  <c r="U48" i="28"/>
  <c r="X48" i="28" s="1"/>
  <c r="S48" i="28"/>
  <c r="Q48" i="28"/>
  <c r="N48" i="28"/>
  <c r="H48" i="28"/>
  <c r="F48" i="28"/>
  <c r="I48" i="28" s="1"/>
  <c r="E48" i="28"/>
  <c r="AX48" i="28" s="1"/>
  <c r="D48" i="28"/>
  <c r="BY47" i="28"/>
  <c r="BV47" i="28"/>
  <c r="BL47" i="28"/>
  <c r="BJ47" i="28"/>
  <c r="BG47" i="28"/>
  <c r="AW47" i="28"/>
  <c r="AU47" i="28"/>
  <c r="AR47" i="28"/>
  <c r="AH47" i="28"/>
  <c r="AF47" i="28"/>
  <c r="AC47" i="28"/>
  <c r="T47" i="28"/>
  <c r="S47" i="28"/>
  <c r="Q47" i="28"/>
  <c r="N47" i="28"/>
  <c r="F47" i="28"/>
  <c r="BN47" i="28" s="1"/>
  <c r="E47" i="28"/>
  <c r="BM47" i="28" s="1"/>
  <c r="D47" i="28"/>
  <c r="BY46" i="28"/>
  <c r="BV46" i="28"/>
  <c r="BL46" i="28"/>
  <c r="BJ46" i="28"/>
  <c r="BG46" i="28"/>
  <c r="AY46" i="28"/>
  <c r="BB46" i="28" s="1"/>
  <c r="AW46" i="28"/>
  <c r="AU46" i="28"/>
  <c r="AR46" i="28"/>
  <c r="AH46" i="28"/>
  <c r="AF46" i="28"/>
  <c r="AC46" i="28"/>
  <c r="S46" i="28"/>
  <c r="Q46" i="28"/>
  <c r="N46" i="28"/>
  <c r="F46" i="28"/>
  <c r="E46" i="28"/>
  <c r="AX46" i="28" s="1"/>
  <c r="D46" i="28"/>
  <c r="BY45" i="28"/>
  <c r="BV45" i="28"/>
  <c r="BL45" i="28"/>
  <c r="BJ45" i="28"/>
  <c r="BG45" i="28"/>
  <c r="AX45" i="28"/>
  <c r="AW45" i="28"/>
  <c r="AU45" i="28"/>
  <c r="AR45" i="28"/>
  <c r="AH45" i="28"/>
  <c r="AF45" i="28"/>
  <c r="AC45" i="28"/>
  <c r="S45" i="28"/>
  <c r="Q45" i="28"/>
  <c r="N45" i="28"/>
  <c r="F45" i="28"/>
  <c r="BN45" i="28" s="1"/>
  <c r="E45" i="28"/>
  <c r="D45" i="28"/>
  <c r="BY44" i="28"/>
  <c r="BV44" i="28"/>
  <c r="BL44" i="28"/>
  <c r="BJ44" i="28"/>
  <c r="BG44" i="28"/>
  <c r="AW44" i="28"/>
  <c r="AU44" i="28"/>
  <c r="AR44" i="28"/>
  <c r="AH44" i="28"/>
  <c r="AF44" i="28"/>
  <c r="AC44" i="28"/>
  <c r="U44" i="28"/>
  <c r="X44" i="28" s="1"/>
  <c r="S44" i="28"/>
  <c r="Q44" i="28"/>
  <c r="N44" i="28"/>
  <c r="F44" i="28"/>
  <c r="I44" i="28" s="1"/>
  <c r="E44" i="28"/>
  <c r="AX44" i="28" s="1"/>
  <c r="D44" i="28"/>
  <c r="BY43" i="28"/>
  <c r="BV43" i="28"/>
  <c r="BL43" i="28"/>
  <c r="BJ43" i="28"/>
  <c r="BG43" i="28"/>
  <c r="AX43" i="28"/>
  <c r="AW43" i="28"/>
  <c r="AU43" i="28"/>
  <c r="AR43" i="28"/>
  <c r="AH43" i="28"/>
  <c r="AF43" i="28"/>
  <c r="AC43" i="28"/>
  <c r="S43" i="28"/>
  <c r="Q43" i="28"/>
  <c r="N43" i="28"/>
  <c r="F43" i="28"/>
  <c r="BN43" i="28" s="1"/>
  <c r="E43" i="28"/>
  <c r="BM43" i="28" s="1"/>
  <c r="D43" i="28"/>
  <c r="BY42" i="28"/>
  <c r="BV42" i="28"/>
  <c r="BL42" i="28"/>
  <c r="BJ42" i="28"/>
  <c r="BG42" i="28"/>
  <c r="AY42" i="28"/>
  <c r="BB42" i="28" s="1"/>
  <c r="AW42" i="28"/>
  <c r="AU42" i="28"/>
  <c r="AR42" i="28"/>
  <c r="AH42" i="28"/>
  <c r="AF42" i="28"/>
  <c r="AC42" i="28"/>
  <c r="W42" i="28"/>
  <c r="U42" i="28"/>
  <c r="X42" i="28" s="1"/>
  <c r="S42" i="28"/>
  <c r="Q42" i="28"/>
  <c r="N42" i="28"/>
  <c r="F42" i="28"/>
  <c r="I42" i="28" s="1"/>
  <c r="E42" i="28"/>
  <c r="AX42" i="28" s="1"/>
  <c r="D42" i="28"/>
  <c r="BY41" i="28"/>
  <c r="BV41" i="28"/>
  <c r="BL41" i="28"/>
  <c r="BJ41" i="28"/>
  <c r="BG41" i="28"/>
  <c r="AW41" i="28"/>
  <c r="AU41" i="28"/>
  <c r="AR41" i="28"/>
  <c r="AH41" i="28"/>
  <c r="AF41" i="28"/>
  <c r="AC41" i="28"/>
  <c r="S41" i="28"/>
  <c r="Q41" i="28"/>
  <c r="N41" i="28"/>
  <c r="H41" i="28"/>
  <c r="F41" i="28"/>
  <c r="BN41" i="28" s="1"/>
  <c r="E41" i="28"/>
  <c r="D41" i="28"/>
  <c r="BY40" i="28"/>
  <c r="BV40" i="28"/>
  <c r="BL40" i="28"/>
  <c r="BJ40" i="28"/>
  <c r="BG40" i="28"/>
  <c r="AY40" i="28"/>
  <c r="AW40" i="28"/>
  <c r="AU40" i="28"/>
  <c r="AR40" i="28"/>
  <c r="AH40" i="28"/>
  <c r="AF40" i="28"/>
  <c r="AC40" i="28"/>
  <c r="U40" i="28"/>
  <c r="S40" i="28"/>
  <c r="Q40" i="28"/>
  <c r="N40" i="28"/>
  <c r="I40" i="28"/>
  <c r="H40" i="28"/>
  <c r="G40" i="28"/>
  <c r="F40" i="28"/>
  <c r="BN40" i="28" s="1"/>
  <c r="E40" i="28"/>
  <c r="AX40" i="28" s="1"/>
  <c r="D40" i="28"/>
  <c r="BY39" i="28"/>
  <c r="BV39" i="28"/>
  <c r="BL39" i="28"/>
  <c r="BJ39" i="28"/>
  <c r="BG39" i="28"/>
  <c r="AW39" i="28"/>
  <c r="AU39" i="28"/>
  <c r="AR39" i="28"/>
  <c r="AH39" i="28"/>
  <c r="AF39" i="28"/>
  <c r="AC39" i="28"/>
  <c r="S39" i="28"/>
  <c r="Q39" i="28"/>
  <c r="N39" i="28"/>
  <c r="F39" i="28"/>
  <c r="BN39" i="28" s="1"/>
  <c r="E39" i="28"/>
  <c r="D39" i="28"/>
  <c r="BY38" i="28"/>
  <c r="BV38" i="28"/>
  <c r="BL38" i="28"/>
  <c r="BJ38" i="28"/>
  <c r="BG38" i="28"/>
  <c r="AY38" i="28"/>
  <c r="AW38" i="28"/>
  <c r="AU38" i="28"/>
  <c r="AR38" i="28"/>
  <c r="AH38" i="28"/>
  <c r="AF38" i="28"/>
  <c r="AC38" i="28"/>
  <c r="U38" i="28"/>
  <c r="S38" i="28"/>
  <c r="Q38" i="28"/>
  <c r="N38" i="28"/>
  <c r="I38" i="28"/>
  <c r="H38" i="28"/>
  <c r="F38" i="28"/>
  <c r="BN38" i="28" s="1"/>
  <c r="E38" i="28"/>
  <c r="AX38" i="28" s="1"/>
  <c r="D38" i="28"/>
  <c r="BY37" i="28"/>
  <c r="BV37" i="28"/>
  <c r="BL37" i="28"/>
  <c r="BJ37" i="28"/>
  <c r="BG37" i="28"/>
  <c r="AW37" i="28"/>
  <c r="AU37" i="28"/>
  <c r="AR37" i="28"/>
  <c r="AH37" i="28"/>
  <c r="AF37" i="28"/>
  <c r="AC37" i="28"/>
  <c r="S37" i="28"/>
  <c r="Q37" i="28"/>
  <c r="N37" i="28"/>
  <c r="H37" i="28"/>
  <c r="F37" i="28"/>
  <c r="BN37" i="28" s="1"/>
  <c r="E37" i="28"/>
  <c r="D37" i="28"/>
  <c r="BY36" i="28"/>
  <c r="BV36" i="28"/>
  <c r="BL36" i="28"/>
  <c r="BJ36" i="28"/>
  <c r="BJ53" i="28" s="1"/>
  <c r="BG36" i="28"/>
  <c r="AY36" i="28"/>
  <c r="AW36" i="28"/>
  <c r="AU36" i="28"/>
  <c r="AR36" i="28"/>
  <c r="AH36" i="28"/>
  <c r="AF36" i="28"/>
  <c r="AC36" i="28"/>
  <c r="U36" i="28"/>
  <c r="S36" i="28"/>
  <c r="Q36" i="28"/>
  <c r="N36" i="28"/>
  <c r="I36" i="28"/>
  <c r="H36" i="28"/>
  <c r="G36" i="28"/>
  <c r="F36" i="28"/>
  <c r="BN36" i="28" s="1"/>
  <c r="E36" i="28"/>
  <c r="AX36" i="28" s="1"/>
  <c r="D36" i="28"/>
  <c r="BY35" i="28"/>
  <c r="BJ35" i="28"/>
  <c r="AU35" i="28"/>
  <c r="AF35" i="28"/>
  <c r="Q35" i="28"/>
  <c r="BY32" i="28"/>
  <c r="BX32" i="28"/>
  <c r="BW32" i="28"/>
  <c r="BV32" i="28"/>
  <c r="BL32" i="28"/>
  <c r="BJ32" i="28"/>
  <c r="BI32" i="28"/>
  <c r="BH32" i="28"/>
  <c r="BG32" i="28"/>
  <c r="AW32" i="28"/>
  <c r="AU32" i="28"/>
  <c r="AT32" i="28"/>
  <c r="AS32" i="28"/>
  <c r="AR32" i="28"/>
  <c r="AH32" i="28"/>
  <c r="AF32" i="28"/>
  <c r="AE32" i="28"/>
  <c r="AD32" i="28"/>
  <c r="AC32" i="28"/>
  <c r="V7" i="24" s="1"/>
  <c r="S6" i="25" s="1"/>
  <c r="S32" i="28"/>
  <c r="Q32" i="28"/>
  <c r="N140" i="31" s="1"/>
  <c r="P32" i="28"/>
  <c r="M140" i="31" s="1"/>
  <c r="L140" i="31"/>
  <c r="N32" i="28"/>
  <c r="H7" i="24" s="1"/>
  <c r="G6" i="25" s="1"/>
  <c r="F32" i="28"/>
  <c r="U32" i="28" s="1"/>
  <c r="E32" i="28"/>
  <c r="T32" i="28" s="1"/>
  <c r="D32" i="28"/>
  <c r="BY31" i="28"/>
  <c r="BX31" i="28"/>
  <c r="BW31" i="28"/>
  <c r="BV31" i="28"/>
  <c r="BL31" i="28"/>
  <c r="BJ31" i="28"/>
  <c r="BI31" i="28"/>
  <c r="BH31" i="28"/>
  <c r="BG31" i="28"/>
  <c r="AW31" i="28"/>
  <c r="AU31" i="28"/>
  <c r="AT31" i="28"/>
  <c r="AS31" i="28"/>
  <c r="AR31" i="28"/>
  <c r="AH31" i="28"/>
  <c r="AF31" i="28"/>
  <c r="AE31" i="28"/>
  <c r="AD31" i="28"/>
  <c r="AC31" i="28"/>
  <c r="V6" i="24" s="1"/>
  <c r="S5" i="25" s="1"/>
  <c r="S31" i="28"/>
  <c r="Q31" i="28"/>
  <c r="N139" i="31" s="1"/>
  <c r="P31" i="28"/>
  <c r="M139" i="31" s="1"/>
  <c r="L139" i="31"/>
  <c r="N31" i="28"/>
  <c r="H6" i="24" s="1"/>
  <c r="G5" i="25" s="1"/>
  <c r="F31" i="28"/>
  <c r="U31" i="28" s="1"/>
  <c r="E31" i="28"/>
  <c r="AI31" i="28" s="1"/>
  <c r="D31" i="28"/>
  <c r="BY30" i="28"/>
  <c r="BV30" i="28"/>
  <c r="BL30" i="28"/>
  <c r="BJ30" i="28"/>
  <c r="BG30" i="28"/>
  <c r="AW30" i="28"/>
  <c r="AU30" i="28"/>
  <c r="AR30" i="28"/>
  <c r="AH30" i="28"/>
  <c r="AF30" i="28"/>
  <c r="AC30" i="28"/>
  <c r="S30" i="28"/>
  <c r="Q30" i="28"/>
  <c r="N110" i="31" s="1"/>
  <c r="N30" i="28"/>
  <c r="F30" i="28"/>
  <c r="BN30" i="28" s="1"/>
  <c r="E30" i="28"/>
  <c r="BM30" i="28" s="1"/>
  <c r="D30" i="28"/>
  <c r="BY29" i="28"/>
  <c r="BV29" i="28"/>
  <c r="BL29" i="28"/>
  <c r="BJ29" i="28"/>
  <c r="BG29" i="28"/>
  <c r="AW29" i="28"/>
  <c r="AU29" i="28"/>
  <c r="AR29" i="28"/>
  <c r="AH29" i="28"/>
  <c r="AF29" i="28"/>
  <c r="AC29" i="28"/>
  <c r="S29" i="28"/>
  <c r="Q29" i="28"/>
  <c r="N109" i="31" s="1"/>
  <c r="N29" i="28"/>
  <c r="F29" i="28"/>
  <c r="BN29" i="28" s="1"/>
  <c r="BO29" i="28" s="1"/>
  <c r="E29" i="28"/>
  <c r="D29" i="28"/>
  <c r="BY28" i="28"/>
  <c r="BV28" i="28"/>
  <c r="BL28" i="28"/>
  <c r="BJ28" i="28"/>
  <c r="BG28" i="28"/>
  <c r="AW28" i="28"/>
  <c r="AU28" i="28"/>
  <c r="AR28" i="28"/>
  <c r="AH28" i="28"/>
  <c r="AF28" i="28"/>
  <c r="AC28" i="28"/>
  <c r="S28" i="28"/>
  <c r="Q28" i="28"/>
  <c r="N28" i="28"/>
  <c r="F28" i="28"/>
  <c r="BN28" i="28" s="1"/>
  <c r="E28" i="28"/>
  <c r="D28" i="28"/>
  <c r="BY27" i="28"/>
  <c r="BV27" i="28"/>
  <c r="BL27" i="28"/>
  <c r="BJ27" i="28"/>
  <c r="BG27" i="28"/>
  <c r="AW27" i="28"/>
  <c r="AU27" i="28"/>
  <c r="AR27" i="28"/>
  <c r="AH27" i="28"/>
  <c r="AF27" i="28"/>
  <c r="AC27" i="28"/>
  <c r="S27" i="28"/>
  <c r="Q27" i="28"/>
  <c r="N107" i="31" s="1"/>
  <c r="N27" i="28"/>
  <c r="F27" i="28"/>
  <c r="E27" i="28"/>
  <c r="BM27" i="28" s="1"/>
  <c r="D27" i="28"/>
  <c r="BY26" i="28"/>
  <c r="BV26" i="28"/>
  <c r="BL26" i="28"/>
  <c r="BJ26" i="28"/>
  <c r="BG26" i="28"/>
  <c r="AW26" i="28"/>
  <c r="AU26" i="28"/>
  <c r="AR26" i="28"/>
  <c r="AH26" i="28"/>
  <c r="AF26" i="28"/>
  <c r="AC26" i="28"/>
  <c r="S26" i="28"/>
  <c r="Q26" i="28"/>
  <c r="N106" i="31" s="1"/>
  <c r="N26" i="28"/>
  <c r="F26" i="28"/>
  <c r="AJ26" i="28" s="1"/>
  <c r="AK26" i="28" s="1"/>
  <c r="E26" i="28"/>
  <c r="AI26" i="28" s="1"/>
  <c r="D26" i="28"/>
  <c r="BY25" i="28"/>
  <c r="BV25" i="28"/>
  <c r="BL25" i="28"/>
  <c r="BJ25" i="28"/>
  <c r="BG25" i="28"/>
  <c r="AW25" i="28"/>
  <c r="AU25" i="28"/>
  <c r="AR25" i="28"/>
  <c r="AH25" i="28"/>
  <c r="AF25" i="28"/>
  <c r="AC25" i="28"/>
  <c r="S25" i="28"/>
  <c r="Q25" i="28"/>
  <c r="N105" i="31" s="1"/>
  <c r="N25" i="28"/>
  <c r="F25" i="28"/>
  <c r="E25" i="28"/>
  <c r="BM25" i="28" s="1"/>
  <c r="D25" i="28"/>
  <c r="BY24" i="28"/>
  <c r="BV24" i="28"/>
  <c r="BL24" i="28"/>
  <c r="BJ24" i="28"/>
  <c r="BG24" i="28"/>
  <c r="AW24" i="28"/>
  <c r="AU24" i="28"/>
  <c r="AR24" i="28"/>
  <c r="AH24" i="28"/>
  <c r="AF24" i="28"/>
  <c r="AC24" i="28"/>
  <c r="S24" i="28"/>
  <c r="Q24" i="28"/>
  <c r="N104" i="31" s="1"/>
  <c r="N24" i="28"/>
  <c r="F24" i="28"/>
  <c r="U24" i="28" s="1"/>
  <c r="X24" i="28" s="1"/>
  <c r="E24" i="28"/>
  <c r="D24" i="28"/>
  <c r="BY23" i="28"/>
  <c r="BV23" i="28"/>
  <c r="BL23" i="28"/>
  <c r="BJ23" i="28"/>
  <c r="BG23" i="28"/>
  <c r="AW23" i="28"/>
  <c r="AU23" i="28"/>
  <c r="AR23" i="28"/>
  <c r="AH23" i="28"/>
  <c r="AF23" i="28"/>
  <c r="AC23" i="28"/>
  <c r="S23" i="28"/>
  <c r="Q23" i="28"/>
  <c r="N103" i="31" s="1"/>
  <c r="N23" i="28"/>
  <c r="Q25" i="4" s="1"/>
  <c r="F23" i="28"/>
  <c r="AY23" i="28" s="1"/>
  <c r="E23" i="28"/>
  <c r="AX23" i="28" s="1"/>
  <c r="D23" i="28"/>
  <c r="BY22" i="28"/>
  <c r="BV22" i="28"/>
  <c r="BL22" i="28"/>
  <c r="BJ22" i="28"/>
  <c r="BG22" i="28"/>
  <c r="AW22" i="28"/>
  <c r="AU22" i="28"/>
  <c r="AR22" i="28"/>
  <c r="AH22" i="28"/>
  <c r="AF22" i="28"/>
  <c r="AC22" i="28"/>
  <c r="S22" i="28"/>
  <c r="Q22" i="28"/>
  <c r="N102" i="31" s="1"/>
  <c r="N22" i="28"/>
  <c r="F22" i="28"/>
  <c r="I22" i="28" s="1"/>
  <c r="E22" i="28"/>
  <c r="BM22" i="28" s="1"/>
  <c r="D22" i="28"/>
  <c r="BY21" i="28"/>
  <c r="BV21" i="28"/>
  <c r="BL21" i="28"/>
  <c r="BJ21" i="28"/>
  <c r="BG21" i="28"/>
  <c r="AW21" i="28"/>
  <c r="AU21" i="28"/>
  <c r="AR21" i="28"/>
  <c r="AH21" i="28"/>
  <c r="AF21" i="28"/>
  <c r="AC21" i="28"/>
  <c r="S21" i="28"/>
  <c r="Q21" i="28"/>
  <c r="N101" i="31" s="1"/>
  <c r="N21" i="28"/>
  <c r="F21" i="28"/>
  <c r="AY21" i="28" s="1"/>
  <c r="E21" i="28"/>
  <c r="AX21" i="28" s="1"/>
  <c r="D21" i="28"/>
  <c r="BY20" i="28"/>
  <c r="BV20" i="28"/>
  <c r="BL20" i="28"/>
  <c r="BJ20" i="28"/>
  <c r="BG20" i="28"/>
  <c r="AW20" i="28"/>
  <c r="AU20" i="28"/>
  <c r="AR20" i="28"/>
  <c r="AH20" i="28"/>
  <c r="AF20" i="28"/>
  <c r="AC20" i="28"/>
  <c r="S20" i="28"/>
  <c r="Q20" i="28"/>
  <c r="N100" i="31" s="1"/>
  <c r="N20" i="28"/>
  <c r="F20" i="28"/>
  <c r="E20" i="28"/>
  <c r="BM20" i="28" s="1"/>
  <c r="D20" i="28"/>
  <c r="BY19" i="28"/>
  <c r="BV19" i="28"/>
  <c r="BL19" i="28"/>
  <c r="BJ19" i="28"/>
  <c r="BG19" i="28"/>
  <c r="AW19" i="28"/>
  <c r="AU19" i="28"/>
  <c r="AR19" i="28"/>
  <c r="AH19" i="28"/>
  <c r="AF19" i="28"/>
  <c r="AC19" i="28"/>
  <c r="S19" i="28"/>
  <c r="Q19" i="28"/>
  <c r="N99" i="31" s="1"/>
  <c r="N19" i="28"/>
  <c r="F19" i="28"/>
  <c r="AY19" i="28" s="1"/>
  <c r="E19" i="28"/>
  <c r="AX19" i="28" s="1"/>
  <c r="D19" i="28"/>
  <c r="BY18" i="28"/>
  <c r="BV18" i="28"/>
  <c r="BL18" i="28"/>
  <c r="BJ18" i="28"/>
  <c r="BG18" i="28"/>
  <c r="AW18" i="28"/>
  <c r="AU18" i="28"/>
  <c r="AR18" i="28"/>
  <c r="AH18" i="28"/>
  <c r="AF18" i="28"/>
  <c r="AC18" i="28"/>
  <c r="S18" i="28"/>
  <c r="Q18" i="28"/>
  <c r="N98" i="31" s="1"/>
  <c r="N18" i="28"/>
  <c r="F18" i="28"/>
  <c r="E18" i="28"/>
  <c r="BM18" i="28" s="1"/>
  <c r="D18" i="28"/>
  <c r="BY17" i="28"/>
  <c r="BV17" i="28"/>
  <c r="BL17" i="28"/>
  <c r="BJ17" i="28"/>
  <c r="BG17" i="28"/>
  <c r="AW17" i="28"/>
  <c r="AU17" i="28"/>
  <c r="AR17" i="28"/>
  <c r="AH17" i="28"/>
  <c r="AF17" i="28"/>
  <c r="AC17" i="28"/>
  <c r="S17" i="28"/>
  <c r="Q17" i="28"/>
  <c r="N97" i="31" s="1"/>
  <c r="N17" i="28"/>
  <c r="F17" i="28"/>
  <c r="AY17" i="28" s="1"/>
  <c r="E17" i="28"/>
  <c r="AX17" i="28" s="1"/>
  <c r="D17" i="28"/>
  <c r="BY16" i="28"/>
  <c r="BV16" i="28"/>
  <c r="BL16" i="28"/>
  <c r="BJ16" i="28"/>
  <c r="BG16" i="28"/>
  <c r="AW16" i="28"/>
  <c r="AU16" i="28"/>
  <c r="AR16" i="28"/>
  <c r="AH16" i="28"/>
  <c r="AF16" i="28"/>
  <c r="AC16" i="28"/>
  <c r="S16" i="28"/>
  <c r="Q16" i="28"/>
  <c r="N96" i="31" s="1"/>
  <c r="N16" i="28"/>
  <c r="F16" i="28"/>
  <c r="BN16" i="28" s="1"/>
  <c r="E16" i="28"/>
  <c r="D16" i="28"/>
  <c r="BY15" i="28"/>
  <c r="BV15" i="28"/>
  <c r="BL15" i="28"/>
  <c r="BJ15" i="28"/>
  <c r="BG15" i="28"/>
  <c r="AW15" i="28"/>
  <c r="AU15" i="28"/>
  <c r="AR15" i="28"/>
  <c r="AH15" i="28"/>
  <c r="AF15" i="28"/>
  <c r="AC15" i="28"/>
  <c r="S15" i="28"/>
  <c r="Q15" i="28"/>
  <c r="N95" i="31" s="1"/>
  <c r="N15" i="28"/>
  <c r="Q17" i="4" s="1"/>
  <c r="F15" i="28"/>
  <c r="AY15" i="28" s="1"/>
  <c r="E15" i="28"/>
  <c r="AX15" i="28" s="1"/>
  <c r="D15" i="28"/>
  <c r="BY14" i="28"/>
  <c r="BV14" i="28"/>
  <c r="BL14" i="28"/>
  <c r="BJ14" i="28"/>
  <c r="BG14" i="28"/>
  <c r="AW14" i="28"/>
  <c r="AU14" i="28"/>
  <c r="AR14" i="28"/>
  <c r="AH14" i="28"/>
  <c r="AF14" i="28"/>
  <c r="AC14" i="28"/>
  <c r="S14" i="28"/>
  <c r="Q14" i="28"/>
  <c r="N94" i="31" s="1"/>
  <c r="N14" i="28"/>
  <c r="F14" i="28"/>
  <c r="BN14" i="28" s="1"/>
  <c r="E14" i="28"/>
  <c r="D14" i="28"/>
  <c r="BY13" i="28"/>
  <c r="BV13" i="28"/>
  <c r="BL13" i="28"/>
  <c r="BJ13" i="28"/>
  <c r="BG13" i="28"/>
  <c r="AW13" i="28"/>
  <c r="AU13" i="28"/>
  <c r="AR13" i="28"/>
  <c r="AH13" i="28"/>
  <c r="AF13" i="28"/>
  <c r="AC13" i="28"/>
  <c r="S13" i="28"/>
  <c r="Q13" i="28"/>
  <c r="N93" i="31" s="1"/>
  <c r="N13" i="28"/>
  <c r="F13" i="28"/>
  <c r="E13" i="28"/>
  <c r="AX13" i="28" s="1"/>
  <c r="D13" i="28"/>
  <c r="BY12" i="28"/>
  <c r="BV12" i="28"/>
  <c r="BL12" i="28"/>
  <c r="BJ12" i="28"/>
  <c r="BG12" i="28"/>
  <c r="AW12" i="28"/>
  <c r="AU12" i="28"/>
  <c r="AR12" i="28"/>
  <c r="AH12" i="28"/>
  <c r="AF12" i="28"/>
  <c r="AC12" i="28"/>
  <c r="S12" i="28"/>
  <c r="Q12" i="28"/>
  <c r="N92" i="31" s="1"/>
  <c r="N12" i="28"/>
  <c r="F12" i="28"/>
  <c r="E12" i="28"/>
  <c r="T12" i="28" s="1"/>
  <c r="D12" i="28"/>
  <c r="BY11" i="28"/>
  <c r="BV11" i="28"/>
  <c r="BL11" i="28"/>
  <c r="BJ11" i="28"/>
  <c r="BG11" i="28"/>
  <c r="AW11" i="28"/>
  <c r="AU11" i="28"/>
  <c r="AR11" i="28"/>
  <c r="AH11" i="28"/>
  <c r="AF11" i="28"/>
  <c r="AC11" i="28"/>
  <c r="S11" i="28"/>
  <c r="Q11" i="28"/>
  <c r="N91" i="31" s="1"/>
  <c r="N11" i="28"/>
  <c r="F11" i="28"/>
  <c r="AY11" i="28" s="1"/>
  <c r="E11" i="28"/>
  <c r="AX11" i="28" s="1"/>
  <c r="D11" i="28"/>
  <c r="BY10" i="28"/>
  <c r="BV10" i="28"/>
  <c r="BL10" i="28"/>
  <c r="BJ10" i="28"/>
  <c r="BG10" i="28"/>
  <c r="AW10" i="28"/>
  <c r="AU10" i="28"/>
  <c r="AR10" i="28"/>
  <c r="AH10" i="28"/>
  <c r="AF10" i="28"/>
  <c r="AC10" i="28"/>
  <c r="S10" i="28"/>
  <c r="Q10" i="28"/>
  <c r="N90" i="31" s="1"/>
  <c r="N10" i="28"/>
  <c r="F10" i="28"/>
  <c r="BN10" i="28" s="1"/>
  <c r="E10" i="28"/>
  <c r="D10" i="28"/>
  <c r="BY9" i="28"/>
  <c r="BV9" i="28"/>
  <c r="BL9" i="28"/>
  <c r="BJ9" i="28"/>
  <c r="BG9" i="28"/>
  <c r="AW9" i="28"/>
  <c r="AU9" i="28"/>
  <c r="AR9" i="28"/>
  <c r="AH9" i="28"/>
  <c r="AF9" i="28"/>
  <c r="AC9" i="28"/>
  <c r="S9" i="28"/>
  <c r="Q9" i="28"/>
  <c r="N89" i="31" s="1"/>
  <c r="N9" i="28"/>
  <c r="F9" i="28"/>
  <c r="AY9" i="28" s="1"/>
  <c r="E9" i="28"/>
  <c r="AX9" i="28" s="1"/>
  <c r="D9" i="28"/>
  <c r="BY8" i="28"/>
  <c r="BV8" i="28"/>
  <c r="BL8" i="28"/>
  <c r="BJ8" i="28"/>
  <c r="BG8" i="28"/>
  <c r="AW8" i="28"/>
  <c r="AU8" i="28"/>
  <c r="AR8" i="28"/>
  <c r="AH8" i="28"/>
  <c r="AF8" i="28"/>
  <c r="AC8" i="28"/>
  <c r="S8" i="28"/>
  <c r="Q8" i="28"/>
  <c r="N88" i="31" s="1"/>
  <c r="N8" i="28"/>
  <c r="F8" i="28"/>
  <c r="BN8" i="28" s="1"/>
  <c r="E8" i="28"/>
  <c r="T8" i="28" s="1"/>
  <c r="D8" i="28"/>
  <c r="BY7" i="28"/>
  <c r="BV7" i="28"/>
  <c r="BL7" i="28"/>
  <c r="BJ7" i="28"/>
  <c r="BG7" i="28"/>
  <c r="AW7" i="28"/>
  <c r="AU7" i="28"/>
  <c r="AR7" i="28"/>
  <c r="AH7" i="28"/>
  <c r="AF7" i="28"/>
  <c r="AC7" i="28"/>
  <c r="S7" i="28"/>
  <c r="Q7" i="28"/>
  <c r="N87" i="31" s="1"/>
  <c r="N7" i="28"/>
  <c r="Q9" i="4" s="1"/>
  <c r="F7" i="28"/>
  <c r="E7" i="28"/>
  <c r="AX7" i="28" s="1"/>
  <c r="D7" i="28"/>
  <c r="BY6" i="28"/>
  <c r="BV6" i="28"/>
  <c r="BL6" i="28"/>
  <c r="BJ6" i="28"/>
  <c r="BG6" i="28"/>
  <c r="AW6" i="28"/>
  <c r="AU6" i="28"/>
  <c r="AR6" i="28"/>
  <c r="AH6" i="28"/>
  <c r="AF6" i="28"/>
  <c r="AC6" i="28"/>
  <c r="S6" i="28"/>
  <c r="Q6" i="28"/>
  <c r="N86" i="31" s="1"/>
  <c r="N6" i="28"/>
  <c r="F6" i="28"/>
  <c r="BN6" i="28" s="1"/>
  <c r="E6" i="28"/>
  <c r="D6" i="28"/>
  <c r="BY5" i="28"/>
  <c r="BV5" i="28"/>
  <c r="BL5" i="28"/>
  <c r="BJ5" i="28"/>
  <c r="BG5" i="28"/>
  <c r="AW5" i="28"/>
  <c r="AU5" i="28"/>
  <c r="AR5" i="28"/>
  <c r="AH5" i="28"/>
  <c r="AF5" i="28"/>
  <c r="AC5" i="28"/>
  <c r="S5" i="28"/>
  <c r="Q5" i="28"/>
  <c r="N85" i="31" s="1"/>
  <c r="N5" i="28"/>
  <c r="F5" i="28"/>
  <c r="AY5" i="28" s="1"/>
  <c r="E5" i="28"/>
  <c r="AX5" i="28" s="1"/>
  <c r="D5" i="28"/>
  <c r="BY4" i="28"/>
  <c r="BV4" i="28"/>
  <c r="BL4" i="28"/>
  <c r="BJ4" i="28"/>
  <c r="BG4" i="28"/>
  <c r="AW4" i="28"/>
  <c r="AU4" i="28"/>
  <c r="AR4" i="28"/>
  <c r="AH4" i="28"/>
  <c r="AF4" i="28"/>
  <c r="AC4" i="28"/>
  <c r="S4" i="28"/>
  <c r="Q4" i="28"/>
  <c r="N84" i="31" s="1"/>
  <c r="F4" i="28"/>
  <c r="G4" i="28" s="1"/>
  <c r="E4" i="28"/>
  <c r="D4" i="28"/>
  <c r="C3" i="28"/>
  <c r="F98" i="28" s="1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G55" i="35"/>
  <c r="L54" i="35"/>
  <c r="G54" i="35"/>
  <c r="L53" i="35"/>
  <c r="G53" i="35"/>
  <c r="L52" i="35"/>
  <c r="G52" i="35"/>
  <c r="L51" i="35"/>
  <c r="G51" i="35"/>
  <c r="L50" i="35"/>
  <c r="G50" i="35"/>
  <c r="L49" i="35"/>
  <c r="G49" i="35"/>
  <c r="L48" i="35"/>
  <c r="G48" i="35"/>
  <c r="J46" i="35"/>
  <c r="I46" i="35"/>
  <c r="J45" i="35"/>
  <c r="I45" i="35"/>
  <c r="J44" i="35"/>
  <c r="I44" i="35"/>
  <c r="I47" i="35" s="1"/>
  <c r="L47" i="35" s="1"/>
  <c r="J43" i="35"/>
  <c r="I43" i="35"/>
  <c r="J42" i="35"/>
  <c r="I42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CK34" i="35"/>
  <c r="CN34" i="35" s="1"/>
  <c r="J34" i="35"/>
  <c r="I34" i="35"/>
  <c r="CK33" i="35"/>
  <c r="CN33" i="35" s="1"/>
  <c r="EH28" i="35"/>
  <c r="DW28" i="35"/>
  <c r="DL28" i="35"/>
  <c r="DA28" i="35"/>
  <c r="CP28" i="35"/>
  <c r="CE28" i="35"/>
  <c r="BT28" i="35"/>
  <c r="BI28" i="35"/>
  <c r="AX28" i="35"/>
  <c r="AM28" i="35"/>
  <c r="AB28" i="35"/>
  <c r="Q28" i="35"/>
  <c r="F28" i="35"/>
  <c r="G32" i="24" s="1"/>
  <c r="FJ27" i="35"/>
  <c r="FE27" i="35"/>
  <c r="FH27" i="35" s="1"/>
  <c r="FC27" i="35"/>
  <c r="FB27" i="35"/>
  <c r="FA27" i="35"/>
  <c r="EZ27" i="35"/>
  <c r="EY27" i="35"/>
  <c r="ET27" i="35"/>
  <c r="ER27" i="35"/>
  <c r="EQ27" i="35"/>
  <c r="EP27" i="35"/>
  <c r="EO27" i="35"/>
  <c r="EN27" i="35"/>
  <c r="EI27" i="35"/>
  <c r="EG27" i="35"/>
  <c r="EF27" i="35"/>
  <c r="EE27" i="35"/>
  <c r="ED27" i="35"/>
  <c r="EC27" i="35"/>
  <c r="EA27" i="35"/>
  <c r="DZ27" i="35"/>
  <c r="DX27" i="35"/>
  <c r="DV27" i="35"/>
  <c r="DU27" i="35"/>
  <c r="DT27" i="35"/>
  <c r="DS27" i="35"/>
  <c r="DR27" i="35"/>
  <c r="DM27" i="35"/>
  <c r="DK27" i="35"/>
  <c r="DJ27" i="35"/>
  <c r="DI27" i="35"/>
  <c r="DH27" i="35"/>
  <c r="DG27" i="35"/>
  <c r="DE27" i="35"/>
  <c r="DD27" i="35"/>
  <c r="DB27" i="35"/>
  <c r="CZ27" i="35"/>
  <c r="CY27" i="35"/>
  <c r="CX27" i="35"/>
  <c r="CW27" i="35"/>
  <c r="CV27" i="35"/>
  <c r="CQ27" i="35"/>
  <c r="CO27" i="35"/>
  <c r="CN27" i="35"/>
  <c r="CM27" i="35"/>
  <c r="CL27" i="35"/>
  <c r="CK27" i="35"/>
  <c r="CF27" i="35"/>
  <c r="CI27" i="35" s="1"/>
  <c r="CD27" i="35"/>
  <c r="CC27" i="35"/>
  <c r="CB27" i="35"/>
  <c r="CA27" i="35"/>
  <c r="BZ27" i="35"/>
  <c r="BU27" i="35"/>
  <c r="BX27" i="35" s="1"/>
  <c r="BS27" i="35"/>
  <c r="BR27" i="35"/>
  <c r="BQ27" i="35"/>
  <c r="BP27" i="35"/>
  <c r="BO27" i="35"/>
  <c r="BJ27" i="35"/>
  <c r="BK27" i="35" s="1"/>
  <c r="BL27" i="35" s="1"/>
  <c r="BH27" i="35"/>
  <c r="BG27" i="35"/>
  <c r="BF27" i="35"/>
  <c r="BE27" i="35"/>
  <c r="BD27" i="35"/>
  <c r="AY27" i="35"/>
  <c r="AW27" i="35"/>
  <c r="AV27" i="35"/>
  <c r="AU27" i="35"/>
  <c r="AT27" i="35"/>
  <c r="AS27" i="35"/>
  <c r="AL27" i="35"/>
  <c r="AK27" i="35"/>
  <c r="AJ27" i="35"/>
  <c r="AN27" i="35" s="1"/>
  <c r="AQ27" i="35" s="1"/>
  <c r="AI27" i="35"/>
  <c r="AH27" i="35"/>
  <c r="AC27" i="35"/>
  <c r="AA27" i="35"/>
  <c r="Z27" i="35"/>
  <c r="Y27" i="35"/>
  <c r="X27" i="35"/>
  <c r="W27" i="35"/>
  <c r="R27" i="35"/>
  <c r="S27" i="35" s="1"/>
  <c r="P27" i="35"/>
  <c r="O27" i="35"/>
  <c r="N27" i="35"/>
  <c r="M27" i="35"/>
  <c r="L27" i="35"/>
  <c r="G27" i="35"/>
  <c r="H27" i="35" s="1"/>
  <c r="FJ26" i="35"/>
  <c r="FH26" i="35"/>
  <c r="FG26" i="35"/>
  <c r="FE26" i="35"/>
  <c r="FC26" i="35"/>
  <c r="FB26" i="35"/>
  <c r="FA26" i="35"/>
  <c r="EZ26" i="35"/>
  <c r="EY26" i="35"/>
  <c r="ET26" i="35"/>
  <c r="ER26" i="35"/>
  <c r="EQ26" i="35"/>
  <c r="EP26" i="35"/>
  <c r="EO26" i="35"/>
  <c r="EN26" i="35"/>
  <c r="EL26" i="35"/>
  <c r="EK26" i="35"/>
  <c r="EI26" i="35"/>
  <c r="EG26" i="35"/>
  <c r="EF26" i="35"/>
  <c r="EE26" i="35"/>
  <c r="ED26" i="35"/>
  <c r="EC26" i="35"/>
  <c r="DX26" i="35"/>
  <c r="DV26" i="35"/>
  <c r="DU26" i="35"/>
  <c r="DT26" i="35"/>
  <c r="DS26" i="35"/>
  <c r="DR26" i="35"/>
  <c r="DM26" i="35"/>
  <c r="DP26" i="35" s="1"/>
  <c r="DK26" i="35"/>
  <c r="DJ26" i="35"/>
  <c r="DI26" i="35"/>
  <c r="DH26" i="35"/>
  <c r="DG26" i="35"/>
  <c r="DB26" i="35"/>
  <c r="DE26" i="35" s="1"/>
  <c r="CZ26" i="35"/>
  <c r="CY26" i="35"/>
  <c r="CX26" i="35"/>
  <c r="CW26" i="35"/>
  <c r="CV26" i="35"/>
  <c r="CT26" i="35"/>
  <c r="CS26" i="35"/>
  <c r="CQ26" i="35"/>
  <c r="CO26" i="35"/>
  <c r="CN26" i="35"/>
  <c r="CM26" i="35"/>
  <c r="CL26" i="35"/>
  <c r="CK26" i="35"/>
  <c r="CF26" i="35"/>
  <c r="CD26" i="35"/>
  <c r="CC26" i="35"/>
  <c r="CB26" i="35"/>
  <c r="CA26" i="35"/>
  <c r="BZ26" i="35"/>
  <c r="BX26" i="35"/>
  <c r="BW26" i="35"/>
  <c r="BU26" i="35"/>
  <c r="BS26" i="35"/>
  <c r="BR26" i="35"/>
  <c r="BQ26" i="35"/>
  <c r="BP26" i="35"/>
  <c r="BO26" i="35"/>
  <c r="BJ26" i="35"/>
  <c r="BK26" i="35" s="1"/>
  <c r="Y35" i="24" s="1"/>
  <c r="Z35" i="24" s="1"/>
  <c r="BH26" i="35"/>
  <c r="BG26" i="35"/>
  <c r="BF26" i="35"/>
  <c r="BE26" i="35"/>
  <c r="BD26" i="35"/>
  <c r="AW26" i="35"/>
  <c r="AV26" i="35"/>
  <c r="AU26" i="35"/>
  <c r="AY26" i="35" s="1"/>
  <c r="BB26" i="35" s="1"/>
  <c r="AB35" i="24" s="1"/>
  <c r="T34" i="25" s="1"/>
  <c r="AT26" i="35"/>
  <c r="AS26" i="35"/>
  <c r="AN26" i="35"/>
  <c r="AL26" i="35"/>
  <c r="AK26" i="35"/>
  <c r="AJ26" i="35"/>
  <c r="AI26" i="35"/>
  <c r="AH26" i="35"/>
  <c r="AF26" i="35"/>
  <c r="AE26" i="35"/>
  <c r="AC26" i="35"/>
  <c r="AA26" i="35"/>
  <c r="Z26" i="35"/>
  <c r="Y26" i="35"/>
  <c r="X26" i="35"/>
  <c r="W26" i="35"/>
  <c r="R26" i="35"/>
  <c r="S26" i="35" s="1"/>
  <c r="P26" i="35"/>
  <c r="O26" i="35"/>
  <c r="N26" i="35"/>
  <c r="M26" i="35"/>
  <c r="L26" i="35"/>
  <c r="G26" i="35"/>
  <c r="FJ25" i="35"/>
  <c r="FE25" i="35"/>
  <c r="FC25" i="35"/>
  <c r="FB25" i="35"/>
  <c r="FA25" i="35"/>
  <c r="EZ25" i="35"/>
  <c r="EY25" i="35"/>
  <c r="ET25" i="35"/>
  <c r="EW25" i="35" s="1"/>
  <c r="ER25" i="35"/>
  <c r="EQ25" i="35"/>
  <c r="EP25" i="35"/>
  <c r="EO25" i="35"/>
  <c r="EN25" i="35"/>
  <c r="EI25" i="35"/>
  <c r="EL25" i="35" s="1"/>
  <c r="EG25" i="35"/>
  <c r="EF25" i="35"/>
  <c r="EE25" i="35"/>
  <c r="ED25" i="35"/>
  <c r="EC25" i="35"/>
  <c r="EA25" i="35"/>
  <c r="DZ25" i="35"/>
  <c r="DX25" i="35"/>
  <c r="DV25" i="35"/>
  <c r="DU25" i="35"/>
  <c r="DT25" i="35"/>
  <c r="DS25" i="35"/>
  <c r="DR25" i="35"/>
  <c r="DM25" i="35"/>
  <c r="DK25" i="35"/>
  <c r="DJ25" i="35"/>
  <c r="DI25" i="35"/>
  <c r="DH25" i="35"/>
  <c r="DG25" i="35"/>
  <c r="DE25" i="35"/>
  <c r="DD25" i="35"/>
  <c r="DB25" i="35"/>
  <c r="CZ25" i="35"/>
  <c r="CY25" i="35"/>
  <c r="CX25" i="35"/>
  <c r="CW25" i="35"/>
  <c r="CV25" i="35"/>
  <c r="CQ25" i="35"/>
  <c r="CO25" i="35"/>
  <c r="CN25" i="35"/>
  <c r="CM25" i="35"/>
  <c r="CL25" i="35"/>
  <c r="CK25" i="35"/>
  <c r="CF25" i="35"/>
  <c r="CI25" i="35" s="1"/>
  <c r="CD25" i="35"/>
  <c r="CC25" i="35"/>
  <c r="CB25" i="35"/>
  <c r="CA25" i="35"/>
  <c r="BZ25" i="35"/>
  <c r="BU25" i="35"/>
  <c r="BS25" i="35"/>
  <c r="BR25" i="35"/>
  <c r="BQ25" i="35"/>
  <c r="BP25" i="35"/>
  <c r="BO25" i="35"/>
  <c r="BM25" i="35"/>
  <c r="BJ25" i="35"/>
  <c r="BK25" i="35" s="1"/>
  <c r="BL25" i="35" s="1"/>
  <c r="BH25" i="35"/>
  <c r="BG25" i="35"/>
  <c r="BF25" i="35"/>
  <c r="BE25" i="35"/>
  <c r="BD25" i="35"/>
  <c r="AY25" i="35"/>
  <c r="BB25" i="35" s="1"/>
  <c r="T32" i="25" s="1"/>
  <c r="AW25" i="35"/>
  <c r="AV25" i="35"/>
  <c r="AU25" i="35"/>
  <c r="AT25" i="35"/>
  <c r="AS25" i="35"/>
  <c r="AL25" i="35"/>
  <c r="AK25" i="35"/>
  <c r="AJ25" i="35"/>
  <c r="AN25" i="35" s="1"/>
  <c r="AP25" i="35" s="1"/>
  <c r="AI25" i="35"/>
  <c r="AH25" i="35"/>
  <c r="AC25" i="35"/>
  <c r="AA25" i="35"/>
  <c r="Z25" i="35"/>
  <c r="Y25" i="35"/>
  <c r="X25" i="35"/>
  <c r="W25" i="35"/>
  <c r="R25" i="35"/>
  <c r="S25" i="35" s="1"/>
  <c r="P25" i="35"/>
  <c r="O25" i="35"/>
  <c r="N25" i="35"/>
  <c r="M25" i="35"/>
  <c r="L25" i="35"/>
  <c r="G25" i="35"/>
  <c r="H25" i="35" s="1"/>
  <c r="FJ24" i="35"/>
  <c r="FH24" i="35"/>
  <c r="FG24" i="35"/>
  <c r="FE24" i="35"/>
  <c r="FC24" i="35"/>
  <c r="FB24" i="35"/>
  <c r="FA24" i="35"/>
  <c r="EZ24" i="35"/>
  <c r="EY24" i="35"/>
  <c r="ET24" i="35"/>
  <c r="ER24" i="35"/>
  <c r="EQ24" i="35"/>
  <c r="EP24" i="35"/>
  <c r="EO24" i="35"/>
  <c r="EN24" i="35"/>
  <c r="EL24" i="35"/>
  <c r="EK24" i="35"/>
  <c r="EI24" i="35"/>
  <c r="EG24" i="35"/>
  <c r="EF24" i="35"/>
  <c r="EE24" i="35"/>
  <c r="ED24" i="35"/>
  <c r="EC24" i="35"/>
  <c r="DX24" i="35"/>
  <c r="DV24" i="35"/>
  <c r="DU24" i="35"/>
  <c r="DT24" i="35"/>
  <c r="DS24" i="35"/>
  <c r="DR24" i="35"/>
  <c r="DM24" i="35"/>
  <c r="DP24" i="35" s="1"/>
  <c r="DK24" i="35"/>
  <c r="DJ24" i="35"/>
  <c r="DI24" i="35"/>
  <c r="DH24" i="35"/>
  <c r="DG24" i="35"/>
  <c r="DB24" i="35"/>
  <c r="CZ24" i="35"/>
  <c r="CY24" i="35"/>
  <c r="CX24" i="35"/>
  <c r="CW24" i="35"/>
  <c r="CV24" i="35"/>
  <c r="CT24" i="35"/>
  <c r="CS24" i="35"/>
  <c r="CQ24" i="35"/>
  <c r="CO24" i="35"/>
  <c r="CN24" i="35"/>
  <c r="CM24" i="35"/>
  <c r="CL24" i="35"/>
  <c r="CK24" i="35"/>
  <c r="CF24" i="35"/>
  <c r="CI24" i="35" s="1"/>
  <c r="CD24" i="35"/>
  <c r="CC24" i="35"/>
  <c r="CB24" i="35"/>
  <c r="CA24" i="35"/>
  <c r="BZ24" i="35"/>
  <c r="BX24" i="35"/>
  <c r="BW24" i="35"/>
  <c r="BU24" i="35"/>
  <c r="BS24" i="35"/>
  <c r="BR24" i="35"/>
  <c r="BQ24" i="35"/>
  <c r="BP24" i="35"/>
  <c r="BO24" i="35"/>
  <c r="BJ24" i="35"/>
  <c r="BK24" i="35" s="1"/>
  <c r="Z24" i="24" s="1"/>
  <c r="BH24" i="35"/>
  <c r="BG24" i="35"/>
  <c r="BF24" i="35"/>
  <c r="BE24" i="35"/>
  <c r="BD24" i="35"/>
  <c r="AW24" i="35"/>
  <c r="AV24" i="35"/>
  <c r="AU24" i="35"/>
  <c r="AY24" i="35" s="1"/>
  <c r="BB24" i="35" s="1"/>
  <c r="T23" i="25" s="1"/>
  <c r="CC5" i="19" s="1"/>
  <c r="AT24" i="35"/>
  <c r="AS24" i="35"/>
  <c r="AN24" i="35"/>
  <c r="AL24" i="35"/>
  <c r="AK24" i="35"/>
  <c r="AJ24" i="35"/>
  <c r="AI24" i="35"/>
  <c r="AH24" i="35"/>
  <c r="AF24" i="35"/>
  <c r="AE24" i="35"/>
  <c r="AC24" i="35"/>
  <c r="AA24" i="35"/>
  <c r="Z24" i="35"/>
  <c r="Y24" i="35"/>
  <c r="X24" i="35"/>
  <c r="W24" i="35"/>
  <c r="R24" i="35"/>
  <c r="U24" i="35" s="1"/>
  <c r="P24" i="35"/>
  <c r="O24" i="35"/>
  <c r="N24" i="35"/>
  <c r="M24" i="35"/>
  <c r="L24" i="35"/>
  <c r="G24" i="35"/>
  <c r="J24" i="35" s="1"/>
  <c r="FJ23" i="35"/>
  <c r="FE23" i="35"/>
  <c r="FC23" i="35"/>
  <c r="FB23" i="35"/>
  <c r="FA23" i="35"/>
  <c r="EZ23" i="35"/>
  <c r="EY23" i="35"/>
  <c r="ET23" i="35"/>
  <c r="EW23" i="35" s="1"/>
  <c r="ER23" i="35"/>
  <c r="EQ23" i="35"/>
  <c r="EP23" i="35"/>
  <c r="EO23" i="35"/>
  <c r="EN23" i="35"/>
  <c r="EI23" i="35"/>
  <c r="EG23" i="35"/>
  <c r="EF23" i="35"/>
  <c r="EE23" i="35"/>
  <c r="ED23" i="35"/>
  <c r="EC23" i="35"/>
  <c r="EA23" i="35"/>
  <c r="DZ23" i="35"/>
  <c r="DX23" i="35"/>
  <c r="DV23" i="35"/>
  <c r="DU23" i="35"/>
  <c r="DT23" i="35"/>
  <c r="DS23" i="35"/>
  <c r="DR23" i="35"/>
  <c r="DM23" i="35"/>
  <c r="DP23" i="35" s="1"/>
  <c r="DK23" i="35"/>
  <c r="DJ23" i="35"/>
  <c r="DI23" i="35"/>
  <c r="DH23" i="35"/>
  <c r="DG23" i="35"/>
  <c r="DE23" i="35"/>
  <c r="DD23" i="35"/>
  <c r="DB23" i="35"/>
  <c r="CZ23" i="35"/>
  <c r="CY23" i="35"/>
  <c r="CX23" i="35"/>
  <c r="CW23" i="35"/>
  <c r="CV23" i="35"/>
  <c r="CQ23" i="35"/>
  <c r="CO23" i="35"/>
  <c r="CN23" i="35"/>
  <c r="CM23" i="35"/>
  <c r="CL23" i="35"/>
  <c r="CK23" i="35"/>
  <c r="CF23" i="35"/>
  <c r="CI23" i="35" s="1"/>
  <c r="CD23" i="35"/>
  <c r="CC23" i="35"/>
  <c r="CB23" i="35"/>
  <c r="CA23" i="35"/>
  <c r="BZ23" i="35"/>
  <c r="BU23" i="35"/>
  <c r="BS23" i="35"/>
  <c r="BR23" i="35"/>
  <c r="BQ23" i="35"/>
  <c r="BP23" i="35"/>
  <c r="BO23" i="35"/>
  <c r="BJ23" i="35"/>
  <c r="BM23" i="35" s="1"/>
  <c r="BH23" i="35"/>
  <c r="BG23" i="35"/>
  <c r="BF23" i="35"/>
  <c r="BE23" i="35"/>
  <c r="BD23" i="35"/>
  <c r="AY23" i="35"/>
  <c r="AW23" i="35"/>
  <c r="AV23" i="35"/>
  <c r="AU23" i="35"/>
  <c r="AT23" i="35"/>
  <c r="AS23" i="35"/>
  <c r="AP23" i="35"/>
  <c r="AN23" i="35"/>
  <c r="AQ23" i="35" s="1"/>
  <c r="AL23" i="35"/>
  <c r="AK23" i="35"/>
  <c r="AJ23" i="35"/>
  <c r="AI23" i="35"/>
  <c r="AH23" i="35"/>
  <c r="AC23" i="35"/>
  <c r="AF23" i="35" s="1"/>
  <c r="AA23" i="35"/>
  <c r="Z23" i="35"/>
  <c r="Y23" i="35"/>
  <c r="X23" i="35"/>
  <c r="W23" i="35"/>
  <c r="R23" i="35"/>
  <c r="P23" i="35"/>
  <c r="O23" i="35"/>
  <c r="N23" i="35"/>
  <c r="M23" i="35"/>
  <c r="L23" i="35"/>
  <c r="G23" i="35"/>
  <c r="H23" i="35" s="1"/>
  <c r="FJ22" i="35"/>
  <c r="FH22" i="35"/>
  <c r="FG22" i="35"/>
  <c r="FE22" i="35"/>
  <c r="FC22" i="35"/>
  <c r="FB22" i="35"/>
  <c r="FA22" i="35"/>
  <c r="EZ22" i="35"/>
  <c r="EY22" i="35"/>
  <c r="ET22" i="35"/>
  <c r="EW22" i="35" s="1"/>
  <c r="ER22" i="35"/>
  <c r="EQ22" i="35"/>
  <c r="EP22" i="35"/>
  <c r="EO22" i="35"/>
  <c r="EN22" i="35"/>
  <c r="EL22" i="35"/>
  <c r="EI22" i="35"/>
  <c r="EG22" i="35"/>
  <c r="EF22" i="35"/>
  <c r="EE22" i="35"/>
  <c r="ED22" i="35"/>
  <c r="EC22" i="35"/>
  <c r="DX22" i="35"/>
  <c r="DV22" i="35"/>
  <c r="DU22" i="35"/>
  <c r="DT22" i="35"/>
  <c r="DS22" i="35"/>
  <c r="DR22" i="35"/>
  <c r="DM22" i="35"/>
  <c r="DP22" i="35" s="1"/>
  <c r="DK22" i="35"/>
  <c r="DJ22" i="35"/>
  <c r="DI22" i="35"/>
  <c r="DH22" i="35"/>
  <c r="DG22" i="35"/>
  <c r="DB22" i="35"/>
  <c r="CZ22" i="35"/>
  <c r="CY22" i="35"/>
  <c r="CX22" i="35"/>
  <c r="CW22" i="35"/>
  <c r="CV22" i="35"/>
  <c r="CT22" i="35"/>
  <c r="CS22" i="35"/>
  <c r="CQ22" i="35"/>
  <c r="CO22" i="35"/>
  <c r="CN22" i="35"/>
  <c r="CM22" i="35"/>
  <c r="CL22" i="35"/>
  <c r="CK22" i="35"/>
  <c r="CF22" i="35"/>
  <c r="CD22" i="35"/>
  <c r="CC22" i="35"/>
  <c r="CB22" i="35"/>
  <c r="CA22" i="35"/>
  <c r="BZ22" i="35"/>
  <c r="BX22" i="35"/>
  <c r="BW22" i="35"/>
  <c r="BU22" i="35"/>
  <c r="BS22" i="35"/>
  <c r="BR22" i="35"/>
  <c r="BQ22" i="35"/>
  <c r="BP22" i="35"/>
  <c r="BO22" i="35"/>
  <c r="BJ22" i="35"/>
  <c r="BM22" i="35" s="1"/>
  <c r="BH22" i="35"/>
  <c r="BG22" i="35"/>
  <c r="BF22" i="35"/>
  <c r="BE22" i="35"/>
  <c r="BD22" i="35"/>
  <c r="AW22" i="35"/>
  <c r="AV22" i="35"/>
  <c r="AU22" i="35"/>
  <c r="AY22" i="35" s="1"/>
  <c r="BA22" i="35" s="1"/>
  <c r="AT22" i="35"/>
  <c r="AS22" i="35"/>
  <c r="AN22" i="35"/>
  <c r="AL22" i="35"/>
  <c r="AK22" i="35"/>
  <c r="AJ22" i="35"/>
  <c r="AI22" i="35"/>
  <c r="AH22" i="35"/>
  <c r="AF22" i="35"/>
  <c r="AE22" i="35"/>
  <c r="AC22" i="35"/>
  <c r="AA22" i="35"/>
  <c r="Z22" i="35"/>
  <c r="Y22" i="35"/>
  <c r="X22" i="35"/>
  <c r="W22" i="35"/>
  <c r="R22" i="35"/>
  <c r="S22" i="35" s="1"/>
  <c r="P22" i="35"/>
  <c r="O22" i="35"/>
  <c r="N22" i="35"/>
  <c r="M22" i="35"/>
  <c r="L22" i="35"/>
  <c r="G22" i="35"/>
  <c r="J22" i="35" s="1"/>
  <c r="FJ21" i="35"/>
  <c r="FH21" i="35"/>
  <c r="FE21" i="35"/>
  <c r="FC21" i="35"/>
  <c r="FB21" i="35"/>
  <c r="FA21" i="35"/>
  <c r="EZ21" i="35"/>
  <c r="EY21" i="35"/>
  <c r="ET21" i="35"/>
  <c r="ER21" i="35"/>
  <c r="EQ21" i="35"/>
  <c r="EP21" i="35"/>
  <c r="EO21" i="35"/>
  <c r="EN21" i="35"/>
  <c r="EL21" i="35"/>
  <c r="EI21" i="35"/>
  <c r="EG21" i="35"/>
  <c r="EF21" i="35"/>
  <c r="EE21" i="35"/>
  <c r="ED21" i="35"/>
  <c r="EC21" i="35"/>
  <c r="DX21" i="35"/>
  <c r="DV21" i="35"/>
  <c r="DU21" i="35"/>
  <c r="DT21" i="35"/>
  <c r="DS21" i="35"/>
  <c r="DR21" i="35"/>
  <c r="DM21" i="35"/>
  <c r="DK21" i="35"/>
  <c r="DJ21" i="35"/>
  <c r="DI21" i="35"/>
  <c r="DH21" i="35"/>
  <c r="DG21" i="35"/>
  <c r="DB21" i="35"/>
  <c r="DE21" i="35" s="1"/>
  <c r="CZ21" i="35"/>
  <c r="CY21" i="35"/>
  <c r="CX21" i="35"/>
  <c r="CW21" i="35"/>
  <c r="CV21" i="35"/>
  <c r="CT21" i="35"/>
  <c r="CS21" i="35"/>
  <c r="CQ21" i="35"/>
  <c r="CO21" i="35"/>
  <c r="CN21" i="35"/>
  <c r="CM21" i="35"/>
  <c r="CL21" i="35"/>
  <c r="CK21" i="35"/>
  <c r="CF21" i="35"/>
  <c r="CD21" i="35"/>
  <c r="CC21" i="35"/>
  <c r="CB21" i="35"/>
  <c r="CA21" i="35"/>
  <c r="BZ21" i="35"/>
  <c r="BX21" i="35"/>
  <c r="BU21" i="35"/>
  <c r="BS21" i="35"/>
  <c r="BR21" i="35"/>
  <c r="BQ21" i="35"/>
  <c r="BP21" i="35"/>
  <c r="BO21" i="35"/>
  <c r="BJ21" i="35"/>
  <c r="BK21" i="35" s="1"/>
  <c r="BH21" i="35"/>
  <c r="BG21" i="35"/>
  <c r="BF21" i="35"/>
  <c r="BE21" i="35"/>
  <c r="BD21" i="35"/>
  <c r="AW21" i="35"/>
  <c r="AV21" i="35"/>
  <c r="AU21" i="35"/>
  <c r="AY21" i="35" s="1"/>
  <c r="BB21" i="35" s="1"/>
  <c r="T12" i="25" s="1"/>
  <c r="CC7" i="12" s="1"/>
  <c r="AT21" i="35"/>
  <c r="AS21" i="35"/>
  <c r="AN21" i="35"/>
  <c r="AL21" i="35"/>
  <c r="AK21" i="35"/>
  <c r="AJ21" i="35"/>
  <c r="AI21" i="35"/>
  <c r="AH21" i="35"/>
  <c r="AF21" i="35"/>
  <c r="AC21" i="35"/>
  <c r="AA21" i="35"/>
  <c r="Z21" i="35"/>
  <c r="Y21" i="35"/>
  <c r="X21" i="35"/>
  <c r="W21" i="35"/>
  <c r="R21" i="35"/>
  <c r="P21" i="35"/>
  <c r="O21" i="35"/>
  <c r="N21" i="35"/>
  <c r="M21" i="35"/>
  <c r="L21" i="35"/>
  <c r="G21" i="35"/>
  <c r="FJ20" i="35"/>
  <c r="FH20" i="35"/>
  <c r="FE20" i="35"/>
  <c r="FC20" i="35"/>
  <c r="FB20" i="35"/>
  <c r="FA20" i="35"/>
  <c r="EZ20" i="35"/>
  <c r="EY20" i="35"/>
  <c r="ET20" i="35"/>
  <c r="EW20" i="35" s="1"/>
  <c r="ER20" i="35"/>
  <c r="EQ20" i="35"/>
  <c r="EP20" i="35"/>
  <c r="EO20" i="35"/>
  <c r="EN20" i="35"/>
  <c r="EL20" i="35"/>
  <c r="EI20" i="35"/>
  <c r="EG20" i="35"/>
  <c r="EF20" i="35"/>
  <c r="EE20" i="35"/>
  <c r="ED20" i="35"/>
  <c r="EC20" i="35"/>
  <c r="DX20" i="35"/>
  <c r="DV20" i="35"/>
  <c r="DU20" i="35"/>
  <c r="DT20" i="35"/>
  <c r="DS20" i="35"/>
  <c r="DR20" i="35"/>
  <c r="DM20" i="35"/>
  <c r="DK20" i="35"/>
  <c r="DJ20" i="35"/>
  <c r="DI20" i="35"/>
  <c r="DH20" i="35"/>
  <c r="DG20" i="35"/>
  <c r="DB20" i="35"/>
  <c r="CZ20" i="35"/>
  <c r="CY20" i="35"/>
  <c r="CX20" i="35"/>
  <c r="CW20" i="35"/>
  <c r="CV20" i="35"/>
  <c r="CT20" i="35"/>
  <c r="CQ20" i="35"/>
  <c r="CO20" i="35"/>
  <c r="CN20" i="35"/>
  <c r="CM20" i="35"/>
  <c r="CL20" i="35"/>
  <c r="CK20" i="35"/>
  <c r="CF20" i="35"/>
  <c r="CD20" i="35"/>
  <c r="CC20" i="35"/>
  <c r="CB20" i="35"/>
  <c r="CA20" i="35"/>
  <c r="BZ20" i="35"/>
  <c r="BX20" i="35"/>
  <c r="BU20" i="35"/>
  <c r="BS20" i="35"/>
  <c r="BR20" i="35"/>
  <c r="BQ20" i="35"/>
  <c r="BP20" i="35"/>
  <c r="BO20" i="35"/>
  <c r="BJ20" i="35"/>
  <c r="BM20" i="35" s="1"/>
  <c r="BH20" i="35"/>
  <c r="BG20" i="35"/>
  <c r="BF20" i="35"/>
  <c r="BE20" i="35"/>
  <c r="BD20" i="35"/>
  <c r="AW20" i="35"/>
  <c r="AV20" i="35"/>
  <c r="AU20" i="35"/>
  <c r="AY20" i="35" s="1"/>
  <c r="AT20" i="35"/>
  <c r="AS20" i="35"/>
  <c r="AN20" i="35"/>
  <c r="AL20" i="35"/>
  <c r="AK20" i="35"/>
  <c r="AJ20" i="35"/>
  <c r="AI20" i="35"/>
  <c r="AH20" i="35"/>
  <c r="AF20" i="35"/>
  <c r="AC20" i="35"/>
  <c r="AA20" i="35"/>
  <c r="Z20" i="35"/>
  <c r="Y20" i="35"/>
  <c r="X20" i="35"/>
  <c r="W20" i="35"/>
  <c r="R20" i="35"/>
  <c r="S20" i="35" s="1"/>
  <c r="P20" i="35"/>
  <c r="O20" i="35"/>
  <c r="N20" i="35"/>
  <c r="M20" i="35"/>
  <c r="L20" i="35"/>
  <c r="G20" i="35"/>
  <c r="H20" i="35" s="1"/>
  <c r="FJ19" i="35"/>
  <c r="FE19" i="35"/>
  <c r="FC19" i="35"/>
  <c r="FB19" i="35"/>
  <c r="FA19" i="35"/>
  <c r="EZ19" i="35"/>
  <c r="EY19" i="35"/>
  <c r="ET19" i="35"/>
  <c r="ER19" i="35"/>
  <c r="EQ19" i="35"/>
  <c r="EP19" i="35"/>
  <c r="EO19" i="35"/>
  <c r="EN19" i="35"/>
  <c r="EI19" i="35"/>
  <c r="EG19" i="35"/>
  <c r="EF19" i="35"/>
  <c r="EE19" i="35"/>
  <c r="ED19" i="35"/>
  <c r="EC19" i="35"/>
  <c r="EA19" i="35"/>
  <c r="DZ19" i="35"/>
  <c r="DX19" i="35"/>
  <c r="DV19" i="35"/>
  <c r="DU19" i="35"/>
  <c r="DT19" i="35"/>
  <c r="DS19" i="35"/>
  <c r="DR19" i="35"/>
  <c r="DM19" i="35"/>
  <c r="DK19" i="35"/>
  <c r="DJ19" i="35"/>
  <c r="DI19" i="35"/>
  <c r="DH19" i="35"/>
  <c r="DG19" i="35"/>
  <c r="DE19" i="35"/>
  <c r="DD19" i="35"/>
  <c r="DB19" i="35"/>
  <c r="CZ19" i="35"/>
  <c r="CY19" i="35"/>
  <c r="CX19" i="35"/>
  <c r="CW19" i="35"/>
  <c r="CV19" i="35"/>
  <c r="CQ19" i="35"/>
  <c r="CT19" i="35" s="1"/>
  <c r="CO19" i="35"/>
  <c r="CN19" i="35"/>
  <c r="CM19" i="35"/>
  <c r="CL19" i="35"/>
  <c r="CK19" i="35"/>
  <c r="CF19" i="35"/>
  <c r="CI19" i="35" s="1"/>
  <c r="CD19" i="35"/>
  <c r="CC19" i="35"/>
  <c r="CB19" i="35"/>
  <c r="CA19" i="35"/>
  <c r="BZ19" i="35"/>
  <c r="BU19" i="35"/>
  <c r="BS19" i="35"/>
  <c r="BR19" i="35"/>
  <c r="BQ19" i="35"/>
  <c r="BP19" i="35"/>
  <c r="BO19" i="35"/>
  <c r="BJ19" i="35"/>
  <c r="BK19" i="35" s="1"/>
  <c r="BH19" i="35"/>
  <c r="BG19" i="35"/>
  <c r="BF19" i="35"/>
  <c r="BE19" i="35"/>
  <c r="BD19" i="35"/>
  <c r="AY19" i="35"/>
  <c r="AW19" i="35"/>
  <c r="AV19" i="35"/>
  <c r="AU19" i="35"/>
  <c r="AT19" i="35"/>
  <c r="AS19" i="35"/>
  <c r="AL19" i="35"/>
  <c r="AK19" i="35"/>
  <c r="AJ19" i="35"/>
  <c r="AN19" i="35" s="1"/>
  <c r="AI19" i="35"/>
  <c r="AH19" i="35"/>
  <c r="AC19" i="35"/>
  <c r="AA19" i="35"/>
  <c r="Z19" i="35"/>
  <c r="Y19" i="35"/>
  <c r="X19" i="35"/>
  <c r="W19" i="35"/>
  <c r="R19" i="35"/>
  <c r="S19" i="35" s="1"/>
  <c r="P19" i="35"/>
  <c r="O19" i="35"/>
  <c r="N19" i="35"/>
  <c r="M19" i="35"/>
  <c r="L19" i="35"/>
  <c r="G19" i="35"/>
  <c r="H19" i="35" s="1"/>
  <c r="K17" i="35"/>
  <c r="EH13" i="35"/>
  <c r="DW13" i="35"/>
  <c r="DL13" i="35"/>
  <c r="DA13" i="35"/>
  <c r="CP13" i="35"/>
  <c r="CE13" i="35"/>
  <c r="BT13" i="35"/>
  <c r="BI13" i="35"/>
  <c r="AX13" i="35"/>
  <c r="AM13" i="35"/>
  <c r="AB13" i="35"/>
  <c r="Q13" i="35"/>
  <c r="F13" i="35"/>
  <c r="FJ12" i="35"/>
  <c r="FE12" i="35"/>
  <c r="FC12" i="35"/>
  <c r="FB12" i="35"/>
  <c r="FA12" i="35"/>
  <c r="EZ12" i="35"/>
  <c r="EY12" i="35"/>
  <c r="EW12" i="35"/>
  <c r="EV12" i="35"/>
  <c r="ET12" i="35"/>
  <c r="ER12" i="35"/>
  <c r="EQ12" i="35"/>
  <c r="EP12" i="35"/>
  <c r="EO12" i="35"/>
  <c r="EN12" i="35"/>
  <c r="EI12" i="35"/>
  <c r="EG12" i="35"/>
  <c r="EF12" i="35"/>
  <c r="EE12" i="35"/>
  <c r="ED12" i="35"/>
  <c r="EC12" i="35"/>
  <c r="EA12" i="35"/>
  <c r="DZ12" i="35"/>
  <c r="DX12" i="35"/>
  <c r="DV12" i="35"/>
  <c r="DU12" i="35"/>
  <c r="DT12" i="35"/>
  <c r="DS12" i="35"/>
  <c r="DR12" i="35"/>
  <c r="DM12" i="35"/>
  <c r="DK12" i="35"/>
  <c r="DJ12" i="35"/>
  <c r="DI12" i="35"/>
  <c r="DH12" i="35"/>
  <c r="DG12" i="35"/>
  <c r="DB12" i="35"/>
  <c r="CZ12" i="35"/>
  <c r="CY12" i="35"/>
  <c r="CX12" i="35"/>
  <c r="CW12" i="35"/>
  <c r="CV12" i="35"/>
  <c r="CQ12" i="35"/>
  <c r="CO12" i="35"/>
  <c r="CN12" i="35"/>
  <c r="CM12" i="35"/>
  <c r="CL12" i="35"/>
  <c r="CK12" i="35"/>
  <c r="CI12" i="35"/>
  <c r="CH12" i="35"/>
  <c r="CF12" i="35"/>
  <c r="CD12" i="35"/>
  <c r="CC12" i="35"/>
  <c r="CB12" i="35"/>
  <c r="CA12" i="35"/>
  <c r="BZ12" i="35"/>
  <c r="BU12" i="35"/>
  <c r="BS12" i="35"/>
  <c r="BR12" i="35"/>
  <c r="BQ12" i="35"/>
  <c r="BP12" i="35"/>
  <c r="BO12" i="35"/>
  <c r="BJ12" i="35"/>
  <c r="BK12" i="35" s="1"/>
  <c r="BH12" i="35"/>
  <c r="BG12" i="35"/>
  <c r="BF12" i="35"/>
  <c r="BE12" i="35"/>
  <c r="BD12" i="35"/>
  <c r="AY12" i="35"/>
  <c r="AW12" i="35"/>
  <c r="AV12" i="35"/>
  <c r="AU12" i="35"/>
  <c r="AT12" i="35"/>
  <c r="AS12" i="35"/>
  <c r="AL12" i="35"/>
  <c r="AK12" i="35"/>
  <c r="AJ12" i="35"/>
  <c r="AN12" i="35" s="1"/>
  <c r="AQ12" i="35" s="1"/>
  <c r="AB37" i="24" s="1"/>
  <c r="T36" i="25" s="1"/>
  <c r="AI12" i="35"/>
  <c r="AH12" i="35"/>
  <c r="AC12" i="35"/>
  <c r="AA12" i="35"/>
  <c r="Z12" i="35"/>
  <c r="Y12" i="35"/>
  <c r="X12" i="35"/>
  <c r="W12" i="35"/>
  <c r="U12" i="35"/>
  <c r="T12" i="35"/>
  <c r="R12" i="35"/>
  <c r="P12" i="35"/>
  <c r="O12" i="35"/>
  <c r="N12" i="35"/>
  <c r="M12" i="35"/>
  <c r="L12" i="35"/>
  <c r="G12" i="35"/>
  <c r="H12" i="35" s="1"/>
  <c r="K37" i="24" s="1"/>
  <c r="L37" i="24" s="1"/>
  <c r="FJ11" i="35"/>
  <c r="FE11" i="35"/>
  <c r="FG11" i="35" s="1"/>
  <c r="FC11" i="35"/>
  <c r="FB11" i="35"/>
  <c r="FA11" i="35"/>
  <c r="EZ11" i="35"/>
  <c r="EY11" i="35"/>
  <c r="EV11" i="35"/>
  <c r="ET11" i="35"/>
  <c r="ER11" i="35"/>
  <c r="EQ11" i="35"/>
  <c r="EP11" i="35"/>
  <c r="EO11" i="35"/>
  <c r="EN11" i="35"/>
  <c r="EI11" i="35"/>
  <c r="EG11" i="35"/>
  <c r="EF11" i="35"/>
  <c r="EE11" i="35"/>
  <c r="ED11" i="35"/>
  <c r="EC11" i="35"/>
  <c r="DZ11" i="35"/>
  <c r="DX11" i="35"/>
  <c r="DV11" i="35"/>
  <c r="DU11" i="35"/>
  <c r="DT11" i="35"/>
  <c r="DS11" i="35"/>
  <c r="DR11" i="35"/>
  <c r="DM11" i="35"/>
  <c r="DO11" i="35" s="1"/>
  <c r="DK11" i="35"/>
  <c r="DJ11" i="35"/>
  <c r="DI11" i="35"/>
  <c r="DH11" i="35"/>
  <c r="DG11" i="35"/>
  <c r="DB11" i="35"/>
  <c r="DD11" i="35" s="1"/>
  <c r="CZ11" i="35"/>
  <c r="CY11" i="35"/>
  <c r="CX11" i="35"/>
  <c r="CW11" i="35"/>
  <c r="CV11" i="35"/>
  <c r="CQ11" i="35"/>
  <c r="CS11" i="35" s="1"/>
  <c r="CO11" i="35"/>
  <c r="CN11" i="35"/>
  <c r="CM11" i="35"/>
  <c r="CL11" i="35"/>
  <c r="CK11" i="35"/>
  <c r="CH11" i="35"/>
  <c r="CF11" i="35"/>
  <c r="CD11" i="35"/>
  <c r="CC11" i="35"/>
  <c r="CB11" i="35"/>
  <c r="CA11" i="35"/>
  <c r="BZ11" i="35"/>
  <c r="BU11" i="35"/>
  <c r="BW11" i="35" s="1"/>
  <c r="BS11" i="35"/>
  <c r="BR11" i="35"/>
  <c r="BQ11" i="35"/>
  <c r="BP11" i="35"/>
  <c r="BO11" i="35"/>
  <c r="BJ11" i="35"/>
  <c r="BH11" i="35"/>
  <c r="BG11" i="35"/>
  <c r="BF11" i="35"/>
  <c r="BE11" i="35"/>
  <c r="BD11" i="35"/>
  <c r="AY11" i="35"/>
  <c r="BA11" i="35" s="1"/>
  <c r="AW11" i="35"/>
  <c r="AV11" i="35"/>
  <c r="AU11" i="35"/>
  <c r="AT11" i="35"/>
  <c r="AS11" i="35"/>
  <c r="AN11" i="35"/>
  <c r="AP11" i="35" s="1"/>
  <c r="AL11" i="35"/>
  <c r="AK11" i="35"/>
  <c r="AJ11" i="35"/>
  <c r="AI11" i="35"/>
  <c r="AH11" i="35"/>
  <c r="AC11" i="35"/>
  <c r="AE11" i="35" s="1"/>
  <c r="AA11" i="35"/>
  <c r="Z11" i="35"/>
  <c r="Y11" i="35"/>
  <c r="X11" i="35"/>
  <c r="W11" i="35"/>
  <c r="T11" i="35"/>
  <c r="R11" i="35"/>
  <c r="P11" i="35"/>
  <c r="O11" i="35"/>
  <c r="N11" i="35"/>
  <c r="M11" i="35"/>
  <c r="L11" i="35"/>
  <c r="G11" i="35"/>
  <c r="H11" i="35" s="1"/>
  <c r="K36" i="24" s="1"/>
  <c r="L36" i="24" s="1"/>
  <c r="FJ10" i="35"/>
  <c r="FE10" i="35"/>
  <c r="FC10" i="35"/>
  <c r="FB10" i="35"/>
  <c r="FA10" i="35"/>
  <c r="EZ10" i="35"/>
  <c r="EY10" i="35"/>
  <c r="EV10" i="35"/>
  <c r="ET10" i="35"/>
  <c r="ER10" i="35"/>
  <c r="EQ10" i="35"/>
  <c r="EP10" i="35"/>
  <c r="EO10" i="35"/>
  <c r="EN10" i="35"/>
  <c r="EI10" i="35"/>
  <c r="EG10" i="35"/>
  <c r="EF10" i="35"/>
  <c r="EE10" i="35"/>
  <c r="ED10" i="35"/>
  <c r="EC10" i="35"/>
  <c r="DZ10" i="35"/>
  <c r="DX10" i="35"/>
  <c r="DV10" i="35"/>
  <c r="DU10" i="35"/>
  <c r="DT10" i="35"/>
  <c r="DS10" i="35"/>
  <c r="DR10" i="35"/>
  <c r="DM10" i="35"/>
  <c r="DK10" i="35"/>
  <c r="DJ10" i="35"/>
  <c r="DI10" i="35"/>
  <c r="DH10" i="35"/>
  <c r="DG10" i="35"/>
  <c r="DB10" i="35"/>
  <c r="DE10" i="35" s="1"/>
  <c r="CZ10" i="35"/>
  <c r="CY10" i="35"/>
  <c r="CX10" i="35"/>
  <c r="CW10" i="35"/>
  <c r="CV10" i="35"/>
  <c r="CQ10" i="35"/>
  <c r="CO10" i="35"/>
  <c r="CN10" i="35"/>
  <c r="CM10" i="35"/>
  <c r="CL10" i="35"/>
  <c r="CK10" i="35"/>
  <c r="CI10" i="35"/>
  <c r="CH10" i="35"/>
  <c r="CF10" i="35"/>
  <c r="CD10" i="35"/>
  <c r="CC10" i="35"/>
  <c r="CB10" i="35"/>
  <c r="CA10" i="35"/>
  <c r="BZ10" i="35"/>
  <c r="BU10" i="35"/>
  <c r="BS10" i="35"/>
  <c r="BR10" i="35"/>
  <c r="BQ10" i="35"/>
  <c r="BP10" i="35"/>
  <c r="BO10" i="35"/>
  <c r="BJ10" i="35"/>
  <c r="BK10" i="35" s="1"/>
  <c r="BH10" i="35"/>
  <c r="BG10" i="35"/>
  <c r="BF10" i="35"/>
  <c r="BE10" i="35"/>
  <c r="BD10" i="35"/>
  <c r="AY10" i="35"/>
  <c r="AW10" i="35"/>
  <c r="AV10" i="35"/>
  <c r="AU10" i="35"/>
  <c r="AT10" i="35"/>
  <c r="AS10" i="35"/>
  <c r="AL10" i="35"/>
  <c r="AK10" i="35"/>
  <c r="AJ10" i="35"/>
  <c r="AN10" i="35" s="1"/>
  <c r="AQ10" i="35" s="1"/>
  <c r="AB34" i="24" s="1"/>
  <c r="T33" i="25" s="1"/>
  <c r="AI10" i="35"/>
  <c r="AH10" i="35"/>
  <c r="AC10" i="35"/>
  <c r="AA10" i="35"/>
  <c r="Z10" i="35"/>
  <c r="Y10" i="35"/>
  <c r="X10" i="35"/>
  <c r="W10" i="35"/>
  <c r="U10" i="35"/>
  <c r="T10" i="35"/>
  <c r="R10" i="35"/>
  <c r="P10" i="35"/>
  <c r="O10" i="35"/>
  <c r="N10" i="35"/>
  <c r="M10" i="35"/>
  <c r="L10" i="35"/>
  <c r="G10" i="35"/>
  <c r="H10" i="35" s="1"/>
  <c r="K34" i="24" s="1"/>
  <c r="L34" i="24" s="1"/>
  <c r="FJ9" i="35"/>
  <c r="FG9" i="35"/>
  <c r="FE9" i="35"/>
  <c r="FC9" i="35"/>
  <c r="FB9" i="35"/>
  <c r="FA9" i="35"/>
  <c r="EZ9" i="35"/>
  <c r="EY9" i="35"/>
  <c r="ET9" i="35"/>
  <c r="ER9" i="35"/>
  <c r="EQ9" i="35"/>
  <c r="EP9" i="35"/>
  <c r="EO9" i="35"/>
  <c r="EN9" i="35"/>
  <c r="EI9" i="35"/>
  <c r="EG9" i="35"/>
  <c r="EF9" i="35"/>
  <c r="EE9" i="35"/>
  <c r="ED9" i="35"/>
  <c r="EC9" i="35"/>
  <c r="DX9" i="35"/>
  <c r="DV9" i="35"/>
  <c r="DU9" i="35"/>
  <c r="DT9" i="35"/>
  <c r="DS9" i="35"/>
  <c r="DR9" i="35"/>
  <c r="DO9" i="35"/>
  <c r="DM9" i="35"/>
  <c r="DK9" i="35"/>
  <c r="DJ9" i="35"/>
  <c r="DI9" i="35"/>
  <c r="DH9" i="35"/>
  <c r="DG9" i="35"/>
  <c r="DB9" i="35"/>
  <c r="CZ9" i="35"/>
  <c r="CY9" i="35"/>
  <c r="CX9" i="35"/>
  <c r="CW9" i="35"/>
  <c r="CV9" i="35"/>
  <c r="CT9" i="35"/>
  <c r="CS9" i="35"/>
  <c r="CQ9" i="35"/>
  <c r="CO9" i="35"/>
  <c r="CN9" i="35"/>
  <c r="CM9" i="35"/>
  <c r="CL9" i="35"/>
  <c r="CK9" i="35"/>
  <c r="CF9" i="35"/>
  <c r="CD9" i="35"/>
  <c r="CC9" i="35"/>
  <c r="CB9" i="35"/>
  <c r="CA9" i="35"/>
  <c r="BZ9" i="35"/>
  <c r="BU9" i="35"/>
  <c r="BS9" i="35"/>
  <c r="BR9" i="35"/>
  <c r="BQ9" i="35"/>
  <c r="BP9" i="35"/>
  <c r="BO9" i="35"/>
  <c r="BJ9" i="35"/>
  <c r="BH9" i="35"/>
  <c r="BG9" i="35"/>
  <c r="BF9" i="35"/>
  <c r="BE9" i="35"/>
  <c r="BD9" i="35"/>
  <c r="BB9" i="35"/>
  <c r="BA9" i="35"/>
  <c r="AY9" i="35"/>
  <c r="AW9" i="35"/>
  <c r="AV9" i="35"/>
  <c r="AU9" i="35"/>
  <c r="AT9" i="35"/>
  <c r="AS9" i="35"/>
  <c r="AN9" i="35"/>
  <c r="AL9" i="35"/>
  <c r="AK9" i="35"/>
  <c r="AJ9" i="35"/>
  <c r="AI9" i="35"/>
  <c r="AH9" i="35"/>
  <c r="AF9" i="35"/>
  <c r="AE9" i="35"/>
  <c r="AC9" i="35"/>
  <c r="AA9" i="35"/>
  <c r="Z9" i="35"/>
  <c r="Y9" i="35"/>
  <c r="X9" i="35"/>
  <c r="W9" i="35"/>
  <c r="R9" i="35"/>
  <c r="P9" i="35"/>
  <c r="O9" i="35"/>
  <c r="N9" i="35"/>
  <c r="M9" i="35"/>
  <c r="L9" i="35"/>
  <c r="G9" i="35"/>
  <c r="N32" i="24" s="1"/>
  <c r="FJ8" i="35"/>
  <c r="FE8" i="35"/>
  <c r="FC8" i="35"/>
  <c r="FB8" i="35"/>
  <c r="FA8" i="35"/>
  <c r="EZ8" i="35"/>
  <c r="EY8" i="35"/>
  <c r="EV8" i="35"/>
  <c r="ET8" i="35"/>
  <c r="ER8" i="35"/>
  <c r="EQ8" i="35"/>
  <c r="EP8" i="35"/>
  <c r="EO8" i="35"/>
  <c r="EN8" i="35"/>
  <c r="EI8" i="35"/>
  <c r="EG8" i="35"/>
  <c r="EF8" i="35"/>
  <c r="EE8" i="35"/>
  <c r="ED8" i="35"/>
  <c r="EC8" i="35"/>
  <c r="DZ8" i="35"/>
  <c r="DX8" i="35"/>
  <c r="DV8" i="35"/>
  <c r="DU8" i="35"/>
  <c r="DT8" i="35"/>
  <c r="DS8" i="35"/>
  <c r="DR8" i="35"/>
  <c r="DM8" i="35"/>
  <c r="DK8" i="35"/>
  <c r="DJ8" i="35"/>
  <c r="DI8" i="35"/>
  <c r="DH8" i="35"/>
  <c r="DG8" i="35"/>
  <c r="DB8" i="35"/>
  <c r="DE8" i="35" s="1"/>
  <c r="CZ8" i="35"/>
  <c r="CY8" i="35"/>
  <c r="CX8" i="35"/>
  <c r="CW8" i="35"/>
  <c r="CV8" i="35"/>
  <c r="CQ8" i="35"/>
  <c r="CO8" i="35"/>
  <c r="CN8" i="35"/>
  <c r="CM8" i="35"/>
  <c r="CL8" i="35"/>
  <c r="CK8" i="35"/>
  <c r="CI8" i="35"/>
  <c r="CH8" i="35"/>
  <c r="CF8" i="35"/>
  <c r="CD8" i="35"/>
  <c r="CC8" i="35"/>
  <c r="CB8" i="35"/>
  <c r="CA8" i="35"/>
  <c r="BZ8" i="35"/>
  <c r="BU8" i="35"/>
  <c r="BS8" i="35"/>
  <c r="BR8" i="35"/>
  <c r="BQ8" i="35"/>
  <c r="BP8" i="35"/>
  <c r="BO8" i="35"/>
  <c r="BJ8" i="35"/>
  <c r="BM8" i="35" s="1"/>
  <c r="BH8" i="35"/>
  <c r="BG8" i="35"/>
  <c r="BF8" i="35"/>
  <c r="BE8" i="35"/>
  <c r="BD8" i="35"/>
  <c r="AY8" i="35"/>
  <c r="AW8" i="35"/>
  <c r="AV8" i="35"/>
  <c r="AU8" i="35"/>
  <c r="AT8" i="35"/>
  <c r="AS8" i="35"/>
  <c r="AL8" i="35"/>
  <c r="AK8" i="35"/>
  <c r="AJ8" i="35"/>
  <c r="AN8" i="35" s="1"/>
  <c r="AQ8" i="35" s="1"/>
  <c r="T27" i="25" s="1"/>
  <c r="CC4" i="20" s="1"/>
  <c r="AI8" i="35"/>
  <c r="AH8" i="35"/>
  <c r="AC8" i="35"/>
  <c r="AA8" i="35"/>
  <c r="Z8" i="35"/>
  <c r="Y8" i="35"/>
  <c r="X8" i="35"/>
  <c r="W8" i="35"/>
  <c r="U8" i="35"/>
  <c r="R8" i="35"/>
  <c r="P8" i="35"/>
  <c r="O8" i="35"/>
  <c r="N8" i="35"/>
  <c r="M8" i="35"/>
  <c r="L8" i="35"/>
  <c r="G8" i="35"/>
  <c r="H8" i="35" s="1"/>
  <c r="FJ7" i="35"/>
  <c r="FG7" i="35"/>
  <c r="FE7" i="35"/>
  <c r="FC7" i="35"/>
  <c r="FB7" i="35"/>
  <c r="FA7" i="35"/>
  <c r="EZ7" i="35"/>
  <c r="EY7" i="35"/>
  <c r="ET7" i="35"/>
  <c r="ER7" i="35"/>
  <c r="EQ7" i="35"/>
  <c r="EP7" i="35"/>
  <c r="EO7" i="35"/>
  <c r="EN7" i="35"/>
  <c r="EI7" i="35"/>
  <c r="EG7" i="35"/>
  <c r="EF7" i="35"/>
  <c r="EE7" i="35"/>
  <c r="ED7" i="35"/>
  <c r="EC7" i="35"/>
  <c r="DX7" i="35"/>
  <c r="DV7" i="35"/>
  <c r="DU7" i="35"/>
  <c r="DT7" i="35"/>
  <c r="DS7" i="35"/>
  <c r="DR7" i="35"/>
  <c r="DM7" i="35"/>
  <c r="DK7" i="35"/>
  <c r="DJ7" i="35"/>
  <c r="DI7" i="35"/>
  <c r="DH7" i="35"/>
  <c r="DG7" i="35"/>
  <c r="DB7" i="35"/>
  <c r="CZ7" i="35"/>
  <c r="CY7" i="35"/>
  <c r="CX7" i="35"/>
  <c r="CW7" i="35"/>
  <c r="CV7" i="35"/>
  <c r="CT7" i="35"/>
  <c r="CS7" i="35"/>
  <c r="CQ7" i="35"/>
  <c r="CO7" i="35"/>
  <c r="CN7" i="35"/>
  <c r="CM7" i="35"/>
  <c r="CL7" i="35"/>
  <c r="CK7" i="35"/>
  <c r="CF7" i="35"/>
  <c r="CD7" i="35"/>
  <c r="CC7" i="35"/>
  <c r="CB7" i="35"/>
  <c r="CA7" i="35"/>
  <c r="BZ7" i="35"/>
  <c r="BU7" i="35"/>
  <c r="BS7" i="35"/>
  <c r="BR7" i="35"/>
  <c r="BQ7" i="35"/>
  <c r="BP7" i="35"/>
  <c r="BO7" i="35"/>
  <c r="BJ7" i="35"/>
  <c r="BK7" i="35" s="1"/>
  <c r="BH7" i="35"/>
  <c r="BG7" i="35"/>
  <c r="BF7" i="35"/>
  <c r="BE7" i="35"/>
  <c r="BD7" i="35"/>
  <c r="BB7" i="35"/>
  <c r="AY7" i="35"/>
  <c r="AW7" i="35"/>
  <c r="AV7" i="35"/>
  <c r="AU7" i="35"/>
  <c r="AT7" i="35"/>
  <c r="AS7" i="35"/>
  <c r="AN7" i="35"/>
  <c r="AQ7" i="35" s="1"/>
  <c r="T22" i="25" s="1"/>
  <c r="CC4" i="19" s="1"/>
  <c r="AL7" i="35"/>
  <c r="AK7" i="35"/>
  <c r="AJ7" i="35"/>
  <c r="AI7" i="35"/>
  <c r="AH7" i="35"/>
  <c r="AF7" i="35"/>
  <c r="AC7" i="35"/>
  <c r="AA7" i="35"/>
  <c r="Z7" i="35"/>
  <c r="Y7" i="35"/>
  <c r="X7" i="35"/>
  <c r="W7" i="35"/>
  <c r="R7" i="35"/>
  <c r="P7" i="35"/>
  <c r="O7" i="35"/>
  <c r="N7" i="35"/>
  <c r="M7" i="35"/>
  <c r="L7" i="35"/>
  <c r="G7" i="35"/>
  <c r="FJ6" i="35"/>
  <c r="FG6" i="35"/>
  <c r="FE6" i="35"/>
  <c r="FC6" i="35"/>
  <c r="FB6" i="35"/>
  <c r="FA6" i="35"/>
  <c r="EZ6" i="35"/>
  <c r="EY6" i="35"/>
  <c r="ET6" i="35"/>
  <c r="ER6" i="35"/>
  <c r="EQ6" i="35"/>
  <c r="EP6" i="35"/>
  <c r="EO6" i="35"/>
  <c r="EN6" i="35"/>
  <c r="EI6" i="35"/>
  <c r="EK6" i="35" s="1"/>
  <c r="EG6" i="35"/>
  <c r="EF6" i="35"/>
  <c r="EE6" i="35"/>
  <c r="ED6" i="35"/>
  <c r="EC6" i="35"/>
  <c r="DX6" i="35"/>
  <c r="DV6" i="35"/>
  <c r="DU6" i="35"/>
  <c r="DT6" i="35"/>
  <c r="DS6" i="35"/>
  <c r="DR6" i="35"/>
  <c r="DO6" i="35"/>
  <c r="DM6" i="35"/>
  <c r="DK6" i="35"/>
  <c r="DJ6" i="35"/>
  <c r="DI6" i="35"/>
  <c r="DH6" i="35"/>
  <c r="DG6" i="35"/>
  <c r="DB6" i="35"/>
  <c r="DD6" i="35" s="1"/>
  <c r="CZ6" i="35"/>
  <c r="CY6" i="35"/>
  <c r="CX6" i="35"/>
  <c r="CW6" i="35"/>
  <c r="CV6" i="35"/>
  <c r="CQ6" i="35"/>
  <c r="CO6" i="35"/>
  <c r="CN6" i="35"/>
  <c r="CM6" i="35"/>
  <c r="CL6" i="35"/>
  <c r="CK6" i="35"/>
  <c r="CH6" i="35"/>
  <c r="CF6" i="35"/>
  <c r="CD6" i="35"/>
  <c r="CC6" i="35"/>
  <c r="CB6" i="35"/>
  <c r="CA6" i="35"/>
  <c r="BZ6" i="35"/>
  <c r="BU6" i="35"/>
  <c r="BS6" i="35"/>
  <c r="BR6" i="35"/>
  <c r="BQ6" i="35"/>
  <c r="BP6" i="35"/>
  <c r="BO6" i="35"/>
  <c r="BJ6" i="35"/>
  <c r="BK6" i="35" s="1"/>
  <c r="BH6" i="35"/>
  <c r="BG6" i="35"/>
  <c r="BF6" i="35"/>
  <c r="BE6" i="35"/>
  <c r="BD6" i="35"/>
  <c r="BA6" i="35"/>
  <c r="AY6" i="35"/>
  <c r="AW6" i="35"/>
  <c r="AV6" i="35"/>
  <c r="AU6" i="35"/>
  <c r="AT6" i="35"/>
  <c r="AS6" i="35"/>
  <c r="AL6" i="35"/>
  <c r="AK6" i="35"/>
  <c r="AJ6" i="35"/>
  <c r="AN6" i="35" s="1"/>
  <c r="AP6" i="35" s="1"/>
  <c r="AI6" i="35"/>
  <c r="AH6" i="35"/>
  <c r="AE6" i="35"/>
  <c r="AC6" i="35"/>
  <c r="AA6" i="35"/>
  <c r="Z6" i="35"/>
  <c r="Y6" i="35"/>
  <c r="X6" i="35"/>
  <c r="W6" i="35"/>
  <c r="T6" i="35"/>
  <c r="R6" i="35"/>
  <c r="P6" i="35"/>
  <c r="O6" i="35"/>
  <c r="N6" i="35"/>
  <c r="M6" i="35"/>
  <c r="L6" i="35"/>
  <c r="G6" i="35"/>
  <c r="H6" i="35" s="1"/>
  <c r="L18" i="24" s="1"/>
  <c r="FJ5" i="35"/>
  <c r="FH5" i="35"/>
  <c r="FE5" i="35"/>
  <c r="FC5" i="35"/>
  <c r="FB5" i="35"/>
  <c r="FA5" i="35"/>
  <c r="EZ5" i="35"/>
  <c r="EY5" i="35"/>
  <c r="ET5" i="35"/>
  <c r="ER5" i="35"/>
  <c r="EQ5" i="35"/>
  <c r="EP5" i="35"/>
  <c r="EO5" i="35"/>
  <c r="EN5" i="35"/>
  <c r="EI5" i="35"/>
  <c r="EG5" i="35"/>
  <c r="EF5" i="35"/>
  <c r="EE5" i="35"/>
  <c r="ED5" i="35"/>
  <c r="EC5" i="35"/>
  <c r="DX5" i="35"/>
  <c r="DV5" i="35"/>
  <c r="DU5" i="35"/>
  <c r="DT5" i="35"/>
  <c r="DS5" i="35"/>
  <c r="DR5" i="35"/>
  <c r="DP5" i="35"/>
  <c r="DM5" i="35"/>
  <c r="DK5" i="35"/>
  <c r="DJ5" i="35"/>
  <c r="DI5" i="35"/>
  <c r="DH5" i="35"/>
  <c r="DG5" i="35"/>
  <c r="DB5" i="35"/>
  <c r="CZ5" i="35"/>
  <c r="CY5" i="35"/>
  <c r="CX5" i="35"/>
  <c r="CW5" i="35"/>
  <c r="CV5" i="35"/>
  <c r="CT5" i="35"/>
  <c r="CQ5" i="35"/>
  <c r="CO5" i="35"/>
  <c r="CN5" i="35"/>
  <c r="CM5" i="35"/>
  <c r="CL5" i="35"/>
  <c r="CK5" i="35"/>
  <c r="CF5" i="35"/>
  <c r="CD5" i="35"/>
  <c r="CC5" i="35"/>
  <c r="CB5" i="35"/>
  <c r="CA5" i="35"/>
  <c r="BZ5" i="35"/>
  <c r="BU5" i="35"/>
  <c r="BX5" i="35" s="1"/>
  <c r="BS5" i="35"/>
  <c r="BR5" i="35"/>
  <c r="BQ5" i="35"/>
  <c r="BP5" i="35"/>
  <c r="BO5" i="35"/>
  <c r="BJ5" i="35"/>
  <c r="BK5" i="35" s="1"/>
  <c r="BH5" i="35"/>
  <c r="BG5" i="35"/>
  <c r="BF5" i="35"/>
  <c r="BE5" i="35"/>
  <c r="BD5" i="35"/>
  <c r="BB5" i="35"/>
  <c r="AY5" i="35"/>
  <c r="AW5" i="35"/>
  <c r="AV5" i="35"/>
  <c r="AU5" i="35"/>
  <c r="AT5" i="35"/>
  <c r="AS5" i="35"/>
  <c r="AN5" i="35"/>
  <c r="AL5" i="35"/>
  <c r="AK5" i="35"/>
  <c r="AJ5" i="35"/>
  <c r="AI5" i="35"/>
  <c r="AH5" i="35"/>
  <c r="AF5" i="35"/>
  <c r="AC5" i="35"/>
  <c r="AA5" i="35"/>
  <c r="Z5" i="35"/>
  <c r="Y5" i="35"/>
  <c r="X5" i="35"/>
  <c r="W5" i="35"/>
  <c r="R5" i="35"/>
  <c r="P5" i="35"/>
  <c r="O5" i="35"/>
  <c r="N5" i="35"/>
  <c r="M5" i="35"/>
  <c r="L5" i="35"/>
  <c r="G5" i="35"/>
  <c r="FJ4" i="35"/>
  <c r="FE4" i="35"/>
  <c r="FC4" i="35"/>
  <c r="FB4" i="35"/>
  <c r="FA4" i="35"/>
  <c r="EZ4" i="35"/>
  <c r="EY4" i="35"/>
  <c r="EW4" i="35"/>
  <c r="EV4" i="35"/>
  <c r="ET4" i="35"/>
  <c r="ER4" i="35"/>
  <c r="EQ4" i="35"/>
  <c r="EP4" i="35"/>
  <c r="EO4" i="35"/>
  <c r="EN4" i="35"/>
  <c r="EI4" i="35"/>
  <c r="EG4" i="35"/>
  <c r="EF4" i="35"/>
  <c r="EE4" i="35"/>
  <c r="ED4" i="35"/>
  <c r="EC4" i="35"/>
  <c r="EA4" i="35"/>
  <c r="DZ4" i="35"/>
  <c r="DX4" i="35"/>
  <c r="DV4" i="35"/>
  <c r="DU4" i="35"/>
  <c r="DT4" i="35"/>
  <c r="DS4" i="35"/>
  <c r="DR4" i="35"/>
  <c r="DM4" i="35"/>
  <c r="DK4" i="35"/>
  <c r="DJ4" i="35"/>
  <c r="DI4" i="35"/>
  <c r="DH4" i="35"/>
  <c r="DG4" i="35"/>
  <c r="DB4" i="35"/>
  <c r="DE4" i="35" s="1"/>
  <c r="CZ4" i="35"/>
  <c r="CY4" i="35"/>
  <c r="CX4" i="35"/>
  <c r="CW4" i="35"/>
  <c r="CV4" i="35"/>
  <c r="CQ4" i="35"/>
  <c r="CO4" i="35"/>
  <c r="CN4" i="35"/>
  <c r="CM4" i="35"/>
  <c r="CL4" i="35"/>
  <c r="CK4" i="35"/>
  <c r="CI4" i="35"/>
  <c r="CF4" i="35"/>
  <c r="CD4" i="35"/>
  <c r="CC4" i="35"/>
  <c r="CB4" i="35"/>
  <c r="CA4" i="35"/>
  <c r="BZ4" i="35"/>
  <c r="BU4" i="35"/>
  <c r="BS4" i="35"/>
  <c r="BR4" i="35"/>
  <c r="BQ4" i="35"/>
  <c r="BP4" i="35"/>
  <c r="BO4" i="35"/>
  <c r="BJ4" i="35"/>
  <c r="BK8" i="24" s="1"/>
  <c r="BH4" i="35"/>
  <c r="BG4" i="35"/>
  <c r="BF4" i="35"/>
  <c r="BE4" i="35"/>
  <c r="BD4" i="35"/>
  <c r="AY4" i="35"/>
  <c r="AW4" i="35"/>
  <c r="AV4" i="35"/>
  <c r="AU4" i="35"/>
  <c r="AT4" i="35"/>
  <c r="AS4" i="35"/>
  <c r="AL4" i="35"/>
  <c r="AK4" i="35"/>
  <c r="AJ4" i="35"/>
  <c r="AN4" i="35" s="1"/>
  <c r="AI4" i="35"/>
  <c r="AH4" i="35"/>
  <c r="AC4" i="35"/>
  <c r="AA4" i="35"/>
  <c r="Z4" i="35"/>
  <c r="Y4" i="35"/>
  <c r="X4" i="35"/>
  <c r="W4" i="35"/>
  <c r="U4" i="35"/>
  <c r="T4" i="35"/>
  <c r="R4" i="35"/>
  <c r="P4" i="35"/>
  <c r="O4" i="35"/>
  <c r="N4" i="35"/>
  <c r="M4" i="35"/>
  <c r="L4" i="35"/>
  <c r="G4" i="35"/>
  <c r="H4" i="35" s="1"/>
  <c r="AR2" i="35"/>
  <c r="V2" i="35"/>
  <c r="BN104" i="29"/>
  <c r="BP104" i="29" s="1"/>
  <c r="AY104" i="29"/>
  <c r="BA104" i="29" s="1"/>
  <c r="AJ104" i="29"/>
  <c r="AL104" i="29" s="1"/>
  <c r="U104" i="29"/>
  <c r="W104" i="29" s="1"/>
  <c r="H104" i="29"/>
  <c r="BY84" i="29"/>
  <c r="BX84" i="29"/>
  <c r="BW84" i="29"/>
  <c r="BV84" i="29"/>
  <c r="BL84" i="29"/>
  <c r="BJ84" i="29"/>
  <c r="BI84" i="29"/>
  <c r="BH84" i="29"/>
  <c r="BG84" i="29"/>
  <c r="AW84" i="29"/>
  <c r="AU84" i="29"/>
  <c r="AT84" i="29"/>
  <c r="AS84" i="29"/>
  <c r="AR84" i="29"/>
  <c r="AH84" i="29"/>
  <c r="AF84" i="29"/>
  <c r="AE84" i="29"/>
  <c r="AD84" i="29"/>
  <c r="AC84" i="29"/>
  <c r="V37" i="24" s="1"/>
  <c r="S36" i="25" s="1"/>
  <c r="S84" i="29"/>
  <c r="Q84" i="29"/>
  <c r="N243" i="31" s="1"/>
  <c r="P84" i="29"/>
  <c r="M243" i="31" s="1"/>
  <c r="O84" i="29"/>
  <c r="L243" i="31" s="1"/>
  <c r="N84" i="29"/>
  <c r="H37" i="24" s="1"/>
  <c r="G36" i="25" s="1"/>
  <c r="F84" i="29"/>
  <c r="E84" i="29"/>
  <c r="D84" i="29"/>
  <c r="BY83" i="29"/>
  <c r="BX83" i="29"/>
  <c r="BW83" i="29"/>
  <c r="BV83" i="29"/>
  <c r="BL83" i="29"/>
  <c r="BJ83" i="29"/>
  <c r="BI83" i="29"/>
  <c r="BH83" i="29"/>
  <c r="BG83" i="29"/>
  <c r="AW83" i="29"/>
  <c r="AU83" i="29"/>
  <c r="AT83" i="29"/>
  <c r="AS83" i="29"/>
  <c r="AR83" i="29"/>
  <c r="AH83" i="29"/>
  <c r="AF83" i="29"/>
  <c r="AE83" i="29"/>
  <c r="AD83" i="29"/>
  <c r="AC83" i="29"/>
  <c r="V36" i="24" s="1"/>
  <c r="S35" i="25" s="1"/>
  <c r="S83" i="29"/>
  <c r="Q83" i="29"/>
  <c r="N242" i="31" s="1"/>
  <c r="P83" i="29"/>
  <c r="M242" i="31" s="1"/>
  <c r="O83" i="29"/>
  <c r="L242" i="31" s="1"/>
  <c r="N83" i="29"/>
  <c r="H36" i="24" s="1"/>
  <c r="G35" i="25" s="1"/>
  <c r="F83" i="29"/>
  <c r="E83" i="29"/>
  <c r="T83" i="29" s="1"/>
  <c r="D83" i="29"/>
  <c r="BY82" i="29"/>
  <c r="BX82" i="29"/>
  <c r="BW82" i="29"/>
  <c r="BV82" i="29"/>
  <c r="BL82" i="29"/>
  <c r="BJ82" i="29"/>
  <c r="BI82" i="29"/>
  <c r="BH82" i="29"/>
  <c r="BG82" i="29"/>
  <c r="AW82" i="29"/>
  <c r="AU82" i="29"/>
  <c r="AT82" i="29"/>
  <c r="AS82" i="29"/>
  <c r="AR82" i="29"/>
  <c r="AH82" i="29"/>
  <c r="AF82" i="29"/>
  <c r="AE82" i="29"/>
  <c r="AD82" i="29"/>
  <c r="AC82" i="29"/>
  <c r="V34" i="24" s="1"/>
  <c r="S33" i="25" s="1"/>
  <c r="S82" i="29"/>
  <c r="Q82" i="29"/>
  <c r="N240" i="31" s="1"/>
  <c r="P82" i="29"/>
  <c r="M240" i="31" s="1"/>
  <c r="O82" i="29"/>
  <c r="L240" i="31" s="1"/>
  <c r="H34" i="24"/>
  <c r="G33" i="25" s="1"/>
  <c r="F82" i="29"/>
  <c r="AY82" i="29" s="1"/>
  <c r="BA82" i="29" s="1"/>
  <c r="E82" i="29"/>
  <c r="BM82" i="29" s="1"/>
  <c r="D82" i="29"/>
  <c r="BY81" i="29"/>
  <c r="BX81" i="29"/>
  <c r="BW81" i="29"/>
  <c r="BV81" i="29"/>
  <c r="BL81" i="29"/>
  <c r="BJ81" i="29"/>
  <c r="BI81" i="29"/>
  <c r="BH81" i="29"/>
  <c r="BG81" i="29"/>
  <c r="AW81" i="29"/>
  <c r="AU81" i="29"/>
  <c r="AT81" i="29"/>
  <c r="AS81" i="29"/>
  <c r="AR81" i="29"/>
  <c r="AH81" i="29"/>
  <c r="AF81" i="29"/>
  <c r="AE81" i="29"/>
  <c r="AD81" i="29"/>
  <c r="AC81" i="29"/>
  <c r="V32" i="24" s="1"/>
  <c r="S31" i="25" s="1"/>
  <c r="S81" i="29"/>
  <c r="Q81" i="29"/>
  <c r="N238" i="31" s="1"/>
  <c r="P81" i="29"/>
  <c r="M238" i="31" s="1"/>
  <c r="O81" i="29"/>
  <c r="L238" i="31" s="1"/>
  <c r="N81" i="29"/>
  <c r="H32" i="24" s="1"/>
  <c r="G31" i="25" s="1"/>
  <c r="F81" i="29"/>
  <c r="AY81" i="29" s="1"/>
  <c r="E81" i="29"/>
  <c r="D81" i="29"/>
  <c r="BY77" i="29"/>
  <c r="BX77" i="29"/>
  <c r="BW77" i="29"/>
  <c r="BV77" i="29"/>
  <c r="BL77" i="29"/>
  <c r="BJ77" i="29"/>
  <c r="BI77" i="29"/>
  <c r="BH77" i="29"/>
  <c r="BG77" i="29"/>
  <c r="AW77" i="29"/>
  <c r="AU77" i="29"/>
  <c r="AT77" i="29"/>
  <c r="AS77" i="29"/>
  <c r="AR77" i="29"/>
  <c r="AH77" i="29"/>
  <c r="AF77" i="29"/>
  <c r="AE77" i="29"/>
  <c r="AD77" i="29"/>
  <c r="AC77" i="29"/>
  <c r="V28" i="24" s="1"/>
  <c r="S27" i="25" s="1"/>
  <c r="S77" i="29"/>
  <c r="Q77" i="29"/>
  <c r="N231" i="31" s="1"/>
  <c r="P77" i="29"/>
  <c r="O77" i="29"/>
  <c r="N77" i="29"/>
  <c r="H28" i="24" s="1"/>
  <c r="I77" i="29"/>
  <c r="F77" i="29"/>
  <c r="U77" i="29" s="1"/>
  <c r="E77" i="29"/>
  <c r="D77" i="29"/>
  <c r="BY76" i="29"/>
  <c r="BV76" i="29"/>
  <c r="BL76" i="29"/>
  <c r="BJ76" i="29"/>
  <c r="BG76" i="29"/>
  <c r="AW76" i="29"/>
  <c r="AU76" i="29"/>
  <c r="AR76" i="29"/>
  <c r="AH76" i="29"/>
  <c r="AF76" i="29"/>
  <c r="AC76" i="29"/>
  <c r="S76" i="29"/>
  <c r="Q76" i="29"/>
  <c r="P76" i="29"/>
  <c r="O76" i="29"/>
  <c r="N76" i="29"/>
  <c r="F76" i="29"/>
  <c r="G76" i="29" s="1"/>
  <c r="E76" i="29"/>
  <c r="AI76" i="29" s="1"/>
  <c r="D76" i="29"/>
  <c r="BY75" i="29"/>
  <c r="BX75" i="29"/>
  <c r="BV75" i="29"/>
  <c r="BL75" i="29"/>
  <c r="BJ75" i="29"/>
  <c r="BG75" i="29"/>
  <c r="AW75" i="29"/>
  <c r="AU75" i="29"/>
  <c r="AR75" i="29"/>
  <c r="AH75" i="29"/>
  <c r="AF75" i="29"/>
  <c r="AC75" i="29"/>
  <c r="S75" i="29"/>
  <c r="Q75" i="29"/>
  <c r="N75" i="29"/>
  <c r="Q162" i="4" s="1"/>
  <c r="F75" i="29"/>
  <c r="E75" i="29"/>
  <c r="AX75" i="29" s="1"/>
  <c r="D75" i="29"/>
  <c r="BY74" i="29"/>
  <c r="BV74" i="29"/>
  <c r="BL74" i="29"/>
  <c r="BJ74" i="29"/>
  <c r="BG74" i="29"/>
  <c r="AW74" i="29"/>
  <c r="AU74" i="29"/>
  <c r="AR74" i="29"/>
  <c r="AH74" i="29"/>
  <c r="AF74" i="29"/>
  <c r="AC74" i="29"/>
  <c r="S74" i="29"/>
  <c r="Q74" i="29"/>
  <c r="N74" i="29"/>
  <c r="Q161" i="4" s="1"/>
  <c r="F74" i="29"/>
  <c r="U74" i="29" s="1"/>
  <c r="E74" i="29"/>
  <c r="BM74" i="29" s="1"/>
  <c r="D74" i="29"/>
  <c r="BY73" i="29"/>
  <c r="BV73" i="29"/>
  <c r="BL73" i="29"/>
  <c r="BJ73" i="29"/>
  <c r="BG73" i="29"/>
  <c r="AW73" i="29"/>
  <c r="AU73" i="29"/>
  <c r="AR73" i="29"/>
  <c r="AH73" i="29"/>
  <c r="AF73" i="29"/>
  <c r="AC73" i="29"/>
  <c r="S73" i="29"/>
  <c r="Q73" i="29"/>
  <c r="N73" i="29"/>
  <c r="Q160" i="4" s="1"/>
  <c r="F73" i="29"/>
  <c r="E73" i="29"/>
  <c r="AX73" i="29" s="1"/>
  <c r="D73" i="29"/>
  <c r="BY72" i="29"/>
  <c r="BV72" i="29"/>
  <c r="BL72" i="29"/>
  <c r="BJ72" i="29"/>
  <c r="BG72" i="29"/>
  <c r="AW72" i="29"/>
  <c r="AU72" i="29"/>
  <c r="AR72" i="29"/>
  <c r="AH72" i="29"/>
  <c r="AF72" i="29"/>
  <c r="AC72" i="29"/>
  <c r="S72" i="29"/>
  <c r="Q72" i="29"/>
  <c r="N72" i="29"/>
  <c r="F72" i="29"/>
  <c r="E72" i="29"/>
  <c r="BM72" i="29" s="1"/>
  <c r="D72" i="29"/>
  <c r="BY71" i="29"/>
  <c r="BV71" i="29"/>
  <c r="BL71" i="29"/>
  <c r="BJ71" i="29"/>
  <c r="BG71" i="29"/>
  <c r="AW71" i="29"/>
  <c r="AU71" i="29"/>
  <c r="AR71" i="29"/>
  <c r="AH71" i="29"/>
  <c r="AF71" i="29"/>
  <c r="AC71" i="29"/>
  <c r="S71" i="29"/>
  <c r="Q71" i="29"/>
  <c r="N71" i="29"/>
  <c r="F71" i="29"/>
  <c r="E71" i="29"/>
  <c r="AX71" i="29" s="1"/>
  <c r="D71" i="29"/>
  <c r="BY70" i="29"/>
  <c r="BV70" i="29"/>
  <c r="BL70" i="29"/>
  <c r="BJ70" i="29"/>
  <c r="BG70" i="29"/>
  <c r="AW70" i="29"/>
  <c r="AU70" i="29"/>
  <c r="AR70" i="29"/>
  <c r="AH70" i="29"/>
  <c r="AF70" i="29"/>
  <c r="AC70" i="29"/>
  <c r="S70" i="29"/>
  <c r="Q70" i="29"/>
  <c r="N70" i="29"/>
  <c r="F70" i="29"/>
  <c r="H70" i="29" s="1"/>
  <c r="E70" i="29"/>
  <c r="BM70" i="29" s="1"/>
  <c r="D70" i="29"/>
  <c r="BY66" i="29"/>
  <c r="BX66" i="29"/>
  <c r="BW66" i="29"/>
  <c r="BV66" i="29"/>
  <c r="BL66" i="29"/>
  <c r="BJ66" i="29"/>
  <c r="BI66" i="29"/>
  <c r="BH66" i="29"/>
  <c r="BG66" i="29"/>
  <c r="AW66" i="29"/>
  <c r="AU66" i="29"/>
  <c r="AT66" i="29"/>
  <c r="AS66" i="29"/>
  <c r="AR66" i="29"/>
  <c r="AH66" i="29"/>
  <c r="AF66" i="29"/>
  <c r="AE66" i="29"/>
  <c r="AD66" i="29"/>
  <c r="AC66" i="29"/>
  <c r="U66" i="29"/>
  <c r="S66" i="29"/>
  <c r="Q66" i="29"/>
  <c r="N216" i="31" s="1"/>
  <c r="P66" i="29"/>
  <c r="O66" i="29"/>
  <c r="N66" i="29"/>
  <c r="H23" i="24" s="1"/>
  <c r="G22" i="25" s="1"/>
  <c r="G66" i="29"/>
  <c r="F66" i="29"/>
  <c r="E66" i="29"/>
  <c r="D66" i="29"/>
  <c r="BY65" i="29"/>
  <c r="BV65" i="29"/>
  <c r="BL65" i="29"/>
  <c r="BJ65" i="29"/>
  <c r="BG65" i="29"/>
  <c r="AW65" i="29"/>
  <c r="AU65" i="29"/>
  <c r="AR65" i="29"/>
  <c r="AH65" i="29"/>
  <c r="AF65" i="29"/>
  <c r="AC65" i="29"/>
  <c r="S65" i="29"/>
  <c r="Q65" i="29"/>
  <c r="N65" i="29"/>
  <c r="Q134" i="4" s="1"/>
  <c r="H65" i="29"/>
  <c r="F65" i="29"/>
  <c r="AY65" i="29" s="1"/>
  <c r="BA65" i="29" s="1"/>
  <c r="E65" i="29"/>
  <c r="D65" i="29"/>
  <c r="BY64" i="29"/>
  <c r="BV64" i="29"/>
  <c r="BL64" i="29"/>
  <c r="BJ64" i="29"/>
  <c r="BG64" i="29"/>
  <c r="AW64" i="29"/>
  <c r="AU64" i="29"/>
  <c r="AR64" i="29"/>
  <c r="AH64" i="29"/>
  <c r="AF64" i="29"/>
  <c r="AC64" i="29"/>
  <c r="T64" i="29"/>
  <c r="S64" i="29"/>
  <c r="Q64" i="29"/>
  <c r="N64" i="29"/>
  <c r="Q133" i="4" s="1"/>
  <c r="F64" i="29"/>
  <c r="E64" i="29"/>
  <c r="BM64" i="29" s="1"/>
  <c r="D64" i="29"/>
  <c r="BY63" i="29"/>
  <c r="BV63" i="29"/>
  <c r="BL63" i="29"/>
  <c r="BJ63" i="29"/>
  <c r="BG63" i="29"/>
  <c r="AW63" i="29"/>
  <c r="AU63" i="29"/>
  <c r="AR63" i="29"/>
  <c r="AH63" i="29"/>
  <c r="AF63" i="29"/>
  <c r="AC63" i="29"/>
  <c r="S63" i="29"/>
  <c r="Q63" i="29"/>
  <c r="N63" i="29"/>
  <c r="F63" i="29"/>
  <c r="BN63" i="29" s="1"/>
  <c r="BQ63" i="29" s="1"/>
  <c r="E63" i="29"/>
  <c r="D63" i="29"/>
  <c r="BY59" i="29"/>
  <c r="BX59" i="29"/>
  <c r="BW59" i="29"/>
  <c r="BV59" i="29"/>
  <c r="BL59" i="29"/>
  <c r="BJ59" i="29"/>
  <c r="BI59" i="29"/>
  <c r="BH59" i="29"/>
  <c r="BG59" i="29"/>
  <c r="AW59" i="29"/>
  <c r="AU59" i="29"/>
  <c r="AT59" i="29"/>
  <c r="AS59" i="29"/>
  <c r="AR59" i="29"/>
  <c r="AH59" i="29"/>
  <c r="AF59" i="29"/>
  <c r="AE59" i="29"/>
  <c r="AD59" i="29"/>
  <c r="AC59" i="29"/>
  <c r="V18" i="24" s="1"/>
  <c r="S17" i="25" s="1"/>
  <c r="S59" i="29"/>
  <c r="Q59" i="29"/>
  <c r="N193" i="31" s="1"/>
  <c r="P59" i="29"/>
  <c r="O59" i="29"/>
  <c r="N59" i="29"/>
  <c r="H18" i="24" s="1"/>
  <c r="G17" i="25" s="1"/>
  <c r="F59" i="29"/>
  <c r="I59" i="29" s="1"/>
  <c r="E59" i="29"/>
  <c r="D59" i="29"/>
  <c r="BY58" i="29"/>
  <c r="BV58" i="29"/>
  <c r="BL58" i="29"/>
  <c r="BJ58" i="29"/>
  <c r="BG58" i="29"/>
  <c r="AW58" i="29"/>
  <c r="AU58" i="29"/>
  <c r="AR58" i="29"/>
  <c r="AH58" i="29"/>
  <c r="AF58" i="29"/>
  <c r="AC58" i="29"/>
  <c r="S58" i="29"/>
  <c r="Q58" i="29"/>
  <c r="N58" i="29"/>
  <c r="Q117" i="4" s="1"/>
  <c r="F58" i="29"/>
  <c r="E58" i="29"/>
  <c r="AX58" i="29" s="1"/>
  <c r="D58" i="29"/>
  <c r="BY57" i="29"/>
  <c r="BV57" i="29"/>
  <c r="BL57" i="29"/>
  <c r="BJ57" i="29"/>
  <c r="BG57" i="29"/>
  <c r="AW57" i="29"/>
  <c r="AU57" i="29"/>
  <c r="AR57" i="29"/>
  <c r="AH57" i="29"/>
  <c r="AF57" i="29"/>
  <c r="AC57" i="29"/>
  <c r="S57" i="29"/>
  <c r="Q57" i="29"/>
  <c r="N57" i="29"/>
  <c r="Q116" i="4" s="1"/>
  <c r="F57" i="29"/>
  <c r="AY57" i="29" s="1"/>
  <c r="BB57" i="29" s="1"/>
  <c r="E57" i="29"/>
  <c r="BM57" i="29" s="1"/>
  <c r="D57" i="29"/>
  <c r="BY56" i="29"/>
  <c r="AX187" i="31" s="1"/>
  <c r="BV56" i="29"/>
  <c r="BL56" i="29"/>
  <c r="BJ56" i="29"/>
  <c r="BG56" i="29"/>
  <c r="AW56" i="29"/>
  <c r="AU56" i="29"/>
  <c r="AF187" i="31" s="1"/>
  <c r="AR56" i="29"/>
  <c r="AH56" i="29"/>
  <c r="AF56" i="29"/>
  <c r="W187" i="31" s="1"/>
  <c r="AC56" i="29"/>
  <c r="AI115" i="4" s="1"/>
  <c r="S56" i="29"/>
  <c r="Q56" i="29"/>
  <c r="N187" i="31" s="1"/>
  <c r="N56" i="29"/>
  <c r="Q115" i="4" s="1"/>
  <c r="F56" i="29"/>
  <c r="E56" i="29"/>
  <c r="AX56" i="29" s="1"/>
  <c r="D56" i="29"/>
  <c r="BY52" i="29"/>
  <c r="BX52" i="29"/>
  <c r="BW52" i="29"/>
  <c r="BV52" i="29"/>
  <c r="BL52" i="29"/>
  <c r="BJ52" i="29"/>
  <c r="BI52" i="29"/>
  <c r="BH52" i="29"/>
  <c r="BG52" i="29"/>
  <c r="AW52" i="29"/>
  <c r="AU52" i="29"/>
  <c r="AT52" i="29"/>
  <c r="AS52" i="29"/>
  <c r="AR52" i="29"/>
  <c r="AH52" i="29"/>
  <c r="AF52" i="29"/>
  <c r="AE52" i="29"/>
  <c r="AD52" i="29"/>
  <c r="AC52" i="29"/>
  <c r="V12" i="24" s="1"/>
  <c r="S11" i="25" s="1"/>
  <c r="S52" i="29"/>
  <c r="Q52" i="29"/>
  <c r="N179" i="31" s="1"/>
  <c r="P52" i="29"/>
  <c r="O52" i="29"/>
  <c r="N52" i="29"/>
  <c r="H12" i="24" s="1"/>
  <c r="G11" i="25" s="1"/>
  <c r="H52" i="29"/>
  <c r="F52" i="29"/>
  <c r="E52" i="29"/>
  <c r="T52" i="29" s="1"/>
  <c r="AI52" i="29" s="1"/>
  <c r="AX52" i="29" s="1"/>
  <c r="BM52" i="29" s="1"/>
  <c r="D52" i="29"/>
  <c r="BY51" i="29"/>
  <c r="BV51" i="29"/>
  <c r="BL51" i="29"/>
  <c r="BJ51" i="29"/>
  <c r="BG51" i="29"/>
  <c r="AW51" i="29"/>
  <c r="AU51" i="29"/>
  <c r="AR51" i="29"/>
  <c r="AH51" i="29"/>
  <c r="AF51" i="29"/>
  <c r="AC51" i="29"/>
  <c r="W51" i="29"/>
  <c r="T51" i="29"/>
  <c r="AI51" i="29" s="1"/>
  <c r="AX51" i="29" s="1"/>
  <c r="BM51" i="29" s="1"/>
  <c r="S51" i="29"/>
  <c r="Q51" i="29"/>
  <c r="N51" i="29"/>
  <c r="Q92" i="4" s="1"/>
  <c r="I51" i="29"/>
  <c r="F51" i="29"/>
  <c r="U51" i="29" s="1"/>
  <c r="E51" i="29"/>
  <c r="D51" i="29"/>
  <c r="BY50" i="29"/>
  <c r="BV50" i="29"/>
  <c r="BL50" i="29"/>
  <c r="BJ50" i="29"/>
  <c r="BG50" i="29"/>
  <c r="AW50" i="29"/>
  <c r="AU50" i="29"/>
  <c r="AR50" i="29"/>
  <c r="AH50" i="29"/>
  <c r="AF50" i="29"/>
  <c r="AC50" i="29"/>
  <c r="S50" i="29"/>
  <c r="Q50" i="29"/>
  <c r="N50" i="29"/>
  <c r="F50" i="29"/>
  <c r="E50" i="29"/>
  <c r="T50" i="29" s="1"/>
  <c r="AI50" i="29" s="1"/>
  <c r="AX50" i="29" s="1"/>
  <c r="BM50" i="29" s="1"/>
  <c r="D50" i="29"/>
  <c r="BY49" i="29"/>
  <c r="BV49" i="29"/>
  <c r="BL49" i="29"/>
  <c r="BJ49" i="29"/>
  <c r="BG49" i="29"/>
  <c r="AW49" i="29"/>
  <c r="AU49" i="29"/>
  <c r="AR49" i="29"/>
  <c r="AH49" i="29"/>
  <c r="AF49" i="29"/>
  <c r="AC49" i="29"/>
  <c r="S49" i="29"/>
  <c r="Q49" i="29"/>
  <c r="N49" i="29"/>
  <c r="Q85" i="4" s="1"/>
  <c r="F49" i="29"/>
  <c r="E49" i="29"/>
  <c r="T49" i="29" s="1"/>
  <c r="AI49" i="29" s="1"/>
  <c r="AX49" i="29" s="1"/>
  <c r="BM49" i="29" s="1"/>
  <c r="D49" i="29"/>
  <c r="BY48" i="29"/>
  <c r="BV48" i="29"/>
  <c r="BL48" i="29"/>
  <c r="BJ48" i="29"/>
  <c r="BG48" i="29"/>
  <c r="AW48" i="29"/>
  <c r="AU48" i="29"/>
  <c r="AR48" i="29"/>
  <c r="AH48" i="29"/>
  <c r="AF48" i="29"/>
  <c r="AC48" i="29"/>
  <c r="S48" i="29"/>
  <c r="Q48" i="29"/>
  <c r="N48" i="29"/>
  <c r="Q84" i="4" s="1"/>
  <c r="H48" i="29"/>
  <c r="F48" i="29"/>
  <c r="G48" i="29" s="1"/>
  <c r="E48" i="29"/>
  <c r="T48" i="29" s="1"/>
  <c r="AI48" i="29" s="1"/>
  <c r="AX48" i="29" s="1"/>
  <c r="BM48" i="29" s="1"/>
  <c r="D48" i="29"/>
  <c r="BY47" i="29"/>
  <c r="BV47" i="29"/>
  <c r="BL47" i="29"/>
  <c r="BG47" i="29"/>
  <c r="AW47" i="29"/>
  <c r="AU47" i="29"/>
  <c r="AR47" i="29"/>
  <c r="AH47" i="29"/>
  <c r="AF47" i="29"/>
  <c r="AC47" i="29"/>
  <c r="T47" i="29"/>
  <c r="AI47" i="29" s="1"/>
  <c r="AX47" i="29" s="1"/>
  <c r="BM47" i="29" s="1"/>
  <c r="S47" i="29"/>
  <c r="Q47" i="29"/>
  <c r="N47" i="29"/>
  <c r="Q83" i="4" s="1"/>
  <c r="I47" i="29"/>
  <c r="G47" i="29"/>
  <c r="F47" i="29"/>
  <c r="U47" i="29" s="1"/>
  <c r="W47" i="29" s="1"/>
  <c r="E47" i="29"/>
  <c r="D47" i="29"/>
  <c r="BY46" i="29"/>
  <c r="BV46" i="29"/>
  <c r="BL46" i="29"/>
  <c r="BJ46" i="29"/>
  <c r="BG46" i="29"/>
  <c r="AW46" i="29"/>
  <c r="AU46" i="29"/>
  <c r="AR46" i="29"/>
  <c r="AH46" i="29"/>
  <c r="AF46" i="29"/>
  <c r="AC46" i="29"/>
  <c r="S46" i="29"/>
  <c r="Q46" i="29"/>
  <c r="N46" i="29"/>
  <c r="F46" i="29"/>
  <c r="E46" i="29"/>
  <c r="T46" i="29" s="1"/>
  <c r="AI46" i="29" s="1"/>
  <c r="AX46" i="29" s="1"/>
  <c r="BM46" i="29" s="1"/>
  <c r="D46" i="29"/>
  <c r="BY45" i="29"/>
  <c r="BV45" i="29"/>
  <c r="BL45" i="29"/>
  <c r="BJ45" i="29"/>
  <c r="BG45" i="29"/>
  <c r="AW45" i="29"/>
  <c r="AU45" i="29"/>
  <c r="AR45" i="29"/>
  <c r="AH45" i="29"/>
  <c r="AF45" i="29"/>
  <c r="AC45" i="29"/>
  <c r="S45" i="29"/>
  <c r="Q45" i="29"/>
  <c r="N45" i="29"/>
  <c r="Q81" i="4" s="1"/>
  <c r="F45" i="29"/>
  <c r="E45" i="29"/>
  <c r="T45" i="29" s="1"/>
  <c r="AI45" i="29" s="1"/>
  <c r="AX45" i="29" s="1"/>
  <c r="BM45" i="29" s="1"/>
  <c r="D45" i="29"/>
  <c r="BY44" i="29"/>
  <c r="BV44" i="29"/>
  <c r="BL44" i="29"/>
  <c r="BJ44" i="29"/>
  <c r="BG44" i="29"/>
  <c r="AW44" i="29"/>
  <c r="AU44" i="29"/>
  <c r="AR44" i="29"/>
  <c r="AH44" i="29"/>
  <c r="AF44" i="29"/>
  <c r="AC44" i="29"/>
  <c r="S44" i="29"/>
  <c r="Q44" i="29"/>
  <c r="N44" i="29"/>
  <c r="Q80" i="4" s="1"/>
  <c r="G44" i="29"/>
  <c r="F44" i="29"/>
  <c r="E44" i="29"/>
  <c r="T44" i="29" s="1"/>
  <c r="AI44" i="29" s="1"/>
  <c r="AX44" i="29" s="1"/>
  <c r="BM44" i="29" s="1"/>
  <c r="D44" i="29"/>
  <c r="BY43" i="29"/>
  <c r="BV43" i="29"/>
  <c r="BL43" i="29"/>
  <c r="BJ43" i="29"/>
  <c r="BG43" i="29"/>
  <c r="AW43" i="29"/>
  <c r="AU43" i="29"/>
  <c r="AR43" i="29"/>
  <c r="AH43" i="29"/>
  <c r="AF43" i="29"/>
  <c r="AC43" i="29"/>
  <c r="S43" i="29"/>
  <c r="Q43" i="29"/>
  <c r="N43" i="29"/>
  <c r="F43" i="29"/>
  <c r="E43" i="29"/>
  <c r="T43" i="29" s="1"/>
  <c r="AI43" i="29" s="1"/>
  <c r="AX43" i="29" s="1"/>
  <c r="BM43" i="29" s="1"/>
  <c r="D43" i="29"/>
  <c r="BY42" i="29"/>
  <c r="BV42" i="29"/>
  <c r="BL42" i="29"/>
  <c r="BJ42" i="29"/>
  <c r="BG42" i="29"/>
  <c r="AW42" i="29"/>
  <c r="AU42" i="29"/>
  <c r="AR42" i="29"/>
  <c r="AH42" i="29"/>
  <c r="AF42" i="29"/>
  <c r="AC42" i="29"/>
  <c r="S42" i="29"/>
  <c r="Q42" i="29"/>
  <c r="N42" i="29"/>
  <c r="F42" i="29"/>
  <c r="U42" i="29" s="1"/>
  <c r="E42" i="29"/>
  <c r="T42" i="29" s="1"/>
  <c r="AI42" i="29" s="1"/>
  <c r="AX42" i="29" s="1"/>
  <c r="BM42" i="29" s="1"/>
  <c r="D42" i="29"/>
  <c r="BY41" i="29"/>
  <c r="BV41" i="29"/>
  <c r="BL41" i="29"/>
  <c r="BJ41" i="29"/>
  <c r="BG41" i="29"/>
  <c r="AW41" i="29"/>
  <c r="AU41" i="29"/>
  <c r="AR41" i="29"/>
  <c r="AH41" i="29"/>
  <c r="AF41" i="29"/>
  <c r="AC41" i="29"/>
  <c r="S41" i="29"/>
  <c r="Q41" i="29"/>
  <c r="N41" i="29"/>
  <c r="Q77" i="4" s="1"/>
  <c r="I41" i="29"/>
  <c r="F41" i="29"/>
  <c r="U41" i="29" s="1"/>
  <c r="E41" i="29"/>
  <c r="T41" i="29" s="1"/>
  <c r="AI41" i="29" s="1"/>
  <c r="AX41" i="29" s="1"/>
  <c r="BM41" i="29" s="1"/>
  <c r="D41" i="29"/>
  <c r="BY40" i="29"/>
  <c r="AX153" i="31" s="1"/>
  <c r="BV40" i="29"/>
  <c r="BL40" i="29"/>
  <c r="BJ40" i="29"/>
  <c r="AO153" i="31" s="1"/>
  <c r="BG40" i="29"/>
  <c r="AW40" i="29"/>
  <c r="AU40" i="29"/>
  <c r="AF153" i="31" s="1"/>
  <c r="AR40" i="29"/>
  <c r="AH40" i="29"/>
  <c r="AF40" i="29"/>
  <c r="W153" i="31" s="1"/>
  <c r="AC40" i="29"/>
  <c r="S40" i="29"/>
  <c r="Q40" i="29"/>
  <c r="N153" i="31" s="1"/>
  <c r="N40" i="29"/>
  <c r="Q76" i="4" s="1"/>
  <c r="H40" i="29"/>
  <c r="G40" i="29"/>
  <c r="F40" i="29"/>
  <c r="I40" i="29" s="1"/>
  <c r="E40" i="29"/>
  <c r="T40" i="29" s="1"/>
  <c r="AI40" i="29" s="1"/>
  <c r="AX40" i="29" s="1"/>
  <c r="BM40" i="29" s="1"/>
  <c r="D40" i="29"/>
  <c r="BY39" i="29"/>
  <c r="BV39" i="29"/>
  <c r="BL39" i="29"/>
  <c r="BJ39" i="29"/>
  <c r="BG39" i="29"/>
  <c r="AW39" i="29"/>
  <c r="AU39" i="29"/>
  <c r="AR39" i="29"/>
  <c r="AH39" i="29"/>
  <c r="AF39" i="29"/>
  <c r="AC39" i="29"/>
  <c r="S39" i="29"/>
  <c r="Q39" i="29"/>
  <c r="N39" i="29"/>
  <c r="Q75" i="4" s="1"/>
  <c r="F39" i="29"/>
  <c r="H39" i="29" s="1"/>
  <c r="E39" i="29"/>
  <c r="T39" i="29" s="1"/>
  <c r="AI39" i="29" s="1"/>
  <c r="AX39" i="29" s="1"/>
  <c r="BM39" i="29" s="1"/>
  <c r="D39" i="29"/>
  <c r="BY38" i="29"/>
  <c r="BV38" i="29"/>
  <c r="BL38" i="29"/>
  <c r="BJ38" i="29"/>
  <c r="BG38" i="29"/>
  <c r="AW38" i="29"/>
  <c r="AU38" i="29"/>
  <c r="AR38" i="29"/>
  <c r="AH38" i="29"/>
  <c r="AF38" i="29"/>
  <c r="AC38" i="29"/>
  <c r="S38" i="29"/>
  <c r="Q38" i="29"/>
  <c r="N38" i="29"/>
  <c r="H38" i="29"/>
  <c r="F38" i="29"/>
  <c r="E38" i="29"/>
  <c r="T38" i="29" s="1"/>
  <c r="AI38" i="29" s="1"/>
  <c r="AX38" i="29" s="1"/>
  <c r="BM38" i="29" s="1"/>
  <c r="D38" i="29"/>
  <c r="BY37" i="29"/>
  <c r="AX149" i="31" s="1"/>
  <c r="BV37" i="29"/>
  <c r="BL37" i="29"/>
  <c r="BJ37" i="29"/>
  <c r="AO149" i="31" s="1"/>
  <c r="BG37" i="29"/>
  <c r="AW37" i="29"/>
  <c r="AU37" i="29"/>
  <c r="AF149" i="31" s="1"/>
  <c r="AR37" i="29"/>
  <c r="AH37" i="29"/>
  <c r="AF37" i="29"/>
  <c r="W149" i="31" s="1"/>
  <c r="AC37" i="29"/>
  <c r="T37" i="29"/>
  <c r="AI37" i="29" s="1"/>
  <c r="AX37" i="29" s="1"/>
  <c r="BM37" i="29" s="1"/>
  <c r="S37" i="29"/>
  <c r="Q37" i="29"/>
  <c r="N149" i="31" s="1"/>
  <c r="N37" i="29"/>
  <c r="G37" i="29"/>
  <c r="F37" i="29"/>
  <c r="E37" i="29"/>
  <c r="D37" i="29"/>
  <c r="BY36" i="29"/>
  <c r="AX147" i="31" s="1"/>
  <c r="BV36" i="29"/>
  <c r="BL36" i="29"/>
  <c r="BJ36" i="29"/>
  <c r="AO147" i="31" s="1"/>
  <c r="BG36" i="29"/>
  <c r="AW36" i="29"/>
  <c r="AU36" i="29"/>
  <c r="AF147" i="31" s="1"/>
  <c r="AR36" i="29"/>
  <c r="AH36" i="29"/>
  <c r="AF36" i="29"/>
  <c r="W147" i="31" s="1"/>
  <c r="AC36" i="29"/>
  <c r="S36" i="29"/>
  <c r="Q36" i="29"/>
  <c r="N36" i="29"/>
  <c r="F36" i="29"/>
  <c r="E36" i="29"/>
  <c r="T36" i="29" s="1"/>
  <c r="AI36" i="29" s="1"/>
  <c r="AX36" i="29" s="1"/>
  <c r="BM36" i="29" s="1"/>
  <c r="D36" i="29"/>
  <c r="BY35" i="29"/>
  <c r="BJ35" i="29"/>
  <c r="AU35" i="29"/>
  <c r="AF35" i="29"/>
  <c r="Q35" i="29"/>
  <c r="BY32" i="29"/>
  <c r="BX32" i="29"/>
  <c r="BW32" i="29"/>
  <c r="BV32" i="29"/>
  <c r="BL32" i="29"/>
  <c r="BJ32" i="29"/>
  <c r="BI32" i="29"/>
  <c r="BH32" i="29"/>
  <c r="BG32" i="29"/>
  <c r="AW32" i="29"/>
  <c r="AU32" i="29"/>
  <c r="AT32" i="29"/>
  <c r="AS32" i="29"/>
  <c r="AR32" i="29"/>
  <c r="AH32" i="29"/>
  <c r="AF32" i="29"/>
  <c r="AE32" i="29"/>
  <c r="AD32" i="29"/>
  <c r="AC32" i="29"/>
  <c r="V8" i="24" s="1"/>
  <c r="S7" i="25" s="1"/>
  <c r="S32" i="29"/>
  <c r="Q32" i="29"/>
  <c r="N141" i="31" s="1"/>
  <c r="P32" i="29"/>
  <c r="M141" i="31" s="1"/>
  <c r="O32" i="29"/>
  <c r="L141" i="31" s="1"/>
  <c r="N32" i="29"/>
  <c r="H8" i="24" s="1"/>
  <c r="G7" i="25" s="1"/>
  <c r="F32" i="29"/>
  <c r="E32" i="29"/>
  <c r="BM32" i="29" s="1"/>
  <c r="D32" i="29"/>
  <c r="BY31" i="29"/>
  <c r="BV31" i="29"/>
  <c r="BL31" i="29"/>
  <c r="BJ31" i="29"/>
  <c r="BG31" i="29"/>
  <c r="AW31" i="29"/>
  <c r="AU31" i="29"/>
  <c r="AR31" i="29"/>
  <c r="AH31" i="29"/>
  <c r="AF31" i="29"/>
  <c r="AC31" i="29"/>
  <c r="S31" i="29"/>
  <c r="Q31" i="29"/>
  <c r="N138" i="31" s="1"/>
  <c r="N31" i="29"/>
  <c r="F31" i="29"/>
  <c r="E31" i="29"/>
  <c r="D31" i="29"/>
  <c r="BY30" i="29"/>
  <c r="BV30" i="29"/>
  <c r="BL30" i="29"/>
  <c r="BJ30" i="29"/>
  <c r="BG30" i="29"/>
  <c r="AW30" i="29"/>
  <c r="AU30" i="29"/>
  <c r="AR30" i="29"/>
  <c r="AH30" i="29"/>
  <c r="AF30" i="29"/>
  <c r="AC30" i="29"/>
  <c r="S30" i="29"/>
  <c r="Q30" i="29"/>
  <c r="N137" i="31" s="1"/>
  <c r="N30" i="29"/>
  <c r="F30" i="29"/>
  <c r="BN30" i="29" s="1"/>
  <c r="E30" i="29"/>
  <c r="BM30" i="29" s="1"/>
  <c r="D30" i="29"/>
  <c r="BY29" i="29"/>
  <c r="BV29" i="29"/>
  <c r="BL29" i="29"/>
  <c r="BJ29" i="29"/>
  <c r="BG29" i="29"/>
  <c r="AW29" i="29"/>
  <c r="AU29" i="29"/>
  <c r="AR29" i="29"/>
  <c r="AH29" i="29"/>
  <c r="AF29" i="29"/>
  <c r="AC29" i="29"/>
  <c r="S29" i="29"/>
  <c r="Q29" i="29"/>
  <c r="N136" i="31" s="1"/>
  <c r="N29" i="29"/>
  <c r="F29" i="29"/>
  <c r="U29" i="29" s="1"/>
  <c r="E29" i="29"/>
  <c r="D29" i="29"/>
  <c r="BY28" i="29"/>
  <c r="BV28" i="29"/>
  <c r="BL28" i="29"/>
  <c r="BJ28" i="29"/>
  <c r="BG28" i="29"/>
  <c r="AW28" i="29"/>
  <c r="AU28" i="29"/>
  <c r="AR28" i="29"/>
  <c r="AH28" i="29"/>
  <c r="AF28" i="29"/>
  <c r="AC28" i="29"/>
  <c r="S28" i="29"/>
  <c r="Q28" i="29"/>
  <c r="N135" i="31" s="1"/>
  <c r="N28" i="29"/>
  <c r="F28" i="29"/>
  <c r="E28" i="29"/>
  <c r="BM28" i="29" s="1"/>
  <c r="D28" i="29"/>
  <c r="BY27" i="29"/>
  <c r="BV27" i="29"/>
  <c r="BL27" i="29"/>
  <c r="BJ27" i="29"/>
  <c r="BG27" i="29"/>
  <c r="AW27" i="29"/>
  <c r="AU27" i="29"/>
  <c r="AR27" i="29"/>
  <c r="AH27" i="29"/>
  <c r="AF27" i="29"/>
  <c r="AC27" i="29"/>
  <c r="S27" i="29"/>
  <c r="Q27" i="29"/>
  <c r="N134" i="31" s="1"/>
  <c r="N27" i="29"/>
  <c r="F27" i="29"/>
  <c r="H27" i="29" s="1"/>
  <c r="E27" i="29"/>
  <c r="BM27" i="29" s="1"/>
  <c r="D27" i="29"/>
  <c r="BY26" i="29"/>
  <c r="BV26" i="29"/>
  <c r="BL26" i="29"/>
  <c r="BJ26" i="29"/>
  <c r="BG26" i="29"/>
  <c r="AW26" i="29"/>
  <c r="AU26" i="29"/>
  <c r="AR26" i="29"/>
  <c r="AH26" i="29"/>
  <c r="AF26" i="29"/>
  <c r="AC26" i="29"/>
  <c r="S26" i="29"/>
  <c r="Q26" i="29"/>
  <c r="N133" i="31" s="1"/>
  <c r="N26" i="29"/>
  <c r="F26" i="29"/>
  <c r="AJ26" i="29" s="1"/>
  <c r="E26" i="29"/>
  <c r="BM26" i="29" s="1"/>
  <c r="D26" i="29"/>
  <c r="BY25" i="29"/>
  <c r="BV25" i="29"/>
  <c r="BL25" i="29"/>
  <c r="BJ25" i="29"/>
  <c r="BG25" i="29"/>
  <c r="AW25" i="29"/>
  <c r="AU25" i="29"/>
  <c r="AR25" i="29"/>
  <c r="AH25" i="29"/>
  <c r="AF25" i="29"/>
  <c r="AC25" i="29"/>
  <c r="S25" i="29"/>
  <c r="Q25" i="29"/>
  <c r="N132" i="31" s="1"/>
  <c r="N25" i="29"/>
  <c r="F25" i="29"/>
  <c r="H25" i="29" s="1"/>
  <c r="E25" i="29"/>
  <c r="BM25" i="29" s="1"/>
  <c r="D25" i="29"/>
  <c r="BY24" i="29"/>
  <c r="BV24" i="29"/>
  <c r="BL24" i="29"/>
  <c r="BJ24" i="29"/>
  <c r="BG24" i="29"/>
  <c r="AW24" i="29"/>
  <c r="AU24" i="29"/>
  <c r="AR24" i="29"/>
  <c r="AH24" i="29"/>
  <c r="AF24" i="29"/>
  <c r="AC24" i="29"/>
  <c r="S24" i="29"/>
  <c r="Q24" i="29"/>
  <c r="N131" i="31" s="1"/>
  <c r="N24" i="29"/>
  <c r="F24" i="29"/>
  <c r="BN24" i="29" s="1"/>
  <c r="E24" i="29"/>
  <c r="BM24" i="29" s="1"/>
  <c r="D24" i="29"/>
  <c r="BY23" i="29"/>
  <c r="BV23" i="29"/>
  <c r="BL23" i="29"/>
  <c r="BJ23" i="29"/>
  <c r="BG23" i="29"/>
  <c r="AW23" i="29"/>
  <c r="AU23" i="29"/>
  <c r="AR23" i="29"/>
  <c r="AH23" i="29"/>
  <c r="AF23" i="29"/>
  <c r="AC23" i="29"/>
  <c r="S23" i="29"/>
  <c r="Q23" i="29"/>
  <c r="N130" i="31" s="1"/>
  <c r="N23" i="29"/>
  <c r="F23" i="29"/>
  <c r="H23" i="29" s="1"/>
  <c r="E23" i="29"/>
  <c r="BM23" i="29" s="1"/>
  <c r="D23" i="29"/>
  <c r="BY22" i="29"/>
  <c r="BV22" i="29"/>
  <c r="BL22" i="29"/>
  <c r="BJ22" i="29"/>
  <c r="BG22" i="29"/>
  <c r="AW22" i="29"/>
  <c r="AU22" i="29"/>
  <c r="AR22" i="29"/>
  <c r="AH22" i="29"/>
  <c r="AF22" i="29"/>
  <c r="AC22" i="29"/>
  <c r="S22" i="29"/>
  <c r="Q22" i="29"/>
  <c r="N129" i="31" s="1"/>
  <c r="N22" i="29"/>
  <c r="F22" i="29"/>
  <c r="E22" i="29"/>
  <c r="BM22" i="29" s="1"/>
  <c r="D22" i="29"/>
  <c r="BY21" i="29"/>
  <c r="BV21" i="29"/>
  <c r="BL21" i="29"/>
  <c r="BJ21" i="29"/>
  <c r="BG21" i="29"/>
  <c r="AW21" i="29"/>
  <c r="AU21" i="29"/>
  <c r="AR21" i="29"/>
  <c r="AH21" i="29"/>
  <c r="AF21" i="29"/>
  <c r="AC21" i="29"/>
  <c r="S21" i="29"/>
  <c r="Q21" i="29"/>
  <c r="N128" i="31" s="1"/>
  <c r="N21" i="29"/>
  <c r="F21" i="29"/>
  <c r="H21" i="29" s="1"/>
  <c r="E21" i="29"/>
  <c r="BM21" i="29" s="1"/>
  <c r="D21" i="29"/>
  <c r="BY20" i="29"/>
  <c r="BV20" i="29"/>
  <c r="BL20" i="29"/>
  <c r="BJ20" i="29"/>
  <c r="BG20" i="29"/>
  <c r="AW20" i="29"/>
  <c r="AU20" i="29"/>
  <c r="AR20" i="29"/>
  <c r="AH20" i="29"/>
  <c r="AF20" i="29"/>
  <c r="AC20" i="29"/>
  <c r="S20" i="29"/>
  <c r="Q20" i="29"/>
  <c r="N127" i="31" s="1"/>
  <c r="N20" i="29"/>
  <c r="F20" i="29"/>
  <c r="AJ20" i="29" s="1"/>
  <c r="E20" i="29"/>
  <c r="D20" i="29"/>
  <c r="BY19" i="29"/>
  <c r="BV19" i="29"/>
  <c r="BL19" i="29"/>
  <c r="BJ19" i="29"/>
  <c r="BG19" i="29"/>
  <c r="AW19" i="29"/>
  <c r="AU19" i="29"/>
  <c r="AR19" i="29"/>
  <c r="AH19" i="29"/>
  <c r="AF19" i="29"/>
  <c r="AC19" i="29"/>
  <c r="S19" i="29"/>
  <c r="Q19" i="29"/>
  <c r="N126" i="31" s="1"/>
  <c r="N19" i="29"/>
  <c r="F19" i="29"/>
  <c r="H19" i="29" s="1"/>
  <c r="E19" i="29"/>
  <c r="BM19" i="29" s="1"/>
  <c r="D19" i="29"/>
  <c r="BY18" i="29"/>
  <c r="BV18" i="29"/>
  <c r="BL18" i="29"/>
  <c r="BJ18" i="29"/>
  <c r="BG18" i="29"/>
  <c r="AW18" i="29"/>
  <c r="AU18" i="29"/>
  <c r="AR18" i="29"/>
  <c r="AH18" i="29"/>
  <c r="AF18" i="29"/>
  <c r="AC18" i="29"/>
  <c r="S18" i="29"/>
  <c r="Q18" i="29"/>
  <c r="N125" i="31" s="1"/>
  <c r="N18" i="29"/>
  <c r="F18" i="29"/>
  <c r="AJ18" i="29" s="1"/>
  <c r="E18" i="29"/>
  <c r="AI18" i="29" s="1"/>
  <c r="D18" i="29"/>
  <c r="BY17" i="29"/>
  <c r="BV17" i="29"/>
  <c r="BL17" i="29"/>
  <c r="BJ17" i="29"/>
  <c r="BG17" i="29"/>
  <c r="AW17" i="29"/>
  <c r="AU17" i="29"/>
  <c r="AR17" i="29"/>
  <c r="AH17" i="29"/>
  <c r="AF17" i="29"/>
  <c r="AC17" i="29"/>
  <c r="S17" i="29"/>
  <c r="Q17" i="29"/>
  <c r="N124" i="31" s="1"/>
  <c r="N17" i="29"/>
  <c r="F17" i="29"/>
  <c r="E17" i="29"/>
  <c r="BM17" i="29" s="1"/>
  <c r="D17" i="29"/>
  <c r="BY16" i="29"/>
  <c r="BV16" i="29"/>
  <c r="BL16" i="29"/>
  <c r="BJ16" i="29"/>
  <c r="BG16" i="29"/>
  <c r="AW16" i="29"/>
  <c r="AU16" i="29"/>
  <c r="AR16" i="29"/>
  <c r="AH16" i="29"/>
  <c r="AF16" i="29"/>
  <c r="AC16" i="29"/>
  <c r="S16" i="29"/>
  <c r="Q16" i="29"/>
  <c r="N123" i="31" s="1"/>
  <c r="N16" i="29"/>
  <c r="F16" i="29"/>
  <c r="BN16" i="29" s="1"/>
  <c r="E16" i="29"/>
  <c r="BM16" i="29" s="1"/>
  <c r="D16" i="29"/>
  <c r="BY15" i="29"/>
  <c r="BV15" i="29"/>
  <c r="BL15" i="29"/>
  <c r="BJ15" i="29"/>
  <c r="BG15" i="29"/>
  <c r="AW15" i="29"/>
  <c r="AU15" i="29"/>
  <c r="AR15" i="29"/>
  <c r="AH15" i="29"/>
  <c r="AF15" i="29"/>
  <c r="AC15" i="29"/>
  <c r="S15" i="29"/>
  <c r="Q15" i="29"/>
  <c r="N122" i="31" s="1"/>
  <c r="N15" i="29"/>
  <c r="Q44" i="4" s="1"/>
  <c r="F15" i="29"/>
  <c r="E15" i="29"/>
  <c r="T15" i="29" s="1"/>
  <c r="D15" i="29"/>
  <c r="BY14" i="29"/>
  <c r="BV14" i="29"/>
  <c r="BL14" i="29"/>
  <c r="BJ14" i="29"/>
  <c r="BG14" i="29"/>
  <c r="AW14" i="29"/>
  <c r="AU14" i="29"/>
  <c r="AR14" i="29"/>
  <c r="AH14" i="29"/>
  <c r="AF14" i="29"/>
  <c r="AC14" i="29"/>
  <c r="S14" i="29"/>
  <c r="Q14" i="29"/>
  <c r="N121" i="31" s="1"/>
  <c r="N14" i="29"/>
  <c r="F14" i="29"/>
  <c r="BN14" i="29" s="1"/>
  <c r="BQ14" i="29" s="1"/>
  <c r="E14" i="29"/>
  <c r="BM14" i="29" s="1"/>
  <c r="D14" i="29"/>
  <c r="BY13" i="29"/>
  <c r="BV13" i="29"/>
  <c r="BL13" i="29"/>
  <c r="BJ13" i="29"/>
  <c r="BG13" i="29"/>
  <c r="AW13" i="29"/>
  <c r="AU13" i="29"/>
  <c r="AR13" i="29"/>
  <c r="AH13" i="29"/>
  <c r="AF13" i="29"/>
  <c r="AC13" i="29"/>
  <c r="S13" i="29"/>
  <c r="Q13" i="29"/>
  <c r="N120" i="31" s="1"/>
  <c r="N13" i="29"/>
  <c r="F13" i="29"/>
  <c r="E13" i="29"/>
  <c r="D13" i="29"/>
  <c r="BY12" i="29"/>
  <c r="BV12" i="29"/>
  <c r="BL12" i="29"/>
  <c r="BJ12" i="29"/>
  <c r="BG12" i="29"/>
  <c r="AW12" i="29"/>
  <c r="AU12" i="29"/>
  <c r="AR12" i="29"/>
  <c r="AH12" i="29"/>
  <c r="AF12" i="29"/>
  <c r="AC12" i="29"/>
  <c r="S12" i="29"/>
  <c r="Q12" i="29"/>
  <c r="N119" i="31" s="1"/>
  <c r="N12" i="29"/>
  <c r="F12" i="29"/>
  <c r="E12" i="29"/>
  <c r="D12" i="29"/>
  <c r="BY11" i="29"/>
  <c r="BV11" i="29"/>
  <c r="BL11" i="29"/>
  <c r="BJ11" i="29"/>
  <c r="BG11" i="29"/>
  <c r="AW11" i="29"/>
  <c r="AU11" i="29"/>
  <c r="AR11" i="29"/>
  <c r="AH11" i="29"/>
  <c r="AF11" i="29"/>
  <c r="AC11" i="29"/>
  <c r="S11" i="29"/>
  <c r="Q11" i="29"/>
  <c r="N118" i="31" s="1"/>
  <c r="N11" i="29"/>
  <c r="F11" i="29"/>
  <c r="E11" i="29"/>
  <c r="AX11" i="29" s="1"/>
  <c r="D11" i="29"/>
  <c r="BY10" i="29"/>
  <c r="BV10" i="29"/>
  <c r="BL10" i="29"/>
  <c r="BJ10" i="29"/>
  <c r="BG10" i="29"/>
  <c r="AW10" i="29"/>
  <c r="AU10" i="29"/>
  <c r="AR10" i="29"/>
  <c r="AH10" i="29"/>
  <c r="AF10" i="29"/>
  <c r="AC10" i="29"/>
  <c r="S10" i="29"/>
  <c r="Q10" i="29"/>
  <c r="N117" i="31" s="1"/>
  <c r="N10" i="29"/>
  <c r="F10" i="29"/>
  <c r="U10" i="29" s="1"/>
  <c r="E10" i="29"/>
  <c r="D10" i="29"/>
  <c r="BY9" i="29"/>
  <c r="BV9" i="29"/>
  <c r="BL9" i="29"/>
  <c r="BJ9" i="29"/>
  <c r="BG9" i="29"/>
  <c r="AW9" i="29"/>
  <c r="AU9" i="29"/>
  <c r="AR9" i="29"/>
  <c r="AH9" i="29"/>
  <c r="AF9" i="29"/>
  <c r="AC9" i="29"/>
  <c r="S9" i="29"/>
  <c r="Q9" i="29"/>
  <c r="N116" i="31" s="1"/>
  <c r="N9" i="29"/>
  <c r="F9" i="29"/>
  <c r="E9" i="29"/>
  <c r="D9" i="29"/>
  <c r="BY8" i="29"/>
  <c r="BV8" i="29"/>
  <c r="BL8" i="29"/>
  <c r="BJ8" i="29"/>
  <c r="BG8" i="29"/>
  <c r="AW8" i="29"/>
  <c r="AU8" i="29"/>
  <c r="AR8" i="29"/>
  <c r="AH8" i="29"/>
  <c r="AF8" i="29"/>
  <c r="AC8" i="29"/>
  <c r="S8" i="29"/>
  <c r="Q8" i="29"/>
  <c r="N8" i="29"/>
  <c r="Q37" i="4" s="1"/>
  <c r="F8" i="29"/>
  <c r="E8" i="29"/>
  <c r="D8" i="29"/>
  <c r="BY7" i="29"/>
  <c r="BV7" i="29"/>
  <c r="BL7" i="29"/>
  <c r="BJ7" i="29"/>
  <c r="BG7" i="29"/>
  <c r="AW7" i="29"/>
  <c r="AU7" i="29"/>
  <c r="AR7" i="29"/>
  <c r="AH7" i="29"/>
  <c r="AF7" i="29"/>
  <c r="AC7" i="29"/>
  <c r="S7" i="29"/>
  <c r="Q7" i="29"/>
  <c r="N114" i="31" s="1"/>
  <c r="N7" i="29"/>
  <c r="F7" i="29"/>
  <c r="E7" i="29"/>
  <c r="D7" i="29"/>
  <c r="BY6" i="29"/>
  <c r="BV6" i="29"/>
  <c r="BL6" i="29"/>
  <c r="BJ6" i="29"/>
  <c r="BG6" i="29"/>
  <c r="AW6" i="29"/>
  <c r="AU6" i="29"/>
  <c r="AR6" i="29"/>
  <c r="AH6" i="29"/>
  <c r="AF6" i="29"/>
  <c r="AC6" i="29"/>
  <c r="S6" i="29"/>
  <c r="Q6" i="29"/>
  <c r="N113" i="31" s="1"/>
  <c r="N6" i="29"/>
  <c r="F6" i="29"/>
  <c r="BN6" i="29" s="1"/>
  <c r="E6" i="29"/>
  <c r="BM6" i="29" s="1"/>
  <c r="D6" i="29"/>
  <c r="BY5" i="29"/>
  <c r="BV5" i="29"/>
  <c r="BL5" i="29"/>
  <c r="BJ5" i="29"/>
  <c r="BG5" i="29"/>
  <c r="AW5" i="29"/>
  <c r="AU5" i="29"/>
  <c r="AR5" i="29"/>
  <c r="AH5" i="29"/>
  <c r="AF5" i="29"/>
  <c r="AC5" i="29"/>
  <c r="S5" i="29"/>
  <c r="Q5" i="29"/>
  <c r="N112" i="31" s="1"/>
  <c r="N5" i="29"/>
  <c r="F5" i="29"/>
  <c r="U5" i="29" s="1"/>
  <c r="W5" i="29" s="1"/>
  <c r="E5" i="29"/>
  <c r="AI5" i="29" s="1"/>
  <c r="D5" i="29"/>
  <c r="BY4" i="29"/>
  <c r="BV4" i="29"/>
  <c r="BL4" i="29"/>
  <c r="BJ4" i="29"/>
  <c r="BG4" i="29"/>
  <c r="AW4" i="29"/>
  <c r="AU4" i="29"/>
  <c r="AR4" i="29"/>
  <c r="AH4" i="29"/>
  <c r="AF4" i="29"/>
  <c r="AC4" i="29"/>
  <c r="S4" i="29"/>
  <c r="Q4" i="29"/>
  <c r="N111" i="31" s="1"/>
  <c r="N4" i="29"/>
  <c r="Q33" i="4" s="1"/>
  <c r="F4" i="29"/>
  <c r="I4" i="29" s="1"/>
  <c r="E4" i="29"/>
  <c r="D4" i="29"/>
  <c r="C3" i="29"/>
  <c r="F105" i="29" s="1"/>
  <c r="KL141" i="17"/>
  <c r="JZ141" i="17"/>
  <c r="JN141" i="17"/>
  <c r="JB141" i="17"/>
  <c r="IP141" i="17"/>
  <c r="IB141" i="17"/>
  <c r="HP141" i="17"/>
  <c r="HD141" i="17"/>
  <c r="GR141" i="17"/>
  <c r="GF141" i="17"/>
  <c r="FR141" i="17"/>
  <c r="FF141" i="17"/>
  <c r="ET141" i="17"/>
  <c r="EH141" i="17"/>
  <c r="DV141" i="17"/>
  <c r="DH141" i="17"/>
  <c r="CV141" i="17"/>
  <c r="CJ141" i="17"/>
  <c r="BX141" i="17"/>
  <c r="BL141" i="17"/>
  <c r="AX141" i="17"/>
  <c r="AL141" i="17"/>
  <c r="Z141" i="17"/>
  <c r="N141" i="17"/>
  <c r="B141" i="17"/>
  <c r="B140" i="17"/>
  <c r="KL139" i="17"/>
  <c r="JZ139" i="17"/>
  <c r="JN139" i="17"/>
  <c r="JB139" i="17"/>
  <c r="IP139" i="17"/>
  <c r="IB139" i="17"/>
  <c r="HP139" i="17"/>
  <c r="HD139" i="17"/>
  <c r="GR139" i="17"/>
  <c r="GF139" i="17"/>
  <c r="FR139" i="17"/>
  <c r="FF139" i="17"/>
  <c r="ET139" i="17"/>
  <c r="EH139" i="17"/>
  <c r="DV139" i="17"/>
  <c r="DH139" i="17"/>
  <c r="CV139" i="17"/>
  <c r="CJ139" i="17"/>
  <c r="BX139" i="17"/>
  <c r="BL139" i="17"/>
  <c r="AX139" i="17"/>
  <c r="AL139" i="17"/>
  <c r="Z139" i="17"/>
  <c r="N139" i="17"/>
  <c r="B139" i="17"/>
  <c r="B138" i="17"/>
  <c r="B137" i="17"/>
  <c r="B136" i="17"/>
  <c r="B135" i="17"/>
  <c r="KL134" i="17"/>
  <c r="JZ134" i="17"/>
  <c r="JN134" i="17"/>
  <c r="JB134" i="17"/>
  <c r="IP134" i="17"/>
  <c r="IB134" i="17"/>
  <c r="HP134" i="17"/>
  <c r="HD134" i="17"/>
  <c r="GR134" i="17"/>
  <c r="GF134" i="17"/>
  <c r="FR134" i="17"/>
  <c r="FF134" i="17"/>
  <c r="ET134" i="17"/>
  <c r="EH134" i="17"/>
  <c r="DV134" i="17"/>
  <c r="DH134" i="17"/>
  <c r="CV134" i="17"/>
  <c r="CJ134" i="17"/>
  <c r="BX134" i="17"/>
  <c r="BL134" i="17"/>
  <c r="AX134" i="17"/>
  <c r="AL134" i="17"/>
  <c r="Z134" i="17"/>
  <c r="N134" i="17"/>
  <c r="B134" i="17"/>
  <c r="B133" i="17"/>
  <c r="B132" i="17"/>
  <c r="B131" i="17"/>
  <c r="B130" i="17"/>
  <c r="B129" i="17"/>
  <c r="B128" i="17"/>
  <c r="KL127" i="17"/>
  <c r="JZ127" i="17"/>
  <c r="JN127" i="17"/>
  <c r="JB127" i="17"/>
  <c r="IP127" i="17"/>
  <c r="IB127" i="17"/>
  <c r="HP127" i="17"/>
  <c r="HD127" i="17"/>
  <c r="GR127" i="17"/>
  <c r="GF127" i="17"/>
  <c r="FR127" i="17"/>
  <c r="FF127" i="17"/>
  <c r="ET127" i="17"/>
  <c r="EH127" i="17"/>
  <c r="DV127" i="17"/>
  <c r="DH127" i="17"/>
  <c r="CV127" i="17"/>
  <c r="CJ127" i="17"/>
  <c r="BX127" i="17"/>
  <c r="BL127" i="17"/>
  <c r="AX127" i="17"/>
  <c r="AL127" i="17"/>
  <c r="Z127" i="17"/>
  <c r="N127" i="17"/>
  <c r="B127" i="17"/>
  <c r="B126" i="17"/>
  <c r="B125" i="17"/>
  <c r="B124" i="17"/>
  <c r="B123" i="17"/>
  <c r="KL122" i="17"/>
  <c r="JZ122" i="17"/>
  <c r="JN122" i="17"/>
  <c r="JB122" i="17"/>
  <c r="IP122" i="17"/>
  <c r="IB122" i="17"/>
  <c r="HP122" i="17"/>
  <c r="HD122" i="17"/>
  <c r="GR122" i="17"/>
  <c r="GF122" i="17"/>
  <c r="FR122" i="17"/>
  <c r="FF122" i="17"/>
  <c r="ET122" i="17"/>
  <c r="EH122" i="17"/>
  <c r="DV122" i="17"/>
  <c r="DH122" i="17"/>
  <c r="CV122" i="17"/>
  <c r="CJ122" i="17"/>
  <c r="BX122" i="17"/>
  <c r="BL122" i="17"/>
  <c r="AX122" i="17"/>
  <c r="AL122" i="17"/>
  <c r="Z122" i="17"/>
  <c r="N122" i="17"/>
  <c r="B122" i="17"/>
  <c r="B121" i="17"/>
  <c r="KL120" i="17"/>
  <c r="JZ120" i="17"/>
  <c r="JN120" i="17"/>
  <c r="JB120" i="17"/>
  <c r="IP120" i="17"/>
  <c r="IB120" i="17"/>
  <c r="HP120" i="17"/>
  <c r="HD120" i="17"/>
  <c r="GR120" i="17"/>
  <c r="GF120" i="17"/>
  <c r="FR120" i="17"/>
  <c r="FF120" i="17"/>
  <c r="ET120" i="17"/>
  <c r="EH120" i="17"/>
  <c r="DV120" i="17"/>
  <c r="DH120" i="17"/>
  <c r="CV120" i="17"/>
  <c r="CJ120" i="17"/>
  <c r="BX120" i="17"/>
  <c r="BL120" i="17"/>
  <c r="AX120" i="17"/>
  <c r="AL120" i="17"/>
  <c r="Z120" i="17"/>
  <c r="N120" i="17"/>
  <c r="B120" i="17"/>
  <c r="B119" i="17"/>
  <c r="KY77" i="17"/>
  <c r="KT77" i="17"/>
  <c r="KU77" i="17" s="1"/>
  <c r="KL77" i="17"/>
  <c r="KH77" i="17"/>
  <c r="KI77" i="17" s="1"/>
  <c r="JZ77" i="17"/>
  <c r="JV77" i="17"/>
  <c r="JW77" i="17" s="1"/>
  <c r="JN77" i="17"/>
  <c r="JJ77" i="17"/>
  <c r="JK77" i="17" s="1"/>
  <c r="JB77" i="17"/>
  <c r="IX77" i="17"/>
  <c r="IY77" i="17" s="1"/>
  <c r="IP77" i="17"/>
  <c r="IO77" i="17"/>
  <c r="IJ77" i="17"/>
  <c r="IK77" i="17" s="1"/>
  <c r="IB77" i="17"/>
  <c r="HX77" i="17"/>
  <c r="HY77" i="17" s="1"/>
  <c r="HP77" i="17"/>
  <c r="HL77" i="17"/>
  <c r="HM77" i="17" s="1"/>
  <c r="HD77" i="17"/>
  <c r="GZ77" i="17"/>
  <c r="HA77" i="17" s="1"/>
  <c r="GR77" i="17"/>
  <c r="GN77" i="17"/>
  <c r="GO77" i="17" s="1"/>
  <c r="GF77" i="17"/>
  <c r="GE77" i="17"/>
  <c r="FZ77" i="17"/>
  <c r="GA77" i="17" s="1"/>
  <c r="FR77" i="17"/>
  <c r="FN77" i="17"/>
  <c r="FO77" i="17" s="1"/>
  <c r="FF77" i="17"/>
  <c r="FB77" i="17"/>
  <c r="FC77" i="17" s="1"/>
  <c r="ET77" i="17"/>
  <c r="EP77" i="17"/>
  <c r="EQ77" i="17" s="1"/>
  <c r="EH77" i="17"/>
  <c r="ED77" i="17"/>
  <c r="EE77" i="17" s="1"/>
  <c r="DV77" i="17"/>
  <c r="DU77" i="17"/>
  <c r="DP77" i="17"/>
  <c r="DH77" i="17"/>
  <c r="DD77" i="17"/>
  <c r="CV77" i="17"/>
  <c r="CR77" i="17"/>
  <c r="CJ77" i="17"/>
  <c r="CF77" i="17"/>
  <c r="BX77" i="17"/>
  <c r="BT77" i="17"/>
  <c r="BL77" i="17"/>
  <c r="BK77" i="17"/>
  <c r="AX77" i="17"/>
  <c r="AT77" i="17"/>
  <c r="AU77" i="17" s="1"/>
  <c r="AL77" i="17"/>
  <c r="AH77" i="17"/>
  <c r="AI77" i="17" s="1"/>
  <c r="Z77" i="17"/>
  <c r="V77" i="17"/>
  <c r="W77" i="17" s="1"/>
  <c r="N77" i="17"/>
  <c r="E77" i="17"/>
  <c r="FI77" i="17" s="1"/>
  <c r="D77" i="17"/>
  <c r="BN77" i="17" s="1"/>
  <c r="C77" i="17"/>
  <c r="HE77" i="17" s="1"/>
  <c r="HI77" i="17" s="1"/>
  <c r="HO77" i="17" s="1"/>
  <c r="KY76" i="17"/>
  <c r="KT76" i="17"/>
  <c r="KU76" i="17" s="1"/>
  <c r="KL76" i="17"/>
  <c r="KH76" i="17"/>
  <c r="KI76" i="17" s="1"/>
  <c r="JZ76" i="17"/>
  <c r="JV76" i="17"/>
  <c r="JW76" i="17" s="1"/>
  <c r="JN76" i="17"/>
  <c r="JJ76" i="17"/>
  <c r="JK76" i="17" s="1"/>
  <c r="JB76" i="17"/>
  <c r="IX76" i="17"/>
  <c r="IY76" i="17" s="1"/>
  <c r="IP76" i="17"/>
  <c r="IO76" i="17"/>
  <c r="IJ76" i="17"/>
  <c r="IK76" i="17" s="1"/>
  <c r="IB76" i="17"/>
  <c r="HX76" i="17"/>
  <c r="HY76" i="17" s="1"/>
  <c r="HP76" i="17"/>
  <c r="HL76" i="17"/>
  <c r="HM76" i="17" s="1"/>
  <c r="HD76" i="17"/>
  <c r="GZ76" i="17"/>
  <c r="HA76" i="17" s="1"/>
  <c r="GR76" i="17"/>
  <c r="GN76" i="17"/>
  <c r="GO76" i="17" s="1"/>
  <c r="GF76" i="17"/>
  <c r="GE76" i="17"/>
  <c r="FZ76" i="17"/>
  <c r="GA76" i="17" s="1"/>
  <c r="FR76" i="17"/>
  <c r="FN76" i="17"/>
  <c r="FO76" i="17" s="1"/>
  <c r="FF76" i="17"/>
  <c r="FB76" i="17"/>
  <c r="FC76" i="17" s="1"/>
  <c r="ET76" i="17"/>
  <c r="EP76" i="17"/>
  <c r="EQ76" i="17" s="1"/>
  <c r="EH76" i="17"/>
  <c r="ED76" i="17"/>
  <c r="EE76" i="17" s="1"/>
  <c r="DV76" i="17"/>
  <c r="DU76" i="17"/>
  <c r="DP76" i="17"/>
  <c r="DH76" i="17"/>
  <c r="DD76" i="17"/>
  <c r="CV76" i="17"/>
  <c r="CR76" i="17"/>
  <c r="CJ76" i="17"/>
  <c r="CF76" i="17"/>
  <c r="CG76" i="17" s="1"/>
  <c r="BX76" i="17"/>
  <c r="BT76" i="17"/>
  <c r="BL76" i="17"/>
  <c r="BK76" i="17"/>
  <c r="R160" i="4" s="1"/>
  <c r="BF76" i="17"/>
  <c r="BG76" i="17" s="1"/>
  <c r="AX76" i="17"/>
  <c r="AT76" i="17"/>
  <c r="AU76" i="17" s="1"/>
  <c r="AL76" i="17"/>
  <c r="AH76" i="17"/>
  <c r="AI76" i="17" s="1"/>
  <c r="Z76" i="17"/>
  <c r="V76" i="17"/>
  <c r="W76" i="17" s="1"/>
  <c r="N76" i="17"/>
  <c r="E76" i="17"/>
  <c r="FU76" i="17" s="1"/>
  <c r="D76" i="17"/>
  <c r="DJ76" i="17" s="1"/>
  <c r="C76" i="17"/>
  <c r="KM76" i="17" s="1"/>
  <c r="KQ76" i="17" s="1"/>
  <c r="KY75" i="17"/>
  <c r="KT75" i="17"/>
  <c r="KL75" i="17"/>
  <c r="KH75" i="17"/>
  <c r="JZ75" i="17"/>
  <c r="JV75" i="17"/>
  <c r="JN75" i="17"/>
  <c r="JJ75" i="17"/>
  <c r="JB75" i="17"/>
  <c r="IX75" i="17"/>
  <c r="IP75" i="17"/>
  <c r="IO75" i="17"/>
  <c r="IJ75" i="17"/>
  <c r="IK75" i="17" s="1"/>
  <c r="IB75" i="17"/>
  <c r="HX75" i="17"/>
  <c r="HY75" i="17" s="1"/>
  <c r="HP75" i="17"/>
  <c r="HL75" i="17"/>
  <c r="HM75" i="17" s="1"/>
  <c r="HD75" i="17"/>
  <c r="GZ75" i="17"/>
  <c r="HA75" i="17" s="1"/>
  <c r="GR75" i="17"/>
  <c r="GN75" i="17"/>
  <c r="GO75" i="17" s="1"/>
  <c r="GF75" i="17"/>
  <c r="GE75" i="17"/>
  <c r="FZ75" i="17"/>
  <c r="FR75" i="17"/>
  <c r="FN75" i="17"/>
  <c r="FF75" i="17"/>
  <c r="FB75" i="17"/>
  <c r="ET75" i="17"/>
  <c r="EP75" i="17"/>
  <c r="EH75" i="17"/>
  <c r="ED75" i="17"/>
  <c r="DV75" i="17"/>
  <c r="DU75" i="17"/>
  <c r="DP75" i="17"/>
  <c r="DQ75" i="17" s="1"/>
  <c r="DH75" i="17"/>
  <c r="DD75" i="17"/>
  <c r="DE75" i="17" s="1"/>
  <c r="CV75" i="17"/>
  <c r="CR75" i="17"/>
  <c r="CS75" i="17" s="1"/>
  <c r="CJ75" i="17"/>
  <c r="CF75" i="17"/>
  <c r="CG75" i="17" s="1"/>
  <c r="BX75" i="17"/>
  <c r="BT75" i="17"/>
  <c r="BU75" i="17" s="1"/>
  <c r="BL75" i="17"/>
  <c r="BK75" i="17"/>
  <c r="R159" i="4" s="1"/>
  <c r="BF75" i="17"/>
  <c r="AX75" i="17"/>
  <c r="AT75" i="17"/>
  <c r="AL75" i="17"/>
  <c r="AH75" i="17"/>
  <c r="Z75" i="17"/>
  <c r="V75" i="17"/>
  <c r="N75" i="17"/>
  <c r="E75" i="17"/>
  <c r="FI75" i="17" s="1"/>
  <c r="D75" i="17"/>
  <c r="KN75" i="17" s="1"/>
  <c r="C75" i="17"/>
  <c r="KA75" i="17" s="1"/>
  <c r="KE75" i="17" s="1"/>
  <c r="KY74" i="17"/>
  <c r="KT74" i="17"/>
  <c r="KU74" i="17" s="1"/>
  <c r="KL74" i="17"/>
  <c r="KH74" i="17"/>
  <c r="KI74" i="17" s="1"/>
  <c r="JZ74" i="17"/>
  <c r="JV74" i="17"/>
  <c r="JW74" i="17" s="1"/>
  <c r="JN74" i="17"/>
  <c r="JK74" i="17"/>
  <c r="JJ74" i="17"/>
  <c r="JB74" i="17"/>
  <c r="IX74" i="17"/>
  <c r="IY74" i="17" s="1"/>
  <c r="IR74" i="17"/>
  <c r="IP74" i="17"/>
  <c r="IO74" i="17"/>
  <c r="IJ74" i="17"/>
  <c r="IK74" i="17" s="1"/>
  <c r="IB74" i="17"/>
  <c r="HX74" i="17"/>
  <c r="HY74" i="17" s="1"/>
  <c r="HP74" i="17"/>
  <c r="HL74" i="17"/>
  <c r="HM74" i="17" s="1"/>
  <c r="HD74" i="17"/>
  <c r="GZ74" i="17"/>
  <c r="HA74" i="17" s="1"/>
  <c r="GR74" i="17"/>
  <c r="GN74" i="17"/>
  <c r="GO74" i="17" s="1"/>
  <c r="GF74" i="17"/>
  <c r="GE74" i="17"/>
  <c r="FZ74" i="17"/>
  <c r="GA74" i="17" s="1"/>
  <c r="FR74" i="17"/>
  <c r="FN74" i="17"/>
  <c r="FO74" i="17" s="1"/>
  <c r="FF74" i="17"/>
  <c r="FB74" i="17"/>
  <c r="FC74" i="17" s="1"/>
  <c r="ET74" i="17"/>
  <c r="EP74" i="17"/>
  <c r="EQ74" i="17" s="1"/>
  <c r="EH74" i="17"/>
  <c r="EE74" i="17"/>
  <c r="ED74" i="17"/>
  <c r="DV74" i="17"/>
  <c r="DU74" i="17"/>
  <c r="DP74" i="17"/>
  <c r="DQ74" i="17" s="1"/>
  <c r="DH74" i="17"/>
  <c r="DD74" i="17"/>
  <c r="DE74" i="17" s="1"/>
  <c r="CV74" i="17"/>
  <c r="CR74" i="17"/>
  <c r="CS74" i="17" s="1"/>
  <c r="CJ74" i="17"/>
  <c r="CF74" i="17"/>
  <c r="CG74" i="17" s="1"/>
  <c r="BX74" i="17"/>
  <c r="BT74" i="17"/>
  <c r="BU74" i="17" s="1"/>
  <c r="BL74" i="17"/>
  <c r="BK74" i="17"/>
  <c r="R158" i="4" s="1"/>
  <c r="BF74" i="17"/>
  <c r="BG74" i="17" s="1"/>
  <c r="AX74" i="17"/>
  <c r="AT74" i="17"/>
  <c r="AU74" i="17" s="1"/>
  <c r="AL74" i="17"/>
  <c r="AI74" i="17"/>
  <c r="AH74" i="17"/>
  <c r="Z74" i="17"/>
  <c r="V74" i="17"/>
  <c r="W74" i="17" s="1"/>
  <c r="O74" i="17"/>
  <c r="S74" i="17" s="1"/>
  <c r="Y74" i="17" s="1"/>
  <c r="N74" i="17"/>
  <c r="E74" i="17"/>
  <c r="KO74" i="17" s="1"/>
  <c r="D74" i="17"/>
  <c r="KN74" i="17" s="1"/>
  <c r="C74" i="17"/>
  <c r="JO74" i="17" s="1"/>
  <c r="JS74" i="17" s="1"/>
  <c r="M72" i="17"/>
  <c r="KY70" i="17"/>
  <c r="KT70" i="17"/>
  <c r="KU70" i="17" s="1"/>
  <c r="KL70" i="17"/>
  <c r="KH70" i="17"/>
  <c r="KI70" i="17" s="1"/>
  <c r="JZ70" i="17"/>
  <c r="JV70" i="17"/>
  <c r="JW70" i="17" s="1"/>
  <c r="JN70" i="17"/>
  <c r="JJ70" i="17"/>
  <c r="JK70" i="17" s="1"/>
  <c r="JB70" i="17"/>
  <c r="IX70" i="17"/>
  <c r="IY70" i="17" s="1"/>
  <c r="IP70" i="17"/>
  <c r="IO70" i="17"/>
  <c r="IK70" i="17"/>
  <c r="IJ70" i="17"/>
  <c r="IB70" i="17"/>
  <c r="HX70" i="17"/>
  <c r="HY70" i="17" s="1"/>
  <c r="HP70" i="17"/>
  <c r="HL70" i="17"/>
  <c r="HD70" i="17"/>
  <c r="GZ70" i="17"/>
  <c r="GR70" i="17"/>
  <c r="GN70" i="17"/>
  <c r="GO70" i="17" s="1"/>
  <c r="GF70" i="17"/>
  <c r="GE70" i="17"/>
  <c r="FZ70" i="17"/>
  <c r="GA70" i="17" s="1"/>
  <c r="FR70" i="17"/>
  <c r="FN70" i="17"/>
  <c r="FO70" i="17" s="1"/>
  <c r="FF70" i="17"/>
  <c r="FB70" i="17"/>
  <c r="FC70" i="17" s="1"/>
  <c r="ET70" i="17"/>
  <c r="EP70" i="17"/>
  <c r="EQ70" i="17" s="1"/>
  <c r="EH70" i="17"/>
  <c r="ED70" i="17"/>
  <c r="EE70" i="17" s="1"/>
  <c r="DV70" i="17"/>
  <c r="DU70" i="17"/>
  <c r="DP70" i="17"/>
  <c r="DQ70" i="17" s="1"/>
  <c r="DH70" i="17"/>
  <c r="DD70" i="17"/>
  <c r="DE70" i="17" s="1"/>
  <c r="CV70" i="17"/>
  <c r="CS70" i="17"/>
  <c r="CR70" i="17"/>
  <c r="CK70" i="17"/>
  <c r="CO70" i="17" s="1"/>
  <c r="CU70" i="17" s="1"/>
  <c r="CJ70" i="17"/>
  <c r="CG70" i="17"/>
  <c r="CF70" i="17"/>
  <c r="BX70" i="17"/>
  <c r="BT70" i="17"/>
  <c r="BU70" i="17" s="1"/>
  <c r="BL70" i="17"/>
  <c r="BK70" i="17"/>
  <c r="BF70" i="17"/>
  <c r="BG70" i="17" s="1"/>
  <c r="AX70" i="17"/>
  <c r="AT70" i="17"/>
  <c r="AU70" i="17" s="1"/>
  <c r="AL70" i="17"/>
  <c r="AH70" i="17"/>
  <c r="AI70" i="17" s="1"/>
  <c r="Z70" i="17"/>
  <c r="V70" i="17"/>
  <c r="W70" i="17" s="1"/>
  <c r="N70" i="17"/>
  <c r="G70" i="17"/>
  <c r="J70" i="17" s="1"/>
  <c r="K70" i="17" s="1"/>
  <c r="E70" i="17"/>
  <c r="KC70" i="17" s="1"/>
  <c r="D70" i="17"/>
  <c r="BN70" i="17" s="1"/>
  <c r="C70" i="17"/>
  <c r="KM70" i="17" s="1"/>
  <c r="KQ70" i="17" s="1"/>
  <c r="KY69" i="17"/>
  <c r="KT69" i="17"/>
  <c r="KL69" i="17"/>
  <c r="KH69" i="17"/>
  <c r="JZ69" i="17"/>
  <c r="JV69" i="17"/>
  <c r="JN69" i="17"/>
  <c r="JJ69" i="17"/>
  <c r="JB69" i="17"/>
  <c r="IX69" i="17"/>
  <c r="IP69" i="17"/>
  <c r="IO69" i="17"/>
  <c r="IJ69" i="17"/>
  <c r="IK69" i="17" s="1"/>
  <c r="IB69" i="17"/>
  <c r="HX69" i="17"/>
  <c r="HY69" i="17" s="1"/>
  <c r="HP69" i="17"/>
  <c r="HL69" i="17"/>
  <c r="HM69" i="17" s="1"/>
  <c r="HD69" i="17"/>
  <c r="GZ69" i="17"/>
  <c r="HA69" i="17" s="1"/>
  <c r="GR69" i="17"/>
  <c r="GN69" i="17"/>
  <c r="GO69" i="17" s="1"/>
  <c r="GF69" i="17"/>
  <c r="GE69" i="17"/>
  <c r="FZ69" i="17"/>
  <c r="GA69" i="17" s="1"/>
  <c r="FR69" i="17"/>
  <c r="FN69" i="17"/>
  <c r="FF69" i="17"/>
  <c r="FB69" i="17"/>
  <c r="ET69" i="17"/>
  <c r="EP69" i="17"/>
  <c r="EH69" i="17"/>
  <c r="ED69" i="17"/>
  <c r="DV69" i="17"/>
  <c r="DU69" i="17"/>
  <c r="DQ69" i="17"/>
  <c r="DP69" i="17"/>
  <c r="DH69" i="17"/>
  <c r="DD69" i="17"/>
  <c r="DE69" i="17" s="1"/>
  <c r="CV69" i="17"/>
  <c r="CR69" i="17"/>
  <c r="CS69" i="17" s="1"/>
  <c r="CJ69" i="17"/>
  <c r="CF69" i="17"/>
  <c r="CG69" i="17" s="1"/>
  <c r="BX69" i="17"/>
  <c r="BU69" i="17"/>
  <c r="BT69" i="17"/>
  <c r="BL69" i="17"/>
  <c r="BK69" i="17"/>
  <c r="R144" i="4" s="1"/>
  <c r="BF69" i="17"/>
  <c r="AX69" i="17"/>
  <c r="AT69" i="17"/>
  <c r="AL69" i="17"/>
  <c r="AH69" i="17"/>
  <c r="Z69" i="17"/>
  <c r="V69" i="17"/>
  <c r="N69" i="17"/>
  <c r="G69" i="17"/>
  <c r="J69" i="17" s="1"/>
  <c r="E69" i="17"/>
  <c r="DK69" i="17" s="1"/>
  <c r="D69" i="17"/>
  <c r="KN69" i="17" s="1"/>
  <c r="C69" i="17"/>
  <c r="FG69" i="17" s="1"/>
  <c r="FK69" i="17" s="1"/>
  <c r="KY68" i="17"/>
  <c r="KT68" i="17"/>
  <c r="KL68" i="17"/>
  <c r="KH68" i="17"/>
  <c r="KI68" i="17" s="1"/>
  <c r="JZ68" i="17"/>
  <c r="JV68" i="17"/>
  <c r="JW68" i="17" s="1"/>
  <c r="JN68" i="17"/>
  <c r="JJ68" i="17"/>
  <c r="JB68" i="17"/>
  <c r="IX68" i="17"/>
  <c r="IP68" i="17"/>
  <c r="IO68" i="17"/>
  <c r="IJ68" i="17"/>
  <c r="IK68" i="17" s="1"/>
  <c r="IB68" i="17"/>
  <c r="HX68" i="17"/>
  <c r="HY68" i="17" s="1"/>
  <c r="HP68" i="17"/>
  <c r="HL68" i="17"/>
  <c r="HM68" i="17" s="1"/>
  <c r="HD68" i="17"/>
  <c r="GZ68" i="17"/>
  <c r="HA68" i="17" s="1"/>
  <c r="GR68" i="17"/>
  <c r="GN68" i="17"/>
  <c r="GO68" i="17" s="1"/>
  <c r="GF68" i="17"/>
  <c r="GE68" i="17"/>
  <c r="FZ68" i="17"/>
  <c r="GA68" i="17" s="1"/>
  <c r="FR68" i="17"/>
  <c r="FO68" i="17"/>
  <c r="FN68" i="17"/>
  <c r="FF68" i="17"/>
  <c r="FB68" i="17"/>
  <c r="FC68" i="17" s="1"/>
  <c r="ET68" i="17"/>
  <c r="EP68" i="17"/>
  <c r="EQ68" i="17" s="1"/>
  <c r="EH68" i="17"/>
  <c r="ED68" i="17"/>
  <c r="EE68" i="17" s="1"/>
  <c r="DV68" i="17"/>
  <c r="DU68" i="17"/>
  <c r="DP68" i="17"/>
  <c r="DQ68" i="17" s="1"/>
  <c r="DH68" i="17"/>
  <c r="DD68" i="17"/>
  <c r="DE68" i="17" s="1"/>
  <c r="CV68" i="17"/>
  <c r="CR68" i="17"/>
  <c r="CS68" i="17" s="1"/>
  <c r="CJ68" i="17"/>
  <c r="CF68" i="17"/>
  <c r="CG68" i="17" s="1"/>
  <c r="BX68" i="17"/>
  <c r="BT68" i="17"/>
  <c r="BU68" i="17" s="1"/>
  <c r="BL68" i="17"/>
  <c r="BK68" i="17"/>
  <c r="BF68" i="17"/>
  <c r="AX68" i="17"/>
  <c r="AU68" i="17"/>
  <c r="AT68" i="17"/>
  <c r="AL68" i="17"/>
  <c r="AH68" i="17"/>
  <c r="AI68" i="17" s="1"/>
  <c r="Z68" i="17"/>
  <c r="V68" i="17"/>
  <c r="N68" i="17"/>
  <c r="E68" i="17"/>
  <c r="KO68" i="17" s="1"/>
  <c r="D68" i="17"/>
  <c r="FH68" i="17" s="1"/>
  <c r="C68" i="17"/>
  <c r="G68" i="17" s="1"/>
  <c r="J68" i="17" s="1"/>
  <c r="KY67" i="17"/>
  <c r="KT67" i="17"/>
  <c r="KU67" i="17" s="1"/>
  <c r="KL67" i="17"/>
  <c r="KH67" i="17"/>
  <c r="KI67" i="17" s="1"/>
  <c r="JZ67" i="17"/>
  <c r="JV67" i="17"/>
  <c r="JW67" i="17" s="1"/>
  <c r="JN67" i="17"/>
  <c r="JJ67" i="17"/>
  <c r="JK67" i="17" s="1"/>
  <c r="JB67" i="17"/>
  <c r="IY67" i="17"/>
  <c r="IX67" i="17"/>
  <c r="IP67" i="17"/>
  <c r="IO67" i="17"/>
  <c r="IJ67" i="17"/>
  <c r="IK67" i="17" s="1"/>
  <c r="IB67" i="17"/>
  <c r="HY67" i="17"/>
  <c r="HX67" i="17"/>
  <c r="HP67" i="17"/>
  <c r="HL67" i="17"/>
  <c r="HM67" i="17" s="1"/>
  <c r="HD67" i="17"/>
  <c r="GZ67" i="17"/>
  <c r="HA67" i="17" s="1"/>
  <c r="GR67" i="17"/>
  <c r="GN67" i="17"/>
  <c r="GO67" i="17" s="1"/>
  <c r="GF67" i="17"/>
  <c r="GE67" i="17"/>
  <c r="FZ67" i="17"/>
  <c r="GA67" i="17" s="1"/>
  <c r="FR67" i="17"/>
  <c r="FN67" i="17"/>
  <c r="FO67" i="17" s="1"/>
  <c r="FH67" i="17"/>
  <c r="FF67" i="17"/>
  <c r="FB67" i="17"/>
  <c r="FC67" i="17" s="1"/>
  <c r="ET67" i="17"/>
  <c r="EP67" i="17"/>
  <c r="EQ67" i="17" s="1"/>
  <c r="EH67" i="17"/>
  <c r="ED67" i="17"/>
  <c r="EE67" i="17" s="1"/>
  <c r="DX67" i="17"/>
  <c r="DV67" i="17"/>
  <c r="DU67" i="17"/>
  <c r="DP67" i="17"/>
  <c r="DH67" i="17"/>
  <c r="DD67" i="17"/>
  <c r="CV67" i="17"/>
  <c r="CR67" i="17"/>
  <c r="CJ67" i="17"/>
  <c r="CF67" i="17"/>
  <c r="BX67" i="17"/>
  <c r="BT67" i="17"/>
  <c r="BL67" i="17"/>
  <c r="BK67" i="17"/>
  <c r="R142" i="4" s="1"/>
  <c r="BF67" i="17"/>
  <c r="BG67" i="17" s="1"/>
  <c r="AX67" i="17"/>
  <c r="AT67" i="17"/>
  <c r="AU67" i="17" s="1"/>
  <c r="AL67" i="17"/>
  <c r="AI67" i="17"/>
  <c r="AH67" i="17"/>
  <c r="Z67" i="17"/>
  <c r="V67" i="17"/>
  <c r="W67" i="17" s="1"/>
  <c r="N67" i="17"/>
  <c r="E67" i="17"/>
  <c r="D67" i="17"/>
  <c r="KN67" i="17" s="1"/>
  <c r="C67" i="17"/>
  <c r="KY66" i="17"/>
  <c r="KT66" i="17"/>
  <c r="KU66" i="17" s="1"/>
  <c r="KL66" i="17"/>
  <c r="KH66" i="17"/>
  <c r="KI66" i="17" s="1"/>
  <c r="JZ66" i="17"/>
  <c r="JV66" i="17"/>
  <c r="JW66" i="17" s="1"/>
  <c r="KX66" i="17" s="1"/>
  <c r="JN66" i="17"/>
  <c r="JJ66" i="17"/>
  <c r="JK66" i="17" s="1"/>
  <c r="JB66" i="17"/>
  <c r="IX66" i="17"/>
  <c r="IY66" i="17" s="1"/>
  <c r="IP66" i="17"/>
  <c r="IO66" i="17"/>
  <c r="IJ66" i="17"/>
  <c r="IK66" i="17" s="1"/>
  <c r="IC66" i="17"/>
  <c r="IG66" i="17" s="1"/>
  <c r="IM66" i="17" s="1"/>
  <c r="IB66" i="17"/>
  <c r="HX66" i="17"/>
  <c r="HY66" i="17" s="1"/>
  <c r="HP66" i="17"/>
  <c r="HL66" i="17"/>
  <c r="HM66" i="17" s="1"/>
  <c r="HD66" i="17"/>
  <c r="GZ66" i="17"/>
  <c r="HA66" i="17" s="1"/>
  <c r="GR66" i="17"/>
  <c r="GN66" i="17"/>
  <c r="GO66" i="17" s="1"/>
  <c r="GF66" i="17"/>
  <c r="GE66" i="17"/>
  <c r="FZ66" i="17"/>
  <c r="GA66" i="17" s="1"/>
  <c r="FR66" i="17"/>
  <c r="FN66" i="17"/>
  <c r="FO66" i="17" s="1"/>
  <c r="FI66" i="17"/>
  <c r="FF66" i="17"/>
  <c r="FB66" i="17"/>
  <c r="FC66" i="17" s="1"/>
  <c r="ET66" i="17"/>
  <c r="EP66" i="17"/>
  <c r="EQ66" i="17" s="1"/>
  <c r="EH66" i="17"/>
  <c r="ED66" i="17"/>
  <c r="EE66" i="17" s="1"/>
  <c r="DV66" i="17"/>
  <c r="DU66" i="17"/>
  <c r="DP66" i="17"/>
  <c r="DJ66" i="17"/>
  <c r="DH66" i="17"/>
  <c r="DD66" i="17"/>
  <c r="DE66" i="17" s="1"/>
  <c r="CV66" i="17"/>
  <c r="CR66" i="17"/>
  <c r="CJ66" i="17"/>
  <c r="CF66" i="17"/>
  <c r="CG66" i="17" s="1"/>
  <c r="BX66" i="17"/>
  <c r="BT66" i="17"/>
  <c r="BL66" i="17"/>
  <c r="BK66" i="17"/>
  <c r="R141" i="4" s="1"/>
  <c r="BF66" i="17"/>
  <c r="BG66" i="17" s="1"/>
  <c r="AX66" i="17"/>
  <c r="AT66" i="17"/>
  <c r="AU66" i="17" s="1"/>
  <c r="AL66" i="17"/>
  <c r="AH66" i="17"/>
  <c r="AI66" i="17" s="1"/>
  <c r="Z66" i="17"/>
  <c r="V66" i="17"/>
  <c r="W66" i="17" s="1"/>
  <c r="N66" i="17"/>
  <c r="E66" i="17"/>
  <c r="KO66" i="17" s="1"/>
  <c r="D66" i="17"/>
  <c r="EV66" i="17" s="1"/>
  <c r="C66" i="17"/>
  <c r="KM66" i="17" s="1"/>
  <c r="KQ66" i="17" s="1"/>
  <c r="KY65" i="17"/>
  <c r="KU65" i="17"/>
  <c r="KT65" i="17"/>
  <c r="KL65" i="17"/>
  <c r="KH65" i="17"/>
  <c r="KI65" i="17" s="1"/>
  <c r="JZ65" i="17"/>
  <c r="JV65" i="17"/>
  <c r="JW65" i="17" s="1"/>
  <c r="JN65" i="17"/>
  <c r="JJ65" i="17"/>
  <c r="JK65" i="17" s="1"/>
  <c r="JB65" i="17"/>
  <c r="IX65" i="17"/>
  <c r="IY65" i="17" s="1"/>
  <c r="IP65" i="17"/>
  <c r="IO65" i="17"/>
  <c r="IJ65" i="17"/>
  <c r="IK65" i="17" s="1"/>
  <c r="IB65" i="17"/>
  <c r="HX65" i="17"/>
  <c r="HY65" i="17" s="1"/>
  <c r="HP65" i="17"/>
  <c r="HL65" i="17"/>
  <c r="HM65" i="17" s="1"/>
  <c r="HD65" i="17"/>
  <c r="GZ65" i="17"/>
  <c r="HA65" i="17" s="1"/>
  <c r="GR65" i="17"/>
  <c r="GN65" i="17"/>
  <c r="GO65" i="17" s="1"/>
  <c r="GF65" i="17"/>
  <c r="GE65" i="17"/>
  <c r="FZ65" i="17"/>
  <c r="FR65" i="17"/>
  <c r="FN65" i="17"/>
  <c r="FF65" i="17"/>
  <c r="FB65" i="17"/>
  <c r="ET65" i="17"/>
  <c r="EP65" i="17"/>
  <c r="EH65" i="17"/>
  <c r="ED65" i="17"/>
  <c r="DV65" i="17"/>
  <c r="DU65" i="17"/>
  <c r="DP65" i="17"/>
  <c r="DQ65" i="17" s="1"/>
  <c r="DH65" i="17"/>
  <c r="DD65" i="17"/>
  <c r="DE65" i="17" s="1"/>
  <c r="CX65" i="17"/>
  <c r="CV65" i="17"/>
  <c r="CR65" i="17"/>
  <c r="CS65" i="17" s="1"/>
  <c r="CJ65" i="17"/>
  <c r="CF65" i="17"/>
  <c r="CG65" i="17" s="1"/>
  <c r="BX65" i="17"/>
  <c r="BT65" i="17"/>
  <c r="BU65" i="17" s="1"/>
  <c r="BL65" i="17"/>
  <c r="BK65" i="17"/>
  <c r="R140" i="4" s="1"/>
  <c r="BF65" i="17"/>
  <c r="AX65" i="17"/>
  <c r="AT65" i="17"/>
  <c r="AL65" i="17"/>
  <c r="AH65" i="17"/>
  <c r="Z65" i="17"/>
  <c r="V65" i="17"/>
  <c r="N65" i="17"/>
  <c r="E65" i="17"/>
  <c r="FU65" i="17" s="1"/>
  <c r="D65" i="17"/>
  <c r="KN65" i="17" s="1"/>
  <c r="C65" i="17"/>
  <c r="AA65" i="17" s="1"/>
  <c r="AE65" i="17" s="1"/>
  <c r="KY64" i="17"/>
  <c r="KT64" i="17"/>
  <c r="KU64" i="17" s="1"/>
  <c r="KL64" i="17"/>
  <c r="KH64" i="17"/>
  <c r="KI64" i="17" s="1"/>
  <c r="JZ64" i="17"/>
  <c r="JV64" i="17"/>
  <c r="JW64" i="17" s="1"/>
  <c r="JN64" i="17"/>
  <c r="JJ64" i="17"/>
  <c r="JK64" i="17" s="1"/>
  <c r="JB64" i="17"/>
  <c r="IX64" i="17"/>
  <c r="IY64" i="17" s="1"/>
  <c r="IR64" i="17"/>
  <c r="IP64" i="17"/>
  <c r="IO64" i="17"/>
  <c r="IJ64" i="17"/>
  <c r="IK64" i="17" s="1"/>
  <c r="IB64" i="17"/>
  <c r="HX64" i="17"/>
  <c r="HY64" i="17" s="1"/>
  <c r="HP64" i="17"/>
  <c r="HL64" i="17"/>
  <c r="HM64" i="17" s="1"/>
  <c r="HD64" i="17"/>
  <c r="GZ64" i="17"/>
  <c r="HA64" i="17" s="1"/>
  <c r="GR64" i="17"/>
  <c r="GN64" i="17"/>
  <c r="GO64" i="17" s="1"/>
  <c r="GF64" i="17"/>
  <c r="GE64" i="17"/>
  <c r="FZ64" i="17"/>
  <c r="FR64" i="17"/>
  <c r="FN64" i="17"/>
  <c r="FO64" i="17" s="1"/>
  <c r="FF64" i="17"/>
  <c r="FB64" i="17"/>
  <c r="FC64" i="17" s="1"/>
  <c r="ET64" i="17"/>
  <c r="EP64" i="17"/>
  <c r="EQ64" i="17" s="1"/>
  <c r="EH64" i="17"/>
  <c r="ED64" i="17"/>
  <c r="DV64" i="17"/>
  <c r="DU64" i="17"/>
  <c r="DP64" i="17"/>
  <c r="DQ64" i="17" s="1"/>
  <c r="DH64" i="17"/>
  <c r="DD64" i="17"/>
  <c r="DE64" i="17" s="1"/>
  <c r="CV64" i="17"/>
  <c r="CR64" i="17"/>
  <c r="CS64" i="17" s="1"/>
  <c r="CJ64" i="17"/>
  <c r="CF64" i="17"/>
  <c r="CG64" i="17" s="1"/>
  <c r="BX64" i="17"/>
  <c r="BT64" i="17"/>
  <c r="BU64" i="17" s="1"/>
  <c r="BL64" i="17"/>
  <c r="BK64" i="17"/>
  <c r="R139" i="4" s="1"/>
  <c r="BF64" i="17"/>
  <c r="BG64" i="17" s="1"/>
  <c r="AZ64" i="17"/>
  <c r="AX64" i="17"/>
  <c r="AT64" i="17"/>
  <c r="AU64" i="17" s="1"/>
  <c r="AL64" i="17"/>
  <c r="AH64" i="17"/>
  <c r="Z64" i="17"/>
  <c r="V64" i="17"/>
  <c r="W64" i="17" s="1"/>
  <c r="N64" i="17"/>
  <c r="E64" i="17"/>
  <c r="CY64" i="17" s="1"/>
  <c r="D64" i="17"/>
  <c r="JP64" i="17" s="1"/>
  <c r="C64" i="17"/>
  <c r="AA64" i="17" s="1"/>
  <c r="AE64" i="17" s="1"/>
  <c r="KY63" i="17"/>
  <c r="KT63" i="17"/>
  <c r="KU63" i="17" s="1"/>
  <c r="KL63" i="17"/>
  <c r="KH63" i="17"/>
  <c r="KI63" i="17" s="1"/>
  <c r="JZ63" i="17"/>
  <c r="JV63" i="17"/>
  <c r="JW63" i="17" s="1"/>
  <c r="JN63" i="17"/>
  <c r="JJ63" i="17"/>
  <c r="JK63" i="17" s="1"/>
  <c r="JB63" i="17"/>
  <c r="IX63" i="17"/>
  <c r="IY63" i="17" s="1"/>
  <c r="IP63" i="17"/>
  <c r="IO63" i="17"/>
  <c r="IJ63" i="17"/>
  <c r="IB63" i="17"/>
  <c r="HX63" i="17"/>
  <c r="HP63" i="17"/>
  <c r="HL63" i="17"/>
  <c r="HG63" i="17"/>
  <c r="HD63" i="17"/>
  <c r="GZ63" i="17"/>
  <c r="GR63" i="17"/>
  <c r="GN63" i="17"/>
  <c r="GF63" i="17"/>
  <c r="GE63" i="17"/>
  <c r="FZ63" i="17"/>
  <c r="FU63" i="17"/>
  <c r="FR63" i="17"/>
  <c r="FN63" i="17"/>
  <c r="FO63" i="17" s="1"/>
  <c r="FF63" i="17"/>
  <c r="FB63" i="17"/>
  <c r="FC63" i="17" s="1"/>
  <c r="ET63" i="17"/>
  <c r="EP63" i="17"/>
  <c r="EH63" i="17"/>
  <c r="ED63" i="17"/>
  <c r="EE63" i="17" s="1"/>
  <c r="DV63" i="17"/>
  <c r="DU63" i="17"/>
  <c r="DP63" i="17"/>
  <c r="DH63" i="17"/>
  <c r="DD63" i="17"/>
  <c r="DE63" i="17" s="1"/>
  <c r="CV63" i="17"/>
  <c r="CS63" i="17"/>
  <c r="CR63" i="17"/>
  <c r="CJ63" i="17"/>
  <c r="CF63" i="17"/>
  <c r="CG63" i="17" s="1"/>
  <c r="BX63" i="17"/>
  <c r="BT63" i="17"/>
  <c r="BU63" i="17" s="1"/>
  <c r="BL63" i="17"/>
  <c r="BK63" i="17"/>
  <c r="R134" i="4" s="1"/>
  <c r="BF63" i="17"/>
  <c r="BG63" i="17" s="1"/>
  <c r="AX63" i="17"/>
  <c r="AT63" i="17"/>
  <c r="AU63" i="17" s="1"/>
  <c r="AL63" i="17"/>
  <c r="AH63" i="17"/>
  <c r="AI63" i="17" s="1"/>
  <c r="Z63" i="17"/>
  <c r="V63" i="17"/>
  <c r="W63" i="17" s="1"/>
  <c r="N63" i="17"/>
  <c r="J63" i="17"/>
  <c r="K63" i="17" s="1"/>
  <c r="G63" i="17"/>
  <c r="E63" i="17"/>
  <c r="HS63" i="17" s="1"/>
  <c r="D63" i="17"/>
  <c r="DJ63" i="17" s="1"/>
  <c r="C63" i="17"/>
  <c r="JO63" i="17" s="1"/>
  <c r="JS63" i="17" s="1"/>
  <c r="JY63" i="17" s="1"/>
  <c r="KY62" i="17"/>
  <c r="KT62" i="17"/>
  <c r="KL62" i="17"/>
  <c r="KH62" i="17"/>
  <c r="JZ62" i="17"/>
  <c r="JV62" i="17"/>
  <c r="JN62" i="17"/>
  <c r="JJ62" i="17"/>
  <c r="JB62" i="17"/>
  <c r="IX62" i="17"/>
  <c r="IQ62" i="17"/>
  <c r="IU62" i="17" s="1"/>
  <c r="IP62" i="17"/>
  <c r="IO62" i="17"/>
  <c r="IJ62" i="17"/>
  <c r="IK62" i="17" s="1"/>
  <c r="IB62" i="17"/>
  <c r="HX62" i="17"/>
  <c r="HY62" i="17" s="1"/>
  <c r="HP62" i="17"/>
  <c r="HL62" i="17"/>
  <c r="HM62" i="17" s="1"/>
  <c r="HD62" i="17"/>
  <c r="HA62" i="17"/>
  <c r="GZ62" i="17"/>
  <c r="GR62" i="17"/>
  <c r="GN62" i="17"/>
  <c r="GO62" i="17" s="1"/>
  <c r="GF62" i="17"/>
  <c r="GE62" i="17"/>
  <c r="FZ62" i="17"/>
  <c r="FR62" i="17"/>
  <c r="FN62" i="17"/>
  <c r="FF62" i="17"/>
  <c r="FB62" i="17"/>
  <c r="ET62" i="17"/>
  <c r="EP62" i="17"/>
  <c r="EH62" i="17"/>
  <c r="ED62" i="17"/>
  <c r="DV62" i="17"/>
  <c r="DU62" i="17"/>
  <c r="DP62" i="17"/>
  <c r="DQ62" i="17" s="1"/>
  <c r="DH62" i="17"/>
  <c r="DD62" i="17"/>
  <c r="DE62" i="17" s="1"/>
  <c r="CV62" i="17"/>
  <c r="CR62" i="17"/>
  <c r="CS62" i="17" s="1"/>
  <c r="CJ62" i="17"/>
  <c r="CG62" i="17"/>
  <c r="CF62" i="17"/>
  <c r="BX62" i="17"/>
  <c r="BT62" i="17"/>
  <c r="BU62" i="17" s="1"/>
  <c r="BL62" i="17"/>
  <c r="BK62" i="17"/>
  <c r="R133" i="4" s="1"/>
  <c r="BF62" i="17"/>
  <c r="AX62" i="17"/>
  <c r="AT62" i="17"/>
  <c r="AL62" i="17"/>
  <c r="AH62" i="17"/>
  <c r="Z62" i="17"/>
  <c r="V62" i="17"/>
  <c r="N62" i="17"/>
  <c r="E62" i="17"/>
  <c r="GU62" i="17" s="1"/>
  <c r="D62" i="17"/>
  <c r="FT62" i="17" s="1"/>
  <c r="C62" i="17"/>
  <c r="JO62" i="17" s="1"/>
  <c r="JS62" i="17" s="1"/>
  <c r="KY61" i="17"/>
  <c r="KU61" i="17"/>
  <c r="KT61" i="17"/>
  <c r="KN61" i="17"/>
  <c r="KL61" i="17"/>
  <c r="KH61" i="17"/>
  <c r="KI61" i="17" s="1"/>
  <c r="JZ61" i="17"/>
  <c r="JV61" i="17"/>
  <c r="JW61" i="17" s="1"/>
  <c r="JN61" i="17"/>
  <c r="JJ61" i="17"/>
  <c r="JK61" i="17" s="1"/>
  <c r="JB61" i="17"/>
  <c r="IX61" i="17"/>
  <c r="IY61" i="17" s="1"/>
  <c r="IP61" i="17"/>
  <c r="IO61" i="17"/>
  <c r="IJ61" i="17"/>
  <c r="IK61" i="17" s="1"/>
  <c r="IB61" i="17"/>
  <c r="HX61" i="17"/>
  <c r="HY61" i="17" s="1"/>
  <c r="HP61" i="17"/>
  <c r="HL61" i="17"/>
  <c r="HM61" i="17" s="1"/>
  <c r="HD61" i="17"/>
  <c r="GZ61" i="17"/>
  <c r="HA61" i="17" s="1"/>
  <c r="GR61" i="17"/>
  <c r="GN61" i="17"/>
  <c r="GO61" i="17" s="1"/>
  <c r="GF61" i="17"/>
  <c r="GE61" i="17"/>
  <c r="FZ61" i="17"/>
  <c r="GA61" i="17" s="1"/>
  <c r="FR61" i="17"/>
  <c r="FO61" i="17"/>
  <c r="FN61" i="17"/>
  <c r="FF61" i="17"/>
  <c r="FB61" i="17"/>
  <c r="FC61" i="17" s="1"/>
  <c r="ET61" i="17"/>
  <c r="EP61" i="17"/>
  <c r="EQ61" i="17" s="1"/>
  <c r="EH61" i="17"/>
  <c r="ED61" i="17"/>
  <c r="EE61" i="17" s="1"/>
  <c r="DV61" i="17"/>
  <c r="DU61" i="17"/>
  <c r="DP61" i="17"/>
  <c r="DQ61" i="17" s="1"/>
  <c r="DH61" i="17"/>
  <c r="DD61" i="17"/>
  <c r="DE61" i="17" s="1"/>
  <c r="CV61" i="17"/>
  <c r="CS61" i="17"/>
  <c r="CR61" i="17"/>
  <c r="CJ61" i="17"/>
  <c r="CF61" i="17"/>
  <c r="CG61" i="17" s="1"/>
  <c r="BX61" i="17"/>
  <c r="BU61" i="17"/>
  <c r="BT61" i="17"/>
  <c r="BL61" i="17"/>
  <c r="BK61" i="17"/>
  <c r="R132" i="4" s="1"/>
  <c r="BF61" i="17"/>
  <c r="BG61" i="17" s="1"/>
  <c r="AX61" i="17"/>
  <c r="AU61" i="17"/>
  <c r="AT61" i="17"/>
  <c r="AN61" i="17"/>
  <c r="AL61" i="17"/>
  <c r="AH61" i="17"/>
  <c r="AI61" i="17" s="1"/>
  <c r="Z61" i="17"/>
  <c r="W61" i="17"/>
  <c r="V61" i="17"/>
  <c r="P61" i="17"/>
  <c r="N61" i="17"/>
  <c r="E61" i="17"/>
  <c r="FU61" i="17" s="1"/>
  <c r="D61" i="17"/>
  <c r="IR61" i="17" s="1"/>
  <c r="C61" i="17"/>
  <c r="KM61" i="17" s="1"/>
  <c r="KQ61" i="17" s="1"/>
  <c r="M59" i="17"/>
  <c r="KY57" i="17"/>
  <c r="KT57" i="17"/>
  <c r="KL57" i="17"/>
  <c r="KH57" i="17"/>
  <c r="JZ57" i="17"/>
  <c r="JV57" i="17"/>
  <c r="JN57" i="17"/>
  <c r="JJ57" i="17"/>
  <c r="JB57" i="17"/>
  <c r="IX57" i="17"/>
  <c r="IP57" i="17"/>
  <c r="IO57" i="17"/>
  <c r="IJ57" i="17"/>
  <c r="IB57" i="17"/>
  <c r="HX57" i="17"/>
  <c r="HY57" i="17" s="1"/>
  <c r="HP57" i="17"/>
  <c r="HL57" i="17"/>
  <c r="HM57" i="17" s="1"/>
  <c r="HD57" i="17"/>
  <c r="GZ57" i="17"/>
  <c r="GR57" i="17"/>
  <c r="GN57" i="17"/>
  <c r="GF57" i="17"/>
  <c r="GE57" i="17"/>
  <c r="FZ57" i="17"/>
  <c r="GA57" i="17" s="1"/>
  <c r="FR57" i="17"/>
  <c r="FN57" i="17"/>
  <c r="FO57" i="17" s="1"/>
  <c r="FF57" i="17"/>
  <c r="FB57" i="17"/>
  <c r="ET57" i="17"/>
  <c r="EP57" i="17"/>
  <c r="EH57" i="17"/>
  <c r="ED57" i="17"/>
  <c r="EE57" i="17" s="1"/>
  <c r="DV57" i="17"/>
  <c r="DU57" i="17"/>
  <c r="DQ57" i="17"/>
  <c r="DP57" i="17"/>
  <c r="DH57" i="17"/>
  <c r="DD57" i="17"/>
  <c r="DE57" i="17" s="1"/>
  <c r="CV57" i="17"/>
  <c r="CR57" i="17"/>
  <c r="CS57" i="17" s="1"/>
  <c r="CJ57" i="17"/>
  <c r="CF57" i="17"/>
  <c r="CG57" i="17" s="1"/>
  <c r="BX57" i="17"/>
  <c r="BT57" i="17"/>
  <c r="BU57" i="17" s="1"/>
  <c r="BL57" i="17"/>
  <c r="BK57" i="17"/>
  <c r="BF57" i="17"/>
  <c r="AX57" i="17"/>
  <c r="AT57" i="17"/>
  <c r="AL57" i="17"/>
  <c r="AH57" i="17"/>
  <c r="Z57" i="17"/>
  <c r="V57" i="17"/>
  <c r="N57" i="17"/>
  <c r="E57" i="17"/>
  <c r="KO57" i="17" s="1"/>
  <c r="D57" i="17"/>
  <c r="C57" i="17"/>
  <c r="KM57" i="17" s="1"/>
  <c r="KQ57" i="17" s="1"/>
  <c r="KY56" i="17"/>
  <c r="KT56" i="17"/>
  <c r="KL56" i="17"/>
  <c r="KH56" i="17"/>
  <c r="JZ56" i="17"/>
  <c r="JV56" i="17"/>
  <c r="JN56" i="17"/>
  <c r="JJ56" i="17"/>
  <c r="JB56" i="17"/>
  <c r="IX56" i="17"/>
  <c r="IP56" i="17"/>
  <c r="IO56" i="17"/>
  <c r="IJ56" i="17"/>
  <c r="IK56" i="17" s="1"/>
  <c r="IB56" i="17"/>
  <c r="HY56" i="17"/>
  <c r="HX56" i="17"/>
  <c r="HP56" i="17"/>
  <c r="HL56" i="17"/>
  <c r="HM56" i="17" s="1"/>
  <c r="HD56" i="17"/>
  <c r="GZ56" i="17"/>
  <c r="HA56" i="17" s="1"/>
  <c r="GR56" i="17"/>
  <c r="GN56" i="17"/>
  <c r="GO56" i="17" s="1"/>
  <c r="GF56" i="17"/>
  <c r="GE56" i="17"/>
  <c r="FZ56" i="17"/>
  <c r="FR56" i="17"/>
  <c r="FN56" i="17"/>
  <c r="FF56" i="17"/>
  <c r="FB56" i="17"/>
  <c r="ET56" i="17"/>
  <c r="EP56" i="17"/>
  <c r="EH56" i="17"/>
  <c r="ED56" i="17"/>
  <c r="DV56" i="17"/>
  <c r="DU56" i="17"/>
  <c r="DP56" i="17"/>
  <c r="DQ56" i="17" s="1"/>
  <c r="DH56" i="17"/>
  <c r="DD56" i="17"/>
  <c r="DE56" i="17" s="1"/>
  <c r="CV56" i="17"/>
  <c r="CR56" i="17"/>
  <c r="CS56" i="17" s="1"/>
  <c r="CJ56" i="17"/>
  <c r="CF56" i="17"/>
  <c r="CG56" i="17" s="1"/>
  <c r="BX56" i="17"/>
  <c r="BT56" i="17"/>
  <c r="BU56" i="17" s="1"/>
  <c r="BL56" i="17"/>
  <c r="BK56" i="17"/>
  <c r="R118" i="4" s="1"/>
  <c r="BF56" i="17"/>
  <c r="AX56" i="17"/>
  <c r="AT56" i="17"/>
  <c r="AL56" i="17"/>
  <c r="AH56" i="17"/>
  <c r="Z56" i="17"/>
  <c r="V56" i="17"/>
  <c r="N56" i="17"/>
  <c r="E56" i="17"/>
  <c r="KO56" i="17" s="1"/>
  <c r="D56" i="17"/>
  <c r="KN56" i="17" s="1"/>
  <c r="C56" i="17"/>
  <c r="DI56" i="17" s="1"/>
  <c r="DM56" i="17" s="1"/>
  <c r="KY55" i="17"/>
  <c r="KT55" i="17"/>
  <c r="KU55" i="17" s="1"/>
  <c r="KL55" i="17"/>
  <c r="KH55" i="17"/>
  <c r="KI55" i="17" s="1"/>
  <c r="JZ55" i="17"/>
  <c r="JV55" i="17"/>
  <c r="JW55" i="17" s="1"/>
  <c r="JN55" i="17"/>
  <c r="JK55" i="17"/>
  <c r="JJ55" i="17"/>
  <c r="JB55" i="17"/>
  <c r="IX55" i="17"/>
  <c r="IY55" i="17" s="1"/>
  <c r="IP55" i="17"/>
  <c r="IO55" i="17"/>
  <c r="IJ55" i="17"/>
  <c r="IK55" i="17" s="1"/>
  <c r="IB55" i="17"/>
  <c r="HY55" i="17"/>
  <c r="HX55" i="17"/>
  <c r="HP55" i="17"/>
  <c r="HL55" i="17"/>
  <c r="HM55" i="17" s="1"/>
  <c r="HD55" i="17"/>
  <c r="GZ55" i="17"/>
  <c r="HA55" i="17" s="1"/>
  <c r="GR55" i="17"/>
  <c r="GN55" i="17"/>
  <c r="GO55" i="17" s="1"/>
  <c r="GF55" i="17"/>
  <c r="GE55" i="17"/>
  <c r="FZ55" i="17"/>
  <c r="GA55" i="17" s="1"/>
  <c r="FR55" i="17"/>
  <c r="FN55" i="17"/>
  <c r="FO55" i="17" s="1"/>
  <c r="FF55" i="17"/>
  <c r="FB55" i="17"/>
  <c r="FC55" i="17" s="1"/>
  <c r="ET55" i="17"/>
  <c r="EP55" i="17"/>
  <c r="EQ55" i="17" s="1"/>
  <c r="EI55" i="17"/>
  <c r="EM55" i="17" s="1"/>
  <c r="EH55" i="17"/>
  <c r="ED55" i="17"/>
  <c r="EE55" i="17" s="1"/>
  <c r="DV55" i="17"/>
  <c r="DU55" i="17"/>
  <c r="DP55" i="17"/>
  <c r="DQ55" i="17" s="1"/>
  <c r="DH55" i="17"/>
  <c r="DD55" i="17"/>
  <c r="DE55" i="17" s="1"/>
  <c r="CV55" i="17"/>
  <c r="CR55" i="17"/>
  <c r="CS55" i="17" s="1"/>
  <c r="CJ55" i="17"/>
  <c r="CF55" i="17"/>
  <c r="CG55" i="17" s="1"/>
  <c r="BX55" i="17"/>
  <c r="BT55" i="17"/>
  <c r="BU55" i="17" s="1"/>
  <c r="BL55" i="17"/>
  <c r="BK55" i="17"/>
  <c r="R117" i="4" s="1"/>
  <c r="BF55" i="17"/>
  <c r="BG55" i="17" s="1"/>
  <c r="AX55" i="17"/>
  <c r="AT55" i="17"/>
  <c r="AU55" i="17" s="1"/>
  <c r="AL55" i="17"/>
  <c r="AH55" i="17"/>
  <c r="AI55" i="17" s="1"/>
  <c r="Z55" i="17"/>
  <c r="V55" i="17"/>
  <c r="W55" i="17" s="1"/>
  <c r="N55" i="17"/>
  <c r="E55" i="17"/>
  <c r="KO55" i="17" s="1"/>
  <c r="D55" i="17"/>
  <c r="EV55" i="17" s="1"/>
  <c r="C55" i="17"/>
  <c r="G55" i="17" s="1"/>
  <c r="J55" i="17" s="1"/>
  <c r="K55" i="17" s="1"/>
  <c r="KY54" i="17"/>
  <c r="KT54" i="17"/>
  <c r="KU54" i="17" s="1"/>
  <c r="KL54" i="17"/>
  <c r="KH54" i="17"/>
  <c r="KI54" i="17" s="1"/>
  <c r="JZ54" i="17"/>
  <c r="JV54" i="17"/>
  <c r="JW54" i="17" s="1"/>
  <c r="JN54" i="17"/>
  <c r="JJ54" i="17"/>
  <c r="JK54" i="17" s="1"/>
  <c r="JB54" i="17"/>
  <c r="IX54" i="17"/>
  <c r="IY54" i="17" s="1"/>
  <c r="IP54" i="17"/>
  <c r="IO54" i="17"/>
  <c r="IJ54" i="17"/>
  <c r="IB54" i="17"/>
  <c r="HX54" i="17"/>
  <c r="HP54" i="17"/>
  <c r="HL54" i="17"/>
  <c r="HD54" i="17"/>
  <c r="GZ54" i="17"/>
  <c r="GR54" i="17"/>
  <c r="GN54" i="17"/>
  <c r="GF54" i="17"/>
  <c r="GE54" i="17"/>
  <c r="FZ54" i="17"/>
  <c r="GA54" i="17" s="1"/>
  <c r="FR54" i="17"/>
  <c r="FN54" i="17"/>
  <c r="FO54" i="17" s="1"/>
  <c r="FF54" i="17"/>
  <c r="FB54" i="17"/>
  <c r="FC54" i="17" s="1"/>
  <c r="ET54" i="17"/>
  <c r="EP54" i="17"/>
  <c r="EQ54" i="17" s="1"/>
  <c r="EH54" i="17"/>
  <c r="ED54" i="17"/>
  <c r="EE54" i="17" s="1"/>
  <c r="DV54" i="17"/>
  <c r="DU54" i="17"/>
  <c r="DP54" i="17"/>
  <c r="DH54" i="17"/>
  <c r="DD54" i="17"/>
  <c r="CV54" i="17"/>
  <c r="CR54" i="17"/>
  <c r="CJ54" i="17"/>
  <c r="CF54" i="17"/>
  <c r="BX54" i="17"/>
  <c r="BT54" i="17"/>
  <c r="BL54" i="17"/>
  <c r="BK54" i="17"/>
  <c r="R115" i="4" s="1"/>
  <c r="BF54" i="17"/>
  <c r="BG54" i="17" s="1"/>
  <c r="AX54" i="17"/>
  <c r="AT54" i="17"/>
  <c r="AU54" i="17" s="1"/>
  <c r="AL54" i="17"/>
  <c r="AH54" i="17"/>
  <c r="AI54" i="17" s="1"/>
  <c r="Z54" i="17"/>
  <c r="V54" i="17"/>
  <c r="W54" i="17" s="1"/>
  <c r="N54" i="17"/>
  <c r="E54" i="17"/>
  <c r="DK54" i="17" s="1"/>
  <c r="D54" i="17"/>
  <c r="DJ54" i="17" s="1"/>
  <c r="C54" i="17"/>
  <c r="HQ54" i="17" s="1"/>
  <c r="HU54" i="17" s="1"/>
  <c r="M52" i="17"/>
  <c r="KL51" i="17"/>
  <c r="JZ51" i="17"/>
  <c r="JN51" i="17"/>
  <c r="JB51" i="17"/>
  <c r="IP51" i="17"/>
  <c r="IB51" i="17"/>
  <c r="HP51" i="17"/>
  <c r="HD51" i="17"/>
  <c r="GR51" i="17"/>
  <c r="GF51" i="17"/>
  <c r="FR51" i="17"/>
  <c r="FF51" i="17"/>
  <c r="ET51" i="17"/>
  <c r="EH51" i="17"/>
  <c r="DV51" i="17"/>
  <c r="DH51" i="17"/>
  <c r="CV51" i="17"/>
  <c r="CJ51" i="17"/>
  <c r="BX51" i="17"/>
  <c r="BL51" i="17"/>
  <c r="AL51" i="17"/>
  <c r="Z51" i="17"/>
  <c r="KY48" i="17"/>
  <c r="KT48" i="17"/>
  <c r="KU48" i="17" s="1"/>
  <c r="KL48" i="17"/>
  <c r="KH48" i="17"/>
  <c r="KI48" i="17" s="1"/>
  <c r="JZ48" i="17"/>
  <c r="JV48" i="17"/>
  <c r="JW48" i="17" s="1"/>
  <c r="JN48" i="17"/>
  <c r="JK48" i="17"/>
  <c r="JJ48" i="17"/>
  <c r="JB48" i="17"/>
  <c r="IY48" i="17"/>
  <c r="IX48" i="17"/>
  <c r="IP48" i="17"/>
  <c r="IO48" i="17"/>
  <c r="IJ48" i="17"/>
  <c r="IB48" i="17"/>
  <c r="HX48" i="17"/>
  <c r="HP48" i="17"/>
  <c r="HL48" i="17"/>
  <c r="HD48" i="17"/>
  <c r="GZ48" i="17"/>
  <c r="GR48" i="17"/>
  <c r="GN48" i="17"/>
  <c r="GF48" i="17"/>
  <c r="GE48" i="17"/>
  <c r="FZ48" i="17"/>
  <c r="GA48" i="17" s="1"/>
  <c r="FR48" i="17"/>
  <c r="FN48" i="17"/>
  <c r="FO48" i="17" s="1"/>
  <c r="FF48" i="17"/>
  <c r="FB48" i="17"/>
  <c r="FC48" i="17" s="1"/>
  <c r="ET48" i="17"/>
  <c r="EP48" i="17"/>
  <c r="EQ48" i="17" s="1"/>
  <c r="EH48" i="17"/>
  <c r="ED48" i="17"/>
  <c r="EE48" i="17" s="1"/>
  <c r="DV48" i="17"/>
  <c r="DU48" i="17"/>
  <c r="DP48" i="17"/>
  <c r="DH48" i="17"/>
  <c r="DD48" i="17"/>
  <c r="CV48" i="17"/>
  <c r="CR48" i="17"/>
  <c r="CJ48" i="17"/>
  <c r="CF48" i="17"/>
  <c r="BX48" i="17"/>
  <c r="BT48" i="17"/>
  <c r="BL48" i="17"/>
  <c r="BK48" i="17"/>
  <c r="R101" i="4" s="1"/>
  <c r="BF48" i="17"/>
  <c r="BG48" i="17" s="1"/>
  <c r="AX48" i="17"/>
  <c r="AT48" i="17"/>
  <c r="AU48" i="17" s="1"/>
  <c r="AL48" i="17"/>
  <c r="AH48" i="17"/>
  <c r="AI48" i="17" s="1"/>
  <c r="Z48" i="17"/>
  <c r="V48" i="17"/>
  <c r="W48" i="17" s="1"/>
  <c r="N48" i="17"/>
  <c r="E48" i="17"/>
  <c r="DK48" i="17" s="1"/>
  <c r="D48" i="17"/>
  <c r="C48" i="17"/>
  <c r="KY47" i="17"/>
  <c r="KT47" i="17"/>
  <c r="KU47" i="17" s="1"/>
  <c r="KL47" i="17"/>
  <c r="KH47" i="17"/>
  <c r="KI47" i="17" s="1"/>
  <c r="JZ47" i="17"/>
  <c r="JV47" i="17"/>
  <c r="JW47" i="17" s="1"/>
  <c r="JN47" i="17"/>
  <c r="JJ47" i="17"/>
  <c r="JK47" i="17" s="1"/>
  <c r="JB47" i="17"/>
  <c r="IX47" i="17"/>
  <c r="IY47" i="17" s="1"/>
  <c r="IP47" i="17"/>
  <c r="IO47" i="17"/>
  <c r="IJ47" i="17"/>
  <c r="IK47" i="17" s="1"/>
  <c r="IB47" i="17"/>
  <c r="HX47" i="17"/>
  <c r="HY47" i="17" s="1"/>
  <c r="HP47" i="17"/>
  <c r="HL47" i="17"/>
  <c r="HM47" i="17" s="1"/>
  <c r="HD47" i="17"/>
  <c r="GZ47" i="17"/>
  <c r="HA47" i="17" s="1"/>
  <c r="GR47" i="17"/>
  <c r="GN47" i="17"/>
  <c r="GO47" i="17" s="1"/>
  <c r="GF47" i="17"/>
  <c r="GE47" i="17"/>
  <c r="FZ47" i="17"/>
  <c r="GA47" i="17" s="1"/>
  <c r="FR47" i="17"/>
  <c r="FN47" i="17"/>
  <c r="FO47" i="17" s="1"/>
  <c r="FF47" i="17"/>
  <c r="FB47" i="17"/>
  <c r="FC47" i="17" s="1"/>
  <c r="ET47" i="17"/>
  <c r="EP47" i="17"/>
  <c r="EQ47" i="17" s="1"/>
  <c r="EH47" i="17"/>
  <c r="ED47" i="17"/>
  <c r="EE47" i="17" s="1"/>
  <c r="DV47" i="17"/>
  <c r="DU47" i="17"/>
  <c r="DP47" i="17"/>
  <c r="DQ47" i="17" s="1"/>
  <c r="DH47" i="17"/>
  <c r="DE47" i="17"/>
  <c r="DD47" i="17"/>
  <c r="CV47" i="17"/>
  <c r="CR47" i="17"/>
  <c r="CS47" i="17" s="1"/>
  <c r="CJ47" i="17"/>
  <c r="CF47" i="17"/>
  <c r="CG47" i="17" s="1"/>
  <c r="BX47" i="17"/>
  <c r="BU47" i="17"/>
  <c r="BT47" i="17"/>
  <c r="BL47" i="17"/>
  <c r="BK47" i="17"/>
  <c r="CS76" i="4" s="1"/>
  <c r="CU76" i="4" s="1"/>
  <c r="CW76" i="4" s="1"/>
  <c r="BF47" i="17"/>
  <c r="BG47" i="17" s="1"/>
  <c r="AX47" i="17"/>
  <c r="AT47" i="17"/>
  <c r="AU47" i="17" s="1"/>
  <c r="AL47" i="17"/>
  <c r="AH47" i="17"/>
  <c r="AI47" i="17" s="1"/>
  <c r="Z47" i="17"/>
  <c r="V47" i="17"/>
  <c r="W47" i="17" s="1"/>
  <c r="N47" i="17"/>
  <c r="E47" i="17"/>
  <c r="EK47" i="17" s="1"/>
  <c r="D47" i="17"/>
  <c r="FT47" i="17" s="1"/>
  <c r="C47" i="17"/>
  <c r="IC47" i="17" s="1"/>
  <c r="IG47" i="17" s="1"/>
  <c r="KY46" i="17"/>
  <c r="KT46" i="17"/>
  <c r="KL46" i="17"/>
  <c r="KH46" i="17"/>
  <c r="JZ46" i="17"/>
  <c r="JV46" i="17"/>
  <c r="JN46" i="17"/>
  <c r="JJ46" i="17"/>
  <c r="JB46" i="17"/>
  <c r="IX46" i="17"/>
  <c r="IP46" i="17"/>
  <c r="IO46" i="17"/>
  <c r="IJ46" i="17"/>
  <c r="IB46" i="17"/>
  <c r="HX46" i="17"/>
  <c r="HP46" i="17"/>
  <c r="HL46" i="17"/>
  <c r="HD46" i="17"/>
  <c r="GZ46" i="17"/>
  <c r="GR46" i="17"/>
  <c r="GN46" i="17"/>
  <c r="GF46" i="17"/>
  <c r="GE46" i="17"/>
  <c r="FZ46" i="17"/>
  <c r="FR46" i="17"/>
  <c r="FN46" i="17"/>
  <c r="FF46" i="17"/>
  <c r="FB46" i="17"/>
  <c r="ET46" i="17"/>
  <c r="EP46" i="17"/>
  <c r="EH46" i="17"/>
  <c r="ED46" i="17"/>
  <c r="DV46" i="17"/>
  <c r="DU46" i="17"/>
  <c r="DP46" i="17"/>
  <c r="DQ46" i="17" s="1"/>
  <c r="DH46" i="17"/>
  <c r="DD46" i="17"/>
  <c r="DE46" i="17" s="1"/>
  <c r="CV46" i="17"/>
  <c r="CR46" i="17"/>
  <c r="CS46" i="17" s="1"/>
  <c r="CJ46" i="17"/>
  <c r="CG46" i="17"/>
  <c r="CF46" i="17"/>
  <c r="BX46" i="17"/>
  <c r="BT46" i="17"/>
  <c r="BU46" i="17" s="1"/>
  <c r="BL46" i="17"/>
  <c r="BK46" i="17"/>
  <c r="CS75" i="4" s="1"/>
  <c r="CU75" i="4" s="1"/>
  <c r="CW75" i="4" s="1"/>
  <c r="BF46" i="17"/>
  <c r="AX46" i="17"/>
  <c r="AT46" i="17"/>
  <c r="AL46" i="17"/>
  <c r="AH46" i="17"/>
  <c r="Z46" i="17"/>
  <c r="V46" i="17"/>
  <c r="N46" i="17"/>
  <c r="E46" i="17"/>
  <c r="GU46" i="17" s="1"/>
  <c r="D46" i="17"/>
  <c r="ID46" i="17" s="1"/>
  <c r="C46" i="17"/>
  <c r="KY45" i="17"/>
  <c r="KT45" i="17"/>
  <c r="KU45" i="17" s="1"/>
  <c r="KL45" i="17"/>
  <c r="KH45" i="17"/>
  <c r="KI45" i="17" s="1"/>
  <c r="JZ45" i="17"/>
  <c r="JV45" i="17"/>
  <c r="JW45" i="17" s="1"/>
  <c r="JN45" i="17"/>
  <c r="JJ45" i="17"/>
  <c r="JK45" i="17" s="1"/>
  <c r="JB45" i="17"/>
  <c r="IX45" i="17"/>
  <c r="IY45" i="17" s="1"/>
  <c r="IP45" i="17"/>
  <c r="IO45" i="17"/>
  <c r="IJ45" i="17"/>
  <c r="IK45" i="17" s="1"/>
  <c r="IB45" i="17"/>
  <c r="HX45" i="17"/>
  <c r="HY45" i="17" s="1"/>
  <c r="HP45" i="17"/>
  <c r="HL45" i="17"/>
  <c r="HM45" i="17" s="1"/>
  <c r="HD45" i="17"/>
  <c r="GZ45" i="17"/>
  <c r="HA45" i="17" s="1"/>
  <c r="GR45" i="17"/>
  <c r="GN45" i="17"/>
  <c r="GO45" i="17" s="1"/>
  <c r="GF45" i="17"/>
  <c r="GE45" i="17"/>
  <c r="FZ45" i="17"/>
  <c r="GA45" i="17" s="1"/>
  <c r="FR45" i="17"/>
  <c r="FN45" i="17"/>
  <c r="FO45" i="17" s="1"/>
  <c r="FF45" i="17"/>
  <c r="FB45" i="17"/>
  <c r="FC45" i="17" s="1"/>
  <c r="ET45" i="17"/>
  <c r="EP45" i="17"/>
  <c r="EQ45" i="17" s="1"/>
  <c r="EH45" i="17"/>
  <c r="ED45" i="17"/>
  <c r="EE45" i="17" s="1"/>
  <c r="DV45" i="17"/>
  <c r="DU45" i="17"/>
  <c r="DP45" i="17"/>
  <c r="DQ45" i="17" s="1"/>
  <c r="DH45" i="17"/>
  <c r="DE45" i="17"/>
  <c r="DD45" i="17"/>
  <c r="CV45" i="17"/>
  <c r="CR45" i="17"/>
  <c r="CS45" i="17" s="1"/>
  <c r="CJ45" i="17"/>
  <c r="CG45" i="17"/>
  <c r="CF45" i="17"/>
  <c r="BX45" i="17"/>
  <c r="BU45" i="17"/>
  <c r="BT45" i="17"/>
  <c r="BL45" i="17"/>
  <c r="BK45" i="17"/>
  <c r="CS73" i="4" s="1"/>
  <c r="CU73" i="4" s="1"/>
  <c r="CW73" i="4" s="1"/>
  <c r="BF45" i="17"/>
  <c r="BG45" i="17" s="1"/>
  <c r="AX45" i="17"/>
  <c r="AT45" i="17"/>
  <c r="AU45" i="17" s="1"/>
  <c r="AL45" i="17"/>
  <c r="AH45" i="17"/>
  <c r="AI45" i="17" s="1"/>
  <c r="Z45" i="17"/>
  <c r="V45" i="17"/>
  <c r="W45" i="17" s="1"/>
  <c r="N45" i="17"/>
  <c r="E45" i="17"/>
  <c r="IE45" i="17" s="1"/>
  <c r="D45" i="17"/>
  <c r="KB45" i="17" s="1"/>
  <c r="C45" i="17"/>
  <c r="KM45" i="17" s="1"/>
  <c r="KQ45" i="17" s="1"/>
  <c r="KY44" i="17"/>
  <c r="KT44" i="17"/>
  <c r="KL44" i="17"/>
  <c r="KH44" i="17"/>
  <c r="JZ44" i="17"/>
  <c r="JV44" i="17"/>
  <c r="JN44" i="17"/>
  <c r="JJ44" i="17"/>
  <c r="JB44" i="17"/>
  <c r="IX44" i="17"/>
  <c r="IP44" i="17"/>
  <c r="IO44" i="17"/>
  <c r="IJ44" i="17"/>
  <c r="IB44" i="17"/>
  <c r="HX44" i="17"/>
  <c r="HP44" i="17"/>
  <c r="HL44" i="17"/>
  <c r="HD44" i="17"/>
  <c r="GZ44" i="17"/>
  <c r="GR44" i="17"/>
  <c r="GN44" i="17"/>
  <c r="GF44" i="17"/>
  <c r="GE44" i="17"/>
  <c r="FZ44" i="17"/>
  <c r="GA44" i="17" s="1"/>
  <c r="FR44" i="17"/>
  <c r="FN44" i="17"/>
  <c r="FF44" i="17"/>
  <c r="FB44" i="17"/>
  <c r="FC44" i="17" s="1"/>
  <c r="ET44" i="17"/>
  <c r="EP44" i="17"/>
  <c r="EH44" i="17"/>
  <c r="ED44" i="17"/>
  <c r="EE44" i="17" s="1"/>
  <c r="DV44" i="17"/>
  <c r="DU44" i="17"/>
  <c r="DP44" i="17"/>
  <c r="DH44" i="17"/>
  <c r="DD44" i="17"/>
  <c r="CV44" i="17"/>
  <c r="CR44" i="17"/>
  <c r="CJ44" i="17"/>
  <c r="CF44" i="17"/>
  <c r="BX44" i="17"/>
  <c r="BT44" i="17"/>
  <c r="BL44" i="17"/>
  <c r="BK44" i="17"/>
  <c r="R93" i="4" s="1"/>
  <c r="BF44" i="17"/>
  <c r="AX44" i="17"/>
  <c r="AT44" i="17"/>
  <c r="AL44" i="17"/>
  <c r="AH44" i="17"/>
  <c r="Z44" i="17"/>
  <c r="V44" i="17"/>
  <c r="N44" i="17"/>
  <c r="E44" i="17"/>
  <c r="JE44" i="17" s="1"/>
  <c r="D44" i="17"/>
  <c r="C44" i="17"/>
  <c r="BM44" i="17" s="1"/>
  <c r="BQ44" i="17" s="1"/>
  <c r="KY43" i="17"/>
  <c r="KT43" i="17"/>
  <c r="KU43" i="17" s="1"/>
  <c r="KL43" i="17"/>
  <c r="KH43" i="17"/>
  <c r="KI43" i="17" s="1"/>
  <c r="JZ43" i="17"/>
  <c r="JV43" i="17"/>
  <c r="JW43" i="17" s="1"/>
  <c r="JN43" i="17"/>
  <c r="JJ43" i="17"/>
  <c r="JK43" i="17" s="1"/>
  <c r="JB43" i="17"/>
  <c r="IX43" i="17"/>
  <c r="IY43" i="17" s="1"/>
  <c r="IP43" i="17"/>
  <c r="IO43" i="17"/>
  <c r="IJ43" i="17"/>
  <c r="IK43" i="17" s="1"/>
  <c r="IB43" i="17"/>
  <c r="HX43" i="17"/>
  <c r="HY43" i="17" s="1"/>
  <c r="HP43" i="17"/>
  <c r="HM43" i="17"/>
  <c r="HL43" i="17"/>
  <c r="HD43" i="17"/>
  <c r="HA43" i="17"/>
  <c r="GZ43" i="17"/>
  <c r="GR43" i="17"/>
  <c r="GN43" i="17"/>
  <c r="GO43" i="17" s="1"/>
  <c r="GF43" i="17"/>
  <c r="GE43" i="17"/>
  <c r="FZ43" i="17"/>
  <c r="GA43" i="17" s="1"/>
  <c r="FR43" i="17"/>
  <c r="FO43" i="17"/>
  <c r="FN43" i="17"/>
  <c r="FF43" i="17"/>
  <c r="FB43" i="17"/>
  <c r="FC43" i="17" s="1"/>
  <c r="EV43" i="17"/>
  <c r="ET43" i="17"/>
  <c r="EP43" i="17"/>
  <c r="EQ43" i="17" s="1"/>
  <c r="EH43" i="17"/>
  <c r="ED43" i="17"/>
  <c r="EE43" i="17" s="1"/>
  <c r="DV43" i="17"/>
  <c r="DU43" i="17"/>
  <c r="DP43" i="17"/>
  <c r="DH43" i="17"/>
  <c r="DD43" i="17"/>
  <c r="CV43" i="17"/>
  <c r="CR43" i="17"/>
  <c r="CJ43" i="17"/>
  <c r="CF43" i="17"/>
  <c r="BX43" i="17"/>
  <c r="BT43" i="17"/>
  <c r="BU43" i="17" s="1"/>
  <c r="BL43" i="17"/>
  <c r="BK43" i="17"/>
  <c r="R87" i="4" s="1"/>
  <c r="BG43" i="17"/>
  <c r="BF43" i="17"/>
  <c r="AX43" i="17"/>
  <c r="AT43" i="17"/>
  <c r="AU43" i="17" s="1"/>
  <c r="AL43" i="17"/>
  <c r="AH43" i="17"/>
  <c r="AI43" i="17" s="1"/>
  <c r="Z43" i="17"/>
  <c r="V43" i="17"/>
  <c r="W43" i="17" s="1"/>
  <c r="N43" i="17"/>
  <c r="E43" i="17"/>
  <c r="D43" i="17"/>
  <c r="EJ43" i="17" s="1"/>
  <c r="C43" i="17"/>
  <c r="EU43" i="17" s="1"/>
  <c r="EY43" i="17" s="1"/>
  <c r="KY42" i="17"/>
  <c r="KT42" i="17"/>
  <c r="KL42" i="17"/>
  <c r="KH42" i="17"/>
  <c r="JZ42" i="17"/>
  <c r="JV42" i="17"/>
  <c r="JN42" i="17"/>
  <c r="JJ42" i="17"/>
  <c r="JB42" i="17"/>
  <c r="IX42" i="17"/>
  <c r="IP42" i="17"/>
  <c r="IO42" i="17"/>
  <c r="IJ42" i="17"/>
  <c r="IK42" i="17" s="1"/>
  <c r="IB42" i="17"/>
  <c r="HX42" i="17"/>
  <c r="HY42" i="17" s="1"/>
  <c r="HP42" i="17"/>
  <c r="HL42" i="17"/>
  <c r="HD42" i="17"/>
  <c r="GZ42" i="17"/>
  <c r="HA42" i="17" s="1"/>
  <c r="GR42" i="17"/>
  <c r="GN42" i="17"/>
  <c r="GO42" i="17" s="1"/>
  <c r="GF42" i="17"/>
  <c r="GE42" i="17"/>
  <c r="FZ42" i="17"/>
  <c r="GA42" i="17" s="1"/>
  <c r="FR42" i="17"/>
  <c r="FN42" i="17"/>
  <c r="FO42" i="17" s="1"/>
  <c r="FF42" i="17"/>
  <c r="FB42" i="17"/>
  <c r="FC42" i="17" s="1"/>
  <c r="ET42" i="17"/>
  <c r="EP42" i="17"/>
  <c r="EQ42" i="17" s="1"/>
  <c r="EH42" i="17"/>
  <c r="ED42" i="17"/>
  <c r="EE42" i="17" s="1"/>
  <c r="DV42" i="17"/>
  <c r="DU42" i="17"/>
  <c r="DP42" i="17"/>
  <c r="DH42" i="17"/>
  <c r="DD42" i="17"/>
  <c r="CV42" i="17"/>
  <c r="CR42" i="17"/>
  <c r="CJ42" i="17"/>
  <c r="CF42" i="17"/>
  <c r="BX42" i="17"/>
  <c r="BT42" i="17"/>
  <c r="BL42" i="17"/>
  <c r="BK42" i="17"/>
  <c r="R86" i="4" s="1"/>
  <c r="BF42" i="17"/>
  <c r="BG42" i="17" s="1"/>
  <c r="AX42" i="17"/>
  <c r="AT42" i="17"/>
  <c r="AU42" i="17" s="1"/>
  <c r="AL42" i="17"/>
  <c r="AH42" i="17"/>
  <c r="AI42" i="17" s="1"/>
  <c r="Z42" i="17"/>
  <c r="V42" i="17"/>
  <c r="W42" i="17" s="1"/>
  <c r="N42" i="17"/>
  <c r="E42" i="17"/>
  <c r="KO42" i="17" s="1"/>
  <c r="D42" i="17"/>
  <c r="KN42" i="17" s="1"/>
  <c r="C42" i="17"/>
  <c r="KM42" i="17" s="1"/>
  <c r="KQ42" i="17" s="1"/>
  <c r="KY41" i="17"/>
  <c r="KT41" i="17"/>
  <c r="KU41" i="17" s="1"/>
  <c r="KL41" i="17"/>
  <c r="KH41" i="17"/>
  <c r="KI41" i="17" s="1"/>
  <c r="JZ41" i="17"/>
  <c r="JV41" i="17"/>
  <c r="JW41" i="17" s="1"/>
  <c r="JN41" i="17"/>
  <c r="JJ41" i="17"/>
  <c r="JK41" i="17" s="1"/>
  <c r="JB41" i="17"/>
  <c r="IX41" i="17"/>
  <c r="IY41" i="17" s="1"/>
  <c r="IP41" i="17"/>
  <c r="IO41" i="17"/>
  <c r="IJ41" i="17"/>
  <c r="IK41" i="17" s="1"/>
  <c r="IB41" i="17"/>
  <c r="HX41" i="17"/>
  <c r="HY41" i="17" s="1"/>
  <c r="HP41" i="17"/>
  <c r="HL41" i="17"/>
  <c r="HM41" i="17" s="1"/>
  <c r="HD41" i="17"/>
  <c r="GZ41" i="17"/>
  <c r="HA41" i="17" s="1"/>
  <c r="GR41" i="17"/>
  <c r="GN41" i="17"/>
  <c r="GO41" i="17" s="1"/>
  <c r="GF41" i="17"/>
  <c r="GE41" i="17"/>
  <c r="FZ41" i="17"/>
  <c r="GA41" i="17" s="1"/>
  <c r="FR41" i="17"/>
  <c r="FN41" i="17"/>
  <c r="FO41" i="17" s="1"/>
  <c r="FF41" i="17"/>
  <c r="FB41" i="17"/>
  <c r="FC41" i="17" s="1"/>
  <c r="ET41" i="17"/>
  <c r="EP41" i="17"/>
  <c r="EQ41" i="17" s="1"/>
  <c r="EH41" i="17"/>
  <c r="ED41" i="17"/>
  <c r="EE41" i="17" s="1"/>
  <c r="DV41" i="17"/>
  <c r="DU41" i="17"/>
  <c r="DP41" i="17"/>
  <c r="DH41" i="17"/>
  <c r="DD41" i="17"/>
  <c r="CV41" i="17"/>
  <c r="CR41" i="17"/>
  <c r="CJ41" i="17"/>
  <c r="CF41" i="17"/>
  <c r="CG41" i="17" s="1"/>
  <c r="BX41" i="17"/>
  <c r="BT41" i="17"/>
  <c r="BL41" i="17"/>
  <c r="BK41" i="17"/>
  <c r="CS96" i="4" s="1"/>
  <c r="CU96" i="4" s="1"/>
  <c r="CW96" i="4" s="1"/>
  <c r="BF41" i="17"/>
  <c r="BG41" i="17" s="1"/>
  <c r="AX41" i="17"/>
  <c r="AT41" i="17"/>
  <c r="AU41" i="17" s="1"/>
  <c r="AL41" i="17"/>
  <c r="AH41" i="17"/>
  <c r="AI41" i="17" s="1"/>
  <c r="Z41" i="17"/>
  <c r="V41" i="17"/>
  <c r="W41" i="17" s="1"/>
  <c r="N41" i="17"/>
  <c r="E41" i="17"/>
  <c r="DY41" i="17" s="1"/>
  <c r="D41" i="17"/>
  <c r="KN41" i="17" s="1"/>
  <c r="C41" i="17"/>
  <c r="GS41" i="17" s="1"/>
  <c r="GW41" i="17" s="1"/>
  <c r="HC41" i="17" s="1"/>
  <c r="KY40" i="17"/>
  <c r="KU40" i="17"/>
  <c r="KT40" i="17"/>
  <c r="KL40" i="17"/>
  <c r="KH40" i="17"/>
  <c r="KI40" i="17" s="1"/>
  <c r="JZ40" i="17"/>
  <c r="JV40" i="17"/>
  <c r="JW40" i="17" s="1"/>
  <c r="JN40" i="17"/>
  <c r="JJ40" i="17"/>
  <c r="JK40" i="17" s="1"/>
  <c r="JB40" i="17"/>
  <c r="IX40" i="17"/>
  <c r="IY40" i="17" s="1"/>
  <c r="IP40" i="17"/>
  <c r="IO40" i="17"/>
  <c r="IJ40" i="17"/>
  <c r="IK40" i="17" s="1"/>
  <c r="IE40" i="17"/>
  <c r="IB40" i="17"/>
  <c r="HX40" i="17"/>
  <c r="HY40" i="17" s="1"/>
  <c r="HP40" i="17"/>
  <c r="HL40" i="17"/>
  <c r="HM40" i="17" s="1"/>
  <c r="HD40" i="17"/>
  <c r="GZ40" i="17"/>
  <c r="HA40" i="17" s="1"/>
  <c r="GR40" i="17"/>
  <c r="GO40" i="17"/>
  <c r="GN40" i="17"/>
  <c r="GF40" i="17"/>
  <c r="GE40" i="17"/>
  <c r="FZ40" i="17"/>
  <c r="FR40" i="17"/>
  <c r="FN40" i="17"/>
  <c r="FF40" i="17"/>
  <c r="FB40" i="17"/>
  <c r="ET40" i="17"/>
  <c r="EP40" i="17"/>
  <c r="EH40" i="17"/>
  <c r="ED40" i="17"/>
  <c r="DV40" i="17"/>
  <c r="DU40" i="17"/>
  <c r="DQ40" i="17"/>
  <c r="DP40" i="17"/>
  <c r="DH40" i="17"/>
  <c r="DD40" i="17"/>
  <c r="DE40" i="17" s="1"/>
  <c r="CV40" i="17"/>
  <c r="CR40" i="17"/>
  <c r="CJ40" i="17"/>
  <c r="CF40" i="17"/>
  <c r="CG40" i="17" s="1"/>
  <c r="BX40" i="17"/>
  <c r="BT40" i="17"/>
  <c r="BU40" i="17" s="1"/>
  <c r="BL40" i="17"/>
  <c r="BK40" i="17"/>
  <c r="CS84" i="4" s="1"/>
  <c r="CU84" i="4" s="1"/>
  <c r="CW84" i="4" s="1"/>
  <c r="BF40" i="17"/>
  <c r="BG40" i="17" s="1"/>
  <c r="AX40" i="17"/>
  <c r="AT40" i="17"/>
  <c r="AU40" i="17" s="1"/>
  <c r="AL40" i="17"/>
  <c r="AH40" i="17"/>
  <c r="AI40" i="17" s="1"/>
  <c r="Z40" i="17"/>
  <c r="V40" i="17"/>
  <c r="W40" i="17" s="1"/>
  <c r="N40" i="17"/>
  <c r="E40" i="17"/>
  <c r="KO40" i="17" s="1"/>
  <c r="D40" i="17"/>
  <c r="KN40" i="17" s="1"/>
  <c r="C40" i="17"/>
  <c r="O40" i="17" s="1"/>
  <c r="S40" i="17" s="1"/>
  <c r="KY39" i="17"/>
  <c r="KT39" i="17"/>
  <c r="KU39" i="17" s="1"/>
  <c r="KL39" i="17"/>
  <c r="KI39" i="17"/>
  <c r="KH39" i="17"/>
  <c r="JZ39" i="17"/>
  <c r="JV39" i="17"/>
  <c r="JW39" i="17" s="1"/>
  <c r="JN39" i="17"/>
  <c r="JJ39" i="17"/>
  <c r="JK39" i="17" s="1"/>
  <c r="JB39" i="17"/>
  <c r="IY39" i="17"/>
  <c r="IX39" i="17"/>
  <c r="IP39" i="17"/>
  <c r="IO39" i="17"/>
  <c r="IJ39" i="17"/>
  <c r="IK39" i="17" s="1"/>
  <c r="IB39" i="17"/>
  <c r="HX39" i="17"/>
  <c r="HY39" i="17" s="1"/>
  <c r="HP39" i="17"/>
  <c r="HL39" i="17"/>
  <c r="HM39" i="17" s="1"/>
  <c r="HD39" i="17"/>
  <c r="GZ39" i="17"/>
  <c r="HA39" i="17" s="1"/>
  <c r="GR39" i="17"/>
  <c r="GN39" i="17"/>
  <c r="GO39" i="17" s="1"/>
  <c r="GF39" i="17"/>
  <c r="GE39" i="17"/>
  <c r="FZ39" i="17"/>
  <c r="FR39" i="17"/>
  <c r="FN39" i="17"/>
  <c r="FF39" i="17"/>
  <c r="FB39" i="17"/>
  <c r="ET39" i="17"/>
  <c r="EP39" i="17"/>
  <c r="EH39" i="17"/>
  <c r="ED39" i="17"/>
  <c r="DV39" i="17"/>
  <c r="DU39" i="17"/>
  <c r="DP39" i="17"/>
  <c r="DQ39" i="17" s="1"/>
  <c r="DH39" i="17"/>
  <c r="DD39" i="17"/>
  <c r="CV39" i="17"/>
  <c r="CR39" i="17"/>
  <c r="CS39" i="17" s="1"/>
  <c r="CJ39" i="17"/>
  <c r="CF39" i="17"/>
  <c r="CG39" i="17" s="1"/>
  <c r="BX39" i="17"/>
  <c r="BT39" i="17"/>
  <c r="BU39" i="17" s="1"/>
  <c r="BL39" i="17"/>
  <c r="BK39" i="17"/>
  <c r="CS80" i="4" s="1"/>
  <c r="CU80" i="4" s="1"/>
  <c r="CW80" i="4" s="1"/>
  <c r="BF39" i="17"/>
  <c r="BG39" i="17" s="1"/>
  <c r="AX39" i="17"/>
  <c r="AT39" i="17"/>
  <c r="AU39" i="17" s="1"/>
  <c r="AL39" i="17"/>
  <c r="AH39" i="17"/>
  <c r="AI39" i="17" s="1"/>
  <c r="Z39" i="17"/>
  <c r="W39" i="17"/>
  <c r="V39" i="17"/>
  <c r="N39" i="17"/>
  <c r="E39" i="17"/>
  <c r="CY39" i="17" s="1"/>
  <c r="D39" i="17"/>
  <c r="GT39" i="17" s="1"/>
  <c r="C39" i="17"/>
  <c r="KY38" i="17"/>
  <c r="KU38" i="17"/>
  <c r="KT38" i="17"/>
  <c r="KM38" i="17"/>
  <c r="KQ38" i="17" s="1"/>
  <c r="KW38" i="17" s="1"/>
  <c r="KL38" i="17"/>
  <c r="KH38" i="17"/>
  <c r="KI38" i="17" s="1"/>
  <c r="JZ38" i="17"/>
  <c r="JV38" i="17"/>
  <c r="JW38" i="17" s="1"/>
  <c r="JN38" i="17"/>
  <c r="JJ38" i="17"/>
  <c r="JK38" i="17" s="1"/>
  <c r="JB38" i="17"/>
  <c r="IX38" i="17"/>
  <c r="IY38" i="17" s="1"/>
  <c r="IP38" i="17"/>
  <c r="IO38" i="17"/>
  <c r="IJ38" i="17"/>
  <c r="IB38" i="17"/>
  <c r="HX38" i="17"/>
  <c r="HP38" i="17"/>
  <c r="HL38" i="17"/>
  <c r="HD38" i="17"/>
  <c r="GZ38" i="17"/>
  <c r="GR38" i="17"/>
  <c r="GN38" i="17"/>
  <c r="GF38" i="17"/>
  <c r="GE38" i="17"/>
  <c r="FZ38" i="17"/>
  <c r="GA38" i="17" s="1"/>
  <c r="FR38" i="17"/>
  <c r="FN38" i="17"/>
  <c r="FF38" i="17"/>
  <c r="FB38" i="17"/>
  <c r="ET38" i="17"/>
  <c r="EP38" i="17"/>
  <c r="EQ38" i="17" s="1"/>
  <c r="EH38" i="17"/>
  <c r="ED38" i="17"/>
  <c r="EE38" i="17" s="1"/>
  <c r="DV38" i="17"/>
  <c r="DU38" i="17"/>
  <c r="DP38" i="17"/>
  <c r="DQ38" i="17" s="1"/>
  <c r="DH38" i="17"/>
  <c r="DD38" i="17"/>
  <c r="DE38" i="17" s="1"/>
  <c r="CV38" i="17"/>
  <c r="CR38" i="17"/>
  <c r="CS38" i="17" s="1"/>
  <c r="CJ38" i="17"/>
  <c r="CF38" i="17"/>
  <c r="BX38" i="17"/>
  <c r="BT38" i="17"/>
  <c r="BL38" i="17"/>
  <c r="BK38" i="17"/>
  <c r="R78" i="4" s="1"/>
  <c r="BF38" i="17"/>
  <c r="BG38" i="17" s="1"/>
  <c r="AX38" i="17"/>
  <c r="AT38" i="17"/>
  <c r="AU38" i="17" s="1"/>
  <c r="AL38" i="17"/>
  <c r="AH38" i="17"/>
  <c r="AI38" i="17" s="1"/>
  <c r="Z38" i="17"/>
  <c r="V38" i="17"/>
  <c r="O38" i="17"/>
  <c r="S38" i="17" s="1"/>
  <c r="N38" i="17"/>
  <c r="E38" i="17"/>
  <c r="D38" i="17"/>
  <c r="JP38" i="17" s="1"/>
  <c r="C38" i="17"/>
  <c r="KY37" i="17"/>
  <c r="KT37" i="17"/>
  <c r="KU37" i="17" s="1"/>
  <c r="KL37" i="17"/>
  <c r="KH37" i="17"/>
  <c r="KI37" i="17" s="1"/>
  <c r="JZ37" i="17"/>
  <c r="JV37" i="17"/>
  <c r="JW37" i="17" s="1"/>
  <c r="JN37" i="17"/>
  <c r="JJ37" i="17"/>
  <c r="JK37" i="17" s="1"/>
  <c r="JB37" i="17"/>
  <c r="IX37" i="17"/>
  <c r="IY37" i="17" s="1"/>
  <c r="IP37" i="17"/>
  <c r="IO37" i="17"/>
  <c r="IJ37" i="17"/>
  <c r="IB37" i="17"/>
  <c r="HX37" i="17"/>
  <c r="HP37" i="17"/>
  <c r="HL37" i="17"/>
  <c r="HD37" i="17"/>
  <c r="GZ37" i="17"/>
  <c r="GR37" i="17"/>
  <c r="GN37" i="17"/>
  <c r="GF37" i="17"/>
  <c r="GE37" i="17"/>
  <c r="FZ37" i="17"/>
  <c r="GA37" i="17" s="1"/>
  <c r="FR37" i="17"/>
  <c r="FN37" i="17"/>
  <c r="FO37" i="17" s="1"/>
  <c r="FF37" i="17"/>
  <c r="FB37" i="17"/>
  <c r="FC37" i="17" s="1"/>
  <c r="ET37" i="17"/>
  <c r="EP37" i="17"/>
  <c r="EH37" i="17"/>
  <c r="ED37" i="17"/>
  <c r="EE37" i="17" s="1"/>
  <c r="DV37" i="17"/>
  <c r="DU37" i="17"/>
  <c r="DP37" i="17"/>
  <c r="DH37" i="17"/>
  <c r="DD37" i="17"/>
  <c r="DE37" i="17" s="1"/>
  <c r="CV37" i="17"/>
  <c r="CR37" i="17"/>
  <c r="CS37" i="17" s="1"/>
  <c r="CJ37" i="17"/>
  <c r="CF37" i="17"/>
  <c r="BX37" i="17"/>
  <c r="BT37" i="17"/>
  <c r="BL37" i="17"/>
  <c r="BK37" i="17"/>
  <c r="R77" i="4" s="1"/>
  <c r="BF37" i="17"/>
  <c r="BG37" i="17" s="1"/>
  <c r="AX37" i="17"/>
  <c r="AU37" i="17"/>
  <c r="AT37" i="17"/>
  <c r="AL37" i="17"/>
  <c r="AH37" i="17"/>
  <c r="AI37" i="17" s="1"/>
  <c r="Z37" i="17"/>
  <c r="W37" i="17"/>
  <c r="V37" i="17"/>
  <c r="N37" i="17"/>
  <c r="E37" i="17"/>
  <c r="D37" i="17"/>
  <c r="JD37" i="17" s="1"/>
  <c r="C37" i="17"/>
  <c r="IQ37" i="17" s="1"/>
  <c r="IU37" i="17" s="1"/>
  <c r="JA37" i="17" s="1"/>
  <c r="KY36" i="17"/>
  <c r="KT36" i="17"/>
  <c r="KL36" i="17"/>
  <c r="KH36" i="17"/>
  <c r="JZ36" i="17"/>
  <c r="JV36" i="17"/>
  <c r="JN36" i="17"/>
  <c r="JJ36" i="17"/>
  <c r="JB36" i="17"/>
  <c r="IX36" i="17"/>
  <c r="IP36" i="17"/>
  <c r="IO36" i="17"/>
  <c r="IJ36" i="17"/>
  <c r="IK36" i="17" s="1"/>
  <c r="IB36" i="17"/>
  <c r="HX36" i="17"/>
  <c r="HY36" i="17" s="1"/>
  <c r="HP36" i="17"/>
  <c r="HL36" i="17"/>
  <c r="HM36" i="17" s="1"/>
  <c r="HD36" i="17"/>
  <c r="GZ36" i="17"/>
  <c r="GR36" i="17"/>
  <c r="GN36" i="17"/>
  <c r="GO36" i="17" s="1"/>
  <c r="GF36" i="17"/>
  <c r="GE36" i="17"/>
  <c r="FZ36" i="17"/>
  <c r="FR36" i="17"/>
  <c r="FN36" i="17"/>
  <c r="FO36" i="17" s="1"/>
  <c r="FF36" i="17"/>
  <c r="FB36" i="17"/>
  <c r="ET36" i="17"/>
  <c r="EP36" i="17"/>
  <c r="EH36" i="17"/>
  <c r="ED36" i="17"/>
  <c r="EE36" i="17" s="1"/>
  <c r="DV36" i="17"/>
  <c r="DU36" i="17"/>
  <c r="DP36" i="17"/>
  <c r="DH36" i="17"/>
  <c r="DD36" i="17"/>
  <c r="CV36" i="17"/>
  <c r="CR36" i="17"/>
  <c r="CJ36" i="17"/>
  <c r="CF36" i="17"/>
  <c r="BX36" i="17"/>
  <c r="BT36" i="17"/>
  <c r="BL36" i="17"/>
  <c r="BK36" i="17"/>
  <c r="BF36" i="17"/>
  <c r="AX36" i="17"/>
  <c r="AT36" i="17"/>
  <c r="AL36" i="17"/>
  <c r="AH36" i="17"/>
  <c r="Z36" i="17"/>
  <c r="V36" i="17"/>
  <c r="N36" i="17"/>
  <c r="E36" i="17"/>
  <c r="BO36" i="17" s="1"/>
  <c r="D36" i="17"/>
  <c r="KB36" i="17" s="1"/>
  <c r="C36" i="17"/>
  <c r="DW36" i="17" s="1"/>
  <c r="EA36" i="17" s="1"/>
  <c r="EG36" i="17" s="1"/>
  <c r="KY35" i="17"/>
  <c r="KT35" i="17"/>
  <c r="KU35" i="17" s="1"/>
  <c r="KL35" i="17"/>
  <c r="KI35" i="17"/>
  <c r="KH35" i="17"/>
  <c r="JZ35" i="17"/>
  <c r="JV35" i="17"/>
  <c r="JW35" i="17" s="1"/>
  <c r="JN35" i="17"/>
  <c r="JJ35" i="17"/>
  <c r="JK35" i="17" s="1"/>
  <c r="JB35" i="17"/>
  <c r="IX35" i="17"/>
  <c r="IY35" i="17" s="1"/>
  <c r="IP35" i="17"/>
  <c r="IO35" i="17"/>
  <c r="IJ35" i="17"/>
  <c r="IK35" i="17" s="1"/>
  <c r="IB35" i="17"/>
  <c r="HY35" i="17"/>
  <c r="HX35" i="17"/>
  <c r="HP35" i="17"/>
  <c r="HL35" i="17"/>
  <c r="HM35" i="17" s="1"/>
  <c r="HD35" i="17"/>
  <c r="GZ35" i="17"/>
  <c r="HA35" i="17" s="1"/>
  <c r="GR35" i="17"/>
  <c r="GN35" i="17"/>
  <c r="GO35" i="17" s="1"/>
  <c r="GF35" i="17"/>
  <c r="GE35" i="17"/>
  <c r="FZ35" i="17"/>
  <c r="FR35" i="17"/>
  <c r="FN35" i="17"/>
  <c r="FF35" i="17"/>
  <c r="FB35" i="17"/>
  <c r="ET35" i="17"/>
  <c r="EP35" i="17"/>
  <c r="EH35" i="17"/>
  <c r="ED35" i="17"/>
  <c r="DV35" i="17"/>
  <c r="DU35" i="17"/>
  <c r="DP35" i="17"/>
  <c r="DQ35" i="17" s="1"/>
  <c r="DH35" i="17"/>
  <c r="DD35" i="17"/>
  <c r="DE35" i="17" s="1"/>
  <c r="CV35" i="17"/>
  <c r="CR35" i="17"/>
  <c r="CS35" i="17" s="1"/>
  <c r="CJ35" i="17"/>
  <c r="CF35" i="17"/>
  <c r="CG35" i="17" s="1"/>
  <c r="CA35" i="17"/>
  <c r="BX35" i="17"/>
  <c r="BU35" i="17"/>
  <c r="BT35" i="17"/>
  <c r="BL35" i="17"/>
  <c r="BK35" i="17"/>
  <c r="BF35" i="17"/>
  <c r="BG35" i="17" s="1"/>
  <c r="AX35" i="17"/>
  <c r="AT35" i="17"/>
  <c r="AU35" i="17" s="1"/>
  <c r="AL35" i="17"/>
  <c r="AH35" i="17"/>
  <c r="AI35" i="17" s="1"/>
  <c r="Z35" i="17"/>
  <c r="V35" i="17"/>
  <c r="W35" i="17" s="1"/>
  <c r="N35" i="17"/>
  <c r="E35" i="17"/>
  <c r="D35" i="17"/>
  <c r="KN35" i="17" s="1"/>
  <c r="C35" i="17"/>
  <c r="EI35" i="17" s="1"/>
  <c r="EM35" i="17" s="1"/>
  <c r="M33" i="17"/>
  <c r="KL32" i="17"/>
  <c r="JZ32" i="17"/>
  <c r="JN32" i="17"/>
  <c r="JB32" i="17"/>
  <c r="IP32" i="17"/>
  <c r="IB32" i="17"/>
  <c r="HP32" i="17"/>
  <c r="HD32" i="17"/>
  <c r="GR32" i="17"/>
  <c r="GF32" i="17"/>
  <c r="FR32" i="17"/>
  <c r="FF32" i="17"/>
  <c r="ET32" i="17"/>
  <c r="EH32" i="17"/>
  <c r="DV32" i="17"/>
  <c r="DH32" i="17"/>
  <c r="CV32" i="17"/>
  <c r="CJ32" i="17"/>
  <c r="BX32" i="17"/>
  <c r="BL32" i="17"/>
  <c r="AX32" i="17"/>
  <c r="AL32" i="17"/>
  <c r="Z32" i="17"/>
  <c r="KY31" i="17"/>
  <c r="KT31" i="17"/>
  <c r="KU31" i="17" s="1"/>
  <c r="KL31" i="17"/>
  <c r="KH31" i="17"/>
  <c r="KI31" i="17" s="1"/>
  <c r="JZ31" i="17"/>
  <c r="JV31" i="17"/>
  <c r="JW31" i="17" s="1"/>
  <c r="JN31" i="17"/>
  <c r="JJ31" i="17"/>
  <c r="JK31" i="17" s="1"/>
  <c r="JB31" i="17"/>
  <c r="IX31" i="17"/>
  <c r="IY31" i="17" s="1"/>
  <c r="IP31" i="17"/>
  <c r="IO31" i="17"/>
  <c r="IJ31" i="17"/>
  <c r="IK31" i="17" s="1"/>
  <c r="IB31" i="17"/>
  <c r="HX31" i="17"/>
  <c r="HY31" i="17" s="1"/>
  <c r="HP31" i="17"/>
  <c r="HL31" i="17"/>
  <c r="HM31" i="17" s="1"/>
  <c r="HD31" i="17"/>
  <c r="GZ31" i="17"/>
  <c r="HA31" i="17" s="1"/>
  <c r="GR31" i="17"/>
  <c r="GN31" i="17"/>
  <c r="GO31" i="17" s="1"/>
  <c r="GF31" i="17"/>
  <c r="GE31" i="17"/>
  <c r="FZ31" i="17"/>
  <c r="FR31" i="17"/>
  <c r="FN31" i="17"/>
  <c r="FF31" i="17"/>
  <c r="FB31" i="17"/>
  <c r="ET31" i="17"/>
  <c r="EP31" i="17"/>
  <c r="EH31" i="17"/>
  <c r="ED31" i="17"/>
  <c r="DV31" i="17"/>
  <c r="DU31" i="17"/>
  <c r="DP31" i="17"/>
  <c r="DH31" i="17"/>
  <c r="DD31" i="17"/>
  <c r="CV31" i="17"/>
  <c r="CR31" i="17"/>
  <c r="CJ31" i="17"/>
  <c r="CF31" i="17"/>
  <c r="BX31" i="17"/>
  <c r="BT31" i="17"/>
  <c r="BL31" i="17"/>
  <c r="BK31" i="17"/>
  <c r="BF31" i="17"/>
  <c r="BG31" i="17" s="1"/>
  <c r="AX31" i="17"/>
  <c r="AT31" i="17"/>
  <c r="AU31" i="17" s="1"/>
  <c r="AL31" i="17"/>
  <c r="AH31" i="17"/>
  <c r="AI31" i="17" s="1"/>
  <c r="Z31" i="17"/>
  <c r="V31" i="17"/>
  <c r="W31" i="17" s="1"/>
  <c r="N31" i="17"/>
  <c r="E31" i="17"/>
  <c r="KO31" i="17" s="1"/>
  <c r="D31" i="17"/>
  <c r="DJ31" i="17" s="1"/>
  <c r="C31" i="17"/>
  <c r="KY30" i="17"/>
  <c r="KT30" i="17"/>
  <c r="KU30" i="17" s="1"/>
  <c r="KL30" i="17"/>
  <c r="KH30" i="17"/>
  <c r="KI30" i="17" s="1"/>
  <c r="JZ30" i="17"/>
  <c r="JV30" i="17"/>
  <c r="JW30" i="17" s="1"/>
  <c r="JN30" i="17"/>
  <c r="JJ30" i="17"/>
  <c r="JK30" i="17" s="1"/>
  <c r="JB30" i="17"/>
  <c r="IX30" i="17"/>
  <c r="IY30" i="17" s="1"/>
  <c r="IP30" i="17"/>
  <c r="IO30" i="17"/>
  <c r="IJ30" i="17"/>
  <c r="IB30" i="17"/>
  <c r="HX30" i="17"/>
  <c r="HP30" i="17"/>
  <c r="HL30" i="17"/>
  <c r="HD30" i="17"/>
  <c r="GZ30" i="17"/>
  <c r="GR30" i="17"/>
  <c r="GN30" i="17"/>
  <c r="GF30" i="17"/>
  <c r="GE30" i="17"/>
  <c r="FZ30" i="17"/>
  <c r="GA30" i="17" s="1"/>
  <c r="FR30" i="17"/>
  <c r="FN30" i="17"/>
  <c r="FO30" i="17" s="1"/>
  <c r="FF30" i="17"/>
  <c r="FB30" i="17"/>
  <c r="FC30" i="17" s="1"/>
  <c r="ET30" i="17"/>
  <c r="EP30" i="17"/>
  <c r="EQ30" i="17" s="1"/>
  <c r="EH30" i="17"/>
  <c r="ED30" i="17"/>
  <c r="EE30" i="17" s="1"/>
  <c r="DV30" i="17"/>
  <c r="DU30" i="17"/>
  <c r="DP30" i="17"/>
  <c r="DH30" i="17"/>
  <c r="DD30" i="17"/>
  <c r="CV30" i="17"/>
  <c r="CR30" i="17"/>
  <c r="CJ30" i="17"/>
  <c r="CF30" i="17"/>
  <c r="BX30" i="17"/>
  <c r="BT30" i="17"/>
  <c r="BL30" i="17"/>
  <c r="BK30" i="17"/>
  <c r="R49" i="4" s="1"/>
  <c r="BF30" i="17"/>
  <c r="BG30" i="17" s="1"/>
  <c r="AX30" i="17"/>
  <c r="AT30" i="17"/>
  <c r="AU30" i="17" s="1"/>
  <c r="AL30" i="17"/>
  <c r="AH30" i="17"/>
  <c r="AI30" i="17" s="1"/>
  <c r="Z30" i="17"/>
  <c r="V30" i="17"/>
  <c r="W30" i="17" s="1"/>
  <c r="N30" i="17"/>
  <c r="E30" i="17"/>
  <c r="D30" i="17"/>
  <c r="DJ30" i="17" s="1"/>
  <c r="C30" i="17"/>
  <c r="IC30" i="17" s="1"/>
  <c r="IG30" i="17" s="1"/>
  <c r="KY29" i="17"/>
  <c r="KT29" i="17"/>
  <c r="KU29" i="17" s="1"/>
  <c r="KL29" i="17"/>
  <c r="KH29" i="17"/>
  <c r="KI29" i="17" s="1"/>
  <c r="JZ29" i="17"/>
  <c r="JV29" i="17"/>
  <c r="JW29" i="17" s="1"/>
  <c r="JN29" i="17"/>
  <c r="JJ29" i="17"/>
  <c r="JK29" i="17" s="1"/>
  <c r="JB29" i="17"/>
  <c r="IX29" i="17"/>
  <c r="IY29" i="17" s="1"/>
  <c r="IP29" i="17"/>
  <c r="IO29" i="17"/>
  <c r="IJ29" i="17"/>
  <c r="IK29" i="17" s="1"/>
  <c r="IB29" i="17"/>
  <c r="HX29" i="17"/>
  <c r="HY29" i="17" s="1"/>
  <c r="HP29" i="17"/>
  <c r="HL29" i="17"/>
  <c r="HM29" i="17" s="1"/>
  <c r="HD29" i="17"/>
  <c r="GZ29" i="17"/>
  <c r="HA29" i="17" s="1"/>
  <c r="GR29" i="17"/>
  <c r="GN29" i="17"/>
  <c r="GO29" i="17" s="1"/>
  <c r="GF29" i="17"/>
  <c r="GE29" i="17"/>
  <c r="FZ29" i="17"/>
  <c r="FR29" i="17"/>
  <c r="FN29" i="17"/>
  <c r="FF29" i="17"/>
  <c r="FB29" i="17"/>
  <c r="ET29" i="17"/>
  <c r="EP29" i="17"/>
  <c r="EH29" i="17"/>
  <c r="ED29" i="17"/>
  <c r="DV29" i="17"/>
  <c r="DU29" i="17"/>
  <c r="DP29" i="17"/>
  <c r="DQ29" i="17" s="1"/>
  <c r="DH29" i="17"/>
  <c r="DD29" i="17"/>
  <c r="DE29" i="17" s="1"/>
  <c r="CV29" i="17"/>
  <c r="CR29" i="17"/>
  <c r="CS29" i="17" s="1"/>
  <c r="CJ29" i="17"/>
  <c r="CF29" i="17"/>
  <c r="CG29" i="17" s="1"/>
  <c r="BX29" i="17"/>
  <c r="BT29" i="17"/>
  <c r="BU29" i="17" s="1"/>
  <c r="BL29" i="17"/>
  <c r="BK29" i="17"/>
  <c r="BF29" i="17"/>
  <c r="BG29" i="17" s="1"/>
  <c r="AX29" i="17"/>
  <c r="AT29" i="17"/>
  <c r="AU29" i="17" s="1"/>
  <c r="AL29" i="17"/>
  <c r="AH29" i="17"/>
  <c r="AI29" i="17" s="1"/>
  <c r="Z29" i="17"/>
  <c r="V29" i="17"/>
  <c r="W29" i="17" s="1"/>
  <c r="N29" i="17"/>
  <c r="E29" i="17"/>
  <c r="DK29" i="17" s="1"/>
  <c r="D29" i="17"/>
  <c r="FT29" i="17" s="1"/>
  <c r="C29" i="17"/>
  <c r="FS29" i="17" s="1"/>
  <c r="FW29" i="17" s="1"/>
  <c r="KY28" i="17"/>
  <c r="KT28" i="17"/>
  <c r="KL28" i="17"/>
  <c r="KH28" i="17"/>
  <c r="JZ28" i="17"/>
  <c r="JV28" i="17"/>
  <c r="JN28" i="17"/>
  <c r="JJ28" i="17"/>
  <c r="JB28" i="17"/>
  <c r="IX28" i="17"/>
  <c r="IP28" i="17"/>
  <c r="IO28" i="17"/>
  <c r="IJ28" i="17"/>
  <c r="IK28" i="17" s="1"/>
  <c r="IB28" i="17"/>
  <c r="HX28" i="17"/>
  <c r="HY28" i="17" s="1"/>
  <c r="HP28" i="17"/>
  <c r="HL28" i="17"/>
  <c r="HM28" i="17" s="1"/>
  <c r="HD28" i="17"/>
  <c r="GZ28" i="17"/>
  <c r="HA28" i="17" s="1"/>
  <c r="GR28" i="17"/>
  <c r="GN28" i="17"/>
  <c r="GO28" i="17" s="1"/>
  <c r="GF28" i="17"/>
  <c r="GE28" i="17"/>
  <c r="FZ28" i="17"/>
  <c r="GA28" i="17" s="1"/>
  <c r="FR28" i="17"/>
  <c r="FN28" i="17"/>
  <c r="FO28" i="17" s="1"/>
  <c r="FF28" i="17"/>
  <c r="FB28" i="17"/>
  <c r="FC28" i="17" s="1"/>
  <c r="ET28" i="17"/>
  <c r="EP28" i="17"/>
  <c r="EQ28" i="17" s="1"/>
  <c r="EH28" i="17"/>
  <c r="ED28" i="17"/>
  <c r="EE28" i="17" s="1"/>
  <c r="DV28" i="17"/>
  <c r="DU28" i="17"/>
  <c r="DP28" i="17"/>
  <c r="DQ28" i="17" s="1"/>
  <c r="DH28" i="17"/>
  <c r="DD28" i="17"/>
  <c r="DE28" i="17" s="1"/>
  <c r="CV28" i="17"/>
  <c r="CR28" i="17"/>
  <c r="CS28" i="17" s="1"/>
  <c r="CJ28" i="17"/>
  <c r="CF28" i="17"/>
  <c r="CG28" i="17" s="1"/>
  <c r="BX28" i="17"/>
  <c r="BT28" i="17"/>
  <c r="BU28" i="17" s="1"/>
  <c r="BL28" i="17"/>
  <c r="BK28" i="17"/>
  <c r="BF28" i="17"/>
  <c r="AX28" i="17"/>
  <c r="AT28" i="17"/>
  <c r="AL28" i="17"/>
  <c r="AH28" i="17"/>
  <c r="Z28" i="17"/>
  <c r="V28" i="17"/>
  <c r="N28" i="17"/>
  <c r="E28" i="17"/>
  <c r="FU28" i="17" s="1"/>
  <c r="D28" i="17"/>
  <c r="FT28" i="17" s="1"/>
  <c r="C28" i="17"/>
  <c r="IC28" i="17" s="1"/>
  <c r="IG28" i="17" s="1"/>
  <c r="KY27" i="17"/>
  <c r="KT27" i="17"/>
  <c r="KU27" i="17" s="1"/>
  <c r="KL27" i="17"/>
  <c r="KH27" i="17"/>
  <c r="KI27" i="17" s="1"/>
  <c r="JZ27" i="17"/>
  <c r="JV27" i="17"/>
  <c r="JW27" i="17" s="1"/>
  <c r="JN27" i="17"/>
  <c r="JJ27" i="17"/>
  <c r="JK27" i="17" s="1"/>
  <c r="JB27" i="17"/>
  <c r="IX27" i="17"/>
  <c r="IY27" i="17" s="1"/>
  <c r="IP27" i="17"/>
  <c r="IO27" i="17"/>
  <c r="IJ27" i="17"/>
  <c r="IB27" i="17"/>
  <c r="HX27" i="17"/>
  <c r="HP27" i="17"/>
  <c r="HL27" i="17"/>
  <c r="HD27" i="17"/>
  <c r="GZ27" i="17"/>
  <c r="GR27" i="17"/>
  <c r="GN27" i="17"/>
  <c r="GF27" i="17"/>
  <c r="GE27" i="17"/>
  <c r="FZ27" i="17"/>
  <c r="GA27" i="17" s="1"/>
  <c r="FR27" i="17"/>
  <c r="FN27" i="17"/>
  <c r="FO27" i="17" s="1"/>
  <c r="FF27" i="17"/>
  <c r="FB27" i="17"/>
  <c r="FC27" i="17" s="1"/>
  <c r="ET27" i="17"/>
  <c r="EP27" i="17"/>
  <c r="EQ27" i="17" s="1"/>
  <c r="EH27" i="17"/>
  <c r="ED27" i="17"/>
  <c r="EE27" i="17" s="1"/>
  <c r="DV27" i="17"/>
  <c r="DU27" i="17"/>
  <c r="DP27" i="17"/>
  <c r="DQ27" i="17" s="1"/>
  <c r="DH27" i="17"/>
  <c r="DD27" i="17"/>
  <c r="DE27" i="17" s="1"/>
  <c r="CV27" i="17"/>
  <c r="CR27" i="17"/>
  <c r="CS27" i="17" s="1"/>
  <c r="CJ27" i="17"/>
  <c r="CF27" i="17"/>
  <c r="CG27" i="17" s="1"/>
  <c r="BX27" i="17"/>
  <c r="BT27" i="17"/>
  <c r="BU27" i="17" s="1"/>
  <c r="BL27" i="17"/>
  <c r="BK27" i="17"/>
  <c r="BF27" i="17"/>
  <c r="BG27" i="17" s="1"/>
  <c r="AX27" i="17"/>
  <c r="AT27" i="17"/>
  <c r="AU27" i="17" s="1"/>
  <c r="AL27" i="17"/>
  <c r="AH27" i="17"/>
  <c r="AI27" i="17" s="1"/>
  <c r="Z27" i="17"/>
  <c r="V27" i="17"/>
  <c r="W27" i="17" s="1"/>
  <c r="N27" i="17"/>
  <c r="E27" i="17"/>
  <c r="FU27" i="17" s="1"/>
  <c r="D27" i="17"/>
  <c r="ID27" i="17" s="1"/>
  <c r="C27" i="17"/>
  <c r="IC27" i="17" s="1"/>
  <c r="IG27" i="17" s="1"/>
  <c r="KY26" i="17"/>
  <c r="KT26" i="17"/>
  <c r="KU26" i="17" s="1"/>
  <c r="KL26" i="17"/>
  <c r="KH26" i="17"/>
  <c r="KI26" i="17" s="1"/>
  <c r="JZ26" i="17"/>
  <c r="JV26" i="17"/>
  <c r="JW26" i="17" s="1"/>
  <c r="JN26" i="17"/>
  <c r="JJ26" i="17"/>
  <c r="JK26" i="17" s="1"/>
  <c r="JB26" i="17"/>
  <c r="IX26" i="17"/>
  <c r="IY26" i="17" s="1"/>
  <c r="IP26" i="17"/>
  <c r="IO26" i="17"/>
  <c r="IJ26" i="17"/>
  <c r="IK26" i="17" s="1"/>
  <c r="IB26" i="17"/>
  <c r="HX26" i="17"/>
  <c r="HP26" i="17"/>
  <c r="HL26" i="17"/>
  <c r="HM26" i="17" s="1"/>
  <c r="HD26" i="17"/>
  <c r="GZ26" i="17"/>
  <c r="GR26" i="17"/>
  <c r="GN26" i="17"/>
  <c r="GO26" i="17" s="1"/>
  <c r="GF26" i="17"/>
  <c r="GE26" i="17"/>
  <c r="FZ26" i="17"/>
  <c r="GA26" i="17" s="1"/>
  <c r="FR26" i="17"/>
  <c r="FN26" i="17"/>
  <c r="FO26" i="17" s="1"/>
  <c r="FF26" i="17"/>
  <c r="FB26" i="17"/>
  <c r="FC26" i="17" s="1"/>
  <c r="ET26" i="17"/>
  <c r="EP26" i="17"/>
  <c r="EQ26" i="17" s="1"/>
  <c r="EH26" i="17"/>
  <c r="ED26" i="17"/>
  <c r="EE26" i="17" s="1"/>
  <c r="DV26" i="17"/>
  <c r="DU26" i="17"/>
  <c r="DP26" i="17"/>
  <c r="DH26" i="17"/>
  <c r="DD26" i="17"/>
  <c r="CV26" i="17"/>
  <c r="CR26" i="17"/>
  <c r="CJ26" i="17"/>
  <c r="CF26" i="17"/>
  <c r="BX26" i="17"/>
  <c r="BT26" i="17"/>
  <c r="BL26" i="17"/>
  <c r="BK26" i="17"/>
  <c r="BF26" i="17"/>
  <c r="BG26" i="17" s="1"/>
  <c r="AX26" i="17"/>
  <c r="AT26" i="17"/>
  <c r="AU26" i="17" s="1"/>
  <c r="AL26" i="17"/>
  <c r="AH26" i="17"/>
  <c r="AI26" i="17" s="1"/>
  <c r="Z26" i="17"/>
  <c r="V26" i="17"/>
  <c r="W26" i="17" s="1"/>
  <c r="N26" i="17"/>
  <c r="E26" i="17"/>
  <c r="IE26" i="17" s="1"/>
  <c r="D26" i="17"/>
  <c r="C26" i="17"/>
  <c r="HQ26" i="17" s="1"/>
  <c r="HU26" i="17" s="1"/>
  <c r="KY25" i="17"/>
  <c r="KT25" i="17"/>
  <c r="KL25" i="17"/>
  <c r="KH25" i="17"/>
  <c r="JZ25" i="17"/>
  <c r="JV25" i="17"/>
  <c r="JN25" i="17"/>
  <c r="JJ25" i="17"/>
  <c r="JB25" i="17"/>
  <c r="IX25" i="17"/>
  <c r="IP25" i="17"/>
  <c r="IO25" i="17"/>
  <c r="IJ25" i="17"/>
  <c r="IK25" i="17" s="1"/>
  <c r="IB25" i="17"/>
  <c r="HX25" i="17"/>
  <c r="HY25" i="17" s="1"/>
  <c r="HP25" i="17"/>
  <c r="HL25" i="17"/>
  <c r="HM25" i="17" s="1"/>
  <c r="HD25" i="17"/>
  <c r="GZ25" i="17"/>
  <c r="HA25" i="17" s="1"/>
  <c r="GR25" i="17"/>
  <c r="GN25" i="17"/>
  <c r="GO25" i="17" s="1"/>
  <c r="GF25" i="17"/>
  <c r="GE25" i="17"/>
  <c r="FZ25" i="17"/>
  <c r="GA25" i="17" s="1"/>
  <c r="FR25" i="17"/>
  <c r="FN25" i="17"/>
  <c r="FO25" i="17" s="1"/>
  <c r="FF25" i="17"/>
  <c r="FB25" i="17"/>
  <c r="FC25" i="17" s="1"/>
  <c r="ET25" i="17"/>
  <c r="EP25" i="17"/>
  <c r="EQ25" i="17" s="1"/>
  <c r="EH25" i="17"/>
  <c r="ED25" i="17"/>
  <c r="EE25" i="17" s="1"/>
  <c r="DV25" i="17"/>
  <c r="DU25" i="17"/>
  <c r="DP25" i="17"/>
  <c r="DQ25" i="17" s="1"/>
  <c r="DH25" i="17"/>
  <c r="DD25" i="17"/>
  <c r="DE25" i="17" s="1"/>
  <c r="CV25" i="17"/>
  <c r="CR25" i="17"/>
  <c r="CS25" i="17" s="1"/>
  <c r="CJ25" i="17"/>
  <c r="CF25" i="17"/>
  <c r="CG25" i="17" s="1"/>
  <c r="BX25" i="17"/>
  <c r="BT25" i="17"/>
  <c r="BU25" i="17" s="1"/>
  <c r="BL25" i="17"/>
  <c r="BK25" i="17"/>
  <c r="BF25" i="17"/>
  <c r="AX25" i="17"/>
  <c r="AT25" i="17"/>
  <c r="AL25" i="17"/>
  <c r="AH25" i="17"/>
  <c r="Z25" i="17"/>
  <c r="V25" i="17"/>
  <c r="N25" i="17"/>
  <c r="E25" i="17"/>
  <c r="IE25" i="17" s="1"/>
  <c r="D25" i="17"/>
  <c r="C25" i="17"/>
  <c r="KM25" i="17" s="1"/>
  <c r="KQ25" i="17" s="1"/>
  <c r="KY24" i="17"/>
  <c r="KT24" i="17"/>
  <c r="KU24" i="17" s="1"/>
  <c r="KL24" i="17"/>
  <c r="KH24" i="17"/>
  <c r="KI24" i="17" s="1"/>
  <c r="JZ24" i="17"/>
  <c r="JV24" i="17"/>
  <c r="JW24" i="17" s="1"/>
  <c r="JN24" i="17"/>
  <c r="JJ24" i="17"/>
  <c r="JK24" i="17" s="1"/>
  <c r="JB24" i="17"/>
  <c r="IX24" i="17"/>
  <c r="IY24" i="17" s="1"/>
  <c r="IP24" i="17"/>
  <c r="IO24" i="17"/>
  <c r="IJ24" i="17"/>
  <c r="IK24" i="17" s="1"/>
  <c r="IB24" i="17"/>
  <c r="HX24" i="17"/>
  <c r="HY24" i="17" s="1"/>
  <c r="HP24" i="17"/>
  <c r="HL24" i="17"/>
  <c r="HM24" i="17" s="1"/>
  <c r="HD24" i="17"/>
  <c r="GZ24" i="17"/>
  <c r="HA24" i="17" s="1"/>
  <c r="GR24" i="17"/>
  <c r="GN24" i="17"/>
  <c r="GO24" i="17" s="1"/>
  <c r="GF24" i="17"/>
  <c r="GE24" i="17"/>
  <c r="FZ24" i="17"/>
  <c r="FR24" i="17"/>
  <c r="FN24" i="17"/>
  <c r="FF24" i="17"/>
  <c r="FB24" i="17"/>
  <c r="ET24" i="17"/>
  <c r="EP24" i="17"/>
  <c r="EH24" i="17"/>
  <c r="ED24" i="17"/>
  <c r="DV24" i="17"/>
  <c r="DU24" i="17"/>
  <c r="DP24" i="17"/>
  <c r="DQ24" i="17" s="1"/>
  <c r="DH24" i="17"/>
  <c r="DD24" i="17"/>
  <c r="DE24" i="17" s="1"/>
  <c r="CV24" i="17"/>
  <c r="CR24" i="17"/>
  <c r="CS24" i="17" s="1"/>
  <c r="CJ24" i="17"/>
  <c r="CF24" i="17"/>
  <c r="CG24" i="17" s="1"/>
  <c r="BX24" i="17"/>
  <c r="BT24" i="17"/>
  <c r="BU24" i="17" s="1"/>
  <c r="BL24" i="17"/>
  <c r="BK24" i="17"/>
  <c r="R43" i="4" s="1"/>
  <c r="BF24" i="17"/>
  <c r="BG24" i="17" s="1"/>
  <c r="AX24" i="17"/>
  <c r="AT24" i="17"/>
  <c r="AU24" i="17" s="1"/>
  <c r="AL24" i="17"/>
  <c r="AH24" i="17"/>
  <c r="AI24" i="17" s="1"/>
  <c r="Z24" i="17"/>
  <c r="V24" i="17"/>
  <c r="W24" i="17" s="1"/>
  <c r="N24" i="17"/>
  <c r="E24" i="17"/>
  <c r="KO24" i="17" s="1"/>
  <c r="D24" i="17"/>
  <c r="KN24" i="17" s="1"/>
  <c r="C24" i="17"/>
  <c r="FS24" i="17" s="1"/>
  <c r="FW24" i="17" s="1"/>
  <c r="KY23" i="17"/>
  <c r="KT23" i="17"/>
  <c r="KU23" i="17" s="1"/>
  <c r="KL23" i="17"/>
  <c r="KH23" i="17"/>
  <c r="KI23" i="17" s="1"/>
  <c r="JZ23" i="17"/>
  <c r="JV23" i="17"/>
  <c r="JW23" i="17" s="1"/>
  <c r="JN23" i="17"/>
  <c r="JJ23" i="17"/>
  <c r="JK23" i="17" s="1"/>
  <c r="JB23" i="17"/>
  <c r="IX23" i="17"/>
  <c r="IY23" i="17" s="1"/>
  <c r="IP23" i="17"/>
  <c r="IO23" i="17"/>
  <c r="IJ23" i="17"/>
  <c r="IK23" i="17" s="1"/>
  <c r="IB23" i="17"/>
  <c r="HX23" i="17"/>
  <c r="HY23" i="17" s="1"/>
  <c r="HP23" i="17"/>
  <c r="HL23" i="17"/>
  <c r="HM23" i="17" s="1"/>
  <c r="HD23" i="17"/>
  <c r="GZ23" i="17"/>
  <c r="HA23" i="17" s="1"/>
  <c r="GR23" i="17"/>
  <c r="GN23" i="17"/>
  <c r="GO23" i="17" s="1"/>
  <c r="GF23" i="17"/>
  <c r="GE23" i="17"/>
  <c r="FZ23" i="17"/>
  <c r="FR23" i="17"/>
  <c r="FN23" i="17"/>
  <c r="FO23" i="17" s="1"/>
  <c r="FF23" i="17"/>
  <c r="FB23" i="17"/>
  <c r="ET23" i="17"/>
  <c r="EP23" i="17"/>
  <c r="EH23" i="17"/>
  <c r="ED23" i="17"/>
  <c r="DV23" i="17"/>
  <c r="DU23" i="17"/>
  <c r="DP23" i="17"/>
  <c r="DH23" i="17"/>
  <c r="DD23" i="17"/>
  <c r="CV23" i="17"/>
  <c r="CR23" i="17"/>
  <c r="CJ23" i="17"/>
  <c r="CF23" i="17"/>
  <c r="BX23" i="17"/>
  <c r="BT23" i="17"/>
  <c r="BL23" i="17"/>
  <c r="BK23" i="17"/>
  <c r="BF23" i="17"/>
  <c r="BG23" i="17" s="1"/>
  <c r="AX23" i="17"/>
  <c r="AT23" i="17"/>
  <c r="AU23" i="17" s="1"/>
  <c r="AL23" i="17"/>
  <c r="AH23" i="17"/>
  <c r="AI23" i="17" s="1"/>
  <c r="Z23" i="17"/>
  <c r="V23" i="17"/>
  <c r="W23" i="17" s="1"/>
  <c r="N23" i="17"/>
  <c r="E23" i="17"/>
  <c r="CA23" i="17" s="1"/>
  <c r="D23" i="17"/>
  <c r="C23" i="17"/>
  <c r="G23" i="17" s="1"/>
  <c r="KY22" i="17"/>
  <c r="KT22" i="17"/>
  <c r="KU22" i="17" s="1"/>
  <c r="KL22" i="17"/>
  <c r="KH22" i="17"/>
  <c r="KI22" i="17" s="1"/>
  <c r="JZ22" i="17"/>
  <c r="JV22" i="17"/>
  <c r="JW22" i="17" s="1"/>
  <c r="JN22" i="17"/>
  <c r="JJ22" i="17"/>
  <c r="JK22" i="17" s="1"/>
  <c r="JB22" i="17"/>
  <c r="IX22" i="17"/>
  <c r="IY22" i="17" s="1"/>
  <c r="IP22" i="17"/>
  <c r="IO22" i="17"/>
  <c r="IJ22" i="17"/>
  <c r="IB22" i="17"/>
  <c r="HX22" i="17"/>
  <c r="HP22" i="17"/>
  <c r="HL22" i="17"/>
  <c r="HD22" i="17"/>
  <c r="GZ22" i="17"/>
  <c r="GR22" i="17"/>
  <c r="GN22" i="17"/>
  <c r="GF22" i="17"/>
  <c r="GE22" i="17"/>
  <c r="FZ22" i="17"/>
  <c r="GA22" i="17" s="1"/>
  <c r="FR22" i="17"/>
  <c r="FN22" i="17"/>
  <c r="FO22" i="17" s="1"/>
  <c r="FF22" i="17"/>
  <c r="FB22" i="17"/>
  <c r="FC22" i="17" s="1"/>
  <c r="ET22" i="17"/>
  <c r="EP22" i="17"/>
  <c r="EQ22" i="17" s="1"/>
  <c r="EH22" i="17"/>
  <c r="ED22" i="17"/>
  <c r="EE22" i="17" s="1"/>
  <c r="DV22" i="17"/>
  <c r="DU22" i="17"/>
  <c r="DP22" i="17"/>
  <c r="DH22" i="17"/>
  <c r="DD22" i="17"/>
  <c r="CV22" i="17"/>
  <c r="CR22" i="17"/>
  <c r="CJ22" i="17"/>
  <c r="CF22" i="17"/>
  <c r="BX22" i="17"/>
  <c r="BT22" i="17"/>
  <c r="BL22" i="17"/>
  <c r="BK22" i="17"/>
  <c r="BF22" i="17"/>
  <c r="BG22" i="17" s="1"/>
  <c r="AX22" i="17"/>
  <c r="AT22" i="17"/>
  <c r="AU22" i="17" s="1"/>
  <c r="AL22" i="17"/>
  <c r="AH22" i="17"/>
  <c r="AI22" i="17" s="1"/>
  <c r="Z22" i="17"/>
  <c r="V22" i="17"/>
  <c r="W22" i="17" s="1"/>
  <c r="N22" i="17"/>
  <c r="E22" i="17"/>
  <c r="DK22" i="17" s="1"/>
  <c r="D22" i="17"/>
  <c r="C22" i="17"/>
  <c r="FS22" i="17" s="1"/>
  <c r="FW22" i="17" s="1"/>
  <c r="KY21" i="17"/>
  <c r="KT21" i="17"/>
  <c r="KU21" i="17" s="1"/>
  <c r="KL21" i="17"/>
  <c r="KH21" i="17"/>
  <c r="KI21" i="17" s="1"/>
  <c r="JZ21" i="17"/>
  <c r="JV21" i="17"/>
  <c r="JW21" i="17" s="1"/>
  <c r="JN21" i="17"/>
  <c r="JJ21" i="17"/>
  <c r="JK21" i="17" s="1"/>
  <c r="JB21" i="17"/>
  <c r="IX21" i="17"/>
  <c r="IY21" i="17" s="1"/>
  <c r="IP21" i="17"/>
  <c r="IO21" i="17"/>
  <c r="IJ21" i="17"/>
  <c r="IK21" i="17" s="1"/>
  <c r="IB21" i="17"/>
  <c r="HX21" i="17"/>
  <c r="HY21" i="17" s="1"/>
  <c r="HP21" i="17"/>
  <c r="HL21" i="17"/>
  <c r="HM21" i="17" s="1"/>
  <c r="HD21" i="17"/>
  <c r="GZ21" i="17"/>
  <c r="HA21" i="17" s="1"/>
  <c r="GR21" i="17"/>
  <c r="GN21" i="17"/>
  <c r="GO21" i="17" s="1"/>
  <c r="GF21" i="17"/>
  <c r="GE21" i="17"/>
  <c r="FZ21" i="17"/>
  <c r="FR21" i="17"/>
  <c r="FN21" i="17"/>
  <c r="FF21" i="17"/>
  <c r="FB21" i="17"/>
  <c r="ET21" i="17"/>
  <c r="EP21" i="17"/>
  <c r="EH21" i="17"/>
  <c r="ED21" i="17"/>
  <c r="DV21" i="17"/>
  <c r="DU21" i="17"/>
  <c r="DP21" i="17"/>
  <c r="DQ21" i="17" s="1"/>
  <c r="DH21" i="17"/>
  <c r="DD21" i="17"/>
  <c r="DE21" i="17" s="1"/>
  <c r="CV21" i="17"/>
  <c r="CR21" i="17"/>
  <c r="CS21" i="17" s="1"/>
  <c r="CJ21" i="17"/>
  <c r="CF21" i="17"/>
  <c r="CG21" i="17" s="1"/>
  <c r="BX21" i="17"/>
  <c r="BT21" i="17"/>
  <c r="BU21" i="17" s="1"/>
  <c r="BL21" i="17"/>
  <c r="BK21" i="17"/>
  <c r="BF21" i="17"/>
  <c r="BG21" i="17" s="1"/>
  <c r="AX21" i="17"/>
  <c r="AT21" i="17"/>
  <c r="AU21" i="17" s="1"/>
  <c r="AL21" i="17"/>
  <c r="AH21" i="17"/>
  <c r="AI21" i="17" s="1"/>
  <c r="Z21" i="17"/>
  <c r="V21" i="17"/>
  <c r="W21" i="17" s="1"/>
  <c r="N21" i="17"/>
  <c r="E21" i="17"/>
  <c r="IE21" i="17" s="1"/>
  <c r="D21" i="17"/>
  <c r="FT21" i="17" s="1"/>
  <c r="C21" i="17"/>
  <c r="FS21" i="17" s="1"/>
  <c r="FW21" i="17" s="1"/>
  <c r="KY20" i="17"/>
  <c r="KT20" i="17"/>
  <c r="KL20" i="17"/>
  <c r="KH20" i="17"/>
  <c r="JZ20" i="17"/>
  <c r="JV20" i="17"/>
  <c r="JN20" i="17"/>
  <c r="JJ20" i="17"/>
  <c r="JB20" i="17"/>
  <c r="IX20" i="17"/>
  <c r="IP20" i="17"/>
  <c r="IO20" i="17"/>
  <c r="IJ20" i="17"/>
  <c r="IK20" i="17" s="1"/>
  <c r="IB20" i="17"/>
  <c r="HX20" i="17"/>
  <c r="HY20" i="17" s="1"/>
  <c r="HP20" i="17"/>
  <c r="HL20" i="17"/>
  <c r="HM20" i="17" s="1"/>
  <c r="HD20" i="17"/>
  <c r="GZ20" i="17"/>
  <c r="HA20" i="17" s="1"/>
  <c r="GR20" i="17"/>
  <c r="GN20" i="17"/>
  <c r="GO20" i="17" s="1"/>
  <c r="GF20" i="17"/>
  <c r="GE20" i="17"/>
  <c r="FZ20" i="17"/>
  <c r="GA20" i="17" s="1"/>
  <c r="FR20" i="17"/>
  <c r="FN20" i="17"/>
  <c r="FO20" i="17" s="1"/>
  <c r="FF20" i="17"/>
  <c r="FB20" i="17"/>
  <c r="FC20" i="17" s="1"/>
  <c r="ET20" i="17"/>
  <c r="EP20" i="17"/>
  <c r="EQ20" i="17" s="1"/>
  <c r="EH20" i="17"/>
  <c r="ED20" i="17"/>
  <c r="EE20" i="17" s="1"/>
  <c r="DV20" i="17"/>
  <c r="DU20" i="17"/>
  <c r="DP20" i="17"/>
  <c r="DQ20" i="17" s="1"/>
  <c r="DH20" i="17"/>
  <c r="DD20" i="17"/>
  <c r="DE20" i="17" s="1"/>
  <c r="CV20" i="17"/>
  <c r="CR20" i="17"/>
  <c r="CS20" i="17" s="1"/>
  <c r="CJ20" i="17"/>
  <c r="CF20" i="17"/>
  <c r="CG20" i="17" s="1"/>
  <c r="BX20" i="17"/>
  <c r="BT20" i="17"/>
  <c r="BU20" i="17" s="1"/>
  <c r="BL20" i="17"/>
  <c r="BK20" i="17"/>
  <c r="BF20" i="17"/>
  <c r="AX20" i="17"/>
  <c r="AT20" i="17"/>
  <c r="AL20" i="17"/>
  <c r="AH20" i="17"/>
  <c r="Z20" i="17"/>
  <c r="V20" i="17"/>
  <c r="N20" i="17"/>
  <c r="E20" i="17"/>
  <c r="FU20" i="17" s="1"/>
  <c r="D20" i="17"/>
  <c r="FT20" i="17" s="1"/>
  <c r="C20" i="17"/>
  <c r="IC20" i="17" s="1"/>
  <c r="IG20" i="17" s="1"/>
  <c r="KY19" i="17"/>
  <c r="KT19" i="17"/>
  <c r="KU19" i="17" s="1"/>
  <c r="KL19" i="17"/>
  <c r="KH19" i="17"/>
  <c r="KI19" i="17" s="1"/>
  <c r="JZ19" i="17"/>
  <c r="JV19" i="17"/>
  <c r="JW19" i="17" s="1"/>
  <c r="JN19" i="17"/>
  <c r="JJ19" i="17"/>
  <c r="JK19" i="17" s="1"/>
  <c r="JB19" i="17"/>
  <c r="IX19" i="17"/>
  <c r="IY19" i="17" s="1"/>
  <c r="IP19" i="17"/>
  <c r="IO19" i="17"/>
  <c r="IJ19" i="17"/>
  <c r="IB19" i="17"/>
  <c r="HX19" i="17"/>
  <c r="HP19" i="17"/>
  <c r="HL19" i="17"/>
  <c r="HD19" i="17"/>
  <c r="GZ19" i="17"/>
  <c r="GR19" i="17"/>
  <c r="GN19" i="17"/>
  <c r="GF19" i="17"/>
  <c r="GE19" i="17"/>
  <c r="FZ19" i="17"/>
  <c r="GA19" i="17" s="1"/>
  <c r="FR19" i="17"/>
  <c r="FN19" i="17"/>
  <c r="FO19" i="17" s="1"/>
  <c r="FF19" i="17"/>
  <c r="FB19" i="17"/>
  <c r="FC19" i="17" s="1"/>
  <c r="ET19" i="17"/>
  <c r="EP19" i="17"/>
  <c r="EQ19" i="17" s="1"/>
  <c r="EH19" i="17"/>
  <c r="ED19" i="17"/>
  <c r="EE19" i="17" s="1"/>
  <c r="DV19" i="17"/>
  <c r="DU19" i="17"/>
  <c r="DP19" i="17"/>
  <c r="DQ19" i="17" s="1"/>
  <c r="DH19" i="17"/>
  <c r="DD19" i="17"/>
  <c r="DE19" i="17" s="1"/>
  <c r="CV19" i="17"/>
  <c r="CR19" i="17"/>
  <c r="CS19" i="17" s="1"/>
  <c r="CJ19" i="17"/>
  <c r="CF19" i="17"/>
  <c r="CG19" i="17" s="1"/>
  <c r="BX19" i="17"/>
  <c r="BT19" i="17"/>
  <c r="BU19" i="17" s="1"/>
  <c r="BL19" i="17"/>
  <c r="BK19" i="17"/>
  <c r="BF19" i="17"/>
  <c r="BG19" i="17" s="1"/>
  <c r="AX19" i="17"/>
  <c r="AT19" i="17"/>
  <c r="AU19" i="17" s="1"/>
  <c r="AL19" i="17"/>
  <c r="AH19" i="17"/>
  <c r="AI19" i="17" s="1"/>
  <c r="Z19" i="17"/>
  <c r="V19" i="17"/>
  <c r="W19" i="17" s="1"/>
  <c r="N19" i="17"/>
  <c r="E19" i="17"/>
  <c r="FU19" i="17" s="1"/>
  <c r="D19" i="17"/>
  <c r="ID19" i="17" s="1"/>
  <c r="C19" i="17"/>
  <c r="KY18" i="17"/>
  <c r="KT18" i="17"/>
  <c r="KU18" i="17" s="1"/>
  <c r="KL18" i="17"/>
  <c r="KH18" i="17"/>
  <c r="KI18" i="17" s="1"/>
  <c r="JZ18" i="17"/>
  <c r="JV18" i="17"/>
  <c r="JW18" i="17" s="1"/>
  <c r="JN18" i="17"/>
  <c r="JJ18" i="17"/>
  <c r="JK18" i="17" s="1"/>
  <c r="JB18" i="17"/>
  <c r="IX18" i="17"/>
  <c r="IY18" i="17" s="1"/>
  <c r="IP18" i="17"/>
  <c r="IO18" i="17"/>
  <c r="IJ18" i="17"/>
  <c r="IK18" i="17" s="1"/>
  <c r="IB18" i="17"/>
  <c r="HX18" i="17"/>
  <c r="HY18" i="17" s="1"/>
  <c r="HP18" i="17"/>
  <c r="HL18" i="17"/>
  <c r="HM18" i="17" s="1"/>
  <c r="HD18" i="17"/>
  <c r="GZ18" i="17"/>
  <c r="HA18" i="17" s="1"/>
  <c r="GR18" i="17"/>
  <c r="GN18" i="17"/>
  <c r="GO18" i="17" s="1"/>
  <c r="GF18" i="17"/>
  <c r="GE18" i="17"/>
  <c r="FZ18" i="17"/>
  <c r="GA18" i="17" s="1"/>
  <c r="FR18" i="17"/>
  <c r="FN18" i="17"/>
  <c r="FO18" i="17" s="1"/>
  <c r="FF18" i="17"/>
  <c r="FB18" i="17"/>
  <c r="FC18" i="17" s="1"/>
  <c r="ET18" i="17"/>
  <c r="EP18" i="17"/>
  <c r="EQ18" i="17" s="1"/>
  <c r="EH18" i="17"/>
  <c r="ED18" i="17"/>
  <c r="EE18" i="17" s="1"/>
  <c r="DV18" i="17"/>
  <c r="DU18" i="17"/>
  <c r="DP18" i="17"/>
  <c r="DH18" i="17"/>
  <c r="DD18" i="17"/>
  <c r="CV18" i="17"/>
  <c r="CR18" i="17"/>
  <c r="CJ18" i="17"/>
  <c r="CF18" i="17"/>
  <c r="BX18" i="17"/>
  <c r="BT18" i="17"/>
  <c r="BL18" i="17"/>
  <c r="BK18" i="17"/>
  <c r="BF18" i="17"/>
  <c r="BG18" i="17" s="1"/>
  <c r="AX18" i="17"/>
  <c r="AT18" i="17"/>
  <c r="AU18" i="17" s="1"/>
  <c r="AL18" i="17"/>
  <c r="AH18" i="17"/>
  <c r="AI18" i="17" s="1"/>
  <c r="Z18" i="17"/>
  <c r="V18" i="17"/>
  <c r="W18" i="17" s="1"/>
  <c r="N18" i="17"/>
  <c r="E18" i="17"/>
  <c r="IE18" i="17" s="1"/>
  <c r="D18" i="17"/>
  <c r="ID18" i="17" s="1"/>
  <c r="C18" i="17"/>
  <c r="HQ18" i="17" s="1"/>
  <c r="HU18" i="17" s="1"/>
  <c r="KY17" i="17"/>
  <c r="KT17" i="17"/>
  <c r="KL17" i="17"/>
  <c r="KH17" i="17"/>
  <c r="JZ17" i="17"/>
  <c r="JV17" i="17"/>
  <c r="JN17" i="17"/>
  <c r="JJ17" i="17"/>
  <c r="JB17" i="17"/>
  <c r="IX17" i="17"/>
  <c r="IP17" i="17"/>
  <c r="IO17" i="17"/>
  <c r="IJ17" i="17"/>
  <c r="IK17" i="17" s="1"/>
  <c r="IB17" i="17"/>
  <c r="HX17" i="17"/>
  <c r="HY17" i="17" s="1"/>
  <c r="HP17" i="17"/>
  <c r="HL17" i="17"/>
  <c r="HM17" i="17" s="1"/>
  <c r="HD17" i="17"/>
  <c r="GZ17" i="17"/>
  <c r="HA17" i="17" s="1"/>
  <c r="GR17" i="17"/>
  <c r="GN17" i="17"/>
  <c r="GO17" i="17" s="1"/>
  <c r="GF17" i="17"/>
  <c r="GE17" i="17"/>
  <c r="FZ17" i="17"/>
  <c r="GA17" i="17" s="1"/>
  <c r="FR17" i="17"/>
  <c r="FN17" i="17"/>
  <c r="FO17" i="17" s="1"/>
  <c r="FF17" i="17"/>
  <c r="FB17" i="17"/>
  <c r="FC17" i="17" s="1"/>
  <c r="ET17" i="17"/>
  <c r="EP17" i="17"/>
  <c r="EQ17" i="17" s="1"/>
  <c r="EH17" i="17"/>
  <c r="ED17" i="17"/>
  <c r="EE17" i="17" s="1"/>
  <c r="DV17" i="17"/>
  <c r="DU17" i="17"/>
  <c r="DP17" i="17"/>
  <c r="DQ17" i="17" s="1"/>
  <c r="DH17" i="17"/>
  <c r="DD17" i="17"/>
  <c r="DE17" i="17" s="1"/>
  <c r="CV17" i="17"/>
  <c r="CR17" i="17"/>
  <c r="CS17" i="17" s="1"/>
  <c r="CJ17" i="17"/>
  <c r="CF17" i="17"/>
  <c r="CG17" i="17" s="1"/>
  <c r="BX17" i="17"/>
  <c r="BT17" i="17"/>
  <c r="BU17" i="17" s="1"/>
  <c r="BL17" i="17"/>
  <c r="BK17" i="17"/>
  <c r="BF17" i="17"/>
  <c r="AX17" i="17"/>
  <c r="AT17" i="17"/>
  <c r="AL17" i="17"/>
  <c r="AH17" i="17"/>
  <c r="Z17" i="17"/>
  <c r="V17" i="17"/>
  <c r="N17" i="17"/>
  <c r="E17" i="17"/>
  <c r="CA17" i="17" s="1"/>
  <c r="D17" i="17"/>
  <c r="KN17" i="17" s="1"/>
  <c r="C17" i="17"/>
  <c r="KM17" i="17" s="1"/>
  <c r="KQ17" i="17" s="1"/>
  <c r="KY16" i="17"/>
  <c r="KT16" i="17"/>
  <c r="KU16" i="17" s="1"/>
  <c r="KL16" i="17"/>
  <c r="KH16" i="17"/>
  <c r="KI16" i="17" s="1"/>
  <c r="JZ16" i="17"/>
  <c r="JV16" i="17"/>
  <c r="JW16" i="17" s="1"/>
  <c r="JN16" i="17"/>
  <c r="JJ16" i="17"/>
  <c r="JK16" i="17" s="1"/>
  <c r="JB16" i="17"/>
  <c r="IX16" i="17"/>
  <c r="IY16" i="17" s="1"/>
  <c r="IP16" i="17"/>
  <c r="IO16" i="17"/>
  <c r="IJ16" i="17"/>
  <c r="IK16" i="17" s="1"/>
  <c r="IB16" i="17"/>
  <c r="HX16" i="17"/>
  <c r="HY16" i="17" s="1"/>
  <c r="HP16" i="17"/>
  <c r="HL16" i="17"/>
  <c r="HM16" i="17" s="1"/>
  <c r="HD16" i="17"/>
  <c r="GZ16" i="17"/>
  <c r="HA16" i="17" s="1"/>
  <c r="GR16" i="17"/>
  <c r="GN16" i="17"/>
  <c r="GO16" i="17" s="1"/>
  <c r="GF16" i="17"/>
  <c r="GE16" i="17"/>
  <c r="FZ16" i="17"/>
  <c r="GA16" i="17" s="1"/>
  <c r="FR16" i="17"/>
  <c r="FN16" i="17"/>
  <c r="FO16" i="17" s="1"/>
  <c r="FF16" i="17"/>
  <c r="FB16" i="17"/>
  <c r="FC16" i="17" s="1"/>
  <c r="ET16" i="17"/>
  <c r="EP16" i="17"/>
  <c r="EQ16" i="17" s="1"/>
  <c r="EH16" i="17"/>
  <c r="ED16" i="17"/>
  <c r="EE16" i="17" s="1"/>
  <c r="DV16" i="17"/>
  <c r="DU16" i="17"/>
  <c r="DP16" i="17"/>
  <c r="DQ16" i="17" s="1"/>
  <c r="DH16" i="17"/>
  <c r="DD16" i="17"/>
  <c r="DE16" i="17" s="1"/>
  <c r="CV16" i="17"/>
  <c r="CR16" i="17"/>
  <c r="CS16" i="17" s="1"/>
  <c r="CJ16" i="17"/>
  <c r="CF16" i="17"/>
  <c r="CG16" i="17" s="1"/>
  <c r="BX16" i="17"/>
  <c r="BT16" i="17"/>
  <c r="BU16" i="17" s="1"/>
  <c r="BL16" i="17"/>
  <c r="BK16" i="17"/>
  <c r="BF16" i="17"/>
  <c r="BG16" i="17" s="1"/>
  <c r="AX16" i="17"/>
  <c r="AT16" i="17"/>
  <c r="AU16" i="17" s="1"/>
  <c r="AL16" i="17"/>
  <c r="AH16" i="17"/>
  <c r="AI16" i="17" s="1"/>
  <c r="Z16" i="17"/>
  <c r="V16" i="17"/>
  <c r="W16" i="17" s="1"/>
  <c r="N16" i="17"/>
  <c r="E16" i="17"/>
  <c r="D16" i="17"/>
  <c r="KN16" i="17" s="1"/>
  <c r="C16" i="17"/>
  <c r="DI16" i="17" s="1"/>
  <c r="DM16" i="17" s="1"/>
  <c r="KY15" i="17"/>
  <c r="KT15" i="17"/>
  <c r="KU15" i="17" s="1"/>
  <c r="KL15" i="17"/>
  <c r="KH15" i="17"/>
  <c r="KI15" i="17" s="1"/>
  <c r="JZ15" i="17"/>
  <c r="JV15" i="17"/>
  <c r="JW15" i="17" s="1"/>
  <c r="JN15" i="17"/>
  <c r="JJ15" i="17"/>
  <c r="JK15" i="17" s="1"/>
  <c r="JB15" i="17"/>
  <c r="IX15" i="17"/>
  <c r="IY15" i="17" s="1"/>
  <c r="IP15" i="17"/>
  <c r="IO15" i="17"/>
  <c r="IJ15" i="17"/>
  <c r="IK15" i="17" s="1"/>
  <c r="IB15" i="17"/>
  <c r="HX15" i="17"/>
  <c r="HY15" i="17" s="1"/>
  <c r="HP15" i="17"/>
  <c r="HL15" i="17"/>
  <c r="HM15" i="17" s="1"/>
  <c r="HD15" i="17"/>
  <c r="GZ15" i="17"/>
  <c r="HA15" i="17" s="1"/>
  <c r="GR15" i="17"/>
  <c r="GN15" i="17"/>
  <c r="GO15" i="17" s="1"/>
  <c r="GF15" i="17"/>
  <c r="GE15" i="17"/>
  <c r="FZ15" i="17"/>
  <c r="GA15" i="17" s="1"/>
  <c r="FR15" i="17"/>
  <c r="FN15" i="17"/>
  <c r="FO15" i="17" s="1"/>
  <c r="FF15" i="17"/>
  <c r="FB15" i="17"/>
  <c r="FC15" i="17" s="1"/>
  <c r="ET15" i="17"/>
  <c r="EP15" i="17"/>
  <c r="EQ15" i="17" s="1"/>
  <c r="EH15" i="17"/>
  <c r="ED15" i="17"/>
  <c r="EE15" i="17" s="1"/>
  <c r="DV15" i="17"/>
  <c r="DU15" i="17"/>
  <c r="DP15" i="17"/>
  <c r="DH15" i="17"/>
  <c r="DD15" i="17"/>
  <c r="CV15" i="17"/>
  <c r="CR15" i="17"/>
  <c r="CJ15" i="17"/>
  <c r="CF15" i="17"/>
  <c r="BX15" i="17"/>
  <c r="BT15" i="17"/>
  <c r="BL15" i="17"/>
  <c r="BK15" i="17"/>
  <c r="BF15" i="17"/>
  <c r="BG15" i="17" s="1"/>
  <c r="AX15" i="17"/>
  <c r="AT15" i="17"/>
  <c r="AU15" i="17" s="1"/>
  <c r="AL15" i="17"/>
  <c r="AH15" i="17"/>
  <c r="AI15" i="17" s="1"/>
  <c r="Z15" i="17"/>
  <c r="V15" i="17"/>
  <c r="W15" i="17" s="1"/>
  <c r="N15" i="17"/>
  <c r="E15" i="17"/>
  <c r="KO15" i="17" s="1"/>
  <c r="D15" i="17"/>
  <c r="DJ15" i="17" s="1"/>
  <c r="C15" i="17"/>
  <c r="G15" i="17" s="1"/>
  <c r="KY14" i="17"/>
  <c r="KT14" i="17"/>
  <c r="KU14" i="17" s="1"/>
  <c r="KL14" i="17"/>
  <c r="KH14" i="17"/>
  <c r="KI14" i="17" s="1"/>
  <c r="JZ14" i="17"/>
  <c r="JV14" i="17"/>
  <c r="JW14" i="17" s="1"/>
  <c r="JN14" i="17"/>
  <c r="JJ14" i="17"/>
  <c r="JK14" i="17" s="1"/>
  <c r="JB14" i="17"/>
  <c r="IX14" i="17"/>
  <c r="IY14" i="17" s="1"/>
  <c r="IP14" i="17"/>
  <c r="IO14" i="17"/>
  <c r="IJ14" i="17"/>
  <c r="IB14" i="17"/>
  <c r="HX14" i="17"/>
  <c r="HY14" i="17" s="1"/>
  <c r="HP14" i="17"/>
  <c r="HL14" i="17"/>
  <c r="HM14" i="17" s="1"/>
  <c r="HD14" i="17"/>
  <c r="GZ14" i="17"/>
  <c r="HA14" i="17" s="1"/>
  <c r="GR14" i="17"/>
  <c r="GN14" i="17"/>
  <c r="GO14" i="17" s="1"/>
  <c r="GF14" i="17"/>
  <c r="GE14" i="17"/>
  <c r="FZ14" i="17"/>
  <c r="GA14" i="17" s="1"/>
  <c r="FR14" i="17"/>
  <c r="FN14" i="17"/>
  <c r="FO14" i="17" s="1"/>
  <c r="FF14" i="17"/>
  <c r="FB14" i="17"/>
  <c r="FC14" i="17" s="1"/>
  <c r="ET14" i="17"/>
  <c r="EP14" i="17"/>
  <c r="EQ14" i="17" s="1"/>
  <c r="EH14" i="17"/>
  <c r="ED14" i="17"/>
  <c r="EE14" i="17" s="1"/>
  <c r="DV14" i="17"/>
  <c r="DU14" i="17"/>
  <c r="DP14" i="17"/>
  <c r="DQ14" i="17" s="1"/>
  <c r="DH14" i="17"/>
  <c r="DD14" i="17"/>
  <c r="DE14" i="17" s="1"/>
  <c r="CV14" i="17"/>
  <c r="CR14" i="17"/>
  <c r="CJ14" i="17"/>
  <c r="CF14" i="17"/>
  <c r="BX14" i="17"/>
  <c r="BT14" i="17"/>
  <c r="BU14" i="17" s="1"/>
  <c r="BL14" i="17"/>
  <c r="BK14" i="17"/>
  <c r="BF14" i="17"/>
  <c r="BG14" i="17" s="1"/>
  <c r="AX14" i="17"/>
  <c r="AT14" i="17"/>
  <c r="AU14" i="17" s="1"/>
  <c r="AL14" i="17"/>
  <c r="AH14" i="17"/>
  <c r="AI14" i="17" s="1"/>
  <c r="Z14" i="17"/>
  <c r="V14" i="17"/>
  <c r="W14" i="17" s="1"/>
  <c r="N14" i="17"/>
  <c r="E14" i="17"/>
  <c r="DK14" i="17" s="1"/>
  <c r="D14" i="17"/>
  <c r="C14" i="17"/>
  <c r="CK14" i="17" s="1"/>
  <c r="CO14" i="17" s="1"/>
  <c r="KY13" i="17"/>
  <c r="KT13" i="17"/>
  <c r="KL13" i="17"/>
  <c r="KH13" i="17"/>
  <c r="JZ13" i="17"/>
  <c r="JV13" i="17"/>
  <c r="JN13" i="17"/>
  <c r="JJ13" i="17"/>
  <c r="JB13" i="17"/>
  <c r="IX13" i="17"/>
  <c r="IP13" i="17"/>
  <c r="IO13" i="17"/>
  <c r="IJ13" i="17"/>
  <c r="IK13" i="17" s="1"/>
  <c r="IB13" i="17"/>
  <c r="HX13" i="17"/>
  <c r="HY13" i="17" s="1"/>
  <c r="HP13" i="17"/>
  <c r="HL13" i="17"/>
  <c r="HM13" i="17" s="1"/>
  <c r="HD13" i="17"/>
  <c r="GZ13" i="17"/>
  <c r="HA13" i="17" s="1"/>
  <c r="GR13" i="17"/>
  <c r="GN13" i="17"/>
  <c r="GO13" i="17" s="1"/>
  <c r="GF13" i="17"/>
  <c r="GE13" i="17"/>
  <c r="FZ13" i="17"/>
  <c r="FR13" i="17"/>
  <c r="FN13" i="17"/>
  <c r="FF13" i="17"/>
  <c r="FB13" i="17"/>
  <c r="ET13" i="17"/>
  <c r="EP13" i="17"/>
  <c r="EH13" i="17"/>
  <c r="ED13" i="17"/>
  <c r="DV13" i="17"/>
  <c r="DU13" i="17"/>
  <c r="DP13" i="17"/>
  <c r="DQ13" i="17" s="1"/>
  <c r="DH13" i="17"/>
  <c r="DD13" i="17"/>
  <c r="DE13" i="17" s="1"/>
  <c r="CV13" i="17"/>
  <c r="CR13" i="17"/>
  <c r="CS13" i="17" s="1"/>
  <c r="CJ13" i="17"/>
  <c r="CF13" i="17"/>
  <c r="CG13" i="17" s="1"/>
  <c r="BX13" i="17"/>
  <c r="BT13" i="17"/>
  <c r="BU13" i="17" s="1"/>
  <c r="BL13" i="17"/>
  <c r="BK13" i="17"/>
  <c r="BF13" i="17"/>
  <c r="AX13" i="17"/>
  <c r="AT13" i="17"/>
  <c r="AL13" i="17"/>
  <c r="AH13" i="17"/>
  <c r="Z13" i="17"/>
  <c r="V13" i="17"/>
  <c r="N13" i="17"/>
  <c r="E13" i="17"/>
  <c r="EK13" i="17" s="1"/>
  <c r="D13" i="17"/>
  <c r="FT13" i="17" s="1"/>
  <c r="C13" i="17"/>
  <c r="JO13" i="17" s="1"/>
  <c r="JS13" i="17" s="1"/>
  <c r="KY12" i="17"/>
  <c r="KT12" i="17"/>
  <c r="KU12" i="17" s="1"/>
  <c r="KL12" i="17"/>
  <c r="KH12" i="17"/>
  <c r="JZ12" i="17"/>
  <c r="JV12" i="17"/>
  <c r="JW12" i="17" s="1"/>
  <c r="JN12" i="17"/>
  <c r="JJ12" i="17"/>
  <c r="JB12" i="17"/>
  <c r="IX12" i="17"/>
  <c r="IP12" i="17"/>
  <c r="IO12" i="17"/>
  <c r="IJ12" i="17"/>
  <c r="IK12" i="17" s="1"/>
  <c r="IB12" i="17"/>
  <c r="HX12" i="17"/>
  <c r="HY12" i="17" s="1"/>
  <c r="HP12" i="17"/>
  <c r="HL12" i="17"/>
  <c r="HM12" i="17" s="1"/>
  <c r="HD12" i="17"/>
  <c r="GZ12" i="17"/>
  <c r="HA12" i="17" s="1"/>
  <c r="GR12" i="17"/>
  <c r="GN12" i="17"/>
  <c r="GO12" i="17" s="1"/>
  <c r="GF12" i="17"/>
  <c r="GE12" i="17"/>
  <c r="FZ12" i="17"/>
  <c r="GA12" i="17" s="1"/>
  <c r="FR12" i="17"/>
  <c r="FN12" i="17"/>
  <c r="FF12" i="17"/>
  <c r="FB12" i="17"/>
  <c r="ET12" i="17"/>
  <c r="EP12" i="17"/>
  <c r="EH12" i="17"/>
  <c r="ED12" i="17"/>
  <c r="EE12" i="17" s="1"/>
  <c r="DV12" i="17"/>
  <c r="DU12" i="17"/>
  <c r="DP12" i="17"/>
  <c r="DQ12" i="17" s="1"/>
  <c r="DH12" i="17"/>
  <c r="DD12" i="17"/>
  <c r="DE12" i="17" s="1"/>
  <c r="CV12" i="17"/>
  <c r="CR12" i="17"/>
  <c r="CS12" i="17" s="1"/>
  <c r="CJ12" i="17"/>
  <c r="CF12" i="17"/>
  <c r="CG12" i="17" s="1"/>
  <c r="BX12" i="17"/>
  <c r="BT12" i="17"/>
  <c r="BU12" i="17" s="1"/>
  <c r="BL12" i="17"/>
  <c r="BK12" i="17"/>
  <c r="BF12" i="17"/>
  <c r="AX12" i="17"/>
  <c r="AT12" i="17"/>
  <c r="AL12" i="17"/>
  <c r="AH12" i="17"/>
  <c r="AI12" i="17" s="1"/>
  <c r="Z12" i="17"/>
  <c r="V12" i="17"/>
  <c r="W12" i="17" s="1"/>
  <c r="N12" i="17"/>
  <c r="E12" i="17"/>
  <c r="FU12" i="17" s="1"/>
  <c r="D12" i="17"/>
  <c r="AZ12" i="17" s="1"/>
  <c r="C12" i="17"/>
  <c r="KY11" i="17"/>
  <c r="KT11" i="17"/>
  <c r="KU11" i="17" s="1"/>
  <c r="KL11" i="17"/>
  <c r="KH11" i="17"/>
  <c r="KI11" i="17" s="1"/>
  <c r="JZ11" i="17"/>
  <c r="JV11" i="17"/>
  <c r="JW11" i="17" s="1"/>
  <c r="JN11" i="17"/>
  <c r="JJ11" i="17"/>
  <c r="JK11" i="17" s="1"/>
  <c r="JB11" i="17"/>
  <c r="IX11" i="17"/>
  <c r="IY11" i="17" s="1"/>
  <c r="IP11" i="17"/>
  <c r="IO11" i="17"/>
  <c r="IJ11" i="17"/>
  <c r="IB11" i="17"/>
  <c r="HX11" i="17"/>
  <c r="HP11" i="17"/>
  <c r="HL11" i="17"/>
  <c r="HD11" i="17"/>
  <c r="GZ11" i="17"/>
  <c r="GR11" i="17"/>
  <c r="GN11" i="17"/>
  <c r="GF11" i="17"/>
  <c r="GE11" i="17"/>
  <c r="FZ11" i="17"/>
  <c r="GA11" i="17" s="1"/>
  <c r="FR11" i="17"/>
  <c r="FN11" i="17"/>
  <c r="FF11" i="17"/>
  <c r="FB11" i="17"/>
  <c r="FC11" i="17" s="1"/>
  <c r="ET11" i="17"/>
  <c r="EP11" i="17"/>
  <c r="EH11" i="17"/>
  <c r="ED11" i="17"/>
  <c r="EE11" i="17" s="1"/>
  <c r="DV11" i="17"/>
  <c r="DU11" i="17"/>
  <c r="DP11" i="17"/>
  <c r="DH11" i="17"/>
  <c r="DD11" i="17"/>
  <c r="DE11" i="17" s="1"/>
  <c r="CV11" i="17"/>
  <c r="CR11" i="17"/>
  <c r="CS11" i="17" s="1"/>
  <c r="CJ11" i="17"/>
  <c r="CF11" i="17"/>
  <c r="CG11" i="17" s="1"/>
  <c r="BX11" i="17"/>
  <c r="BT11" i="17"/>
  <c r="BU11" i="17" s="1"/>
  <c r="BL11" i="17"/>
  <c r="BK11" i="17"/>
  <c r="BF11" i="17"/>
  <c r="BG11" i="17" s="1"/>
  <c r="AX11" i="17"/>
  <c r="AT11" i="17"/>
  <c r="AU11" i="17" s="1"/>
  <c r="AL11" i="17"/>
  <c r="AH11" i="17"/>
  <c r="AI11" i="17" s="1"/>
  <c r="Z11" i="17"/>
  <c r="V11" i="17"/>
  <c r="W11" i="17" s="1"/>
  <c r="N11" i="17"/>
  <c r="E11" i="17"/>
  <c r="FI11" i="17" s="1"/>
  <c r="D11" i="17"/>
  <c r="EJ11" i="17" s="1"/>
  <c r="C11" i="17"/>
  <c r="O11" i="17" s="1"/>
  <c r="S11" i="17" s="1"/>
  <c r="KY10" i="17"/>
  <c r="KT10" i="17"/>
  <c r="KU10" i="17" s="1"/>
  <c r="KL10" i="17"/>
  <c r="KH10" i="17"/>
  <c r="KI10" i="17" s="1"/>
  <c r="JZ10" i="17"/>
  <c r="JV10" i="17"/>
  <c r="JW10" i="17" s="1"/>
  <c r="JN10" i="17"/>
  <c r="JJ10" i="17"/>
  <c r="JK10" i="17" s="1"/>
  <c r="JB10" i="17"/>
  <c r="IX10" i="17"/>
  <c r="IY10" i="17" s="1"/>
  <c r="IP10" i="17"/>
  <c r="IO10" i="17"/>
  <c r="IJ10" i="17"/>
  <c r="IB10" i="17"/>
  <c r="HX10" i="17"/>
  <c r="HP10" i="17"/>
  <c r="HL10" i="17"/>
  <c r="HM10" i="17" s="1"/>
  <c r="HD10" i="17"/>
  <c r="GZ10" i="17"/>
  <c r="GR10" i="17"/>
  <c r="GN10" i="17"/>
  <c r="GF10" i="17"/>
  <c r="GE10" i="17"/>
  <c r="FZ10" i="17"/>
  <c r="GA10" i="17" s="1"/>
  <c r="FR10" i="17"/>
  <c r="FN10" i="17"/>
  <c r="FO10" i="17" s="1"/>
  <c r="FF10" i="17"/>
  <c r="FB10" i="17"/>
  <c r="FC10" i="17" s="1"/>
  <c r="ET10" i="17"/>
  <c r="EP10" i="17"/>
  <c r="EQ10" i="17" s="1"/>
  <c r="EH10" i="17"/>
  <c r="ED10" i="17"/>
  <c r="EE10" i="17" s="1"/>
  <c r="DV10" i="17"/>
  <c r="DU10" i="17"/>
  <c r="DP10" i="17"/>
  <c r="DH10" i="17"/>
  <c r="DD10" i="17"/>
  <c r="DE10" i="17" s="1"/>
  <c r="CV10" i="17"/>
  <c r="CR10" i="17"/>
  <c r="CS10" i="17" s="1"/>
  <c r="CJ10" i="17"/>
  <c r="CF10" i="17"/>
  <c r="CG10" i="17" s="1"/>
  <c r="BX10" i="17"/>
  <c r="BT10" i="17"/>
  <c r="BL10" i="17"/>
  <c r="BK10" i="17"/>
  <c r="BF10" i="17"/>
  <c r="BG10" i="17" s="1"/>
  <c r="AX10" i="17"/>
  <c r="AT10" i="17"/>
  <c r="AU10" i="17" s="1"/>
  <c r="AL10" i="17"/>
  <c r="AH10" i="17"/>
  <c r="AI10" i="17" s="1"/>
  <c r="Z10" i="17"/>
  <c r="V10" i="17"/>
  <c r="W10" i="17" s="1"/>
  <c r="N10" i="17"/>
  <c r="E10" i="17"/>
  <c r="BA10" i="17" s="1"/>
  <c r="D10" i="17"/>
  <c r="KB10" i="17" s="1"/>
  <c r="C10" i="17"/>
  <c r="KM10" i="17" s="1"/>
  <c r="KQ10" i="17" s="1"/>
  <c r="KY9" i="17"/>
  <c r="KT9" i="17"/>
  <c r="KU9" i="17" s="1"/>
  <c r="KL9" i="17"/>
  <c r="KH9" i="17"/>
  <c r="KI9" i="17" s="1"/>
  <c r="JZ9" i="17"/>
  <c r="JV9" i="17"/>
  <c r="JN9" i="17"/>
  <c r="JJ9" i="17"/>
  <c r="JK9" i="17" s="1"/>
  <c r="JB9" i="17"/>
  <c r="IX9" i="17"/>
  <c r="IY9" i="17" s="1"/>
  <c r="IP9" i="17"/>
  <c r="IO9" i="17"/>
  <c r="IJ9" i="17"/>
  <c r="IB9" i="17"/>
  <c r="HX9" i="17"/>
  <c r="HY9" i="17" s="1"/>
  <c r="HP9" i="17"/>
  <c r="HL9" i="17"/>
  <c r="HM9" i="17" s="1"/>
  <c r="HD9" i="17"/>
  <c r="GZ9" i="17"/>
  <c r="HA9" i="17" s="1"/>
  <c r="GR9" i="17"/>
  <c r="GN9" i="17"/>
  <c r="GF9" i="17"/>
  <c r="GE9" i="17"/>
  <c r="FZ9" i="17"/>
  <c r="FR9" i="17"/>
  <c r="FN9" i="17"/>
  <c r="FO9" i="17" s="1"/>
  <c r="FF9" i="17"/>
  <c r="FB9" i="17"/>
  <c r="FC9" i="17" s="1"/>
  <c r="ET9" i="17"/>
  <c r="EP9" i="17"/>
  <c r="EQ9" i="17" s="1"/>
  <c r="EH9" i="17"/>
  <c r="ED9" i="17"/>
  <c r="DV9" i="17"/>
  <c r="DU9" i="17"/>
  <c r="DP9" i="17"/>
  <c r="DH9" i="17"/>
  <c r="DD9" i="17"/>
  <c r="DE9" i="17" s="1"/>
  <c r="CV9" i="17"/>
  <c r="CR9" i="17"/>
  <c r="CS9" i="17" s="1"/>
  <c r="CJ9" i="17"/>
  <c r="CF9" i="17"/>
  <c r="CG9" i="17" s="1"/>
  <c r="BX9" i="17"/>
  <c r="BT9" i="17"/>
  <c r="BL9" i="17"/>
  <c r="BK9" i="17"/>
  <c r="BF9" i="17"/>
  <c r="BG9" i="17" s="1"/>
  <c r="AX9" i="17"/>
  <c r="AT9" i="17"/>
  <c r="AU9" i="17" s="1"/>
  <c r="AL9" i="17"/>
  <c r="AH9" i="17"/>
  <c r="Z9" i="17"/>
  <c r="V9" i="17"/>
  <c r="W9" i="17" s="1"/>
  <c r="N9" i="17"/>
  <c r="E9" i="17"/>
  <c r="D9" i="17"/>
  <c r="GH9" i="17" s="1"/>
  <c r="C9" i="17"/>
  <c r="BY9" i="17" s="1"/>
  <c r="CC9" i="17" s="1"/>
  <c r="KY8" i="17"/>
  <c r="KT8" i="17"/>
  <c r="KL8" i="17"/>
  <c r="KH8" i="17"/>
  <c r="JZ8" i="17"/>
  <c r="JV8" i="17"/>
  <c r="JN8" i="17"/>
  <c r="JJ8" i="17"/>
  <c r="JB8" i="17"/>
  <c r="IX8" i="17"/>
  <c r="IP8" i="17"/>
  <c r="IO8" i="17"/>
  <c r="IJ8" i="17"/>
  <c r="IK8" i="17" s="1"/>
  <c r="IB8" i="17"/>
  <c r="HX8" i="17"/>
  <c r="HY8" i="17" s="1"/>
  <c r="HP8" i="17"/>
  <c r="HL8" i="17"/>
  <c r="HM8" i="17" s="1"/>
  <c r="HD8" i="17"/>
  <c r="GZ8" i="17"/>
  <c r="HA8" i="17" s="1"/>
  <c r="GR8" i="17"/>
  <c r="GN8" i="17"/>
  <c r="GO8" i="17" s="1"/>
  <c r="GF8" i="17"/>
  <c r="GE8" i="17"/>
  <c r="FZ8" i="17"/>
  <c r="GA8" i="17" s="1"/>
  <c r="FR8" i="17"/>
  <c r="FN8" i="17"/>
  <c r="FO8" i="17" s="1"/>
  <c r="FF8" i="17"/>
  <c r="FB8" i="17"/>
  <c r="FC8" i="17" s="1"/>
  <c r="ET8" i="17"/>
  <c r="EP8" i="17"/>
  <c r="EQ8" i="17" s="1"/>
  <c r="EH8" i="17"/>
  <c r="ED8" i="17"/>
  <c r="EE8" i="17" s="1"/>
  <c r="DV8" i="17"/>
  <c r="DU8" i="17"/>
  <c r="DP8" i="17"/>
  <c r="DQ8" i="17" s="1"/>
  <c r="DH8" i="17"/>
  <c r="DD8" i="17"/>
  <c r="DE8" i="17" s="1"/>
  <c r="CV8" i="17"/>
  <c r="CR8" i="17"/>
  <c r="CS8" i="17" s="1"/>
  <c r="CJ8" i="17"/>
  <c r="CF8" i="17"/>
  <c r="CG8" i="17" s="1"/>
  <c r="BX8" i="17"/>
  <c r="BT8" i="17"/>
  <c r="BU8" i="17" s="1"/>
  <c r="BL8" i="17"/>
  <c r="BK8" i="17"/>
  <c r="BF8" i="17"/>
  <c r="AX8" i="17"/>
  <c r="AT8" i="17"/>
  <c r="AL8" i="17"/>
  <c r="AH8" i="17"/>
  <c r="Z8" i="17"/>
  <c r="V8" i="17"/>
  <c r="N8" i="17"/>
  <c r="E8" i="17"/>
  <c r="KO8" i="17" s="1"/>
  <c r="D8" i="17"/>
  <c r="FH8" i="17" s="1"/>
  <c r="C8" i="17"/>
  <c r="JO8" i="17" s="1"/>
  <c r="JS8" i="17" s="1"/>
  <c r="KY7" i="17"/>
  <c r="KT7" i="17"/>
  <c r="KU7" i="17" s="1"/>
  <c r="KL7" i="17"/>
  <c r="KH7" i="17"/>
  <c r="KI7" i="17" s="1"/>
  <c r="JZ7" i="17"/>
  <c r="JV7" i="17"/>
  <c r="JN7" i="17"/>
  <c r="JJ7" i="17"/>
  <c r="JB7" i="17"/>
  <c r="IX7" i="17"/>
  <c r="IY7" i="17" s="1"/>
  <c r="IP7" i="17"/>
  <c r="IO7" i="17"/>
  <c r="IJ7" i="17"/>
  <c r="IK7" i="17" s="1"/>
  <c r="IB7" i="17"/>
  <c r="HX7" i="17"/>
  <c r="HP7" i="17"/>
  <c r="HL7" i="17"/>
  <c r="HM7" i="17" s="1"/>
  <c r="HD7" i="17"/>
  <c r="GZ7" i="17"/>
  <c r="HA7" i="17" s="1"/>
  <c r="GR7" i="17"/>
  <c r="GN7" i="17"/>
  <c r="GO7" i="17" s="1"/>
  <c r="GF7" i="17"/>
  <c r="GE7" i="17"/>
  <c r="FZ7" i="17"/>
  <c r="GA7" i="17" s="1"/>
  <c r="FR7" i="17"/>
  <c r="FN7" i="17"/>
  <c r="FO7" i="17" s="1"/>
  <c r="FF7" i="17"/>
  <c r="FB7" i="17"/>
  <c r="ET7" i="17"/>
  <c r="EP7" i="17"/>
  <c r="EH7" i="17"/>
  <c r="ED7" i="17"/>
  <c r="EE7" i="17" s="1"/>
  <c r="DV7" i="17"/>
  <c r="DU7" i="17"/>
  <c r="DP7" i="17"/>
  <c r="DQ7" i="17" s="1"/>
  <c r="DH7" i="17"/>
  <c r="DD7" i="17"/>
  <c r="DE7" i="17" s="1"/>
  <c r="CV7" i="17"/>
  <c r="CR7" i="17"/>
  <c r="CS7" i="17" s="1"/>
  <c r="CJ7" i="17"/>
  <c r="CF7" i="17"/>
  <c r="CG7" i="17" s="1"/>
  <c r="BX7" i="17"/>
  <c r="BT7" i="17"/>
  <c r="BU7" i="17" s="1"/>
  <c r="BL7" i="17"/>
  <c r="BK7" i="17"/>
  <c r="BF7" i="17"/>
  <c r="BG7" i="17" s="1"/>
  <c r="AX7" i="17"/>
  <c r="AT7" i="17"/>
  <c r="AU7" i="17" s="1"/>
  <c r="AL7" i="17"/>
  <c r="AH7" i="17"/>
  <c r="AI7" i="17" s="1"/>
  <c r="Z7" i="17"/>
  <c r="V7" i="17"/>
  <c r="W7" i="17" s="1"/>
  <c r="N7" i="17"/>
  <c r="E7" i="17"/>
  <c r="EW7" i="17" s="1"/>
  <c r="D7" i="17"/>
  <c r="KN7" i="17" s="1"/>
  <c r="C7" i="17"/>
  <c r="HQ7" i="17" s="1"/>
  <c r="HU7" i="17" s="1"/>
  <c r="KY6" i="17"/>
  <c r="KT6" i="17"/>
  <c r="KU6" i="17" s="1"/>
  <c r="KL6" i="17"/>
  <c r="KH6" i="17"/>
  <c r="KI6" i="17" s="1"/>
  <c r="JZ6" i="17"/>
  <c r="JV6" i="17"/>
  <c r="JW6" i="17" s="1"/>
  <c r="JN6" i="17"/>
  <c r="JJ6" i="17"/>
  <c r="JK6" i="17" s="1"/>
  <c r="JB6" i="17"/>
  <c r="IX6" i="17"/>
  <c r="IY6" i="17" s="1"/>
  <c r="IP6" i="17"/>
  <c r="IO6" i="17"/>
  <c r="IJ6" i="17"/>
  <c r="IK6" i="17" s="1"/>
  <c r="IB6" i="17"/>
  <c r="HX6" i="17"/>
  <c r="HY6" i="17" s="1"/>
  <c r="HP6" i="17"/>
  <c r="HL6" i="17"/>
  <c r="HM6" i="17" s="1"/>
  <c r="HD6" i="17"/>
  <c r="GZ6" i="17"/>
  <c r="HA6" i="17" s="1"/>
  <c r="GR6" i="17"/>
  <c r="GN6" i="17"/>
  <c r="GO6" i="17" s="1"/>
  <c r="GF6" i="17"/>
  <c r="GE6" i="17"/>
  <c r="FZ6" i="17"/>
  <c r="FR6" i="17"/>
  <c r="FN6" i="17"/>
  <c r="FF6" i="17"/>
  <c r="FB6" i="17"/>
  <c r="ET6" i="17"/>
  <c r="EP6" i="17"/>
  <c r="EH6" i="17"/>
  <c r="ED6" i="17"/>
  <c r="DV6" i="17"/>
  <c r="DU6" i="17"/>
  <c r="DP6" i="17"/>
  <c r="DQ6" i="17" s="1"/>
  <c r="DH6" i="17"/>
  <c r="DD6" i="17"/>
  <c r="DE6" i="17" s="1"/>
  <c r="CV6" i="17"/>
  <c r="CR6" i="17"/>
  <c r="CS6" i="17" s="1"/>
  <c r="CJ6" i="17"/>
  <c r="CF6" i="17"/>
  <c r="CG6" i="17" s="1"/>
  <c r="BX6" i="17"/>
  <c r="BT6" i="17"/>
  <c r="BU6" i="17" s="1"/>
  <c r="BL6" i="17"/>
  <c r="BK6" i="17"/>
  <c r="BF6" i="17"/>
  <c r="BG6" i="17" s="1"/>
  <c r="AX6" i="17"/>
  <c r="AT6" i="17"/>
  <c r="AU6" i="17" s="1"/>
  <c r="AL6" i="17"/>
  <c r="AH6" i="17"/>
  <c r="AI6" i="17" s="1"/>
  <c r="Z6" i="17"/>
  <c r="V6" i="17"/>
  <c r="W6" i="17" s="1"/>
  <c r="N6" i="17"/>
  <c r="E6" i="17"/>
  <c r="EK6" i="17" s="1"/>
  <c r="D6" i="17"/>
  <c r="ID6" i="17" s="1"/>
  <c r="C6" i="17"/>
  <c r="KM6" i="17" s="1"/>
  <c r="KQ6" i="17" s="1"/>
  <c r="Y4" i="17"/>
  <c r="M4" i="17"/>
  <c r="T2" i="17"/>
  <c r="AF2" i="17" s="1"/>
  <c r="AK33" i="17" s="1"/>
  <c r="KL138" i="18"/>
  <c r="JZ138" i="18"/>
  <c r="JN138" i="18"/>
  <c r="JB138" i="18"/>
  <c r="IP138" i="18"/>
  <c r="IB138" i="18"/>
  <c r="HP138" i="18"/>
  <c r="HD138" i="18"/>
  <c r="GR138" i="18"/>
  <c r="GF138" i="18"/>
  <c r="FR138" i="18"/>
  <c r="FF138" i="18"/>
  <c r="ET138" i="18"/>
  <c r="EH138" i="18"/>
  <c r="DV138" i="18"/>
  <c r="DH138" i="18"/>
  <c r="CV138" i="18"/>
  <c r="CJ138" i="18"/>
  <c r="BX138" i="18"/>
  <c r="BL138" i="18"/>
  <c r="AX138" i="18"/>
  <c r="AL138" i="18"/>
  <c r="Z138" i="18"/>
  <c r="N138" i="18"/>
  <c r="B138" i="18"/>
  <c r="KL136" i="18"/>
  <c r="JZ136" i="18"/>
  <c r="JN136" i="18"/>
  <c r="JB136" i="18"/>
  <c r="IP136" i="18"/>
  <c r="IB136" i="18"/>
  <c r="HP136" i="18"/>
  <c r="HD136" i="18"/>
  <c r="GR136" i="18"/>
  <c r="GF136" i="18"/>
  <c r="FR136" i="18"/>
  <c r="FF136" i="18"/>
  <c r="ET136" i="18"/>
  <c r="EH136" i="18"/>
  <c r="DV136" i="18"/>
  <c r="DH136" i="18"/>
  <c r="CV136" i="18"/>
  <c r="CJ136" i="18"/>
  <c r="BX136" i="18"/>
  <c r="BL136" i="18"/>
  <c r="AX136" i="18"/>
  <c r="AL136" i="18"/>
  <c r="Z136" i="18"/>
  <c r="N136" i="18"/>
  <c r="B136" i="18"/>
  <c r="KL131" i="18"/>
  <c r="JZ131" i="18"/>
  <c r="JN131" i="18"/>
  <c r="JB131" i="18"/>
  <c r="IP131" i="18"/>
  <c r="IB131" i="18"/>
  <c r="HP131" i="18"/>
  <c r="HD131" i="18"/>
  <c r="GR131" i="18"/>
  <c r="GF131" i="18"/>
  <c r="FR131" i="18"/>
  <c r="FF131" i="18"/>
  <c r="ET131" i="18"/>
  <c r="EH131" i="18"/>
  <c r="DV131" i="18"/>
  <c r="DH131" i="18"/>
  <c r="CV131" i="18"/>
  <c r="CJ131" i="18"/>
  <c r="BX131" i="18"/>
  <c r="BL131" i="18"/>
  <c r="AX131" i="18"/>
  <c r="AL131" i="18"/>
  <c r="Z131" i="18"/>
  <c r="N131" i="18"/>
  <c r="B131" i="18"/>
  <c r="KL124" i="18"/>
  <c r="JZ124" i="18"/>
  <c r="JN124" i="18"/>
  <c r="JB124" i="18"/>
  <c r="IP124" i="18"/>
  <c r="IB124" i="18"/>
  <c r="HP124" i="18"/>
  <c r="HD124" i="18"/>
  <c r="GR124" i="18"/>
  <c r="GF124" i="18"/>
  <c r="FR124" i="18"/>
  <c r="FF124" i="18"/>
  <c r="ET124" i="18"/>
  <c r="EH124" i="18"/>
  <c r="DV124" i="18"/>
  <c r="DH124" i="18"/>
  <c r="CV124" i="18"/>
  <c r="CJ124" i="18"/>
  <c r="BX124" i="18"/>
  <c r="BL124" i="18"/>
  <c r="AX124" i="18"/>
  <c r="AL124" i="18"/>
  <c r="Z124" i="18"/>
  <c r="N124" i="18"/>
  <c r="B124" i="18"/>
  <c r="KL119" i="18"/>
  <c r="JZ119" i="18"/>
  <c r="JN119" i="18"/>
  <c r="JB119" i="18"/>
  <c r="IP119" i="18"/>
  <c r="IB119" i="18"/>
  <c r="HP119" i="18"/>
  <c r="HD119" i="18"/>
  <c r="GR119" i="18"/>
  <c r="GF119" i="18"/>
  <c r="FR119" i="18"/>
  <c r="FF119" i="18"/>
  <c r="ET119" i="18"/>
  <c r="EH119" i="18"/>
  <c r="DV119" i="18"/>
  <c r="DH119" i="18"/>
  <c r="CV119" i="18"/>
  <c r="CJ119" i="18"/>
  <c r="BX119" i="18"/>
  <c r="BL119" i="18"/>
  <c r="AX119" i="18"/>
  <c r="AL119" i="18"/>
  <c r="Z119" i="18"/>
  <c r="N119" i="18"/>
  <c r="B119" i="18"/>
  <c r="KL117" i="18"/>
  <c r="JZ117" i="18"/>
  <c r="JN117" i="18"/>
  <c r="JB117" i="18"/>
  <c r="IP117" i="18"/>
  <c r="IB117" i="18"/>
  <c r="HP117" i="18"/>
  <c r="HD117" i="18"/>
  <c r="GR117" i="18"/>
  <c r="GF117" i="18"/>
  <c r="FR117" i="18"/>
  <c r="FF117" i="18"/>
  <c r="ET117" i="18"/>
  <c r="EH117" i="18"/>
  <c r="DV117" i="18"/>
  <c r="DH117" i="18"/>
  <c r="CV117" i="18"/>
  <c r="CJ117" i="18"/>
  <c r="BX117" i="18"/>
  <c r="BL117" i="18"/>
  <c r="AX117" i="18"/>
  <c r="AL117" i="18"/>
  <c r="Z117" i="18"/>
  <c r="N117" i="18"/>
  <c r="B117" i="18"/>
  <c r="KY73" i="18"/>
  <c r="KT73" i="18"/>
  <c r="KU73" i="18" s="1"/>
  <c r="KL73" i="18"/>
  <c r="KH73" i="18"/>
  <c r="KI73" i="18" s="1"/>
  <c r="JZ73" i="18"/>
  <c r="JV73" i="18"/>
  <c r="JW73" i="18" s="1"/>
  <c r="JN73" i="18"/>
  <c r="JJ73" i="18"/>
  <c r="JK73" i="18" s="1"/>
  <c r="JB73" i="18"/>
  <c r="IX73" i="18"/>
  <c r="IY73" i="18" s="1"/>
  <c r="IP73" i="18"/>
  <c r="IO73" i="18"/>
  <c r="IJ73" i="18"/>
  <c r="IK73" i="18" s="1"/>
  <c r="IB73" i="18"/>
  <c r="HX73" i="18"/>
  <c r="HY73" i="18" s="1"/>
  <c r="HP73" i="18"/>
  <c r="HL73" i="18"/>
  <c r="HM73" i="18" s="1"/>
  <c r="HD73" i="18"/>
  <c r="GZ73" i="18"/>
  <c r="HA73" i="18" s="1"/>
  <c r="GR73" i="18"/>
  <c r="GN73" i="18"/>
  <c r="GO73" i="18" s="1"/>
  <c r="GF73" i="18"/>
  <c r="GE73" i="18"/>
  <c r="FZ73" i="18"/>
  <c r="GA73" i="18" s="1"/>
  <c r="FR73" i="18"/>
  <c r="FN73" i="18"/>
  <c r="FO73" i="18" s="1"/>
  <c r="FF73" i="18"/>
  <c r="FB73" i="18"/>
  <c r="FC73" i="18" s="1"/>
  <c r="ET73" i="18"/>
  <c r="EP73" i="18"/>
  <c r="EQ73" i="18" s="1"/>
  <c r="EH73" i="18"/>
  <c r="ED73" i="18"/>
  <c r="EE73" i="18" s="1"/>
  <c r="DV73" i="18"/>
  <c r="DU73" i="18"/>
  <c r="DP73" i="18"/>
  <c r="DQ73" i="18" s="1"/>
  <c r="DH73" i="18"/>
  <c r="DD73" i="18"/>
  <c r="DE73" i="18" s="1"/>
  <c r="CV73" i="18"/>
  <c r="CR73" i="18"/>
  <c r="CS73" i="18" s="1"/>
  <c r="CJ73" i="18"/>
  <c r="CF73" i="18"/>
  <c r="CG73" i="18" s="1"/>
  <c r="BX73" i="18"/>
  <c r="BT73" i="18"/>
  <c r="BU73" i="18" s="1"/>
  <c r="BL73" i="18"/>
  <c r="BK73" i="18"/>
  <c r="R163" i="4" s="1"/>
  <c r="BF73" i="18"/>
  <c r="BG73" i="18" s="1"/>
  <c r="AX73" i="18"/>
  <c r="AT73" i="18"/>
  <c r="AU73" i="18" s="1"/>
  <c r="AL73" i="18"/>
  <c r="AH73" i="18"/>
  <c r="AI73" i="18" s="1"/>
  <c r="Z73" i="18"/>
  <c r="N73" i="18"/>
  <c r="J73" i="18"/>
  <c r="K73" i="18" s="1"/>
  <c r="E73" i="18"/>
  <c r="IE73" i="18" s="1"/>
  <c r="D73" i="18"/>
  <c r="IR73" i="18" s="1"/>
  <c r="C73" i="18"/>
  <c r="KM73" i="18" s="1"/>
  <c r="KQ73" i="18" s="1"/>
  <c r="KY72" i="18"/>
  <c r="KT72" i="18"/>
  <c r="KU72" i="18" s="1"/>
  <c r="KL72" i="18"/>
  <c r="KH72" i="18"/>
  <c r="KI72" i="18" s="1"/>
  <c r="JZ72" i="18"/>
  <c r="JV72" i="18"/>
  <c r="JW72" i="18" s="1"/>
  <c r="JN72" i="18"/>
  <c r="JJ72" i="18"/>
  <c r="JK72" i="18" s="1"/>
  <c r="JB72" i="18"/>
  <c r="IX72" i="18"/>
  <c r="IY72" i="18" s="1"/>
  <c r="IP72" i="18"/>
  <c r="IO72" i="18"/>
  <c r="IJ72" i="18"/>
  <c r="IB72" i="18"/>
  <c r="HX72" i="18"/>
  <c r="HP72" i="18"/>
  <c r="HL72" i="18"/>
  <c r="HD72" i="18"/>
  <c r="GZ72" i="18"/>
  <c r="GR72" i="18"/>
  <c r="GN72" i="18"/>
  <c r="GF72" i="18"/>
  <c r="GE72" i="18"/>
  <c r="FZ72" i="18"/>
  <c r="GA72" i="18" s="1"/>
  <c r="FR72" i="18"/>
  <c r="FN72" i="18"/>
  <c r="FO72" i="18" s="1"/>
  <c r="FF72" i="18"/>
  <c r="FB72" i="18"/>
  <c r="FC72" i="18" s="1"/>
  <c r="ET72" i="18"/>
  <c r="EP72" i="18"/>
  <c r="EQ72" i="18" s="1"/>
  <c r="EH72" i="18"/>
  <c r="ED72" i="18"/>
  <c r="EE72" i="18" s="1"/>
  <c r="DV72" i="18"/>
  <c r="DU72" i="18"/>
  <c r="DP72" i="18"/>
  <c r="DQ72" i="18" s="1"/>
  <c r="DH72" i="18"/>
  <c r="DD72" i="18"/>
  <c r="DE72" i="18" s="1"/>
  <c r="CV72" i="18"/>
  <c r="CR72" i="18"/>
  <c r="CS72" i="18" s="1"/>
  <c r="CJ72" i="18"/>
  <c r="CF72" i="18"/>
  <c r="CG72" i="18" s="1"/>
  <c r="BX72" i="18"/>
  <c r="BT72" i="18"/>
  <c r="BU72" i="18" s="1"/>
  <c r="BL72" i="18"/>
  <c r="BK72" i="18"/>
  <c r="R162" i="4" s="1"/>
  <c r="BF72" i="18"/>
  <c r="BG72" i="18" s="1"/>
  <c r="AX72" i="18"/>
  <c r="AT72" i="18"/>
  <c r="AU72" i="18" s="1"/>
  <c r="AL72" i="18"/>
  <c r="AH72" i="18"/>
  <c r="AI72" i="18" s="1"/>
  <c r="Z72" i="18"/>
  <c r="N72" i="18"/>
  <c r="J72" i="18"/>
  <c r="K72" i="18" s="1"/>
  <c r="E72" i="18"/>
  <c r="KO72" i="18" s="1"/>
  <c r="D72" i="18"/>
  <c r="KN72" i="18" s="1"/>
  <c r="C72" i="18"/>
  <c r="CK72" i="18" s="1"/>
  <c r="CO72" i="18" s="1"/>
  <c r="KY71" i="18"/>
  <c r="KT71" i="18"/>
  <c r="KU71" i="18" s="1"/>
  <c r="KL71" i="18"/>
  <c r="KH71" i="18"/>
  <c r="KI71" i="18" s="1"/>
  <c r="JZ71" i="18"/>
  <c r="JV71" i="18"/>
  <c r="JW71" i="18" s="1"/>
  <c r="JN71" i="18"/>
  <c r="JJ71" i="18"/>
  <c r="JK71" i="18" s="1"/>
  <c r="JB71" i="18"/>
  <c r="IX71" i="18"/>
  <c r="IY71" i="18" s="1"/>
  <c r="IP71" i="18"/>
  <c r="IO71" i="18"/>
  <c r="IJ71" i="18"/>
  <c r="IK71" i="18" s="1"/>
  <c r="IB71" i="18"/>
  <c r="HX71" i="18"/>
  <c r="HY71" i="18" s="1"/>
  <c r="HP71" i="18"/>
  <c r="HL71" i="18"/>
  <c r="HM71" i="18" s="1"/>
  <c r="HD71" i="18"/>
  <c r="GZ71" i="18"/>
  <c r="HA71" i="18" s="1"/>
  <c r="GR71" i="18"/>
  <c r="GN71" i="18"/>
  <c r="GO71" i="18" s="1"/>
  <c r="GF71" i="18"/>
  <c r="GE71" i="18"/>
  <c r="FZ71" i="18"/>
  <c r="GA71" i="18" s="1"/>
  <c r="FR71" i="18"/>
  <c r="FN71" i="18"/>
  <c r="FO71" i="18" s="1"/>
  <c r="FF71" i="18"/>
  <c r="FB71" i="18"/>
  <c r="FC71" i="18" s="1"/>
  <c r="ET71" i="18"/>
  <c r="EP71" i="18"/>
  <c r="EQ71" i="18" s="1"/>
  <c r="EH71" i="18"/>
  <c r="ED71" i="18"/>
  <c r="EE71" i="18" s="1"/>
  <c r="DV71" i="18"/>
  <c r="DU71" i="18"/>
  <c r="DP71" i="18"/>
  <c r="DQ71" i="18" s="1"/>
  <c r="DH71" i="18"/>
  <c r="DD71" i="18"/>
  <c r="DE71" i="18" s="1"/>
  <c r="CV71" i="18"/>
  <c r="CR71" i="18"/>
  <c r="CS71" i="18" s="1"/>
  <c r="CJ71" i="18"/>
  <c r="CF71" i="18"/>
  <c r="CG71" i="18" s="1"/>
  <c r="BX71" i="18"/>
  <c r="BT71" i="18"/>
  <c r="BU71" i="18" s="1"/>
  <c r="BL71" i="18"/>
  <c r="BK71" i="18"/>
  <c r="BF71" i="18"/>
  <c r="BG71" i="18" s="1"/>
  <c r="AX71" i="18"/>
  <c r="AT71" i="18"/>
  <c r="AU71" i="18" s="1"/>
  <c r="AL71" i="18"/>
  <c r="AH71" i="18"/>
  <c r="AI71" i="18" s="1"/>
  <c r="Z71" i="18"/>
  <c r="N71" i="18"/>
  <c r="E71" i="18"/>
  <c r="KO71" i="18" s="1"/>
  <c r="D71" i="18"/>
  <c r="KN71" i="18" s="1"/>
  <c r="C71" i="18"/>
  <c r="DI71" i="18" s="1"/>
  <c r="DM71" i="18" s="1"/>
  <c r="DS71" i="18" s="1"/>
  <c r="KY67" i="18"/>
  <c r="KT67" i="18"/>
  <c r="KU67" i="18" s="1"/>
  <c r="KL67" i="18"/>
  <c r="KH67" i="18"/>
  <c r="KI67" i="18" s="1"/>
  <c r="JZ67" i="18"/>
  <c r="JV67" i="18"/>
  <c r="JW67" i="18" s="1"/>
  <c r="JN67" i="18"/>
  <c r="JJ67" i="18"/>
  <c r="JK67" i="18" s="1"/>
  <c r="JB67" i="18"/>
  <c r="IX67" i="18"/>
  <c r="IY67" i="18" s="1"/>
  <c r="IP67" i="18"/>
  <c r="IO67" i="18"/>
  <c r="IJ67" i="18"/>
  <c r="IK67" i="18" s="1"/>
  <c r="IB67" i="18"/>
  <c r="HX67" i="18"/>
  <c r="HY67" i="18" s="1"/>
  <c r="HP67" i="18"/>
  <c r="HL67" i="18"/>
  <c r="HM67" i="18" s="1"/>
  <c r="HD67" i="18"/>
  <c r="GZ67" i="18"/>
  <c r="HA67" i="18" s="1"/>
  <c r="GR67" i="18"/>
  <c r="GN67" i="18"/>
  <c r="GO67" i="18" s="1"/>
  <c r="GF67" i="18"/>
  <c r="GE67" i="18"/>
  <c r="FZ67" i="18"/>
  <c r="GA67" i="18" s="1"/>
  <c r="FR67" i="18"/>
  <c r="FN67" i="18"/>
  <c r="FO67" i="18" s="1"/>
  <c r="FF67" i="18"/>
  <c r="FB67" i="18"/>
  <c r="FC67" i="18" s="1"/>
  <c r="ET67" i="18"/>
  <c r="EP67" i="18"/>
  <c r="EQ67" i="18" s="1"/>
  <c r="EH67" i="18"/>
  <c r="ED67" i="18"/>
  <c r="EE67" i="18" s="1"/>
  <c r="DV67" i="18"/>
  <c r="DU67" i="18"/>
  <c r="DP67" i="18"/>
  <c r="DQ67" i="18" s="1"/>
  <c r="DH67" i="18"/>
  <c r="DD67" i="18"/>
  <c r="DE67" i="18" s="1"/>
  <c r="CV67" i="18"/>
  <c r="CR67" i="18"/>
  <c r="CS67" i="18" s="1"/>
  <c r="CJ67" i="18"/>
  <c r="CF67" i="18"/>
  <c r="CG67" i="18" s="1"/>
  <c r="BZ67" i="18"/>
  <c r="BX67" i="18"/>
  <c r="BT67" i="18"/>
  <c r="BU67" i="18" s="1"/>
  <c r="BL67" i="18"/>
  <c r="BK67" i="18"/>
  <c r="R138" i="4" s="1"/>
  <c r="BF67" i="18"/>
  <c r="BG67" i="18" s="1"/>
  <c r="AX67" i="18"/>
  <c r="AT67" i="18"/>
  <c r="AU67" i="18" s="1"/>
  <c r="AL67" i="18"/>
  <c r="AH67" i="18"/>
  <c r="AI67" i="18" s="1"/>
  <c r="Z67" i="18"/>
  <c r="N67" i="18"/>
  <c r="J67" i="18"/>
  <c r="K67" i="18" s="1"/>
  <c r="G67" i="18"/>
  <c r="E67" i="18"/>
  <c r="DK67" i="18" s="1"/>
  <c r="D67" i="18"/>
  <c r="KN67" i="18" s="1"/>
  <c r="C67" i="18"/>
  <c r="FS67" i="18" s="1"/>
  <c r="FW67" i="18" s="1"/>
  <c r="KY66" i="18"/>
  <c r="KT66" i="18"/>
  <c r="KU66" i="18" s="1"/>
  <c r="KL66" i="18"/>
  <c r="KH66" i="18"/>
  <c r="KI66" i="18" s="1"/>
  <c r="JZ66" i="18"/>
  <c r="JV66" i="18"/>
  <c r="JW66" i="18" s="1"/>
  <c r="JN66" i="18"/>
  <c r="JJ66" i="18"/>
  <c r="JK66" i="18" s="1"/>
  <c r="JB66" i="18"/>
  <c r="IX66" i="18"/>
  <c r="IY66" i="18" s="1"/>
  <c r="IP66" i="18"/>
  <c r="IO66" i="18"/>
  <c r="IJ66" i="18"/>
  <c r="IK66" i="18" s="1"/>
  <c r="IC66" i="18"/>
  <c r="IG66" i="18" s="1"/>
  <c r="IB66" i="18"/>
  <c r="HX66" i="18"/>
  <c r="HY66" i="18" s="1"/>
  <c r="HP66" i="18"/>
  <c r="HL66" i="18"/>
  <c r="HM66" i="18" s="1"/>
  <c r="HD66" i="18"/>
  <c r="GZ66" i="18"/>
  <c r="HA66" i="18" s="1"/>
  <c r="GR66" i="18"/>
  <c r="GN66" i="18"/>
  <c r="GO66" i="18" s="1"/>
  <c r="GF66" i="18"/>
  <c r="GE66" i="18"/>
  <c r="FZ66" i="18"/>
  <c r="GA66" i="18" s="1"/>
  <c r="FR66" i="18"/>
  <c r="FN66" i="18"/>
  <c r="FO66" i="18" s="1"/>
  <c r="FF66" i="18"/>
  <c r="FB66" i="18"/>
  <c r="FC66" i="18" s="1"/>
  <c r="ET66" i="18"/>
  <c r="EP66" i="18"/>
  <c r="EQ66" i="18" s="1"/>
  <c r="EH66" i="18"/>
  <c r="ED66" i="18"/>
  <c r="EE66" i="18" s="1"/>
  <c r="DY66" i="18"/>
  <c r="DV66" i="18"/>
  <c r="DU66" i="18"/>
  <c r="DP66" i="18"/>
  <c r="DH66" i="18"/>
  <c r="DD66" i="18"/>
  <c r="CV66" i="18"/>
  <c r="CR66" i="18"/>
  <c r="CJ66" i="18"/>
  <c r="CF66" i="18"/>
  <c r="BX66" i="18"/>
  <c r="BT66" i="18"/>
  <c r="BL66" i="18"/>
  <c r="BK66" i="18"/>
  <c r="BF66" i="18"/>
  <c r="BG66" i="18" s="1"/>
  <c r="AX66" i="18"/>
  <c r="AT66" i="18"/>
  <c r="AU66" i="18" s="1"/>
  <c r="AL66" i="18"/>
  <c r="AH66" i="18"/>
  <c r="AI66" i="18" s="1"/>
  <c r="Z66" i="18"/>
  <c r="N66" i="18"/>
  <c r="J66" i="18"/>
  <c r="K66" i="18" s="1"/>
  <c r="E66" i="18"/>
  <c r="DK66" i="18" s="1"/>
  <c r="D66" i="18"/>
  <c r="FT66" i="18" s="1"/>
  <c r="C66" i="18"/>
  <c r="G66" i="18" s="1"/>
  <c r="KY65" i="18"/>
  <c r="KT65" i="18"/>
  <c r="KU65" i="18" s="1"/>
  <c r="KL65" i="18"/>
  <c r="KH65" i="18"/>
  <c r="KI65" i="18" s="1"/>
  <c r="JZ65" i="18"/>
  <c r="JV65" i="18"/>
  <c r="JW65" i="18" s="1"/>
  <c r="JN65" i="18"/>
  <c r="JJ65" i="18"/>
  <c r="JK65" i="18" s="1"/>
  <c r="JB65" i="18"/>
  <c r="IX65" i="18"/>
  <c r="IY65" i="18" s="1"/>
  <c r="IP65" i="18"/>
  <c r="IO65" i="18"/>
  <c r="IJ65" i="18"/>
  <c r="IK65" i="18" s="1"/>
  <c r="IB65" i="18"/>
  <c r="HX65" i="18"/>
  <c r="HY65" i="18" s="1"/>
  <c r="HP65" i="18"/>
  <c r="HL65" i="18"/>
  <c r="HM65" i="18" s="1"/>
  <c r="HD65" i="18"/>
  <c r="GZ65" i="18"/>
  <c r="HA65" i="18" s="1"/>
  <c r="GT65" i="18"/>
  <c r="GR65" i="18"/>
  <c r="GN65" i="18"/>
  <c r="GO65" i="18" s="1"/>
  <c r="GF65" i="18"/>
  <c r="GE65" i="18"/>
  <c r="FZ65" i="18"/>
  <c r="GA65" i="18" s="1"/>
  <c r="FR65" i="18"/>
  <c r="FN65" i="18"/>
  <c r="FO65" i="18" s="1"/>
  <c r="FF65" i="18"/>
  <c r="FB65" i="18"/>
  <c r="FC65" i="18" s="1"/>
  <c r="ET65" i="18"/>
  <c r="EP65" i="18"/>
  <c r="EQ65" i="18" s="1"/>
  <c r="EH65" i="18"/>
  <c r="ED65" i="18"/>
  <c r="EE65" i="18" s="1"/>
  <c r="DV65" i="18"/>
  <c r="DU65" i="18"/>
  <c r="DP65" i="18"/>
  <c r="DQ65" i="18" s="1"/>
  <c r="DH65" i="18"/>
  <c r="DD65" i="18"/>
  <c r="DE65" i="18" s="1"/>
  <c r="CV65" i="18"/>
  <c r="CR65" i="18"/>
  <c r="CS65" i="18" s="1"/>
  <c r="CJ65" i="18"/>
  <c r="CF65" i="18"/>
  <c r="CG65" i="18" s="1"/>
  <c r="BX65" i="18"/>
  <c r="BT65" i="18"/>
  <c r="BU65" i="18" s="1"/>
  <c r="BL65" i="18"/>
  <c r="BK65" i="18"/>
  <c r="R136" i="4" s="1"/>
  <c r="BF65" i="18"/>
  <c r="BG65" i="18" s="1"/>
  <c r="AX65" i="18"/>
  <c r="AT65" i="18"/>
  <c r="AU65" i="18" s="1"/>
  <c r="AL65" i="18"/>
  <c r="AH65" i="18"/>
  <c r="AI65" i="18" s="1"/>
  <c r="Z65" i="18"/>
  <c r="N65" i="18"/>
  <c r="J65" i="18"/>
  <c r="E65" i="18"/>
  <c r="FU65" i="18" s="1"/>
  <c r="D65" i="18"/>
  <c r="KN65" i="18" s="1"/>
  <c r="C65" i="18"/>
  <c r="IC65" i="18" s="1"/>
  <c r="IG65" i="18" s="1"/>
  <c r="KY64" i="18"/>
  <c r="KT64" i="18"/>
  <c r="KU64" i="18" s="1"/>
  <c r="KL64" i="18"/>
  <c r="KH64" i="18"/>
  <c r="KI64" i="18" s="1"/>
  <c r="JZ64" i="18"/>
  <c r="JV64" i="18"/>
  <c r="JW64" i="18" s="1"/>
  <c r="JN64" i="18"/>
  <c r="JJ64" i="18"/>
  <c r="JK64" i="18" s="1"/>
  <c r="JB64" i="18"/>
  <c r="IX64" i="18"/>
  <c r="IY64" i="18" s="1"/>
  <c r="IP64" i="18"/>
  <c r="IO64" i="18"/>
  <c r="IJ64" i="18"/>
  <c r="IK64" i="18" s="1"/>
  <c r="IB64" i="18"/>
  <c r="HX64" i="18"/>
  <c r="HY64" i="18" s="1"/>
  <c r="HS64" i="18"/>
  <c r="HP64" i="18"/>
  <c r="HL64" i="18"/>
  <c r="HM64" i="18" s="1"/>
  <c r="HD64" i="18"/>
  <c r="GZ64" i="18"/>
  <c r="HA64" i="18" s="1"/>
  <c r="GU64" i="18"/>
  <c r="GR64" i="18"/>
  <c r="GN64" i="18"/>
  <c r="GO64" i="18" s="1"/>
  <c r="GF64" i="18"/>
  <c r="GE64" i="18"/>
  <c r="FZ64" i="18"/>
  <c r="FR64" i="18"/>
  <c r="FN64" i="18"/>
  <c r="FI64" i="18"/>
  <c r="FF64" i="18"/>
  <c r="FB64" i="18"/>
  <c r="ET64" i="18"/>
  <c r="EP64" i="18"/>
  <c r="EH64" i="18"/>
  <c r="ED64" i="18"/>
  <c r="DV64" i="18"/>
  <c r="DU64" i="18"/>
  <c r="DP64" i="18"/>
  <c r="DQ64" i="18" s="1"/>
  <c r="DJ64" i="18"/>
  <c r="DH64" i="18"/>
  <c r="DD64" i="18"/>
  <c r="DE64" i="18" s="1"/>
  <c r="CV64" i="18"/>
  <c r="CR64" i="18"/>
  <c r="CS64" i="18" s="1"/>
  <c r="CL64" i="18"/>
  <c r="CJ64" i="18"/>
  <c r="CF64" i="18"/>
  <c r="CG64" i="18" s="1"/>
  <c r="BX64" i="18"/>
  <c r="BT64" i="18"/>
  <c r="BU64" i="18" s="1"/>
  <c r="BL64" i="18"/>
  <c r="BK64" i="18"/>
  <c r="BF64" i="18"/>
  <c r="BG64" i="18" s="1"/>
  <c r="AX64" i="18"/>
  <c r="AT64" i="18"/>
  <c r="AU64" i="18" s="1"/>
  <c r="AL64" i="18"/>
  <c r="AH64" i="18"/>
  <c r="AI64" i="18" s="1"/>
  <c r="Z64" i="18"/>
  <c r="O64" i="18"/>
  <c r="S64" i="18" s="1"/>
  <c r="V64" i="18" s="1"/>
  <c r="W64" i="18" s="1"/>
  <c r="N64" i="18"/>
  <c r="J64" i="18"/>
  <c r="K64" i="18" s="1"/>
  <c r="E64" i="18"/>
  <c r="DK64" i="18" s="1"/>
  <c r="D64" i="18"/>
  <c r="ID64" i="18" s="1"/>
  <c r="C64" i="18"/>
  <c r="KA64" i="18" s="1"/>
  <c r="KE64" i="18" s="1"/>
  <c r="KY60" i="18"/>
  <c r="KT60" i="18"/>
  <c r="KU60" i="18" s="1"/>
  <c r="KL60" i="18"/>
  <c r="KH60" i="18"/>
  <c r="KI60" i="18" s="1"/>
  <c r="JZ60" i="18"/>
  <c r="JV60" i="18"/>
  <c r="JW60" i="18" s="1"/>
  <c r="JN60" i="18"/>
  <c r="JJ60" i="18"/>
  <c r="JK60" i="18" s="1"/>
  <c r="JB60" i="18"/>
  <c r="IX60" i="18"/>
  <c r="IY60" i="18" s="1"/>
  <c r="IP60" i="18"/>
  <c r="IO60" i="18"/>
  <c r="IJ60" i="18"/>
  <c r="IB60" i="18"/>
  <c r="HX60" i="18"/>
  <c r="HP60" i="18"/>
  <c r="HL60" i="18"/>
  <c r="HD60" i="18"/>
  <c r="GZ60" i="18"/>
  <c r="GR60" i="18"/>
  <c r="GN60" i="18"/>
  <c r="GF60" i="18"/>
  <c r="GE60" i="18"/>
  <c r="FZ60" i="18"/>
  <c r="GA60" i="18" s="1"/>
  <c r="FR60" i="18"/>
  <c r="FN60" i="18"/>
  <c r="FO60" i="18" s="1"/>
  <c r="FF60" i="18"/>
  <c r="FB60" i="18"/>
  <c r="FC60" i="18" s="1"/>
  <c r="ET60" i="18"/>
  <c r="EP60" i="18"/>
  <c r="EQ60" i="18" s="1"/>
  <c r="EH60" i="18"/>
  <c r="ED60" i="18"/>
  <c r="EE60" i="18" s="1"/>
  <c r="DV60" i="18"/>
  <c r="DU60" i="18"/>
  <c r="DP60" i="18"/>
  <c r="DQ60" i="18" s="1"/>
  <c r="DH60" i="18"/>
  <c r="DD60" i="18"/>
  <c r="DE60" i="18" s="1"/>
  <c r="CV60" i="18"/>
  <c r="CR60" i="18"/>
  <c r="CS60" i="18" s="1"/>
  <c r="CJ60" i="18"/>
  <c r="CF60" i="18"/>
  <c r="CG60" i="18" s="1"/>
  <c r="BX60" i="18"/>
  <c r="BT60" i="18"/>
  <c r="BU60" i="18" s="1"/>
  <c r="BL60" i="18"/>
  <c r="BK60" i="18"/>
  <c r="BF60" i="18"/>
  <c r="BG60" i="18" s="1"/>
  <c r="AX60" i="18"/>
  <c r="AT60" i="18"/>
  <c r="AU60" i="18" s="1"/>
  <c r="AL60" i="18"/>
  <c r="AH60" i="18"/>
  <c r="AI60" i="18" s="1"/>
  <c r="Z60" i="18"/>
  <c r="N60" i="18"/>
  <c r="J60" i="18"/>
  <c r="K60" i="18" s="1"/>
  <c r="E60" i="18"/>
  <c r="AO60" i="18" s="1"/>
  <c r="D60" i="18"/>
  <c r="KN60" i="18" s="1"/>
  <c r="C60" i="18"/>
  <c r="KY59" i="18"/>
  <c r="KU59" i="18"/>
  <c r="KT59" i="18"/>
  <c r="KL59" i="18"/>
  <c r="KH59" i="18"/>
  <c r="KI59" i="18" s="1"/>
  <c r="JZ59" i="18"/>
  <c r="JV59" i="18"/>
  <c r="JW59" i="18" s="1"/>
  <c r="JN59" i="18"/>
  <c r="JJ59" i="18"/>
  <c r="JK59" i="18" s="1"/>
  <c r="JB59" i="18"/>
  <c r="IX59" i="18"/>
  <c r="IY59" i="18" s="1"/>
  <c r="IP59" i="18"/>
  <c r="IO59" i="18"/>
  <c r="IJ59" i="18"/>
  <c r="IK59" i="18" s="1"/>
  <c r="IB59" i="18"/>
  <c r="HX59" i="18"/>
  <c r="HY59" i="18" s="1"/>
  <c r="HP59" i="18"/>
  <c r="HL59" i="18"/>
  <c r="HM59" i="18" s="1"/>
  <c r="HD59" i="18"/>
  <c r="GZ59" i="18"/>
  <c r="HA59" i="18" s="1"/>
  <c r="GR59" i="18"/>
  <c r="GN59" i="18"/>
  <c r="GO59" i="18" s="1"/>
  <c r="GF59" i="18"/>
  <c r="GE59" i="18"/>
  <c r="FZ59" i="18"/>
  <c r="GA59" i="18" s="1"/>
  <c r="FR59" i="18"/>
  <c r="FN59" i="18"/>
  <c r="FO59" i="18" s="1"/>
  <c r="FF59" i="18"/>
  <c r="FB59" i="18"/>
  <c r="FC59" i="18" s="1"/>
  <c r="ET59" i="18"/>
  <c r="EP59" i="18"/>
  <c r="EQ59" i="18" s="1"/>
  <c r="EH59" i="18"/>
  <c r="ED59" i="18"/>
  <c r="EE59" i="18" s="1"/>
  <c r="DV59" i="18"/>
  <c r="DU59" i="18"/>
  <c r="DP59" i="18"/>
  <c r="DQ59" i="18" s="1"/>
  <c r="DH59" i="18"/>
  <c r="DD59" i="18"/>
  <c r="DE59" i="18" s="1"/>
  <c r="CV59" i="18"/>
  <c r="CR59" i="18"/>
  <c r="CS59" i="18" s="1"/>
  <c r="CJ59" i="18"/>
  <c r="CF59" i="18"/>
  <c r="CG59" i="18" s="1"/>
  <c r="BX59" i="18"/>
  <c r="BT59" i="18"/>
  <c r="BU59" i="18" s="1"/>
  <c r="BL59" i="18"/>
  <c r="BK59" i="18"/>
  <c r="R116" i="4" s="1"/>
  <c r="BF59" i="18"/>
  <c r="BG59" i="18" s="1"/>
  <c r="AX59" i="18"/>
  <c r="AT59" i="18"/>
  <c r="AU59" i="18" s="1"/>
  <c r="AL59" i="18"/>
  <c r="AH59" i="18"/>
  <c r="AI59" i="18" s="1"/>
  <c r="Z59" i="18"/>
  <c r="N59" i="18"/>
  <c r="J59" i="18"/>
  <c r="K59" i="18" s="1"/>
  <c r="E59" i="18"/>
  <c r="KO59" i="18" s="1"/>
  <c r="D59" i="18"/>
  <c r="KN59" i="18" s="1"/>
  <c r="C59" i="18"/>
  <c r="DI59" i="18" s="1"/>
  <c r="DM59" i="18" s="1"/>
  <c r="KY55" i="18"/>
  <c r="KU55" i="18"/>
  <c r="KL55" i="18"/>
  <c r="KI55" i="18"/>
  <c r="JZ55" i="18"/>
  <c r="JW55" i="18"/>
  <c r="JN55" i="18"/>
  <c r="JK55" i="18"/>
  <c r="JB55" i="18"/>
  <c r="IP55" i="18"/>
  <c r="IO55" i="18"/>
  <c r="IK55" i="18"/>
  <c r="IB55" i="18"/>
  <c r="HY55" i="18"/>
  <c r="HP55" i="18"/>
  <c r="HM55" i="18"/>
  <c r="HD55" i="18"/>
  <c r="HA55" i="18"/>
  <c r="GR55" i="18"/>
  <c r="GO55" i="18"/>
  <c r="GF55" i="18"/>
  <c r="GE55" i="18"/>
  <c r="GA55" i="18"/>
  <c r="FR55" i="18"/>
  <c r="FO55" i="18"/>
  <c r="FF55" i="18"/>
  <c r="FC55" i="18"/>
  <c r="ET55" i="18"/>
  <c r="EQ55" i="18"/>
  <c r="EH55" i="18"/>
  <c r="EE55" i="18"/>
  <c r="DV55" i="18"/>
  <c r="DU55" i="18"/>
  <c r="DQ55" i="18"/>
  <c r="DJ55" i="18"/>
  <c r="DH55" i="18"/>
  <c r="DE55" i="18"/>
  <c r="CX55" i="18"/>
  <c r="CV55" i="18"/>
  <c r="CS55" i="18"/>
  <c r="CL55" i="18"/>
  <c r="CJ55" i="18"/>
  <c r="CG55" i="18"/>
  <c r="BZ55" i="18"/>
  <c r="BX55" i="18"/>
  <c r="BU55" i="18"/>
  <c r="BN55" i="18"/>
  <c r="BL55" i="18"/>
  <c r="BK55" i="18"/>
  <c r="CS103" i="4" s="1"/>
  <c r="CU103" i="4" s="1"/>
  <c r="CW103" i="4" s="1"/>
  <c r="BG55" i="18"/>
  <c r="AX55" i="18"/>
  <c r="AU55" i="18"/>
  <c r="AL55" i="18"/>
  <c r="AI55" i="18"/>
  <c r="Z55" i="18"/>
  <c r="N55" i="18"/>
  <c r="J55" i="18"/>
  <c r="K55" i="18" s="1"/>
  <c r="E55" i="18"/>
  <c r="DK55" i="18" s="1"/>
  <c r="D55" i="18"/>
  <c r="KN55" i="18" s="1"/>
  <c r="C55" i="18"/>
  <c r="FS55" i="18" s="1"/>
  <c r="FW55" i="18" s="1"/>
  <c r="KY54" i="18"/>
  <c r="KU54" i="18"/>
  <c r="KL54" i="18"/>
  <c r="KI54" i="18"/>
  <c r="JZ54" i="18"/>
  <c r="JW54" i="18"/>
  <c r="JN54" i="18"/>
  <c r="JK54" i="18"/>
  <c r="JB54" i="18"/>
  <c r="IY54" i="18"/>
  <c r="IP54" i="18"/>
  <c r="IO54" i="18"/>
  <c r="IK54" i="18"/>
  <c r="IB54" i="18"/>
  <c r="HY54" i="18"/>
  <c r="HP54" i="18"/>
  <c r="HD54" i="18"/>
  <c r="HA54" i="18"/>
  <c r="GR54" i="18"/>
  <c r="GO54" i="18"/>
  <c r="GF54" i="18"/>
  <c r="GE54" i="18"/>
  <c r="GA54" i="18"/>
  <c r="FU54" i="18"/>
  <c r="FR54" i="18"/>
  <c r="FO54" i="18"/>
  <c r="FF54" i="18"/>
  <c r="FC54" i="18"/>
  <c r="ET54" i="18"/>
  <c r="EQ54" i="18"/>
  <c r="EH54" i="18"/>
  <c r="EE54" i="18"/>
  <c r="DV54" i="18"/>
  <c r="DU54" i="18"/>
  <c r="DH54" i="18"/>
  <c r="CV54" i="18"/>
  <c r="CJ54" i="18"/>
  <c r="BX54" i="18"/>
  <c r="BL54" i="18"/>
  <c r="BK54" i="18"/>
  <c r="CS83" i="4" s="1"/>
  <c r="CU83" i="4" s="1"/>
  <c r="CW83" i="4" s="1"/>
  <c r="BG54" i="18"/>
  <c r="AX54" i="18"/>
  <c r="AU54" i="18"/>
  <c r="AL54" i="18"/>
  <c r="AI54" i="18"/>
  <c r="Z54" i="18"/>
  <c r="N54" i="18"/>
  <c r="J54" i="18"/>
  <c r="K54" i="18" s="1"/>
  <c r="E54" i="18"/>
  <c r="KO54" i="18" s="1"/>
  <c r="D54" i="18"/>
  <c r="FT54" i="18" s="1"/>
  <c r="C54" i="18"/>
  <c r="KY53" i="18"/>
  <c r="KU53" i="18"/>
  <c r="KL53" i="18"/>
  <c r="KI53" i="18"/>
  <c r="JZ53" i="18"/>
  <c r="JW53" i="18"/>
  <c r="JN53" i="18"/>
  <c r="JK53" i="18"/>
  <c r="JB53" i="18"/>
  <c r="IY53" i="18"/>
  <c r="IP53" i="18"/>
  <c r="IO53" i="18"/>
  <c r="IB53" i="18"/>
  <c r="HP53" i="18"/>
  <c r="HD53" i="18"/>
  <c r="GR53" i="18"/>
  <c r="GF53" i="18"/>
  <c r="GE53" i="18"/>
  <c r="GA53" i="18"/>
  <c r="FR53" i="18"/>
  <c r="FO53" i="18"/>
  <c r="FF53" i="18"/>
  <c r="FC53" i="18"/>
  <c r="ET53" i="18"/>
  <c r="EQ53" i="18"/>
  <c r="EH53" i="18"/>
  <c r="EE53" i="18"/>
  <c r="DV53" i="18"/>
  <c r="DU53" i="18"/>
  <c r="DQ53" i="18"/>
  <c r="DI53" i="18"/>
  <c r="DM53" i="18" s="1"/>
  <c r="DS53" i="18" s="1"/>
  <c r="DH53" i="18"/>
  <c r="DE53" i="18"/>
  <c r="CV53" i="18"/>
  <c r="CS53" i="18"/>
  <c r="CJ53" i="18"/>
  <c r="CG53" i="18"/>
  <c r="BX53" i="18"/>
  <c r="BU53" i="18"/>
  <c r="BM53" i="18"/>
  <c r="BQ53" i="18" s="1"/>
  <c r="BL53" i="18"/>
  <c r="BK53" i="18"/>
  <c r="R99" i="4" s="1"/>
  <c r="BG53" i="18"/>
  <c r="AX53" i="18"/>
  <c r="AU53" i="18"/>
  <c r="AL53" i="18"/>
  <c r="AI53" i="18"/>
  <c r="Z53" i="18"/>
  <c r="N53" i="18"/>
  <c r="J53" i="18"/>
  <c r="K53" i="18" s="1"/>
  <c r="E53" i="18"/>
  <c r="FU53" i="18" s="1"/>
  <c r="D53" i="18"/>
  <c r="DJ53" i="18" s="1"/>
  <c r="C53" i="18"/>
  <c r="IC53" i="18" s="1"/>
  <c r="IG53" i="18" s="1"/>
  <c r="KY52" i="18"/>
  <c r="KU52" i="18"/>
  <c r="KL52" i="18"/>
  <c r="KI52" i="18"/>
  <c r="JZ52" i="18"/>
  <c r="JW52" i="18"/>
  <c r="JN52" i="18"/>
  <c r="JK52" i="18"/>
  <c r="JB52" i="18"/>
  <c r="IY52" i="18"/>
  <c r="IP52" i="18"/>
  <c r="IO52" i="18"/>
  <c r="IK52" i="18"/>
  <c r="IB52" i="18"/>
  <c r="HY52" i="18"/>
  <c r="HP52" i="18"/>
  <c r="HM52" i="18"/>
  <c r="HD52" i="18"/>
  <c r="HA52" i="18"/>
  <c r="GR52" i="18"/>
  <c r="GO52" i="18"/>
  <c r="GF52" i="18"/>
  <c r="GE52" i="18"/>
  <c r="FR52" i="18"/>
  <c r="FF52" i="18"/>
  <c r="ET52" i="18"/>
  <c r="EH52" i="18"/>
  <c r="DV52" i="18"/>
  <c r="DU52" i="18"/>
  <c r="DQ52" i="18"/>
  <c r="DH52" i="18"/>
  <c r="DE52" i="18"/>
  <c r="CV52" i="18"/>
  <c r="CS52" i="18"/>
  <c r="CJ52" i="18"/>
  <c r="CG52" i="18"/>
  <c r="BX52" i="18"/>
  <c r="BU52" i="18"/>
  <c r="BL52" i="18"/>
  <c r="BK52" i="18"/>
  <c r="BG52" i="18"/>
  <c r="AX52" i="18"/>
  <c r="AU52" i="18"/>
  <c r="AL52" i="18"/>
  <c r="Z52" i="18"/>
  <c r="N52" i="18"/>
  <c r="J52" i="18"/>
  <c r="K52" i="18" s="1"/>
  <c r="E52" i="18"/>
  <c r="FU52" i="18" s="1"/>
  <c r="D52" i="18"/>
  <c r="CL52" i="18" s="1"/>
  <c r="C52" i="18"/>
  <c r="AM52" i="18" s="1"/>
  <c r="AQ52" i="18" s="1"/>
  <c r="KY51" i="18"/>
  <c r="KN51" i="18"/>
  <c r="KL51" i="18"/>
  <c r="JZ51" i="18"/>
  <c r="JN51" i="18"/>
  <c r="JB51" i="18"/>
  <c r="IP51" i="18"/>
  <c r="IO51" i="18"/>
  <c r="IK51" i="18"/>
  <c r="IB51" i="18"/>
  <c r="HY51" i="18"/>
  <c r="HP51" i="18"/>
  <c r="HM51" i="18"/>
  <c r="HD51" i="18"/>
  <c r="HA51" i="18"/>
  <c r="GR51" i="18"/>
  <c r="GO51" i="18"/>
  <c r="GF51" i="18"/>
  <c r="GE51" i="18"/>
  <c r="GA51" i="18"/>
  <c r="FR51" i="18"/>
  <c r="FO51" i="18"/>
  <c r="FF51" i="18"/>
  <c r="FC51" i="18"/>
  <c r="ET51" i="18"/>
  <c r="EQ51" i="18"/>
  <c r="EH51" i="18"/>
  <c r="EE51" i="18"/>
  <c r="DV51" i="18"/>
  <c r="DU51" i="18"/>
  <c r="DQ51" i="18"/>
  <c r="DH51" i="18"/>
  <c r="DE51" i="18"/>
  <c r="CV51" i="18"/>
  <c r="CS51" i="18"/>
  <c r="CM51" i="18"/>
  <c r="CJ51" i="18"/>
  <c r="CG51" i="18"/>
  <c r="BX51" i="18"/>
  <c r="BM51" i="18"/>
  <c r="BL51" i="18"/>
  <c r="BK51" i="18"/>
  <c r="AX51" i="18"/>
  <c r="AL51" i="18"/>
  <c r="Z51" i="18"/>
  <c r="N51" i="18"/>
  <c r="J51" i="18"/>
  <c r="E51" i="18"/>
  <c r="IE51" i="18" s="1"/>
  <c r="D51" i="18"/>
  <c r="C51" i="18"/>
  <c r="KM51" i="18" s="1"/>
  <c r="KY50" i="18"/>
  <c r="KL50" i="18"/>
  <c r="JZ50" i="18"/>
  <c r="JW50" i="18"/>
  <c r="JN50" i="18"/>
  <c r="JB50" i="18"/>
  <c r="IY50" i="18"/>
  <c r="IP50" i="18"/>
  <c r="IO50" i="18"/>
  <c r="IB50" i="18"/>
  <c r="HP50" i="18"/>
  <c r="HD50" i="18"/>
  <c r="GR50" i="18"/>
  <c r="GF50" i="18"/>
  <c r="GE50" i="18"/>
  <c r="GA50" i="18"/>
  <c r="FR50" i="18"/>
  <c r="FF50" i="18"/>
  <c r="FC50" i="18"/>
  <c r="ET50" i="18"/>
  <c r="EQ50" i="18"/>
  <c r="EH50" i="18"/>
  <c r="EE50" i="18"/>
  <c r="DV50" i="18"/>
  <c r="DU50" i="18"/>
  <c r="DJ50" i="18"/>
  <c r="DH50" i="18"/>
  <c r="DE50" i="18"/>
  <c r="CX50" i="18"/>
  <c r="CV50" i="18"/>
  <c r="CJ50" i="18"/>
  <c r="CG50" i="18"/>
  <c r="BX50" i="18"/>
  <c r="BL50" i="18"/>
  <c r="BK50" i="18"/>
  <c r="R94" i="4" s="1"/>
  <c r="BG50" i="18"/>
  <c r="AX50" i="18"/>
  <c r="AU50" i="18"/>
  <c r="AL50" i="18"/>
  <c r="AI50" i="18"/>
  <c r="Z50" i="18"/>
  <c r="N50" i="18"/>
  <c r="J50" i="18"/>
  <c r="K50" i="18" s="1"/>
  <c r="E50" i="18"/>
  <c r="D50" i="18"/>
  <c r="KN50" i="18" s="1"/>
  <c r="C50" i="18"/>
  <c r="KY49" i="18"/>
  <c r="KU49" i="18"/>
  <c r="KL49" i="18"/>
  <c r="KI49" i="18"/>
  <c r="JZ49" i="18"/>
  <c r="JW49" i="18"/>
  <c r="JN49" i="18"/>
  <c r="JK49" i="18"/>
  <c r="JB49" i="18"/>
  <c r="IY49" i="18"/>
  <c r="IP49" i="18"/>
  <c r="IO49" i="18"/>
  <c r="IK49" i="18"/>
  <c r="IB49" i="18"/>
  <c r="HP49" i="18"/>
  <c r="HM49" i="18"/>
  <c r="HD49" i="18"/>
  <c r="HA49" i="18"/>
  <c r="GR49" i="18"/>
  <c r="GO49" i="18"/>
  <c r="GF49" i="18"/>
  <c r="GE49" i="18"/>
  <c r="GA49" i="18"/>
  <c r="FR49" i="18"/>
  <c r="FO49" i="18"/>
  <c r="FF49" i="18"/>
  <c r="ET49" i="18"/>
  <c r="EQ49" i="18"/>
  <c r="EI49" i="18"/>
  <c r="ES49" i="18" s="1"/>
  <c r="EH49" i="18"/>
  <c r="EE49" i="18"/>
  <c r="DY49" i="18"/>
  <c r="DV49" i="18"/>
  <c r="DU49" i="18"/>
  <c r="DK49" i="18"/>
  <c r="DH49" i="18"/>
  <c r="CY49" i="18"/>
  <c r="CV49" i="18"/>
  <c r="CJ49" i="18"/>
  <c r="BX49" i="18"/>
  <c r="BL49" i="18"/>
  <c r="BK49" i="18"/>
  <c r="BG49" i="18"/>
  <c r="AX49" i="18"/>
  <c r="AL49" i="18"/>
  <c r="AI49" i="18"/>
  <c r="Z49" i="18"/>
  <c r="N49" i="18"/>
  <c r="K49" i="18"/>
  <c r="E49" i="18"/>
  <c r="D49" i="18"/>
  <c r="C49" i="18"/>
  <c r="EU49" i="18" s="1"/>
  <c r="KY48" i="18"/>
  <c r="KT48" i="18"/>
  <c r="KL48" i="18"/>
  <c r="KH48" i="18"/>
  <c r="JZ48" i="18"/>
  <c r="JV48" i="18"/>
  <c r="JN48" i="18"/>
  <c r="JJ48" i="18"/>
  <c r="JB48" i="18"/>
  <c r="IX48" i="18"/>
  <c r="IP48" i="18"/>
  <c r="IO48" i="18"/>
  <c r="IJ48" i="18"/>
  <c r="IK48" i="18" s="1"/>
  <c r="IB48" i="18"/>
  <c r="HX48" i="18"/>
  <c r="HY48" i="18" s="1"/>
  <c r="HP48" i="18"/>
  <c r="HL48" i="18"/>
  <c r="HM48" i="18" s="1"/>
  <c r="HD48" i="18"/>
  <c r="GZ48" i="18"/>
  <c r="HA48" i="18" s="1"/>
  <c r="GR48" i="18"/>
  <c r="GN48" i="18"/>
  <c r="GO48" i="18" s="1"/>
  <c r="GF48" i="18"/>
  <c r="GE48" i="18"/>
  <c r="FZ48" i="18"/>
  <c r="GA48" i="18" s="1"/>
  <c r="FT48" i="18"/>
  <c r="FR48" i="18"/>
  <c r="FN48" i="18"/>
  <c r="FO48" i="18" s="1"/>
  <c r="FG48" i="18"/>
  <c r="FK48" i="18" s="1"/>
  <c r="FF48" i="18"/>
  <c r="FB48" i="18"/>
  <c r="FC48" i="18" s="1"/>
  <c r="ET48" i="18"/>
  <c r="EP48" i="18"/>
  <c r="EQ48" i="18" s="1"/>
  <c r="EH48" i="18"/>
  <c r="ED48" i="18"/>
  <c r="EE48" i="18" s="1"/>
  <c r="DV48" i="18"/>
  <c r="DU48" i="18"/>
  <c r="DP48" i="18"/>
  <c r="DQ48" i="18" s="1"/>
  <c r="DH48" i="18"/>
  <c r="DD48" i="18"/>
  <c r="DE48" i="18" s="1"/>
  <c r="CV48" i="18"/>
  <c r="CR48" i="18"/>
  <c r="CS48" i="18" s="1"/>
  <c r="CJ48" i="18"/>
  <c r="CF48" i="18"/>
  <c r="CG48" i="18" s="1"/>
  <c r="BX48" i="18"/>
  <c r="BT48" i="18"/>
  <c r="BU48" i="18" s="1"/>
  <c r="BO48" i="18"/>
  <c r="BL48" i="18"/>
  <c r="BK48" i="18"/>
  <c r="R89" i="4" s="1"/>
  <c r="BF48" i="18"/>
  <c r="AX48" i="18"/>
  <c r="AT48" i="18"/>
  <c r="AL48" i="18"/>
  <c r="AH48" i="18"/>
  <c r="Z48" i="18"/>
  <c r="N48" i="18"/>
  <c r="J48" i="18"/>
  <c r="E48" i="18"/>
  <c r="KO48" i="18" s="1"/>
  <c r="D48" i="18"/>
  <c r="DJ48" i="18" s="1"/>
  <c r="C48" i="18"/>
  <c r="G48" i="18" s="1"/>
  <c r="KY47" i="18"/>
  <c r="KT47" i="18"/>
  <c r="KU47" i="18" s="1"/>
  <c r="KL47" i="18"/>
  <c r="KH47" i="18"/>
  <c r="KI47" i="18" s="1"/>
  <c r="JZ47" i="18"/>
  <c r="JV47" i="18"/>
  <c r="JW47" i="18" s="1"/>
  <c r="JN47" i="18"/>
  <c r="JJ47" i="18"/>
  <c r="JK47" i="18" s="1"/>
  <c r="JB47" i="18"/>
  <c r="IX47" i="18"/>
  <c r="IY47" i="18" s="1"/>
  <c r="IP47" i="18"/>
  <c r="IO47" i="18"/>
  <c r="IJ47" i="18"/>
  <c r="IK47" i="18" s="1"/>
  <c r="IB47" i="18"/>
  <c r="HX47" i="18"/>
  <c r="HY47" i="18" s="1"/>
  <c r="HP47" i="18"/>
  <c r="HL47" i="18"/>
  <c r="HM47" i="18" s="1"/>
  <c r="HD47" i="18"/>
  <c r="GZ47" i="18"/>
  <c r="HA47" i="18" s="1"/>
  <c r="GR47" i="18"/>
  <c r="GN47" i="18"/>
  <c r="GO47" i="18" s="1"/>
  <c r="GF47" i="18"/>
  <c r="GE47" i="18"/>
  <c r="FZ47" i="18"/>
  <c r="FR47" i="18"/>
  <c r="FN47" i="18"/>
  <c r="FF47" i="18"/>
  <c r="FB47" i="18"/>
  <c r="ET47" i="18"/>
  <c r="EP47" i="18"/>
  <c r="EH47" i="18"/>
  <c r="ED47" i="18"/>
  <c r="DV47" i="18"/>
  <c r="DU47" i="18"/>
  <c r="DP47" i="18"/>
  <c r="DQ47" i="18" s="1"/>
  <c r="DH47" i="18"/>
  <c r="DD47" i="18"/>
  <c r="DE47" i="18" s="1"/>
  <c r="CV47" i="18"/>
  <c r="CR47" i="18"/>
  <c r="CS47" i="18" s="1"/>
  <c r="CJ47" i="18"/>
  <c r="CF47" i="18"/>
  <c r="CG47" i="18" s="1"/>
  <c r="BX47" i="18"/>
  <c r="BT47" i="18"/>
  <c r="BU47" i="18" s="1"/>
  <c r="BL47" i="18"/>
  <c r="BK47" i="18"/>
  <c r="BF47" i="18"/>
  <c r="BG47" i="18" s="1"/>
  <c r="AX47" i="18"/>
  <c r="AT47" i="18"/>
  <c r="AU47" i="18" s="1"/>
  <c r="AL47" i="18"/>
  <c r="AH47" i="18"/>
  <c r="AI47" i="18" s="1"/>
  <c r="Z47" i="18"/>
  <c r="N47" i="18"/>
  <c r="J47" i="18"/>
  <c r="K47" i="18" s="1"/>
  <c r="E47" i="18"/>
  <c r="HS47" i="18" s="1"/>
  <c r="D47" i="18"/>
  <c r="KN47" i="18" s="1"/>
  <c r="C47" i="18"/>
  <c r="FS47" i="18" s="1"/>
  <c r="FW47" i="18" s="1"/>
  <c r="KY46" i="18"/>
  <c r="KT46" i="18"/>
  <c r="KU46" i="18" s="1"/>
  <c r="KL46" i="18"/>
  <c r="KH46" i="18"/>
  <c r="KI46" i="18" s="1"/>
  <c r="JZ46" i="18"/>
  <c r="JV46" i="18"/>
  <c r="JW46" i="18" s="1"/>
  <c r="JN46" i="18"/>
  <c r="JJ46" i="18"/>
  <c r="JK46" i="18" s="1"/>
  <c r="JB46" i="18"/>
  <c r="IX46" i="18"/>
  <c r="IY46" i="18" s="1"/>
  <c r="IP46" i="18"/>
  <c r="IO46" i="18"/>
  <c r="IJ46" i="18"/>
  <c r="IK46" i="18" s="1"/>
  <c r="IB46" i="18"/>
  <c r="HX46" i="18"/>
  <c r="HY46" i="18" s="1"/>
  <c r="HQ46" i="18"/>
  <c r="HU46" i="18" s="1"/>
  <c r="HP46" i="18"/>
  <c r="HL46" i="18"/>
  <c r="HM46" i="18" s="1"/>
  <c r="HD46" i="18"/>
  <c r="GZ46" i="18"/>
  <c r="HA46" i="18" s="1"/>
  <c r="GR46" i="18"/>
  <c r="GN46" i="18"/>
  <c r="GO46" i="18" s="1"/>
  <c r="GF46" i="18"/>
  <c r="GE46" i="18"/>
  <c r="FZ46" i="18"/>
  <c r="GA46" i="18" s="1"/>
  <c r="FU46" i="18"/>
  <c r="FR46" i="18"/>
  <c r="FN46" i="18"/>
  <c r="FO46" i="18" s="1"/>
  <c r="FF46" i="18"/>
  <c r="FB46" i="18"/>
  <c r="FC46" i="18" s="1"/>
  <c r="ET46" i="18"/>
  <c r="EP46" i="18"/>
  <c r="EQ46" i="18" s="1"/>
  <c r="EH46" i="18"/>
  <c r="ED46" i="18"/>
  <c r="EE46" i="18" s="1"/>
  <c r="DV46" i="18"/>
  <c r="DU46" i="18"/>
  <c r="DP46" i="18"/>
  <c r="DH46" i="18"/>
  <c r="DD46" i="18"/>
  <c r="CV46" i="18"/>
  <c r="CR46" i="18"/>
  <c r="CJ46" i="18"/>
  <c r="CF46" i="18"/>
  <c r="BX46" i="18"/>
  <c r="BT46" i="18"/>
  <c r="BL46" i="18"/>
  <c r="BK46" i="18"/>
  <c r="R92" i="4" s="1"/>
  <c r="BF46" i="18"/>
  <c r="BG46" i="18" s="1"/>
  <c r="AX46" i="18"/>
  <c r="AT46" i="18"/>
  <c r="AU46" i="18" s="1"/>
  <c r="AL46" i="18"/>
  <c r="AH46" i="18"/>
  <c r="AI46" i="18" s="1"/>
  <c r="Z46" i="18"/>
  <c r="N46" i="18"/>
  <c r="J46" i="18"/>
  <c r="K46" i="18" s="1"/>
  <c r="E46" i="18"/>
  <c r="EW46" i="18" s="1"/>
  <c r="D46" i="18"/>
  <c r="FT46" i="18" s="1"/>
  <c r="C46" i="18"/>
  <c r="G46" i="18" s="1"/>
  <c r="KY45" i="18"/>
  <c r="KT45" i="18"/>
  <c r="KU45" i="18" s="1"/>
  <c r="KL45" i="18"/>
  <c r="KH45" i="18"/>
  <c r="KI45" i="18" s="1"/>
  <c r="JZ45" i="18"/>
  <c r="JV45" i="18"/>
  <c r="JW45" i="18" s="1"/>
  <c r="JN45" i="18"/>
  <c r="JJ45" i="18"/>
  <c r="JK45" i="18" s="1"/>
  <c r="JB45" i="18"/>
  <c r="IX45" i="18"/>
  <c r="IY45" i="18" s="1"/>
  <c r="IP45" i="18"/>
  <c r="IO45" i="18"/>
  <c r="IJ45" i="18"/>
  <c r="IB45" i="18"/>
  <c r="HX45" i="18"/>
  <c r="HP45" i="18"/>
  <c r="HL45" i="18"/>
  <c r="HD45" i="18"/>
  <c r="GZ45" i="18"/>
  <c r="GR45" i="18"/>
  <c r="GN45" i="18"/>
  <c r="GF45" i="18"/>
  <c r="GE45" i="18"/>
  <c r="FZ45" i="18"/>
  <c r="GA45" i="18" s="1"/>
  <c r="FR45" i="18"/>
  <c r="FN45" i="18"/>
  <c r="FO45" i="18" s="1"/>
  <c r="FF45" i="18"/>
  <c r="FB45" i="18"/>
  <c r="FC45" i="18" s="1"/>
  <c r="ET45" i="18"/>
  <c r="EP45" i="18"/>
  <c r="EQ45" i="18" s="1"/>
  <c r="EH45" i="18"/>
  <c r="ED45" i="18"/>
  <c r="EE45" i="18" s="1"/>
  <c r="DV45" i="18"/>
  <c r="DU45" i="18"/>
  <c r="DP45" i="18"/>
  <c r="DQ45" i="18" s="1"/>
  <c r="DH45" i="18"/>
  <c r="DD45" i="18"/>
  <c r="DE45" i="18" s="1"/>
  <c r="CV45" i="18"/>
  <c r="CR45" i="18"/>
  <c r="CS45" i="18" s="1"/>
  <c r="CJ45" i="18"/>
  <c r="CF45" i="18"/>
  <c r="CG45" i="18" s="1"/>
  <c r="BX45" i="18"/>
  <c r="BT45" i="18"/>
  <c r="BU45" i="18" s="1"/>
  <c r="BL45" i="18"/>
  <c r="BK45" i="18"/>
  <c r="R85" i="4" s="1"/>
  <c r="BF45" i="18"/>
  <c r="BG45" i="18" s="1"/>
  <c r="AX45" i="18"/>
  <c r="AU45" i="18"/>
  <c r="AT45" i="18"/>
  <c r="AL45" i="18"/>
  <c r="AH45" i="18"/>
  <c r="AI45" i="18" s="1"/>
  <c r="Z45" i="18"/>
  <c r="N45" i="18"/>
  <c r="J45" i="18"/>
  <c r="K45" i="18" s="1"/>
  <c r="E45" i="18"/>
  <c r="FU45" i="18" s="1"/>
  <c r="D45" i="18"/>
  <c r="DJ45" i="18" s="1"/>
  <c r="C45" i="18"/>
  <c r="IC45" i="18" s="1"/>
  <c r="IG45" i="18" s="1"/>
  <c r="KY44" i="18"/>
  <c r="KT44" i="18"/>
  <c r="KU44" i="18" s="1"/>
  <c r="KL44" i="18"/>
  <c r="KH44" i="18"/>
  <c r="KI44" i="18" s="1"/>
  <c r="JZ44" i="18"/>
  <c r="JV44" i="18"/>
  <c r="JW44" i="18" s="1"/>
  <c r="JN44" i="18"/>
  <c r="JJ44" i="18"/>
  <c r="JK44" i="18" s="1"/>
  <c r="JB44" i="18"/>
  <c r="IX44" i="18"/>
  <c r="IY44" i="18" s="1"/>
  <c r="IP44" i="18"/>
  <c r="IO44" i="18"/>
  <c r="IJ44" i="18"/>
  <c r="IK44" i="18" s="1"/>
  <c r="IB44" i="18"/>
  <c r="HX44" i="18"/>
  <c r="HY44" i="18" s="1"/>
  <c r="HP44" i="18"/>
  <c r="HL44" i="18"/>
  <c r="HM44" i="18" s="1"/>
  <c r="HD44" i="18"/>
  <c r="GZ44" i="18"/>
  <c r="HA44" i="18" s="1"/>
  <c r="GR44" i="18"/>
  <c r="GN44" i="18"/>
  <c r="GO44" i="18" s="1"/>
  <c r="GF44" i="18"/>
  <c r="GE44" i="18"/>
  <c r="FZ44" i="18"/>
  <c r="FR44" i="18"/>
  <c r="FN44" i="18"/>
  <c r="FF44" i="18"/>
  <c r="FB44" i="18"/>
  <c r="ET44" i="18"/>
  <c r="EP44" i="18"/>
  <c r="EH44" i="18"/>
  <c r="ED44" i="18"/>
  <c r="DV44" i="18"/>
  <c r="DU44" i="18"/>
  <c r="DP44" i="18"/>
  <c r="DQ44" i="18" s="1"/>
  <c r="DH44" i="18"/>
  <c r="DD44" i="18"/>
  <c r="DE44" i="18" s="1"/>
  <c r="CV44" i="18"/>
  <c r="CR44" i="18"/>
  <c r="CS44" i="18" s="1"/>
  <c r="CJ44" i="18"/>
  <c r="CF44" i="18"/>
  <c r="CG44" i="18" s="1"/>
  <c r="BX44" i="18"/>
  <c r="BT44" i="18"/>
  <c r="BU44" i="18" s="1"/>
  <c r="BL44" i="18"/>
  <c r="BK44" i="18"/>
  <c r="R84" i="4" s="1"/>
  <c r="BF44" i="18"/>
  <c r="BG44" i="18" s="1"/>
  <c r="AX44" i="18"/>
  <c r="AT44" i="18"/>
  <c r="AU44" i="18" s="1"/>
  <c r="AL44" i="18"/>
  <c r="AH44" i="18"/>
  <c r="AI44" i="18" s="1"/>
  <c r="Z44" i="18"/>
  <c r="N44" i="18"/>
  <c r="J44" i="18"/>
  <c r="K44" i="18" s="1"/>
  <c r="E44" i="18"/>
  <c r="FI44" i="18" s="1"/>
  <c r="D44" i="18"/>
  <c r="ID44" i="18" s="1"/>
  <c r="C44" i="18"/>
  <c r="KY43" i="18"/>
  <c r="KT43" i="18"/>
  <c r="KL43" i="18"/>
  <c r="KH43" i="18"/>
  <c r="JZ43" i="18"/>
  <c r="JV43" i="18"/>
  <c r="JN43" i="18"/>
  <c r="JJ43" i="18"/>
  <c r="JB43" i="18"/>
  <c r="IX43" i="18"/>
  <c r="IP43" i="18"/>
  <c r="IO43" i="18"/>
  <c r="IJ43" i="18"/>
  <c r="IK43" i="18" s="1"/>
  <c r="IB43" i="18"/>
  <c r="HX43" i="18"/>
  <c r="HY43" i="18" s="1"/>
  <c r="HP43" i="18"/>
  <c r="HL43" i="18"/>
  <c r="HM43" i="18" s="1"/>
  <c r="HD43" i="18"/>
  <c r="GZ43" i="18"/>
  <c r="HA43" i="18" s="1"/>
  <c r="GR43" i="18"/>
  <c r="GN43" i="18"/>
  <c r="GO43" i="18" s="1"/>
  <c r="GF43" i="18"/>
  <c r="GE43" i="18"/>
  <c r="FZ43" i="18"/>
  <c r="GA43" i="18" s="1"/>
  <c r="FR43" i="18"/>
  <c r="FN43" i="18"/>
  <c r="FO43" i="18" s="1"/>
  <c r="FG43" i="18"/>
  <c r="FK43" i="18" s="1"/>
  <c r="FF43" i="18"/>
  <c r="FB43" i="18"/>
  <c r="FC43" i="18" s="1"/>
  <c r="ET43" i="18"/>
  <c r="EP43" i="18"/>
  <c r="EQ43" i="18" s="1"/>
  <c r="EI43" i="18"/>
  <c r="EM43" i="18" s="1"/>
  <c r="EH43" i="18"/>
  <c r="ED43" i="18"/>
  <c r="EE43" i="18" s="1"/>
  <c r="DV43" i="18"/>
  <c r="DU43" i="18"/>
  <c r="DP43" i="18"/>
  <c r="DQ43" i="18" s="1"/>
  <c r="DH43" i="18"/>
  <c r="DD43" i="18"/>
  <c r="DE43" i="18" s="1"/>
  <c r="CY43" i="18"/>
  <c r="CV43" i="18"/>
  <c r="CR43" i="18"/>
  <c r="CS43" i="18" s="1"/>
  <c r="CJ43" i="18"/>
  <c r="CF43" i="18"/>
  <c r="BX43" i="18"/>
  <c r="BT43" i="18"/>
  <c r="BU43" i="18" s="1"/>
  <c r="BL43" i="18"/>
  <c r="BK43" i="18"/>
  <c r="CS101" i="4" s="1"/>
  <c r="CU101" i="4" s="1"/>
  <c r="CW101" i="4" s="1"/>
  <c r="BF43" i="18"/>
  <c r="AX43" i="18"/>
  <c r="AT43" i="18"/>
  <c r="AL43" i="18"/>
  <c r="AH43" i="18"/>
  <c r="Z43" i="18"/>
  <c r="N43" i="18"/>
  <c r="J43" i="18"/>
  <c r="E43" i="18"/>
  <c r="IE43" i="18" s="1"/>
  <c r="D43" i="18"/>
  <c r="JP43" i="18" s="1"/>
  <c r="C43" i="18"/>
  <c r="KM43" i="18" s="1"/>
  <c r="KQ43" i="18" s="1"/>
  <c r="KY42" i="18"/>
  <c r="KT42" i="18"/>
  <c r="KU42" i="18" s="1"/>
  <c r="KL42" i="18"/>
  <c r="KH42" i="18"/>
  <c r="KI42" i="18" s="1"/>
  <c r="JZ42" i="18"/>
  <c r="JV42" i="18"/>
  <c r="JW42" i="18" s="1"/>
  <c r="JN42" i="18"/>
  <c r="JJ42" i="18"/>
  <c r="JK42" i="18" s="1"/>
  <c r="JB42" i="18"/>
  <c r="IX42" i="18"/>
  <c r="IY42" i="18" s="1"/>
  <c r="IP42" i="18"/>
  <c r="IO42" i="18"/>
  <c r="IJ42" i="18"/>
  <c r="IB42" i="18"/>
  <c r="HX42" i="18"/>
  <c r="HP42" i="18"/>
  <c r="HL42" i="18"/>
  <c r="HD42" i="18"/>
  <c r="GZ42" i="18"/>
  <c r="GR42" i="18"/>
  <c r="GN42" i="18"/>
  <c r="GF42" i="18"/>
  <c r="GE42" i="18"/>
  <c r="FZ42" i="18"/>
  <c r="GA42" i="18" s="1"/>
  <c r="FR42" i="18"/>
  <c r="FN42" i="18"/>
  <c r="FO42" i="18" s="1"/>
  <c r="FF42" i="18"/>
  <c r="FB42" i="18"/>
  <c r="FC42" i="18" s="1"/>
  <c r="ET42" i="18"/>
  <c r="EP42" i="18"/>
  <c r="EQ42" i="18" s="1"/>
  <c r="EH42" i="18"/>
  <c r="ED42" i="18"/>
  <c r="EE42" i="18" s="1"/>
  <c r="DV42" i="18"/>
  <c r="DU42" i="18"/>
  <c r="DP42" i="18"/>
  <c r="DQ42" i="18" s="1"/>
  <c r="DH42" i="18"/>
  <c r="DD42" i="18"/>
  <c r="DE42" i="18" s="1"/>
  <c r="CV42" i="18"/>
  <c r="CR42" i="18"/>
  <c r="CS42" i="18" s="1"/>
  <c r="CJ42" i="18"/>
  <c r="CF42" i="18"/>
  <c r="CG42" i="18" s="1"/>
  <c r="BX42" i="18"/>
  <c r="BT42" i="18"/>
  <c r="BU42" i="18" s="1"/>
  <c r="BL42" i="18"/>
  <c r="BK42" i="18"/>
  <c r="CS97" i="4" s="1"/>
  <c r="CU97" i="4" s="1"/>
  <c r="CW97" i="4" s="1"/>
  <c r="BF42" i="18"/>
  <c r="BG42" i="18" s="1"/>
  <c r="AX42" i="18"/>
  <c r="AT42" i="18"/>
  <c r="AU42" i="18" s="1"/>
  <c r="AL42" i="18"/>
  <c r="AH42" i="18"/>
  <c r="AI42" i="18" s="1"/>
  <c r="Z42" i="18"/>
  <c r="N42" i="18"/>
  <c r="J42" i="18"/>
  <c r="K42" i="18" s="1"/>
  <c r="E42" i="18"/>
  <c r="JE42" i="18" s="1"/>
  <c r="D42" i="18"/>
  <c r="FH42" i="18" s="1"/>
  <c r="C42" i="18"/>
  <c r="KM42" i="18" s="1"/>
  <c r="KQ42" i="18" s="1"/>
  <c r="KY41" i="18"/>
  <c r="KT41" i="18"/>
  <c r="KU41" i="18" s="1"/>
  <c r="KL41" i="18"/>
  <c r="KH41" i="18"/>
  <c r="KI41" i="18" s="1"/>
  <c r="JZ41" i="18"/>
  <c r="JV41" i="18"/>
  <c r="JW41" i="18" s="1"/>
  <c r="JN41" i="18"/>
  <c r="JJ41" i="18"/>
  <c r="JK41" i="18" s="1"/>
  <c r="JB41" i="18"/>
  <c r="IX41" i="18"/>
  <c r="IY41" i="18" s="1"/>
  <c r="IP41" i="18"/>
  <c r="IO41" i="18"/>
  <c r="IJ41" i="18"/>
  <c r="IK41" i="18" s="1"/>
  <c r="IB41" i="18"/>
  <c r="HX41" i="18"/>
  <c r="HY41" i="18" s="1"/>
  <c r="HP41" i="18"/>
  <c r="HL41" i="18"/>
  <c r="HM41" i="18" s="1"/>
  <c r="HD41" i="18"/>
  <c r="GZ41" i="18"/>
  <c r="HA41" i="18" s="1"/>
  <c r="GR41" i="18"/>
  <c r="GN41" i="18"/>
  <c r="GO41" i="18" s="1"/>
  <c r="GF41" i="18"/>
  <c r="GE41" i="18"/>
  <c r="FZ41" i="18"/>
  <c r="GA41" i="18" s="1"/>
  <c r="FR41" i="18"/>
  <c r="FN41" i="18"/>
  <c r="FO41" i="18" s="1"/>
  <c r="FF41" i="18"/>
  <c r="FB41" i="18"/>
  <c r="FC41" i="18" s="1"/>
  <c r="ET41" i="18"/>
  <c r="EP41" i="18"/>
  <c r="EQ41" i="18" s="1"/>
  <c r="EH41" i="18"/>
  <c r="ED41" i="18"/>
  <c r="EE41" i="18" s="1"/>
  <c r="DV41" i="18"/>
  <c r="DU41" i="18"/>
  <c r="DP41" i="18"/>
  <c r="DH41" i="18"/>
  <c r="DD41" i="18"/>
  <c r="CV41" i="18"/>
  <c r="CR41" i="18"/>
  <c r="CM41" i="18"/>
  <c r="CJ41" i="18"/>
  <c r="CF41" i="18"/>
  <c r="BX41" i="18"/>
  <c r="BT41" i="18"/>
  <c r="BO41" i="18"/>
  <c r="BL41" i="18"/>
  <c r="BK41" i="18"/>
  <c r="CS93" i="4" s="1"/>
  <c r="CU93" i="4" s="1"/>
  <c r="CW93" i="4" s="1"/>
  <c r="BF41" i="18"/>
  <c r="BG41" i="18" s="1"/>
  <c r="AX41" i="18"/>
  <c r="AT41" i="18"/>
  <c r="AU41" i="18" s="1"/>
  <c r="AL41" i="18"/>
  <c r="AH41" i="18"/>
  <c r="AI41" i="18" s="1"/>
  <c r="Z41" i="18"/>
  <c r="P41" i="18"/>
  <c r="N41" i="18"/>
  <c r="J41" i="18"/>
  <c r="K41" i="18" s="1"/>
  <c r="E41" i="18"/>
  <c r="KO41" i="18" s="1"/>
  <c r="D41" i="18"/>
  <c r="CL41" i="18" s="1"/>
  <c r="C41" i="18"/>
  <c r="DI41" i="18" s="1"/>
  <c r="DM41" i="18" s="1"/>
  <c r="KY40" i="18"/>
  <c r="KT40" i="18"/>
  <c r="KL40" i="18"/>
  <c r="KH40" i="18"/>
  <c r="JZ40" i="18"/>
  <c r="JV40" i="18"/>
  <c r="JN40" i="18"/>
  <c r="JJ40" i="18"/>
  <c r="JB40" i="18"/>
  <c r="IX40" i="18"/>
  <c r="IP40" i="18"/>
  <c r="IO40" i="18"/>
  <c r="IJ40" i="18"/>
  <c r="IK40" i="18" s="1"/>
  <c r="IB40" i="18"/>
  <c r="HX40" i="18"/>
  <c r="HY40" i="18" s="1"/>
  <c r="HP40" i="18"/>
  <c r="HL40" i="18"/>
  <c r="HM40" i="18" s="1"/>
  <c r="HD40" i="18"/>
  <c r="GZ40" i="18"/>
  <c r="HA40" i="18" s="1"/>
  <c r="GR40" i="18"/>
  <c r="GN40" i="18"/>
  <c r="GO40" i="18" s="1"/>
  <c r="GF40" i="18"/>
  <c r="GE40" i="18"/>
  <c r="FZ40" i="18"/>
  <c r="GA40" i="18" s="1"/>
  <c r="FT40" i="18"/>
  <c r="FR40" i="18"/>
  <c r="FN40" i="18"/>
  <c r="FO40" i="18" s="1"/>
  <c r="FF40" i="18"/>
  <c r="FB40" i="18"/>
  <c r="FC40" i="18" s="1"/>
  <c r="ET40" i="18"/>
  <c r="EP40" i="18"/>
  <c r="EH40" i="18"/>
  <c r="ED40" i="18"/>
  <c r="EE40" i="18" s="1"/>
  <c r="DV40" i="18"/>
  <c r="DU40" i="18"/>
  <c r="DP40" i="18"/>
  <c r="DQ40" i="18" s="1"/>
  <c r="DH40" i="18"/>
  <c r="DD40" i="18"/>
  <c r="CV40" i="18"/>
  <c r="CR40" i="18"/>
  <c r="CS40" i="18" s="1"/>
  <c r="CJ40" i="18"/>
  <c r="CF40" i="18"/>
  <c r="CG40" i="18" s="1"/>
  <c r="BX40" i="18"/>
  <c r="BT40" i="18"/>
  <c r="BN40" i="18"/>
  <c r="BL40" i="18"/>
  <c r="BK40" i="18"/>
  <c r="CS89" i="4" s="1"/>
  <c r="CU89" i="4" s="1"/>
  <c r="CW89" i="4" s="1"/>
  <c r="BF40" i="18"/>
  <c r="AX40" i="18"/>
  <c r="AT40" i="18"/>
  <c r="AL40" i="18"/>
  <c r="AH40" i="18"/>
  <c r="Z40" i="18"/>
  <c r="N40" i="18"/>
  <c r="J40" i="18"/>
  <c r="E40" i="18"/>
  <c r="D40" i="18"/>
  <c r="C40" i="18"/>
  <c r="KM40" i="18" s="1"/>
  <c r="KQ40" i="18" s="1"/>
  <c r="KY39" i="18"/>
  <c r="KT39" i="18"/>
  <c r="KU39" i="18" s="1"/>
  <c r="KL39" i="18"/>
  <c r="KH39" i="18"/>
  <c r="KI39" i="18" s="1"/>
  <c r="JZ39" i="18"/>
  <c r="JV39" i="18"/>
  <c r="JW39" i="18" s="1"/>
  <c r="JN39" i="18"/>
  <c r="JJ39" i="18"/>
  <c r="JK39" i="18" s="1"/>
  <c r="JB39" i="18"/>
  <c r="IX39" i="18"/>
  <c r="IY39" i="18" s="1"/>
  <c r="IP39" i="18"/>
  <c r="IO39" i="18"/>
  <c r="IJ39" i="18"/>
  <c r="IK39" i="18" s="1"/>
  <c r="IB39" i="18"/>
  <c r="HX39" i="18"/>
  <c r="HY39" i="18" s="1"/>
  <c r="HP39" i="18"/>
  <c r="HL39" i="18"/>
  <c r="HM39" i="18" s="1"/>
  <c r="HD39" i="18"/>
  <c r="GZ39" i="18"/>
  <c r="HA39" i="18" s="1"/>
  <c r="GR39" i="18"/>
  <c r="GN39" i="18"/>
  <c r="GO39" i="18" s="1"/>
  <c r="GF39" i="18"/>
  <c r="GE39" i="18"/>
  <c r="FZ39" i="18"/>
  <c r="FT39" i="18"/>
  <c r="FR39" i="18"/>
  <c r="FN39" i="18"/>
  <c r="FF39" i="18"/>
  <c r="FB39" i="18"/>
  <c r="ET39" i="18"/>
  <c r="EP39" i="18"/>
  <c r="EH39" i="18"/>
  <c r="ED39" i="18"/>
  <c r="DX39" i="18"/>
  <c r="DV39" i="18"/>
  <c r="DU39" i="18"/>
  <c r="DP39" i="18"/>
  <c r="DQ39" i="18" s="1"/>
  <c r="DH39" i="18"/>
  <c r="DD39" i="18"/>
  <c r="DE39" i="18" s="1"/>
  <c r="CY39" i="18"/>
  <c r="CV39" i="18"/>
  <c r="CR39" i="18"/>
  <c r="CS39" i="18" s="1"/>
  <c r="CJ39" i="18"/>
  <c r="CF39" i="18"/>
  <c r="CG39" i="18" s="1"/>
  <c r="BX39" i="18"/>
  <c r="BT39" i="18"/>
  <c r="BU39" i="18" s="1"/>
  <c r="BL39" i="18"/>
  <c r="BK39" i="18"/>
  <c r="CS85" i="4" s="1"/>
  <c r="CU85" i="4" s="1"/>
  <c r="CW85" i="4" s="1"/>
  <c r="BF39" i="18"/>
  <c r="BG39" i="18" s="1"/>
  <c r="AX39" i="18"/>
  <c r="AT39" i="18"/>
  <c r="AU39" i="18" s="1"/>
  <c r="AL39" i="18"/>
  <c r="AH39" i="18"/>
  <c r="Z39" i="18"/>
  <c r="N39" i="18"/>
  <c r="J39" i="18"/>
  <c r="K39" i="18" s="1"/>
  <c r="E39" i="18"/>
  <c r="KO39" i="18" s="1"/>
  <c r="D39" i="18"/>
  <c r="KN39" i="18" s="1"/>
  <c r="C39" i="18"/>
  <c r="IQ39" i="18" s="1"/>
  <c r="IU39" i="18" s="1"/>
  <c r="KY38" i="18"/>
  <c r="KT38" i="18"/>
  <c r="KU38" i="18" s="1"/>
  <c r="KL38" i="18"/>
  <c r="KH38" i="18"/>
  <c r="JZ38" i="18"/>
  <c r="JV38" i="18"/>
  <c r="JW38" i="18" s="1"/>
  <c r="JN38" i="18"/>
  <c r="JJ38" i="18"/>
  <c r="JK38" i="18" s="1"/>
  <c r="JB38" i="18"/>
  <c r="IX38" i="18"/>
  <c r="IP38" i="18"/>
  <c r="IO38" i="18"/>
  <c r="IJ38" i="18"/>
  <c r="IK38" i="18" s="1"/>
  <c r="IB38" i="18"/>
  <c r="HX38" i="18"/>
  <c r="HY38" i="18" s="1"/>
  <c r="HP38" i="18"/>
  <c r="HL38" i="18"/>
  <c r="HM38" i="18" s="1"/>
  <c r="HD38" i="18"/>
  <c r="GZ38" i="18"/>
  <c r="GR38" i="18"/>
  <c r="GN38" i="18"/>
  <c r="GO38" i="18" s="1"/>
  <c r="GF38" i="18"/>
  <c r="GE38" i="18"/>
  <c r="FZ38" i="18"/>
  <c r="GA38" i="18" s="1"/>
  <c r="FR38" i="18"/>
  <c r="FN38" i="18"/>
  <c r="FO38" i="18" s="1"/>
  <c r="FF38" i="18"/>
  <c r="FB38" i="18"/>
  <c r="ET38" i="18"/>
  <c r="EP38" i="18"/>
  <c r="EH38" i="18"/>
  <c r="ED38" i="18"/>
  <c r="EE38" i="18" s="1"/>
  <c r="DV38" i="18"/>
  <c r="DU38" i="18"/>
  <c r="DP38" i="18"/>
  <c r="DQ38" i="18" s="1"/>
  <c r="DH38" i="18"/>
  <c r="DD38" i="18"/>
  <c r="DE38" i="18" s="1"/>
  <c r="CV38" i="18"/>
  <c r="CR38" i="18"/>
  <c r="CS38" i="18" s="1"/>
  <c r="CJ38" i="18"/>
  <c r="CF38" i="18"/>
  <c r="CG38" i="18" s="1"/>
  <c r="BY38" i="18"/>
  <c r="CC38" i="18" s="1"/>
  <c r="BX38" i="18"/>
  <c r="BT38" i="18"/>
  <c r="BU38" i="18" s="1"/>
  <c r="BM38" i="18"/>
  <c r="BQ38" i="18" s="1"/>
  <c r="BL38" i="18"/>
  <c r="BK38" i="18"/>
  <c r="CS81" i="4" s="1"/>
  <c r="CU81" i="4" s="1"/>
  <c r="CW81" i="4" s="1"/>
  <c r="BF38" i="18"/>
  <c r="AX38" i="18"/>
  <c r="AT38" i="18"/>
  <c r="AL38" i="18"/>
  <c r="AH38" i="18"/>
  <c r="Z38" i="18"/>
  <c r="N38" i="18"/>
  <c r="J38" i="18"/>
  <c r="E38" i="18"/>
  <c r="AO38" i="18" s="1"/>
  <c r="D38" i="18"/>
  <c r="IR38" i="18" s="1"/>
  <c r="C38" i="18"/>
  <c r="IQ38" i="18" s="1"/>
  <c r="IU38" i="18" s="1"/>
  <c r="KY34" i="18"/>
  <c r="KT34" i="18"/>
  <c r="KL34" i="18"/>
  <c r="KH34" i="18"/>
  <c r="KI34" i="18" s="1"/>
  <c r="JZ34" i="18"/>
  <c r="JV34" i="18"/>
  <c r="JW34" i="18" s="1"/>
  <c r="JN34" i="18"/>
  <c r="JJ34" i="18"/>
  <c r="JK34" i="18" s="1"/>
  <c r="JB34" i="18"/>
  <c r="IX34" i="18"/>
  <c r="IP34" i="18"/>
  <c r="IO34" i="18"/>
  <c r="IJ34" i="18"/>
  <c r="IK34" i="18" s="1"/>
  <c r="IB34" i="18"/>
  <c r="HX34" i="18"/>
  <c r="HY34" i="18" s="1"/>
  <c r="HP34" i="18"/>
  <c r="HL34" i="18"/>
  <c r="HM34" i="18" s="1"/>
  <c r="HD34" i="18"/>
  <c r="GZ34" i="18"/>
  <c r="HA34" i="18" s="1"/>
  <c r="GR34" i="18"/>
  <c r="GN34" i="18"/>
  <c r="GO34" i="18" s="1"/>
  <c r="GF34" i="18"/>
  <c r="GE34" i="18"/>
  <c r="FZ34" i="18"/>
  <c r="GA34" i="18" s="1"/>
  <c r="FR34" i="18"/>
  <c r="FN34" i="18"/>
  <c r="FO34" i="18" s="1"/>
  <c r="FF34" i="18"/>
  <c r="FB34" i="18"/>
  <c r="FC34" i="18" s="1"/>
  <c r="ET34" i="18"/>
  <c r="EP34" i="18"/>
  <c r="EQ34" i="18" s="1"/>
  <c r="EH34" i="18"/>
  <c r="ED34" i="18"/>
  <c r="EE34" i="18" s="1"/>
  <c r="DV34" i="18"/>
  <c r="DU34" i="18"/>
  <c r="DP34" i="18"/>
  <c r="DH34" i="18"/>
  <c r="DD34" i="18"/>
  <c r="CV34" i="18"/>
  <c r="CR34" i="18"/>
  <c r="CJ34" i="18"/>
  <c r="CF34" i="18"/>
  <c r="BX34" i="18"/>
  <c r="BT34" i="18"/>
  <c r="BL34" i="18"/>
  <c r="BK34" i="18"/>
  <c r="BF34" i="18"/>
  <c r="BG34" i="18" s="1"/>
  <c r="AX34" i="18"/>
  <c r="AT34" i="18"/>
  <c r="AU34" i="18" s="1"/>
  <c r="AL34" i="18"/>
  <c r="AH34" i="18"/>
  <c r="AI34" i="18" s="1"/>
  <c r="Z34" i="18"/>
  <c r="N34" i="18"/>
  <c r="J34" i="18"/>
  <c r="K34" i="18" s="1"/>
  <c r="E34" i="18"/>
  <c r="FI34" i="18" s="1"/>
  <c r="D34" i="18"/>
  <c r="DJ34" i="18" s="1"/>
  <c r="C34" i="18"/>
  <c r="EU34" i="18" s="1"/>
  <c r="EY34" i="18" s="1"/>
  <c r="KY33" i="18"/>
  <c r="KT33" i="18"/>
  <c r="KU33" i="18" s="1"/>
  <c r="KL33" i="18"/>
  <c r="KH33" i="18"/>
  <c r="KI33" i="18" s="1"/>
  <c r="JZ33" i="18"/>
  <c r="JV33" i="18"/>
  <c r="JW33" i="18" s="1"/>
  <c r="JN33" i="18"/>
  <c r="JJ33" i="18"/>
  <c r="JK33" i="18" s="1"/>
  <c r="JB33" i="18"/>
  <c r="IX33" i="18"/>
  <c r="IY33" i="18" s="1"/>
  <c r="IP33" i="18"/>
  <c r="IO33" i="18"/>
  <c r="IJ33" i="18"/>
  <c r="IB33" i="18"/>
  <c r="HX33" i="18"/>
  <c r="HP33" i="18"/>
  <c r="HL33" i="18"/>
  <c r="HD33" i="18"/>
  <c r="GZ33" i="18"/>
  <c r="GR33" i="18"/>
  <c r="GN33" i="18"/>
  <c r="GF33" i="18"/>
  <c r="GE33" i="18"/>
  <c r="FZ33" i="18"/>
  <c r="GA33" i="18" s="1"/>
  <c r="FR33" i="18"/>
  <c r="FN33" i="18"/>
  <c r="FO33" i="18" s="1"/>
  <c r="FF33" i="18"/>
  <c r="FB33" i="18"/>
  <c r="FC33" i="18" s="1"/>
  <c r="ET33" i="18"/>
  <c r="EP33" i="18"/>
  <c r="EQ33" i="18" s="1"/>
  <c r="EH33" i="18"/>
  <c r="ED33" i="18"/>
  <c r="EE33" i="18" s="1"/>
  <c r="DV33" i="18"/>
  <c r="DU33" i="18"/>
  <c r="DP33" i="18"/>
  <c r="DH33" i="18"/>
  <c r="DD33" i="18"/>
  <c r="CV33" i="18"/>
  <c r="CR33" i="18"/>
  <c r="CJ33" i="18"/>
  <c r="CF33" i="18"/>
  <c r="BX33" i="18"/>
  <c r="BT33" i="18"/>
  <c r="BL33" i="18"/>
  <c r="BK33" i="18"/>
  <c r="R59" i="4" s="1"/>
  <c r="BF33" i="18"/>
  <c r="BG33" i="18" s="1"/>
  <c r="AX33" i="18"/>
  <c r="AT33" i="18"/>
  <c r="AU33" i="18" s="1"/>
  <c r="AL33" i="18"/>
  <c r="AH33" i="18"/>
  <c r="AI33" i="18" s="1"/>
  <c r="Z33" i="18"/>
  <c r="N33" i="18"/>
  <c r="J33" i="18"/>
  <c r="K33" i="18" s="1"/>
  <c r="E33" i="18"/>
  <c r="D33" i="18"/>
  <c r="DJ33" i="18" s="1"/>
  <c r="C33" i="18"/>
  <c r="FS33" i="18" s="1"/>
  <c r="FW33" i="18" s="1"/>
  <c r="KY32" i="18"/>
  <c r="KT32" i="18"/>
  <c r="KU32" i="18" s="1"/>
  <c r="KL32" i="18"/>
  <c r="KH32" i="18"/>
  <c r="KI32" i="18" s="1"/>
  <c r="JZ32" i="18"/>
  <c r="JV32" i="18"/>
  <c r="JW32" i="18" s="1"/>
  <c r="JN32" i="18"/>
  <c r="JJ32" i="18"/>
  <c r="JK32" i="18" s="1"/>
  <c r="JB32" i="18"/>
  <c r="IX32" i="18"/>
  <c r="IY32" i="18" s="1"/>
  <c r="IP32" i="18"/>
  <c r="IO32" i="18"/>
  <c r="IJ32" i="18"/>
  <c r="IK32" i="18" s="1"/>
  <c r="IB32" i="18"/>
  <c r="HX32" i="18"/>
  <c r="HP32" i="18"/>
  <c r="HL32" i="18"/>
  <c r="HM32" i="18" s="1"/>
  <c r="HD32" i="18"/>
  <c r="GZ32" i="18"/>
  <c r="GR32" i="18"/>
  <c r="GN32" i="18"/>
  <c r="GF32" i="18"/>
  <c r="GE32" i="18"/>
  <c r="FZ32" i="18"/>
  <c r="FR32" i="18"/>
  <c r="FN32" i="18"/>
  <c r="FF32" i="18"/>
  <c r="FB32" i="18"/>
  <c r="ET32" i="18"/>
  <c r="EP32" i="18"/>
  <c r="EH32" i="18"/>
  <c r="ED32" i="18"/>
  <c r="DV32" i="18"/>
  <c r="DU32" i="18"/>
  <c r="DP32" i="18"/>
  <c r="DH32" i="18"/>
  <c r="DD32" i="18"/>
  <c r="CV32" i="18"/>
  <c r="CR32" i="18"/>
  <c r="CJ32" i="18"/>
  <c r="CF32" i="18"/>
  <c r="BX32" i="18"/>
  <c r="BT32" i="18"/>
  <c r="BL32" i="18"/>
  <c r="BK32" i="18"/>
  <c r="BF32" i="18"/>
  <c r="BG32" i="18" s="1"/>
  <c r="AX32" i="18"/>
  <c r="AT32" i="18"/>
  <c r="AU32" i="18" s="1"/>
  <c r="AL32" i="18"/>
  <c r="AH32" i="18"/>
  <c r="AI32" i="18" s="1"/>
  <c r="Z32" i="18"/>
  <c r="N32" i="18"/>
  <c r="J32" i="18"/>
  <c r="K32" i="18" s="1"/>
  <c r="E32" i="18"/>
  <c r="DK32" i="18" s="1"/>
  <c r="D32" i="18"/>
  <c r="GH32" i="18" s="1"/>
  <c r="C32" i="18"/>
  <c r="FS32" i="18" s="1"/>
  <c r="FW32" i="18" s="1"/>
  <c r="KY31" i="18"/>
  <c r="KT31" i="18"/>
  <c r="KL31" i="18"/>
  <c r="KH31" i="18"/>
  <c r="JZ31" i="18"/>
  <c r="JV31" i="18"/>
  <c r="JN31" i="18"/>
  <c r="JJ31" i="18"/>
  <c r="JB31" i="18"/>
  <c r="IX31" i="18"/>
  <c r="IP31" i="18"/>
  <c r="IO31" i="18"/>
  <c r="IJ31" i="18"/>
  <c r="IK31" i="18" s="1"/>
  <c r="IB31" i="18"/>
  <c r="HX31" i="18"/>
  <c r="HY31" i="18" s="1"/>
  <c r="HP31" i="18"/>
  <c r="HL31" i="18"/>
  <c r="HM31" i="18" s="1"/>
  <c r="HD31" i="18"/>
  <c r="GZ31" i="18"/>
  <c r="HA31" i="18" s="1"/>
  <c r="GR31" i="18"/>
  <c r="GN31" i="18"/>
  <c r="GO31" i="18" s="1"/>
  <c r="GF31" i="18"/>
  <c r="GE31" i="18"/>
  <c r="FZ31" i="18"/>
  <c r="FR31" i="18"/>
  <c r="FN31" i="18"/>
  <c r="FF31" i="18"/>
  <c r="FB31" i="18"/>
  <c r="ET31" i="18"/>
  <c r="EP31" i="18"/>
  <c r="EH31" i="18"/>
  <c r="ED31" i="18"/>
  <c r="DV31" i="18"/>
  <c r="DU31" i="18"/>
  <c r="DP31" i="18"/>
  <c r="DQ31" i="18" s="1"/>
  <c r="DH31" i="18"/>
  <c r="DD31" i="18"/>
  <c r="DE31" i="18" s="1"/>
  <c r="CV31" i="18"/>
  <c r="CR31" i="18"/>
  <c r="CS31" i="18" s="1"/>
  <c r="CJ31" i="18"/>
  <c r="CF31" i="18"/>
  <c r="CG31" i="18" s="1"/>
  <c r="BX31" i="18"/>
  <c r="BT31" i="18"/>
  <c r="BU31" i="18" s="1"/>
  <c r="BL31" i="18"/>
  <c r="BK31" i="18"/>
  <c r="R57" i="4" s="1"/>
  <c r="BF31" i="18"/>
  <c r="AX31" i="18"/>
  <c r="AT31" i="18"/>
  <c r="AL31" i="18"/>
  <c r="AH31" i="18"/>
  <c r="Z31" i="18"/>
  <c r="N31" i="18"/>
  <c r="J31" i="18"/>
  <c r="E31" i="18"/>
  <c r="D31" i="18"/>
  <c r="FT31" i="18" s="1"/>
  <c r="C31" i="18"/>
  <c r="AY31" i="18" s="1"/>
  <c r="BC31" i="18" s="1"/>
  <c r="KY30" i="18"/>
  <c r="KT30" i="18"/>
  <c r="KU30" i="18" s="1"/>
  <c r="KL30" i="18"/>
  <c r="KH30" i="18"/>
  <c r="KI30" i="18" s="1"/>
  <c r="JZ30" i="18"/>
  <c r="JV30" i="18"/>
  <c r="JW30" i="18" s="1"/>
  <c r="JN30" i="18"/>
  <c r="JJ30" i="18"/>
  <c r="JK30" i="18" s="1"/>
  <c r="JB30" i="18"/>
  <c r="IX30" i="18"/>
  <c r="IY30" i="18" s="1"/>
  <c r="IP30" i="18"/>
  <c r="IO30" i="18"/>
  <c r="IJ30" i="18"/>
  <c r="IB30" i="18"/>
  <c r="HX30" i="18"/>
  <c r="HP30" i="18"/>
  <c r="HL30" i="18"/>
  <c r="HD30" i="18"/>
  <c r="GZ30" i="18"/>
  <c r="GR30" i="18"/>
  <c r="GN30" i="18"/>
  <c r="GF30" i="18"/>
  <c r="GE30" i="18"/>
  <c r="FZ30" i="18"/>
  <c r="GA30" i="18" s="1"/>
  <c r="FR30" i="18"/>
  <c r="FN30" i="18"/>
  <c r="FF30" i="18"/>
  <c r="FB30" i="18"/>
  <c r="ET30" i="18"/>
  <c r="EP30" i="18"/>
  <c r="EH30" i="18"/>
  <c r="ED30" i="18"/>
  <c r="DV30" i="18"/>
  <c r="DU30" i="18"/>
  <c r="DP30" i="18"/>
  <c r="DQ30" i="18" s="1"/>
  <c r="DH30" i="18"/>
  <c r="DD30" i="18"/>
  <c r="DE30" i="18" s="1"/>
  <c r="CV30" i="18"/>
  <c r="CR30" i="18"/>
  <c r="CS30" i="18" s="1"/>
  <c r="CJ30" i="18"/>
  <c r="CF30" i="18"/>
  <c r="CG30" i="18" s="1"/>
  <c r="BX30" i="18"/>
  <c r="BT30" i="18"/>
  <c r="BU30" i="18" s="1"/>
  <c r="BL30" i="18"/>
  <c r="BK30" i="18"/>
  <c r="BF30" i="18"/>
  <c r="BG30" i="18" s="1"/>
  <c r="AX30" i="18"/>
  <c r="AT30" i="18"/>
  <c r="AU30" i="18" s="1"/>
  <c r="AL30" i="18"/>
  <c r="AH30" i="18"/>
  <c r="AI30" i="18" s="1"/>
  <c r="Z30" i="18"/>
  <c r="N30" i="18"/>
  <c r="J30" i="18"/>
  <c r="K30" i="18" s="1"/>
  <c r="E30" i="18"/>
  <c r="D30" i="18"/>
  <c r="C30" i="18"/>
  <c r="KY29" i="18"/>
  <c r="KT29" i="18"/>
  <c r="KU29" i="18" s="1"/>
  <c r="KL29" i="18"/>
  <c r="KH29" i="18"/>
  <c r="KI29" i="18" s="1"/>
  <c r="JZ29" i="18"/>
  <c r="JV29" i="18"/>
  <c r="JW29" i="18" s="1"/>
  <c r="JN29" i="18"/>
  <c r="JJ29" i="18"/>
  <c r="JK29" i="18" s="1"/>
  <c r="JB29" i="18"/>
  <c r="IX29" i="18"/>
  <c r="IY29" i="18" s="1"/>
  <c r="IP29" i="18"/>
  <c r="IO29" i="18"/>
  <c r="IJ29" i="18"/>
  <c r="IB29" i="18"/>
  <c r="HX29" i="18"/>
  <c r="HP29" i="18"/>
  <c r="HL29" i="18"/>
  <c r="HD29" i="18"/>
  <c r="GZ29" i="18"/>
  <c r="GR29" i="18"/>
  <c r="GN29" i="18"/>
  <c r="GF29" i="18"/>
  <c r="GE29" i="18"/>
  <c r="FZ29" i="18"/>
  <c r="GA29" i="18" s="1"/>
  <c r="FR29" i="18"/>
  <c r="FN29" i="18"/>
  <c r="FO29" i="18" s="1"/>
  <c r="FF29" i="18"/>
  <c r="FB29" i="18"/>
  <c r="FC29" i="18" s="1"/>
  <c r="ET29" i="18"/>
  <c r="EP29" i="18"/>
  <c r="EQ29" i="18" s="1"/>
  <c r="EH29" i="18"/>
  <c r="ED29" i="18"/>
  <c r="EE29" i="18" s="1"/>
  <c r="DV29" i="18"/>
  <c r="DU29" i="18"/>
  <c r="DP29" i="18"/>
  <c r="DH29" i="18"/>
  <c r="DD29" i="18"/>
  <c r="CV29" i="18"/>
  <c r="CR29" i="18"/>
  <c r="CJ29" i="18"/>
  <c r="CF29" i="18"/>
  <c r="BX29" i="18"/>
  <c r="BT29" i="18"/>
  <c r="BL29" i="18"/>
  <c r="BK29" i="18"/>
  <c r="BF29" i="18"/>
  <c r="BG29" i="18" s="1"/>
  <c r="AX29" i="18"/>
  <c r="AT29" i="18"/>
  <c r="AU29" i="18" s="1"/>
  <c r="AL29" i="18"/>
  <c r="AH29" i="18"/>
  <c r="AI29" i="18" s="1"/>
  <c r="Z29" i="18"/>
  <c r="N29" i="18"/>
  <c r="J29" i="18"/>
  <c r="K29" i="18" s="1"/>
  <c r="E29" i="18"/>
  <c r="IS29" i="18" s="1"/>
  <c r="D29" i="18"/>
  <c r="JD29" i="18" s="1"/>
  <c r="C29" i="18"/>
  <c r="HE29" i="18" s="1"/>
  <c r="HI29" i="18" s="1"/>
  <c r="KY28" i="18"/>
  <c r="KT28" i="18"/>
  <c r="KL28" i="18"/>
  <c r="KH28" i="18"/>
  <c r="JZ28" i="18"/>
  <c r="JV28" i="18"/>
  <c r="JN28" i="18"/>
  <c r="JJ28" i="18"/>
  <c r="JB28" i="18"/>
  <c r="IX28" i="18"/>
  <c r="IP28" i="18"/>
  <c r="IO28" i="18"/>
  <c r="IJ28" i="18"/>
  <c r="IB28" i="18"/>
  <c r="HX28" i="18"/>
  <c r="HY28" i="18" s="1"/>
  <c r="HP28" i="18"/>
  <c r="HL28" i="18"/>
  <c r="HD28" i="18"/>
  <c r="GZ28" i="18"/>
  <c r="HA28" i="18" s="1"/>
  <c r="GR28" i="18"/>
  <c r="GN28" i="18"/>
  <c r="GF28" i="18"/>
  <c r="GE28" i="18"/>
  <c r="FZ28" i="18"/>
  <c r="GA28" i="18" s="1"/>
  <c r="FR28" i="18"/>
  <c r="FN28" i="18"/>
  <c r="FO28" i="18" s="1"/>
  <c r="FF28" i="18"/>
  <c r="FB28" i="18"/>
  <c r="FC28" i="18" s="1"/>
  <c r="ET28" i="18"/>
  <c r="EP28" i="18"/>
  <c r="EQ28" i="18" s="1"/>
  <c r="EH28" i="18"/>
  <c r="ED28" i="18"/>
  <c r="EE28" i="18" s="1"/>
  <c r="DV28" i="18"/>
  <c r="DU28" i="18"/>
  <c r="DP28" i="18"/>
  <c r="DQ28" i="18" s="1"/>
  <c r="DH28" i="18"/>
  <c r="DD28" i="18"/>
  <c r="DE28" i="18" s="1"/>
  <c r="CV28" i="18"/>
  <c r="CR28" i="18"/>
  <c r="CJ28" i="18"/>
  <c r="CF28" i="18"/>
  <c r="CG28" i="18" s="1"/>
  <c r="BX28" i="18"/>
  <c r="BT28" i="18"/>
  <c r="BU28" i="18" s="1"/>
  <c r="BL28" i="18"/>
  <c r="BK28" i="18"/>
  <c r="BF28" i="18"/>
  <c r="AX28" i="18"/>
  <c r="AT28" i="18"/>
  <c r="AL28" i="18"/>
  <c r="AH28" i="18"/>
  <c r="Z28" i="18"/>
  <c r="N28" i="18"/>
  <c r="J28" i="18"/>
  <c r="E28" i="18"/>
  <c r="KC28" i="18" s="1"/>
  <c r="D28" i="18"/>
  <c r="C28" i="18"/>
  <c r="KM28" i="18" s="1"/>
  <c r="KQ28" i="18" s="1"/>
  <c r="KY27" i="18"/>
  <c r="KT27" i="18"/>
  <c r="KL27" i="18"/>
  <c r="KH27" i="18"/>
  <c r="JZ27" i="18"/>
  <c r="JV27" i="18"/>
  <c r="JN27" i="18"/>
  <c r="JJ27" i="18"/>
  <c r="JB27" i="18"/>
  <c r="IX27" i="18"/>
  <c r="IP27" i="18"/>
  <c r="IO27" i="18"/>
  <c r="IJ27" i="18"/>
  <c r="IK27" i="18" s="1"/>
  <c r="IB27" i="18"/>
  <c r="HX27" i="18"/>
  <c r="HY27" i="18" s="1"/>
  <c r="HP27" i="18"/>
  <c r="HL27" i="18"/>
  <c r="HM27" i="18" s="1"/>
  <c r="HD27" i="18"/>
  <c r="GZ27" i="18"/>
  <c r="HA27" i="18" s="1"/>
  <c r="GR27" i="18"/>
  <c r="GN27" i="18"/>
  <c r="GO27" i="18" s="1"/>
  <c r="GF27" i="18"/>
  <c r="GE27" i="18"/>
  <c r="FZ27" i="18"/>
  <c r="FR27" i="18"/>
  <c r="FN27" i="18"/>
  <c r="FF27" i="18"/>
  <c r="FB27" i="18"/>
  <c r="ET27" i="18"/>
  <c r="EP27" i="18"/>
  <c r="EH27" i="18"/>
  <c r="ED27" i="18"/>
  <c r="DV27" i="18"/>
  <c r="DU27" i="18"/>
  <c r="DP27" i="18"/>
  <c r="DQ27" i="18" s="1"/>
  <c r="DH27" i="18"/>
  <c r="DD27" i="18"/>
  <c r="DE27" i="18" s="1"/>
  <c r="CV27" i="18"/>
  <c r="CR27" i="18"/>
  <c r="CS27" i="18" s="1"/>
  <c r="CJ27" i="18"/>
  <c r="CF27" i="18"/>
  <c r="CG27" i="18" s="1"/>
  <c r="BX27" i="18"/>
  <c r="BT27" i="18"/>
  <c r="BU27" i="18" s="1"/>
  <c r="BL27" i="18"/>
  <c r="BK27" i="18"/>
  <c r="R53" i="4" s="1"/>
  <c r="BF27" i="18"/>
  <c r="AX27" i="18"/>
  <c r="AT27" i="18"/>
  <c r="AL27" i="18"/>
  <c r="AH27" i="18"/>
  <c r="Z27" i="18"/>
  <c r="N27" i="18"/>
  <c r="J27" i="18"/>
  <c r="E27" i="18"/>
  <c r="D27" i="18"/>
  <c r="C27" i="18"/>
  <c r="KY26" i="18"/>
  <c r="KT26" i="18"/>
  <c r="KL26" i="18"/>
  <c r="KH26" i="18"/>
  <c r="KI26" i="18" s="1"/>
  <c r="JZ26" i="18"/>
  <c r="JV26" i="18"/>
  <c r="JW26" i="18" s="1"/>
  <c r="JN26" i="18"/>
  <c r="JJ26" i="18"/>
  <c r="JK26" i="18" s="1"/>
  <c r="JB26" i="18"/>
  <c r="IX26" i="18"/>
  <c r="IY26" i="18" s="1"/>
  <c r="IP26" i="18"/>
  <c r="IO26" i="18"/>
  <c r="IJ26" i="18"/>
  <c r="IK26" i="18" s="1"/>
  <c r="IB26" i="18"/>
  <c r="HX26" i="18"/>
  <c r="HY26" i="18" s="1"/>
  <c r="HP26" i="18"/>
  <c r="HL26" i="18"/>
  <c r="HM26" i="18" s="1"/>
  <c r="HD26" i="18"/>
  <c r="GZ26" i="18"/>
  <c r="HA26" i="18" s="1"/>
  <c r="GR26" i="18"/>
  <c r="GN26" i="18"/>
  <c r="GO26" i="18" s="1"/>
  <c r="GF26" i="18"/>
  <c r="GE26" i="18"/>
  <c r="FZ26" i="18"/>
  <c r="GA26" i="18" s="1"/>
  <c r="FR26" i="18"/>
  <c r="FN26" i="18"/>
  <c r="FO26" i="18" s="1"/>
  <c r="FF26" i="18"/>
  <c r="FB26" i="18"/>
  <c r="FC26" i="18" s="1"/>
  <c r="ET26" i="18"/>
  <c r="EP26" i="18"/>
  <c r="EH26" i="18"/>
  <c r="ED26" i="18"/>
  <c r="DV26" i="18"/>
  <c r="DU26" i="18"/>
  <c r="DP26" i="18"/>
  <c r="DQ26" i="18" s="1"/>
  <c r="DH26" i="18"/>
  <c r="DD26" i="18"/>
  <c r="DE26" i="18" s="1"/>
  <c r="CV26" i="18"/>
  <c r="CR26" i="18"/>
  <c r="CS26" i="18" s="1"/>
  <c r="CJ26" i="18"/>
  <c r="CF26" i="18"/>
  <c r="BX26" i="18"/>
  <c r="BT26" i="18"/>
  <c r="BL26" i="18"/>
  <c r="BK26" i="18"/>
  <c r="BF26" i="18"/>
  <c r="BG26" i="18" s="1"/>
  <c r="AX26" i="18"/>
  <c r="AT26" i="18"/>
  <c r="AL26" i="18"/>
  <c r="AH26" i="18"/>
  <c r="Z26" i="18"/>
  <c r="N26" i="18"/>
  <c r="J26" i="18"/>
  <c r="K26" i="18" s="1"/>
  <c r="E26" i="18"/>
  <c r="D26" i="18"/>
  <c r="DJ26" i="18" s="1"/>
  <c r="C26" i="18"/>
  <c r="EI26" i="18" s="1"/>
  <c r="EM26" i="18" s="1"/>
  <c r="KY25" i="18"/>
  <c r="KT25" i="18"/>
  <c r="KU25" i="18" s="1"/>
  <c r="KL25" i="18"/>
  <c r="KH25" i="18"/>
  <c r="KI25" i="18" s="1"/>
  <c r="JZ25" i="18"/>
  <c r="JV25" i="18"/>
  <c r="JW25" i="18" s="1"/>
  <c r="JN25" i="18"/>
  <c r="JJ25" i="18"/>
  <c r="JK25" i="18" s="1"/>
  <c r="JB25" i="18"/>
  <c r="IX25" i="18"/>
  <c r="IY25" i="18" s="1"/>
  <c r="IP25" i="18"/>
  <c r="IO25" i="18"/>
  <c r="IJ25" i="18"/>
  <c r="IB25" i="18"/>
  <c r="HX25" i="18"/>
  <c r="HP25" i="18"/>
  <c r="HL25" i="18"/>
  <c r="HD25" i="18"/>
  <c r="GZ25" i="18"/>
  <c r="GR25" i="18"/>
  <c r="GN25" i="18"/>
  <c r="GF25" i="18"/>
  <c r="GE25" i="18"/>
  <c r="FZ25" i="18"/>
  <c r="GA25" i="18" s="1"/>
  <c r="FR25" i="18"/>
  <c r="FN25" i="18"/>
  <c r="FO25" i="18" s="1"/>
  <c r="FF25" i="18"/>
  <c r="FB25" i="18"/>
  <c r="FC25" i="18" s="1"/>
  <c r="ET25" i="18"/>
  <c r="EP25" i="18"/>
  <c r="EQ25" i="18" s="1"/>
  <c r="EH25" i="18"/>
  <c r="ED25" i="18"/>
  <c r="EE25" i="18" s="1"/>
  <c r="DV25" i="18"/>
  <c r="DU25" i="18"/>
  <c r="DP25" i="18"/>
  <c r="DH25" i="18"/>
  <c r="DD25" i="18"/>
  <c r="CV25" i="18"/>
  <c r="CR25" i="18"/>
  <c r="CJ25" i="18"/>
  <c r="CF25" i="18"/>
  <c r="BX25" i="18"/>
  <c r="BT25" i="18"/>
  <c r="BL25" i="18"/>
  <c r="BK25" i="18"/>
  <c r="BF25" i="18"/>
  <c r="BG25" i="18" s="1"/>
  <c r="AX25" i="18"/>
  <c r="AT25" i="18"/>
  <c r="AU25" i="18" s="1"/>
  <c r="AL25" i="18"/>
  <c r="AH25" i="18"/>
  <c r="AI25" i="18" s="1"/>
  <c r="Z25" i="18"/>
  <c r="N25" i="18"/>
  <c r="J25" i="18"/>
  <c r="K25" i="18" s="1"/>
  <c r="E25" i="18"/>
  <c r="D25" i="18"/>
  <c r="FH25" i="18" s="1"/>
  <c r="C25" i="18"/>
  <c r="CW25" i="18" s="1"/>
  <c r="DA25" i="18" s="1"/>
  <c r="KY24" i="18"/>
  <c r="KT24" i="18"/>
  <c r="KU24" i="18" s="1"/>
  <c r="KL24" i="18"/>
  <c r="KH24" i="18"/>
  <c r="KI24" i="18" s="1"/>
  <c r="JZ24" i="18"/>
  <c r="JV24" i="18"/>
  <c r="JW24" i="18" s="1"/>
  <c r="JN24" i="18"/>
  <c r="JJ24" i="18"/>
  <c r="JK24" i="18" s="1"/>
  <c r="JB24" i="18"/>
  <c r="IX24" i="18"/>
  <c r="IY24" i="18" s="1"/>
  <c r="IP24" i="18"/>
  <c r="IO24" i="18"/>
  <c r="IJ24" i="18"/>
  <c r="IK24" i="18" s="1"/>
  <c r="IB24" i="18"/>
  <c r="HX24" i="18"/>
  <c r="HY24" i="18" s="1"/>
  <c r="HP24" i="18"/>
  <c r="HL24" i="18"/>
  <c r="HD24" i="18"/>
  <c r="GZ24" i="18"/>
  <c r="HA24" i="18" s="1"/>
  <c r="GR24" i="18"/>
  <c r="GN24" i="18"/>
  <c r="GO24" i="18" s="1"/>
  <c r="GF24" i="18"/>
  <c r="GE24" i="18"/>
  <c r="FZ24" i="18"/>
  <c r="GA24" i="18" s="1"/>
  <c r="FR24" i="18"/>
  <c r="FN24" i="18"/>
  <c r="FO24" i="18" s="1"/>
  <c r="FF24" i="18"/>
  <c r="FB24" i="18"/>
  <c r="FC24" i="18" s="1"/>
  <c r="ET24" i="18"/>
  <c r="EP24" i="18"/>
  <c r="EQ24" i="18" s="1"/>
  <c r="EH24" i="18"/>
  <c r="ED24" i="18"/>
  <c r="EE24" i="18" s="1"/>
  <c r="DV24" i="18"/>
  <c r="DU24" i="18"/>
  <c r="DP24" i="18"/>
  <c r="DH24" i="18"/>
  <c r="DD24" i="18"/>
  <c r="DE24" i="18" s="1"/>
  <c r="CV24" i="18"/>
  <c r="CR24" i="18"/>
  <c r="CJ24" i="18"/>
  <c r="CF24" i="18"/>
  <c r="CG24" i="18" s="1"/>
  <c r="BX24" i="18"/>
  <c r="BT24" i="18"/>
  <c r="BL24" i="18"/>
  <c r="BK24" i="18"/>
  <c r="R41" i="4" s="1"/>
  <c r="BF24" i="18"/>
  <c r="BG24" i="18" s="1"/>
  <c r="AX24" i="18"/>
  <c r="AT24" i="18"/>
  <c r="AU24" i="18" s="1"/>
  <c r="AL24" i="18"/>
  <c r="AH24" i="18"/>
  <c r="AI24" i="18" s="1"/>
  <c r="Z24" i="18"/>
  <c r="N24" i="18"/>
  <c r="K24" i="18"/>
  <c r="E24" i="18"/>
  <c r="D24" i="18"/>
  <c r="BN24" i="18" s="1"/>
  <c r="C24" i="18"/>
  <c r="KY23" i="18"/>
  <c r="KT23" i="18"/>
  <c r="KL23" i="18"/>
  <c r="KH23" i="18"/>
  <c r="JZ23" i="18"/>
  <c r="JV23" i="18"/>
  <c r="JN23" i="18"/>
  <c r="JJ23" i="18"/>
  <c r="JB23" i="18"/>
  <c r="IX23" i="18"/>
  <c r="IP23" i="18"/>
  <c r="IO23" i="18"/>
  <c r="IJ23" i="18"/>
  <c r="IK23" i="18" s="1"/>
  <c r="IB23" i="18"/>
  <c r="HX23" i="18"/>
  <c r="HY23" i="18" s="1"/>
  <c r="HP23" i="18"/>
  <c r="HL23" i="18"/>
  <c r="HM23" i="18" s="1"/>
  <c r="HD23" i="18"/>
  <c r="GZ23" i="18"/>
  <c r="HA23" i="18" s="1"/>
  <c r="GR23" i="18"/>
  <c r="GN23" i="18"/>
  <c r="GO23" i="18" s="1"/>
  <c r="GF23" i="18"/>
  <c r="GE23" i="18"/>
  <c r="FZ23" i="18"/>
  <c r="FR23" i="18"/>
  <c r="FN23" i="18"/>
  <c r="FF23" i="18"/>
  <c r="FB23" i="18"/>
  <c r="ET23" i="18"/>
  <c r="EP23" i="18"/>
  <c r="EH23" i="18"/>
  <c r="ED23" i="18"/>
  <c r="DV23" i="18"/>
  <c r="DU23" i="18"/>
  <c r="DP23" i="18"/>
  <c r="DQ23" i="18" s="1"/>
  <c r="DH23" i="18"/>
  <c r="DD23" i="18"/>
  <c r="DE23" i="18" s="1"/>
  <c r="CV23" i="18"/>
  <c r="CR23" i="18"/>
  <c r="CS23" i="18" s="1"/>
  <c r="CJ23" i="18"/>
  <c r="CF23" i="18"/>
  <c r="CG23" i="18" s="1"/>
  <c r="BX23" i="18"/>
  <c r="BT23" i="18"/>
  <c r="BU23" i="18" s="1"/>
  <c r="BL23" i="18"/>
  <c r="BK23" i="18"/>
  <c r="BF23" i="18"/>
  <c r="AX23" i="18"/>
  <c r="AT23" i="18"/>
  <c r="AL23" i="18"/>
  <c r="AH23" i="18"/>
  <c r="Z23" i="18"/>
  <c r="N23" i="18"/>
  <c r="E23" i="18"/>
  <c r="FU23" i="18" s="1"/>
  <c r="D23" i="18"/>
  <c r="FT23" i="18" s="1"/>
  <c r="C23" i="18"/>
  <c r="AY23" i="18" s="1"/>
  <c r="BC23" i="18" s="1"/>
  <c r="KY22" i="18"/>
  <c r="KT22" i="18"/>
  <c r="KU22" i="18" s="1"/>
  <c r="KL22" i="18"/>
  <c r="KH22" i="18"/>
  <c r="KI22" i="18" s="1"/>
  <c r="JZ22" i="18"/>
  <c r="JV22" i="18"/>
  <c r="JW22" i="18" s="1"/>
  <c r="JN22" i="18"/>
  <c r="JJ22" i="18"/>
  <c r="JK22" i="18" s="1"/>
  <c r="JB22" i="18"/>
  <c r="IX22" i="18"/>
  <c r="IY22" i="18" s="1"/>
  <c r="IP22" i="18"/>
  <c r="IO22" i="18"/>
  <c r="IJ22" i="18"/>
  <c r="IK22" i="18" s="1"/>
  <c r="IB22" i="18"/>
  <c r="HX22" i="18"/>
  <c r="HY22" i="18" s="1"/>
  <c r="HP22" i="18"/>
  <c r="HL22" i="18"/>
  <c r="HM22" i="18" s="1"/>
  <c r="HD22" i="18"/>
  <c r="GZ22" i="18"/>
  <c r="HA22" i="18" s="1"/>
  <c r="GR22" i="18"/>
  <c r="GN22" i="18"/>
  <c r="GO22" i="18" s="1"/>
  <c r="GF22" i="18"/>
  <c r="GE22" i="18"/>
  <c r="FZ22" i="18"/>
  <c r="FR22" i="18"/>
  <c r="FN22" i="18"/>
  <c r="FO22" i="18" s="1"/>
  <c r="FF22" i="18"/>
  <c r="FB22" i="18"/>
  <c r="ET22" i="18"/>
  <c r="EP22" i="18"/>
  <c r="EQ22" i="18" s="1"/>
  <c r="EH22" i="18"/>
  <c r="ED22" i="18"/>
  <c r="EE22" i="18" s="1"/>
  <c r="DV22" i="18"/>
  <c r="DU22" i="18"/>
  <c r="DP22" i="18"/>
  <c r="DQ22" i="18" s="1"/>
  <c r="DH22" i="18"/>
  <c r="DD22" i="18"/>
  <c r="DE22" i="18" s="1"/>
  <c r="CV22" i="18"/>
  <c r="CR22" i="18"/>
  <c r="CS22" i="18" s="1"/>
  <c r="CJ22" i="18"/>
  <c r="CF22" i="18"/>
  <c r="CG22" i="18" s="1"/>
  <c r="BX22" i="18"/>
  <c r="BT22" i="18"/>
  <c r="BU22" i="18" s="1"/>
  <c r="BL22" i="18"/>
  <c r="BK22" i="18"/>
  <c r="BF22" i="18"/>
  <c r="BG22" i="18" s="1"/>
  <c r="AX22" i="18"/>
  <c r="AT22" i="18"/>
  <c r="AU22" i="18" s="1"/>
  <c r="AL22" i="18"/>
  <c r="AH22" i="18"/>
  <c r="AI22" i="18" s="1"/>
  <c r="Z22" i="18"/>
  <c r="N22" i="18"/>
  <c r="J22" i="18"/>
  <c r="K22" i="18" s="1"/>
  <c r="E22" i="18"/>
  <c r="HG22" i="18" s="1"/>
  <c r="D22" i="18"/>
  <c r="IR22" i="18" s="1"/>
  <c r="C22" i="18"/>
  <c r="KA22" i="18" s="1"/>
  <c r="KE22" i="18" s="1"/>
  <c r="KY21" i="18"/>
  <c r="KT21" i="18"/>
  <c r="KU21" i="18" s="1"/>
  <c r="KL21" i="18"/>
  <c r="KH21" i="18"/>
  <c r="KI21" i="18" s="1"/>
  <c r="JZ21" i="18"/>
  <c r="JV21" i="18"/>
  <c r="JW21" i="18" s="1"/>
  <c r="JN21" i="18"/>
  <c r="JJ21" i="18"/>
  <c r="JK21" i="18" s="1"/>
  <c r="JB21" i="18"/>
  <c r="IX21" i="18"/>
  <c r="IY21" i="18" s="1"/>
  <c r="IP21" i="18"/>
  <c r="IO21" i="18"/>
  <c r="IJ21" i="18"/>
  <c r="IB21" i="18"/>
  <c r="HX21" i="18"/>
  <c r="HP21" i="18"/>
  <c r="HL21" i="18"/>
  <c r="HD21" i="18"/>
  <c r="GZ21" i="18"/>
  <c r="GR21" i="18"/>
  <c r="GN21" i="18"/>
  <c r="GF21" i="18"/>
  <c r="GE21" i="18"/>
  <c r="FZ21" i="18"/>
  <c r="GA21" i="18" s="1"/>
  <c r="FR21" i="18"/>
  <c r="FN21" i="18"/>
  <c r="FO21" i="18" s="1"/>
  <c r="FF21" i="18"/>
  <c r="FB21" i="18"/>
  <c r="FC21" i="18" s="1"/>
  <c r="ET21" i="18"/>
  <c r="EP21" i="18"/>
  <c r="EQ21" i="18" s="1"/>
  <c r="EH21" i="18"/>
  <c r="ED21" i="18"/>
  <c r="EE21" i="18" s="1"/>
  <c r="DV21" i="18"/>
  <c r="DU21" i="18"/>
  <c r="DP21" i="18"/>
  <c r="DH21" i="18"/>
  <c r="DD21" i="18"/>
  <c r="CV21" i="18"/>
  <c r="CR21" i="18"/>
  <c r="CJ21" i="18"/>
  <c r="CF21" i="18"/>
  <c r="BX21" i="18"/>
  <c r="BT21" i="18"/>
  <c r="BL21" i="18"/>
  <c r="BK21" i="18"/>
  <c r="BF21" i="18"/>
  <c r="BG21" i="18" s="1"/>
  <c r="AX21" i="18"/>
  <c r="AT21" i="18"/>
  <c r="AU21" i="18" s="1"/>
  <c r="AL21" i="18"/>
  <c r="AH21" i="18"/>
  <c r="AI21" i="18" s="1"/>
  <c r="Z21" i="18"/>
  <c r="N21" i="18"/>
  <c r="J21" i="18"/>
  <c r="E21" i="18"/>
  <c r="JE21" i="18" s="1"/>
  <c r="D21" i="18"/>
  <c r="C21" i="18"/>
  <c r="KM21" i="18" s="1"/>
  <c r="KQ21" i="18" s="1"/>
  <c r="KY20" i="18"/>
  <c r="KT20" i="18"/>
  <c r="KU20" i="18" s="1"/>
  <c r="KL20" i="18"/>
  <c r="KH20" i="18"/>
  <c r="KI20" i="18" s="1"/>
  <c r="JZ20" i="18"/>
  <c r="JV20" i="18"/>
  <c r="JW20" i="18" s="1"/>
  <c r="JN20" i="18"/>
  <c r="JJ20" i="18"/>
  <c r="JK20" i="18" s="1"/>
  <c r="JB20" i="18"/>
  <c r="IX20" i="18"/>
  <c r="IY20" i="18" s="1"/>
  <c r="IP20" i="18"/>
  <c r="IO20" i="18"/>
  <c r="IJ20" i="18"/>
  <c r="IK20" i="18" s="1"/>
  <c r="IB20" i="18"/>
  <c r="HX20" i="18"/>
  <c r="HY20" i="18" s="1"/>
  <c r="HP20" i="18"/>
  <c r="HL20" i="18"/>
  <c r="HM20" i="18" s="1"/>
  <c r="HD20" i="18"/>
  <c r="GZ20" i="18"/>
  <c r="HA20" i="18" s="1"/>
  <c r="GR20" i="18"/>
  <c r="GN20" i="18"/>
  <c r="GO20" i="18" s="1"/>
  <c r="GF20" i="18"/>
  <c r="GE20" i="18"/>
  <c r="FZ20" i="18"/>
  <c r="GA20" i="18" s="1"/>
  <c r="FR20" i="18"/>
  <c r="FN20" i="18"/>
  <c r="FO20" i="18" s="1"/>
  <c r="FF20" i="18"/>
  <c r="FB20" i="18"/>
  <c r="FC20" i="18" s="1"/>
  <c r="ET20" i="18"/>
  <c r="EP20" i="18"/>
  <c r="EQ20" i="18" s="1"/>
  <c r="EH20" i="18"/>
  <c r="ED20" i="18"/>
  <c r="EE20" i="18" s="1"/>
  <c r="DV20" i="18"/>
  <c r="DU20" i="18"/>
  <c r="DP20" i="18"/>
  <c r="DQ20" i="18" s="1"/>
  <c r="DH20" i="18"/>
  <c r="DD20" i="18"/>
  <c r="DE20" i="18" s="1"/>
  <c r="CV20" i="18"/>
  <c r="CR20" i="18"/>
  <c r="CS20" i="18" s="1"/>
  <c r="CJ20" i="18"/>
  <c r="CF20" i="18"/>
  <c r="BX20" i="18"/>
  <c r="BT20" i="18"/>
  <c r="BU20" i="18" s="1"/>
  <c r="BL20" i="18"/>
  <c r="BK20" i="18"/>
  <c r="BF20" i="18"/>
  <c r="BG20" i="18" s="1"/>
  <c r="AX20" i="18"/>
  <c r="AT20" i="18"/>
  <c r="AU20" i="18" s="1"/>
  <c r="AL20" i="18"/>
  <c r="AH20" i="18"/>
  <c r="AI20" i="18" s="1"/>
  <c r="Z20" i="18"/>
  <c r="N20" i="18"/>
  <c r="J20" i="18"/>
  <c r="K20" i="18" s="1"/>
  <c r="E20" i="18"/>
  <c r="JQ20" i="18" s="1"/>
  <c r="D20" i="18"/>
  <c r="C20" i="18"/>
  <c r="KY19" i="18"/>
  <c r="KT19" i="18"/>
  <c r="KL19" i="18"/>
  <c r="KH19" i="18"/>
  <c r="JZ19" i="18"/>
  <c r="JV19" i="18"/>
  <c r="JN19" i="18"/>
  <c r="JJ19" i="18"/>
  <c r="JB19" i="18"/>
  <c r="IX19" i="18"/>
  <c r="IP19" i="18"/>
  <c r="IO19" i="18"/>
  <c r="IJ19" i="18"/>
  <c r="IK19" i="18" s="1"/>
  <c r="IB19" i="18"/>
  <c r="HX19" i="18"/>
  <c r="HY19" i="18" s="1"/>
  <c r="HP19" i="18"/>
  <c r="HL19" i="18"/>
  <c r="HM19" i="18" s="1"/>
  <c r="HD19" i="18"/>
  <c r="GZ19" i="18"/>
  <c r="HA19" i="18" s="1"/>
  <c r="GR19" i="18"/>
  <c r="GN19" i="18"/>
  <c r="GO19" i="18" s="1"/>
  <c r="GF19" i="18"/>
  <c r="GE19" i="18"/>
  <c r="FZ19" i="18"/>
  <c r="FR19" i="18"/>
  <c r="FN19" i="18"/>
  <c r="FF19" i="18"/>
  <c r="FB19" i="18"/>
  <c r="ET19" i="18"/>
  <c r="EP19" i="18"/>
  <c r="EH19" i="18"/>
  <c r="ED19" i="18"/>
  <c r="DV19" i="18"/>
  <c r="DU19" i="18"/>
  <c r="DP19" i="18"/>
  <c r="DQ19" i="18" s="1"/>
  <c r="DH19" i="18"/>
  <c r="DD19" i="18"/>
  <c r="DE19" i="18" s="1"/>
  <c r="CV19" i="18"/>
  <c r="CR19" i="18"/>
  <c r="CS19" i="18" s="1"/>
  <c r="CJ19" i="18"/>
  <c r="CF19" i="18"/>
  <c r="CG19" i="18" s="1"/>
  <c r="BX19" i="18"/>
  <c r="BT19" i="18"/>
  <c r="BU19" i="18" s="1"/>
  <c r="BL19" i="18"/>
  <c r="BK19" i="18"/>
  <c r="BF19" i="18"/>
  <c r="AX19" i="18"/>
  <c r="AT19" i="18"/>
  <c r="AL19" i="18"/>
  <c r="AH19" i="18"/>
  <c r="Z19" i="18"/>
  <c r="N19" i="18"/>
  <c r="J19" i="18"/>
  <c r="E19" i="18"/>
  <c r="CM19" i="18" s="1"/>
  <c r="D19" i="18"/>
  <c r="KN19" i="18" s="1"/>
  <c r="C19" i="18"/>
  <c r="FG19" i="18" s="1"/>
  <c r="FK19" i="18" s="1"/>
  <c r="KY18" i="18"/>
  <c r="KT18" i="18"/>
  <c r="KL18" i="18"/>
  <c r="KH18" i="18"/>
  <c r="KI18" i="18" s="1"/>
  <c r="JZ18" i="18"/>
  <c r="JV18" i="18"/>
  <c r="JW18" i="18" s="1"/>
  <c r="JN18" i="18"/>
  <c r="JJ18" i="18"/>
  <c r="JB18" i="18"/>
  <c r="IX18" i="18"/>
  <c r="IP18" i="18"/>
  <c r="IO18" i="18"/>
  <c r="IJ18" i="18"/>
  <c r="IK18" i="18" s="1"/>
  <c r="IB18" i="18"/>
  <c r="HX18" i="18"/>
  <c r="HY18" i="18" s="1"/>
  <c r="HP18" i="18"/>
  <c r="HL18" i="18"/>
  <c r="HM18" i="18" s="1"/>
  <c r="HD18" i="18"/>
  <c r="GZ18" i="18"/>
  <c r="HA18" i="18" s="1"/>
  <c r="GR18" i="18"/>
  <c r="GN18" i="18"/>
  <c r="GO18" i="18" s="1"/>
  <c r="GF18" i="18"/>
  <c r="GE18" i="18"/>
  <c r="FZ18" i="18"/>
  <c r="GA18" i="18" s="1"/>
  <c r="FR18" i="18"/>
  <c r="FN18" i="18"/>
  <c r="FO18" i="18" s="1"/>
  <c r="FF18" i="18"/>
  <c r="FB18" i="18"/>
  <c r="FC18" i="18" s="1"/>
  <c r="ET18" i="18"/>
  <c r="EP18" i="18"/>
  <c r="EH18" i="18"/>
  <c r="ED18" i="18"/>
  <c r="DV18" i="18"/>
  <c r="DU18" i="18"/>
  <c r="DP18" i="18"/>
  <c r="DQ18" i="18" s="1"/>
  <c r="DH18" i="18"/>
  <c r="DD18" i="18"/>
  <c r="DE18" i="18" s="1"/>
  <c r="CV18" i="18"/>
  <c r="CR18" i="18"/>
  <c r="CS18" i="18" s="1"/>
  <c r="CJ18" i="18"/>
  <c r="CF18" i="18"/>
  <c r="CG18" i="18" s="1"/>
  <c r="BX18" i="18"/>
  <c r="BT18" i="18"/>
  <c r="BU18" i="18" s="1"/>
  <c r="BL18" i="18"/>
  <c r="BK18" i="18"/>
  <c r="BF18" i="18"/>
  <c r="BG18" i="18" s="1"/>
  <c r="AX18" i="18"/>
  <c r="AT18" i="18"/>
  <c r="AU18" i="18" s="1"/>
  <c r="AL18" i="18"/>
  <c r="AH18" i="18"/>
  <c r="Z18" i="18"/>
  <c r="N18" i="18"/>
  <c r="J18" i="18"/>
  <c r="E18" i="18"/>
  <c r="DK18" i="18" s="1"/>
  <c r="D18" i="18"/>
  <c r="DX18" i="18" s="1"/>
  <c r="C18" i="18"/>
  <c r="KY17" i="18"/>
  <c r="KT17" i="18"/>
  <c r="KU17" i="18" s="1"/>
  <c r="KL17" i="18"/>
  <c r="KH17" i="18"/>
  <c r="KI17" i="18" s="1"/>
  <c r="JZ17" i="18"/>
  <c r="JV17" i="18"/>
  <c r="JW17" i="18" s="1"/>
  <c r="JN17" i="18"/>
  <c r="JJ17" i="18"/>
  <c r="JK17" i="18" s="1"/>
  <c r="JB17" i="18"/>
  <c r="IX17" i="18"/>
  <c r="IY17" i="18" s="1"/>
  <c r="IP17" i="18"/>
  <c r="IO17" i="18"/>
  <c r="IJ17" i="18"/>
  <c r="IB17" i="18"/>
  <c r="HX17" i="18"/>
  <c r="HP17" i="18"/>
  <c r="HL17" i="18"/>
  <c r="HD17" i="18"/>
  <c r="GZ17" i="18"/>
  <c r="GR17" i="18"/>
  <c r="GN17" i="18"/>
  <c r="GF17" i="18"/>
  <c r="GE17" i="18"/>
  <c r="FZ17" i="18"/>
  <c r="GA17" i="18" s="1"/>
  <c r="FR17" i="18"/>
  <c r="FN17" i="18"/>
  <c r="FO17" i="18" s="1"/>
  <c r="FF17" i="18"/>
  <c r="FB17" i="18"/>
  <c r="FC17" i="18" s="1"/>
  <c r="ET17" i="18"/>
  <c r="EP17" i="18"/>
  <c r="EQ17" i="18" s="1"/>
  <c r="EH17" i="18"/>
  <c r="ED17" i="18"/>
  <c r="EE17" i="18" s="1"/>
  <c r="DV17" i="18"/>
  <c r="DU17" i="18"/>
  <c r="DP17" i="18"/>
  <c r="DH17" i="18"/>
  <c r="DD17" i="18"/>
  <c r="CV17" i="18"/>
  <c r="CR17" i="18"/>
  <c r="CJ17" i="18"/>
  <c r="CF17" i="18"/>
  <c r="BX17" i="18"/>
  <c r="BT17" i="18"/>
  <c r="BL17" i="18"/>
  <c r="BK17" i="18"/>
  <c r="BF17" i="18"/>
  <c r="BG17" i="18" s="1"/>
  <c r="AX17" i="18"/>
  <c r="AT17" i="18"/>
  <c r="AU17" i="18" s="1"/>
  <c r="AL17" i="18"/>
  <c r="AH17" i="18"/>
  <c r="AI17" i="18" s="1"/>
  <c r="Z17" i="18"/>
  <c r="N17" i="18"/>
  <c r="J17" i="18"/>
  <c r="E17" i="18"/>
  <c r="DK17" i="18" s="1"/>
  <c r="D17" i="18"/>
  <c r="EV17" i="18" s="1"/>
  <c r="C17" i="18"/>
  <c r="BY17" i="18" s="1"/>
  <c r="CC17" i="18" s="1"/>
  <c r="KY16" i="18"/>
  <c r="KT16" i="18"/>
  <c r="KU16" i="18" s="1"/>
  <c r="KL16" i="18"/>
  <c r="KH16" i="18"/>
  <c r="KI16" i="18" s="1"/>
  <c r="JZ16" i="18"/>
  <c r="JV16" i="18"/>
  <c r="JW16" i="18" s="1"/>
  <c r="JN16" i="18"/>
  <c r="JJ16" i="18"/>
  <c r="JK16" i="18" s="1"/>
  <c r="JB16" i="18"/>
  <c r="IX16" i="18"/>
  <c r="IY16" i="18" s="1"/>
  <c r="IP16" i="18"/>
  <c r="IO16" i="18"/>
  <c r="IJ16" i="18"/>
  <c r="IK16" i="18" s="1"/>
  <c r="IB16" i="18"/>
  <c r="HX16" i="18"/>
  <c r="HY16" i="18" s="1"/>
  <c r="HP16" i="18"/>
  <c r="HL16" i="18"/>
  <c r="HM16" i="18" s="1"/>
  <c r="HD16" i="18"/>
  <c r="GZ16" i="18"/>
  <c r="HA16" i="18" s="1"/>
  <c r="GR16" i="18"/>
  <c r="GN16" i="18"/>
  <c r="GO16" i="18" s="1"/>
  <c r="GF16" i="18"/>
  <c r="GE16" i="18"/>
  <c r="FZ16" i="18"/>
  <c r="GA16" i="18" s="1"/>
  <c r="FR16" i="18"/>
  <c r="FN16" i="18"/>
  <c r="FO16" i="18" s="1"/>
  <c r="FF16" i="18"/>
  <c r="FB16" i="18"/>
  <c r="FC16" i="18" s="1"/>
  <c r="ET16" i="18"/>
  <c r="EP16" i="18"/>
  <c r="EQ16" i="18" s="1"/>
  <c r="EH16" i="18"/>
  <c r="ED16" i="18"/>
  <c r="EE16" i="18" s="1"/>
  <c r="DV16" i="18"/>
  <c r="DU16" i="18"/>
  <c r="DP16" i="18"/>
  <c r="DH16" i="18"/>
  <c r="DD16" i="18"/>
  <c r="CV16" i="18"/>
  <c r="CR16" i="18"/>
  <c r="CJ16" i="18"/>
  <c r="CF16" i="18"/>
  <c r="BX16" i="18"/>
  <c r="BT16" i="18"/>
  <c r="BL16" i="18"/>
  <c r="BK16" i="18"/>
  <c r="BF16" i="18"/>
  <c r="BG16" i="18" s="1"/>
  <c r="AX16" i="18"/>
  <c r="AT16" i="18"/>
  <c r="AU16" i="18" s="1"/>
  <c r="AL16" i="18"/>
  <c r="AH16" i="18"/>
  <c r="AI16" i="18" s="1"/>
  <c r="Z16" i="18"/>
  <c r="N16" i="18"/>
  <c r="J16" i="18"/>
  <c r="K16" i="18" s="1"/>
  <c r="E16" i="18"/>
  <c r="DK16" i="18" s="1"/>
  <c r="D16" i="18"/>
  <c r="CL16" i="18" s="1"/>
  <c r="C16" i="18"/>
  <c r="CW16" i="18" s="1"/>
  <c r="DA16" i="18" s="1"/>
  <c r="KY15" i="18"/>
  <c r="KT15" i="18"/>
  <c r="KL15" i="18"/>
  <c r="KH15" i="18"/>
  <c r="JZ15" i="18"/>
  <c r="JV15" i="18"/>
  <c r="JN15" i="18"/>
  <c r="JJ15" i="18"/>
  <c r="JB15" i="18"/>
  <c r="IX15" i="18"/>
  <c r="IP15" i="18"/>
  <c r="IO15" i="18"/>
  <c r="IJ15" i="18"/>
  <c r="IK15" i="18" s="1"/>
  <c r="IB15" i="18"/>
  <c r="HX15" i="18"/>
  <c r="HY15" i="18" s="1"/>
  <c r="HP15" i="18"/>
  <c r="HL15" i="18"/>
  <c r="HM15" i="18" s="1"/>
  <c r="HD15" i="18"/>
  <c r="GZ15" i="18"/>
  <c r="HA15" i="18" s="1"/>
  <c r="GR15" i="18"/>
  <c r="GN15" i="18"/>
  <c r="GO15" i="18" s="1"/>
  <c r="GF15" i="18"/>
  <c r="GE15" i="18"/>
  <c r="FZ15" i="18"/>
  <c r="FR15" i="18"/>
  <c r="FN15" i="18"/>
  <c r="FF15" i="18"/>
  <c r="FB15" i="18"/>
  <c r="ET15" i="18"/>
  <c r="EP15" i="18"/>
  <c r="EH15" i="18"/>
  <c r="ED15" i="18"/>
  <c r="DV15" i="18"/>
  <c r="DU15" i="18"/>
  <c r="DP15" i="18"/>
  <c r="DQ15" i="18" s="1"/>
  <c r="DH15" i="18"/>
  <c r="DD15" i="18"/>
  <c r="DE15" i="18" s="1"/>
  <c r="CV15" i="18"/>
  <c r="CR15" i="18"/>
  <c r="CS15" i="18" s="1"/>
  <c r="CJ15" i="18"/>
  <c r="CF15" i="18"/>
  <c r="CG15" i="18" s="1"/>
  <c r="BX15" i="18"/>
  <c r="BT15" i="18"/>
  <c r="BU15" i="18" s="1"/>
  <c r="BL15" i="18"/>
  <c r="BK15" i="18"/>
  <c r="BF15" i="18"/>
  <c r="AX15" i="18"/>
  <c r="AT15" i="18"/>
  <c r="AL15" i="18"/>
  <c r="AH15" i="18"/>
  <c r="Z15" i="18"/>
  <c r="N15" i="18"/>
  <c r="J15" i="18"/>
  <c r="E15" i="18"/>
  <c r="FU15" i="18" s="1"/>
  <c r="D15" i="18"/>
  <c r="GT15" i="18" s="1"/>
  <c r="C15" i="18"/>
  <c r="IQ15" i="18" s="1"/>
  <c r="IU15" i="18" s="1"/>
  <c r="KY14" i="18"/>
  <c r="KT14" i="18"/>
  <c r="KU14" i="18" s="1"/>
  <c r="KL14" i="18"/>
  <c r="KH14" i="18"/>
  <c r="KI14" i="18" s="1"/>
  <c r="JZ14" i="18"/>
  <c r="JV14" i="18"/>
  <c r="JW14" i="18" s="1"/>
  <c r="JN14" i="18"/>
  <c r="JJ14" i="18"/>
  <c r="JK14" i="18" s="1"/>
  <c r="JB14" i="18"/>
  <c r="IX14" i="18"/>
  <c r="IY14" i="18" s="1"/>
  <c r="IP14" i="18"/>
  <c r="IO14" i="18"/>
  <c r="IJ14" i="18"/>
  <c r="IK14" i="18" s="1"/>
  <c r="IB14" i="18"/>
  <c r="HX14" i="18"/>
  <c r="HY14" i="18" s="1"/>
  <c r="HP14" i="18"/>
  <c r="HL14" i="18"/>
  <c r="HM14" i="18" s="1"/>
  <c r="HD14" i="18"/>
  <c r="GZ14" i="18"/>
  <c r="HA14" i="18" s="1"/>
  <c r="GR14" i="18"/>
  <c r="GN14" i="18"/>
  <c r="GO14" i="18" s="1"/>
  <c r="GF14" i="18"/>
  <c r="GE14" i="18"/>
  <c r="FZ14" i="18"/>
  <c r="GA14" i="18" s="1"/>
  <c r="FR14" i="18"/>
  <c r="FN14" i="18"/>
  <c r="FF14" i="18"/>
  <c r="FB14" i="18"/>
  <c r="ET14" i="18"/>
  <c r="EP14" i="18"/>
  <c r="EQ14" i="18" s="1"/>
  <c r="EH14" i="18"/>
  <c r="ED14" i="18"/>
  <c r="DV14" i="18"/>
  <c r="DU14" i="18"/>
  <c r="DP14" i="18"/>
  <c r="DQ14" i="18" s="1"/>
  <c r="DH14" i="18"/>
  <c r="DD14" i="18"/>
  <c r="DE14" i="18" s="1"/>
  <c r="CV14" i="18"/>
  <c r="CR14" i="18"/>
  <c r="CS14" i="18" s="1"/>
  <c r="CJ14" i="18"/>
  <c r="CF14" i="18"/>
  <c r="CG14" i="18" s="1"/>
  <c r="BX14" i="18"/>
  <c r="BT14" i="18"/>
  <c r="BU14" i="18" s="1"/>
  <c r="BL14" i="18"/>
  <c r="BK14" i="18"/>
  <c r="BF14" i="18"/>
  <c r="BG14" i="18" s="1"/>
  <c r="AX14" i="18"/>
  <c r="AT14" i="18"/>
  <c r="AU14" i="18" s="1"/>
  <c r="AL14" i="18"/>
  <c r="AH14" i="18"/>
  <c r="AI14" i="18" s="1"/>
  <c r="Z14" i="18"/>
  <c r="N14" i="18"/>
  <c r="J14" i="18"/>
  <c r="K14" i="18" s="1"/>
  <c r="E14" i="18"/>
  <c r="GI14" i="18" s="1"/>
  <c r="D14" i="18"/>
  <c r="JP14" i="18" s="1"/>
  <c r="C14" i="18"/>
  <c r="JC14" i="18" s="1"/>
  <c r="JG14" i="18" s="1"/>
  <c r="KY13" i="18"/>
  <c r="KT13" i="18"/>
  <c r="KU13" i="18" s="1"/>
  <c r="KL13" i="18"/>
  <c r="KH13" i="18"/>
  <c r="KI13" i="18" s="1"/>
  <c r="JZ13" i="18"/>
  <c r="JV13" i="18"/>
  <c r="JW13" i="18" s="1"/>
  <c r="JN13" i="18"/>
  <c r="JJ13" i="18"/>
  <c r="JK13" i="18" s="1"/>
  <c r="JB13" i="18"/>
  <c r="IX13" i="18"/>
  <c r="IY13" i="18" s="1"/>
  <c r="IP13" i="18"/>
  <c r="IO13" i="18"/>
  <c r="IJ13" i="18"/>
  <c r="IB13" i="18"/>
  <c r="HX13" i="18"/>
  <c r="HP13" i="18"/>
  <c r="HL13" i="18"/>
  <c r="HD13" i="18"/>
  <c r="GZ13" i="18"/>
  <c r="GR13" i="18"/>
  <c r="GN13" i="18"/>
  <c r="GF13" i="18"/>
  <c r="GE13" i="18"/>
  <c r="FZ13" i="18"/>
  <c r="GA13" i="18" s="1"/>
  <c r="FR13" i="18"/>
  <c r="FN13" i="18"/>
  <c r="FO13" i="18" s="1"/>
  <c r="FF13" i="18"/>
  <c r="FB13" i="18"/>
  <c r="FC13" i="18" s="1"/>
  <c r="ET13" i="18"/>
  <c r="EP13" i="18"/>
  <c r="EQ13" i="18" s="1"/>
  <c r="EH13" i="18"/>
  <c r="ED13" i="18"/>
  <c r="EE13" i="18" s="1"/>
  <c r="DV13" i="18"/>
  <c r="DU13" i="18"/>
  <c r="DP13" i="18"/>
  <c r="DH13" i="18"/>
  <c r="DD13" i="18"/>
  <c r="CV13" i="18"/>
  <c r="CR13" i="18"/>
  <c r="CJ13" i="18"/>
  <c r="CF13" i="18"/>
  <c r="BX13" i="18"/>
  <c r="BT13" i="18"/>
  <c r="BL13" i="18"/>
  <c r="BK13" i="18"/>
  <c r="BF13" i="18"/>
  <c r="BG13" i="18" s="1"/>
  <c r="AX13" i="18"/>
  <c r="AT13" i="18"/>
  <c r="AU13" i="18" s="1"/>
  <c r="AL13" i="18"/>
  <c r="AH13" i="18"/>
  <c r="AI13" i="18" s="1"/>
  <c r="Z13" i="18"/>
  <c r="N13" i="18"/>
  <c r="J13" i="18"/>
  <c r="K13" i="18" s="1"/>
  <c r="E13" i="18"/>
  <c r="KO13" i="18" s="1"/>
  <c r="D13" i="18"/>
  <c r="JP13" i="18" s="1"/>
  <c r="C13" i="18"/>
  <c r="KM13" i="18" s="1"/>
  <c r="KQ13" i="18" s="1"/>
  <c r="KY12" i="18"/>
  <c r="KT12" i="18"/>
  <c r="KU12" i="18" s="1"/>
  <c r="KL12" i="18"/>
  <c r="KH12" i="18"/>
  <c r="KI12" i="18" s="1"/>
  <c r="JZ12" i="18"/>
  <c r="JV12" i="18"/>
  <c r="JW12" i="18" s="1"/>
  <c r="JN12" i="18"/>
  <c r="JJ12" i="18"/>
  <c r="JK12" i="18" s="1"/>
  <c r="JB12" i="18"/>
  <c r="IX12" i="18"/>
  <c r="IY12" i="18" s="1"/>
  <c r="IP12" i="18"/>
  <c r="IO12" i="18"/>
  <c r="IJ12" i="18"/>
  <c r="IB12" i="18"/>
  <c r="HX12" i="18"/>
  <c r="HP12" i="18"/>
  <c r="HL12" i="18"/>
  <c r="HD12" i="18"/>
  <c r="GZ12" i="18"/>
  <c r="GR12" i="18"/>
  <c r="GN12" i="18"/>
  <c r="GO12" i="18" s="1"/>
  <c r="GF12" i="18"/>
  <c r="GE12" i="18"/>
  <c r="FZ12" i="18"/>
  <c r="GA12" i="18" s="1"/>
  <c r="FR12" i="18"/>
  <c r="FN12" i="18"/>
  <c r="FO12" i="18" s="1"/>
  <c r="FF12" i="18"/>
  <c r="FB12" i="18"/>
  <c r="FC12" i="18" s="1"/>
  <c r="ET12" i="18"/>
  <c r="EP12" i="18"/>
  <c r="EQ12" i="18" s="1"/>
  <c r="EH12" i="18"/>
  <c r="ED12" i="18"/>
  <c r="EE12" i="18" s="1"/>
  <c r="DV12" i="18"/>
  <c r="DU12" i="18"/>
  <c r="DP12" i="18"/>
  <c r="DQ12" i="18" s="1"/>
  <c r="DH12" i="18"/>
  <c r="DD12" i="18"/>
  <c r="CV12" i="18"/>
  <c r="CR12" i="18"/>
  <c r="CS12" i="18" s="1"/>
  <c r="CJ12" i="18"/>
  <c r="CF12" i="18"/>
  <c r="CG12" i="18" s="1"/>
  <c r="BX12" i="18"/>
  <c r="BT12" i="18"/>
  <c r="BU12" i="18" s="1"/>
  <c r="BL12" i="18"/>
  <c r="BK12" i="18"/>
  <c r="BF12" i="18"/>
  <c r="BG12" i="18" s="1"/>
  <c r="AX12" i="18"/>
  <c r="AT12" i="18"/>
  <c r="AU12" i="18" s="1"/>
  <c r="AL12" i="18"/>
  <c r="AH12" i="18"/>
  <c r="AI12" i="18" s="1"/>
  <c r="Z12" i="18"/>
  <c r="N12" i="18"/>
  <c r="J12" i="18"/>
  <c r="K12" i="18" s="1"/>
  <c r="E12" i="18"/>
  <c r="KC12" i="18" s="1"/>
  <c r="D12" i="18"/>
  <c r="KN12" i="18" s="1"/>
  <c r="C12" i="18"/>
  <c r="KM12" i="18" s="1"/>
  <c r="KQ12" i="18" s="1"/>
  <c r="KY11" i="18"/>
  <c r="KT11" i="18"/>
  <c r="KL11" i="18"/>
  <c r="KH11" i="18"/>
  <c r="JZ11" i="18"/>
  <c r="JV11" i="18"/>
  <c r="JN11" i="18"/>
  <c r="JJ11" i="18"/>
  <c r="JB11" i="18"/>
  <c r="IX11" i="18"/>
  <c r="IP11" i="18"/>
  <c r="IO11" i="18"/>
  <c r="IJ11" i="18"/>
  <c r="IK11" i="18" s="1"/>
  <c r="IB11" i="18"/>
  <c r="HX11" i="18"/>
  <c r="HY11" i="18" s="1"/>
  <c r="HP11" i="18"/>
  <c r="HL11" i="18"/>
  <c r="HM11" i="18" s="1"/>
  <c r="HD11" i="18"/>
  <c r="GZ11" i="18"/>
  <c r="HA11" i="18" s="1"/>
  <c r="GR11" i="18"/>
  <c r="GN11" i="18"/>
  <c r="GO11" i="18" s="1"/>
  <c r="GF11" i="18"/>
  <c r="GE11" i="18"/>
  <c r="FZ11" i="18"/>
  <c r="FR11" i="18"/>
  <c r="FN11" i="18"/>
  <c r="FF11" i="18"/>
  <c r="FB11" i="18"/>
  <c r="ET11" i="18"/>
  <c r="EP11" i="18"/>
  <c r="EH11" i="18"/>
  <c r="ED11" i="18"/>
  <c r="DV11" i="18"/>
  <c r="DU11" i="18"/>
  <c r="DP11" i="18"/>
  <c r="DQ11" i="18" s="1"/>
  <c r="DH11" i="18"/>
  <c r="DD11" i="18"/>
  <c r="DE11" i="18" s="1"/>
  <c r="CV11" i="18"/>
  <c r="CR11" i="18"/>
  <c r="CS11" i="18" s="1"/>
  <c r="CJ11" i="18"/>
  <c r="CF11" i="18"/>
  <c r="CG11" i="18" s="1"/>
  <c r="BX11" i="18"/>
  <c r="BT11" i="18"/>
  <c r="BU11" i="18" s="1"/>
  <c r="BL11" i="18"/>
  <c r="BK11" i="18"/>
  <c r="R20" i="4" s="1"/>
  <c r="BF11" i="18"/>
  <c r="AX11" i="18"/>
  <c r="AT11" i="18"/>
  <c r="AL11" i="18"/>
  <c r="AH11" i="18"/>
  <c r="Z11" i="18"/>
  <c r="N11" i="18"/>
  <c r="J11" i="18"/>
  <c r="E11" i="18"/>
  <c r="KO11" i="18" s="1"/>
  <c r="D11" i="18"/>
  <c r="KN11" i="18" s="1"/>
  <c r="C11" i="18"/>
  <c r="DI11" i="18" s="1"/>
  <c r="DM11" i="18" s="1"/>
  <c r="KY10" i="18"/>
  <c r="KT10" i="18"/>
  <c r="KU10" i="18" s="1"/>
  <c r="KL10" i="18"/>
  <c r="KH10" i="18"/>
  <c r="KI10" i="18" s="1"/>
  <c r="JZ10" i="18"/>
  <c r="JV10" i="18"/>
  <c r="JW10" i="18" s="1"/>
  <c r="JN10" i="18"/>
  <c r="JJ10" i="18"/>
  <c r="JK10" i="18" s="1"/>
  <c r="JB10" i="18"/>
  <c r="IX10" i="18"/>
  <c r="IP10" i="18"/>
  <c r="IO10" i="18"/>
  <c r="IJ10" i="18"/>
  <c r="IK10" i="18" s="1"/>
  <c r="IB10" i="18"/>
  <c r="HX10" i="18"/>
  <c r="HY10" i="18" s="1"/>
  <c r="HP10" i="18"/>
  <c r="HL10" i="18"/>
  <c r="HM10" i="18" s="1"/>
  <c r="HD10" i="18"/>
  <c r="GZ10" i="18"/>
  <c r="HA10" i="18" s="1"/>
  <c r="GR10" i="18"/>
  <c r="GN10" i="18"/>
  <c r="GO10" i="18" s="1"/>
  <c r="GF10" i="18"/>
  <c r="GE10" i="18"/>
  <c r="FZ10" i="18"/>
  <c r="GA10" i="18" s="1"/>
  <c r="FR10" i="18"/>
  <c r="FN10" i="18"/>
  <c r="FO10" i="18" s="1"/>
  <c r="FF10" i="18"/>
  <c r="FB10" i="18"/>
  <c r="FC10" i="18" s="1"/>
  <c r="ET10" i="18"/>
  <c r="EP10" i="18"/>
  <c r="EQ10" i="18" s="1"/>
  <c r="EH10" i="18"/>
  <c r="ED10" i="18"/>
  <c r="EE10" i="18" s="1"/>
  <c r="DV10" i="18"/>
  <c r="DU10" i="18"/>
  <c r="DP10" i="18"/>
  <c r="DQ10" i="18" s="1"/>
  <c r="DH10" i="18"/>
  <c r="DD10" i="18"/>
  <c r="DE10" i="18" s="1"/>
  <c r="CV10" i="18"/>
  <c r="CR10" i="18"/>
  <c r="CS10" i="18" s="1"/>
  <c r="CJ10" i="18"/>
  <c r="CF10" i="18"/>
  <c r="CG10" i="18" s="1"/>
  <c r="BX10" i="18"/>
  <c r="BT10" i="18"/>
  <c r="BU10" i="18" s="1"/>
  <c r="BL10" i="18"/>
  <c r="BK10" i="18"/>
  <c r="BF10" i="18"/>
  <c r="BG10" i="18" s="1"/>
  <c r="AX10" i="18"/>
  <c r="AT10" i="18"/>
  <c r="AU10" i="18" s="1"/>
  <c r="AL10" i="18"/>
  <c r="AH10" i="18"/>
  <c r="AI10" i="18" s="1"/>
  <c r="Z10" i="18"/>
  <c r="N10" i="18"/>
  <c r="J10" i="18"/>
  <c r="K10" i="18" s="1"/>
  <c r="E10" i="18"/>
  <c r="KO10" i="18" s="1"/>
  <c r="D10" i="18"/>
  <c r="DJ10" i="18" s="1"/>
  <c r="C10" i="18"/>
  <c r="G10" i="18" s="1"/>
  <c r="KY9" i="18"/>
  <c r="KT9" i="18"/>
  <c r="KU9" i="18" s="1"/>
  <c r="KL9" i="18"/>
  <c r="KH9" i="18"/>
  <c r="KI9" i="18" s="1"/>
  <c r="JZ9" i="18"/>
  <c r="JV9" i="18"/>
  <c r="JW9" i="18" s="1"/>
  <c r="JN9" i="18"/>
  <c r="JJ9" i="18"/>
  <c r="JK9" i="18" s="1"/>
  <c r="JB9" i="18"/>
  <c r="IX9" i="18"/>
  <c r="IY9" i="18" s="1"/>
  <c r="IP9" i="18"/>
  <c r="IO9" i="18"/>
  <c r="IJ9" i="18"/>
  <c r="IB9" i="18"/>
  <c r="HX9" i="18"/>
  <c r="HP9" i="18"/>
  <c r="HL9" i="18"/>
  <c r="HD9" i="18"/>
  <c r="GZ9" i="18"/>
  <c r="GR9" i="18"/>
  <c r="GN9" i="18"/>
  <c r="GF9" i="18"/>
  <c r="GE9" i="18"/>
  <c r="FZ9" i="18"/>
  <c r="GA9" i="18" s="1"/>
  <c r="FR9" i="18"/>
  <c r="FN9" i="18"/>
  <c r="FO9" i="18" s="1"/>
  <c r="FF9" i="18"/>
  <c r="FB9" i="18"/>
  <c r="FC9" i="18" s="1"/>
  <c r="ET9" i="18"/>
  <c r="EP9" i="18"/>
  <c r="EQ9" i="18" s="1"/>
  <c r="EH9" i="18"/>
  <c r="ED9" i="18"/>
  <c r="EE9" i="18" s="1"/>
  <c r="DV9" i="18"/>
  <c r="DU9" i="18"/>
  <c r="DP9" i="18"/>
  <c r="DH9" i="18"/>
  <c r="DD9" i="18"/>
  <c r="CV9" i="18"/>
  <c r="CR9" i="18"/>
  <c r="CJ9" i="18"/>
  <c r="CF9" i="18"/>
  <c r="BX9" i="18"/>
  <c r="BT9" i="18"/>
  <c r="BL9" i="18"/>
  <c r="BK9" i="18"/>
  <c r="BF9" i="18"/>
  <c r="BG9" i="18" s="1"/>
  <c r="AX9" i="18"/>
  <c r="AT9" i="18"/>
  <c r="AU9" i="18" s="1"/>
  <c r="AL9" i="18"/>
  <c r="AH9" i="18"/>
  <c r="AI9" i="18" s="1"/>
  <c r="Z9" i="18"/>
  <c r="N9" i="18"/>
  <c r="J9" i="18"/>
  <c r="K9" i="18" s="1"/>
  <c r="E9" i="18"/>
  <c r="DK9" i="18" s="1"/>
  <c r="D9" i="18"/>
  <c r="DJ9" i="18" s="1"/>
  <c r="C9" i="18"/>
  <c r="FS9" i="18" s="1"/>
  <c r="FW9" i="18" s="1"/>
  <c r="KY8" i="18"/>
  <c r="KT8" i="18"/>
  <c r="KU8" i="18" s="1"/>
  <c r="KL8" i="18"/>
  <c r="KH8" i="18"/>
  <c r="KI8" i="18" s="1"/>
  <c r="JZ8" i="18"/>
  <c r="JV8" i="18"/>
  <c r="JW8" i="18" s="1"/>
  <c r="JN8" i="18"/>
  <c r="JJ8" i="18"/>
  <c r="JK8" i="18" s="1"/>
  <c r="JB8" i="18"/>
  <c r="IX8" i="18"/>
  <c r="IY8" i="18" s="1"/>
  <c r="IP8" i="18"/>
  <c r="IO8" i="18"/>
  <c r="IJ8" i="18"/>
  <c r="IK8" i="18" s="1"/>
  <c r="IB8" i="18"/>
  <c r="HX8" i="18"/>
  <c r="HY8" i="18" s="1"/>
  <c r="HP8" i="18"/>
  <c r="HL8" i="18"/>
  <c r="HM8" i="18" s="1"/>
  <c r="HD8" i="18"/>
  <c r="GZ8" i="18"/>
  <c r="GR8" i="18"/>
  <c r="GN8" i="18"/>
  <c r="GO8" i="18" s="1"/>
  <c r="GF8" i="18"/>
  <c r="GE8" i="18"/>
  <c r="FZ8" i="18"/>
  <c r="GA8" i="18" s="1"/>
  <c r="FR8" i="18"/>
  <c r="FN8" i="18"/>
  <c r="FO8" i="18" s="1"/>
  <c r="FF8" i="18"/>
  <c r="FB8" i="18"/>
  <c r="FC8" i="18" s="1"/>
  <c r="ET8" i="18"/>
  <c r="EP8" i="18"/>
  <c r="EQ8" i="18" s="1"/>
  <c r="EH8" i="18"/>
  <c r="ED8" i="18"/>
  <c r="EE8" i="18" s="1"/>
  <c r="DV8" i="18"/>
  <c r="DU8" i="18"/>
  <c r="DP8" i="18"/>
  <c r="DQ8" i="18" s="1"/>
  <c r="DH8" i="18"/>
  <c r="DD8" i="18"/>
  <c r="DE8" i="18" s="1"/>
  <c r="CV8" i="18"/>
  <c r="CR8" i="18"/>
  <c r="CJ8" i="18"/>
  <c r="CF8" i="18"/>
  <c r="BX8" i="18"/>
  <c r="BT8" i="18"/>
  <c r="BU8" i="18" s="1"/>
  <c r="BL8" i="18"/>
  <c r="BK8" i="18"/>
  <c r="BF8" i="18"/>
  <c r="BG8" i="18" s="1"/>
  <c r="AX8" i="18"/>
  <c r="AT8" i="18"/>
  <c r="AU8" i="18" s="1"/>
  <c r="AL8" i="18"/>
  <c r="AH8" i="18"/>
  <c r="AI8" i="18" s="1"/>
  <c r="Z8" i="18"/>
  <c r="N8" i="18"/>
  <c r="J8" i="18"/>
  <c r="K8" i="18" s="1"/>
  <c r="E8" i="18"/>
  <c r="DK8" i="18" s="1"/>
  <c r="D8" i="18"/>
  <c r="KN8" i="18" s="1"/>
  <c r="C8" i="18"/>
  <c r="FS8" i="18" s="1"/>
  <c r="FW8" i="18" s="1"/>
  <c r="KY7" i="18"/>
  <c r="KT7" i="18"/>
  <c r="KL7" i="18"/>
  <c r="KH7" i="18"/>
  <c r="JZ7" i="18"/>
  <c r="JV7" i="18"/>
  <c r="JN7" i="18"/>
  <c r="JJ7" i="18"/>
  <c r="JB7" i="18"/>
  <c r="IX7" i="18"/>
  <c r="IP7" i="18"/>
  <c r="IO7" i="18"/>
  <c r="IJ7" i="18"/>
  <c r="IK7" i="18" s="1"/>
  <c r="IB7" i="18"/>
  <c r="HX7" i="18"/>
  <c r="HY7" i="18" s="1"/>
  <c r="HP7" i="18"/>
  <c r="HL7" i="18"/>
  <c r="HM7" i="18" s="1"/>
  <c r="HD7" i="18"/>
  <c r="GZ7" i="18"/>
  <c r="HA7" i="18" s="1"/>
  <c r="GR7" i="18"/>
  <c r="GN7" i="18"/>
  <c r="GO7" i="18" s="1"/>
  <c r="GF7" i="18"/>
  <c r="GE7" i="18"/>
  <c r="FZ7" i="18"/>
  <c r="FR7" i="18"/>
  <c r="FN7" i="18"/>
  <c r="FF7" i="18"/>
  <c r="FB7" i="18"/>
  <c r="ET7" i="18"/>
  <c r="EP7" i="18"/>
  <c r="EH7" i="18"/>
  <c r="ED7" i="18"/>
  <c r="DV7" i="18"/>
  <c r="DU7" i="18"/>
  <c r="DP7" i="18"/>
  <c r="DQ7" i="18" s="1"/>
  <c r="DH7" i="18"/>
  <c r="DD7" i="18"/>
  <c r="DE7" i="18" s="1"/>
  <c r="CV7" i="18"/>
  <c r="CR7" i="18"/>
  <c r="CS7" i="18" s="1"/>
  <c r="CJ7" i="18"/>
  <c r="CF7" i="18"/>
  <c r="CG7" i="18" s="1"/>
  <c r="BX7" i="18"/>
  <c r="BT7" i="18"/>
  <c r="BU7" i="18" s="1"/>
  <c r="BL7" i="18"/>
  <c r="BK7" i="18"/>
  <c r="BF7" i="18"/>
  <c r="AX7" i="18"/>
  <c r="AT7" i="18"/>
  <c r="AL7" i="18"/>
  <c r="AH7" i="18"/>
  <c r="Z7" i="18"/>
  <c r="N7" i="18"/>
  <c r="J7" i="18"/>
  <c r="E7" i="18"/>
  <c r="FU7" i="18" s="1"/>
  <c r="D7" i="18"/>
  <c r="FT7" i="18" s="1"/>
  <c r="C7" i="18"/>
  <c r="IQ7" i="18" s="1"/>
  <c r="IU7" i="18" s="1"/>
  <c r="KY6" i="18"/>
  <c r="KT6" i="18"/>
  <c r="KU6" i="18" s="1"/>
  <c r="KL6" i="18"/>
  <c r="KH6" i="18"/>
  <c r="KI6" i="18" s="1"/>
  <c r="JZ6" i="18"/>
  <c r="JV6" i="18"/>
  <c r="JW6" i="18" s="1"/>
  <c r="JN6" i="18"/>
  <c r="JJ6" i="18"/>
  <c r="JK6" i="18" s="1"/>
  <c r="JB6" i="18"/>
  <c r="IX6" i="18"/>
  <c r="IY6" i="18" s="1"/>
  <c r="IP6" i="18"/>
  <c r="IO6" i="18"/>
  <c r="IJ6" i="18"/>
  <c r="IK6" i="18" s="1"/>
  <c r="IB6" i="18"/>
  <c r="HX6" i="18"/>
  <c r="HY6" i="18" s="1"/>
  <c r="HP6" i="18"/>
  <c r="HL6" i="18"/>
  <c r="HM6" i="18" s="1"/>
  <c r="HD6" i="18"/>
  <c r="GZ6" i="18"/>
  <c r="HA6" i="18" s="1"/>
  <c r="GR6" i="18"/>
  <c r="GN6" i="18"/>
  <c r="GO6" i="18" s="1"/>
  <c r="GF6" i="18"/>
  <c r="GE6" i="18"/>
  <c r="FZ6" i="18"/>
  <c r="GA6" i="18" s="1"/>
  <c r="FR6" i="18"/>
  <c r="FN6" i="18"/>
  <c r="FF6" i="18"/>
  <c r="FB6" i="18"/>
  <c r="FC6" i="18" s="1"/>
  <c r="ET6" i="18"/>
  <c r="EP6" i="18"/>
  <c r="EQ6" i="18" s="1"/>
  <c r="EH6" i="18"/>
  <c r="ED6" i="18"/>
  <c r="EE6" i="18" s="1"/>
  <c r="DV6" i="18"/>
  <c r="DU6" i="18"/>
  <c r="DP6" i="18"/>
  <c r="DQ6" i="18" s="1"/>
  <c r="DH6" i="18"/>
  <c r="DD6" i="18"/>
  <c r="DE6" i="18" s="1"/>
  <c r="CV6" i="18"/>
  <c r="CR6" i="18"/>
  <c r="CS6" i="18" s="1"/>
  <c r="CJ6" i="18"/>
  <c r="CF6" i="18"/>
  <c r="CG6" i="18" s="1"/>
  <c r="BX6" i="18"/>
  <c r="BT6" i="18"/>
  <c r="BU6" i="18" s="1"/>
  <c r="BL6" i="18"/>
  <c r="AJ53" i="4" s="1"/>
  <c r="BK6" i="18"/>
  <c r="BF6" i="18"/>
  <c r="BG6" i="18" s="1"/>
  <c r="AX6" i="18"/>
  <c r="AT6" i="18"/>
  <c r="AU6" i="18" s="1"/>
  <c r="AL6" i="18"/>
  <c r="AH6" i="18"/>
  <c r="AI6" i="18" s="1"/>
  <c r="Z6" i="18"/>
  <c r="N6" i="18"/>
  <c r="J6" i="18"/>
  <c r="K6" i="18" s="1"/>
  <c r="E6" i="18"/>
  <c r="FU6" i="18" s="1"/>
  <c r="D6" i="18"/>
  <c r="FH6" i="18" s="1"/>
  <c r="C6" i="18"/>
  <c r="KA6" i="18" s="1"/>
  <c r="KE6" i="18" s="1"/>
  <c r="H2" i="18"/>
  <c r="M36" i="18" s="1"/>
  <c r="K162" i="33"/>
  <c r="J162" i="33"/>
  <c r="K161" i="33"/>
  <c r="J161" i="33"/>
  <c r="K160" i="33"/>
  <c r="J160" i="33"/>
  <c r="K159" i="33"/>
  <c r="J159" i="33"/>
  <c r="K158" i="33"/>
  <c r="J158" i="33"/>
  <c r="K157" i="33"/>
  <c r="J157" i="33"/>
  <c r="K156" i="33"/>
  <c r="J156" i="33"/>
  <c r="K150" i="33"/>
  <c r="J150" i="33"/>
  <c r="K148" i="33"/>
  <c r="J148" i="33" s="1"/>
  <c r="K147" i="33"/>
  <c r="J147" i="33" s="1"/>
  <c r="K146" i="33"/>
  <c r="J146" i="33" s="1"/>
  <c r="K145" i="33"/>
  <c r="J145" i="33" s="1"/>
  <c r="K144" i="33"/>
  <c r="J144" i="33" s="1"/>
  <c r="K143" i="33"/>
  <c r="J143" i="33" s="1"/>
  <c r="K142" i="33"/>
  <c r="J142" i="33" s="1"/>
  <c r="K137" i="33"/>
  <c r="J137" i="33"/>
  <c r="K136" i="33"/>
  <c r="J136" i="33"/>
  <c r="K134" i="33"/>
  <c r="J134" i="33" s="1"/>
  <c r="K133" i="33"/>
  <c r="J133" i="33" s="1"/>
  <c r="K132" i="33"/>
  <c r="J132" i="33" s="1"/>
  <c r="K131" i="33"/>
  <c r="J131" i="33" s="1"/>
  <c r="K130" i="33"/>
  <c r="J130" i="33"/>
  <c r="K129" i="33"/>
  <c r="J129" i="33"/>
  <c r="K128" i="33"/>
  <c r="J128" i="33" s="1"/>
  <c r="K127" i="33"/>
  <c r="J127" i="33" s="1"/>
  <c r="K126" i="33"/>
  <c r="J126" i="33" s="1"/>
  <c r="K125" i="33"/>
  <c r="J125" i="33" s="1"/>
  <c r="K124" i="33"/>
  <c r="J124" i="33" s="1"/>
  <c r="K123" i="33"/>
  <c r="J123" i="33" s="1"/>
  <c r="K122" i="33"/>
  <c r="J122" i="33" s="1"/>
  <c r="K121" i="33"/>
  <c r="J121" i="33" s="1"/>
  <c r="K115" i="33"/>
  <c r="J115" i="33"/>
  <c r="K114" i="33"/>
  <c r="J114" i="33"/>
  <c r="K113" i="33"/>
  <c r="J113" i="33"/>
  <c r="K111" i="33"/>
  <c r="J111" i="33" s="1"/>
  <c r="K110" i="33"/>
  <c r="J110" i="33" s="1"/>
  <c r="K107" i="33"/>
  <c r="J107" i="33" s="1"/>
  <c r="K106" i="33"/>
  <c r="J106" i="33"/>
  <c r="K101" i="33"/>
  <c r="J101" i="33"/>
  <c r="K100" i="33"/>
  <c r="J100" i="33"/>
  <c r="K98" i="33"/>
  <c r="J98" i="33" s="1"/>
  <c r="K97" i="33"/>
  <c r="J97" i="33"/>
  <c r="K96" i="33"/>
  <c r="J96" i="33"/>
  <c r="K95" i="33"/>
  <c r="J95" i="33" s="1"/>
  <c r="K94" i="33"/>
  <c r="J94" i="33"/>
  <c r="K93" i="33"/>
  <c r="J93" i="33" s="1"/>
  <c r="K92" i="33"/>
  <c r="J92" i="33" s="1"/>
  <c r="K91" i="33"/>
  <c r="J91" i="33" s="1"/>
  <c r="K90" i="33"/>
  <c r="J90" i="33" s="1"/>
  <c r="K89" i="33"/>
  <c r="J89" i="33"/>
  <c r="K88" i="33"/>
  <c r="J88" i="33" s="1"/>
  <c r="K87" i="33"/>
  <c r="J87" i="33" s="1"/>
  <c r="K86" i="33"/>
  <c r="J86" i="33" s="1"/>
  <c r="K85" i="33"/>
  <c r="J85" i="33"/>
  <c r="K84" i="33"/>
  <c r="J84" i="33" s="1"/>
  <c r="K83" i="33"/>
  <c r="J83" i="33" s="1"/>
  <c r="K82" i="33"/>
  <c r="J82" i="33" s="1"/>
  <c r="K81" i="33"/>
  <c r="J81" i="33" s="1"/>
  <c r="K80" i="33"/>
  <c r="J80" i="33" s="1"/>
  <c r="K79" i="33"/>
  <c r="J79" i="33" s="1"/>
  <c r="K78" i="33"/>
  <c r="J78" i="33"/>
  <c r="K77" i="33"/>
  <c r="J77" i="33" s="1"/>
  <c r="K76" i="33"/>
  <c r="J76" i="33" s="1"/>
  <c r="K75" i="33"/>
  <c r="J75" i="33" s="1"/>
  <c r="K74" i="33"/>
  <c r="J74" i="33"/>
  <c r="K73" i="33"/>
  <c r="J73" i="33" s="1"/>
  <c r="K72" i="33"/>
  <c r="J72" i="33"/>
  <c r="K71" i="33"/>
  <c r="J71" i="33" s="1"/>
  <c r="K70" i="33"/>
  <c r="J70" i="33"/>
  <c r="K69" i="33"/>
  <c r="J69" i="33" s="1"/>
  <c r="K68" i="33"/>
  <c r="J68" i="33" s="1"/>
  <c r="K67" i="33"/>
  <c r="J67" i="33" s="1"/>
  <c r="K62" i="33"/>
  <c r="J62" i="33"/>
  <c r="K61" i="33"/>
  <c r="J61" i="33"/>
  <c r="K60" i="33"/>
  <c r="J60" i="33"/>
  <c r="K58" i="33"/>
  <c r="J58" i="33" s="1"/>
  <c r="K57" i="33"/>
  <c r="J57" i="33"/>
  <c r="K56" i="33"/>
  <c r="J56" i="33" s="1"/>
  <c r="K55" i="33"/>
  <c r="J55" i="33"/>
  <c r="K54" i="33"/>
  <c r="J54" i="33" s="1"/>
  <c r="K53" i="33"/>
  <c r="J53" i="33" s="1"/>
  <c r="K52" i="33"/>
  <c r="J52" i="33" s="1"/>
  <c r="K51" i="33"/>
  <c r="J51" i="33" s="1"/>
  <c r="K50" i="33"/>
  <c r="J50" i="33" s="1"/>
  <c r="K49" i="33"/>
  <c r="J49" i="33" s="1"/>
  <c r="K48" i="33"/>
  <c r="J48" i="33" s="1"/>
  <c r="K47" i="33"/>
  <c r="J47" i="33"/>
  <c r="K46" i="33"/>
  <c r="J46" i="33" s="1"/>
  <c r="K45" i="33"/>
  <c r="J45" i="33" s="1"/>
  <c r="K44" i="33"/>
  <c r="J44" i="33" s="1"/>
  <c r="K43" i="33"/>
  <c r="J43" i="33"/>
  <c r="K42" i="33"/>
  <c r="J42" i="33" s="1"/>
  <c r="K41" i="33"/>
  <c r="J41" i="33"/>
  <c r="K40" i="33"/>
  <c r="J40" i="33" s="1"/>
  <c r="K39" i="33"/>
  <c r="J39" i="33"/>
  <c r="K38" i="33"/>
  <c r="J38" i="33" s="1"/>
  <c r="K37" i="33"/>
  <c r="J37" i="33" s="1"/>
  <c r="K36" i="33"/>
  <c r="J36" i="33" s="1"/>
  <c r="K35" i="33"/>
  <c r="J35" i="33" s="1"/>
  <c r="K34" i="33"/>
  <c r="J34" i="33" s="1"/>
  <c r="K33" i="33"/>
  <c r="J33" i="33" s="1"/>
  <c r="K32" i="33"/>
  <c r="J32" i="33" s="1"/>
  <c r="K31" i="33"/>
  <c r="J31" i="33"/>
  <c r="K30" i="33"/>
  <c r="J30" i="33" s="1"/>
  <c r="K29" i="33"/>
  <c r="J29" i="33" s="1"/>
  <c r="K28" i="33"/>
  <c r="J28" i="33" s="1"/>
  <c r="K27" i="33"/>
  <c r="J27" i="33"/>
  <c r="K26" i="33"/>
  <c r="J26" i="33" s="1"/>
  <c r="K25" i="33"/>
  <c r="J25" i="33"/>
  <c r="K24" i="33"/>
  <c r="J24" i="33" s="1"/>
  <c r="K23" i="33"/>
  <c r="J23" i="33"/>
  <c r="K22" i="33"/>
  <c r="J22" i="33" s="1"/>
  <c r="K21" i="33"/>
  <c r="J21" i="33" s="1"/>
  <c r="K20" i="33"/>
  <c r="J20" i="33" s="1"/>
  <c r="K19" i="33"/>
  <c r="J19" i="33" s="1"/>
  <c r="K18" i="33"/>
  <c r="J18" i="33" s="1"/>
  <c r="K17" i="33"/>
  <c r="J17" i="33" s="1"/>
  <c r="K16" i="33"/>
  <c r="J16" i="33" s="1"/>
  <c r="K15" i="33"/>
  <c r="J15" i="33"/>
  <c r="K14" i="33"/>
  <c r="J14" i="33" s="1"/>
  <c r="K13" i="33"/>
  <c r="J13" i="33" s="1"/>
  <c r="K12" i="33"/>
  <c r="J12" i="33" s="1"/>
  <c r="K11" i="33"/>
  <c r="J11" i="33"/>
  <c r="K10" i="33"/>
  <c r="J10" i="33" s="1"/>
  <c r="K9" i="33"/>
  <c r="J9" i="33"/>
  <c r="K8" i="33"/>
  <c r="J8" i="33" s="1"/>
  <c r="K7" i="33"/>
  <c r="J7" i="33"/>
  <c r="K6" i="33"/>
  <c r="J6" i="33" s="1"/>
  <c r="K5" i="33"/>
  <c r="J5" i="33" s="1"/>
  <c r="K4" i="33"/>
  <c r="J4" i="33" s="1"/>
  <c r="AN18" i="24" l="1"/>
  <c r="AG17" i="25" s="1"/>
  <c r="H60" i="31"/>
  <c r="H65" i="31" s="1"/>
  <c r="DC8" i="35"/>
  <c r="BB28" i="24" s="1"/>
  <c r="AS27" i="25" s="1"/>
  <c r="BK4" i="35"/>
  <c r="Y37" i="24"/>
  <c r="Z37" i="24" s="1"/>
  <c r="Y32" i="24"/>
  <c r="Z32" i="24" s="1"/>
  <c r="BL12" i="35"/>
  <c r="BK8" i="35"/>
  <c r="BM4" i="35"/>
  <c r="BK9" i="35"/>
  <c r="Y33" i="24"/>
  <c r="Z33" i="24" s="1"/>
  <c r="BK20" i="35"/>
  <c r="Y7" i="24" s="1"/>
  <c r="Z7" i="24" s="1"/>
  <c r="Y38" i="24"/>
  <c r="Z38" i="24" s="1"/>
  <c r="BK22" i="35"/>
  <c r="Z17" i="24" s="1"/>
  <c r="K7" i="24"/>
  <c r="L7" i="24" s="1"/>
  <c r="U21" i="35"/>
  <c r="H12" i="25" s="1"/>
  <c r="CB7" i="12" s="1"/>
  <c r="U22" i="35"/>
  <c r="U23" i="35"/>
  <c r="H18" i="25" s="1"/>
  <c r="CB46" i="13" s="1"/>
  <c r="T25" i="35"/>
  <c r="N38" i="24"/>
  <c r="S21" i="35"/>
  <c r="L13" i="24" s="1"/>
  <c r="U25" i="35"/>
  <c r="T19" i="35"/>
  <c r="N35" i="24"/>
  <c r="U26" i="35"/>
  <c r="K6" i="24"/>
  <c r="L6" i="24" s="1"/>
  <c r="S23" i="35"/>
  <c r="U19" i="35"/>
  <c r="N6" i="24" s="1"/>
  <c r="U27" i="35"/>
  <c r="H22" i="35"/>
  <c r="H24" i="35"/>
  <c r="H26" i="35"/>
  <c r="I26" i="35" s="1"/>
  <c r="K8" i="24"/>
  <c r="L8" i="24" s="1"/>
  <c r="H9" i="35"/>
  <c r="K32" i="24" s="1"/>
  <c r="L32" i="24" s="1"/>
  <c r="H7" i="35"/>
  <c r="H5" i="35"/>
  <c r="BO36" i="24"/>
  <c r="BP36" i="24" s="1"/>
  <c r="BE35" i="25" s="1"/>
  <c r="BO12" i="24"/>
  <c r="BP12" i="24" s="1"/>
  <c r="BE11" i="25" s="1"/>
  <c r="EK11" i="35"/>
  <c r="BA36" i="24"/>
  <c r="BB36" i="24" s="1"/>
  <c r="AS35" i="25" s="1"/>
  <c r="BA32" i="24"/>
  <c r="BB32" i="24" s="1"/>
  <c r="AS31" i="25" s="1"/>
  <c r="BA37" i="24"/>
  <c r="BB37" i="24" s="1"/>
  <c r="AS36" i="25" s="1"/>
  <c r="BB12" i="24"/>
  <c r="AS11" i="25" s="1"/>
  <c r="AM8" i="24"/>
  <c r="AN8" i="24" s="1"/>
  <c r="AG7" i="25" s="1"/>
  <c r="AM37" i="24"/>
  <c r="AN37" i="24" s="1"/>
  <c r="AG36" i="25" s="1"/>
  <c r="AM36" i="24"/>
  <c r="AN36" i="24" s="1"/>
  <c r="AG35" i="25" s="1"/>
  <c r="AN12" i="24"/>
  <c r="AG11" i="25" s="1"/>
  <c r="AM34" i="24"/>
  <c r="AN34" i="24" s="1"/>
  <c r="AG33" i="25" s="1"/>
  <c r="BW6" i="35"/>
  <c r="Z12" i="24"/>
  <c r="Z23" i="24"/>
  <c r="L12" i="24"/>
  <c r="L23" i="24"/>
  <c r="L28" i="24"/>
  <c r="AG6" i="25"/>
  <c r="AG5" i="25"/>
  <c r="Q21" i="4"/>
  <c r="Q13" i="4"/>
  <c r="Q20" i="4"/>
  <c r="M4" i="18"/>
  <c r="K63" i="31"/>
  <c r="K62" i="31"/>
  <c r="BM27" i="35"/>
  <c r="BK23" i="35"/>
  <c r="BM12" i="35"/>
  <c r="Y36" i="24"/>
  <c r="Z36" i="24" s="1"/>
  <c r="U35" i="25" s="1"/>
  <c r="BL11" i="35"/>
  <c r="Y34" i="24"/>
  <c r="Z34" i="24" s="1"/>
  <c r="BL10" i="35"/>
  <c r="BM10" i="35"/>
  <c r="BL6" i="35"/>
  <c r="Z18" i="24"/>
  <c r="U17" i="25" s="1"/>
  <c r="Y6" i="24"/>
  <c r="Z6" i="24" s="1"/>
  <c r="BL19" i="35"/>
  <c r="BE5" i="25" s="1"/>
  <c r="BK29" i="35"/>
  <c r="BM19" i="35"/>
  <c r="BE243" i="31"/>
  <c r="BF243" i="31"/>
  <c r="K61" i="31"/>
  <c r="K64" i="31"/>
  <c r="BG242" i="31"/>
  <c r="BE238" i="31"/>
  <c r="BE240" i="31"/>
  <c r="BE231" i="31"/>
  <c r="BF240" i="31"/>
  <c r="BF231" i="31"/>
  <c r="BG240" i="31"/>
  <c r="BE242" i="31"/>
  <c r="BG231" i="31"/>
  <c r="BF242" i="31"/>
  <c r="BG243" i="31"/>
  <c r="BF238" i="31"/>
  <c r="N61" i="31"/>
  <c r="N64" i="31"/>
  <c r="N63" i="31"/>
  <c r="N62" i="31"/>
  <c r="BG238" i="31"/>
  <c r="N60" i="31"/>
  <c r="BB108" i="31"/>
  <c r="I55" i="31"/>
  <c r="BB135" i="31"/>
  <c r="BB127" i="31"/>
  <c r="BB107" i="31"/>
  <c r="BB84" i="31"/>
  <c r="BB140" i="31"/>
  <c r="BB100" i="31"/>
  <c r="BB103" i="31"/>
  <c r="BB87" i="31"/>
  <c r="AZ241" i="31"/>
  <c r="BB111" i="31"/>
  <c r="I35" i="31"/>
  <c r="BB85" i="31"/>
  <c r="BB93" i="31"/>
  <c r="BB101" i="31"/>
  <c r="BB91" i="31"/>
  <c r="BB99" i="31"/>
  <c r="BB115" i="31"/>
  <c r="BB123" i="31"/>
  <c r="BB131" i="31"/>
  <c r="BB139" i="31"/>
  <c r="BB97" i="31"/>
  <c r="BB113" i="31"/>
  <c r="BB121" i="31"/>
  <c r="BB129" i="31"/>
  <c r="BB137" i="31"/>
  <c r="I45" i="31"/>
  <c r="BB112" i="31"/>
  <c r="AZ240" i="31"/>
  <c r="I25" i="31"/>
  <c r="BB104" i="31"/>
  <c r="AZ243" i="31"/>
  <c r="BB126" i="31"/>
  <c r="BB134" i="31"/>
  <c r="BB95" i="31"/>
  <c r="BB133" i="31"/>
  <c r="BB141" i="31"/>
  <c r="AZ239" i="31"/>
  <c r="AZ242" i="31"/>
  <c r="AZ238" i="31"/>
  <c r="KX53" i="18"/>
  <c r="AT82" i="28"/>
  <c r="BY82" i="28"/>
  <c r="AE82" i="28"/>
  <c r="BH82" i="28"/>
  <c r="BB82" i="29"/>
  <c r="I79" i="28"/>
  <c r="AU82" i="28"/>
  <c r="AS82" i="28"/>
  <c r="G80" i="28"/>
  <c r="AX80" i="28"/>
  <c r="I82" i="29"/>
  <c r="AZ82" i="29"/>
  <c r="AI83" i="29"/>
  <c r="BN81" i="28"/>
  <c r="BQ81" i="28" s="1"/>
  <c r="BG239" i="31"/>
  <c r="BG241" i="31"/>
  <c r="BB88" i="31"/>
  <c r="BB96" i="31"/>
  <c r="BB120" i="31"/>
  <c r="BB128" i="31"/>
  <c r="BB136" i="31"/>
  <c r="BB86" i="31"/>
  <c r="BB94" i="31"/>
  <c r="BB102" i="31"/>
  <c r="N51" i="31"/>
  <c r="BG225" i="31"/>
  <c r="BG229" i="31"/>
  <c r="BE241" i="31"/>
  <c r="BE195" i="31"/>
  <c r="BC244" i="31"/>
  <c r="BF241" i="31"/>
  <c r="BG224" i="31"/>
  <c r="N54" i="31"/>
  <c r="BG228" i="31"/>
  <c r="N53" i="31"/>
  <c r="BG227" i="31"/>
  <c r="N52" i="31"/>
  <c r="BG226" i="31"/>
  <c r="BG230" i="31"/>
  <c r="BF217" i="31"/>
  <c r="N42" i="31"/>
  <c r="BG204" i="31"/>
  <c r="BG208" i="31"/>
  <c r="BG212" i="31"/>
  <c r="BE217" i="31"/>
  <c r="BE216" i="31"/>
  <c r="BG217" i="31"/>
  <c r="BF216" i="31"/>
  <c r="BG216" i="31"/>
  <c r="N41" i="31"/>
  <c r="BG203" i="31"/>
  <c r="BG207" i="31"/>
  <c r="BG211" i="31"/>
  <c r="BG215" i="31"/>
  <c r="BG202" i="31"/>
  <c r="N44" i="31"/>
  <c r="BG206" i="31"/>
  <c r="BG210" i="31"/>
  <c r="BG214" i="31"/>
  <c r="N43" i="31"/>
  <c r="BG205" i="31"/>
  <c r="BG209" i="31"/>
  <c r="BG213" i="31"/>
  <c r="BG195" i="31"/>
  <c r="BC243" i="31"/>
  <c r="BC240" i="31"/>
  <c r="BE194" i="31"/>
  <c r="BG193" i="31"/>
  <c r="BC241" i="31"/>
  <c r="BE180" i="31"/>
  <c r="BC239" i="31"/>
  <c r="BG188" i="31"/>
  <c r="BG192" i="31"/>
  <c r="BE193" i="31"/>
  <c r="BF193" i="31"/>
  <c r="BF195" i="31"/>
  <c r="BF194" i="31"/>
  <c r="BG194" i="31"/>
  <c r="BG191" i="31"/>
  <c r="BG190" i="31"/>
  <c r="BG189" i="31"/>
  <c r="J26" i="35"/>
  <c r="BA238" i="31"/>
  <c r="BA240" i="31"/>
  <c r="BA242" i="31"/>
  <c r="BC238" i="31"/>
  <c r="BC242" i="31"/>
  <c r="AZ244" i="31"/>
  <c r="BA239" i="31"/>
  <c r="BA241" i="31"/>
  <c r="BA243" i="31"/>
  <c r="BA244" i="31"/>
  <c r="BF180" i="31"/>
  <c r="BE179" i="31"/>
  <c r="BG180" i="31"/>
  <c r="BF179" i="31"/>
  <c r="BG179" i="31"/>
  <c r="J23" i="17"/>
  <c r="K23" i="17" s="1"/>
  <c r="EV35" i="17"/>
  <c r="FG36" i="17"/>
  <c r="FK36" i="17" s="1"/>
  <c r="FQ36" i="17" s="1"/>
  <c r="GS42" i="17"/>
  <c r="GW42" i="17" s="1"/>
  <c r="HC42" i="17" s="1"/>
  <c r="GI61" i="17"/>
  <c r="IS63" i="17"/>
  <c r="M70" i="17"/>
  <c r="F145" i="4" s="1"/>
  <c r="N214" i="19" s="1"/>
  <c r="EV41" i="17"/>
  <c r="BZ41" i="17"/>
  <c r="HQ41" i="17"/>
  <c r="HU41" i="17" s="1"/>
  <c r="IA41" i="17" s="1"/>
  <c r="CX42" i="17"/>
  <c r="EJ42" i="17"/>
  <c r="CL43" i="17"/>
  <c r="HQ63" i="17"/>
  <c r="HU63" i="17" s="1"/>
  <c r="IA63" i="17" s="1"/>
  <c r="BK134" i="4" s="1"/>
  <c r="KO63" i="17"/>
  <c r="FS69" i="17"/>
  <c r="FW69" i="17" s="1"/>
  <c r="P74" i="17"/>
  <c r="DJ75" i="17"/>
  <c r="CM36" i="17"/>
  <c r="DJ41" i="17"/>
  <c r="FG35" i="17"/>
  <c r="FK35" i="17" s="1"/>
  <c r="BN36" i="17"/>
  <c r="HF36" i="17"/>
  <c r="HF40" i="17"/>
  <c r="HR41" i="17"/>
  <c r="GH47" i="17"/>
  <c r="GU61" i="17"/>
  <c r="IE61" i="17"/>
  <c r="ID62" i="17"/>
  <c r="EJ67" i="17"/>
  <c r="BN69" i="17"/>
  <c r="R3" i="28"/>
  <c r="U98" i="28" s="1"/>
  <c r="W98" i="28" s="1"/>
  <c r="BG163" i="31"/>
  <c r="BG167" i="31"/>
  <c r="BG171" i="31"/>
  <c r="KM36" i="17"/>
  <c r="KQ36" i="17" s="1"/>
  <c r="CK37" i="17"/>
  <c r="CO37" i="17" s="1"/>
  <c r="Y40" i="17"/>
  <c r="BO40" i="17"/>
  <c r="BM43" i="17"/>
  <c r="BQ43" i="17" s="1"/>
  <c r="EI43" i="17"/>
  <c r="EM43" i="17" s="1"/>
  <c r="ES43" i="17" s="1"/>
  <c r="FI47" i="17"/>
  <c r="AP120" i="4"/>
  <c r="FH63" i="17"/>
  <c r="EV64" i="17"/>
  <c r="HF65" i="17"/>
  <c r="Y114" i="4"/>
  <c r="GH40" i="17"/>
  <c r="EU68" i="17"/>
  <c r="EY68" i="17" s="1"/>
  <c r="KW70" i="17"/>
  <c r="FE49" i="18"/>
  <c r="CA36" i="17"/>
  <c r="DK36" i="17"/>
  <c r="GH36" i="17"/>
  <c r="IR38" i="17"/>
  <c r="FT41" i="17"/>
  <c r="ID41" i="17"/>
  <c r="HG61" i="17"/>
  <c r="KB64" i="17"/>
  <c r="FT35" i="17"/>
  <c r="G36" i="17"/>
  <c r="KM37" i="17"/>
  <c r="KQ37" i="17" s="1"/>
  <c r="KW37" i="17" s="1"/>
  <c r="HR38" i="17"/>
  <c r="IN39" i="17"/>
  <c r="EV40" i="17"/>
  <c r="FU48" i="17"/>
  <c r="GH63" i="17"/>
  <c r="BN67" i="17"/>
  <c r="BZ69" i="17"/>
  <c r="BZ70" i="17"/>
  <c r="CX70" i="17"/>
  <c r="FU77" i="17"/>
  <c r="CX37" i="17"/>
  <c r="EI68" i="17"/>
  <c r="EM68" i="17" s="1"/>
  <c r="ES68" i="17" s="1"/>
  <c r="Q70" i="17"/>
  <c r="O75" i="17"/>
  <c r="S75" i="17" s="1"/>
  <c r="J15" i="17"/>
  <c r="K15" i="17" s="1"/>
  <c r="BJ15" i="17" s="1"/>
  <c r="M24" i="4" s="1"/>
  <c r="G102" i="31" s="1"/>
  <c r="DX35" i="17"/>
  <c r="HF35" i="17"/>
  <c r="ID35" i="17"/>
  <c r="DI36" i="17"/>
  <c r="DM36" i="17" s="1"/>
  <c r="IR36" i="17"/>
  <c r="CX40" i="17"/>
  <c r="HG40" i="17"/>
  <c r="DX41" i="17"/>
  <c r="CK42" i="17"/>
  <c r="CO42" i="17" s="1"/>
  <c r="DJ42" i="17"/>
  <c r="FT43" i="17"/>
  <c r="AO44" i="17"/>
  <c r="G45" i="17"/>
  <c r="J45" i="17" s="1"/>
  <c r="K45" i="17" s="1"/>
  <c r="BJ45" i="17" s="1"/>
  <c r="M95" i="4" s="1"/>
  <c r="G170" i="31" s="1"/>
  <c r="IN45" i="17"/>
  <c r="EV54" i="17"/>
  <c r="O62" i="17"/>
  <c r="S62" i="17" s="1"/>
  <c r="Y62" i="17" s="1"/>
  <c r="KM62" i="17"/>
  <c r="KQ62" i="17" s="1"/>
  <c r="M63" i="17"/>
  <c r="F134" i="4" s="1"/>
  <c r="KB63" i="17"/>
  <c r="BY66" i="17"/>
  <c r="CC66" i="17" s="1"/>
  <c r="DJ67" i="17"/>
  <c r="FT67" i="17"/>
  <c r="M68" i="17"/>
  <c r="F143" i="4" s="1"/>
  <c r="N271" i="19" s="1"/>
  <c r="CA68" i="17"/>
  <c r="DK68" i="17"/>
  <c r="FS68" i="17"/>
  <c r="FW68" i="17" s="1"/>
  <c r="GC68" i="17" s="1"/>
  <c r="DT69" i="17"/>
  <c r="DJ69" i="17"/>
  <c r="EJ75" i="17"/>
  <c r="T2" i="18"/>
  <c r="GD51" i="18"/>
  <c r="AW97" i="4" s="1"/>
  <c r="Y172" i="31" s="1"/>
  <c r="CX35" i="17"/>
  <c r="CL36" i="17"/>
  <c r="EV36" i="17"/>
  <c r="JP39" i="17"/>
  <c r="DX40" i="17"/>
  <c r="IN40" i="17"/>
  <c r="BN41" i="17"/>
  <c r="CX41" i="17"/>
  <c r="BN42" i="17"/>
  <c r="CM42" i="17"/>
  <c r="BZ43" i="17"/>
  <c r="DI43" i="17"/>
  <c r="DM43" i="17" s="1"/>
  <c r="DT46" i="17"/>
  <c r="EW48" i="17"/>
  <c r="G56" i="17"/>
  <c r="J56" i="17" s="1"/>
  <c r="FS56" i="17"/>
  <c r="FW56" i="17" s="1"/>
  <c r="EU57" i="17"/>
  <c r="EY57" i="17" s="1"/>
  <c r="JP61" i="17"/>
  <c r="JC62" i="17"/>
  <c r="JG62" i="17" s="1"/>
  <c r="GS63" i="17"/>
  <c r="GW63" i="17" s="1"/>
  <c r="JE63" i="17"/>
  <c r="IN64" i="17"/>
  <c r="GH65" i="17"/>
  <c r="CA66" i="17"/>
  <c r="HE66" i="17"/>
  <c r="HI66" i="17" s="1"/>
  <c r="HO66" i="17" s="1"/>
  <c r="BJ141" i="4" s="1"/>
  <c r="BM5" i="19" s="1"/>
  <c r="EU69" i="17"/>
  <c r="EY69" i="17" s="1"/>
  <c r="BM70" i="17"/>
  <c r="BQ70" i="17" s="1"/>
  <c r="BW70" i="17" s="1"/>
  <c r="DI70" i="17"/>
  <c r="DM70" i="17" s="1"/>
  <c r="BO74" i="17"/>
  <c r="HR75" i="17"/>
  <c r="AG2" i="35"/>
  <c r="M1" i="35"/>
  <c r="GH35" i="17"/>
  <c r="GD41" i="17"/>
  <c r="IN41" i="17"/>
  <c r="CK44" i="17"/>
  <c r="CO44" i="17" s="1"/>
  <c r="DT64" i="17"/>
  <c r="IN65" i="17"/>
  <c r="EK66" i="17"/>
  <c r="BC2" i="35"/>
  <c r="AI1" i="35"/>
  <c r="FH35" i="17"/>
  <c r="JC36" i="17"/>
  <c r="JG36" i="17" s="1"/>
  <c r="KN36" i="17"/>
  <c r="FT40" i="17"/>
  <c r="GT40" i="17"/>
  <c r="KX40" i="17"/>
  <c r="EV42" i="17"/>
  <c r="DX54" i="17"/>
  <c r="AB61" i="17"/>
  <c r="AZ61" i="17"/>
  <c r="CL67" i="17"/>
  <c r="R100" i="4"/>
  <c r="DJ35" i="17"/>
  <c r="EJ35" i="17"/>
  <c r="HR35" i="17"/>
  <c r="KB39" i="17"/>
  <c r="DJ40" i="17"/>
  <c r="BY42" i="17"/>
  <c r="CC42" i="17" s="1"/>
  <c r="GD42" i="17"/>
  <c r="DY48" i="17"/>
  <c r="HF62" i="17"/>
  <c r="EV63" i="17"/>
  <c r="DK66" i="17"/>
  <c r="IN67" i="17"/>
  <c r="HQ76" i="17"/>
  <c r="HU76" i="17" s="1"/>
  <c r="IA76" i="17" s="1"/>
  <c r="R91" i="4"/>
  <c r="GT35" i="17"/>
  <c r="BZ36" i="17"/>
  <c r="CY36" i="17"/>
  <c r="AN39" i="17"/>
  <c r="BN40" i="17"/>
  <c r="CM40" i="17"/>
  <c r="G42" i="17"/>
  <c r="J42" i="17" s="1"/>
  <c r="K42" i="17" s="1"/>
  <c r="BZ42" i="17"/>
  <c r="CY42" i="17"/>
  <c r="FE43" i="17"/>
  <c r="BN43" i="17"/>
  <c r="GT47" i="17"/>
  <c r="GD48" i="17"/>
  <c r="FT54" i="17"/>
  <c r="HE57" i="17"/>
  <c r="HI57" i="17" s="1"/>
  <c r="AM62" i="17"/>
  <c r="AQ62" i="17" s="1"/>
  <c r="IR63" i="17"/>
  <c r="ID65" i="17"/>
  <c r="CM66" i="17"/>
  <c r="BO68" i="17"/>
  <c r="CY68" i="17"/>
  <c r="CX69" i="17"/>
  <c r="BY70" i="17"/>
  <c r="CC70" i="17" s="1"/>
  <c r="CI70" i="17" s="1"/>
  <c r="I71" i="4"/>
  <c r="CC174" i="4"/>
  <c r="BG155" i="31"/>
  <c r="BG159" i="31"/>
  <c r="R45" i="4"/>
  <c r="CD174" i="4"/>
  <c r="BH120" i="4"/>
  <c r="BK64" i="13" s="1"/>
  <c r="BG150" i="31"/>
  <c r="R12" i="4"/>
  <c r="CC120" i="4"/>
  <c r="BG178" i="31"/>
  <c r="R35" i="4"/>
  <c r="R50" i="4"/>
  <c r="R42" i="4"/>
  <c r="R34" i="4"/>
  <c r="R10" i="4"/>
  <c r="R24" i="4"/>
  <c r="R95" i="4"/>
  <c r="BG151" i="31"/>
  <c r="BG175" i="31"/>
  <c r="BG154" i="31"/>
  <c r="BG158" i="31"/>
  <c r="BG162" i="31"/>
  <c r="BG166" i="31"/>
  <c r="BG170" i="31"/>
  <c r="BG174" i="31"/>
  <c r="BG148" i="31"/>
  <c r="BG157" i="31"/>
  <c r="BG161" i="31"/>
  <c r="BG165" i="31"/>
  <c r="BG169" i="31"/>
  <c r="BG173" i="31"/>
  <c r="BG177" i="31"/>
  <c r="BG152" i="31"/>
  <c r="BG156" i="31"/>
  <c r="BG160" i="31"/>
  <c r="BG164" i="31"/>
  <c r="BG168" i="31"/>
  <c r="BG172" i="31"/>
  <c r="BG176" i="31"/>
  <c r="BG139" i="31"/>
  <c r="BE141" i="31"/>
  <c r="BE140" i="31"/>
  <c r="BF141" i="31"/>
  <c r="BE139" i="31"/>
  <c r="BF140" i="31"/>
  <c r="BG141" i="31"/>
  <c r="BF139" i="31"/>
  <c r="BG140" i="31"/>
  <c r="N13" i="31"/>
  <c r="BG87" i="31"/>
  <c r="BG91" i="31"/>
  <c r="BG95" i="31"/>
  <c r="BG103" i="31"/>
  <c r="BG107" i="31"/>
  <c r="BG111" i="31"/>
  <c r="BG115" i="31"/>
  <c r="BG119" i="31"/>
  <c r="BG123" i="31"/>
  <c r="BG127" i="31"/>
  <c r="BG131" i="31"/>
  <c r="BG138" i="31"/>
  <c r="BG99" i="31"/>
  <c r="BA93" i="31"/>
  <c r="BG135" i="31"/>
  <c r="N12" i="31"/>
  <c r="BG86" i="31"/>
  <c r="BG90" i="31"/>
  <c r="BG94" i="31"/>
  <c r="BG98" i="31"/>
  <c r="BG102" i="31"/>
  <c r="BG106" i="31"/>
  <c r="BG110" i="31"/>
  <c r="BG114" i="31"/>
  <c r="BG118" i="31"/>
  <c r="BG122" i="31"/>
  <c r="BG126" i="31"/>
  <c r="BG130" i="31"/>
  <c r="BG134" i="31"/>
  <c r="N11" i="31"/>
  <c r="BG85" i="31"/>
  <c r="BG89" i="31"/>
  <c r="BG93" i="31"/>
  <c r="BG97" i="31"/>
  <c r="BG101" i="31"/>
  <c r="BG105" i="31"/>
  <c r="BG109" i="31"/>
  <c r="BG113" i="31"/>
  <c r="BG117" i="31"/>
  <c r="BG121" i="31"/>
  <c r="BG125" i="31"/>
  <c r="BG129" i="31"/>
  <c r="BG133" i="31"/>
  <c r="BG137" i="31"/>
  <c r="BG84" i="31"/>
  <c r="N14" i="31"/>
  <c r="BG88" i="31"/>
  <c r="BG92" i="31"/>
  <c r="BG96" i="31"/>
  <c r="BG100" i="31"/>
  <c r="BG104" i="31"/>
  <c r="BG108" i="31"/>
  <c r="BG112" i="31"/>
  <c r="BG116" i="31"/>
  <c r="BG120" i="31"/>
  <c r="BG124" i="31"/>
  <c r="BG128" i="31"/>
  <c r="BG132" i="31"/>
  <c r="BG136" i="31"/>
  <c r="BA84" i="31"/>
  <c r="BA167" i="31"/>
  <c r="AZ195" i="31"/>
  <c r="BD154" i="31"/>
  <c r="BA179" i="31"/>
  <c r="BA193" i="31"/>
  <c r="BC107" i="31"/>
  <c r="BA133" i="31"/>
  <c r="BA91" i="31"/>
  <c r="BA98" i="31"/>
  <c r="BA128" i="31"/>
  <c r="BA92" i="31"/>
  <c r="BA90" i="31"/>
  <c r="BA127" i="31"/>
  <c r="AZ193" i="31"/>
  <c r="BA88" i="31"/>
  <c r="BA95" i="31"/>
  <c r="BD227" i="31"/>
  <c r="BC99" i="31"/>
  <c r="BA130" i="31"/>
  <c r="BA202" i="31"/>
  <c r="BA100" i="31"/>
  <c r="BA129" i="31"/>
  <c r="BA99" i="31"/>
  <c r="BA125" i="31"/>
  <c r="BA97" i="31"/>
  <c r="BA89" i="31"/>
  <c r="BA113" i="31"/>
  <c r="BA213" i="31"/>
  <c r="BA131" i="31"/>
  <c r="BA203" i="31"/>
  <c r="R161" i="4"/>
  <c r="AC72" i="18"/>
  <c r="CU72" i="18"/>
  <c r="G71" i="18"/>
  <c r="J71" i="18" s="1"/>
  <c r="K71" i="18" s="1"/>
  <c r="DW77" i="17"/>
  <c r="EA77" i="17" s="1"/>
  <c r="EG77" i="17" s="1"/>
  <c r="CW77" i="17"/>
  <c r="DA77" i="17" s="1"/>
  <c r="G77" i="17"/>
  <c r="J77" i="17" s="1"/>
  <c r="FH77" i="17"/>
  <c r="BZ77" i="17"/>
  <c r="DJ77" i="17"/>
  <c r="EK77" i="17"/>
  <c r="HQ77" i="17"/>
  <c r="HU77" i="17" s="1"/>
  <c r="IA77" i="17" s="1"/>
  <c r="BK161" i="4" s="1"/>
  <c r="AF7" i="20" s="1"/>
  <c r="IN77" i="17"/>
  <c r="BN76" i="17"/>
  <c r="CK76" i="17"/>
  <c r="CO76" i="17" s="1"/>
  <c r="DY76" i="17"/>
  <c r="FG76" i="17"/>
  <c r="FK76" i="17" s="1"/>
  <c r="FQ76" i="17" s="1"/>
  <c r="AS160" i="4" s="1"/>
  <c r="BI5" i="20" s="1"/>
  <c r="GG76" i="17"/>
  <c r="GK76" i="17" s="1"/>
  <c r="GQ76" i="17" s="1"/>
  <c r="BY76" i="17"/>
  <c r="CC76" i="17" s="1"/>
  <c r="HR76" i="17"/>
  <c r="G76" i="17"/>
  <c r="EI76" i="17"/>
  <c r="EM76" i="17" s="1"/>
  <c r="ES76" i="17" s="1"/>
  <c r="DI76" i="17"/>
  <c r="DM76" i="17" s="1"/>
  <c r="HE76" i="17"/>
  <c r="HI76" i="17" s="1"/>
  <c r="IC76" i="17"/>
  <c r="IG76" i="17" s="1"/>
  <c r="IM76" i="17" s="1"/>
  <c r="CM75" i="17"/>
  <c r="EK75" i="17"/>
  <c r="BN75" i="17"/>
  <c r="GT75" i="17"/>
  <c r="ID75" i="17"/>
  <c r="JC75" i="17"/>
  <c r="JG75" i="17" s="1"/>
  <c r="CX75" i="17"/>
  <c r="IE75" i="17"/>
  <c r="DY75" i="17"/>
  <c r="GH75" i="17"/>
  <c r="FH75" i="17"/>
  <c r="GI75" i="17"/>
  <c r="JO75" i="17"/>
  <c r="JS75" i="17" s="1"/>
  <c r="CA74" i="17"/>
  <c r="DK74" i="17"/>
  <c r="AZ74" i="17"/>
  <c r="DT74" i="17"/>
  <c r="IE74" i="17"/>
  <c r="AA74" i="17"/>
  <c r="AE74" i="17" s="1"/>
  <c r="AK74" i="17" s="1"/>
  <c r="H158" i="4" s="1"/>
  <c r="P6" i="20" s="1"/>
  <c r="HG74" i="17"/>
  <c r="AB74" i="17"/>
  <c r="CM74" i="17"/>
  <c r="GI74" i="17"/>
  <c r="JP74" i="17"/>
  <c r="BE157" i="4"/>
  <c r="AI157" i="4"/>
  <c r="V157" i="4"/>
  <c r="BF157" i="4"/>
  <c r="U159" i="4"/>
  <c r="BE159" i="4"/>
  <c r="AM162" i="4"/>
  <c r="BW162" i="4"/>
  <c r="L8" i="20"/>
  <c r="U157" i="4"/>
  <c r="V159" i="4"/>
  <c r="AM157" i="4"/>
  <c r="W161" i="4"/>
  <c r="AN157" i="4"/>
  <c r="P157" i="4"/>
  <c r="AM159" i="4"/>
  <c r="BW159" i="4"/>
  <c r="U162" i="4"/>
  <c r="EV27" i="35"/>
  <c r="EW27" i="35"/>
  <c r="DP20" i="35"/>
  <c r="DP21" i="35"/>
  <c r="EL5" i="35"/>
  <c r="EK9" i="35"/>
  <c r="DD12" i="35"/>
  <c r="DE12" i="35"/>
  <c r="BX7" i="35"/>
  <c r="BW7" i="35"/>
  <c r="BX9" i="35"/>
  <c r="BW9" i="35"/>
  <c r="U16" i="25"/>
  <c r="U17" i="24"/>
  <c r="AQ11" i="35"/>
  <c r="AB36" i="24" s="1"/>
  <c r="T35" i="25" s="1"/>
  <c r="AP10" i="35"/>
  <c r="AQ6" i="35"/>
  <c r="T17" i="25" s="1"/>
  <c r="CC44" i="13" s="1"/>
  <c r="BC160" i="31"/>
  <c r="U33" i="25"/>
  <c r="BC163" i="31"/>
  <c r="BD163" i="31"/>
  <c r="U36" i="24"/>
  <c r="BC158" i="31"/>
  <c r="BC156" i="31"/>
  <c r="BD229" i="31"/>
  <c r="BD226" i="31"/>
  <c r="U35" i="24"/>
  <c r="U38" i="24"/>
  <c r="BD165" i="31"/>
  <c r="EV25" i="35"/>
  <c r="EV23" i="35"/>
  <c r="EV19" i="35"/>
  <c r="EW19" i="35"/>
  <c r="EK7" i="35"/>
  <c r="DO26" i="35"/>
  <c r="DO24" i="35"/>
  <c r="DO22" i="35"/>
  <c r="DD10" i="35"/>
  <c r="DD8" i="35"/>
  <c r="CH27" i="35"/>
  <c r="CH25" i="35"/>
  <c r="CH23" i="35"/>
  <c r="I22" i="35"/>
  <c r="BC171" i="31"/>
  <c r="BC176" i="31"/>
  <c r="BD151" i="31"/>
  <c r="BC162" i="31"/>
  <c r="BC155" i="31"/>
  <c r="BD152" i="31"/>
  <c r="BC172" i="31"/>
  <c r="N36" i="24"/>
  <c r="H35" i="25" s="1"/>
  <c r="I7" i="35"/>
  <c r="I11" i="35"/>
  <c r="H31" i="25"/>
  <c r="L33" i="24"/>
  <c r="I32" i="25" s="1"/>
  <c r="K239" i="31" s="1"/>
  <c r="BD239" i="31" s="1"/>
  <c r="H34" i="25"/>
  <c r="H37" i="25"/>
  <c r="G19" i="24"/>
  <c r="I24" i="35"/>
  <c r="I21" i="35"/>
  <c r="G34" i="25"/>
  <c r="Q61" i="28"/>
  <c r="G27" i="25"/>
  <c r="L38" i="24"/>
  <c r="N33" i="24"/>
  <c r="H32" i="25" s="1"/>
  <c r="G13" i="35"/>
  <c r="G37" i="24"/>
  <c r="I20" i="35"/>
  <c r="BD167" i="31"/>
  <c r="BD159" i="31"/>
  <c r="BD176" i="31"/>
  <c r="BD162" i="31"/>
  <c r="BD214" i="31"/>
  <c r="BD212" i="31"/>
  <c r="BC168" i="31"/>
  <c r="BD127" i="31"/>
  <c r="BD211" i="31"/>
  <c r="BD209" i="31"/>
  <c r="BC192" i="31"/>
  <c r="BC167" i="31"/>
  <c r="BD161" i="31"/>
  <c r="BD169" i="31"/>
  <c r="BD175" i="31"/>
  <c r="BD177" i="31"/>
  <c r="BD155" i="31"/>
  <c r="BD160" i="31"/>
  <c r="BD168" i="31"/>
  <c r="BD171" i="31"/>
  <c r="BD105" i="31"/>
  <c r="BD135" i="31"/>
  <c r="BD133" i="31"/>
  <c r="BC166" i="31"/>
  <c r="BD104" i="31"/>
  <c r="BD132" i="31"/>
  <c r="BD203" i="31"/>
  <c r="BD205" i="31"/>
  <c r="BD210" i="31"/>
  <c r="BD97" i="31"/>
  <c r="BD110" i="31"/>
  <c r="BD116" i="31"/>
  <c r="BD125" i="31"/>
  <c r="BC151" i="31"/>
  <c r="BC189" i="31"/>
  <c r="BD191" i="31"/>
  <c r="BD189" i="31"/>
  <c r="BD141" i="31"/>
  <c r="BC95" i="31"/>
  <c r="F11" i="25"/>
  <c r="A29" i="25"/>
  <c r="AK29" i="25" s="1"/>
  <c r="AB5" i="25"/>
  <c r="F16" i="25"/>
  <c r="AC5" i="25"/>
  <c r="F22" i="25"/>
  <c r="AZ5" i="25"/>
  <c r="F31" i="25"/>
  <c r="BA5" i="25"/>
  <c r="A9" i="25"/>
  <c r="A14" i="25"/>
  <c r="A20" i="25"/>
  <c r="A25" i="25"/>
  <c r="H22" i="25"/>
  <c r="CB4" i="19" s="1"/>
  <c r="BC152" i="31"/>
  <c r="BC150" i="31"/>
  <c r="AB31" i="25"/>
  <c r="AL31" i="25"/>
  <c r="AC31" i="25"/>
  <c r="AN31" i="25"/>
  <c r="AX31" i="25"/>
  <c r="AO31" i="25"/>
  <c r="N31" i="25"/>
  <c r="AZ31" i="25"/>
  <c r="BC179" i="31"/>
  <c r="BD164" i="31"/>
  <c r="BD158" i="31"/>
  <c r="BD178" i="31"/>
  <c r="P18" i="25"/>
  <c r="AZ12" i="25"/>
  <c r="AN18" i="25"/>
  <c r="AN12" i="25"/>
  <c r="Q12" i="25"/>
  <c r="AC12" i="25"/>
  <c r="AO12" i="25"/>
  <c r="AB12" i="25"/>
  <c r="BC180" i="31"/>
  <c r="AZ18" i="25"/>
  <c r="Q18" i="25"/>
  <c r="AC18" i="25"/>
  <c r="AO18" i="25"/>
  <c r="BD190" i="31"/>
  <c r="R18" i="24"/>
  <c r="AE19" i="24"/>
  <c r="AE17" i="24"/>
  <c r="AF18" i="24"/>
  <c r="AS18" i="24"/>
  <c r="BE7" i="25"/>
  <c r="N26" i="24"/>
  <c r="N30" i="24"/>
  <c r="N4" i="24"/>
  <c r="N10" i="24"/>
  <c r="N15" i="24"/>
  <c r="N21" i="24"/>
  <c r="H11" i="25"/>
  <c r="CB4" i="12" s="1"/>
  <c r="BC175" i="31"/>
  <c r="BC164" i="31"/>
  <c r="BD173" i="31"/>
  <c r="BD174" i="31"/>
  <c r="Q42" i="4"/>
  <c r="BG23" i="4"/>
  <c r="EJ10" i="17"/>
  <c r="AO15" i="4"/>
  <c r="BW23" i="4"/>
  <c r="AO55" i="4"/>
  <c r="BE15" i="4"/>
  <c r="W23" i="4"/>
  <c r="BW47" i="4"/>
  <c r="BE39" i="4"/>
  <c r="W47" i="4"/>
  <c r="BE55" i="4"/>
  <c r="AX26" i="28"/>
  <c r="U39" i="4"/>
  <c r="BG39" i="4"/>
  <c r="AM47" i="4"/>
  <c r="BX46" i="4"/>
  <c r="DJ24" i="17"/>
  <c r="AT10" i="10"/>
  <c r="AY29" i="29"/>
  <c r="AI8" i="4"/>
  <c r="U15" i="4"/>
  <c r="AN30" i="4"/>
  <c r="U55" i="4"/>
  <c r="CJ55" i="4"/>
  <c r="H29" i="28"/>
  <c r="AM23" i="4"/>
  <c r="DK6" i="17"/>
  <c r="AN8" i="4"/>
  <c r="BY15" i="4"/>
  <c r="BG47" i="4"/>
  <c r="AZ55" i="4"/>
  <c r="BY55" i="4"/>
  <c r="EV30" i="17"/>
  <c r="GH30" i="17"/>
  <c r="CJ47" i="4"/>
  <c r="HE23" i="17"/>
  <c r="HI23" i="17" s="1"/>
  <c r="BN24" i="17"/>
  <c r="H5" i="28"/>
  <c r="BO20" i="17"/>
  <c r="GU29" i="17"/>
  <c r="U21" i="29"/>
  <c r="DJ19" i="18"/>
  <c r="H28" i="28"/>
  <c r="H8" i="28"/>
  <c r="DK6" i="18"/>
  <c r="BD150" i="31"/>
  <c r="BC154" i="31"/>
  <c r="BD188" i="31"/>
  <c r="AK140" i="31"/>
  <c r="BD148" i="31"/>
  <c r="S140" i="31"/>
  <c r="AB140" i="31"/>
  <c r="AT140" i="31"/>
  <c r="BC119" i="31"/>
  <c r="M3" i="25"/>
  <c r="Y3" i="25"/>
  <c r="AK3" i="25"/>
  <c r="AN7" i="25"/>
  <c r="BC116" i="31"/>
  <c r="BC135" i="31"/>
  <c r="BC136" i="31"/>
  <c r="BC128" i="31"/>
  <c r="BC108" i="31"/>
  <c r="BC86" i="31"/>
  <c r="BC100" i="31"/>
  <c r="I39" i="29"/>
  <c r="H41" i="29"/>
  <c r="AZ65" i="29"/>
  <c r="AJ77" i="29"/>
  <c r="AL77" i="29" s="1"/>
  <c r="G82" i="29"/>
  <c r="AX83" i="29"/>
  <c r="AI84" i="4"/>
  <c r="CK116" i="4"/>
  <c r="CK117" i="4"/>
  <c r="AI133" i="4"/>
  <c r="BA159" i="4"/>
  <c r="BA160" i="4"/>
  <c r="BA75" i="4"/>
  <c r="BA92" i="4"/>
  <c r="I57" i="29"/>
  <c r="BS47" i="4"/>
  <c r="CK77" i="4"/>
  <c r="CK85" i="4"/>
  <c r="AX76" i="29"/>
  <c r="CK132" i="4"/>
  <c r="AF78" i="29"/>
  <c r="R3" i="29"/>
  <c r="AY21" i="29"/>
  <c r="Q78" i="4"/>
  <c r="AF67" i="29"/>
  <c r="G65" i="29"/>
  <c r="G77" i="29"/>
  <c r="BN77" i="29"/>
  <c r="BP77" i="29" s="1"/>
  <c r="I81" i="29"/>
  <c r="BY85" i="29"/>
  <c r="AJ82" i="29"/>
  <c r="AL82" i="29" s="1"/>
  <c r="BS57" i="4"/>
  <c r="BA83" i="4"/>
  <c r="AI34" i="4"/>
  <c r="CK41" i="4"/>
  <c r="BS49" i="4"/>
  <c r="AY77" i="29"/>
  <c r="BM83" i="29"/>
  <c r="CK60" i="4"/>
  <c r="CK76" i="4"/>
  <c r="BS83" i="4"/>
  <c r="AI92" i="4"/>
  <c r="BS134" i="4"/>
  <c r="CK157" i="4"/>
  <c r="I65" i="29"/>
  <c r="I19" i="29"/>
  <c r="AY23" i="29"/>
  <c r="U40" i="29"/>
  <c r="V40" i="29" s="1"/>
  <c r="G41" i="29"/>
  <c r="BN74" i="29"/>
  <c r="AT85" i="29"/>
  <c r="AI33" i="4"/>
  <c r="BS55" i="4"/>
  <c r="AI75" i="4"/>
  <c r="BA76" i="4"/>
  <c r="BA80" i="4"/>
  <c r="CK81" i="4"/>
  <c r="AI132" i="4"/>
  <c r="BA158" i="4"/>
  <c r="BA162" i="4"/>
  <c r="BN97" i="28"/>
  <c r="BP97" i="28" s="1"/>
  <c r="FQ48" i="18"/>
  <c r="BW38" i="18"/>
  <c r="ES43" i="18"/>
  <c r="IA46" i="18"/>
  <c r="BW53" i="18"/>
  <c r="IM66" i="18"/>
  <c r="IN46" i="18"/>
  <c r="GD49" i="18"/>
  <c r="AW90" i="4" s="1"/>
  <c r="Y165" i="31" s="1"/>
  <c r="CW42" i="18"/>
  <c r="DA42" i="18" s="1"/>
  <c r="CX44" i="18"/>
  <c r="R58" i="4"/>
  <c r="R97" i="4"/>
  <c r="R135" i="4"/>
  <c r="GC8" i="18"/>
  <c r="AT17" i="4" s="1"/>
  <c r="BJ8" i="10" s="1"/>
  <c r="HE21" i="18"/>
  <c r="HI21" i="18" s="1"/>
  <c r="CW38" i="18"/>
  <c r="DA38" i="18" s="1"/>
  <c r="DG38" i="18" s="1"/>
  <c r="JC38" i="18"/>
  <c r="JG38" i="18" s="1"/>
  <c r="EI40" i="18"/>
  <c r="EM40" i="18" s="1"/>
  <c r="EW41" i="18"/>
  <c r="BN44" i="18"/>
  <c r="DI45" i="18"/>
  <c r="DM45" i="18" s="1"/>
  <c r="DS45" i="18" s="1"/>
  <c r="AB85" i="4" s="1"/>
  <c r="BE9" i="12" s="1"/>
  <c r="ID45" i="18"/>
  <c r="CW48" i="18"/>
  <c r="DA48" i="18" s="1"/>
  <c r="FS51" i="18"/>
  <c r="GC51" i="18" s="1"/>
  <c r="AT97" i="4" s="1"/>
  <c r="BJ63" i="12" s="1"/>
  <c r="IQ52" i="18"/>
  <c r="IU52" i="18" s="1"/>
  <c r="JA52" i="18" s="1"/>
  <c r="R88" i="4"/>
  <c r="CX38" i="18"/>
  <c r="CK40" i="18"/>
  <c r="CO40" i="18" s="1"/>
  <c r="CU40" i="18" s="1"/>
  <c r="BY42" i="18"/>
  <c r="CC42" i="18" s="1"/>
  <c r="CI42" i="18" s="1"/>
  <c r="Y80" i="4" s="1"/>
  <c r="BB6" i="12" s="1"/>
  <c r="FQ43" i="18"/>
  <c r="IM45" i="18"/>
  <c r="CA46" i="18"/>
  <c r="DX47" i="18"/>
  <c r="CY48" i="18"/>
  <c r="HF48" i="18"/>
  <c r="EJ50" i="18"/>
  <c r="CK51" i="18"/>
  <c r="DI51" i="18"/>
  <c r="DS51" i="18" s="1"/>
  <c r="AB97" i="4" s="1"/>
  <c r="BE63" i="12" s="1"/>
  <c r="CA54" i="18"/>
  <c r="EW54" i="18"/>
  <c r="DT71" i="18"/>
  <c r="KX71" i="18"/>
  <c r="IS72" i="18"/>
  <c r="R32" i="4"/>
  <c r="G21" i="18"/>
  <c r="M21" i="18" s="1"/>
  <c r="DI42" i="18"/>
  <c r="DM42" i="18" s="1"/>
  <c r="DS42" i="18" s="1"/>
  <c r="DK43" i="18"/>
  <c r="BN64" i="18"/>
  <c r="JO64" i="18"/>
  <c r="JS64" i="18" s="1"/>
  <c r="JY64" i="18" s="1"/>
  <c r="R83" i="4"/>
  <c r="R102" i="4"/>
  <c r="CM18" i="18"/>
  <c r="CK45" i="18"/>
  <c r="CO45" i="18" s="1"/>
  <c r="BN47" i="18"/>
  <c r="CX47" i="18"/>
  <c r="FT47" i="18"/>
  <c r="EU51" i="18"/>
  <c r="FE51" i="18" s="1"/>
  <c r="HF53" i="18"/>
  <c r="DY54" i="18"/>
  <c r="FU66" i="18"/>
  <c r="R75" i="4"/>
  <c r="R76" i="4"/>
  <c r="R103" i="4"/>
  <c r="DJ38" i="18"/>
  <c r="EI38" i="18"/>
  <c r="EM38" i="18" s="1"/>
  <c r="ES38" i="18" s="1"/>
  <c r="AQ74" i="4" s="1"/>
  <c r="BG4" i="12" s="1"/>
  <c r="CA39" i="18"/>
  <c r="EV39" i="18"/>
  <c r="DW40" i="18"/>
  <c r="EA40" i="18" s="1"/>
  <c r="EG40" i="18" s="1"/>
  <c r="EI41" i="18"/>
  <c r="EM41" i="18" s="1"/>
  <c r="ES41" i="18" s="1"/>
  <c r="CK42" i="18"/>
  <c r="CO42" i="18" s="1"/>
  <c r="CU42" i="18" s="1"/>
  <c r="FT45" i="18"/>
  <c r="M46" i="18"/>
  <c r="CM48" i="18"/>
  <c r="DK48" i="18"/>
  <c r="EI48" i="18"/>
  <c r="EM48" i="18" s="1"/>
  <c r="ES48" i="18" s="1"/>
  <c r="FH48" i="18"/>
  <c r="EV50" i="18"/>
  <c r="KM52" i="18"/>
  <c r="KQ52" i="18" s="1"/>
  <c r="KW52" i="18" s="1"/>
  <c r="CD98" i="4" s="1"/>
  <c r="BT64" i="12" s="1"/>
  <c r="AM64" i="18"/>
  <c r="AQ64" i="18" s="1"/>
  <c r="CX64" i="18"/>
  <c r="G65" i="18"/>
  <c r="M65" i="18" s="1"/>
  <c r="KX65" i="18"/>
  <c r="Q72" i="18"/>
  <c r="CL57" i="4"/>
  <c r="CW40" i="18"/>
  <c r="DA40" i="18" s="1"/>
  <c r="BZ41" i="18"/>
  <c r="EK41" i="18"/>
  <c r="GS46" i="18"/>
  <c r="GW46" i="18" s="1"/>
  <c r="HC46" i="18" s="1"/>
  <c r="BI92" i="4" s="1"/>
  <c r="BL61" i="12" s="1"/>
  <c r="EJ48" i="18"/>
  <c r="FS49" i="18"/>
  <c r="GC49" i="18" s="1"/>
  <c r="CA51" i="18"/>
  <c r="CY51" i="18"/>
  <c r="CK53" i="18"/>
  <c r="CO53" i="18" s="1"/>
  <c r="CU53" i="18" s="1"/>
  <c r="GC55" i="18"/>
  <c r="BZ64" i="18"/>
  <c r="EK64" i="18"/>
  <c r="FU64" i="18"/>
  <c r="IN65" i="18"/>
  <c r="HR65" i="18"/>
  <c r="KW73" i="18"/>
  <c r="R137" i="4"/>
  <c r="AF2" i="18"/>
  <c r="HR38" i="18"/>
  <c r="G40" i="18"/>
  <c r="M40" i="18" s="1"/>
  <c r="BY40" i="18"/>
  <c r="CC40" i="18" s="1"/>
  <c r="CI40" i="18" s="1"/>
  <c r="Y76" i="4" s="1"/>
  <c r="T6" i="12" s="1"/>
  <c r="FG40" i="18"/>
  <c r="FK40" i="18" s="1"/>
  <c r="FQ40" i="18" s="1"/>
  <c r="AZ41" i="18"/>
  <c r="CA41" i="18"/>
  <c r="FU41" i="18"/>
  <c r="BM42" i="18"/>
  <c r="BQ42" i="18" s="1"/>
  <c r="BW42" i="18" s="1"/>
  <c r="BO43" i="18"/>
  <c r="CW43" i="18"/>
  <c r="DA43" i="18" s="1"/>
  <c r="DG43" i="18" s="1"/>
  <c r="BM45" i="18"/>
  <c r="BQ45" i="18" s="1"/>
  <c r="BW45" i="18" s="1"/>
  <c r="EI46" i="18"/>
  <c r="EM46" i="18" s="1"/>
  <c r="ES46" i="18" s="1"/>
  <c r="BZ47" i="18"/>
  <c r="EV47" i="18"/>
  <c r="GT48" i="18"/>
  <c r="ID48" i="18"/>
  <c r="G51" i="18"/>
  <c r="DW51" i="18"/>
  <c r="GH53" i="18"/>
  <c r="HR53" i="18"/>
  <c r="BO54" i="18"/>
  <c r="CA64" i="18"/>
  <c r="EW66" i="18"/>
  <c r="CX67" i="18"/>
  <c r="N123" i="18"/>
  <c r="R79" i="4"/>
  <c r="R51" i="4"/>
  <c r="R98" i="4"/>
  <c r="DK20" i="17"/>
  <c r="EU23" i="17"/>
  <c r="EY23" i="17" s="1"/>
  <c r="FG25" i="17"/>
  <c r="FK25" i="17" s="1"/>
  <c r="FQ25" i="17" s="1"/>
  <c r="GS25" i="17"/>
  <c r="GW25" i="17" s="1"/>
  <c r="HC25" i="17" s="1"/>
  <c r="HR30" i="17"/>
  <c r="T21" i="29"/>
  <c r="AX21" i="29"/>
  <c r="G6" i="28"/>
  <c r="I16" i="28"/>
  <c r="W7" i="4"/>
  <c r="BG7" i="4"/>
  <c r="BE17" i="4"/>
  <c r="R26" i="4"/>
  <c r="W31" i="4"/>
  <c r="BG31" i="4"/>
  <c r="AO57" i="4"/>
  <c r="CX11" i="18"/>
  <c r="KW10" i="17"/>
  <c r="T19" i="29"/>
  <c r="AX19" i="29"/>
  <c r="I6" i="28"/>
  <c r="AY10" i="28"/>
  <c r="BB10" i="28" s="1"/>
  <c r="AM7" i="4"/>
  <c r="BW7" i="4"/>
  <c r="BS8" i="4"/>
  <c r="AM31" i="4"/>
  <c r="BW31" i="4"/>
  <c r="H6" i="28"/>
  <c r="CM6" i="18"/>
  <c r="GU7" i="18"/>
  <c r="EK16" i="18"/>
  <c r="KC21" i="18"/>
  <c r="CL23" i="18"/>
  <c r="FE34" i="18"/>
  <c r="HG20" i="17"/>
  <c r="BN21" i="17"/>
  <c r="CM24" i="17"/>
  <c r="BN5" i="29"/>
  <c r="BO5" i="29" s="1"/>
  <c r="U19" i="29"/>
  <c r="AY19" i="29"/>
  <c r="AX27" i="29"/>
  <c r="AY29" i="28"/>
  <c r="BA29" i="28" s="1"/>
  <c r="BF8" i="4"/>
  <c r="W15" i="4"/>
  <c r="AO23" i="4"/>
  <c r="CK32" i="4"/>
  <c r="BG33" i="4"/>
  <c r="AM39" i="4"/>
  <c r="AO47" i="4"/>
  <c r="W55" i="4"/>
  <c r="AT6" i="10"/>
  <c r="CM7" i="17"/>
  <c r="AN8" i="17"/>
  <c r="BZ8" i="17"/>
  <c r="DJ21" i="17"/>
  <c r="CY25" i="17"/>
  <c r="T27" i="29"/>
  <c r="AY6" i="28"/>
  <c r="AO7" i="4"/>
  <c r="BF10" i="4"/>
  <c r="BG25" i="4"/>
  <c r="AO31" i="4"/>
  <c r="BR50" i="4"/>
  <c r="IS7" i="17"/>
  <c r="KX21" i="18"/>
  <c r="FG7" i="17"/>
  <c r="FK7" i="17" s="1"/>
  <c r="FQ7" i="17" s="1"/>
  <c r="EJ16" i="17"/>
  <c r="BM25" i="17"/>
  <c r="BQ25" i="17" s="1"/>
  <c r="AM15" i="4"/>
  <c r="U23" i="4"/>
  <c r="V30" i="4"/>
  <c r="AO39" i="4"/>
  <c r="V46" i="4"/>
  <c r="U47" i="4"/>
  <c r="Q50" i="4"/>
  <c r="AM55" i="4"/>
  <c r="FI32" i="18"/>
  <c r="CW18" i="17"/>
  <c r="DA18" i="17" s="1"/>
  <c r="DG18" i="17" s="1"/>
  <c r="AA27" i="4" s="1"/>
  <c r="BD61" i="10" s="1"/>
  <c r="U7" i="4"/>
  <c r="BE7" i="4"/>
  <c r="CK16" i="4"/>
  <c r="U31" i="4"/>
  <c r="EV9" i="18"/>
  <c r="HF31" i="18"/>
  <c r="BY33" i="18"/>
  <c r="CC33" i="18" s="1"/>
  <c r="CI33" i="18" s="1"/>
  <c r="Y59" i="4" s="1"/>
  <c r="GS33" i="18"/>
  <c r="GW33" i="18" s="1"/>
  <c r="HC33" i="18" s="1"/>
  <c r="BI59" i="4" s="1"/>
  <c r="IC33" i="18"/>
  <c r="IG33" i="18" s="1"/>
  <c r="GI6" i="17"/>
  <c r="CK7" i="17"/>
  <c r="CO7" i="17" s="1"/>
  <c r="CU7" i="17" s="1"/>
  <c r="Z7" i="4" s="1"/>
  <c r="U5" i="10" s="1"/>
  <c r="BM10" i="17"/>
  <c r="BQ10" i="17" s="1"/>
  <c r="AA11" i="17"/>
  <c r="AE11" i="17" s="1"/>
  <c r="FH16" i="17"/>
  <c r="GS18" i="17"/>
  <c r="GW18" i="17" s="1"/>
  <c r="HC18" i="17" s="1"/>
  <c r="HR21" i="17"/>
  <c r="GS22" i="17"/>
  <c r="GW22" i="17" s="1"/>
  <c r="CL24" i="17"/>
  <c r="DK24" i="17"/>
  <c r="BO31" i="17"/>
  <c r="U23" i="29"/>
  <c r="H14" i="28"/>
  <c r="I29" i="28"/>
  <c r="AO9" i="4"/>
  <c r="BY9" i="4"/>
  <c r="V10" i="4"/>
  <c r="BG17" i="4"/>
  <c r="P18" i="4"/>
  <c r="U25" i="4"/>
  <c r="AI26" i="4"/>
  <c r="U33" i="4"/>
  <c r="BE41" i="4"/>
  <c r="BE49" i="4"/>
  <c r="AT8" i="10"/>
  <c r="CK10" i="17"/>
  <c r="CO10" i="17" s="1"/>
  <c r="CU10" i="17" s="1"/>
  <c r="Z10" i="4" s="1"/>
  <c r="U8" i="10" s="1"/>
  <c r="IN15" i="18"/>
  <c r="BM11" i="29"/>
  <c r="I14" i="28"/>
  <c r="K8" i="10"/>
  <c r="CJ10" i="4"/>
  <c r="U17" i="4"/>
  <c r="R18" i="4"/>
  <c r="W25" i="4"/>
  <c r="BW25" i="4"/>
  <c r="W33" i="4"/>
  <c r="BW33" i="4"/>
  <c r="BG41" i="4"/>
  <c r="AN48" i="4"/>
  <c r="BG49" i="4"/>
  <c r="AN56" i="4"/>
  <c r="BE57" i="4"/>
  <c r="Q58" i="4"/>
  <c r="BR58" i="4"/>
  <c r="ID17" i="17"/>
  <c r="IE7" i="18"/>
  <c r="CA15" i="18"/>
  <c r="GS32" i="18"/>
  <c r="GW32" i="18" s="1"/>
  <c r="G33" i="18"/>
  <c r="M33" i="18" s="1"/>
  <c r="G10" i="17"/>
  <c r="EI25" i="17"/>
  <c r="EM25" i="17" s="1"/>
  <c r="ES25" i="17" s="1"/>
  <c r="U9" i="4"/>
  <c r="BE9" i="4"/>
  <c r="W17" i="4"/>
  <c r="BW17" i="4"/>
  <c r="AI18" i="4"/>
  <c r="BY25" i="4"/>
  <c r="BY33" i="4"/>
  <c r="U41" i="4"/>
  <c r="U49" i="4"/>
  <c r="BG57" i="4"/>
  <c r="L7" i="10"/>
  <c r="AT59" i="10"/>
  <c r="DJ17" i="17"/>
  <c r="CK15" i="17"/>
  <c r="CO15" i="17" s="1"/>
  <c r="FI15" i="17"/>
  <c r="AY14" i="28"/>
  <c r="BB14" i="28" s="1"/>
  <c r="BY17" i="4"/>
  <c r="AM25" i="4"/>
  <c r="AS60" i="10"/>
  <c r="AM33" i="4"/>
  <c r="W41" i="4"/>
  <c r="BW41" i="4"/>
  <c r="W49" i="4"/>
  <c r="BW49" i="4"/>
  <c r="U57" i="4"/>
  <c r="EI10" i="18"/>
  <c r="EM10" i="18" s="1"/>
  <c r="DT8" i="17"/>
  <c r="AE8" i="4" s="1"/>
  <c r="P86" i="31" s="1"/>
  <c r="HG6" i="18"/>
  <c r="EJ17" i="18"/>
  <c r="DI21" i="18"/>
  <c r="DM21" i="18" s="1"/>
  <c r="GG21" i="18"/>
  <c r="GK21" i="18" s="1"/>
  <c r="GQ21" i="18" s="1"/>
  <c r="ID23" i="18"/>
  <c r="DI28" i="18"/>
  <c r="DM28" i="18" s="1"/>
  <c r="P8" i="17"/>
  <c r="AZ8" i="17"/>
  <c r="DK8" i="17"/>
  <c r="EV10" i="17"/>
  <c r="BZ13" i="17"/>
  <c r="DJ13" i="17"/>
  <c r="KX18" i="17"/>
  <c r="CL21" i="17"/>
  <c r="GS23" i="17"/>
  <c r="GW23" i="17" s="1"/>
  <c r="HC23" i="17" s="1"/>
  <c r="IC23" i="17"/>
  <c r="IG23" i="17" s="1"/>
  <c r="IM23" i="17" s="1"/>
  <c r="GT24" i="17"/>
  <c r="DI25" i="17"/>
  <c r="DM25" i="17" s="1"/>
  <c r="FU31" i="17"/>
  <c r="HG31" i="17"/>
  <c r="AX16" i="29"/>
  <c r="I23" i="29"/>
  <c r="T25" i="29"/>
  <c r="AX25" i="29"/>
  <c r="U27" i="29"/>
  <c r="X27" i="29" s="1"/>
  <c r="AY27" i="29"/>
  <c r="H11" i="28"/>
  <c r="W9" i="4"/>
  <c r="P10" i="4"/>
  <c r="BY41" i="4"/>
  <c r="BY49" i="4"/>
  <c r="W57" i="4"/>
  <c r="BW57" i="4"/>
  <c r="CJ58" i="4"/>
  <c r="KX22" i="18"/>
  <c r="BO6" i="18"/>
  <c r="KW13" i="18"/>
  <c r="CM15" i="18"/>
  <c r="BY21" i="18"/>
  <c r="CC21" i="18" s="1"/>
  <c r="IE23" i="18"/>
  <c r="G32" i="18"/>
  <c r="M32" i="18" s="1"/>
  <c r="HE32" i="18"/>
  <c r="HI32" i="18" s="1"/>
  <c r="CW33" i="18"/>
  <c r="DA33" i="18" s="1"/>
  <c r="EJ6" i="17"/>
  <c r="HS7" i="17"/>
  <c r="CL8" i="17"/>
  <c r="GH8" i="17"/>
  <c r="FT24" i="17"/>
  <c r="GU24" i="17"/>
  <c r="CW27" i="17"/>
  <c r="DA27" i="17" s="1"/>
  <c r="DG27" i="17" s="1"/>
  <c r="IM28" i="17"/>
  <c r="BN29" i="17"/>
  <c r="DX30" i="17"/>
  <c r="U25" i="29"/>
  <c r="AY25" i="29"/>
  <c r="V24" i="4"/>
  <c r="P34" i="4"/>
  <c r="AZ42" i="4"/>
  <c r="BJ23" i="17"/>
  <c r="M42" i="4" s="1"/>
  <c r="G120" i="31" s="1"/>
  <c r="GD12" i="18"/>
  <c r="AW21" i="4" s="1"/>
  <c r="Y99" i="31" s="1"/>
  <c r="HE33" i="18"/>
  <c r="HI33" i="18" s="1"/>
  <c r="BO7" i="18"/>
  <c r="GI7" i="18"/>
  <c r="HF23" i="18"/>
  <c r="ID8" i="17"/>
  <c r="GG10" i="17"/>
  <c r="GK10" i="17" s="1"/>
  <c r="HR10" i="17"/>
  <c r="FS15" i="17"/>
  <c r="FW15" i="17" s="1"/>
  <c r="GC15" i="17" s="1"/>
  <c r="HE15" i="17"/>
  <c r="HI15" i="17" s="1"/>
  <c r="BZ17" i="17"/>
  <c r="CM20" i="17"/>
  <c r="CK25" i="17"/>
  <c r="CO25" i="17" s="1"/>
  <c r="IC25" i="17"/>
  <c r="IG25" i="17" s="1"/>
  <c r="IM25" i="17" s="1"/>
  <c r="AM9" i="4"/>
  <c r="AI10" i="4"/>
  <c r="DT14" i="18"/>
  <c r="AE23" i="4" s="1"/>
  <c r="P101" i="31" s="1"/>
  <c r="DT6" i="18"/>
  <c r="IN6" i="18"/>
  <c r="GS8" i="18"/>
  <c r="GW8" i="18" s="1"/>
  <c r="CK9" i="18"/>
  <c r="CO9" i="18" s="1"/>
  <c r="CU9" i="18" s="1"/>
  <c r="GU15" i="18"/>
  <c r="KX16" i="18"/>
  <c r="EK17" i="18"/>
  <c r="KN27" i="18"/>
  <c r="BN27" i="18"/>
  <c r="GD14" i="17"/>
  <c r="KO16" i="17"/>
  <c r="CM16" i="17"/>
  <c r="DK16" i="17"/>
  <c r="BO16" i="17"/>
  <c r="CA16" i="17"/>
  <c r="FS17" i="17"/>
  <c r="FW17" i="17" s="1"/>
  <c r="GC17" i="17" s="1"/>
  <c r="KX22" i="17"/>
  <c r="BM4" i="29"/>
  <c r="T4" i="29"/>
  <c r="AX4" i="29"/>
  <c r="BM31" i="29"/>
  <c r="AX31" i="29"/>
  <c r="T31" i="29"/>
  <c r="BN12" i="28"/>
  <c r="BO12" i="28" s="1"/>
  <c r="I12" i="28"/>
  <c r="H12" i="28"/>
  <c r="EK8" i="18"/>
  <c r="HF12" i="18"/>
  <c r="O14" i="18"/>
  <c r="S14" i="18" s="1"/>
  <c r="IE15" i="18"/>
  <c r="GG16" i="18"/>
  <c r="GK16" i="18" s="1"/>
  <c r="GQ16" i="18" s="1"/>
  <c r="DI18" i="18"/>
  <c r="DM18" i="18" s="1"/>
  <c r="DS18" i="18" s="1"/>
  <c r="AB31" i="4" s="1"/>
  <c r="EU18" i="18"/>
  <c r="EY18" i="18" s="1"/>
  <c r="FG18" i="18"/>
  <c r="FK18" i="18" s="1"/>
  <c r="KO27" i="18"/>
  <c r="HS27" i="18"/>
  <c r="BO27" i="18"/>
  <c r="GU27" i="18"/>
  <c r="KN28" i="18"/>
  <c r="HF28" i="18"/>
  <c r="ID28" i="18"/>
  <c r="AO28" i="18"/>
  <c r="BZ28" i="18"/>
  <c r="GT28" i="18"/>
  <c r="DJ23" i="17"/>
  <c r="DX23" i="17"/>
  <c r="EV23" i="17"/>
  <c r="FH23" i="17"/>
  <c r="EJ23" i="17"/>
  <c r="DW24" i="17"/>
  <c r="EA24" i="17" s="1"/>
  <c r="EU24" i="17"/>
  <c r="EY24" i="17" s="1"/>
  <c r="FE24" i="17" s="1"/>
  <c r="AR43" i="4" s="1"/>
  <c r="H31" i="29"/>
  <c r="AY31" i="29"/>
  <c r="BA31" i="29" s="1"/>
  <c r="U31" i="29"/>
  <c r="G8" i="18"/>
  <c r="M8" i="18" s="1"/>
  <c r="FU8" i="18"/>
  <c r="BM9" i="18"/>
  <c r="BQ9" i="18" s="1"/>
  <c r="GD9" i="18"/>
  <c r="CL12" i="18"/>
  <c r="KX12" i="18"/>
  <c r="CG21" i="4" s="1"/>
  <c r="AQ99" i="31" s="1"/>
  <c r="CK16" i="18"/>
  <c r="CO16" i="18" s="1"/>
  <c r="DI20" i="18"/>
  <c r="DM20" i="18" s="1"/>
  <c r="CK20" i="18"/>
  <c r="CO20" i="18" s="1"/>
  <c r="CU20" i="18" s="1"/>
  <c r="FS25" i="18"/>
  <c r="FW25" i="18" s="1"/>
  <c r="GC25" i="18" s="1"/>
  <c r="GG25" i="18"/>
  <c r="GK25" i="18" s="1"/>
  <c r="CK25" i="18"/>
  <c r="CO25" i="18" s="1"/>
  <c r="HQ25" i="18"/>
  <c r="HU25" i="18" s="1"/>
  <c r="IA25" i="18" s="1"/>
  <c r="DI25" i="18"/>
  <c r="DM25" i="18" s="1"/>
  <c r="DS25" i="18" s="1"/>
  <c r="AB51" i="4" s="1"/>
  <c r="BM25" i="18"/>
  <c r="BQ25" i="18" s="1"/>
  <c r="KO26" i="18"/>
  <c r="BO26" i="18"/>
  <c r="KA30" i="18"/>
  <c r="KE30" i="18" s="1"/>
  <c r="O30" i="18"/>
  <c r="S30" i="18" s="1"/>
  <c r="V30" i="18" s="1"/>
  <c r="W30" i="18" s="1"/>
  <c r="BJ30" i="18" s="1"/>
  <c r="M56" i="4" s="1"/>
  <c r="G134" i="31" s="1"/>
  <c r="KO13" i="17"/>
  <c r="BO13" i="17"/>
  <c r="DK13" i="17"/>
  <c r="KO23" i="17"/>
  <c r="CY23" i="17"/>
  <c r="H17" i="29"/>
  <c r="AY17" i="29"/>
  <c r="U17" i="29"/>
  <c r="I31" i="29"/>
  <c r="BN18" i="28"/>
  <c r="BP18" i="28" s="1"/>
  <c r="I18" i="28"/>
  <c r="H18" i="28"/>
  <c r="G18" i="28"/>
  <c r="GI6" i="18"/>
  <c r="CA7" i="18"/>
  <c r="CW9" i="18"/>
  <c r="DA9" i="18" s="1"/>
  <c r="HQ9" i="18"/>
  <c r="HU9" i="18" s="1"/>
  <c r="IA9" i="18" s="1"/>
  <c r="DX10" i="18"/>
  <c r="KW12" i="18"/>
  <c r="CD21" i="4" s="1"/>
  <c r="AL13" i="10" s="1"/>
  <c r="BN12" i="18"/>
  <c r="EK15" i="18"/>
  <c r="HG15" i="18"/>
  <c r="KO18" i="18"/>
  <c r="BO18" i="18"/>
  <c r="KN20" i="18"/>
  <c r="DJ20" i="18"/>
  <c r="FS24" i="18"/>
  <c r="FW24" i="18" s="1"/>
  <c r="GC24" i="18" s="1"/>
  <c r="AT41" i="4" s="1"/>
  <c r="CK24" i="18"/>
  <c r="CO24" i="18" s="1"/>
  <c r="BY25" i="18"/>
  <c r="CC25" i="18" s="1"/>
  <c r="AZ30" i="18"/>
  <c r="P30" i="18"/>
  <c r="G34" i="18"/>
  <c r="FG34" i="18"/>
  <c r="FK34" i="18" s="1"/>
  <c r="FQ34" i="18" s="1"/>
  <c r="FS14" i="17"/>
  <c r="FW14" i="17" s="1"/>
  <c r="GC14" i="17" s="1"/>
  <c r="GS14" i="17"/>
  <c r="GW14" i="17" s="1"/>
  <c r="HC14" i="17" s="1"/>
  <c r="BY14" i="17"/>
  <c r="CC14" i="17" s="1"/>
  <c r="G14" i="17"/>
  <c r="DI14" i="17"/>
  <c r="DM14" i="17" s="1"/>
  <c r="T13" i="29"/>
  <c r="BM13" i="29"/>
  <c r="AI13" i="29"/>
  <c r="I17" i="29"/>
  <c r="H9" i="28"/>
  <c r="EW8" i="18"/>
  <c r="EI9" i="18"/>
  <c r="EM9" i="18" s="1"/>
  <c r="ES9" i="18" s="1"/>
  <c r="AQ18" i="4" s="1"/>
  <c r="Y11" i="10" s="1"/>
  <c r="FG9" i="18"/>
  <c r="FK9" i="18" s="1"/>
  <c r="GG9" i="18"/>
  <c r="GK9" i="18" s="1"/>
  <c r="AZ14" i="18"/>
  <c r="IN14" i="18"/>
  <c r="BO23" i="4" s="1"/>
  <c r="AH101" i="31" s="1"/>
  <c r="FT24" i="18"/>
  <c r="DJ24" i="18"/>
  <c r="HF24" i="18"/>
  <c r="CL24" i="18"/>
  <c r="GH24" i="18"/>
  <c r="DK25" i="18"/>
  <c r="DY25" i="18"/>
  <c r="FU30" i="18"/>
  <c r="IE30" i="18"/>
  <c r="HG30" i="18"/>
  <c r="DK33" i="18"/>
  <c r="EW33" i="18"/>
  <c r="DY33" i="18"/>
  <c r="KM7" i="17"/>
  <c r="KQ7" i="17" s="1"/>
  <c r="KW7" i="17" s="1"/>
  <c r="G7" i="17"/>
  <c r="J7" i="17" s="1"/>
  <c r="K7" i="17" s="1"/>
  <c r="EU7" i="17"/>
  <c r="EY7" i="17" s="1"/>
  <c r="FE7" i="17" s="1"/>
  <c r="AR7" i="4" s="1"/>
  <c r="Z5" i="10" s="1"/>
  <c r="CI9" i="17"/>
  <c r="EJ14" i="17"/>
  <c r="ID14" i="17"/>
  <c r="BZ14" i="17"/>
  <c r="GG14" i="17"/>
  <c r="GK14" i="17" s="1"/>
  <c r="GQ14" i="17" s="1"/>
  <c r="BH14" i="4" s="1"/>
  <c r="AC10" i="10" s="1"/>
  <c r="FT23" i="17"/>
  <c r="KM26" i="17"/>
  <c r="KQ26" i="17" s="1"/>
  <c r="KW26" i="17" s="1"/>
  <c r="GS26" i="17"/>
  <c r="GW26" i="17" s="1"/>
  <c r="HC26" i="17" s="1"/>
  <c r="BM7" i="29"/>
  <c r="T7" i="29"/>
  <c r="BM29" i="29"/>
  <c r="AX29" i="29"/>
  <c r="T29" i="29"/>
  <c r="T25" i="28"/>
  <c r="AX25" i="28"/>
  <c r="CA6" i="18"/>
  <c r="CY6" i="18"/>
  <c r="DK7" i="18"/>
  <c r="BY9" i="18"/>
  <c r="CC9" i="18" s="1"/>
  <c r="EJ9" i="18"/>
  <c r="FH9" i="18"/>
  <c r="GQ9" i="18"/>
  <c r="AA14" i="18"/>
  <c r="AE14" i="18" s="1"/>
  <c r="DK15" i="18"/>
  <c r="FU22" i="18"/>
  <c r="GI22" i="18"/>
  <c r="IE22" i="18"/>
  <c r="DK24" i="18"/>
  <c r="EW24" i="18"/>
  <c r="CY27" i="18"/>
  <c r="BM29" i="18"/>
  <c r="BQ29" i="18" s="1"/>
  <c r="GS34" i="18"/>
  <c r="GW34" i="18" s="1"/>
  <c r="HC34" i="18" s="1"/>
  <c r="BI60" i="4" s="1"/>
  <c r="KB7" i="17"/>
  <c r="CX7" i="17"/>
  <c r="IR7" i="17"/>
  <c r="KN9" i="17"/>
  <c r="ID9" i="17"/>
  <c r="CX9" i="17"/>
  <c r="BZ9" i="17"/>
  <c r="JO12" i="17"/>
  <c r="JS12" i="17" s="1"/>
  <c r="DW12" i="17"/>
  <c r="EA12" i="17" s="1"/>
  <c r="EG12" i="17" s="1"/>
  <c r="AP12" i="4" s="1"/>
  <c r="X9" i="10" s="1"/>
  <c r="AA12" i="17"/>
  <c r="AE12" i="17" s="1"/>
  <c r="IE13" i="17"/>
  <c r="AJ24" i="29"/>
  <c r="H29" i="29"/>
  <c r="I29" i="29"/>
  <c r="AY18" i="28"/>
  <c r="BB18" i="28" s="1"/>
  <c r="GU6" i="18"/>
  <c r="CM7" i="18"/>
  <c r="HS7" i="18"/>
  <c r="DY8" i="18"/>
  <c r="DI9" i="18"/>
  <c r="DM9" i="18" s="1"/>
  <c r="IC9" i="18"/>
  <c r="IG9" i="18" s="1"/>
  <c r="IM9" i="18" s="1"/>
  <c r="BL18" i="4" s="1"/>
  <c r="AG11" i="10" s="1"/>
  <c r="DS11" i="18"/>
  <c r="AB20" i="4" s="1"/>
  <c r="W12" i="10" s="1"/>
  <c r="CW12" i="18"/>
  <c r="DA12" i="18" s="1"/>
  <c r="DG12" i="18" s="1"/>
  <c r="GT12" i="18"/>
  <c r="ID12" i="18"/>
  <c r="DT19" i="18"/>
  <c r="AE32" i="4" s="1"/>
  <c r="R110" i="31" s="1"/>
  <c r="GD25" i="18"/>
  <c r="JE28" i="18"/>
  <c r="GI9" i="17"/>
  <c r="DY9" i="17"/>
  <c r="FI9" i="17"/>
  <c r="Q9" i="17"/>
  <c r="CY9" i="17"/>
  <c r="JQ9" i="17"/>
  <c r="KX10" i="17"/>
  <c r="CY16" i="17"/>
  <c r="GD22" i="17"/>
  <c r="DT28" i="17"/>
  <c r="AE47" i="4" s="1"/>
  <c r="P125" i="31" s="1"/>
  <c r="AF33" i="29"/>
  <c r="U18" i="28"/>
  <c r="X18" i="28" s="1"/>
  <c r="BN20" i="28"/>
  <c r="BP20" i="28" s="1"/>
  <c r="I20" i="28"/>
  <c r="U20" i="28"/>
  <c r="X20" i="28" s="1"/>
  <c r="AY20" i="28"/>
  <c r="BB20" i="28" s="1"/>
  <c r="FI8" i="18"/>
  <c r="FT10" i="18"/>
  <c r="BZ12" i="18"/>
  <c r="FU24" i="18"/>
  <c r="DI27" i="18"/>
  <c r="DM27" i="18" s="1"/>
  <c r="DS27" i="18" s="1"/>
  <c r="AB53" i="4" s="1"/>
  <c r="FS27" i="18"/>
  <c r="FW27" i="18" s="1"/>
  <c r="GC27" i="18" s="1"/>
  <c r="AT53" i="4" s="1"/>
  <c r="CA27" i="18"/>
  <c r="EU27" i="18"/>
  <c r="EY27" i="18" s="1"/>
  <c r="DX7" i="17"/>
  <c r="HF9" i="17"/>
  <c r="HG13" i="17"/>
  <c r="H20" i="28"/>
  <c r="IC21" i="18"/>
  <c r="IG21" i="18" s="1"/>
  <c r="IM21" i="18" s="1"/>
  <c r="BL38" i="4" s="1"/>
  <c r="GC33" i="18"/>
  <c r="GG33" i="18"/>
  <c r="GK33" i="18" s="1"/>
  <c r="DX8" i="17"/>
  <c r="GI8" i="17"/>
  <c r="JD8" i="17"/>
  <c r="BZ10" i="17"/>
  <c r="Y11" i="17"/>
  <c r="IR11" i="17"/>
  <c r="HR13" i="17"/>
  <c r="DS16" i="17"/>
  <c r="IN17" i="17"/>
  <c r="BO26" i="4" s="1"/>
  <c r="AH104" i="31" s="1"/>
  <c r="IE20" i="17"/>
  <c r="BZ21" i="17"/>
  <c r="G22" i="17"/>
  <c r="BY22" i="17"/>
  <c r="CC22" i="17" s="1"/>
  <c r="CI22" i="17" s="1"/>
  <c r="FG23" i="17"/>
  <c r="FK23" i="17" s="1"/>
  <c r="GG23" i="17"/>
  <c r="GK23" i="17" s="1"/>
  <c r="DX24" i="17"/>
  <c r="GI24" i="17"/>
  <c r="HG24" i="17"/>
  <c r="EU25" i="17"/>
  <c r="EY25" i="17" s="1"/>
  <c r="FE25" i="17" s="1"/>
  <c r="AR44" i="4" s="1"/>
  <c r="BY27" i="17"/>
  <c r="CC27" i="17" s="1"/>
  <c r="CI27" i="17" s="1"/>
  <c r="DI27" i="17"/>
  <c r="DM27" i="17" s="1"/>
  <c r="DS27" i="17" s="1"/>
  <c r="IN28" i="17"/>
  <c r="HS29" i="17"/>
  <c r="EJ30" i="17"/>
  <c r="I10" i="28"/>
  <c r="BM21" i="18"/>
  <c r="BQ21" i="18" s="1"/>
  <c r="BW21" i="18" s="1"/>
  <c r="GT23" i="18"/>
  <c r="JC23" i="18"/>
  <c r="JG23" i="18" s="1"/>
  <c r="JM23" i="18" s="1"/>
  <c r="CA40" i="4" s="1"/>
  <c r="P29" i="18"/>
  <c r="ID31" i="18"/>
  <c r="BM33" i="18"/>
  <c r="BQ33" i="18" s="1"/>
  <c r="HQ33" i="18"/>
  <c r="HU33" i="18" s="1"/>
  <c r="IA33" i="18" s="1"/>
  <c r="GD8" i="17"/>
  <c r="AW8" i="4" s="1"/>
  <c r="Y86" i="31" s="1"/>
  <c r="IN8" i="17"/>
  <c r="HE10" i="17"/>
  <c r="HI10" i="17" s="1"/>
  <c r="HO10" i="17" s="1"/>
  <c r="BJ10" i="4" s="1"/>
  <c r="AE8" i="10" s="1"/>
  <c r="FT11" i="17"/>
  <c r="CX13" i="17"/>
  <c r="GT13" i="17"/>
  <c r="BY15" i="17"/>
  <c r="CC15" i="17" s="1"/>
  <c r="DI15" i="17"/>
  <c r="DM15" i="17" s="1"/>
  <c r="EK15" i="17"/>
  <c r="CL17" i="17"/>
  <c r="M23" i="17"/>
  <c r="F42" i="4" s="1"/>
  <c r="HQ23" i="17"/>
  <c r="HU23" i="17" s="1"/>
  <c r="IA23" i="17" s="1"/>
  <c r="G25" i="17"/>
  <c r="CW25" i="17"/>
  <c r="DA25" i="17" s="1"/>
  <c r="CL29" i="17"/>
  <c r="DI30" i="17"/>
  <c r="DM30" i="17" s="1"/>
  <c r="I21" i="29"/>
  <c r="I8" i="28"/>
  <c r="G14" i="28"/>
  <c r="H16" i="28"/>
  <c r="H26" i="28"/>
  <c r="G29" i="28"/>
  <c r="H31" i="28"/>
  <c r="Q21" i="18"/>
  <c r="BA21" i="18"/>
  <c r="HQ21" i="18"/>
  <c r="HU21" i="18" s="1"/>
  <c r="IA21" i="18" s="1"/>
  <c r="BO23" i="18"/>
  <c r="CX23" i="18"/>
  <c r="FT26" i="18"/>
  <c r="KC29" i="18"/>
  <c r="HR31" i="18"/>
  <c r="DI33" i="18"/>
  <c r="DM33" i="18" s="1"/>
  <c r="EV34" i="18"/>
  <c r="BO7" i="17"/>
  <c r="FI7" i="17"/>
  <c r="HG8" i="17"/>
  <c r="HS12" i="17"/>
  <c r="DW15" i="17"/>
  <c r="EA15" i="17" s="1"/>
  <c r="EG15" i="17" s="1"/>
  <c r="HF17" i="17"/>
  <c r="GT21" i="17"/>
  <c r="CW22" i="17"/>
  <c r="DA22" i="17" s="1"/>
  <c r="DG22" i="17" s="1"/>
  <c r="AA36" i="4" s="1"/>
  <c r="DT24" i="17"/>
  <c r="AE43" i="4" s="1"/>
  <c r="P121" i="31" s="1"/>
  <c r="GC24" i="17"/>
  <c r="EW31" i="17"/>
  <c r="GD28" i="18"/>
  <c r="KX32" i="18"/>
  <c r="DT7" i="17"/>
  <c r="AE7" i="4" s="1"/>
  <c r="P85" i="31" s="1"/>
  <c r="P11" i="17"/>
  <c r="DX11" i="17"/>
  <c r="CY12" i="17"/>
  <c r="GU12" i="17"/>
  <c r="BN13" i="17"/>
  <c r="BM15" i="17"/>
  <c r="BQ15" i="17" s="1"/>
  <c r="GD19" i="17"/>
  <c r="GI20" i="17"/>
  <c r="FE23" i="17"/>
  <c r="CY24" i="17"/>
  <c r="EV24" i="17"/>
  <c r="ID24" i="17"/>
  <c r="BO25" i="17"/>
  <c r="DK25" i="17"/>
  <c r="FS25" i="17"/>
  <c r="FW25" i="17" s="1"/>
  <c r="GD26" i="17"/>
  <c r="AW45" i="4" s="1"/>
  <c r="DT27" i="17"/>
  <c r="GH29" i="17"/>
  <c r="GD30" i="17"/>
  <c r="GI31" i="17"/>
  <c r="I25" i="29"/>
  <c r="I27" i="29"/>
  <c r="G10" i="28"/>
  <c r="BA14" i="28"/>
  <c r="IN18" i="18"/>
  <c r="GD21" i="18"/>
  <c r="AW38" i="4" s="1"/>
  <c r="GS21" i="18"/>
  <c r="GW21" i="18" s="1"/>
  <c r="HC21" i="18" s="1"/>
  <c r="BI38" i="4" s="1"/>
  <c r="HQ32" i="18"/>
  <c r="HU32" i="18" s="1"/>
  <c r="IA32" i="18" s="1"/>
  <c r="CK33" i="18"/>
  <c r="CO33" i="18" s="1"/>
  <c r="FH6" i="17"/>
  <c r="BY10" i="17"/>
  <c r="CC10" i="17" s="1"/>
  <c r="CA12" i="17"/>
  <c r="IC15" i="17"/>
  <c r="IG15" i="17" s="1"/>
  <c r="GH17" i="17"/>
  <c r="KX19" i="17"/>
  <c r="CG33" i="4" s="1"/>
  <c r="AQ111" i="31" s="1"/>
  <c r="CX21" i="17"/>
  <c r="HQ22" i="17"/>
  <c r="HU22" i="17" s="1"/>
  <c r="IE24" i="17"/>
  <c r="DJ29" i="17"/>
  <c r="CA31" i="17"/>
  <c r="T17" i="29"/>
  <c r="AX17" i="29"/>
  <c r="H10" i="28"/>
  <c r="H15" i="28"/>
  <c r="BN26" i="28"/>
  <c r="BO26" i="28" s="1"/>
  <c r="I28" i="28"/>
  <c r="I30" i="28"/>
  <c r="BA191" i="31"/>
  <c r="AZ194" i="31"/>
  <c r="BA170" i="31"/>
  <c r="BA169" i="31"/>
  <c r="AZ179" i="31"/>
  <c r="BA150" i="31"/>
  <c r="BA148" i="31"/>
  <c r="V160" i="4"/>
  <c r="BF160" i="4"/>
  <c r="AM163" i="4"/>
  <c r="BW163" i="4"/>
  <c r="L11" i="20"/>
  <c r="AN160" i="4"/>
  <c r="U163" i="4"/>
  <c r="Q157" i="4"/>
  <c r="R157" i="4"/>
  <c r="BR157" i="4"/>
  <c r="AM6" i="4"/>
  <c r="AO11" i="4"/>
  <c r="BY11" i="4"/>
  <c r="U13" i="4"/>
  <c r="BE13" i="4"/>
  <c r="BX14" i="4"/>
  <c r="BX16" i="4"/>
  <c r="BX22" i="4"/>
  <c r="BX24" i="4"/>
  <c r="U27" i="4"/>
  <c r="BE27" i="4"/>
  <c r="AM29" i="4"/>
  <c r="BW29" i="4"/>
  <c r="AN32" i="4"/>
  <c r="AN38" i="4"/>
  <c r="BF40" i="4"/>
  <c r="Q43" i="4"/>
  <c r="BS51" i="4"/>
  <c r="Q53" i="4"/>
  <c r="BB53" i="4"/>
  <c r="CL53" i="4"/>
  <c r="V54" i="4"/>
  <c r="Q59" i="4"/>
  <c r="BF72" i="4"/>
  <c r="Q73" i="4"/>
  <c r="AM74" i="4"/>
  <c r="BW74" i="4"/>
  <c r="Q79" i="4"/>
  <c r="AN79" i="4"/>
  <c r="BX79" i="4"/>
  <c r="P81" i="4"/>
  <c r="BX85" i="4"/>
  <c r="BR89" i="4"/>
  <c r="W90" i="4"/>
  <c r="BG90" i="4"/>
  <c r="V93" i="4"/>
  <c r="P95" i="4"/>
  <c r="Q103" i="4"/>
  <c r="AN103" i="4"/>
  <c r="BX103" i="4"/>
  <c r="BF116" i="4"/>
  <c r="AM119" i="4"/>
  <c r="BA135" i="4"/>
  <c r="P137" i="4"/>
  <c r="BX139" i="4"/>
  <c r="K50" i="12"/>
  <c r="AS60" i="12"/>
  <c r="J71" i="4"/>
  <c r="Z114" i="4"/>
  <c r="U11" i="4"/>
  <c r="BE11" i="4"/>
  <c r="AS5" i="10"/>
  <c r="W13" i="4"/>
  <c r="BG13" i="4"/>
  <c r="V14" i="4"/>
  <c r="V16" i="4"/>
  <c r="CK21" i="4"/>
  <c r="V22" i="4"/>
  <c r="W27" i="4"/>
  <c r="BG27" i="4"/>
  <c r="Q29" i="4"/>
  <c r="AO29" i="4"/>
  <c r="BY29" i="4"/>
  <c r="BF32" i="4"/>
  <c r="Q35" i="4"/>
  <c r="AH37" i="4"/>
  <c r="BF38" i="4"/>
  <c r="BX40" i="4"/>
  <c r="AZ45" i="4"/>
  <c r="BF48" i="4"/>
  <c r="AI53" i="4"/>
  <c r="AN54" i="4"/>
  <c r="AI59" i="4"/>
  <c r="V72" i="4"/>
  <c r="AO74" i="4"/>
  <c r="BY74" i="4"/>
  <c r="AH79" i="4"/>
  <c r="BS79" i="4"/>
  <c r="R81" i="4"/>
  <c r="AN85" i="4"/>
  <c r="V87" i="4"/>
  <c r="BF87" i="4"/>
  <c r="AM90" i="4"/>
  <c r="BW90" i="4"/>
  <c r="AO92" i="4"/>
  <c r="P97" i="4"/>
  <c r="V101" i="4"/>
  <c r="BR103" i="4"/>
  <c r="V116" i="4"/>
  <c r="Q119" i="4"/>
  <c r="P135" i="4"/>
  <c r="P145" i="4"/>
  <c r="AT12" i="10"/>
  <c r="L8" i="12"/>
  <c r="AB71" i="4"/>
  <c r="P120" i="4"/>
  <c r="AI6" i="4"/>
  <c r="BE6" i="4"/>
  <c r="BX8" i="4"/>
  <c r="CK13" i="4"/>
  <c r="W19" i="4"/>
  <c r="AM21" i="4"/>
  <c r="BW21" i="4"/>
  <c r="AN24" i="4"/>
  <c r="BR29" i="4"/>
  <c r="BF30" i="4"/>
  <c r="AO35" i="4"/>
  <c r="U37" i="4"/>
  <c r="U43" i="4"/>
  <c r="P45" i="4"/>
  <c r="AM45" i="4"/>
  <c r="AN46" i="4"/>
  <c r="P51" i="4"/>
  <c r="U53" i="4"/>
  <c r="AO53" i="4"/>
  <c r="BY53" i="4"/>
  <c r="BF56" i="4"/>
  <c r="U59" i="4"/>
  <c r="BX72" i="4"/>
  <c r="W76" i="4"/>
  <c r="V77" i="4"/>
  <c r="U80" i="4"/>
  <c r="BR81" i="4"/>
  <c r="W82" i="4"/>
  <c r="AO84" i="4"/>
  <c r="BE88" i="4"/>
  <c r="BA91" i="4"/>
  <c r="BY92" i="4"/>
  <c r="AN93" i="4"/>
  <c r="BW96" i="4"/>
  <c r="Q97" i="4"/>
  <c r="U98" i="4"/>
  <c r="AH101" i="4"/>
  <c r="BX116" i="4"/>
  <c r="R119" i="4"/>
  <c r="BE119" i="4"/>
  <c r="Q135" i="4"/>
  <c r="BR135" i="4"/>
  <c r="U136" i="4"/>
  <c r="BR137" i="4"/>
  <c r="V139" i="4"/>
  <c r="AN141" i="4"/>
  <c r="AM142" i="4"/>
  <c r="BW142" i="4"/>
  <c r="AO144" i="4"/>
  <c r="Q145" i="4"/>
  <c r="AT5" i="10"/>
  <c r="AT4" i="12"/>
  <c r="L51" i="12"/>
  <c r="AS63" i="12"/>
  <c r="AS119" i="12"/>
  <c r="AS64" i="13"/>
  <c r="AT269" i="19"/>
  <c r="U6" i="4"/>
  <c r="BG6" i="4"/>
  <c r="W11" i="4"/>
  <c r="AM13" i="4"/>
  <c r="AN14" i="4"/>
  <c r="AN16" i="4"/>
  <c r="AN22" i="4"/>
  <c r="AM27" i="4"/>
  <c r="BW27" i="4"/>
  <c r="U29" i="4"/>
  <c r="BX32" i="4"/>
  <c r="BS35" i="4"/>
  <c r="BX38" i="4"/>
  <c r="V40" i="4"/>
  <c r="Q45" i="4"/>
  <c r="BX48" i="4"/>
  <c r="Q51" i="4"/>
  <c r="CL51" i="4"/>
  <c r="BS53" i="4"/>
  <c r="BF54" i="4"/>
  <c r="U74" i="4"/>
  <c r="BX77" i="4"/>
  <c r="V79" i="4"/>
  <c r="BA87" i="4"/>
  <c r="CJ89" i="4"/>
  <c r="AO90" i="4"/>
  <c r="U96" i="4"/>
  <c r="BX101" i="4"/>
  <c r="V103" i="4"/>
  <c r="BF115" i="4"/>
  <c r="BG138" i="4"/>
  <c r="P143" i="4"/>
  <c r="R145" i="4"/>
  <c r="L55" i="12"/>
  <c r="J131" i="4"/>
  <c r="R73" i="4"/>
  <c r="BA78" i="4"/>
  <c r="AN10" i="4"/>
  <c r="AM19" i="4"/>
  <c r="AO21" i="4"/>
  <c r="U35" i="4"/>
  <c r="W37" i="4"/>
  <c r="W43" i="4"/>
  <c r="AO45" i="4"/>
  <c r="AM51" i="4"/>
  <c r="W59" i="4"/>
  <c r="AZ73" i="4"/>
  <c r="CK73" i="4"/>
  <c r="AM82" i="4"/>
  <c r="P87" i="4"/>
  <c r="BW88" i="4"/>
  <c r="P89" i="4"/>
  <c r="V95" i="4"/>
  <c r="W98" i="4"/>
  <c r="AO100" i="4"/>
  <c r="U119" i="4"/>
  <c r="CK119" i="4"/>
  <c r="V133" i="4"/>
  <c r="U134" i="4"/>
  <c r="AH135" i="4"/>
  <c r="W136" i="4"/>
  <c r="Q143" i="4"/>
  <c r="U144" i="4"/>
  <c r="AI145" i="4"/>
  <c r="BS145" i="4"/>
  <c r="AT4" i="10"/>
  <c r="BW6" i="4"/>
  <c r="AM11" i="4"/>
  <c r="AO13" i="4"/>
  <c r="BR21" i="4"/>
  <c r="AO27" i="4"/>
  <c r="W29" i="4"/>
  <c r="AI45" i="4"/>
  <c r="BS45" i="4"/>
  <c r="AJ51" i="4"/>
  <c r="V56" i="4"/>
  <c r="CJ59" i="4"/>
  <c r="W74" i="4"/>
  <c r="BA79" i="4"/>
  <c r="CK79" i="4"/>
  <c r="AN87" i="4"/>
  <c r="U90" i="4"/>
  <c r="BA103" i="4"/>
  <c r="BW119" i="4"/>
  <c r="R143" i="4"/>
  <c r="AI163" i="4"/>
  <c r="AM138" i="4"/>
  <c r="BW138" i="4"/>
  <c r="V143" i="4"/>
  <c r="BF143" i="4"/>
  <c r="L4" i="19"/>
  <c r="V135" i="4"/>
  <c r="BF135" i="4"/>
  <c r="AO140" i="4"/>
  <c r="BY140" i="4"/>
  <c r="U138" i="4"/>
  <c r="AN143" i="4"/>
  <c r="AN135" i="4"/>
  <c r="W140" i="4"/>
  <c r="AS4" i="19"/>
  <c r="P140" i="4"/>
  <c r="BF6" i="4"/>
  <c r="AO116" i="4"/>
  <c r="X129" i="4"/>
  <c r="W14" i="4"/>
  <c r="AZ14" i="4"/>
  <c r="BW72" i="4"/>
  <c r="BS77" i="4"/>
  <c r="BA95" i="4"/>
  <c r="CL120" i="4"/>
  <c r="BB120" i="4"/>
  <c r="W46" i="4"/>
  <c r="CK51" i="4"/>
  <c r="AM72" i="4"/>
  <c r="AH94" i="4"/>
  <c r="AA71" i="4"/>
  <c r="AB114" i="4"/>
  <c r="Y131" i="4"/>
  <c r="AI78" i="4"/>
  <c r="AN6" i="4"/>
  <c r="CJ81" i="4"/>
  <c r="AN88" i="4"/>
  <c r="BT56" i="4"/>
  <c r="CK48" i="4"/>
  <c r="BS24" i="4"/>
  <c r="AR131" i="4"/>
  <c r="CA156" i="4"/>
  <c r="W93" i="4"/>
  <c r="U99" i="4"/>
  <c r="V49" i="4"/>
  <c r="BY101" i="4"/>
  <c r="BK114" i="4"/>
  <c r="AT131" i="4"/>
  <c r="CJ138" i="4"/>
  <c r="BS138" i="4"/>
  <c r="Q8" i="4"/>
  <c r="BX17" i="4"/>
  <c r="P24" i="4"/>
  <c r="AM24" i="4"/>
  <c r="CK24" i="4"/>
  <c r="AM48" i="4"/>
  <c r="BW48" i="4"/>
  <c r="W56" i="4"/>
  <c r="BE56" i="4"/>
  <c r="U75" i="4"/>
  <c r="AI76" i="4"/>
  <c r="V80" i="4"/>
  <c r="AM83" i="4"/>
  <c r="W85" i="4"/>
  <c r="BG85" i="4"/>
  <c r="BX88" i="4"/>
  <c r="P90" i="4"/>
  <c r="BX96" i="4"/>
  <c r="BE99" i="4"/>
  <c r="AN119" i="4"/>
  <c r="BX119" i="4"/>
  <c r="AT11" i="10"/>
  <c r="Z71" i="4"/>
  <c r="G174" i="4"/>
  <c r="E3" i="21" s="1"/>
  <c r="R8" i="4"/>
  <c r="AO8" i="4"/>
  <c r="BY8" i="4"/>
  <c r="W16" i="4"/>
  <c r="BG16" i="4"/>
  <c r="AN17" i="4"/>
  <c r="Q24" i="4"/>
  <c r="BW24" i="4"/>
  <c r="W32" i="4"/>
  <c r="BG32" i="4"/>
  <c r="AM40" i="4"/>
  <c r="BW40" i="4"/>
  <c r="BF49" i="4"/>
  <c r="BW75" i="4"/>
  <c r="W77" i="4"/>
  <c r="BG77" i="4"/>
  <c r="BX80" i="4"/>
  <c r="BW83" i="4"/>
  <c r="AO101" i="4"/>
  <c r="AM115" i="4"/>
  <c r="BW115" i="4"/>
  <c r="L9" i="12"/>
  <c r="AT65" i="12"/>
  <c r="AM120" i="4"/>
  <c r="BE120" i="4"/>
  <c r="BA151" i="31"/>
  <c r="U8" i="4"/>
  <c r="BE8" i="4"/>
  <c r="P16" i="4"/>
  <c r="AM16" i="4"/>
  <c r="BW16" i="4"/>
  <c r="AI24" i="4"/>
  <c r="BY24" i="4"/>
  <c r="BF25" i="4"/>
  <c r="P32" i="4"/>
  <c r="AM32" i="4"/>
  <c r="BW32" i="4"/>
  <c r="AO40" i="4"/>
  <c r="BY40" i="4"/>
  <c r="BR48" i="4"/>
  <c r="BR56" i="4"/>
  <c r="AM75" i="4"/>
  <c r="AN80" i="4"/>
  <c r="BE83" i="4"/>
  <c r="BG93" i="4"/>
  <c r="BW99" i="4"/>
  <c r="AT7" i="10"/>
  <c r="L52" i="12"/>
  <c r="Z131" i="4"/>
  <c r="CC156" i="4"/>
  <c r="AT174" i="4"/>
  <c r="X120" i="4"/>
  <c r="BJ120" i="4"/>
  <c r="K6" i="10"/>
  <c r="Q16" i="4"/>
  <c r="U24" i="4"/>
  <c r="V25" i="4"/>
  <c r="Q32" i="4"/>
  <c r="BX41" i="4"/>
  <c r="U48" i="4"/>
  <c r="AO56" i="4"/>
  <c r="AO85" i="4"/>
  <c r="U91" i="4"/>
  <c r="BE91" i="4"/>
  <c r="W101" i="4"/>
  <c r="V119" i="4"/>
  <c r="CK137" i="4"/>
  <c r="BA145" i="4"/>
  <c r="L6" i="10"/>
  <c r="AT5" i="12"/>
  <c r="AB131" i="4"/>
  <c r="CD156" i="4"/>
  <c r="AH80" i="4"/>
  <c r="AR120" i="4"/>
  <c r="BK120" i="4"/>
  <c r="W8" i="4"/>
  <c r="R16" i="4"/>
  <c r="AO16" i="4"/>
  <c r="AS11" i="10"/>
  <c r="AO32" i="4"/>
  <c r="U40" i="4"/>
  <c r="AN41" i="4"/>
  <c r="BR51" i="4"/>
  <c r="BW56" i="4"/>
  <c r="AO77" i="4"/>
  <c r="BF88" i="4"/>
  <c r="BF96" i="4"/>
  <c r="U115" i="4"/>
  <c r="CJ139" i="4"/>
  <c r="AS64" i="12"/>
  <c r="Z156" i="4"/>
  <c r="BJ174" i="4"/>
  <c r="AZ120" i="4"/>
  <c r="BS120" i="4"/>
  <c r="AZ8" i="4"/>
  <c r="CK8" i="4"/>
  <c r="AI16" i="4"/>
  <c r="BS16" i="4"/>
  <c r="W24" i="4"/>
  <c r="AI32" i="4"/>
  <c r="BS32" i="4"/>
  <c r="W48" i="4"/>
  <c r="AZ56" i="4"/>
  <c r="U72" i="4"/>
  <c r="BE72" i="4"/>
  <c r="BR83" i="4"/>
  <c r="AO93" i="4"/>
  <c r="BR101" i="4"/>
  <c r="W116" i="4"/>
  <c r="CD114" i="4"/>
  <c r="AQ131" i="4"/>
  <c r="AA156" i="4"/>
  <c r="BH172" i="4"/>
  <c r="AH120" i="4"/>
  <c r="BA120" i="4"/>
  <c r="BT120" i="4"/>
  <c r="AM8" i="4"/>
  <c r="U16" i="4"/>
  <c r="U32" i="4"/>
  <c r="W40" i="4"/>
  <c r="AZ48" i="4"/>
  <c r="CJ77" i="4"/>
  <c r="AM91" i="4"/>
  <c r="AZ93" i="4"/>
  <c r="AH145" i="4"/>
  <c r="K51" i="12"/>
  <c r="Q120" i="4"/>
  <c r="Z120" i="4"/>
  <c r="AJ120" i="4"/>
  <c r="AS120" i="4"/>
  <c r="R120" i="4"/>
  <c r="AA120" i="4"/>
  <c r="BX120" i="4"/>
  <c r="BF120" i="4"/>
  <c r="BY120" i="4"/>
  <c r="AN120" i="4"/>
  <c r="BG120" i="4"/>
  <c r="BZ120" i="4"/>
  <c r="BP64" i="13" s="1"/>
  <c r="CJ120" i="4"/>
  <c r="AO120" i="4"/>
  <c r="BR120" i="4"/>
  <c r="CK120" i="4"/>
  <c r="CB120" i="4"/>
  <c r="BR64" i="13" s="1"/>
  <c r="AN118" i="4"/>
  <c r="BX118" i="4"/>
  <c r="V118" i="4"/>
  <c r="AM86" i="4"/>
  <c r="BW86" i="4"/>
  <c r="W88" i="4"/>
  <c r="BG88" i="4"/>
  <c r="W96" i="4"/>
  <c r="V99" i="4"/>
  <c r="BF99" i="4"/>
  <c r="V91" i="4"/>
  <c r="U94" i="4"/>
  <c r="BG96" i="4"/>
  <c r="AN75" i="4"/>
  <c r="BX75" i="4"/>
  <c r="U78" i="4"/>
  <c r="BE78" i="4"/>
  <c r="AO80" i="4"/>
  <c r="BY80" i="4"/>
  <c r="L53" i="12"/>
  <c r="L105" i="12"/>
  <c r="AN83" i="4"/>
  <c r="BF91" i="4"/>
  <c r="AM102" i="4"/>
  <c r="U86" i="4"/>
  <c r="BE86" i="4"/>
  <c r="AO88" i="4"/>
  <c r="AN99" i="4"/>
  <c r="BX83" i="4"/>
  <c r="AO96" i="4"/>
  <c r="V75" i="4"/>
  <c r="AM78" i="4"/>
  <c r="W80" i="4"/>
  <c r="P82" i="4"/>
  <c r="R90" i="4"/>
  <c r="AZ74" i="4"/>
  <c r="CJ74" i="4"/>
  <c r="Q82" i="4"/>
  <c r="BA98" i="4"/>
  <c r="AS4" i="12"/>
  <c r="BA74" i="4"/>
  <c r="R82" i="4"/>
  <c r="P98" i="4"/>
  <c r="K8" i="12"/>
  <c r="Q74" i="4"/>
  <c r="AI82" i="4"/>
  <c r="BS82" i="4"/>
  <c r="Q98" i="4"/>
  <c r="AS59" i="12"/>
  <c r="BS74" i="4"/>
  <c r="BR74" i="4"/>
  <c r="BS90" i="4"/>
  <c r="BS98" i="4"/>
  <c r="BA168" i="31"/>
  <c r="BA152" i="31"/>
  <c r="V18" i="4"/>
  <c r="BF18" i="4"/>
  <c r="AN58" i="4"/>
  <c r="BX58" i="4"/>
  <c r="BX26" i="4"/>
  <c r="BF42" i="4"/>
  <c r="AN33" i="4"/>
  <c r="BX33" i="4"/>
  <c r="V34" i="4"/>
  <c r="BF34" i="4"/>
  <c r="BX57" i="4"/>
  <c r="AN26" i="4"/>
  <c r="V17" i="4"/>
  <c r="AN25" i="4"/>
  <c r="V41" i="4"/>
  <c r="AN42" i="4"/>
  <c r="AN50" i="4"/>
  <c r="BX50" i="4"/>
  <c r="AN57" i="4"/>
  <c r="V26" i="4"/>
  <c r="AN49" i="4"/>
  <c r="V50" i="4"/>
  <c r="V57" i="4"/>
  <c r="AN18" i="4"/>
  <c r="V58" i="4"/>
  <c r="V33" i="4"/>
  <c r="AN34" i="4"/>
  <c r="Q72" i="4"/>
  <c r="R80" i="4"/>
  <c r="BA88" i="4"/>
  <c r="Q96" i="4"/>
  <c r="AS6" i="12"/>
  <c r="BS72" i="4"/>
  <c r="CJ72" i="4"/>
  <c r="AI80" i="4"/>
  <c r="P88" i="4"/>
  <c r="R96" i="4"/>
  <c r="BS80" i="4"/>
  <c r="Q88" i="4"/>
  <c r="AH96" i="4"/>
  <c r="AI72" i="4"/>
  <c r="CK72" i="4"/>
  <c r="AI88" i="4"/>
  <c r="AH72" i="4"/>
  <c r="AZ28" i="4"/>
  <c r="BR28" i="4"/>
  <c r="AM36" i="4"/>
  <c r="BW36" i="4"/>
  <c r="AM52" i="4"/>
  <c r="BW52" i="4"/>
  <c r="BS56" i="4"/>
  <c r="AM60" i="4"/>
  <c r="BW60" i="4"/>
  <c r="AI116" i="4"/>
  <c r="BA132" i="4"/>
  <c r="AH133" i="4"/>
  <c r="CK134" i="4"/>
  <c r="AI161" i="4"/>
  <c r="L12" i="10"/>
  <c r="AT62" i="10"/>
  <c r="BI71" i="4"/>
  <c r="AP129" i="4"/>
  <c r="J156" i="4"/>
  <c r="AQ156" i="4"/>
  <c r="Y174" i="4"/>
  <c r="Q28" i="4"/>
  <c r="CK28" i="4"/>
  <c r="AO36" i="4"/>
  <c r="BY36" i="4"/>
  <c r="AO52" i="4"/>
  <c r="BY52" i="4"/>
  <c r="AO60" i="4"/>
  <c r="BY60" i="4"/>
  <c r="BJ71" i="4"/>
  <c r="AR156" i="4"/>
  <c r="Z174" i="4"/>
  <c r="AZ12" i="4"/>
  <c r="BR12" i="4"/>
  <c r="W20" i="4"/>
  <c r="R28" i="4"/>
  <c r="AO28" i="4"/>
  <c r="BW28" i="4"/>
  <c r="U44" i="4"/>
  <c r="BT53" i="4"/>
  <c r="AH60" i="4"/>
  <c r="CK102" i="4"/>
  <c r="AI117" i="4"/>
  <c r="AH132" i="4"/>
  <c r="AI134" i="4"/>
  <c r="BA136" i="4"/>
  <c r="BI114" i="4"/>
  <c r="AS156" i="4"/>
  <c r="AA174" i="4"/>
  <c r="P12" i="4"/>
  <c r="AM12" i="4"/>
  <c r="BS12" i="4"/>
  <c r="AZ20" i="4"/>
  <c r="BR20" i="4"/>
  <c r="AI28" i="4"/>
  <c r="BR35" i="4"/>
  <c r="U36" i="4"/>
  <c r="U52" i="4"/>
  <c r="U60" i="4"/>
  <c r="AZ76" i="4"/>
  <c r="L9" i="10"/>
  <c r="BJ114" i="4"/>
  <c r="Y156" i="4"/>
  <c r="CB174" i="4"/>
  <c r="Q12" i="4"/>
  <c r="CK12" i="4"/>
  <c r="P20" i="4"/>
  <c r="AM20" i="4"/>
  <c r="CK20" i="4"/>
  <c r="U28" i="4"/>
  <c r="W44" i="4"/>
  <c r="BS48" i="4"/>
  <c r="AZ53" i="4"/>
  <c r="AZ80" i="4"/>
  <c r="AI85" i="4"/>
  <c r="BS99" i="4"/>
  <c r="BS132" i="4"/>
  <c r="BA133" i="4"/>
  <c r="AI160" i="4"/>
  <c r="CK115" i="4"/>
  <c r="W36" i="4"/>
  <c r="BA44" i="4"/>
  <c r="W52" i="4"/>
  <c r="W60" i="4"/>
  <c r="CK94" i="4"/>
  <c r="AI118" i="4"/>
  <c r="AQ71" i="4"/>
  <c r="BJ131" i="4"/>
  <c r="BJ156" i="4"/>
  <c r="AQ174" i="4"/>
  <c r="AR71" i="4"/>
  <c r="CB114" i="4"/>
  <c r="AR174" i="4"/>
  <c r="CJ86" i="4"/>
  <c r="AZ99" i="4"/>
  <c r="BA101" i="4"/>
  <c r="AZ83" i="4"/>
  <c r="AZ88" i="4"/>
  <c r="BA96" i="4"/>
  <c r="BS102" i="4"/>
  <c r="AZ79" i="4"/>
  <c r="BS86" i="4"/>
  <c r="AH88" i="4"/>
  <c r="AZ97" i="4"/>
  <c r="AI79" i="4"/>
  <c r="CK89" i="4"/>
  <c r="BH129" i="4"/>
  <c r="BZ112" i="4"/>
  <c r="J114" i="4"/>
  <c r="G114" i="4"/>
  <c r="H174" i="4"/>
  <c r="F3" i="21" s="1"/>
  <c r="BK174" i="4"/>
  <c r="I174" i="4"/>
  <c r="BL174" i="4"/>
  <c r="X172" i="4"/>
  <c r="H156" i="4"/>
  <c r="AX51" i="20" s="1"/>
  <c r="BK156" i="4"/>
  <c r="I156" i="4"/>
  <c r="BL156" i="4"/>
  <c r="X154" i="4"/>
  <c r="AP154" i="4"/>
  <c r="BH154" i="4"/>
  <c r="H131" i="4"/>
  <c r="BK131" i="4"/>
  <c r="I131" i="4"/>
  <c r="BL131" i="4"/>
  <c r="CA131" i="4"/>
  <c r="CB131" i="4"/>
  <c r="CC131" i="4"/>
  <c r="I114" i="4"/>
  <c r="AQ114" i="4"/>
  <c r="X112" i="4"/>
  <c r="AR114" i="4"/>
  <c r="AP112" i="4"/>
  <c r="AS114" i="4"/>
  <c r="CA114" i="4"/>
  <c r="H71" i="4"/>
  <c r="AX167" i="12" s="1"/>
  <c r="BK71" i="4"/>
  <c r="X69" i="4"/>
  <c r="AP69" i="4"/>
  <c r="AS71" i="4"/>
  <c r="CA71" i="4"/>
  <c r="BH69" i="4"/>
  <c r="CB71" i="4"/>
  <c r="CC71" i="4"/>
  <c r="BY46" i="4"/>
  <c r="AO54" i="4"/>
  <c r="BY14" i="4"/>
  <c r="BG22" i="4"/>
  <c r="BG30" i="4"/>
  <c r="BG38" i="4"/>
  <c r="AO14" i="4"/>
  <c r="AO46" i="4"/>
  <c r="W22" i="4"/>
  <c r="W30" i="4"/>
  <c r="W38" i="4"/>
  <c r="BG54" i="4"/>
  <c r="BY22" i="4"/>
  <c r="BY30" i="4"/>
  <c r="BY38" i="4"/>
  <c r="W54" i="4"/>
  <c r="BA94" i="31"/>
  <c r="BA115" i="31"/>
  <c r="BA126" i="31"/>
  <c r="AM14" i="4"/>
  <c r="AM22" i="4"/>
  <c r="BW22" i="4"/>
  <c r="U30" i="4"/>
  <c r="BE30" i="4"/>
  <c r="AM38" i="4"/>
  <c r="BW38" i="4"/>
  <c r="AM46" i="4"/>
  <c r="BW46" i="4"/>
  <c r="BW14" i="4"/>
  <c r="AM54" i="4"/>
  <c r="BW54" i="4"/>
  <c r="L14" i="10"/>
  <c r="U14" i="4"/>
  <c r="U22" i="4"/>
  <c r="AM30" i="4"/>
  <c r="U38" i="4"/>
  <c r="U46" i="4"/>
  <c r="BE14" i="4"/>
  <c r="U54" i="4"/>
  <c r="AI30" i="4"/>
  <c r="AZ30" i="4"/>
  <c r="BS88" i="4"/>
  <c r="BR88" i="4"/>
  <c r="CK50" i="4"/>
  <c r="CJ50" i="4"/>
  <c r="CK57" i="4"/>
  <c r="CJ57" i="4"/>
  <c r="CK56" i="4"/>
  <c r="AI93" i="4"/>
  <c r="AH93" i="4"/>
  <c r="AH137" i="4"/>
  <c r="AI137" i="4"/>
  <c r="AZ51" i="4"/>
  <c r="AW51" i="4"/>
  <c r="Y129" i="31" s="1"/>
  <c r="BS91" i="4"/>
  <c r="BR91" i="4"/>
  <c r="CK103" i="4"/>
  <c r="CJ103" i="4"/>
  <c r="CK42" i="4"/>
  <c r="CJ42" i="4"/>
  <c r="CK58" i="4"/>
  <c r="CK49" i="4"/>
  <c r="CJ49" i="4"/>
  <c r="BA85" i="4"/>
  <c r="AZ85" i="4"/>
  <c r="AI90" i="4"/>
  <c r="AH90" i="4"/>
  <c r="AH119" i="4"/>
  <c r="AI119" i="4"/>
  <c r="AH158" i="4"/>
  <c r="AI158" i="4"/>
  <c r="CJ51" i="4"/>
  <c r="CK83" i="4"/>
  <c r="CJ83" i="4"/>
  <c r="CK97" i="4"/>
  <c r="CJ97" i="4"/>
  <c r="BS41" i="4"/>
  <c r="BR41" i="4"/>
  <c r="BB51" i="4"/>
  <c r="CK91" i="4"/>
  <c r="CJ91" i="4"/>
  <c r="D3" i="21"/>
  <c r="H3" i="21"/>
  <c r="BA46" i="4"/>
  <c r="CJ22" i="4"/>
  <c r="CJ6" i="4"/>
  <c r="BT51" i="4"/>
  <c r="AI51" i="4"/>
  <c r="BR57" i="4"/>
  <c r="AI135" i="4"/>
  <c r="AH82" i="4"/>
  <c r="AZ98" i="4"/>
  <c r="CK99" i="4"/>
  <c r="BS133" i="4"/>
  <c r="BA134" i="4"/>
  <c r="BS135" i="4"/>
  <c r="AI159" i="4"/>
  <c r="AI162" i="4"/>
  <c r="BR80" i="4"/>
  <c r="BS14" i="4"/>
  <c r="CJ14" i="4"/>
  <c r="K14" i="10"/>
  <c r="BS30" i="4"/>
  <c r="CJ30" i="4"/>
  <c r="BR46" i="4"/>
  <c r="K10" i="10"/>
  <c r="P22" i="4"/>
  <c r="AI22" i="4"/>
  <c r="AZ22" i="4"/>
  <c r="BS22" i="4"/>
  <c r="CK46" i="4"/>
  <c r="AZ6" i="4"/>
  <c r="P6" i="4"/>
  <c r="BS6" i="4"/>
  <c r="KX8" i="18"/>
  <c r="IN7" i="18"/>
  <c r="IN10" i="18"/>
  <c r="BO19" i="4" s="1"/>
  <c r="FU31" i="18"/>
  <c r="HG31" i="18"/>
  <c r="GI31" i="18"/>
  <c r="HS31" i="18"/>
  <c r="DK31" i="18"/>
  <c r="CM31" i="18"/>
  <c r="BO31" i="18"/>
  <c r="IE31" i="18"/>
  <c r="HG14" i="18"/>
  <c r="DW17" i="18"/>
  <c r="EA17" i="18" s="1"/>
  <c r="EG17" i="18" s="1"/>
  <c r="IE6" i="18"/>
  <c r="DJ7" i="18"/>
  <c r="HR7" i="18"/>
  <c r="EJ8" i="18"/>
  <c r="FH8" i="18"/>
  <c r="GT8" i="18"/>
  <c r="EU9" i="18"/>
  <c r="EY9" i="18" s="1"/>
  <c r="FE9" i="18" s="1"/>
  <c r="FI9" i="18"/>
  <c r="HE9" i="18"/>
  <c r="HI9" i="18" s="1"/>
  <c r="CM10" i="18"/>
  <c r="EJ10" i="18"/>
  <c r="BN11" i="18"/>
  <c r="CY11" i="18"/>
  <c r="EU11" i="18"/>
  <c r="EY11" i="18" s="1"/>
  <c r="FE11" i="18" s="1"/>
  <c r="Q12" i="18"/>
  <c r="BM12" i="18"/>
  <c r="BQ12" i="18" s="1"/>
  <c r="BW12" i="18" s="1"/>
  <c r="CX12" i="18"/>
  <c r="KO12" i="18"/>
  <c r="CK13" i="18"/>
  <c r="CO13" i="18" s="1"/>
  <c r="CU13" i="18" s="1"/>
  <c r="IC13" i="18"/>
  <c r="IG13" i="18" s="1"/>
  <c r="JD13" i="18"/>
  <c r="FS16" i="18"/>
  <c r="FW16" i="18" s="1"/>
  <c r="GC16" i="18" s="1"/>
  <c r="AT29" i="4" s="1"/>
  <c r="BJ12" i="10" s="1"/>
  <c r="HQ16" i="18"/>
  <c r="HU16" i="18" s="1"/>
  <c r="IA16" i="18" s="1"/>
  <c r="DI16" i="18"/>
  <c r="DM16" i="18" s="1"/>
  <c r="DS16" i="18" s="1"/>
  <c r="AB29" i="4" s="1"/>
  <c r="BE12" i="10" s="1"/>
  <c r="GS16" i="18"/>
  <c r="GW16" i="18" s="1"/>
  <c r="BY16" i="18"/>
  <c r="CC16" i="18" s="1"/>
  <c r="CI16" i="18" s="1"/>
  <c r="Y29" i="4" s="1"/>
  <c r="BB12" i="10" s="1"/>
  <c r="G16" i="18"/>
  <c r="M16" i="18" s="1"/>
  <c r="IC16" i="18"/>
  <c r="IG16" i="18" s="1"/>
  <c r="BM16" i="18"/>
  <c r="BQ16" i="18" s="1"/>
  <c r="BW16" i="18" s="1"/>
  <c r="HE16" i="18"/>
  <c r="HI16" i="18" s="1"/>
  <c r="HO16" i="18" s="1"/>
  <c r="DJ17" i="18"/>
  <c r="FH17" i="18"/>
  <c r="FT17" i="18"/>
  <c r="DX17" i="18"/>
  <c r="CW17" i="18"/>
  <c r="DA17" i="18" s="1"/>
  <c r="GD17" i="18"/>
  <c r="GG17" i="18"/>
  <c r="GK17" i="18" s="1"/>
  <c r="GQ17" i="18" s="1"/>
  <c r="HQ17" i="18"/>
  <c r="HU17" i="18" s="1"/>
  <c r="IA17" i="18" s="1"/>
  <c r="DT18" i="18"/>
  <c r="AE31" i="4" s="1"/>
  <c r="R109" i="31" s="1"/>
  <c r="KO19" i="18"/>
  <c r="CY19" i="18"/>
  <c r="HS19" i="18"/>
  <c r="GU19" i="18"/>
  <c r="CA19" i="18"/>
  <c r="DK19" i="18"/>
  <c r="IE19" i="18"/>
  <c r="HG19" i="18"/>
  <c r="GI19" i="18"/>
  <c r="KX20" i="18"/>
  <c r="DJ25" i="18"/>
  <c r="EJ25" i="18"/>
  <c r="FT25" i="18"/>
  <c r="EV25" i="18"/>
  <c r="DX25" i="18"/>
  <c r="FG26" i="18"/>
  <c r="FK26" i="18" s="1"/>
  <c r="FQ26" i="18" s="1"/>
  <c r="GG29" i="18"/>
  <c r="GK29" i="18" s="1"/>
  <c r="IN31" i="18"/>
  <c r="BO57" i="4" s="1"/>
  <c r="CX32" i="18"/>
  <c r="GD33" i="18"/>
  <c r="DK34" i="18"/>
  <c r="KO46" i="18"/>
  <c r="DY46" i="18"/>
  <c r="CY46" i="18"/>
  <c r="FI46" i="18"/>
  <c r="BO46" i="18"/>
  <c r="EK46" i="18"/>
  <c r="CM46" i="18"/>
  <c r="DK46" i="18"/>
  <c r="DY47" i="18"/>
  <c r="KX47" i="18"/>
  <c r="KN49" i="18"/>
  <c r="CX49" i="18"/>
  <c r="BZ49" i="18"/>
  <c r="DJ49" i="18"/>
  <c r="BN49" i="18"/>
  <c r="CL49" i="18"/>
  <c r="GD55" i="18"/>
  <c r="FU14" i="18"/>
  <c r="DK14" i="18"/>
  <c r="CM14" i="18"/>
  <c r="BO14" i="18"/>
  <c r="HS14" i="18"/>
  <c r="GU14" i="18"/>
  <c r="CY14" i="18"/>
  <c r="CA14" i="18"/>
  <c r="BZ7" i="18"/>
  <c r="GH7" i="18"/>
  <c r="KA7" i="18"/>
  <c r="KE7" i="18" s="1"/>
  <c r="KK7" i="18" s="1"/>
  <c r="BY8" i="18"/>
  <c r="CC8" i="18" s="1"/>
  <c r="CI8" i="18" s="1"/>
  <c r="Y17" i="4" s="1"/>
  <c r="BB8" i="10" s="1"/>
  <c r="CW8" i="18"/>
  <c r="DA8" i="18" s="1"/>
  <c r="DG8" i="18" s="1"/>
  <c r="HC8" i="18"/>
  <c r="BI17" i="4" s="1"/>
  <c r="BL8" i="10" s="1"/>
  <c r="HQ8" i="18"/>
  <c r="HU8" i="18" s="1"/>
  <c r="IA8" i="18" s="1"/>
  <c r="FG10" i="18"/>
  <c r="FK10" i="18" s="1"/>
  <c r="FQ10" i="18" s="1"/>
  <c r="BO11" i="18"/>
  <c r="HE13" i="18"/>
  <c r="HI13" i="18" s="1"/>
  <c r="KN13" i="18"/>
  <c r="KN16" i="18"/>
  <c r="DJ16" i="18"/>
  <c r="GT16" i="18"/>
  <c r="EV16" i="18"/>
  <c r="BZ16" i="18"/>
  <c r="ID16" i="18"/>
  <c r="DX16" i="18"/>
  <c r="GH16" i="18"/>
  <c r="EJ16" i="18"/>
  <c r="CX16" i="18"/>
  <c r="BN16" i="18"/>
  <c r="FH16" i="18"/>
  <c r="HF16" i="18"/>
  <c r="IN26" i="18"/>
  <c r="DT27" i="18"/>
  <c r="KX30" i="18"/>
  <c r="JA39" i="18"/>
  <c r="ES40" i="18"/>
  <c r="KX42" i="18"/>
  <c r="KX44" i="18"/>
  <c r="IN47" i="18"/>
  <c r="BO88" i="4" s="1"/>
  <c r="AH163" i="31" s="1"/>
  <c r="AB13" i="18"/>
  <c r="BZ8" i="18"/>
  <c r="CX8" i="18"/>
  <c r="GG8" i="18"/>
  <c r="GK8" i="18" s="1"/>
  <c r="GQ8" i="18" s="1"/>
  <c r="HA8" i="18"/>
  <c r="IN8" i="18" s="1"/>
  <c r="BO17" i="4" s="1"/>
  <c r="HR8" i="18"/>
  <c r="EW9" i="18"/>
  <c r="BO10" i="18"/>
  <c r="DW10" i="18"/>
  <c r="EA10" i="18" s="1"/>
  <c r="EG10" i="18" s="1"/>
  <c r="FH10" i="18"/>
  <c r="CL11" i="18"/>
  <c r="DW11" i="18"/>
  <c r="EA11" i="18" s="1"/>
  <c r="EG11" i="18" s="1"/>
  <c r="GI11" i="18"/>
  <c r="HG11" i="18"/>
  <c r="IE11" i="18"/>
  <c r="BA12" i="18"/>
  <c r="CK12" i="18"/>
  <c r="CO12" i="18" s="1"/>
  <c r="DE12" i="18"/>
  <c r="DT12" i="18" s="1"/>
  <c r="AE21" i="4" s="1"/>
  <c r="P99" i="31" s="1"/>
  <c r="BM13" i="18"/>
  <c r="BQ13" i="18" s="1"/>
  <c r="GG13" i="18"/>
  <c r="GK13" i="18" s="1"/>
  <c r="GD16" i="18"/>
  <c r="DJ18" i="18"/>
  <c r="EJ18" i="18"/>
  <c r="FT18" i="18"/>
  <c r="EV18" i="18"/>
  <c r="FH18" i="18"/>
  <c r="IN20" i="18"/>
  <c r="BO37" i="4" s="1"/>
  <c r="AH115" i="31" s="1"/>
  <c r="IC29" i="18"/>
  <c r="IG29" i="18" s="1"/>
  <c r="IM29" i="18" s="1"/>
  <c r="BL55" i="4" s="1"/>
  <c r="JD30" i="18"/>
  <c r="KB30" i="18"/>
  <c r="IR30" i="18"/>
  <c r="GU31" i="18"/>
  <c r="KX45" i="18"/>
  <c r="GD46" i="18"/>
  <c r="AW92" i="4" s="1"/>
  <c r="DK47" i="18"/>
  <c r="IE47" i="18"/>
  <c r="HG47" i="18"/>
  <c r="GI47" i="18"/>
  <c r="FI47" i="18"/>
  <c r="EK47" i="18"/>
  <c r="DT47" i="18"/>
  <c r="GD67" i="18"/>
  <c r="AW138" i="4" s="1"/>
  <c r="Y208" i="31" s="1"/>
  <c r="G17" i="18"/>
  <c r="M17" i="18" s="1"/>
  <c r="EU17" i="18"/>
  <c r="EY17" i="18" s="1"/>
  <c r="FE17" i="18" s="1"/>
  <c r="IC17" i="18"/>
  <c r="IG17" i="18" s="1"/>
  <c r="DI17" i="18"/>
  <c r="DM17" i="18" s="1"/>
  <c r="CK17" i="18"/>
  <c r="CO17" i="18" s="1"/>
  <c r="CU17" i="18" s="1"/>
  <c r="BM17" i="18"/>
  <c r="BQ17" i="18" s="1"/>
  <c r="BW17" i="18" s="1"/>
  <c r="GS17" i="18"/>
  <c r="GW17" i="18" s="1"/>
  <c r="HC17" i="18" s="1"/>
  <c r="BI30" i="4" s="1"/>
  <c r="FG17" i="18"/>
  <c r="FK17" i="18" s="1"/>
  <c r="FQ17" i="18" s="1"/>
  <c r="EI17" i="18"/>
  <c r="EM17" i="18" s="1"/>
  <c r="ES17" i="18" s="1"/>
  <c r="AQ30" i="4" s="1"/>
  <c r="CX7" i="18"/>
  <c r="HF7" i="18"/>
  <c r="GH8" i="18"/>
  <c r="DT10" i="18"/>
  <c r="AE19" i="4" s="1"/>
  <c r="CY10" i="18"/>
  <c r="DT11" i="18"/>
  <c r="AE20" i="4" s="1"/>
  <c r="P98" i="31" s="1"/>
  <c r="CM11" i="18"/>
  <c r="FG11" i="18"/>
  <c r="FK11" i="18" s="1"/>
  <c r="FQ11" i="18" s="1"/>
  <c r="GH12" i="18"/>
  <c r="CW13" i="18"/>
  <c r="DA13" i="18" s="1"/>
  <c r="DG13" i="18" s="1"/>
  <c r="GD13" i="18"/>
  <c r="FT15" i="18"/>
  <c r="HF15" i="18"/>
  <c r="CL15" i="18"/>
  <c r="GH15" i="18"/>
  <c r="BN15" i="18"/>
  <c r="HR15" i="18"/>
  <c r="CX15" i="18"/>
  <c r="ID15" i="18"/>
  <c r="DJ15" i="18"/>
  <c r="BZ15" i="18"/>
  <c r="IN16" i="18"/>
  <c r="EQ18" i="18"/>
  <c r="IN22" i="18"/>
  <c r="ES26" i="18"/>
  <c r="EQ26" i="18"/>
  <c r="FT32" i="18"/>
  <c r="GT32" i="18"/>
  <c r="CL32" i="18"/>
  <c r="ID32" i="18"/>
  <c r="DJ32" i="18"/>
  <c r="HF32" i="18"/>
  <c r="BZ32" i="18"/>
  <c r="HR32" i="18"/>
  <c r="BN32" i="18"/>
  <c r="KO34" i="18"/>
  <c r="CY34" i="18"/>
  <c r="EK34" i="18"/>
  <c r="BO34" i="18"/>
  <c r="EW34" i="18"/>
  <c r="CM34" i="18"/>
  <c r="CA34" i="18"/>
  <c r="KN40" i="18"/>
  <c r="BZ40" i="18"/>
  <c r="HF40" i="18"/>
  <c r="DJ40" i="18"/>
  <c r="FH40" i="18"/>
  <c r="ID40" i="18"/>
  <c r="DX40" i="18"/>
  <c r="CL40" i="18"/>
  <c r="GT40" i="18"/>
  <c r="HR40" i="18"/>
  <c r="EJ40" i="18"/>
  <c r="CX40" i="18"/>
  <c r="EV40" i="18"/>
  <c r="KN42" i="18"/>
  <c r="DX42" i="18"/>
  <c r="CX42" i="18"/>
  <c r="BZ42" i="18"/>
  <c r="EV42" i="18"/>
  <c r="FT42" i="18"/>
  <c r="DJ42" i="18"/>
  <c r="CL42" i="18"/>
  <c r="BN42" i="18"/>
  <c r="EJ42" i="18"/>
  <c r="GU47" i="18"/>
  <c r="DT48" i="18"/>
  <c r="KM50" i="18"/>
  <c r="KW50" i="18" s="1"/>
  <c r="CD94" i="4" s="1"/>
  <c r="AL53" i="12" s="1"/>
  <c r="CK50" i="18"/>
  <c r="CU50" i="18" s="1"/>
  <c r="BY50" i="18"/>
  <c r="CI50" i="18" s="1"/>
  <c r="Y94" i="4" s="1"/>
  <c r="T53" i="12" s="1"/>
  <c r="CW50" i="18"/>
  <c r="DG50" i="18" s="1"/>
  <c r="BM50" i="18"/>
  <c r="BW50" i="18" s="1"/>
  <c r="GD71" i="18"/>
  <c r="KB6" i="18"/>
  <c r="ID8" i="18"/>
  <c r="HS6" i="18"/>
  <c r="BN7" i="18"/>
  <c r="CY7" i="18"/>
  <c r="HG7" i="18"/>
  <c r="BM8" i="18"/>
  <c r="BQ8" i="18" s="1"/>
  <c r="BW8" i="18" s="1"/>
  <c r="DX8" i="18"/>
  <c r="EV8" i="18"/>
  <c r="FT8" i="18"/>
  <c r="HE8" i="18"/>
  <c r="HI8" i="18" s="1"/>
  <c r="HO8" i="18" s="1"/>
  <c r="GC9" i="18"/>
  <c r="DW9" i="18"/>
  <c r="EA9" i="18" s="1"/>
  <c r="EG9" i="18" s="1"/>
  <c r="EK9" i="18"/>
  <c r="FT9" i="18"/>
  <c r="EU10" i="18"/>
  <c r="EY10" i="18" s="1"/>
  <c r="FE10" i="18" s="1"/>
  <c r="G11" i="18"/>
  <c r="M11" i="18" s="1"/>
  <c r="DJ11" i="18"/>
  <c r="G12" i="18"/>
  <c r="M12" i="18" s="1"/>
  <c r="DI12" i="18"/>
  <c r="DM12" i="18" s="1"/>
  <c r="HR12" i="18"/>
  <c r="DG16" i="18"/>
  <c r="DE16" i="18"/>
  <c r="FT16" i="18"/>
  <c r="HR16" i="18"/>
  <c r="FS17" i="18"/>
  <c r="FW17" i="18" s="1"/>
  <c r="GC17" i="18" s="1"/>
  <c r="AT30" i="4" s="1"/>
  <c r="BO19" i="18"/>
  <c r="KM20" i="18"/>
  <c r="KQ20" i="18" s="1"/>
  <c r="KW20" i="18" s="1"/>
  <c r="CD37" i="4" s="1"/>
  <c r="BM20" i="18"/>
  <c r="BQ20" i="18" s="1"/>
  <c r="BW20" i="18" s="1"/>
  <c r="CW20" i="18"/>
  <c r="DA20" i="18" s="1"/>
  <c r="BY20" i="18"/>
  <c r="CC20" i="18" s="1"/>
  <c r="CI20" i="18" s="1"/>
  <c r="Y37" i="4" s="1"/>
  <c r="G20" i="18"/>
  <c r="M20" i="18" s="1"/>
  <c r="AC20" i="18"/>
  <c r="KB21" i="18"/>
  <c r="P21" i="18"/>
  <c r="IR21" i="18"/>
  <c r="IN23" i="18"/>
  <c r="BO40" i="4" s="1"/>
  <c r="AH118" i="31" s="1"/>
  <c r="KX24" i="18"/>
  <c r="CS28" i="18"/>
  <c r="DT28" i="18" s="1"/>
  <c r="AE54" i="4" s="1"/>
  <c r="CK29" i="18"/>
  <c r="CO29" i="18" s="1"/>
  <c r="CU29" i="18" s="1"/>
  <c r="GD29" i="18"/>
  <c r="DY34" i="18"/>
  <c r="FU34" i="18"/>
  <c r="DT38" i="18"/>
  <c r="KM41" i="18"/>
  <c r="KQ41" i="18" s="1"/>
  <c r="KW41" i="18" s="1"/>
  <c r="IC41" i="18"/>
  <c r="IG41" i="18" s="1"/>
  <c r="IM41" i="18" s="1"/>
  <c r="BL79" i="4" s="1"/>
  <c r="HE41" i="18"/>
  <c r="HI41" i="18" s="1"/>
  <c r="HO41" i="18" s="1"/>
  <c r="GG41" i="18"/>
  <c r="GK41" i="18" s="1"/>
  <c r="GQ41" i="18" s="1"/>
  <c r="EU41" i="18"/>
  <c r="EY41" i="18" s="1"/>
  <c r="FE41" i="18" s="1"/>
  <c r="CK41" i="18"/>
  <c r="CO41" i="18" s="1"/>
  <c r="CU41" i="18" s="1"/>
  <c r="DW41" i="18"/>
  <c r="EA41" i="18" s="1"/>
  <c r="EG41" i="18" s="1"/>
  <c r="G41" i="18"/>
  <c r="M41" i="18" s="1"/>
  <c r="FG41" i="18"/>
  <c r="FK41" i="18" s="1"/>
  <c r="FQ41" i="18" s="1"/>
  <c r="BM41" i="18"/>
  <c r="BQ41" i="18" s="1"/>
  <c r="BW41" i="18" s="1"/>
  <c r="HQ41" i="18"/>
  <c r="HU41" i="18" s="1"/>
  <c r="IA41" i="18" s="1"/>
  <c r="GS41" i="18"/>
  <c r="GW41" i="18" s="1"/>
  <c r="HC41" i="18" s="1"/>
  <c r="CW41" i="18"/>
  <c r="DA41" i="18" s="1"/>
  <c r="FS41" i="18"/>
  <c r="FW41" i="18" s="1"/>
  <c r="GC41" i="18" s="1"/>
  <c r="BY41" i="18"/>
  <c r="CC41" i="18" s="1"/>
  <c r="CI41" i="18" s="1"/>
  <c r="Y79" i="4" s="1"/>
  <c r="FU47" i="18"/>
  <c r="KX73" i="18"/>
  <c r="ID7" i="18"/>
  <c r="BN8" i="18"/>
  <c r="CK8" i="18"/>
  <c r="CO8" i="18" s="1"/>
  <c r="CU8" i="18" s="1"/>
  <c r="HF8" i="18"/>
  <c r="DX9" i="18"/>
  <c r="FU9" i="18"/>
  <c r="GS9" i="18"/>
  <c r="GW9" i="18" s="1"/>
  <c r="HC9" i="18" s="1"/>
  <c r="BI18" i="4" s="1"/>
  <c r="AD11" i="10" s="1"/>
  <c r="CA10" i="18"/>
  <c r="GD10" i="18"/>
  <c r="AW19" i="4" s="1"/>
  <c r="Y97" i="31" s="1"/>
  <c r="EV10" i="18"/>
  <c r="BZ11" i="18"/>
  <c r="DK11" i="18"/>
  <c r="EI11" i="18"/>
  <c r="EM11" i="18" s="1"/>
  <c r="ES11" i="18" s="1"/>
  <c r="AQ20" i="4" s="1"/>
  <c r="Y12" i="10" s="1"/>
  <c r="BY12" i="18"/>
  <c r="CC12" i="18" s="1"/>
  <c r="CI12" i="18" s="1"/>
  <c r="Y21" i="4" s="1"/>
  <c r="T13" i="10" s="1"/>
  <c r="DJ12" i="18"/>
  <c r="BY13" i="18"/>
  <c r="CC13" i="18" s="1"/>
  <c r="CI13" i="18" s="1"/>
  <c r="Y22" i="4" s="1"/>
  <c r="T14" i="10" s="1"/>
  <c r="HQ13" i="18"/>
  <c r="HU13" i="18" s="1"/>
  <c r="IA13" i="18" s="1"/>
  <c r="HE17" i="18"/>
  <c r="HI17" i="18" s="1"/>
  <c r="HO17" i="18" s="1"/>
  <c r="GD20" i="18"/>
  <c r="AW37" i="4" s="1"/>
  <c r="G26" i="18"/>
  <c r="FS26" i="18"/>
  <c r="FW26" i="18" s="1"/>
  <c r="GC26" i="18" s="1"/>
  <c r="AT52" i="4" s="1"/>
  <c r="EU26" i="18"/>
  <c r="EY26" i="18" s="1"/>
  <c r="FE26" i="18" s="1"/>
  <c r="DW26" i="18"/>
  <c r="EA26" i="18" s="1"/>
  <c r="EG26" i="18" s="1"/>
  <c r="DT30" i="18"/>
  <c r="AE56" i="4" s="1"/>
  <c r="P134" i="31" s="1"/>
  <c r="CY31" i="18"/>
  <c r="HY32" i="18"/>
  <c r="DG40" i="18"/>
  <c r="DE40" i="18"/>
  <c r="GD41" i="18"/>
  <c r="AW79" i="4" s="1"/>
  <c r="Y154" i="31" s="1"/>
  <c r="IN41" i="18"/>
  <c r="DK44" i="18"/>
  <c r="EW44" i="18"/>
  <c r="HS44" i="18"/>
  <c r="GU44" i="18"/>
  <c r="FU44" i="18"/>
  <c r="EK44" i="18"/>
  <c r="IE44" i="18"/>
  <c r="HG44" i="18"/>
  <c r="GI44" i="18"/>
  <c r="DY44" i="18"/>
  <c r="AC50" i="18"/>
  <c r="BA50" i="18"/>
  <c r="GD65" i="18"/>
  <c r="DJ8" i="18"/>
  <c r="CL7" i="18"/>
  <c r="GT7" i="18"/>
  <c r="CL8" i="18"/>
  <c r="DI8" i="18"/>
  <c r="DM8" i="18" s="1"/>
  <c r="DS8" i="18" s="1"/>
  <c r="AB17" i="4" s="1"/>
  <c r="BE8" i="10" s="1"/>
  <c r="IC8" i="18"/>
  <c r="IG8" i="18" s="1"/>
  <c r="DY9" i="18"/>
  <c r="FQ9" i="18"/>
  <c r="DK10" i="18"/>
  <c r="FS10" i="18"/>
  <c r="FW10" i="18" s="1"/>
  <c r="GC10" i="18" s="1"/>
  <c r="AT19" i="4" s="1"/>
  <c r="BJ9" i="10" s="1"/>
  <c r="CA11" i="18"/>
  <c r="FS11" i="18"/>
  <c r="FW11" i="18" s="1"/>
  <c r="GU11" i="18"/>
  <c r="HS11" i="18"/>
  <c r="JE12" i="18"/>
  <c r="DI13" i="18"/>
  <c r="DM13" i="18" s="1"/>
  <c r="DS13" i="18" s="1"/>
  <c r="AB22" i="4" s="1"/>
  <c r="W14" i="10" s="1"/>
  <c r="GS13" i="18"/>
  <c r="GW13" i="18" s="1"/>
  <c r="KX13" i="18"/>
  <c r="CG22" i="4" s="1"/>
  <c r="AQ100" i="31" s="1"/>
  <c r="IE14" i="18"/>
  <c r="DI19" i="18"/>
  <c r="DM19" i="18" s="1"/>
  <c r="DS19" i="18" s="1"/>
  <c r="EU19" i="18"/>
  <c r="EY19" i="18" s="1"/>
  <c r="FS19" i="18"/>
  <c r="FW19" i="18" s="1"/>
  <c r="EI19" i="18"/>
  <c r="EM19" i="18" s="1"/>
  <c r="ES19" i="18" s="1"/>
  <c r="AQ32" i="4" s="1"/>
  <c r="G19" i="18"/>
  <c r="DW19" i="18"/>
  <c r="EA19" i="18" s="1"/>
  <c r="EG19" i="18" s="1"/>
  <c r="JD22" i="18"/>
  <c r="AZ22" i="18"/>
  <c r="P22" i="18"/>
  <c r="KB22" i="18"/>
  <c r="KM29" i="18"/>
  <c r="KQ29" i="18" s="1"/>
  <c r="KW29" i="18" s="1"/>
  <c r="HQ29" i="18"/>
  <c r="HU29" i="18" s="1"/>
  <c r="IA29" i="18" s="1"/>
  <c r="GS29" i="18"/>
  <c r="GW29" i="18" s="1"/>
  <c r="DI29" i="18"/>
  <c r="DM29" i="18" s="1"/>
  <c r="DS29" i="18" s="1"/>
  <c r="AB55" i="4" s="1"/>
  <c r="BY29" i="18"/>
  <c r="CC29" i="18" s="1"/>
  <c r="CI29" i="18" s="1"/>
  <c r="Y55" i="4" s="1"/>
  <c r="G29" i="18"/>
  <c r="M29" i="18" s="1"/>
  <c r="CW29" i="18"/>
  <c r="DA29" i="18" s="1"/>
  <c r="DG29" i="18" s="1"/>
  <c r="KX29" i="18"/>
  <c r="CA31" i="18"/>
  <c r="HC32" i="18"/>
  <c r="BI58" i="4" s="1"/>
  <c r="HA32" i="18"/>
  <c r="GD34" i="18"/>
  <c r="CI38" i="18"/>
  <c r="Y74" i="4" s="1"/>
  <c r="BB4" i="12" s="1"/>
  <c r="GH40" i="18"/>
  <c r="CG43" i="18"/>
  <c r="DT43" i="18" s="1"/>
  <c r="AE83" i="4" s="1"/>
  <c r="P158" i="31" s="1"/>
  <c r="IN44" i="18"/>
  <c r="EW47" i="18"/>
  <c r="DI50" i="18"/>
  <c r="DS50" i="18" s="1"/>
  <c r="AB94" i="4" s="1"/>
  <c r="W53" i="12" s="1"/>
  <c r="AB14" i="18"/>
  <c r="JC15" i="18"/>
  <c r="JG15" i="18" s="1"/>
  <c r="JM15" i="18" s="1"/>
  <c r="CA28" i="4" s="1"/>
  <c r="BQ62" i="10" s="1"/>
  <c r="FU16" i="18"/>
  <c r="EW17" i="18"/>
  <c r="DW18" i="18"/>
  <c r="EA18" i="18" s="1"/>
  <c r="EG18" i="18" s="1"/>
  <c r="CL19" i="18"/>
  <c r="CL20" i="18"/>
  <c r="GH20" i="18"/>
  <c r="HF20" i="18"/>
  <c r="ID20" i="18"/>
  <c r="CW21" i="18"/>
  <c r="DA21" i="18" s="1"/>
  <c r="DG21" i="18" s="1"/>
  <c r="IQ22" i="18"/>
  <c r="IU22" i="18" s="1"/>
  <c r="BN23" i="18"/>
  <c r="CY23" i="18"/>
  <c r="HG23" i="18"/>
  <c r="BM24" i="18"/>
  <c r="BQ24" i="18" s="1"/>
  <c r="BW24" i="18" s="1"/>
  <c r="EK24" i="18"/>
  <c r="HE24" i="18"/>
  <c r="HI24" i="18" s="1"/>
  <c r="HO24" i="18" s="1"/>
  <c r="FI25" i="18"/>
  <c r="HE25" i="18"/>
  <c r="HI25" i="18" s="1"/>
  <c r="CM26" i="18"/>
  <c r="EJ26" i="18"/>
  <c r="CX27" i="18"/>
  <c r="Q28" i="18"/>
  <c r="BY28" i="18"/>
  <c r="CC28" i="18" s="1"/>
  <c r="CI28" i="18" s="1"/>
  <c r="Y54" i="4" s="1"/>
  <c r="DJ28" i="18"/>
  <c r="KB29" i="18"/>
  <c r="GT31" i="18"/>
  <c r="DY32" i="18"/>
  <c r="GG32" i="18"/>
  <c r="GK32" i="18" s="1"/>
  <c r="GQ32" i="18" s="1"/>
  <c r="EV33" i="18"/>
  <c r="FH34" i="18"/>
  <c r="IC34" i="18"/>
  <c r="IG34" i="18" s="1"/>
  <c r="IM34" i="18" s="1"/>
  <c r="BL60" i="4" s="1"/>
  <c r="BZ38" i="18"/>
  <c r="EU38" i="18"/>
  <c r="EY38" i="18" s="1"/>
  <c r="FE38" i="18" s="1"/>
  <c r="GT38" i="18"/>
  <c r="DY39" i="18"/>
  <c r="EW39" i="18"/>
  <c r="FU39" i="18"/>
  <c r="GU39" i="18"/>
  <c r="HS39" i="18"/>
  <c r="BM40" i="18"/>
  <c r="BQ40" i="18" s="1"/>
  <c r="BW40" i="18" s="1"/>
  <c r="FS40" i="18"/>
  <c r="FW40" i="18" s="1"/>
  <c r="GC40" i="18" s="1"/>
  <c r="IN40" i="18"/>
  <c r="DK41" i="18"/>
  <c r="BM43" i="18"/>
  <c r="BQ43" i="18" s="1"/>
  <c r="CU45" i="18"/>
  <c r="EJ45" i="18"/>
  <c r="GT45" i="18"/>
  <c r="FS46" i="18"/>
  <c r="FW46" i="18" s="1"/>
  <c r="GC46" i="18" s="1"/>
  <c r="BM48" i="18"/>
  <c r="BQ48" i="18" s="1"/>
  <c r="KO49" i="18"/>
  <c r="EW49" i="18"/>
  <c r="CA49" i="18"/>
  <c r="FU49" i="18"/>
  <c r="KU50" i="18"/>
  <c r="KX50" i="18" s="1"/>
  <c r="CG94" i="4" s="1"/>
  <c r="AQ169" i="31" s="1"/>
  <c r="EG51" i="18"/>
  <c r="GD54" i="18"/>
  <c r="KM60" i="18"/>
  <c r="KQ60" i="18" s="1"/>
  <c r="KW60" i="18" s="1"/>
  <c r="CD120" i="4" s="1"/>
  <c r="BT64" i="13" s="1"/>
  <c r="CW60" i="18"/>
  <c r="DA60" i="18" s="1"/>
  <c r="DG60" i="18" s="1"/>
  <c r="CK60" i="18"/>
  <c r="CO60" i="18" s="1"/>
  <c r="CU60" i="18" s="1"/>
  <c r="IN64" i="18"/>
  <c r="KX52" i="18"/>
  <c r="DT53" i="18"/>
  <c r="IN71" i="18"/>
  <c r="BO161" i="4" s="1"/>
  <c r="AH228" i="31" s="1"/>
  <c r="IC24" i="18"/>
  <c r="IG24" i="18" s="1"/>
  <c r="IM24" i="18" s="1"/>
  <c r="BL41" i="4" s="1"/>
  <c r="FH26" i="18"/>
  <c r="CW28" i="18"/>
  <c r="DA28" i="18" s="1"/>
  <c r="FT33" i="18"/>
  <c r="GH33" i="18"/>
  <c r="HF33" i="18"/>
  <c r="ID33" i="18"/>
  <c r="BN39" i="18"/>
  <c r="CL39" i="18"/>
  <c r="DJ39" i="18"/>
  <c r="AB41" i="18"/>
  <c r="CK43" i="18"/>
  <c r="CO43" i="18" s="1"/>
  <c r="CK48" i="18"/>
  <c r="CO48" i="18" s="1"/>
  <c r="CU48" i="18" s="1"/>
  <c r="DW48" i="18"/>
  <c r="EA48" i="18" s="1"/>
  <c r="EG48" i="18" s="1"/>
  <c r="DT65" i="18"/>
  <c r="AE136" i="4" s="1"/>
  <c r="Q206" i="31" s="1"/>
  <c r="IN73" i="18"/>
  <c r="ID26" i="17"/>
  <c r="DJ26" i="17"/>
  <c r="CL26" i="17"/>
  <c r="BN26" i="17"/>
  <c r="BZ26" i="17"/>
  <c r="CX26" i="17"/>
  <c r="KO39" i="17"/>
  <c r="HS39" i="17"/>
  <c r="GU39" i="17"/>
  <c r="FU39" i="17"/>
  <c r="CM39" i="17"/>
  <c r="BO39" i="17"/>
  <c r="EK39" i="17"/>
  <c r="DK39" i="17"/>
  <c r="IE39" i="17"/>
  <c r="HG39" i="17"/>
  <c r="FI39" i="17"/>
  <c r="DY39" i="17"/>
  <c r="GI39" i="17"/>
  <c r="EW39" i="17"/>
  <c r="CA39" i="17"/>
  <c r="JO14" i="18"/>
  <c r="JS14" i="18" s="1"/>
  <c r="JY14" i="18" s="1"/>
  <c r="FI16" i="18"/>
  <c r="G18" i="18"/>
  <c r="M18" i="18" s="1"/>
  <c r="EE18" i="18"/>
  <c r="BZ19" i="18"/>
  <c r="BZ20" i="18"/>
  <c r="K21" i="18"/>
  <c r="DT22" i="18"/>
  <c r="CM23" i="18"/>
  <c r="GU23" i="18"/>
  <c r="GS24" i="18"/>
  <c r="GW24" i="18" s="1"/>
  <c r="HM24" i="18"/>
  <c r="IN24" i="18" s="1"/>
  <c r="BO41" i="4" s="1"/>
  <c r="ID24" i="18"/>
  <c r="EW25" i="18"/>
  <c r="GQ25" i="18"/>
  <c r="CY26" i="18"/>
  <c r="DX26" i="18"/>
  <c r="CL27" i="18"/>
  <c r="DW27" i="18"/>
  <c r="EA27" i="18" s="1"/>
  <c r="GI27" i="18"/>
  <c r="HG27" i="18"/>
  <c r="IE27" i="18"/>
  <c r="BM28" i="18"/>
  <c r="BQ28" i="18" s="1"/>
  <c r="BW28" i="18" s="1"/>
  <c r="CX28" i="18"/>
  <c r="EI28" i="18"/>
  <c r="EM28" i="18" s="1"/>
  <c r="ES28" i="18" s="1"/>
  <c r="AQ54" i="4" s="1"/>
  <c r="AZ29" i="18"/>
  <c r="GI30" i="18"/>
  <c r="IQ30" i="18"/>
  <c r="IU30" i="18" s="1"/>
  <c r="JA30" i="18" s="1"/>
  <c r="GH31" i="18"/>
  <c r="EK32" i="18"/>
  <c r="GO32" i="18"/>
  <c r="EJ33" i="18"/>
  <c r="FU33" i="18"/>
  <c r="EI34" i="18"/>
  <c r="EM34" i="18" s="1"/>
  <c r="ES34" i="18" s="1"/>
  <c r="AQ60" i="4" s="1"/>
  <c r="HQ34" i="18"/>
  <c r="HU34" i="18" s="1"/>
  <c r="IA34" i="18" s="1"/>
  <c r="BN38" i="18"/>
  <c r="FC38" i="18"/>
  <c r="HF38" i="18"/>
  <c r="ID38" i="18"/>
  <c r="BO39" i="18"/>
  <c r="CM39" i="18"/>
  <c r="DK39" i="18"/>
  <c r="EJ39" i="18"/>
  <c r="FH39" i="18"/>
  <c r="BU40" i="18"/>
  <c r="EQ40" i="18"/>
  <c r="GD40" i="18" s="1"/>
  <c r="CX41" i="18"/>
  <c r="DT42" i="18"/>
  <c r="KC42" i="18"/>
  <c r="CM43" i="18"/>
  <c r="DW43" i="18"/>
  <c r="EA43" i="18" s="1"/>
  <c r="EG43" i="18" s="1"/>
  <c r="EU43" i="18"/>
  <c r="EY43" i="18" s="1"/>
  <c r="FE43" i="18" s="1"/>
  <c r="FS43" i="18"/>
  <c r="FW43" i="18" s="1"/>
  <c r="GC43" i="18" s="1"/>
  <c r="BZ44" i="18"/>
  <c r="EV45" i="18"/>
  <c r="HF45" i="18"/>
  <c r="FG46" i="18"/>
  <c r="FK46" i="18" s="1"/>
  <c r="FQ46" i="18" s="1"/>
  <c r="DX48" i="18"/>
  <c r="EK49" i="18"/>
  <c r="FI49" i="18"/>
  <c r="JD51" i="18"/>
  <c r="P51" i="18"/>
  <c r="BW51" i="18"/>
  <c r="FS54" i="18"/>
  <c r="FW54" i="18" s="1"/>
  <c r="GC54" i="18" s="1"/>
  <c r="IC54" i="18"/>
  <c r="IG54" i="18" s="1"/>
  <c r="IM54" i="18" s="1"/>
  <c r="BL102" i="4" s="1"/>
  <c r="AG105" i="12" s="1"/>
  <c r="HE54" i="18"/>
  <c r="HI54" i="18" s="1"/>
  <c r="HO54" i="18" s="1"/>
  <c r="GG54" i="18"/>
  <c r="GK54" i="18" s="1"/>
  <c r="GQ54" i="18" s="1"/>
  <c r="HQ54" i="18"/>
  <c r="HU54" i="18" s="1"/>
  <c r="IA54" i="18" s="1"/>
  <c r="GS54" i="18"/>
  <c r="GW54" i="18" s="1"/>
  <c r="HC54" i="18" s="1"/>
  <c r="DT55" i="18"/>
  <c r="AE103" i="4" s="1"/>
  <c r="P178" i="31" s="1"/>
  <c r="DT67" i="18"/>
  <c r="IN67" i="18"/>
  <c r="GA23" i="17"/>
  <c r="G31" i="17"/>
  <c r="IC31" i="17"/>
  <c r="IG31" i="17" s="1"/>
  <c r="IM31" i="17" s="1"/>
  <c r="HE31" i="17"/>
  <c r="HI31" i="17" s="1"/>
  <c r="HO31" i="17" s="1"/>
  <c r="GG31" i="17"/>
  <c r="GK31" i="17" s="1"/>
  <c r="GQ31" i="17" s="1"/>
  <c r="BH50" i="4" s="1"/>
  <c r="EI31" i="17"/>
  <c r="EM31" i="17" s="1"/>
  <c r="GS31" i="17"/>
  <c r="GW31" i="17" s="1"/>
  <c r="HC31" i="17" s="1"/>
  <c r="HQ31" i="17"/>
  <c r="HU31" i="17" s="1"/>
  <c r="IA31" i="17" s="1"/>
  <c r="DW31" i="17"/>
  <c r="EA31" i="17" s="1"/>
  <c r="CY15" i="18"/>
  <c r="EW15" i="18"/>
  <c r="HS15" i="18"/>
  <c r="CU16" i="18"/>
  <c r="DY16" i="18"/>
  <c r="DY17" i="18"/>
  <c r="FU17" i="18"/>
  <c r="FS18" i="18"/>
  <c r="FW18" i="18" s="1"/>
  <c r="GC18" i="18" s="1"/>
  <c r="AT31" i="4" s="1"/>
  <c r="GT20" i="18"/>
  <c r="HR20" i="18"/>
  <c r="DJ23" i="18"/>
  <c r="HR23" i="18"/>
  <c r="BY24" i="18"/>
  <c r="CC24" i="18" s="1"/>
  <c r="GT24" i="18"/>
  <c r="CM27" i="18"/>
  <c r="FG27" i="18"/>
  <c r="FK27" i="18" s="1"/>
  <c r="FQ27" i="18" s="1"/>
  <c r="BN28" i="18"/>
  <c r="GH28" i="18"/>
  <c r="BA29" i="18"/>
  <c r="HS30" i="18"/>
  <c r="FU32" i="18"/>
  <c r="IC32" i="18"/>
  <c r="IG32" i="18" s="1"/>
  <c r="IM32" i="18" s="1"/>
  <c r="BL58" i="4" s="1"/>
  <c r="EK33" i="18"/>
  <c r="EJ34" i="18"/>
  <c r="GG34" i="18"/>
  <c r="GK34" i="18" s="1"/>
  <c r="GQ34" i="18" s="1"/>
  <c r="CK38" i="18"/>
  <c r="CO38" i="18" s="1"/>
  <c r="CU38" i="18" s="1"/>
  <c r="DW38" i="18"/>
  <c r="EA38" i="18" s="1"/>
  <c r="EG38" i="18" s="1"/>
  <c r="FS38" i="18"/>
  <c r="FW38" i="18" s="1"/>
  <c r="GC38" i="18" s="1"/>
  <c r="GH38" i="18"/>
  <c r="KM38" i="18"/>
  <c r="KQ38" i="18" s="1"/>
  <c r="KW38" i="18" s="1"/>
  <c r="EK39" i="18"/>
  <c r="FI39" i="18"/>
  <c r="GI39" i="18"/>
  <c r="HG39" i="18"/>
  <c r="IE39" i="18"/>
  <c r="DI40" i="18"/>
  <c r="DM40" i="18" s="1"/>
  <c r="DS40" i="18" s="1"/>
  <c r="BN41" i="18"/>
  <c r="CY41" i="18"/>
  <c r="FI41" i="18"/>
  <c r="DI43" i="18"/>
  <c r="DM43" i="18" s="1"/>
  <c r="DJ44" i="18"/>
  <c r="BY45" i="18"/>
  <c r="CC45" i="18" s="1"/>
  <c r="CI45" i="18" s="1"/>
  <c r="CW45" i="18"/>
  <c r="DA45" i="18" s="1"/>
  <c r="DG45" i="18" s="1"/>
  <c r="DW46" i="18"/>
  <c r="EA46" i="18" s="1"/>
  <c r="EG46" i="18" s="1"/>
  <c r="DJ47" i="18"/>
  <c r="EJ47" i="18"/>
  <c r="FH47" i="18"/>
  <c r="DI48" i="18"/>
  <c r="DM48" i="18" s="1"/>
  <c r="EU48" i="18"/>
  <c r="EY48" i="18" s="1"/>
  <c r="FE48" i="18" s="1"/>
  <c r="GH48" i="18"/>
  <c r="CM49" i="18"/>
  <c r="BU51" i="18"/>
  <c r="DT51" i="18" s="1"/>
  <c r="AE97" i="4" s="1"/>
  <c r="P172" i="31" s="1"/>
  <c r="K65" i="18"/>
  <c r="DT73" i="18"/>
  <c r="AE162" i="4" s="1"/>
  <c r="P229" i="31" s="1"/>
  <c r="KO6" i="17"/>
  <c r="IE6" i="17"/>
  <c r="FU6" i="17"/>
  <c r="EW6" i="17"/>
  <c r="DY6" i="17"/>
  <c r="CY6" i="17"/>
  <c r="GU6" i="17"/>
  <c r="BO6" i="17"/>
  <c r="HS6" i="17"/>
  <c r="CM6" i="17"/>
  <c r="HG6" i="17"/>
  <c r="CA6" i="17"/>
  <c r="DT21" i="17"/>
  <c r="AE35" i="4" s="1"/>
  <c r="P113" i="31" s="1"/>
  <c r="DJ22" i="17"/>
  <c r="FH22" i="17"/>
  <c r="EJ22" i="17"/>
  <c r="HR22" i="17"/>
  <c r="GT22" i="17"/>
  <c r="HF22" i="17"/>
  <c r="EV22" i="17"/>
  <c r="ID22" i="17"/>
  <c r="FT22" i="17"/>
  <c r="GH22" i="17"/>
  <c r="DX22" i="17"/>
  <c r="BO15" i="18"/>
  <c r="GI15" i="18"/>
  <c r="CS16" i="18"/>
  <c r="K17" i="18"/>
  <c r="CA18" i="18"/>
  <c r="CY18" i="18"/>
  <c r="EI18" i="18"/>
  <c r="EM18" i="18" s="1"/>
  <c r="ES18" i="18" s="1"/>
  <c r="AQ31" i="4" s="1"/>
  <c r="CX19" i="18"/>
  <c r="CG20" i="18"/>
  <c r="DT20" i="18" s="1"/>
  <c r="AE37" i="4" s="1"/>
  <c r="P115" i="31" s="1"/>
  <c r="CX20" i="18"/>
  <c r="CK21" i="18"/>
  <c r="CO21" i="18" s="1"/>
  <c r="IS21" i="18"/>
  <c r="BZ23" i="18"/>
  <c r="DK23" i="18"/>
  <c r="GH23" i="18"/>
  <c r="HS23" i="18"/>
  <c r="G24" i="18"/>
  <c r="M24" i="18" s="1"/>
  <c r="BZ24" i="18"/>
  <c r="CX24" i="18"/>
  <c r="DY24" i="18"/>
  <c r="HQ24" i="18"/>
  <c r="HU24" i="18" s="1"/>
  <c r="FU25" i="18"/>
  <c r="GS25" i="18"/>
  <c r="GW25" i="18" s="1"/>
  <c r="HC25" i="18" s="1"/>
  <c r="BI51" i="4" s="1"/>
  <c r="CA26" i="18"/>
  <c r="EE26" i="18"/>
  <c r="EV26" i="18"/>
  <c r="G27" i="18"/>
  <c r="DJ27" i="18"/>
  <c r="G28" i="18"/>
  <c r="CK28" i="18"/>
  <c r="CO28" i="18" s="1"/>
  <c r="CU28" i="18" s="1"/>
  <c r="DW28" i="18"/>
  <c r="EA28" i="18" s="1"/>
  <c r="EG28" i="18" s="1"/>
  <c r="HR28" i="18"/>
  <c r="IQ31" i="18"/>
  <c r="IU31" i="18" s="1"/>
  <c r="JA31" i="18" s="1"/>
  <c r="FH33" i="18"/>
  <c r="DW34" i="18"/>
  <c r="EA34" i="18" s="1"/>
  <c r="EG34" i="18" s="1"/>
  <c r="FS34" i="18"/>
  <c r="FW34" i="18" s="1"/>
  <c r="GC34" i="18" s="1"/>
  <c r="AT60" i="4" s="1"/>
  <c r="CL38" i="18"/>
  <c r="EQ38" i="18"/>
  <c r="GD38" i="18" s="1"/>
  <c r="KN38" i="18"/>
  <c r="DY41" i="18"/>
  <c r="DG42" i="18"/>
  <c r="BY43" i="18"/>
  <c r="CC43" i="18" s="1"/>
  <c r="CI43" i="18" s="1"/>
  <c r="DX45" i="18"/>
  <c r="GH45" i="18"/>
  <c r="BY48" i="18"/>
  <c r="CC48" i="18" s="1"/>
  <c r="CI48" i="18" s="1"/>
  <c r="Y89" i="4" s="1"/>
  <c r="BB60" i="12" s="1"/>
  <c r="GD48" i="18"/>
  <c r="AW89" i="4" s="1"/>
  <c r="Y164" i="31" s="1"/>
  <c r="EV48" i="18"/>
  <c r="IN48" i="18"/>
  <c r="BO89" i="4" s="1"/>
  <c r="AH164" i="31" s="1"/>
  <c r="HR48" i="18"/>
  <c r="BO49" i="18"/>
  <c r="KX49" i="18"/>
  <c r="CG90" i="4" s="1"/>
  <c r="AQ165" i="31" s="1"/>
  <c r="ID52" i="18"/>
  <c r="DJ52" i="18"/>
  <c r="BZ52" i="18"/>
  <c r="IN55" i="18"/>
  <c r="BO103" i="4" s="1"/>
  <c r="AH178" i="31" s="1"/>
  <c r="AN73" i="18"/>
  <c r="JP73" i="18"/>
  <c r="KN73" i="18"/>
  <c r="P73" i="18"/>
  <c r="FI6" i="17"/>
  <c r="KX14" i="18"/>
  <c r="CG23" i="4" s="1"/>
  <c r="AQ101" i="31" s="1"/>
  <c r="DY15" i="18"/>
  <c r="EW16" i="18"/>
  <c r="FI17" i="18"/>
  <c r="BN19" i="18"/>
  <c r="BN20" i="18"/>
  <c r="KW21" i="18"/>
  <c r="AO21" i="18"/>
  <c r="GU22" i="18"/>
  <c r="HS22" i="18"/>
  <c r="CA23" i="18"/>
  <c r="GI23" i="18"/>
  <c r="GD24" i="18"/>
  <c r="FI24" i="18"/>
  <c r="GG24" i="18"/>
  <c r="GK24" i="18" s="1"/>
  <c r="HR24" i="18"/>
  <c r="EK25" i="18"/>
  <c r="IC25" i="18"/>
  <c r="IG25" i="18" s="1"/>
  <c r="IM25" i="18" s="1"/>
  <c r="BL51" i="4" s="1"/>
  <c r="DK26" i="18"/>
  <c r="BZ27" i="18"/>
  <c r="DK27" i="18"/>
  <c r="EI27" i="18"/>
  <c r="EM27" i="18" s="1"/>
  <c r="ES27" i="18" s="1"/>
  <c r="AQ53" i="4" s="1"/>
  <c r="CL28" i="18"/>
  <c r="IR29" i="18"/>
  <c r="GU30" i="18"/>
  <c r="EW32" i="18"/>
  <c r="DX33" i="18"/>
  <c r="FI33" i="18"/>
  <c r="GT33" i="18"/>
  <c r="HR33" i="18"/>
  <c r="DX34" i="18"/>
  <c r="FT34" i="18"/>
  <c r="IN34" i="18"/>
  <c r="BO60" i="4" s="1"/>
  <c r="HE34" i="18"/>
  <c r="HI34" i="18" s="1"/>
  <c r="HO34" i="18" s="1"/>
  <c r="G38" i="18"/>
  <c r="M38" i="18" s="1"/>
  <c r="DI38" i="18"/>
  <c r="DM38" i="18" s="1"/>
  <c r="DS38" i="18" s="1"/>
  <c r="FG38" i="18"/>
  <c r="FK38" i="18" s="1"/>
  <c r="FQ38" i="18" s="1"/>
  <c r="JP38" i="18"/>
  <c r="BZ39" i="18"/>
  <c r="CX39" i="18"/>
  <c r="EU40" i="18"/>
  <c r="EY40" i="18" s="1"/>
  <c r="FE40" i="18" s="1"/>
  <c r="CA43" i="18"/>
  <c r="DS43" i="18"/>
  <c r="CL44" i="18"/>
  <c r="GD45" i="18"/>
  <c r="FH45" i="18"/>
  <c r="HR45" i="18"/>
  <c r="EU46" i="18"/>
  <c r="EY46" i="18" s="1"/>
  <c r="FE46" i="18" s="1"/>
  <c r="GG46" i="18"/>
  <c r="GK46" i="18" s="1"/>
  <c r="GQ46" i="18" s="1"/>
  <c r="HE46" i="18"/>
  <c r="HI46" i="18" s="1"/>
  <c r="HO46" i="18" s="1"/>
  <c r="IC46" i="18"/>
  <c r="IG46" i="18" s="1"/>
  <c r="IM46" i="18" s="1"/>
  <c r="BL92" i="4" s="1"/>
  <c r="BO61" i="12" s="1"/>
  <c r="CL47" i="18"/>
  <c r="CA48" i="18"/>
  <c r="FS48" i="18"/>
  <c r="FW48" i="18" s="1"/>
  <c r="GC48" i="18" s="1"/>
  <c r="DI49" i="18"/>
  <c r="HQ49" i="18"/>
  <c r="IA49" i="18" s="1"/>
  <c r="GS49" i="18"/>
  <c r="HC49" i="18" s="1"/>
  <c r="BI90" i="4" s="1"/>
  <c r="AD51" i="12" s="1"/>
  <c r="FG49" i="18"/>
  <c r="FQ49" i="18" s="1"/>
  <c r="G49" i="18"/>
  <c r="M49" i="18" s="1"/>
  <c r="IC49" i="18"/>
  <c r="IM49" i="18" s="1"/>
  <c r="HE49" i="18"/>
  <c r="HO49" i="18" s="1"/>
  <c r="GG49" i="18"/>
  <c r="GQ49" i="18" s="1"/>
  <c r="DW49" i="18"/>
  <c r="EG49" i="18" s="1"/>
  <c r="M51" i="18"/>
  <c r="AZ51" i="18"/>
  <c r="BN52" i="18"/>
  <c r="CX52" i="18"/>
  <c r="Y64" i="18"/>
  <c r="G135" i="4" s="1"/>
  <c r="KM72" i="18"/>
  <c r="KQ72" i="18" s="1"/>
  <c r="KW72" i="18" s="1"/>
  <c r="CW72" i="18"/>
  <c r="DA72" i="18" s="1"/>
  <c r="DG72" i="18" s="1"/>
  <c r="BM72" i="18"/>
  <c r="BQ72" i="18" s="1"/>
  <c r="BW72" i="18" s="1"/>
  <c r="DI72" i="18"/>
  <c r="DM72" i="18" s="1"/>
  <c r="DS72" i="18" s="1"/>
  <c r="BY72" i="18"/>
  <c r="CC72" i="18" s="1"/>
  <c r="CI72" i="18" s="1"/>
  <c r="BJ7" i="17"/>
  <c r="M7" i="4" s="1"/>
  <c r="BJ64" i="18"/>
  <c r="M135" i="4" s="1"/>
  <c r="G205" i="31" s="1"/>
  <c r="BZ65" i="18"/>
  <c r="CX65" i="18"/>
  <c r="GC67" i="18"/>
  <c r="AT138" i="4" s="1"/>
  <c r="AB4" i="19" s="1"/>
  <c r="BZ71" i="18"/>
  <c r="CX71" i="18"/>
  <c r="KW6" i="17"/>
  <c r="JE9" i="17"/>
  <c r="KX14" i="17"/>
  <c r="CG14" i="4" s="1"/>
  <c r="AQ92" i="31" s="1"/>
  <c r="IN16" i="17"/>
  <c r="BO25" i="4" s="1"/>
  <c r="AH103" i="31" s="1"/>
  <c r="DT20" i="17"/>
  <c r="KX24" i="17"/>
  <c r="IN25" i="17"/>
  <c r="HA26" i="17"/>
  <c r="GD27" i="17"/>
  <c r="AW46" i="4" s="1"/>
  <c r="Y124" i="31" s="1"/>
  <c r="ES31" i="17"/>
  <c r="DT45" i="17"/>
  <c r="BZ50" i="18"/>
  <c r="FT50" i="18"/>
  <c r="BO51" i="18"/>
  <c r="GU52" i="18"/>
  <c r="HS52" i="18"/>
  <c r="JO52" i="18"/>
  <c r="JS52" i="18" s="1"/>
  <c r="JY52" i="18" s="1"/>
  <c r="EJ53" i="18"/>
  <c r="FH53" i="18"/>
  <c r="CY54" i="18"/>
  <c r="EJ55" i="18"/>
  <c r="FH55" i="18"/>
  <c r="CL59" i="18"/>
  <c r="DX65" i="18"/>
  <c r="EV65" i="18"/>
  <c r="FT65" i="18"/>
  <c r="M66" i="18"/>
  <c r="DW66" i="18"/>
  <c r="EA66" i="18" s="1"/>
  <c r="EG66" i="18" s="1"/>
  <c r="EU66" i="18"/>
  <c r="EY66" i="18" s="1"/>
  <c r="FE66" i="18" s="1"/>
  <c r="FS66" i="18"/>
  <c r="FW66" i="18" s="1"/>
  <c r="GC66" i="18" s="1"/>
  <c r="AT137" i="4" s="1"/>
  <c r="GS66" i="18"/>
  <c r="GW66" i="18" s="1"/>
  <c r="HC66" i="18" s="1"/>
  <c r="DX67" i="18"/>
  <c r="EV67" i="18"/>
  <c r="FT67" i="18"/>
  <c r="BA72" i="18"/>
  <c r="JQ72" i="18"/>
  <c r="BM7" i="17"/>
  <c r="BQ7" i="17" s="1"/>
  <c r="EQ7" i="17"/>
  <c r="GI7" i="17"/>
  <c r="JK7" i="17"/>
  <c r="CM8" i="17"/>
  <c r="KB8" i="17"/>
  <c r="AO9" i="17"/>
  <c r="EK10" i="17"/>
  <c r="FI10" i="17"/>
  <c r="GQ10" i="17"/>
  <c r="AK11" i="17"/>
  <c r="H11" i="4" s="1"/>
  <c r="AX4" i="10" s="1"/>
  <c r="FU17" i="17"/>
  <c r="GI17" i="17"/>
  <c r="CM17" i="17"/>
  <c r="HS17" i="17"/>
  <c r="BO17" i="17"/>
  <c r="GU17" i="17"/>
  <c r="CY17" i="17"/>
  <c r="IE17" i="17"/>
  <c r="HG17" i="17"/>
  <c r="DK17" i="17"/>
  <c r="GD18" i="17"/>
  <c r="DI24" i="17"/>
  <c r="DM24" i="17" s="1"/>
  <c r="DS24" i="17" s="1"/>
  <c r="G24" i="17"/>
  <c r="J24" i="17" s="1"/>
  <c r="FG24" i="17"/>
  <c r="FK24" i="17" s="1"/>
  <c r="FQ24" i="17" s="1"/>
  <c r="AS43" i="4" s="1"/>
  <c r="EI24" i="17"/>
  <c r="EM24" i="17" s="1"/>
  <c r="ES24" i="17" s="1"/>
  <c r="CS30" i="17"/>
  <c r="BY53" i="18"/>
  <c r="CC53" i="18" s="1"/>
  <c r="CI53" i="18" s="1"/>
  <c r="CW53" i="18"/>
  <c r="DA53" i="18" s="1"/>
  <c r="DG53" i="18" s="1"/>
  <c r="DK54" i="18"/>
  <c r="EK54" i="18"/>
  <c r="FI54" i="18"/>
  <c r="BN59" i="18"/>
  <c r="BN65" i="18"/>
  <c r="CL65" i="18"/>
  <c r="DJ65" i="18"/>
  <c r="BO66" i="18"/>
  <c r="HE66" i="18"/>
  <c r="HI66" i="18" s="1"/>
  <c r="HO66" i="18" s="1"/>
  <c r="M67" i="18"/>
  <c r="BN67" i="18"/>
  <c r="CL67" i="18"/>
  <c r="DJ67" i="18"/>
  <c r="BN71" i="18"/>
  <c r="CL71" i="18"/>
  <c r="DJ71" i="18"/>
  <c r="KC72" i="18"/>
  <c r="EV7" i="17"/>
  <c r="FT7" i="17"/>
  <c r="GU7" i="17"/>
  <c r="CA8" i="17"/>
  <c r="IE8" i="17"/>
  <c r="JP12" i="17"/>
  <c r="KN12" i="17"/>
  <c r="JD12" i="17"/>
  <c r="FH12" i="17"/>
  <c r="P12" i="17"/>
  <c r="DX12" i="17"/>
  <c r="EV12" i="17"/>
  <c r="AB12" i="17"/>
  <c r="IN12" i="17"/>
  <c r="BO12" i="4" s="1"/>
  <c r="AH90" i="31" s="1"/>
  <c r="KX16" i="17"/>
  <c r="CG25" i="4" s="1"/>
  <c r="KM18" i="17"/>
  <c r="KQ18" i="17" s="1"/>
  <c r="KW18" i="17" s="1"/>
  <c r="DI18" i="17"/>
  <c r="DM18" i="17" s="1"/>
  <c r="DS18" i="17" s="1"/>
  <c r="CK18" i="17"/>
  <c r="CO18" i="17" s="1"/>
  <c r="CU18" i="17" s="1"/>
  <c r="Z27" i="4" s="1"/>
  <c r="BC61" i="10" s="1"/>
  <c r="BM18" i="17"/>
  <c r="BQ18" i="17" s="1"/>
  <c r="BW18" i="17" s="1"/>
  <c r="X27" i="4" s="1"/>
  <c r="BA61" i="10" s="1"/>
  <c r="G18" i="17"/>
  <c r="IC18" i="17"/>
  <c r="IG18" i="17" s="1"/>
  <c r="IM18" i="17" s="1"/>
  <c r="HE18" i="17"/>
  <c r="HI18" i="17" s="1"/>
  <c r="HO18" i="17" s="1"/>
  <c r="BJ27" i="4" s="1"/>
  <c r="BM61" i="10" s="1"/>
  <c r="GG18" i="17"/>
  <c r="GK18" i="17" s="1"/>
  <c r="GQ18" i="17" s="1"/>
  <c r="BH27" i="4" s="1"/>
  <c r="BK61" i="10" s="1"/>
  <c r="IN20" i="17"/>
  <c r="DE22" i="17"/>
  <c r="EE23" i="17"/>
  <c r="KN25" i="17"/>
  <c r="DJ25" i="17"/>
  <c r="BN25" i="17"/>
  <c r="GH25" i="17"/>
  <c r="HR25" i="17"/>
  <c r="BZ25" i="17"/>
  <c r="GT25" i="17"/>
  <c r="CL25" i="17"/>
  <c r="CX25" i="17"/>
  <c r="ID25" i="17"/>
  <c r="JE37" i="17"/>
  <c r="JQ37" i="17"/>
  <c r="HG37" i="17"/>
  <c r="HS37" i="17"/>
  <c r="BN50" i="18"/>
  <c r="DX50" i="18"/>
  <c r="BY51" i="18"/>
  <c r="CI51" i="18" s="1"/>
  <c r="Y97" i="4" s="1"/>
  <c r="BB63" i="12" s="1"/>
  <c r="DK51" i="18"/>
  <c r="GI52" i="18"/>
  <c r="HG52" i="18"/>
  <c r="IE52" i="18"/>
  <c r="DX53" i="18"/>
  <c r="EV53" i="18"/>
  <c r="FT53" i="18"/>
  <c r="GT53" i="18"/>
  <c r="DX55" i="18"/>
  <c r="EV55" i="18"/>
  <c r="FT55" i="18"/>
  <c r="KK64" i="18"/>
  <c r="EW64" i="18"/>
  <c r="EJ65" i="18"/>
  <c r="FH65" i="18"/>
  <c r="EI66" i="18"/>
  <c r="EM66" i="18" s="1"/>
  <c r="ES66" i="18" s="1"/>
  <c r="AQ137" i="4" s="1"/>
  <c r="FG66" i="18"/>
  <c r="FK66" i="18" s="1"/>
  <c r="FQ66" i="18" s="1"/>
  <c r="EJ67" i="18"/>
  <c r="FH67" i="18"/>
  <c r="FU7" i="17"/>
  <c r="KA7" i="17"/>
  <c r="KE7" i="17" s="1"/>
  <c r="KK7" i="17" s="1"/>
  <c r="CC7" i="4" s="1"/>
  <c r="AK5" i="10" s="1"/>
  <c r="AB8" i="17"/>
  <c r="CX8" i="17"/>
  <c r="FT8" i="17"/>
  <c r="GT9" i="17"/>
  <c r="HR9" i="17"/>
  <c r="JQ10" i="17"/>
  <c r="AC10" i="17"/>
  <c r="KC10" i="17"/>
  <c r="EW10" i="17"/>
  <c r="DT12" i="17"/>
  <c r="AE12" i="4" s="1"/>
  <c r="IR12" i="17"/>
  <c r="KN14" i="17"/>
  <c r="CL14" i="17"/>
  <c r="GH14" i="17"/>
  <c r="FT14" i="17"/>
  <c r="EV14" i="17"/>
  <c r="DX14" i="17"/>
  <c r="HR14" i="17"/>
  <c r="BN14" i="17"/>
  <c r="CX14" i="17"/>
  <c r="GT14" i="17"/>
  <c r="DJ14" i="17"/>
  <c r="CU14" i="17"/>
  <c r="CS14" i="17"/>
  <c r="HF14" i="17"/>
  <c r="DT16" i="17"/>
  <c r="AE25" i="4" s="1"/>
  <c r="P103" i="31" s="1"/>
  <c r="DT17" i="17"/>
  <c r="AE26" i="4" s="1"/>
  <c r="P104" i="31" s="1"/>
  <c r="DK21" i="17"/>
  <c r="FU21" i="17"/>
  <c r="HG21" i="17"/>
  <c r="EK21" i="17"/>
  <c r="GI21" i="17"/>
  <c r="FI21" i="17"/>
  <c r="HS21" i="17"/>
  <c r="DY21" i="17"/>
  <c r="GU21" i="17"/>
  <c r="EW21" i="17"/>
  <c r="KX23" i="17"/>
  <c r="DT25" i="17"/>
  <c r="AE44" i="4" s="1"/>
  <c r="HF25" i="17"/>
  <c r="DK30" i="17"/>
  <c r="DY30" i="17"/>
  <c r="FI30" i="17"/>
  <c r="EK30" i="17"/>
  <c r="EW30" i="17"/>
  <c r="DT50" i="18"/>
  <c r="AE94" i="4" s="1"/>
  <c r="P169" i="31" s="1"/>
  <c r="CL50" i="18"/>
  <c r="GD50" i="18"/>
  <c r="AW94" i="4" s="1"/>
  <c r="Y169" i="31" s="1"/>
  <c r="FH50" i="18"/>
  <c r="ID53" i="18"/>
  <c r="CM54" i="18"/>
  <c r="DJ59" i="18"/>
  <c r="BO64" i="18"/>
  <c r="EK66" i="18"/>
  <c r="FI66" i="18"/>
  <c r="GG66" i="18"/>
  <c r="GK66" i="18" s="1"/>
  <c r="GQ66" i="18" s="1"/>
  <c r="AO72" i="18"/>
  <c r="DT72" i="18"/>
  <c r="JE72" i="18"/>
  <c r="DX6" i="17"/>
  <c r="EV6" i="17"/>
  <c r="FT6" i="17"/>
  <c r="DI7" i="17"/>
  <c r="DM7" i="17" s="1"/>
  <c r="DS7" i="17" s="1"/>
  <c r="EI7" i="17"/>
  <c r="EM7" i="17" s="1"/>
  <c r="ES7" i="17" s="1"/>
  <c r="IE7" i="17"/>
  <c r="JC7" i="17"/>
  <c r="JG7" i="17" s="1"/>
  <c r="JM7" i="17" s="1"/>
  <c r="KC7" i="17"/>
  <c r="CY8" i="17"/>
  <c r="EU8" i="17"/>
  <c r="EY8" i="17" s="1"/>
  <c r="FE8" i="17" s="1"/>
  <c r="AR8" i="4" s="1"/>
  <c r="Z6" i="10" s="1"/>
  <c r="JP8" i="17"/>
  <c r="AC9" i="17"/>
  <c r="EK9" i="17"/>
  <c r="FU9" i="17"/>
  <c r="GU9" i="17"/>
  <c r="HS9" i="17"/>
  <c r="KC9" i="17"/>
  <c r="FH14" i="17"/>
  <c r="BY18" i="17"/>
  <c r="CC18" i="17" s="1"/>
  <c r="GD20" i="17"/>
  <c r="AW34" i="4" s="1"/>
  <c r="Y112" i="31" s="1"/>
  <c r="IN23" i="17"/>
  <c r="EG24" i="17"/>
  <c r="DS30" i="17"/>
  <c r="DQ30" i="17"/>
  <c r="FU30" i="17"/>
  <c r="CW51" i="18"/>
  <c r="EI51" i="18"/>
  <c r="ES51" i="18" s="1"/>
  <c r="FG51" i="18"/>
  <c r="FQ51" i="18" s="1"/>
  <c r="AW52" i="18"/>
  <c r="IN52" i="18"/>
  <c r="BO98" i="4" s="1"/>
  <c r="AH173" i="31" s="1"/>
  <c r="GD53" i="18"/>
  <c r="AW99" i="4" s="1"/>
  <c r="Y174" i="31" s="1"/>
  <c r="IN54" i="18"/>
  <c r="BO102" i="4" s="1"/>
  <c r="AH177" i="31" s="1"/>
  <c r="G55" i="18"/>
  <c r="M55" i="18" s="1"/>
  <c r="AW64" i="18"/>
  <c r="DT64" i="18"/>
  <c r="DY64" i="18"/>
  <c r="GI64" i="18"/>
  <c r="HG64" i="18"/>
  <c r="IE64" i="18"/>
  <c r="IM65" i="18"/>
  <c r="GH65" i="18"/>
  <c r="HF65" i="18"/>
  <c r="ID65" i="18"/>
  <c r="CA66" i="18"/>
  <c r="HQ66" i="18"/>
  <c r="HU66" i="18" s="1"/>
  <c r="IA66" i="18" s="1"/>
  <c r="DK7" i="17"/>
  <c r="EK7" i="17"/>
  <c r="HG7" i="17"/>
  <c r="JE7" i="17"/>
  <c r="BO8" i="17"/>
  <c r="GU8" i="17"/>
  <c r="HS8" i="17"/>
  <c r="BN9" i="17"/>
  <c r="CL9" i="17"/>
  <c r="DJ9" i="17"/>
  <c r="GD10" i="17"/>
  <c r="IC19" i="17"/>
  <c r="IG19" i="17" s="1"/>
  <c r="IM19" i="17" s="1"/>
  <c r="DI19" i="17"/>
  <c r="DM19" i="17" s="1"/>
  <c r="DS19" i="17" s="1"/>
  <c r="BY19" i="17"/>
  <c r="CC19" i="17" s="1"/>
  <c r="CI19" i="17" s="1"/>
  <c r="CW19" i="17"/>
  <c r="DA19" i="17" s="1"/>
  <c r="DG19" i="17" s="1"/>
  <c r="BM19" i="17"/>
  <c r="BQ19" i="17" s="1"/>
  <c r="BW19" i="17" s="1"/>
  <c r="X33" i="4" s="1"/>
  <c r="CK19" i="17"/>
  <c r="CO19" i="17" s="1"/>
  <c r="CU19" i="17" s="1"/>
  <c r="CG22" i="17"/>
  <c r="EQ23" i="17"/>
  <c r="IN24" i="17"/>
  <c r="BO43" i="4" s="1"/>
  <c r="KX27" i="17"/>
  <c r="DT29" i="17"/>
  <c r="KX30" i="17"/>
  <c r="CG49" i="4" s="1"/>
  <c r="AQ127" i="31" s="1"/>
  <c r="JP11" i="17"/>
  <c r="KN11" i="17"/>
  <c r="CY13" i="17"/>
  <c r="EW13" i="17"/>
  <c r="GU13" i="17"/>
  <c r="IC14" i="17"/>
  <c r="IG14" i="17" s="1"/>
  <c r="IM14" i="17" s="1"/>
  <c r="FG15" i="17"/>
  <c r="FK15" i="17" s="1"/>
  <c r="FQ15" i="17" s="1"/>
  <c r="GI16" i="17"/>
  <c r="HG16" i="17"/>
  <c r="IE16" i="17"/>
  <c r="EI17" i="17"/>
  <c r="EM17" i="17" s="1"/>
  <c r="ES17" i="17" s="1"/>
  <c r="DY23" i="17"/>
  <c r="FU23" i="17"/>
  <c r="GC25" i="17"/>
  <c r="BY26" i="17"/>
  <c r="CC26" i="17" s="1"/>
  <c r="CI26" i="17" s="1"/>
  <c r="CW26" i="17"/>
  <c r="DA26" i="17" s="1"/>
  <c r="GU28" i="17"/>
  <c r="HS28" i="17"/>
  <c r="HR29" i="17"/>
  <c r="G30" i="17"/>
  <c r="BY30" i="17"/>
  <c r="CC30" i="17" s="1"/>
  <c r="CI30" i="17" s="1"/>
  <c r="KO35" i="17"/>
  <c r="CM35" i="17"/>
  <c r="HG35" i="17"/>
  <c r="BO35" i="17"/>
  <c r="GI35" i="17"/>
  <c r="CY35" i="17"/>
  <c r="HS35" i="17"/>
  <c r="GU35" i="17"/>
  <c r="DK35" i="17"/>
  <c r="IN35" i="17"/>
  <c r="Y38" i="17"/>
  <c r="W38" i="17"/>
  <c r="KO41" i="17"/>
  <c r="EK41" i="17"/>
  <c r="EW41" i="17"/>
  <c r="CA41" i="17"/>
  <c r="FI41" i="17"/>
  <c r="CM41" i="17"/>
  <c r="FU41" i="17"/>
  <c r="CY41" i="17"/>
  <c r="DK41" i="17"/>
  <c r="BO41" i="17"/>
  <c r="KX47" i="17"/>
  <c r="IN66" i="17"/>
  <c r="AJ42" i="29"/>
  <c r="AL42" i="29" s="1"/>
  <c r="V42" i="29"/>
  <c r="X42" i="29"/>
  <c r="W42" i="29"/>
  <c r="P10" i="17"/>
  <c r="AN10" i="17"/>
  <c r="CW10" i="17"/>
  <c r="DA10" i="17" s="1"/>
  <c r="DG10" i="17" s="1"/>
  <c r="AA10" i="4" s="1"/>
  <c r="V8" i="10" s="1"/>
  <c r="GH10" i="17"/>
  <c r="HF10" i="17"/>
  <c r="IC10" i="17"/>
  <c r="IG10" i="17" s="1"/>
  <c r="IM10" i="17" s="1"/>
  <c r="AN11" i="17"/>
  <c r="O12" i="17"/>
  <c r="S12" i="17" s="1"/>
  <c r="Y12" i="17" s="1"/>
  <c r="CL13" i="17"/>
  <c r="DY13" i="17"/>
  <c r="GH13" i="17"/>
  <c r="HS13" i="17"/>
  <c r="CI14" i="17"/>
  <c r="CW14" i="17"/>
  <c r="DA14" i="17" s="1"/>
  <c r="DG14" i="17" s="1"/>
  <c r="AA14" i="4" s="1"/>
  <c r="V10" i="10" s="1"/>
  <c r="CW15" i="17"/>
  <c r="DA15" i="17" s="1"/>
  <c r="DG15" i="17" s="1"/>
  <c r="AA24" i="4" s="1"/>
  <c r="BD11" i="10" s="1"/>
  <c r="DY15" i="17"/>
  <c r="CX17" i="17"/>
  <c r="GT17" i="17"/>
  <c r="BZ18" i="17"/>
  <c r="CX18" i="17"/>
  <c r="GH21" i="17"/>
  <c r="DK23" i="17"/>
  <c r="FI23" i="17"/>
  <c r="GU23" i="17"/>
  <c r="HS23" i="17"/>
  <c r="BZ24" i="17"/>
  <c r="DG26" i="17"/>
  <c r="AA45" i="4" s="1"/>
  <c r="GG26" i="17"/>
  <c r="GK26" i="17" s="1"/>
  <c r="GQ26" i="17" s="1"/>
  <c r="BH45" i="4" s="1"/>
  <c r="CA28" i="17"/>
  <c r="CY28" i="17"/>
  <c r="GI29" i="17"/>
  <c r="CW30" i="17"/>
  <c r="DA30" i="17" s="1"/>
  <c r="DG30" i="17" s="1"/>
  <c r="AA49" i="4" s="1"/>
  <c r="GT30" i="17"/>
  <c r="KX31" i="17"/>
  <c r="IC38" i="17"/>
  <c r="IG38" i="17" s="1"/>
  <c r="CW38" i="17"/>
  <c r="DA38" i="17" s="1"/>
  <c r="DG38" i="17" s="1"/>
  <c r="BY38" i="17"/>
  <c r="CC38" i="17" s="1"/>
  <c r="CI38" i="17" s="1"/>
  <c r="AY38" i="17"/>
  <c r="BC38" i="17" s="1"/>
  <c r="BI38" i="17" s="1"/>
  <c r="AA38" i="17"/>
  <c r="AE38" i="17" s="1"/>
  <c r="AK38" i="17" s="1"/>
  <c r="CK38" i="17"/>
  <c r="CO38" i="17" s="1"/>
  <c r="CU38" i="17" s="1"/>
  <c r="IQ38" i="17"/>
  <c r="IU38" i="17" s="1"/>
  <c r="JA38" i="17" s="1"/>
  <c r="KX39" i="17"/>
  <c r="FS48" i="17"/>
  <c r="FW48" i="17" s="1"/>
  <c r="GC48" i="17" s="1"/>
  <c r="GS48" i="17"/>
  <c r="GW48" i="17" s="1"/>
  <c r="GG48" i="17"/>
  <c r="GK48" i="17" s="1"/>
  <c r="IC48" i="17"/>
  <c r="IG48" i="17" s="1"/>
  <c r="HQ48" i="17"/>
  <c r="HU48" i="17" s="1"/>
  <c r="IA48" i="17" s="1"/>
  <c r="HE48" i="17"/>
  <c r="HI48" i="17" s="1"/>
  <c r="FS54" i="17"/>
  <c r="FW54" i="17" s="1"/>
  <c r="CK54" i="17"/>
  <c r="CO54" i="17" s="1"/>
  <c r="DI54" i="17"/>
  <c r="DM54" i="17" s="1"/>
  <c r="BM54" i="17"/>
  <c r="BQ54" i="17" s="1"/>
  <c r="HE54" i="17"/>
  <c r="HI54" i="17" s="1"/>
  <c r="DX10" i="17"/>
  <c r="ID10" i="17"/>
  <c r="BO12" i="17"/>
  <c r="CM12" i="17"/>
  <c r="DK12" i="17"/>
  <c r="FG12" i="17"/>
  <c r="FK12" i="17" s="1"/>
  <c r="FQ12" i="17" s="1"/>
  <c r="AS12" i="4" s="1"/>
  <c r="AA9" i="10" s="1"/>
  <c r="GI12" i="17"/>
  <c r="HG12" i="17"/>
  <c r="IE12" i="17"/>
  <c r="KA12" i="17"/>
  <c r="KE12" i="17" s="1"/>
  <c r="KK12" i="17" s="1"/>
  <c r="CC12" i="4" s="1"/>
  <c r="AK9" i="10" s="1"/>
  <c r="DT13" i="17"/>
  <c r="CM13" i="17"/>
  <c r="FI13" i="17"/>
  <c r="GI13" i="17"/>
  <c r="BM14" i="17"/>
  <c r="BQ14" i="17" s="1"/>
  <c r="BW14" i="17" s="1"/>
  <c r="X14" i="4" s="1"/>
  <c r="S10" i="10" s="1"/>
  <c r="CG14" i="17"/>
  <c r="HQ14" i="17"/>
  <c r="HU14" i="17" s="1"/>
  <c r="IA14" i="17" s="1"/>
  <c r="BK14" i="4" s="1"/>
  <c r="AF10" i="10" s="1"/>
  <c r="IK14" i="17"/>
  <c r="IN14" i="17" s="1"/>
  <c r="BO14" i="4" s="1"/>
  <c r="AH92" i="31" s="1"/>
  <c r="EU15" i="17"/>
  <c r="EY15" i="17" s="1"/>
  <c r="FE15" i="17" s="1"/>
  <c r="AR24" i="4" s="1"/>
  <c r="BH11" i="10" s="1"/>
  <c r="GG15" i="17"/>
  <c r="GK15" i="17" s="1"/>
  <c r="DX16" i="17"/>
  <c r="EV16" i="17"/>
  <c r="FT16" i="17"/>
  <c r="BN17" i="17"/>
  <c r="EU17" i="17"/>
  <c r="EY17" i="17" s="1"/>
  <c r="FE17" i="17" s="1"/>
  <c r="AR26" i="4" s="1"/>
  <c r="BH60" i="10" s="1"/>
  <c r="CA24" i="17"/>
  <c r="HR24" i="17"/>
  <c r="BY25" i="17"/>
  <c r="CC25" i="17" s="1"/>
  <c r="CI25" i="17" s="1"/>
  <c r="CM25" i="17"/>
  <c r="HQ25" i="17"/>
  <c r="HU25" i="17" s="1"/>
  <c r="IA25" i="17" s="1"/>
  <c r="G26" i="17"/>
  <c r="IA26" i="17"/>
  <c r="BK45" i="4" s="1"/>
  <c r="HF29" i="17"/>
  <c r="BM30" i="17"/>
  <c r="BQ30" i="17" s="1"/>
  <c r="BW30" i="17" s="1"/>
  <c r="X49" i="4" s="1"/>
  <c r="CG30" i="17"/>
  <c r="JO38" i="17"/>
  <c r="JS38" i="17" s="1"/>
  <c r="JY38" i="17" s="1"/>
  <c r="GD43" i="17"/>
  <c r="FU46" i="17"/>
  <c r="HS46" i="17"/>
  <c r="HG46" i="17"/>
  <c r="IE46" i="17"/>
  <c r="GI46" i="17"/>
  <c r="KB11" i="17"/>
  <c r="JC12" i="17"/>
  <c r="JG12" i="17" s="1"/>
  <c r="JM12" i="17" s="1"/>
  <c r="HF13" i="17"/>
  <c r="GD15" i="17"/>
  <c r="EW15" i="17"/>
  <c r="HQ15" i="17"/>
  <c r="HU15" i="17" s="1"/>
  <c r="IA15" i="17" s="1"/>
  <c r="BK24" i="4" s="1"/>
  <c r="BN11" i="10" s="1"/>
  <c r="KX15" i="17"/>
  <c r="CG24" i="4" s="1"/>
  <c r="AQ102" i="31" s="1"/>
  <c r="GU16" i="17"/>
  <c r="HS16" i="17"/>
  <c r="HR17" i="17"/>
  <c r="IM20" i="17"/>
  <c r="GU20" i="17"/>
  <c r="HS20" i="17"/>
  <c r="HF21" i="17"/>
  <c r="BM22" i="17"/>
  <c r="BQ22" i="17" s="1"/>
  <c r="BW22" i="17" s="1"/>
  <c r="X36" i="4" s="1"/>
  <c r="CK22" i="17"/>
  <c r="CO22" i="17" s="1"/>
  <c r="CU22" i="17" s="1"/>
  <c r="Z36" i="4" s="1"/>
  <c r="DI22" i="17"/>
  <c r="DM22" i="17" s="1"/>
  <c r="DS22" i="17" s="1"/>
  <c r="CM23" i="17"/>
  <c r="EI23" i="17"/>
  <c r="EM23" i="17" s="1"/>
  <c r="ES23" i="17" s="1"/>
  <c r="EW23" i="17"/>
  <c r="CX24" i="17"/>
  <c r="EJ24" i="17"/>
  <c r="FH24" i="17"/>
  <c r="GH24" i="17"/>
  <c r="HS24" i="17"/>
  <c r="DW25" i="17"/>
  <c r="EA25" i="17" s="1"/>
  <c r="EG25" i="17" s="1"/>
  <c r="AP44" i="4" s="1"/>
  <c r="GG25" i="17"/>
  <c r="GK25" i="17" s="1"/>
  <c r="GQ25" i="17" s="1"/>
  <c r="BH44" i="4" s="1"/>
  <c r="BM26" i="17"/>
  <c r="BQ26" i="17" s="1"/>
  <c r="BW26" i="17" s="1"/>
  <c r="X45" i="4" s="1"/>
  <c r="CK26" i="17"/>
  <c r="CO26" i="17" s="1"/>
  <c r="CU26" i="17" s="1"/>
  <c r="Z45" i="4" s="1"/>
  <c r="DI26" i="17"/>
  <c r="DM26" i="17" s="1"/>
  <c r="DS26" i="17" s="1"/>
  <c r="HE26" i="17"/>
  <c r="HI26" i="17" s="1"/>
  <c r="HO26" i="17" s="1"/>
  <c r="BJ45" i="4" s="1"/>
  <c r="HY26" i="17"/>
  <c r="CK27" i="17"/>
  <c r="CO27" i="17" s="1"/>
  <c r="CU27" i="17" s="1"/>
  <c r="GI28" i="17"/>
  <c r="HG28" i="17"/>
  <c r="IE28" i="17"/>
  <c r="IN29" i="17"/>
  <c r="BO48" i="4" s="1"/>
  <c r="AH126" i="31" s="1"/>
  <c r="HG29" i="17"/>
  <c r="FH30" i="17"/>
  <c r="EG31" i="17"/>
  <c r="AP50" i="4" s="1"/>
  <c r="KO43" i="17"/>
  <c r="DK43" i="17"/>
  <c r="CY43" i="17"/>
  <c r="BO43" i="17"/>
  <c r="CA43" i="17"/>
  <c r="CM43" i="17"/>
  <c r="IN13" i="17"/>
  <c r="BO13" i="4" s="1"/>
  <c r="AH91" i="31" s="1"/>
  <c r="GD16" i="17"/>
  <c r="DW17" i="17"/>
  <c r="EA17" i="17" s="1"/>
  <c r="EG17" i="17" s="1"/>
  <c r="AP26" i="4" s="1"/>
  <c r="BF60" i="10" s="1"/>
  <c r="IN18" i="17"/>
  <c r="BO27" i="4" s="1"/>
  <c r="IN21" i="17"/>
  <c r="GQ23" i="17"/>
  <c r="HO23" i="17"/>
  <c r="M24" i="17"/>
  <c r="F43" i="4" s="1"/>
  <c r="CA25" i="17"/>
  <c r="KX26" i="17"/>
  <c r="GD28" i="17"/>
  <c r="BZ29" i="17"/>
  <c r="CX29" i="17"/>
  <c r="ID29" i="17"/>
  <c r="FS30" i="17"/>
  <c r="FW30" i="17" s="1"/>
  <c r="GC30" i="17" s="1"/>
  <c r="HQ30" i="17"/>
  <c r="HU30" i="17" s="1"/>
  <c r="IA30" i="17" s="1"/>
  <c r="BK49" i="4" s="1"/>
  <c r="GS30" i="17"/>
  <c r="GW30" i="17" s="1"/>
  <c r="HC30" i="17" s="1"/>
  <c r="CK30" i="17"/>
  <c r="CO30" i="17" s="1"/>
  <c r="CU30" i="17" s="1"/>
  <c r="Z49" i="4" s="1"/>
  <c r="DE30" i="17"/>
  <c r="HE30" i="17"/>
  <c r="HI30" i="17" s="1"/>
  <c r="ID30" i="17"/>
  <c r="CG38" i="17"/>
  <c r="DE43" i="17"/>
  <c r="KM44" i="17"/>
  <c r="KQ44" i="17" s="1"/>
  <c r="EI44" i="17"/>
  <c r="EM44" i="17" s="1"/>
  <c r="ES44" i="17" s="1"/>
  <c r="EU44" i="17"/>
  <c r="EY44" i="17" s="1"/>
  <c r="DW44" i="17"/>
  <c r="EA44" i="17" s="1"/>
  <c r="EG44" i="17" s="1"/>
  <c r="FS44" i="17"/>
  <c r="FW44" i="17" s="1"/>
  <c r="GC44" i="17" s="1"/>
  <c r="DI44" i="17"/>
  <c r="DM44" i="17" s="1"/>
  <c r="BY44" i="17"/>
  <c r="CC44" i="17" s="1"/>
  <c r="CI44" i="17" s="1"/>
  <c r="G44" i="17"/>
  <c r="FG44" i="17"/>
  <c r="FK44" i="17" s="1"/>
  <c r="CW44" i="17"/>
  <c r="DA44" i="17" s="1"/>
  <c r="GD45" i="17"/>
  <c r="U46" i="29"/>
  <c r="H46" i="29"/>
  <c r="G46" i="29"/>
  <c r="AZ10" i="17"/>
  <c r="DI10" i="17"/>
  <c r="DM10" i="17" s="1"/>
  <c r="DS10" i="17" s="1"/>
  <c r="GS10" i="17"/>
  <c r="GW10" i="17" s="1"/>
  <c r="HQ10" i="17"/>
  <c r="HU10" i="17" s="1"/>
  <c r="IA10" i="17" s="1"/>
  <c r="BK10" i="4" s="1"/>
  <c r="AF8" i="10" s="1"/>
  <c r="JP10" i="17"/>
  <c r="KN10" i="17"/>
  <c r="AB11" i="17"/>
  <c r="AY12" i="17"/>
  <c r="BC12" i="17" s="1"/>
  <c r="BI12" i="17" s="1"/>
  <c r="CA13" i="17"/>
  <c r="FU13" i="17"/>
  <c r="ID13" i="17"/>
  <c r="HE14" i="17"/>
  <c r="HI14" i="17" s="1"/>
  <c r="EI15" i="17"/>
  <c r="EM15" i="17" s="1"/>
  <c r="ES15" i="17" s="1"/>
  <c r="FU15" i="17"/>
  <c r="GS15" i="17"/>
  <c r="GW15" i="17" s="1"/>
  <c r="HC15" i="17" s="1"/>
  <c r="FG17" i="17"/>
  <c r="FK17" i="17" s="1"/>
  <c r="FQ17" i="17" s="1"/>
  <c r="AS26" i="4" s="1"/>
  <c r="BI60" i="10" s="1"/>
  <c r="BN18" i="17"/>
  <c r="CL18" i="17"/>
  <c r="DJ18" i="17"/>
  <c r="CA20" i="17"/>
  <c r="CY20" i="17"/>
  <c r="ID21" i="17"/>
  <c r="GC22" i="17"/>
  <c r="BU22" i="17"/>
  <c r="CS22" i="17"/>
  <c r="DQ22" i="17"/>
  <c r="GG22" i="17"/>
  <c r="GK22" i="17" s="1"/>
  <c r="HE22" i="17"/>
  <c r="HI22" i="17" s="1"/>
  <c r="IC22" i="17"/>
  <c r="IG22" i="17" s="1"/>
  <c r="IM22" i="17" s="1"/>
  <c r="BO23" i="17"/>
  <c r="DW23" i="17"/>
  <c r="EA23" i="17" s="1"/>
  <c r="EG23" i="17" s="1"/>
  <c r="AP42" i="4" s="1"/>
  <c r="EK23" i="17"/>
  <c r="FC23" i="17"/>
  <c r="FS23" i="17"/>
  <c r="FW23" i="17" s="1"/>
  <c r="GC23" i="17" s="1"/>
  <c r="GI23" i="17"/>
  <c r="HG23" i="17"/>
  <c r="IE23" i="17"/>
  <c r="K24" i="17"/>
  <c r="BJ24" i="17" s="1"/>
  <c r="M43" i="4" s="1"/>
  <c r="G121" i="31" s="1"/>
  <c r="BO24" i="17"/>
  <c r="HF24" i="17"/>
  <c r="HE25" i="17"/>
  <c r="HI25" i="17" s="1"/>
  <c r="HO25" i="17" s="1"/>
  <c r="IC26" i="17"/>
  <c r="IG26" i="17" s="1"/>
  <c r="IM26" i="17" s="1"/>
  <c r="BM27" i="17"/>
  <c r="BQ27" i="17" s="1"/>
  <c r="BW27" i="17" s="1"/>
  <c r="X46" i="4" s="1"/>
  <c r="IM27" i="17"/>
  <c r="BO28" i="17"/>
  <c r="CM28" i="17"/>
  <c r="DK28" i="17"/>
  <c r="GC29" i="17"/>
  <c r="GT29" i="17"/>
  <c r="IE29" i="17"/>
  <c r="BU30" i="17"/>
  <c r="GG30" i="17"/>
  <c r="GK30" i="17" s="1"/>
  <c r="HF30" i="17"/>
  <c r="DI35" i="17"/>
  <c r="DM35" i="17" s="1"/>
  <c r="DS35" i="17" s="1"/>
  <c r="FS35" i="17"/>
  <c r="FW35" i="17" s="1"/>
  <c r="GC35" i="17" s="1"/>
  <c r="EU35" i="17"/>
  <c r="EY35" i="17" s="1"/>
  <c r="FE35" i="17" s="1"/>
  <c r="AR72" i="4" s="1"/>
  <c r="Z4" i="12" s="1"/>
  <c r="DW35" i="17"/>
  <c r="EA35" i="17" s="1"/>
  <c r="EG35" i="17" s="1"/>
  <c r="AP72" i="4" s="1"/>
  <c r="X4" i="12" s="1"/>
  <c r="G35" i="17"/>
  <c r="IE35" i="17"/>
  <c r="KX38" i="17"/>
  <c r="KM41" i="17"/>
  <c r="KQ41" i="17" s="1"/>
  <c r="KW41" i="17" s="1"/>
  <c r="IC41" i="17"/>
  <c r="IG41" i="17" s="1"/>
  <c r="IM41" i="17" s="1"/>
  <c r="DI41" i="17"/>
  <c r="DM41" i="17" s="1"/>
  <c r="DS41" i="17" s="1"/>
  <c r="DW41" i="17"/>
  <c r="EA41" i="17" s="1"/>
  <c r="EG41" i="17" s="1"/>
  <c r="BM41" i="17"/>
  <c r="BQ41" i="17" s="1"/>
  <c r="BW41" i="17" s="1"/>
  <c r="HE41" i="17"/>
  <c r="HI41" i="17" s="1"/>
  <c r="HO41" i="17" s="1"/>
  <c r="EI41" i="17"/>
  <c r="EM41" i="17" s="1"/>
  <c r="ES41" i="17" s="1"/>
  <c r="EU41" i="17"/>
  <c r="EY41" i="17" s="1"/>
  <c r="FE41" i="17" s="1"/>
  <c r="BY41" i="17"/>
  <c r="CC41" i="17" s="1"/>
  <c r="GG41" i="17"/>
  <c r="GK41" i="17" s="1"/>
  <c r="GQ41" i="17" s="1"/>
  <c r="FG41" i="17"/>
  <c r="FK41" i="17" s="1"/>
  <c r="FQ41" i="17" s="1"/>
  <c r="AS91" i="4" s="1"/>
  <c r="AA52" i="12" s="1"/>
  <c r="CK41" i="17"/>
  <c r="CO41" i="17" s="1"/>
  <c r="G41" i="17"/>
  <c r="CW41" i="17"/>
  <c r="DA41" i="17" s="1"/>
  <c r="FS41" i="17"/>
  <c r="FW41" i="17" s="1"/>
  <c r="GC41" i="17" s="1"/>
  <c r="KX45" i="17"/>
  <c r="DT62" i="17"/>
  <c r="DK31" i="17"/>
  <c r="GU31" i="17"/>
  <c r="HS31" i="17"/>
  <c r="BZ35" i="17"/>
  <c r="BY36" i="17"/>
  <c r="CC36" i="17" s="1"/>
  <c r="CI36" i="17" s="1"/>
  <c r="DJ36" i="17"/>
  <c r="EI36" i="17"/>
  <c r="EM36" i="17" s="1"/>
  <c r="ES36" i="17" s="1"/>
  <c r="FH36" i="17"/>
  <c r="G37" i="17"/>
  <c r="JC37" i="17"/>
  <c r="JG37" i="17" s="1"/>
  <c r="JM37" i="17" s="1"/>
  <c r="KB37" i="17"/>
  <c r="P38" i="17"/>
  <c r="GH38" i="17"/>
  <c r="AZ39" i="17"/>
  <c r="CL40" i="17"/>
  <c r="DY40" i="17"/>
  <c r="EW40" i="17"/>
  <c r="FU40" i="17"/>
  <c r="ID40" i="17"/>
  <c r="GT41" i="17"/>
  <c r="CL42" i="17"/>
  <c r="EI42" i="17"/>
  <c r="EM42" i="17" s="1"/>
  <c r="ES42" i="17" s="1"/>
  <c r="EW42" i="17"/>
  <c r="HQ42" i="17"/>
  <c r="HU42" i="17" s="1"/>
  <c r="IA42" i="17" s="1"/>
  <c r="G43" i="17"/>
  <c r="BY43" i="17"/>
  <c r="CC43" i="17" s="1"/>
  <c r="CI43" i="17" s="1"/>
  <c r="CU44" i="17"/>
  <c r="FE44" i="17"/>
  <c r="IN47" i="17"/>
  <c r="HR47" i="17"/>
  <c r="KN57" i="17"/>
  <c r="EJ57" i="17"/>
  <c r="FH57" i="17"/>
  <c r="BN57" i="17"/>
  <c r="KO64" i="17"/>
  <c r="CM64" i="17"/>
  <c r="IE64" i="17"/>
  <c r="GI64" i="17"/>
  <c r="HG64" i="17"/>
  <c r="FI64" i="17"/>
  <c r="DK64" i="17"/>
  <c r="EK64" i="17"/>
  <c r="CA64" i="17"/>
  <c r="HS64" i="17"/>
  <c r="GU64" i="17"/>
  <c r="FU64" i="17"/>
  <c r="EW64" i="17"/>
  <c r="DY64" i="17"/>
  <c r="BO64" i="17"/>
  <c r="BO65" i="17"/>
  <c r="DY65" i="17"/>
  <c r="KX65" i="17"/>
  <c r="FH66" i="17"/>
  <c r="BN4" i="29"/>
  <c r="BO4" i="29" s="1"/>
  <c r="G4" i="29"/>
  <c r="AY4" i="29"/>
  <c r="BB4" i="29" s="1"/>
  <c r="U4" i="29"/>
  <c r="X4" i="29" s="1"/>
  <c r="H4" i="29"/>
  <c r="AJ13" i="29"/>
  <c r="AL13" i="29" s="1"/>
  <c r="AY13" i="29"/>
  <c r="BN13" i="29"/>
  <c r="U13" i="29"/>
  <c r="X13" i="29" s="1"/>
  <c r="I13" i="29"/>
  <c r="N147" i="31"/>
  <c r="BG147" i="31" s="1"/>
  <c r="Q53" i="29"/>
  <c r="AJ83" i="29"/>
  <c r="H83" i="29"/>
  <c r="I83" i="29"/>
  <c r="G83" i="29"/>
  <c r="AY83" i="29"/>
  <c r="BM10" i="28"/>
  <c r="AX10" i="28"/>
  <c r="T10" i="28"/>
  <c r="CM31" i="17"/>
  <c r="EJ31" i="17"/>
  <c r="FH31" i="17"/>
  <c r="CW36" i="17"/>
  <c r="DA36" i="17" s="1"/>
  <c r="DG36" i="17" s="1"/>
  <c r="JO36" i="17"/>
  <c r="JS36" i="17" s="1"/>
  <c r="CU37" i="17"/>
  <c r="AN38" i="17"/>
  <c r="KN38" i="17"/>
  <c r="DK40" i="17"/>
  <c r="GU40" i="17"/>
  <c r="DW42" i="17"/>
  <c r="EA42" i="17" s="1"/>
  <c r="EG42" i="17" s="1"/>
  <c r="EK42" i="17"/>
  <c r="FS42" i="17"/>
  <c r="FW42" i="17" s="1"/>
  <c r="GC42" i="17" s="1"/>
  <c r="GG42" i="17"/>
  <c r="GK42" i="17" s="1"/>
  <c r="GQ42" i="17" s="1"/>
  <c r="KN44" i="17"/>
  <c r="DJ44" i="17"/>
  <c r="CL44" i="17"/>
  <c r="BN44" i="17"/>
  <c r="CX44" i="17"/>
  <c r="BZ44" i="17"/>
  <c r="BW44" i="17"/>
  <c r="DJ48" i="17"/>
  <c r="FT48" i="17"/>
  <c r="EV48" i="17"/>
  <c r="DX48" i="17"/>
  <c r="FH48" i="17"/>
  <c r="EJ48" i="17"/>
  <c r="DJ55" i="17"/>
  <c r="FH55" i="17"/>
  <c r="IN55" i="17"/>
  <c r="FU62" i="17"/>
  <c r="HG62" i="17"/>
  <c r="GI62" i="17"/>
  <c r="HS62" i="17"/>
  <c r="DK62" i="17"/>
  <c r="CM62" i="17"/>
  <c r="BO62" i="17"/>
  <c r="IE62" i="17"/>
  <c r="CY62" i="17"/>
  <c r="KM67" i="17"/>
  <c r="KQ67" i="17" s="1"/>
  <c r="KW67" i="17" s="1"/>
  <c r="IC67" i="17"/>
  <c r="IG67" i="17" s="1"/>
  <c r="HE67" i="17"/>
  <c r="HI67" i="17" s="1"/>
  <c r="GG67" i="17"/>
  <c r="GK67" i="17" s="1"/>
  <c r="FS67" i="17"/>
  <c r="FW67" i="17" s="1"/>
  <c r="GC67" i="17" s="1"/>
  <c r="DW67" i="17"/>
  <c r="EA67" i="17" s="1"/>
  <c r="EG67" i="17" s="1"/>
  <c r="CK67" i="17"/>
  <c r="CO67" i="17" s="1"/>
  <c r="CU67" i="17" s="1"/>
  <c r="Z142" i="4" s="1"/>
  <c r="U270" i="19" s="1"/>
  <c r="EI67" i="17"/>
  <c r="EM67" i="17" s="1"/>
  <c r="ES67" i="17" s="1"/>
  <c r="BM67" i="17"/>
  <c r="BQ67" i="17" s="1"/>
  <c r="CW67" i="17"/>
  <c r="DA67" i="17" s="1"/>
  <c r="HQ67" i="17"/>
  <c r="HU67" i="17" s="1"/>
  <c r="GS67" i="17"/>
  <c r="GW67" i="17" s="1"/>
  <c r="EU67" i="17"/>
  <c r="EY67" i="17" s="1"/>
  <c r="FE67" i="17" s="1"/>
  <c r="G67" i="17"/>
  <c r="FG67" i="17"/>
  <c r="FK67" i="17" s="1"/>
  <c r="FQ67" i="17" s="1"/>
  <c r="DI67" i="17"/>
  <c r="DM67" i="17" s="1"/>
  <c r="BB6" i="28"/>
  <c r="BA6" i="28"/>
  <c r="BM66" i="28"/>
  <c r="AX66" i="28"/>
  <c r="T66" i="28"/>
  <c r="EK31" i="17"/>
  <c r="FI31" i="17"/>
  <c r="BN35" i="17"/>
  <c r="ES35" i="17"/>
  <c r="FQ35" i="17"/>
  <c r="BM36" i="17"/>
  <c r="BQ36" i="17" s="1"/>
  <c r="CX36" i="17"/>
  <c r="EU36" i="17"/>
  <c r="EY36" i="17" s="1"/>
  <c r="FE36" i="17" s="1"/>
  <c r="AR73" i="4" s="1"/>
  <c r="Z5" i="12" s="1"/>
  <c r="HR36" i="17"/>
  <c r="IQ36" i="17"/>
  <c r="IU36" i="17" s="1"/>
  <c r="JA36" i="17" s="1"/>
  <c r="BZ74" i="4" s="1"/>
  <c r="BP4" i="12" s="1"/>
  <c r="JP36" i="17"/>
  <c r="BM37" i="17"/>
  <c r="BQ37" i="17" s="1"/>
  <c r="BW37" i="17" s="1"/>
  <c r="CL37" i="17"/>
  <c r="DI37" i="17"/>
  <c r="DM37" i="17" s="1"/>
  <c r="DS37" i="17" s="1"/>
  <c r="JO37" i="17"/>
  <c r="JS37" i="17" s="1"/>
  <c r="JY37" i="17" s="1"/>
  <c r="GT38" i="17"/>
  <c r="BZ40" i="17"/>
  <c r="EJ40" i="17"/>
  <c r="FH40" i="17"/>
  <c r="HR40" i="17"/>
  <c r="CL41" i="17"/>
  <c r="FH41" i="17"/>
  <c r="GH41" i="17"/>
  <c r="BM42" i="17"/>
  <c r="BQ42" i="17" s="1"/>
  <c r="CA42" i="17"/>
  <c r="DI42" i="17"/>
  <c r="DM42" i="17" s="1"/>
  <c r="DS42" i="17" s="1"/>
  <c r="DX42" i="17"/>
  <c r="FT42" i="17"/>
  <c r="HE42" i="17"/>
  <c r="HI42" i="17" s="1"/>
  <c r="HO42" i="17" s="1"/>
  <c r="CS43" i="17"/>
  <c r="ID47" i="17"/>
  <c r="KX48" i="17"/>
  <c r="GD54" i="17"/>
  <c r="DX55" i="17"/>
  <c r="CA62" i="17"/>
  <c r="BN66" i="17"/>
  <c r="GT66" i="17"/>
  <c r="GD67" i="17"/>
  <c r="IN69" i="17"/>
  <c r="U43" i="29"/>
  <c r="I43" i="29"/>
  <c r="H43" i="29"/>
  <c r="G43" i="29"/>
  <c r="BY78" i="29"/>
  <c r="Q78" i="29"/>
  <c r="BM6" i="28"/>
  <c r="AX6" i="28"/>
  <c r="T6" i="28"/>
  <c r="AY57" i="28"/>
  <c r="H57" i="28"/>
  <c r="IE31" i="17"/>
  <c r="JQ36" i="17"/>
  <c r="ID38" i="17"/>
  <c r="CA40" i="17"/>
  <c r="EK40" i="17"/>
  <c r="FI40" i="17"/>
  <c r="HS40" i="17"/>
  <c r="DY42" i="17"/>
  <c r="FG42" i="17"/>
  <c r="FK42" i="17" s="1"/>
  <c r="FQ42" i="17" s="1"/>
  <c r="FU42" i="17"/>
  <c r="IC42" i="17"/>
  <c r="IG42" i="17" s="1"/>
  <c r="IM42" i="17" s="1"/>
  <c r="DS43" i="17"/>
  <c r="KX43" i="17"/>
  <c r="CG87" i="4" s="1"/>
  <c r="AQ162" i="31" s="1"/>
  <c r="FQ44" i="17"/>
  <c r="FO44" i="17"/>
  <c r="KO65" i="17"/>
  <c r="GI65" i="17"/>
  <c r="CY65" i="17"/>
  <c r="HS65" i="17"/>
  <c r="FI65" i="17"/>
  <c r="EK65" i="17"/>
  <c r="CA65" i="17"/>
  <c r="GU65" i="17"/>
  <c r="DK65" i="17"/>
  <c r="IE65" i="17"/>
  <c r="HG65" i="17"/>
  <c r="DK67" i="17"/>
  <c r="EK67" i="17"/>
  <c r="EW67" i="17"/>
  <c r="FI67" i="17"/>
  <c r="FU67" i="17"/>
  <c r="DY67" i="17"/>
  <c r="GD68" i="17"/>
  <c r="CY31" i="17"/>
  <c r="DX31" i="17"/>
  <c r="IN31" i="17"/>
  <c r="CL35" i="17"/>
  <c r="CK36" i="17"/>
  <c r="CO36" i="17" s="1"/>
  <c r="FT36" i="17"/>
  <c r="BU37" i="17"/>
  <c r="DQ37" i="17"/>
  <c r="JD38" i="17"/>
  <c r="KB38" i="17"/>
  <c r="P39" i="17"/>
  <c r="CY40" i="17"/>
  <c r="GI40" i="17"/>
  <c r="EJ41" i="17"/>
  <c r="HF41" i="17"/>
  <c r="BO42" i="17"/>
  <c r="CW42" i="17"/>
  <c r="DA42" i="17" s="1"/>
  <c r="DG42" i="17" s="1"/>
  <c r="DK42" i="17"/>
  <c r="FH42" i="17"/>
  <c r="HM42" i="17"/>
  <c r="IN42" i="17" s="1"/>
  <c r="KM43" i="17"/>
  <c r="KQ43" i="17" s="1"/>
  <c r="FS43" i="17"/>
  <c r="FW43" i="17" s="1"/>
  <c r="GC43" i="17" s="1"/>
  <c r="CK43" i="17"/>
  <c r="CO43" i="17" s="1"/>
  <c r="CU43" i="17" s="1"/>
  <c r="DW43" i="17"/>
  <c r="EA43" i="17" s="1"/>
  <c r="EG43" i="17" s="1"/>
  <c r="CW43" i="17"/>
  <c r="DA43" i="17" s="1"/>
  <c r="DG43" i="17" s="1"/>
  <c r="BW43" i="17"/>
  <c r="CG43" i="17"/>
  <c r="DT43" i="17" s="1"/>
  <c r="AE87" i="4" s="1"/>
  <c r="P162" i="31" s="1"/>
  <c r="DQ43" i="17"/>
  <c r="FG43" i="17"/>
  <c r="FK43" i="17" s="1"/>
  <c r="FQ43" i="17" s="1"/>
  <c r="EQ44" i="17"/>
  <c r="GD44" i="17" s="1"/>
  <c r="HF47" i="17"/>
  <c r="DJ57" i="17"/>
  <c r="IN62" i="17"/>
  <c r="BO133" i="4" s="1"/>
  <c r="AH203" i="31" s="1"/>
  <c r="KX63" i="17"/>
  <c r="EW65" i="17"/>
  <c r="BM29" i="28"/>
  <c r="AX29" i="28"/>
  <c r="T29" i="28"/>
  <c r="DY31" i="17"/>
  <c r="EV31" i="17"/>
  <c r="FT31" i="17"/>
  <c r="DT35" i="17"/>
  <c r="KX35" i="17"/>
  <c r="ID36" i="17"/>
  <c r="KX37" i="17"/>
  <c r="AB38" i="17"/>
  <c r="HF38" i="17"/>
  <c r="KX41" i="17"/>
  <c r="EU42" i="17"/>
  <c r="EY42" i="17" s="1"/>
  <c r="FE42" i="17" s="1"/>
  <c r="AR86" i="4" s="1"/>
  <c r="Z49" i="12" s="1"/>
  <c r="FI42" i="17"/>
  <c r="KN43" i="17"/>
  <c r="DX43" i="17"/>
  <c r="CX43" i="17"/>
  <c r="FH43" i="17"/>
  <c r="DJ43" i="17"/>
  <c r="DS44" i="17"/>
  <c r="DK47" i="17"/>
  <c r="FU47" i="17"/>
  <c r="EW47" i="17"/>
  <c r="DY47" i="17"/>
  <c r="GD47" i="17"/>
  <c r="HC48" i="17"/>
  <c r="FT55" i="17"/>
  <c r="DT61" i="17"/>
  <c r="AE132" i="4" s="1"/>
  <c r="P202" i="31" s="1"/>
  <c r="JO64" i="17"/>
  <c r="JS64" i="17" s="1"/>
  <c r="JY64" i="17" s="1"/>
  <c r="IC64" i="17"/>
  <c r="IG64" i="17" s="1"/>
  <c r="IM64" i="17" s="1"/>
  <c r="GG64" i="17"/>
  <c r="GK64" i="17" s="1"/>
  <c r="GQ64" i="17" s="1"/>
  <c r="IQ64" i="17"/>
  <c r="IU64" i="17" s="1"/>
  <c r="JA64" i="17" s="1"/>
  <c r="JC64" i="17"/>
  <c r="JG64" i="17" s="1"/>
  <c r="JM64" i="17" s="1"/>
  <c r="AK64" i="17"/>
  <c r="H139" i="4" s="1"/>
  <c r="P5" i="19" s="1"/>
  <c r="CM65" i="17"/>
  <c r="KN66" i="17"/>
  <c r="HF66" i="17"/>
  <c r="BZ66" i="17"/>
  <c r="FT66" i="17"/>
  <c r="DX66" i="17"/>
  <c r="GH66" i="17"/>
  <c r="CL66" i="17"/>
  <c r="HR66" i="17"/>
  <c r="EJ66" i="17"/>
  <c r="ID66" i="17"/>
  <c r="CX66" i="17"/>
  <c r="BY67" i="17"/>
  <c r="CC67" i="17" s="1"/>
  <c r="KN76" i="17"/>
  <c r="ID76" i="17"/>
  <c r="FT76" i="17"/>
  <c r="DX76" i="17"/>
  <c r="GH76" i="17"/>
  <c r="CL76" i="17"/>
  <c r="HF76" i="17"/>
  <c r="EV76" i="17"/>
  <c r="CX76" i="17"/>
  <c r="BZ76" i="17"/>
  <c r="FH76" i="17"/>
  <c r="EJ76" i="17"/>
  <c r="GT76" i="17"/>
  <c r="U49" i="29"/>
  <c r="G49" i="29"/>
  <c r="I49" i="29"/>
  <c r="U83" i="29"/>
  <c r="DW56" i="17"/>
  <c r="EA56" i="17" s="1"/>
  <c r="EG56" i="17" s="1"/>
  <c r="KW61" i="17"/>
  <c r="GT62" i="17"/>
  <c r="CL65" i="17"/>
  <c r="DX65" i="17"/>
  <c r="EV65" i="17"/>
  <c r="FT65" i="17"/>
  <c r="KW66" i="17"/>
  <c r="BM66" i="17"/>
  <c r="BQ66" i="17" s="1"/>
  <c r="BW66" i="17" s="1"/>
  <c r="CW66" i="17"/>
  <c r="DA66" i="17" s="1"/>
  <c r="EU66" i="17"/>
  <c r="EY66" i="17" s="1"/>
  <c r="FE66" i="17" s="1"/>
  <c r="GS66" i="17"/>
  <c r="GW66" i="17" s="1"/>
  <c r="HC66" i="17" s="1"/>
  <c r="FT68" i="17"/>
  <c r="CY69" i="17"/>
  <c r="KX74" i="17"/>
  <c r="M77" i="17"/>
  <c r="F161" i="4" s="1"/>
  <c r="N7" i="20" s="1"/>
  <c r="K77" i="17"/>
  <c r="FS77" i="17"/>
  <c r="FW77" i="17" s="1"/>
  <c r="GC77" i="17" s="1"/>
  <c r="AJ40" i="29"/>
  <c r="AL40" i="29" s="1"/>
  <c r="X40" i="29"/>
  <c r="W40" i="29"/>
  <c r="T63" i="29"/>
  <c r="AX63" i="29"/>
  <c r="AI63" i="29"/>
  <c r="BN22" i="28"/>
  <c r="BO22" i="28" s="1"/>
  <c r="H22" i="28"/>
  <c r="G22" i="28"/>
  <c r="U22" i="28"/>
  <c r="X22" i="28" s="1"/>
  <c r="BN66" i="28"/>
  <c r="G66" i="28"/>
  <c r="I66" i="28"/>
  <c r="Q44" i="17"/>
  <c r="BY45" i="17"/>
  <c r="CC45" i="17" s="1"/>
  <c r="CI45" i="17" s="1"/>
  <c r="CW45" i="17"/>
  <c r="DA45" i="17" s="1"/>
  <c r="DG45" i="17" s="1"/>
  <c r="CW57" i="17"/>
  <c r="DA57" i="17" s="1"/>
  <c r="IN61" i="17"/>
  <c r="HS61" i="17"/>
  <c r="HR62" i="17"/>
  <c r="BN63" i="17"/>
  <c r="CL63" i="17"/>
  <c r="DJ65" i="17"/>
  <c r="GT65" i="17"/>
  <c r="BO66" i="17"/>
  <c r="CY66" i="17"/>
  <c r="EI66" i="17"/>
  <c r="EM66" i="17" s="1"/>
  <c r="ES66" i="17" s="1"/>
  <c r="EW66" i="17"/>
  <c r="HQ66" i="17"/>
  <c r="HU66" i="17" s="1"/>
  <c r="IA66" i="17" s="1"/>
  <c r="BZ67" i="17"/>
  <c r="CM68" i="17"/>
  <c r="FG68" i="17"/>
  <c r="FK68" i="17" s="1"/>
  <c r="FQ68" i="17" s="1"/>
  <c r="DW69" i="17"/>
  <c r="EA69" i="17" s="1"/>
  <c r="EG69" i="17" s="1"/>
  <c r="JC74" i="17"/>
  <c r="JG74" i="17" s="1"/>
  <c r="KO75" i="17"/>
  <c r="GU75" i="17"/>
  <c r="DK75" i="17"/>
  <c r="HG75" i="17"/>
  <c r="BO75" i="17"/>
  <c r="FU75" i="17"/>
  <c r="JY75" i="17"/>
  <c r="DK76" i="17"/>
  <c r="FI76" i="17"/>
  <c r="EK76" i="17"/>
  <c r="CU76" i="17"/>
  <c r="DS76" i="17"/>
  <c r="GD77" i="17"/>
  <c r="IC77" i="17"/>
  <c r="IG77" i="17" s="1"/>
  <c r="IM77" i="17" s="1"/>
  <c r="G8" i="29"/>
  <c r="BN8" i="29"/>
  <c r="AY7" i="28"/>
  <c r="H7" i="28"/>
  <c r="DG44" i="17"/>
  <c r="JQ44" i="17"/>
  <c r="EK48" i="17"/>
  <c r="FI48" i="17"/>
  <c r="DT56" i="17"/>
  <c r="DT57" i="17"/>
  <c r="AE119" i="4" s="1"/>
  <c r="P191" i="31" s="1"/>
  <c r="KX61" i="17"/>
  <c r="GH62" i="17"/>
  <c r="ID63" i="17"/>
  <c r="KN64" i="17"/>
  <c r="BZ65" i="17"/>
  <c r="G66" i="17"/>
  <c r="CK66" i="17"/>
  <c r="CO66" i="17" s="1"/>
  <c r="GG66" i="17"/>
  <c r="GK66" i="17" s="1"/>
  <c r="GQ66" i="17" s="1"/>
  <c r="BH141" i="4" s="1"/>
  <c r="BK5" i="19" s="1"/>
  <c r="EV67" i="17"/>
  <c r="DI69" i="17"/>
  <c r="DM69" i="17" s="1"/>
  <c r="DS69" i="17" s="1"/>
  <c r="EI69" i="17"/>
  <c r="EM69" i="17" s="1"/>
  <c r="BO69" i="17"/>
  <c r="CM69" i="17"/>
  <c r="FQ69" i="17"/>
  <c r="CA75" i="17"/>
  <c r="CY75" i="17"/>
  <c r="EW75" i="17"/>
  <c r="HS75" i="17"/>
  <c r="FG77" i="17"/>
  <c r="FK77" i="17" s="1"/>
  <c r="FQ77" i="17" s="1"/>
  <c r="AX10" i="29"/>
  <c r="T10" i="29"/>
  <c r="BM10" i="29"/>
  <c r="AI10" i="29"/>
  <c r="BM81" i="29"/>
  <c r="T81" i="29"/>
  <c r="BM4" i="28"/>
  <c r="AX4" i="28"/>
  <c r="T4" i="28"/>
  <c r="AY22" i="28"/>
  <c r="BB22" i="28" s="1"/>
  <c r="BM24" i="28"/>
  <c r="T24" i="28"/>
  <c r="BM41" i="28"/>
  <c r="T41" i="28"/>
  <c r="AX41" i="28"/>
  <c r="I50" i="28"/>
  <c r="AY50" i="28"/>
  <c r="BB50" i="28" s="1"/>
  <c r="U50" i="28"/>
  <c r="X50" i="28" s="1"/>
  <c r="H50" i="28"/>
  <c r="IE63" i="17"/>
  <c r="EJ65" i="17"/>
  <c r="FH65" i="17"/>
  <c r="HR65" i="17"/>
  <c r="DW66" i="17"/>
  <c r="EA66" i="17" s="1"/>
  <c r="EG66" i="17" s="1"/>
  <c r="FS66" i="17"/>
  <c r="FW66" i="17" s="1"/>
  <c r="GC66" i="17" s="1"/>
  <c r="CX67" i="17"/>
  <c r="DW68" i="17"/>
  <c r="EA68" i="17" s="1"/>
  <c r="EG68" i="17" s="1"/>
  <c r="KN70" i="17"/>
  <c r="CL70" i="17"/>
  <c r="GD70" i="17"/>
  <c r="KM77" i="17"/>
  <c r="KQ77" i="17" s="1"/>
  <c r="KW77" i="17" s="1"/>
  <c r="EI77" i="17"/>
  <c r="EM77" i="17" s="1"/>
  <c r="ES77" i="17" s="1"/>
  <c r="BM77" i="17"/>
  <c r="BQ77" i="17" s="1"/>
  <c r="GS77" i="17"/>
  <c r="GW77" i="17" s="1"/>
  <c r="HC77" i="17" s="1"/>
  <c r="BY77" i="17"/>
  <c r="CC77" i="17" s="1"/>
  <c r="CI77" i="17" s="1"/>
  <c r="EU77" i="17"/>
  <c r="EY77" i="17" s="1"/>
  <c r="FE77" i="17" s="1"/>
  <c r="DI77" i="17"/>
  <c r="DM77" i="17" s="1"/>
  <c r="CK77" i="17"/>
  <c r="CO77" i="17" s="1"/>
  <c r="GG77" i="17"/>
  <c r="GK77" i="17" s="1"/>
  <c r="GQ77" i="17" s="1"/>
  <c r="I42" i="29"/>
  <c r="H42" i="29"/>
  <c r="G42" i="29"/>
  <c r="U64" i="29"/>
  <c r="G64" i="29"/>
  <c r="AY76" i="29"/>
  <c r="I76" i="29"/>
  <c r="H76" i="29"/>
  <c r="BN76" i="29"/>
  <c r="U76" i="29"/>
  <c r="AJ76" i="29"/>
  <c r="BA81" i="29"/>
  <c r="BB81" i="29"/>
  <c r="AZ81" i="29"/>
  <c r="BN4" i="28"/>
  <c r="I4" i="28"/>
  <c r="AY4" i="28"/>
  <c r="H4" i="28"/>
  <c r="U4" i="28"/>
  <c r="BN27" i="28"/>
  <c r="H27" i="28"/>
  <c r="G27" i="28"/>
  <c r="AY27" i="28"/>
  <c r="U27" i="28"/>
  <c r="X27" i="28" s="1"/>
  <c r="I27" i="28"/>
  <c r="BM39" i="28"/>
  <c r="AX39" i="28"/>
  <c r="T39" i="28"/>
  <c r="BB40" i="28"/>
  <c r="BA40" i="28"/>
  <c r="BM68" i="28"/>
  <c r="AX68" i="28"/>
  <c r="T68" i="28"/>
  <c r="I74" i="28"/>
  <c r="AY74" i="28"/>
  <c r="BB74" i="28" s="1"/>
  <c r="U74" i="28"/>
  <c r="X74" i="28" s="1"/>
  <c r="T75" i="28"/>
  <c r="AF82" i="28"/>
  <c r="DJ68" i="17"/>
  <c r="EJ68" i="17"/>
  <c r="DX68" i="17"/>
  <c r="FE68" i="17"/>
  <c r="IN68" i="17"/>
  <c r="BO143" i="4" s="1"/>
  <c r="AH213" i="31" s="1"/>
  <c r="KO69" i="17"/>
  <c r="CA69" i="17"/>
  <c r="DS70" i="17"/>
  <c r="IN74" i="17"/>
  <c r="AI6" i="29"/>
  <c r="AY11" i="29"/>
  <c r="BB11" i="29" s="1"/>
  <c r="U11" i="29"/>
  <c r="BN11" i="29"/>
  <c r="I11" i="29"/>
  <c r="I36" i="29"/>
  <c r="U36" i="29"/>
  <c r="H36" i="29"/>
  <c r="G36" i="29"/>
  <c r="U45" i="29"/>
  <c r="I45" i="29"/>
  <c r="G45" i="29"/>
  <c r="BM65" i="29"/>
  <c r="AI65" i="29"/>
  <c r="BY33" i="28"/>
  <c r="BM37" i="28"/>
  <c r="T37" i="28"/>
  <c r="AX37" i="28"/>
  <c r="BB38" i="28"/>
  <c r="BA38" i="28"/>
  <c r="IS44" i="17"/>
  <c r="M45" i="17"/>
  <c r="F95" i="4" s="1"/>
  <c r="BM45" i="17"/>
  <c r="BQ45" i="17" s="1"/>
  <c r="BW45" i="17" s="1"/>
  <c r="CK45" i="17"/>
  <c r="CO45" i="17" s="1"/>
  <c r="CU45" i="17" s="1"/>
  <c r="DI45" i="17"/>
  <c r="DM45" i="17" s="1"/>
  <c r="DS45" i="17" s="1"/>
  <c r="AW62" i="17"/>
  <c r="I133" i="4" s="1"/>
  <c r="BJ63" i="17"/>
  <c r="M134" i="4" s="1"/>
  <c r="G204" i="31" s="1"/>
  <c r="BZ63" i="17"/>
  <c r="CX63" i="17"/>
  <c r="FI63" i="17"/>
  <c r="GI63" i="17"/>
  <c r="AB64" i="17"/>
  <c r="BN65" i="17"/>
  <c r="DI66" i="17"/>
  <c r="DM66" i="17" s="1"/>
  <c r="DS66" i="17" s="1"/>
  <c r="DY66" i="17"/>
  <c r="FG66" i="17"/>
  <c r="FK66" i="17" s="1"/>
  <c r="FQ66" i="17" s="1"/>
  <c r="FU66" i="17"/>
  <c r="EV68" i="17"/>
  <c r="GC69" i="17"/>
  <c r="AO70" i="17"/>
  <c r="DT70" i="17"/>
  <c r="DJ70" i="17"/>
  <c r="DE76" i="17"/>
  <c r="EW76" i="17"/>
  <c r="IN76" i="17"/>
  <c r="BO160" i="4" s="1"/>
  <c r="AH227" i="31" s="1"/>
  <c r="KX76" i="17"/>
  <c r="DK77" i="17"/>
  <c r="EW77" i="17"/>
  <c r="DY77" i="17"/>
  <c r="BJ33" i="29"/>
  <c r="T23" i="29"/>
  <c r="AX23" i="29"/>
  <c r="H45" i="29"/>
  <c r="G52" i="29"/>
  <c r="U52" i="29"/>
  <c r="U72" i="29"/>
  <c r="BN72" i="29"/>
  <c r="AU33" i="28"/>
  <c r="AY13" i="28"/>
  <c r="AZ13" i="28" s="1"/>
  <c r="H13" i="28"/>
  <c r="BM16" i="28"/>
  <c r="T16" i="28"/>
  <c r="AX16" i="28"/>
  <c r="CW70" i="17"/>
  <c r="DA70" i="17" s="1"/>
  <c r="DG70" i="17" s="1"/>
  <c r="CY74" i="17"/>
  <c r="DY74" i="17"/>
  <c r="EW74" i="17"/>
  <c r="FU74" i="17"/>
  <c r="JD74" i="17"/>
  <c r="HF75" i="17"/>
  <c r="DW76" i="17"/>
  <c r="EA76" i="17" s="1"/>
  <c r="EG76" i="17" s="1"/>
  <c r="FS76" i="17"/>
  <c r="FW76" i="17" s="1"/>
  <c r="GC76" i="17" s="1"/>
  <c r="AI16" i="29"/>
  <c r="U39" i="29"/>
  <c r="G39" i="29"/>
  <c r="G50" i="29"/>
  <c r="H50" i="29"/>
  <c r="BY67" i="29"/>
  <c r="BM8" i="28"/>
  <c r="AX8" i="28"/>
  <c r="BM14" i="28"/>
  <c r="AX14" i="28"/>
  <c r="T14" i="28"/>
  <c r="AY24" i="28"/>
  <c r="BB24" i="28" s="1"/>
  <c r="U25" i="28"/>
  <c r="V25" i="28" s="1"/>
  <c r="BN25" i="28"/>
  <c r="BQ25" i="28" s="1"/>
  <c r="BB36" i="28"/>
  <c r="BA36" i="28"/>
  <c r="X38" i="28"/>
  <c r="W38" i="28"/>
  <c r="X40" i="28"/>
  <c r="W40" i="28"/>
  <c r="BM45" i="28"/>
  <c r="T45" i="28"/>
  <c r="AX47" i="28"/>
  <c r="BN64" i="28"/>
  <c r="H64" i="28"/>
  <c r="AX74" i="28"/>
  <c r="P82" i="28"/>
  <c r="I80" i="28"/>
  <c r="AJ80" i="28"/>
  <c r="U80" i="28"/>
  <c r="V80" i="28" s="1"/>
  <c r="AY80" i="28"/>
  <c r="GU74" i="17"/>
  <c r="HS74" i="17"/>
  <c r="CL75" i="17"/>
  <c r="DX75" i="17"/>
  <c r="EV75" i="17"/>
  <c r="FT75" i="17"/>
  <c r="IN75" i="17"/>
  <c r="HO76" i="17"/>
  <c r="AJ16" i="29"/>
  <c r="U37" i="29"/>
  <c r="I37" i="29"/>
  <c r="H37" i="29"/>
  <c r="U44" i="29"/>
  <c r="H44" i="29"/>
  <c r="AJ56" i="29"/>
  <c r="G56" i="29"/>
  <c r="Q85" i="29"/>
  <c r="AF85" i="29"/>
  <c r="Q33" i="28"/>
  <c r="BM12" i="28"/>
  <c r="AX12" i="28"/>
  <c r="AZ29" i="28"/>
  <c r="BB29" i="28"/>
  <c r="X36" i="28"/>
  <c r="W36" i="28"/>
  <c r="Q82" i="28"/>
  <c r="BY76" i="28"/>
  <c r="W66" i="29"/>
  <c r="X66" i="29"/>
  <c r="V66" i="29"/>
  <c r="BN81" i="29"/>
  <c r="BP81" i="29" s="1"/>
  <c r="G81" i="29"/>
  <c r="U81" i="29"/>
  <c r="BH85" i="29"/>
  <c r="U84" i="29"/>
  <c r="I84" i="29"/>
  <c r="BN24" i="28"/>
  <c r="BO24" i="28" s="1"/>
  <c r="I24" i="28"/>
  <c r="H24" i="28"/>
  <c r="AF53" i="28"/>
  <c r="I46" i="28"/>
  <c r="U46" i="28"/>
  <c r="X46" i="28" s="1"/>
  <c r="H46" i="28"/>
  <c r="AU76" i="28"/>
  <c r="I70" i="28"/>
  <c r="AY70" i="28"/>
  <c r="BB70" i="28" s="1"/>
  <c r="U70" i="28"/>
  <c r="X70" i="28" s="1"/>
  <c r="CL69" i="17"/>
  <c r="KX70" i="17"/>
  <c r="EK74" i="17"/>
  <c r="FI74" i="17"/>
  <c r="BZ75" i="17"/>
  <c r="KW76" i="17"/>
  <c r="BM76" i="17"/>
  <c r="BQ76" i="17" s="1"/>
  <c r="BW76" i="17" s="1"/>
  <c r="CI76" i="17"/>
  <c r="CW76" i="17"/>
  <c r="DA76" i="17" s="1"/>
  <c r="DG76" i="17" s="1"/>
  <c r="EU76" i="17"/>
  <c r="EY76" i="17" s="1"/>
  <c r="FE76" i="17" s="1"/>
  <c r="AR160" i="4" s="1"/>
  <c r="BH5" i="20" s="1"/>
  <c r="GS76" i="17"/>
  <c r="GW76" i="17" s="1"/>
  <c r="HC76" i="17" s="1"/>
  <c r="KN77" i="17"/>
  <c r="FT77" i="17"/>
  <c r="DX77" i="17"/>
  <c r="CL77" i="17"/>
  <c r="CX77" i="17"/>
  <c r="EV77" i="17"/>
  <c r="EJ77" i="17"/>
  <c r="V5" i="29"/>
  <c r="X5" i="29"/>
  <c r="I38" i="29"/>
  <c r="G38" i="29"/>
  <c r="U38" i="29"/>
  <c r="BN58" i="29"/>
  <c r="I58" i="29"/>
  <c r="AJ58" i="29"/>
  <c r="AM58" i="29" s="1"/>
  <c r="G58" i="29"/>
  <c r="BJ67" i="29"/>
  <c r="BN66" i="29"/>
  <c r="AY66" i="29"/>
  <c r="I66" i="29"/>
  <c r="H66" i="29"/>
  <c r="H81" i="29"/>
  <c r="BI85" i="29"/>
  <c r="G84" i="29"/>
  <c r="G24" i="28"/>
  <c r="I31" i="28"/>
  <c r="G31" i="28"/>
  <c r="AJ31" i="28"/>
  <c r="AK31" i="28" s="1"/>
  <c r="AY31" i="28"/>
  <c r="BB31" i="28" s="1"/>
  <c r="Q76" i="28"/>
  <c r="Q33" i="29"/>
  <c r="BY33" i="29"/>
  <c r="AJ6" i="29"/>
  <c r="AM6" i="29" s="1"/>
  <c r="AX64" i="29"/>
  <c r="BJ78" i="29"/>
  <c r="AU85" i="29"/>
  <c r="BJ85" i="29"/>
  <c r="U8" i="28"/>
  <c r="U12" i="28"/>
  <c r="U16" i="28"/>
  <c r="X16" i="28" s="1"/>
  <c r="AY16" i="28"/>
  <c r="BB16" i="28" s="1"/>
  <c r="BJ61" i="28"/>
  <c r="BW82" i="28"/>
  <c r="AU78" i="29"/>
  <c r="AD85" i="29"/>
  <c r="G8" i="28"/>
  <c r="AY8" i="28"/>
  <c r="G12" i="28"/>
  <c r="AY12" i="28"/>
  <c r="AZ12" i="28" s="1"/>
  <c r="G16" i="28"/>
  <c r="G20" i="28"/>
  <c r="BM26" i="28"/>
  <c r="H30" i="28"/>
  <c r="Q53" i="28"/>
  <c r="AU53" i="28"/>
  <c r="BY53" i="28"/>
  <c r="G38" i="28"/>
  <c r="H39" i="28"/>
  <c r="H42" i="28"/>
  <c r="T43" i="28"/>
  <c r="H44" i="28"/>
  <c r="T64" i="28"/>
  <c r="AX64" i="28"/>
  <c r="G79" i="28"/>
  <c r="AD82" i="28"/>
  <c r="BX82" i="28"/>
  <c r="AX13" i="29"/>
  <c r="AI64" i="29"/>
  <c r="BX85" i="29"/>
  <c r="U6" i="28"/>
  <c r="U10" i="28"/>
  <c r="U14" i="28"/>
  <c r="U29" i="28"/>
  <c r="AY44" i="28"/>
  <c r="BB44" i="28" s="1"/>
  <c r="AX51" i="28"/>
  <c r="I56" i="28"/>
  <c r="U58" i="28"/>
  <c r="X58" i="28" s="1"/>
  <c r="AF76" i="28"/>
  <c r="BJ76" i="28"/>
  <c r="O82" i="28"/>
  <c r="BI82" i="28"/>
  <c r="AY81" i="28"/>
  <c r="BB81" i="28" s="1"/>
  <c r="CJ8" i="4"/>
  <c r="BR49" i="4"/>
  <c r="CJ16" i="4"/>
  <c r="CJ24" i="4"/>
  <c r="CJ32" i="4"/>
  <c r="CJ41" i="4"/>
  <c r="BZ3" i="4"/>
  <c r="X3" i="4"/>
  <c r="AP3" i="4"/>
  <c r="IN56" i="17"/>
  <c r="DT59" i="18"/>
  <c r="AE116" i="4" s="1"/>
  <c r="P188" i="31" s="1"/>
  <c r="DT55" i="17"/>
  <c r="FE57" i="17"/>
  <c r="AR119" i="4" s="1"/>
  <c r="Z4" i="13" s="1"/>
  <c r="GD55" i="17"/>
  <c r="GD59" i="18"/>
  <c r="AW116" i="4" s="1"/>
  <c r="Y188" i="31" s="1"/>
  <c r="CL57" i="17"/>
  <c r="DX57" i="17"/>
  <c r="FC57" i="17"/>
  <c r="GT57" i="17"/>
  <c r="T58" i="29"/>
  <c r="G58" i="28"/>
  <c r="CM56" i="17"/>
  <c r="DX56" i="17"/>
  <c r="FI56" i="17"/>
  <c r="HR56" i="17"/>
  <c r="G57" i="17"/>
  <c r="J57" i="17" s="1"/>
  <c r="DI57" i="17"/>
  <c r="DM57" i="17" s="1"/>
  <c r="EQ57" i="17"/>
  <c r="HQ57" i="17"/>
  <c r="HU57" i="17" s="1"/>
  <c r="IA57" i="17" s="1"/>
  <c r="BK119" i="4" s="1"/>
  <c r="AF4" i="13" s="1"/>
  <c r="IK57" i="17"/>
  <c r="U58" i="29"/>
  <c r="BY61" i="28"/>
  <c r="BY84" i="28" s="1"/>
  <c r="I58" i="28"/>
  <c r="CL56" i="17"/>
  <c r="FH56" i="17"/>
  <c r="GU56" i="17"/>
  <c r="EJ54" i="17"/>
  <c r="FH54" i="17"/>
  <c r="EJ55" i="17"/>
  <c r="GI55" i="17"/>
  <c r="HG55" i="17"/>
  <c r="IE55" i="17"/>
  <c r="DJ56" i="17"/>
  <c r="DY56" i="17"/>
  <c r="EU56" i="17"/>
  <c r="EY56" i="17" s="1"/>
  <c r="FE56" i="17" s="1"/>
  <c r="AR118" i="4" s="1"/>
  <c r="GH56" i="17"/>
  <c r="HS56" i="17"/>
  <c r="BY57" i="17"/>
  <c r="CC57" i="17" s="1"/>
  <c r="CI57" i="17" s="1"/>
  <c r="FS57" i="17"/>
  <c r="FW57" i="17" s="1"/>
  <c r="GC57" i="17" s="1"/>
  <c r="GG57" i="17"/>
  <c r="GK57" i="17" s="1"/>
  <c r="GQ57" i="17" s="1"/>
  <c r="BH119" i="4" s="1"/>
  <c r="AC4" i="13" s="1"/>
  <c r="HA57" i="17"/>
  <c r="HR57" i="17"/>
  <c r="T57" i="29"/>
  <c r="AX57" i="29"/>
  <c r="AY58" i="29"/>
  <c r="T56" i="28"/>
  <c r="AU61" i="28"/>
  <c r="CA55" i="17"/>
  <c r="CY55" i="17"/>
  <c r="EW55" i="17"/>
  <c r="DS59" i="18"/>
  <c r="BZ59" i="18"/>
  <c r="CX59" i="18"/>
  <c r="BM60" i="18"/>
  <c r="BQ60" i="18" s="1"/>
  <c r="BW60" i="18" s="1"/>
  <c r="GD60" i="18"/>
  <c r="AW120" i="4" s="1"/>
  <c r="EK54" i="17"/>
  <c r="FI54" i="17"/>
  <c r="GG54" i="17"/>
  <c r="GK54" i="17" s="1"/>
  <c r="GQ54" i="17" s="1"/>
  <c r="BH115" i="4" s="1"/>
  <c r="DW55" i="17"/>
  <c r="EA55" i="17" s="1"/>
  <c r="EK55" i="17"/>
  <c r="FS55" i="17"/>
  <c r="FW55" i="17" s="1"/>
  <c r="GC55" i="17" s="1"/>
  <c r="BZ56" i="17"/>
  <c r="DK56" i="17"/>
  <c r="EV56" i="17"/>
  <c r="GI56" i="17"/>
  <c r="BZ57" i="17"/>
  <c r="FG57" i="17"/>
  <c r="FK57" i="17" s="1"/>
  <c r="FQ57" i="17" s="1"/>
  <c r="FT57" i="17"/>
  <c r="GH57" i="17"/>
  <c r="U56" i="28"/>
  <c r="AX60" i="28"/>
  <c r="CA56" i="17"/>
  <c r="EW56" i="17"/>
  <c r="HF56" i="17"/>
  <c r="BY54" i="17"/>
  <c r="CC54" i="17" s="1"/>
  <c r="CW54" i="17"/>
  <c r="DA54" i="17" s="1"/>
  <c r="IA54" i="17"/>
  <c r="BO55" i="17"/>
  <c r="CM55" i="17"/>
  <c r="DK55" i="17"/>
  <c r="DY55" i="17"/>
  <c r="FG55" i="17"/>
  <c r="FK55" i="17" s="1"/>
  <c r="FQ55" i="17" s="1"/>
  <c r="AS117" i="4" s="1"/>
  <c r="FU55" i="17"/>
  <c r="CX56" i="17"/>
  <c r="EI56" i="17"/>
  <c r="EM56" i="17" s="1"/>
  <c r="FT56" i="17"/>
  <c r="HG56" i="17"/>
  <c r="BM57" i="17"/>
  <c r="BQ57" i="17" s="1"/>
  <c r="BW57" i="17" s="1"/>
  <c r="CX57" i="17"/>
  <c r="EI57" i="17"/>
  <c r="EM57" i="17" s="1"/>
  <c r="ES57" i="17" s="1"/>
  <c r="EV57" i="17"/>
  <c r="GO57" i="17"/>
  <c r="HF57" i="17"/>
  <c r="AY56" i="29"/>
  <c r="AI58" i="29"/>
  <c r="AF60" i="29"/>
  <c r="G57" i="28"/>
  <c r="T58" i="28"/>
  <c r="DT60" i="18"/>
  <c r="AE120" i="4" s="1"/>
  <c r="KX54" i="17"/>
  <c r="G59" i="18"/>
  <c r="M59" i="18" s="1"/>
  <c r="BY60" i="18"/>
  <c r="CC60" i="18" s="1"/>
  <c r="CI60" i="18" s="1"/>
  <c r="Y120" i="4" s="1"/>
  <c r="BB64" i="13" s="1"/>
  <c r="GC54" i="17"/>
  <c r="GS54" i="17"/>
  <c r="GW54" i="17" s="1"/>
  <c r="GU55" i="17"/>
  <c r="HS55" i="17"/>
  <c r="BN56" i="17"/>
  <c r="CY56" i="17"/>
  <c r="EJ56" i="17"/>
  <c r="FU56" i="17"/>
  <c r="ID56" i="17"/>
  <c r="IC57" i="17"/>
  <c r="IG57" i="17" s="1"/>
  <c r="IM57" i="17" s="1"/>
  <c r="AI57" i="29"/>
  <c r="AX58" i="28"/>
  <c r="KX59" i="18"/>
  <c r="CG116" i="4" s="1"/>
  <c r="AQ188" i="31" s="1"/>
  <c r="DI60" i="18"/>
  <c r="DM60" i="18" s="1"/>
  <c r="DS60" i="18" s="1"/>
  <c r="AB120" i="4" s="1"/>
  <c r="BE64" i="13" s="1"/>
  <c r="DY54" i="17"/>
  <c r="EW54" i="17"/>
  <c r="FU54" i="17"/>
  <c r="HC54" i="17"/>
  <c r="IC54" i="17"/>
  <c r="IG54" i="17" s="1"/>
  <c r="IM54" i="17" s="1"/>
  <c r="EU55" i="17"/>
  <c r="EY55" i="17" s="1"/>
  <c r="FI55" i="17"/>
  <c r="DS56" i="17"/>
  <c r="BO56" i="17"/>
  <c r="EK56" i="17"/>
  <c r="FG56" i="17"/>
  <c r="FK56" i="17" s="1"/>
  <c r="GC56" i="17"/>
  <c r="GT56" i="17"/>
  <c r="IE56" i="17"/>
  <c r="CK57" i="17"/>
  <c r="CO57" i="17" s="1"/>
  <c r="CU57" i="17" s="1"/>
  <c r="DW57" i="17"/>
  <c r="EA57" i="17" s="1"/>
  <c r="EG57" i="17" s="1"/>
  <c r="GS57" i="17"/>
  <c r="GW57" i="17" s="1"/>
  <c r="HC57" i="17" s="1"/>
  <c r="ID57" i="17"/>
  <c r="BM58" i="29"/>
  <c r="AF61" i="28"/>
  <c r="V58" i="28"/>
  <c r="P85" i="29"/>
  <c r="N31" i="31"/>
  <c r="AE85" i="29"/>
  <c r="O85" i="29"/>
  <c r="N21" i="31"/>
  <c r="N50" i="31"/>
  <c r="N40" i="31"/>
  <c r="N34" i="31"/>
  <c r="N32" i="31"/>
  <c r="N24" i="31"/>
  <c r="N22" i="31"/>
  <c r="N23" i="31"/>
  <c r="BG153" i="31"/>
  <c r="BG149" i="31"/>
  <c r="N10" i="31"/>
  <c r="BA137" i="31"/>
  <c r="BA138" i="31"/>
  <c r="BA166" i="31"/>
  <c r="BA230" i="31"/>
  <c r="BA162" i="31"/>
  <c r="H22" i="31"/>
  <c r="H52" i="31"/>
  <c r="BA159" i="31"/>
  <c r="BA231" i="31"/>
  <c r="H50" i="31"/>
  <c r="H24" i="31"/>
  <c r="H54" i="31"/>
  <c r="BA111" i="31"/>
  <c r="H53" i="31"/>
  <c r="BA135" i="31"/>
  <c r="H23" i="31"/>
  <c r="BA156" i="31"/>
  <c r="BA154" i="31"/>
  <c r="BA118" i="31"/>
  <c r="BA155" i="31"/>
  <c r="BA117" i="31"/>
  <c r="BA153" i="31"/>
  <c r="BA157" i="31"/>
  <c r="BA101" i="31"/>
  <c r="BA119" i="31"/>
  <c r="BA102" i="31"/>
  <c r="BA178" i="31"/>
  <c r="BA103" i="31"/>
  <c r="BA120" i="31"/>
  <c r="BA107" i="31"/>
  <c r="H21" i="31"/>
  <c r="BA122" i="31"/>
  <c r="H51" i="31"/>
  <c r="BA106" i="31"/>
  <c r="BA121" i="31"/>
  <c r="BA160" i="31"/>
  <c r="BA161" i="31"/>
  <c r="BA85" i="31"/>
  <c r="BA158" i="31"/>
  <c r="BA139" i="31"/>
  <c r="AZ140" i="31"/>
  <c r="BA149" i="31"/>
  <c r="AZ141" i="31"/>
  <c r="BA86" i="31"/>
  <c r="BA164" i="31"/>
  <c r="BA124" i="31"/>
  <c r="BA110" i="31"/>
  <c r="BA163" i="31"/>
  <c r="BA165" i="31"/>
  <c r="BA175" i="31"/>
  <c r="AZ139" i="31"/>
  <c r="BA147" i="31"/>
  <c r="BA195" i="31"/>
  <c r="AZ231" i="31"/>
  <c r="BA109" i="31"/>
  <c r="BA194" i="31"/>
  <c r="BA140" i="31"/>
  <c r="BA187" i="31"/>
  <c r="BA141" i="31"/>
  <c r="CO101" i="4"/>
  <c r="CO102" i="4"/>
  <c r="BA229" i="31"/>
  <c r="BA224" i="31"/>
  <c r="BA225" i="31"/>
  <c r="BA226" i="31"/>
  <c r="BA227" i="31"/>
  <c r="BA228" i="31"/>
  <c r="BA210" i="31"/>
  <c r="BA211" i="31"/>
  <c r="BA209" i="31"/>
  <c r="BA204" i="31"/>
  <c r="BA212" i="31"/>
  <c r="BA205" i="31"/>
  <c r="BA216" i="31"/>
  <c r="BA217" i="31"/>
  <c r="BA214" i="31"/>
  <c r="BA208" i="31"/>
  <c r="BA215" i="31"/>
  <c r="BA189" i="31"/>
  <c r="BA190" i="31"/>
  <c r="H20" i="31"/>
  <c r="BA173" i="31"/>
  <c r="BA176" i="31"/>
  <c r="BA172" i="31"/>
  <c r="BA177" i="31"/>
  <c r="AZ180" i="31"/>
  <c r="BA180" i="31"/>
  <c r="BA112" i="31"/>
  <c r="BA104" i="31"/>
  <c r="BA108" i="31"/>
  <c r="BA116" i="31"/>
  <c r="BA134" i="31"/>
  <c r="BA136" i="31"/>
  <c r="BC157" i="31"/>
  <c r="AZ6" i="25"/>
  <c r="AE13" i="24"/>
  <c r="AF13" i="24" s="1"/>
  <c r="AB6" i="25"/>
  <c r="Q6" i="25"/>
  <c r="Q28" i="24"/>
  <c r="P6" i="25"/>
  <c r="AC6" i="25"/>
  <c r="AO7" i="25"/>
  <c r="BA6" i="25"/>
  <c r="Q7" i="25"/>
  <c r="P7" i="25"/>
  <c r="AE24" i="24"/>
  <c r="AF24" i="24" s="1"/>
  <c r="AB7" i="25"/>
  <c r="AC7" i="25"/>
  <c r="BC159" i="31"/>
  <c r="AT139" i="31"/>
  <c r="AT141" i="31"/>
  <c r="AK139" i="31"/>
  <c r="BD90" i="31"/>
  <c r="BD91" i="31"/>
  <c r="BC137" i="31"/>
  <c r="BD128" i="31"/>
  <c r="BD92" i="31"/>
  <c r="BD134" i="31"/>
  <c r="AK141" i="31"/>
  <c r="BD136" i="31"/>
  <c r="BC87" i="31"/>
  <c r="BD112" i="31"/>
  <c r="AB141" i="31"/>
  <c r="AB139" i="31"/>
  <c r="BD102" i="31"/>
  <c r="BC133" i="31"/>
  <c r="BC103" i="31"/>
  <c r="BC96" i="31"/>
  <c r="BD137" i="31"/>
  <c r="BD93" i="31"/>
  <c r="BC148" i="31"/>
  <c r="BD172" i="31"/>
  <c r="K51" i="31"/>
  <c r="K52" i="31"/>
  <c r="K53" i="31"/>
  <c r="K54" i="31"/>
  <c r="BC165" i="31"/>
  <c r="BD103" i="31"/>
  <c r="BD139" i="31"/>
  <c r="BC115" i="31"/>
  <c r="BC125" i="31"/>
  <c r="BC188" i="31"/>
  <c r="BD192" i="31"/>
  <c r="BD121" i="31"/>
  <c r="BD156" i="31"/>
  <c r="BD157" i="31"/>
  <c r="BC93" i="31"/>
  <c r="K43" i="31"/>
  <c r="K12" i="31"/>
  <c r="K13" i="31"/>
  <c r="K14" i="31"/>
  <c r="BC147" i="31"/>
  <c r="BC127" i="31"/>
  <c r="K42" i="31"/>
  <c r="K41" i="31"/>
  <c r="Z23" i="25"/>
  <c r="AO16" i="25"/>
  <c r="BC117" i="31"/>
  <c r="BC161" i="31"/>
  <c r="AN11" i="25"/>
  <c r="K31" i="31"/>
  <c r="K32" i="31"/>
  <c r="K33" i="31"/>
  <c r="K44" i="31"/>
  <c r="AB11" i="25"/>
  <c r="AC23" i="25"/>
  <c r="BD187" i="31"/>
  <c r="BC85" i="31"/>
  <c r="BC120" i="31"/>
  <c r="Q23" i="25"/>
  <c r="AX23" i="25"/>
  <c r="AZ23" i="25"/>
  <c r="K34" i="31"/>
  <c r="K10" i="31"/>
  <c r="AZ22" i="25"/>
  <c r="BD117" i="31"/>
  <c r="AN22" i="25"/>
  <c r="AX17" i="25"/>
  <c r="BC111" i="31"/>
  <c r="BD147" i="31"/>
  <c r="BC169" i="31"/>
  <c r="BC190" i="31"/>
  <c r="BC193" i="31"/>
  <c r="BC213" i="31"/>
  <c r="BC224" i="31"/>
  <c r="BC98" i="31"/>
  <c r="BC122" i="31"/>
  <c r="BC130" i="31"/>
  <c r="BC170" i="31"/>
  <c r="BC191" i="31"/>
  <c r="BC207" i="31"/>
  <c r="BC225" i="31"/>
  <c r="AL17" i="25"/>
  <c r="BD86" i="31"/>
  <c r="BC149" i="31"/>
  <c r="BD170" i="31"/>
  <c r="BC214" i="31"/>
  <c r="BC226" i="31"/>
  <c r="AO23" i="25"/>
  <c r="BC102" i="31"/>
  <c r="BD149" i="31"/>
  <c r="BC202" i="31"/>
  <c r="BC208" i="31"/>
  <c r="BC215" i="31"/>
  <c r="BC227" i="31"/>
  <c r="Z16" i="25"/>
  <c r="BA16" i="25"/>
  <c r="Z17" i="25"/>
  <c r="BC114" i="31"/>
  <c r="BD166" i="31"/>
  <c r="BC203" i="31"/>
  <c r="BC209" i="31"/>
  <c r="BC228" i="31"/>
  <c r="AN27" i="25"/>
  <c r="BC90" i="31"/>
  <c r="BC106" i="31"/>
  <c r="BC126" i="31"/>
  <c r="BC134" i="31"/>
  <c r="BC177" i="31"/>
  <c r="BC204" i="31"/>
  <c r="BC210" i="31"/>
  <c r="BC229" i="31"/>
  <c r="AZ11" i="25"/>
  <c r="Q16" i="25"/>
  <c r="AB27" i="25"/>
  <c r="BC153" i="31"/>
  <c r="BC173" i="31"/>
  <c r="BC178" i="31"/>
  <c r="BC205" i="31"/>
  <c r="BC211" i="31"/>
  <c r="BC230" i="31"/>
  <c r="P5" i="25"/>
  <c r="P27" i="25"/>
  <c r="BD84" i="31"/>
  <c r="BC94" i="31"/>
  <c r="BC110" i="31"/>
  <c r="BC118" i="31"/>
  <c r="BC138" i="31"/>
  <c r="BD153" i="31"/>
  <c r="BC206" i="31"/>
  <c r="BC212" i="31"/>
  <c r="Q5" i="25"/>
  <c r="BC101" i="31"/>
  <c r="BD99" i="31"/>
  <c r="BD100" i="31"/>
  <c r="BC132" i="31"/>
  <c r="BC121" i="31"/>
  <c r="BD85" i="31"/>
  <c r="BD119" i="31"/>
  <c r="BD95" i="31"/>
  <c r="BC129" i="31"/>
  <c r="BD94" i="31"/>
  <c r="BD118" i="31"/>
  <c r="BD120" i="31"/>
  <c r="BD111" i="31"/>
  <c r="BD101" i="31"/>
  <c r="BD98" i="31"/>
  <c r="BD88" i="31"/>
  <c r="BC88" i="31"/>
  <c r="BC123" i="31"/>
  <c r="BC89" i="31"/>
  <c r="BC91" i="31"/>
  <c r="BC124" i="31"/>
  <c r="BC131" i="31"/>
  <c r="BD89" i="31"/>
  <c r="BD123" i="31"/>
  <c r="BD129" i="31"/>
  <c r="BC92" i="31"/>
  <c r="BC104" i="31"/>
  <c r="BC112" i="31"/>
  <c r="BD108" i="31"/>
  <c r="BD114" i="31"/>
  <c r="BD140" i="31"/>
  <c r="BD138" i="31"/>
  <c r="BD115" i="31"/>
  <c r="BD96" i="31"/>
  <c r="BD107" i="31"/>
  <c r="BD124" i="31"/>
  <c r="BC97" i="31"/>
  <c r="BD106" i="31"/>
  <c r="BD131" i="31"/>
  <c r="K11" i="31"/>
  <c r="BC109" i="31"/>
  <c r="BD113" i="31"/>
  <c r="BD126" i="31"/>
  <c r="BD109" i="31"/>
  <c r="BD122" i="31"/>
  <c r="BC105" i="31"/>
  <c r="BC84" i="31"/>
  <c r="BD130" i="31"/>
  <c r="BC113" i="31"/>
  <c r="AM6" i="18"/>
  <c r="AQ6" i="18" s="1"/>
  <c r="AW6" i="18" s="1"/>
  <c r="BI23" i="18"/>
  <c r="J40" i="4" s="1"/>
  <c r="CG33" i="18"/>
  <c r="O6" i="18"/>
  <c r="S6" i="18" s="1"/>
  <c r="AZ6" i="18"/>
  <c r="JD6" i="18"/>
  <c r="O7" i="18"/>
  <c r="S7" i="18" s="1"/>
  <c r="CS8" i="18"/>
  <c r="GD8" i="18"/>
  <c r="BW9" i="18"/>
  <c r="BU9" i="18"/>
  <c r="CS9" i="18"/>
  <c r="DS9" i="18"/>
  <c r="AB18" i="4" s="1"/>
  <c r="W11" i="10" s="1"/>
  <c r="DQ9" i="18"/>
  <c r="HO9" i="18"/>
  <c r="AC12" i="18"/>
  <c r="JQ12" i="18"/>
  <c r="AN13" i="18"/>
  <c r="ID14" i="18"/>
  <c r="HR14" i="18"/>
  <c r="HF14" i="18"/>
  <c r="GT14" i="18"/>
  <c r="GH14" i="18"/>
  <c r="FT14" i="18"/>
  <c r="FH14" i="18"/>
  <c r="EV14" i="18"/>
  <c r="EJ14" i="18"/>
  <c r="DX14" i="18"/>
  <c r="DJ14" i="18"/>
  <c r="CX14" i="18"/>
  <c r="CL14" i="18"/>
  <c r="BZ14" i="18"/>
  <c r="BN14" i="18"/>
  <c r="AN14" i="18"/>
  <c r="IQ14" i="18"/>
  <c r="IU14" i="18" s="1"/>
  <c r="JA14" i="18" s="1"/>
  <c r="KB14" i="18"/>
  <c r="FO15" i="18"/>
  <c r="HC16" i="18"/>
  <c r="IY19" i="18"/>
  <c r="IE20" i="18"/>
  <c r="HS20" i="18"/>
  <c r="HG20" i="18"/>
  <c r="GU20" i="18"/>
  <c r="GI20" i="18"/>
  <c r="FU20" i="18"/>
  <c r="FI20" i="18"/>
  <c r="EW20" i="18"/>
  <c r="EK20" i="18"/>
  <c r="DY20" i="18"/>
  <c r="DK20" i="18"/>
  <c r="CY20" i="18"/>
  <c r="CM20" i="18"/>
  <c r="CA20" i="18"/>
  <c r="BO20" i="18"/>
  <c r="IS20" i="18"/>
  <c r="AC21" i="18"/>
  <c r="AY22" i="18"/>
  <c r="BC22" i="18" s="1"/>
  <c r="BI22" i="18" s="1"/>
  <c r="J39" i="4" s="1"/>
  <c r="O23" i="18"/>
  <c r="S23" i="18" s="1"/>
  <c r="KA23" i="18"/>
  <c r="KE23" i="18" s="1"/>
  <c r="KK23" i="18" s="1"/>
  <c r="CI24" i="18"/>
  <c r="GQ24" i="18"/>
  <c r="BG27" i="18"/>
  <c r="IN27" i="18"/>
  <c r="BO53" i="4" s="1"/>
  <c r="AB29" i="18"/>
  <c r="GQ29" i="18"/>
  <c r="GO29" i="18"/>
  <c r="HO29" i="18"/>
  <c r="HM29" i="18"/>
  <c r="IK29" i="18"/>
  <c r="KO29" i="18"/>
  <c r="AB30" i="18"/>
  <c r="O31" i="18"/>
  <c r="S31" i="18" s="1"/>
  <c r="DT31" i="18"/>
  <c r="AE57" i="4" s="1"/>
  <c r="JO31" i="18"/>
  <c r="JS31" i="18" s="1"/>
  <c r="JY31" i="18" s="1"/>
  <c r="IC44" i="18"/>
  <c r="IG44" i="18" s="1"/>
  <c r="IM44" i="18" s="1"/>
  <c r="BL84" i="4" s="1"/>
  <c r="BO8" i="12" s="1"/>
  <c r="HQ44" i="18"/>
  <c r="HU44" i="18" s="1"/>
  <c r="HE44" i="18"/>
  <c r="HI44" i="18" s="1"/>
  <c r="GS44" i="18"/>
  <c r="GW44" i="18" s="1"/>
  <c r="GG44" i="18"/>
  <c r="GK44" i="18" s="1"/>
  <c r="GQ44" i="18" s="1"/>
  <c r="FS44" i="18"/>
  <c r="FW44" i="18" s="1"/>
  <c r="GC44" i="18" s="1"/>
  <c r="AT84" i="4" s="1"/>
  <c r="BJ8" i="12" s="1"/>
  <c r="FG44" i="18"/>
  <c r="FK44" i="18" s="1"/>
  <c r="EU44" i="18"/>
  <c r="EY44" i="18" s="1"/>
  <c r="FE44" i="18" s="1"/>
  <c r="EI44" i="18"/>
  <c r="EM44" i="18" s="1"/>
  <c r="DW44" i="18"/>
  <c r="EA44" i="18" s="1"/>
  <c r="G44" i="18"/>
  <c r="M44" i="18" s="1"/>
  <c r="DI44" i="18"/>
  <c r="DM44" i="18" s="1"/>
  <c r="DS44" i="18" s="1"/>
  <c r="CW44" i="18"/>
  <c r="DA44" i="18" s="1"/>
  <c r="DG44" i="18" s="1"/>
  <c r="CK44" i="18"/>
  <c r="CO44" i="18" s="1"/>
  <c r="CU44" i="18" s="1"/>
  <c r="BY44" i="18"/>
  <c r="CC44" i="18" s="1"/>
  <c r="CI44" i="18" s="1"/>
  <c r="BM44" i="18"/>
  <c r="BQ44" i="18" s="1"/>
  <c r="BW44" i="18" s="1"/>
  <c r="AM44" i="18"/>
  <c r="AQ44" i="18" s="1"/>
  <c r="AW44" i="18" s="1"/>
  <c r="O44" i="18"/>
  <c r="S44" i="18" s="1"/>
  <c r="KA44" i="18"/>
  <c r="KE44" i="18" s="1"/>
  <c r="KK44" i="18" s="1"/>
  <c r="JC44" i="18"/>
  <c r="JG44" i="18" s="1"/>
  <c r="JM44" i="18" s="1"/>
  <c r="AY44" i="18"/>
  <c r="BC44" i="18" s="1"/>
  <c r="BI44" i="18" s="1"/>
  <c r="J84" i="4" s="1"/>
  <c r="AZ8" i="12" s="1"/>
  <c r="AA44" i="18"/>
  <c r="AE44" i="18" s="1"/>
  <c r="AK44" i="18" s="1"/>
  <c r="KM44" i="18"/>
  <c r="KQ44" i="18" s="1"/>
  <c r="KW44" i="18" s="1"/>
  <c r="JO44" i="18"/>
  <c r="JS44" i="18" s="1"/>
  <c r="JY44" i="18" s="1"/>
  <c r="IQ44" i="18"/>
  <c r="IU44" i="18" s="1"/>
  <c r="JA44" i="18" s="1"/>
  <c r="FO64" i="18"/>
  <c r="IQ6" i="18"/>
  <c r="IU6" i="18" s="1"/>
  <c r="JA6" i="18" s="1"/>
  <c r="AU11" i="18"/>
  <c r="KU11" i="18"/>
  <c r="DS17" i="18"/>
  <c r="AB30" i="4" s="1"/>
  <c r="DQ17" i="18"/>
  <c r="DG33" i="18"/>
  <c r="DE33" i="18"/>
  <c r="IE40" i="18"/>
  <c r="HS40" i="18"/>
  <c r="HG40" i="18"/>
  <c r="GU40" i="18"/>
  <c r="GI40" i="18"/>
  <c r="FU40" i="18"/>
  <c r="FI40" i="18"/>
  <c r="EW40" i="18"/>
  <c r="EK40" i="18"/>
  <c r="DY40" i="18"/>
  <c r="KC40" i="18"/>
  <c r="DK40" i="18"/>
  <c r="BO40" i="18"/>
  <c r="IS40" i="18"/>
  <c r="Q40" i="18"/>
  <c r="CA40" i="18"/>
  <c r="AO40" i="18"/>
  <c r="JQ40" i="18"/>
  <c r="CM40" i="18"/>
  <c r="KO40" i="18"/>
  <c r="AC40" i="18"/>
  <c r="AN6" i="18"/>
  <c r="FO6" i="18"/>
  <c r="GD6" i="18" s="1"/>
  <c r="AW15" i="4" s="1"/>
  <c r="Z137" i="18"/>
  <c r="Z129" i="18"/>
  <c r="Z121" i="18"/>
  <c r="Z128" i="18"/>
  <c r="Z120" i="18"/>
  <c r="AK69" i="18"/>
  <c r="AK57" i="18"/>
  <c r="Z135" i="18"/>
  <c r="Z127" i="18"/>
  <c r="Z134" i="18"/>
  <c r="Z126" i="18"/>
  <c r="Z118" i="18"/>
  <c r="Z133" i="18"/>
  <c r="Z125" i="18"/>
  <c r="Z132" i="18"/>
  <c r="Z116" i="18"/>
  <c r="Z123" i="18"/>
  <c r="AK62" i="18"/>
  <c r="AK36" i="18"/>
  <c r="Z122" i="18"/>
  <c r="Z130" i="18"/>
  <c r="P6" i="18"/>
  <c r="EJ6" i="18"/>
  <c r="BI49" i="4"/>
  <c r="BI48" i="4"/>
  <c r="BL45" i="4"/>
  <c r="BI34" i="4"/>
  <c r="BI26" i="4"/>
  <c r="BL60" i="10" s="1"/>
  <c r="BI10" i="4"/>
  <c r="AD8" i="10" s="1"/>
  <c r="BI45" i="4"/>
  <c r="BL35" i="4"/>
  <c r="BI24" i="4"/>
  <c r="BL11" i="10" s="1"/>
  <c r="BI7" i="4"/>
  <c r="AD5" i="10" s="1"/>
  <c r="BL44" i="4"/>
  <c r="BL36" i="4"/>
  <c r="BI35" i="4"/>
  <c r="BI14" i="4"/>
  <c r="AD10" i="10" s="1"/>
  <c r="BI47" i="4"/>
  <c r="BI12" i="4"/>
  <c r="AD9" i="10" s="1"/>
  <c r="BI6" i="4"/>
  <c r="AD4" i="10" s="1"/>
  <c r="BL9" i="4"/>
  <c r="AG7" i="10" s="1"/>
  <c r="BI8" i="4"/>
  <c r="AD6" i="10" s="1"/>
  <c r="AY7" i="18"/>
  <c r="BC7" i="18" s="1"/>
  <c r="BI7" i="18" s="1"/>
  <c r="J16" i="4" s="1"/>
  <c r="AZ7" i="10" s="1"/>
  <c r="DT7" i="18"/>
  <c r="EI7" i="18"/>
  <c r="EM7" i="18" s="1"/>
  <c r="ES7" i="18" s="1"/>
  <c r="AQ16" i="4" s="1"/>
  <c r="BG7" i="10" s="1"/>
  <c r="FG7" i="18"/>
  <c r="FK7" i="18" s="1"/>
  <c r="M10" i="18"/>
  <c r="K11" i="18"/>
  <c r="JK11" i="18"/>
  <c r="ID13" i="18"/>
  <c r="HR13" i="18"/>
  <c r="HF13" i="18"/>
  <c r="GT13" i="18"/>
  <c r="GH13" i="18"/>
  <c r="FT13" i="18"/>
  <c r="FH13" i="18"/>
  <c r="EV13" i="18"/>
  <c r="EJ13" i="18"/>
  <c r="DX13" i="18"/>
  <c r="DJ13" i="18"/>
  <c r="CX13" i="18"/>
  <c r="CL13" i="18"/>
  <c r="BZ13" i="18"/>
  <c r="BN13" i="18"/>
  <c r="AO13" i="18"/>
  <c r="JQ13" i="18"/>
  <c r="IR14" i="18"/>
  <c r="IC15" i="18"/>
  <c r="IG15" i="18" s="1"/>
  <c r="IM15" i="18" s="1"/>
  <c r="HQ15" i="18"/>
  <c r="HU15" i="18" s="1"/>
  <c r="IA15" i="18" s="1"/>
  <c r="HE15" i="18"/>
  <c r="HI15" i="18" s="1"/>
  <c r="HO15" i="18" s="1"/>
  <c r="GS15" i="18"/>
  <c r="GW15" i="18" s="1"/>
  <c r="HC15" i="18" s="1"/>
  <c r="BI28" i="4" s="1"/>
  <c r="BL62" i="10" s="1"/>
  <c r="GG15" i="18"/>
  <c r="GK15" i="18" s="1"/>
  <c r="GQ15" i="18" s="1"/>
  <c r="FS15" i="18"/>
  <c r="FW15" i="18" s="1"/>
  <c r="GC15" i="18" s="1"/>
  <c r="FG15" i="18"/>
  <c r="FK15" i="18" s="1"/>
  <c r="FQ15" i="18" s="1"/>
  <c r="EU15" i="18"/>
  <c r="EY15" i="18" s="1"/>
  <c r="FE15" i="18" s="1"/>
  <c r="EI15" i="18"/>
  <c r="EM15" i="18" s="1"/>
  <c r="ES15" i="18" s="1"/>
  <c r="DW15" i="18"/>
  <c r="EA15" i="18" s="1"/>
  <c r="EG15" i="18" s="1"/>
  <c r="G15" i="18"/>
  <c r="M15" i="18" s="1"/>
  <c r="DI15" i="18"/>
  <c r="DM15" i="18" s="1"/>
  <c r="DS15" i="18" s="1"/>
  <c r="CW15" i="18"/>
  <c r="DA15" i="18" s="1"/>
  <c r="DG15" i="18" s="1"/>
  <c r="CK15" i="18"/>
  <c r="CO15" i="18" s="1"/>
  <c r="CU15" i="18" s="1"/>
  <c r="BY15" i="18"/>
  <c r="CC15" i="18" s="1"/>
  <c r="CI15" i="18" s="1"/>
  <c r="Y28" i="4" s="1"/>
  <c r="BB62" i="10" s="1"/>
  <c r="BM15" i="18"/>
  <c r="BQ15" i="18" s="1"/>
  <c r="BW15" i="18" s="1"/>
  <c r="AA15" i="18"/>
  <c r="AE15" i="18" s="1"/>
  <c r="AK15" i="18" s="1"/>
  <c r="EQ15" i="18"/>
  <c r="JA15" i="18"/>
  <c r="KA15" i="18"/>
  <c r="KE15" i="18" s="1"/>
  <c r="KK15" i="18" s="1"/>
  <c r="IM17" i="18"/>
  <c r="BL30" i="4" s="1"/>
  <c r="FQ18" i="18"/>
  <c r="IY18" i="18"/>
  <c r="AI19" i="18"/>
  <c r="GC19" i="18"/>
  <c r="AT32" i="4" s="1"/>
  <c r="KI19" i="18"/>
  <c r="DS20" i="18"/>
  <c r="AZ21" i="18"/>
  <c r="O22" i="18"/>
  <c r="S22" i="18" s="1"/>
  <c r="DT23" i="18"/>
  <c r="AE40" i="4" s="1"/>
  <c r="EQ23" i="18"/>
  <c r="IY27" i="18"/>
  <c r="IE28" i="18"/>
  <c r="HS28" i="18"/>
  <c r="HG28" i="18"/>
  <c r="GU28" i="18"/>
  <c r="GI28" i="18"/>
  <c r="FU28" i="18"/>
  <c r="FI28" i="18"/>
  <c r="EW28" i="18"/>
  <c r="EK28" i="18"/>
  <c r="DY28" i="18"/>
  <c r="DK28" i="18"/>
  <c r="CY28" i="18"/>
  <c r="CM28" i="18"/>
  <c r="CA28" i="18"/>
  <c r="BO28" i="18"/>
  <c r="AC28" i="18"/>
  <c r="BA28" i="18"/>
  <c r="KW28" i="18"/>
  <c r="CD54" i="4" s="1"/>
  <c r="AC29" i="18"/>
  <c r="BW29" i="18"/>
  <c r="JE29" i="18"/>
  <c r="AY30" i="18"/>
  <c r="BC30" i="18" s="1"/>
  <c r="BI30" i="18" s="1"/>
  <c r="J56" i="4" s="1"/>
  <c r="EQ30" i="18"/>
  <c r="EE31" i="18"/>
  <c r="BU32" i="18"/>
  <c r="CS32" i="18"/>
  <c r="DQ32" i="18"/>
  <c r="M34" i="18"/>
  <c r="IY34" i="18"/>
  <c r="AI39" i="18"/>
  <c r="IN39" i="18"/>
  <c r="KI40" i="18"/>
  <c r="AB43" i="18"/>
  <c r="JK48" i="18"/>
  <c r="EE52" i="18"/>
  <c r="GA52" i="18"/>
  <c r="HA72" i="18"/>
  <c r="IC6" i="18"/>
  <c r="IG6" i="18" s="1"/>
  <c r="IM6" i="18" s="1"/>
  <c r="BL15" i="4" s="1"/>
  <c r="BO6" i="10" s="1"/>
  <c r="HQ6" i="18"/>
  <c r="HU6" i="18" s="1"/>
  <c r="IA6" i="18" s="1"/>
  <c r="HE6" i="18"/>
  <c r="HI6" i="18" s="1"/>
  <c r="HO6" i="18" s="1"/>
  <c r="GS6" i="18"/>
  <c r="GW6" i="18" s="1"/>
  <c r="HC6" i="18" s="1"/>
  <c r="BI15" i="4" s="1"/>
  <c r="BL6" i="10" s="1"/>
  <c r="GG6" i="18"/>
  <c r="GK6" i="18" s="1"/>
  <c r="GQ6" i="18" s="1"/>
  <c r="FS6" i="18"/>
  <c r="FW6" i="18" s="1"/>
  <c r="FG6" i="18"/>
  <c r="FK6" i="18" s="1"/>
  <c r="FQ6" i="18" s="1"/>
  <c r="EU6" i="18"/>
  <c r="EY6" i="18" s="1"/>
  <c r="EI6" i="18"/>
  <c r="EM6" i="18" s="1"/>
  <c r="ES6" i="18" s="1"/>
  <c r="AQ15" i="4" s="1"/>
  <c r="BG6" i="10" s="1"/>
  <c r="DW6" i="18"/>
  <c r="EA6" i="18" s="1"/>
  <c r="EG6" i="18" s="1"/>
  <c r="G6" i="18"/>
  <c r="M6" i="18" s="1"/>
  <c r="DI6" i="18"/>
  <c r="DM6" i="18" s="1"/>
  <c r="DS6" i="18" s="1"/>
  <c r="AB15" i="4" s="1"/>
  <c r="BE6" i="10" s="1"/>
  <c r="CW6" i="18"/>
  <c r="DA6" i="18" s="1"/>
  <c r="DG6" i="18" s="1"/>
  <c r="CK6" i="18"/>
  <c r="CO6" i="18" s="1"/>
  <c r="CU6" i="18" s="1"/>
  <c r="BY6" i="18"/>
  <c r="CC6" i="18" s="1"/>
  <c r="CI6" i="18" s="1"/>
  <c r="BM6" i="18"/>
  <c r="BQ6" i="18" s="1"/>
  <c r="BW6" i="18" s="1"/>
  <c r="JA7" i="18"/>
  <c r="CS17" i="18"/>
  <c r="KX9" i="18"/>
  <c r="HM12" i="18"/>
  <c r="IK12" i="18"/>
  <c r="GQ13" i="18"/>
  <c r="GO13" i="18"/>
  <c r="HO13" i="18"/>
  <c r="HM13" i="18"/>
  <c r="IM13" i="18"/>
  <c r="IK13" i="18"/>
  <c r="GA15" i="18"/>
  <c r="M19" i="18"/>
  <c r="K19" i="18"/>
  <c r="FE19" i="18"/>
  <c r="JK19" i="18"/>
  <c r="ID21" i="18"/>
  <c r="HR21" i="18"/>
  <c r="HF21" i="18"/>
  <c r="GT21" i="18"/>
  <c r="GH21" i="18"/>
  <c r="FT21" i="18"/>
  <c r="FH21" i="18"/>
  <c r="EV21" i="18"/>
  <c r="EJ21" i="18"/>
  <c r="DX21" i="18"/>
  <c r="DJ21" i="18"/>
  <c r="CX21" i="18"/>
  <c r="CL21" i="18"/>
  <c r="BZ21" i="18"/>
  <c r="BN21" i="18"/>
  <c r="CI21" i="18"/>
  <c r="Y38" i="4" s="1"/>
  <c r="HA21" i="18"/>
  <c r="HY21" i="18"/>
  <c r="IC22" i="18"/>
  <c r="IG22" i="18" s="1"/>
  <c r="IM22" i="18" s="1"/>
  <c r="HQ22" i="18"/>
  <c r="HU22" i="18" s="1"/>
  <c r="IA22" i="18" s="1"/>
  <c r="HE22" i="18"/>
  <c r="HI22" i="18" s="1"/>
  <c r="HO22" i="18" s="1"/>
  <c r="GS22" i="18"/>
  <c r="GW22" i="18" s="1"/>
  <c r="HC22" i="18" s="1"/>
  <c r="BI39" i="4" s="1"/>
  <c r="GG22" i="18"/>
  <c r="GK22" i="18" s="1"/>
  <c r="GQ22" i="18" s="1"/>
  <c r="FS22" i="18"/>
  <c r="FW22" i="18" s="1"/>
  <c r="GC22" i="18" s="1"/>
  <c r="AT39" i="4" s="1"/>
  <c r="FG22" i="18"/>
  <c r="FK22" i="18" s="1"/>
  <c r="FQ22" i="18" s="1"/>
  <c r="EU22" i="18"/>
  <c r="EY22" i="18" s="1"/>
  <c r="FE22" i="18" s="1"/>
  <c r="EI22" i="18"/>
  <c r="EM22" i="18" s="1"/>
  <c r="ES22" i="18" s="1"/>
  <c r="AQ39" i="4" s="1"/>
  <c r="DW22" i="18"/>
  <c r="EA22" i="18" s="1"/>
  <c r="G22" i="18"/>
  <c r="M22" i="18" s="1"/>
  <c r="DI22" i="18"/>
  <c r="DM22" i="18" s="1"/>
  <c r="DS22" i="18" s="1"/>
  <c r="CW22" i="18"/>
  <c r="DA22" i="18" s="1"/>
  <c r="DG22" i="18" s="1"/>
  <c r="CK22" i="18"/>
  <c r="CO22" i="18" s="1"/>
  <c r="CU22" i="18" s="1"/>
  <c r="BY22" i="18"/>
  <c r="CC22" i="18" s="1"/>
  <c r="CI22" i="18" s="1"/>
  <c r="Y39" i="4" s="1"/>
  <c r="BM22" i="18"/>
  <c r="BQ22" i="18" s="1"/>
  <c r="BW22" i="18" s="1"/>
  <c r="AM22" i="18"/>
  <c r="AQ22" i="18" s="1"/>
  <c r="AW22" i="18" s="1"/>
  <c r="KK22" i="18"/>
  <c r="IC23" i="18"/>
  <c r="IG23" i="18" s="1"/>
  <c r="IM23" i="18" s="1"/>
  <c r="BL40" i="4" s="1"/>
  <c r="HQ23" i="18"/>
  <c r="HU23" i="18" s="1"/>
  <c r="IA23" i="18" s="1"/>
  <c r="HE23" i="18"/>
  <c r="HI23" i="18" s="1"/>
  <c r="HO23" i="18" s="1"/>
  <c r="GS23" i="18"/>
  <c r="GW23" i="18" s="1"/>
  <c r="HC23" i="18" s="1"/>
  <c r="BI40" i="4" s="1"/>
  <c r="GG23" i="18"/>
  <c r="GK23" i="18" s="1"/>
  <c r="GQ23" i="18" s="1"/>
  <c r="FS23" i="18"/>
  <c r="FW23" i="18" s="1"/>
  <c r="GC23" i="18" s="1"/>
  <c r="AT40" i="4" s="1"/>
  <c r="FG23" i="18"/>
  <c r="FK23" i="18" s="1"/>
  <c r="EU23" i="18"/>
  <c r="EY23" i="18" s="1"/>
  <c r="EI23" i="18"/>
  <c r="EM23" i="18" s="1"/>
  <c r="ES23" i="18" s="1"/>
  <c r="AQ40" i="4" s="1"/>
  <c r="DW23" i="18"/>
  <c r="EA23" i="18" s="1"/>
  <c r="EG23" i="18" s="1"/>
  <c r="G23" i="18"/>
  <c r="M23" i="18" s="1"/>
  <c r="DI23" i="18"/>
  <c r="DM23" i="18" s="1"/>
  <c r="DS23" i="18" s="1"/>
  <c r="AB40" i="4" s="1"/>
  <c r="CW23" i="18"/>
  <c r="DA23" i="18" s="1"/>
  <c r="DG23" i="18" s="1"/>
  <c r="CK23" i="18"/>
  <c r="CO23" i="18" s="1"/>
  <c r="CU23" i="18" s="1"/>
  <c r="BY23" i="18"/>
  <c r="CC23" i="18" s="1"/>
  <c r="CI23" i="18" s="1"/>
  <c r="Y40" i="4" s="1"/>
  <c r="BM23" i="18"/>
  <c r="BQ23" i="18" s="1"/>
  <c r="BW23" i="18" s="1"/>
  <c r="AA23" i="18"/>
  <c r="AE23" i="18" s="1"/>
  <c r="AK23" i="18" s="1"/>
  <c r="KM23" i="18"/>
  <c r="KQ23" i="18" s="1"/>
  <c r="KW23" i="18" s="1"/>
  <c r="CD40" i="4" s="1"/>
  <c r="CI25" i="18"/>
  <c r="Y51" i="4" s="1"/>
  <c r="CG25" i="18"/>
  <c r="DG25" i="18"/>
  <c r="DE25" i="18"/>
  <c r="HO25" i="18"/>
  <c r="AI26" i="18"/>
  <c r="M28" i="18"/>
  <c r="KK30" i="18"/>
  <c r="IC31" i="18"/>
  <c r="IG31" i="18" s="1"/>
  <c r="IM31" i="18" s="1"/>
  <c r="HQ31" i="18"/>
  <c r="HU31" i="18" s="1"/>
  <c r="IA31" i="18" s="1"/>
  <c r="HE31" i="18"/>
  <c r="HI31" i="18" s="1"/>
  <c r="HO31" i="18" s="1"/>
  <c r="GS31" i="18"/>
  <c r="GW31" i="18" s="1"/>
  <c r="HC31" i="18" s="1"/>
  <c r="BI57" i="4" s="1"/>
  <c r="GG31" i="18"/>
  <c r="GK31" i="18" s="1"/>
  <c r="GQ31" i="18" s="1"/>
  <c r="FS31" i="18"/>
  <c r="FW31" i="18" s="1"/>
  <c r="GC31" i="18" s="1"/>
  <c r="AT57" i="4" s="1"/>
  <c r="FG31" i="18"/>
  <c r="FK31" i="18" s="1"/>
  <c r="EU31" i="18"/>
  <c r="EY31" i="18" s="1"/>
  <c r="FE31" i="18" s="1"/>
  <c r="EI31" i="18"/>
  <c r="EM31" i="18" s="1"/>
  <c r="ES31" i="18" s="1"/>
  <c r="AQ57" i="4" s="1"/>
  <c r="DW31" i="18"/>
  <c r="EA31" i="18" s="1"/>
  <c r="EG31" i="18" s="1"/>
  <c r="G31" i="18"/>
  <c r="M31" i="18" s="1"/>
  <c r="DI31" i="18"/>
  <c r="DM31" i="18" s="1"/>
  <c r="DS31" i="18" s="1"/>
  <c r="CW31" i="18"/>
  <c r="DA31" i="18" s="1"/>
  <c r="DG31" i="18" s="1"/>
  <c r="CK31" i="18"/>
  <c r="CO31" i="18" s="1"/>
  <c r="CU31" i="18" s="1"/>
  <c r="BY31" i="18"/>
  <c r="CC31" i="18" s="1"/>
  <c r="CI31" i="18" s="1"/>
  <c r="BM31" i="18"/>
  <c r="BQ31" i="18" s="1"/>
  <c r="BW31" i="18" s="1"/>
  <c r="AA31" i="18"/>
  <c r="AE31" i="18" s="1"/>
  <c r="AK31" i="18" s="1"/>
  <c r="KA31" i="18"/>
  <c r="KE31" i="18" s="1"/>
  <c r="KK31" i="18" s="1"/>
  <c r="KX33" i="18"/>
  <c r="CG59" i="4" s="1"/>
  <c r="AQ137" i="31" s="1"/>
  <c r="Q38" i="18"/>
  <c r="ID43" i="18"/>
  <c r="HR43" i="18"/>
  <c r="HF43" i="18"/>
  <c r="GT43" i="18"/>
  <c r="GH43" i="18"/>
  <c r="FT43" i="18"/>
  <c r="FH43" i="18"/>
  <c r="EV43" i="18"/>
  <c r="EJ43" i="18"/>
  <c r="DX43" i="18"/>
  <c r="DJ43" i="18"/>
  <c r="CX43" i="18"/>
  <c r="CL43" i="18"/>
  <c r="BZ43" i="18"/>
  <c r="BN43" i="18"/>
  <c r="KN43" i="18"/>
  <c r="AZ43" i="18"/>
  <c r="JD43" i="18"/>
  <c r="P43" i="18"/>
  <c r="KB43" i="18"/>
  <c r="AN43" i="18"/>
  <c r="IR43" i="18"/>
  <c r="IE13" i="18"/>
  <c r="HS13" i="18"/>
  <c r="HG13" i="18"/>
  <c r="GU13" i="18"/>
  <c r="GI13" i="18"/>
  <c r="FU13" i="18"/>
  <c r="FI13" i="18"/>
  <c r="EW13" i="18"/>
  <c r="EK13" i="18"/>
  <c r="DY13" i="18"/>
  <c r="DK13" i="18"/>
  <c r="CY13" i="18"/>
  <c r="CM13" i="18"/>
  <c r="CA13" i="18"/>
  <c r="BO13" i="18"/>
  <c r="CY40" i="18"/>
  <c r="IC7" i="18"/>
  <c r="IG7" i="18" s="1"/>
  <c r="IM7" i="18" s="1"/>
  <c r="BL16" i="4" s="1"/>
  <c r="BO7" i="10" s="1"/>
  <c r="HQ7" i="18"/>
  <c r="HU7" i="18" s="1"/>
  <c r="IA7" i="18" s="1"/>
  <c r="HE7" i="18"/>
  <c r="HI7" i="18" s="1"/>
  <c r="HO7" i="18" s="1"/>
  <c r="GS7" i="18"/>
  <c r="GW7" i="18" s="1"/>
  <c r="HC7" i="18" s="1"/>
  <c r="BI16" i="4" s="1"/>
  <c r="BL7" i="10" s="1"/>
  <c r="GG7" i="18"/>
  <c r="GK7" i="18" s="1"/>
  <c r="GQ7" i="18" s="1"/>
  <c r="G7" i="18"/>
  <c r="M7" i="18" s="1"/>
  <c r="DI7" i="18"/>
  <c r="DM7" i="18" s="1"/>
  <c r="DS7" i="18" s="1"/>
  <c r="AB16" i="4" s="1"/>
  <c r="BE7" i="10" s="1"/>
  <c r="CW7" i="18"/>
  <c r="DA7" i="18" s="1"/>
  <c r="DG7" i="18" s="1"/>
  <c r="CK7" i="18"/>
  <c r="CO7" i="18" s="1"/>
  <c r="CU7" i="18" s="1"/>
  <c r="BY7" i="18"/>
  <c r="CC7" i="18" s="1"/>
  <c r="CI7" i="18" s="1"/>
  <c r="Y16" i="4" s="1"/>
  <c r="BB7" i="10" s="1"/>
  <c r="BM7" i="18"/>
  <c r="BQ7" i="18" s="1"/>
  <c r="BW7" i="18" s="1"/>
  <c r="EQ7" i="18"/>
  <c r="CG8" i="18"/>
  <c r="Y47" i="4"/>
  <c r="Y46" i="4"/>
  <c r="AJ45" i="4"/>
  <c r="Y43" i="4"/>
  <c r="AJ35" i="4"/>
  <c r="Y35" i="4"/>
  <c r="Y24" i="4"/>
  <c r="BB11" i="10" s="1"/>
  <c r="Y8" i="4"/>
  <c r="T6" i="10" s="1"/>
  <c r="AJ29" i="4"/>
  <c r="AJ21" i="4"/>
  <c r="Y14" i="4"/>
  <c r="T10" i="10" s="1"/>
  <c r="AJ13" i="4"/>
  <c r="Y45" i="4"/>
  <c r="Y13" i="4"/>
  <c r="BB5" i="10" s="1"/>
  <c r="AJ37" i="4"/>
  <c r="AB35" i="4"/>
  <c r="Y12" i="4"/>
  <c r="T9" i="10" s="1"/>
  <c r="Y36" i="4"/>
  <c r="Y34" i="4"/>
  <c r="AJ33" i="4"/>
  <c r="Y26" i="4"/>
  <c r="BB60" i="10" s="1"/>
  <c r="AJ25" i="4"/>
  <c r="AJ17" i="4"/>
  <c r="AB11" i="4"/>
  <c r="BE4" i="10" s="1"/>
  <c r="Y6" i="4"/>
  <c r="T4" i="10" s="1"/>
  <c r="Y10" i="4"/>
  <c r="T8" i="10" s="1"/>
  <c r="AJ9" i="4"/>
  <c r="JO6" i="18"/>
  <c r="JS6" i="18" s="1"/>
  <c r="JY6" i="18" s="1"/>
  <c r="AI7" i="18"/>
  <c r="JC7" i="18"/>
  <c r="JG7" i="18" s="1"/>
  <c r="JM7" i="18" s="1"/>
  <c r="CA16" i="4" s="1"/>
  <c r="BQ7" i="10" s="1"/>
  <c r="CI9" i="18"/>
  <c r="Y18" i="4" s="1"/>
  <c r="T11" i="10" s="1"/>
  <c r="CG9" i="18"/>
  <c r="DG9" i="18"/>
  <c r="DE9" i="18"/>
  <c r="JW11" i="18"/>
  <c r="AC13" i="18"/>
  <c r="BW13" i="18"/>
  <c r="JE13" i="18"/>
  <c r="AK14" i="18"/>
  <c r="AY14" i="18"/>
  <c r="BC14" i="18" s="1"/>
  <c r="BI14" i="18" s="1"/>
  <c r="J23" i="4" s="1"/>
  <c r="AZ10" i="10" s="1"/>
  <c r="FC14" i="18"/>
  <c r="KM14" i="18"/>
  <c r="KQ14" i="18" s="1"/>
  <c r="KW14" i="18" s="1"/>
  <c r="CD23" i="4" s="1"/>
  <c r="BT10" i="10" s="1"/>
  <c r="AM15" i="18"/>
  <c r="AQ15" i="18" s="1"/>
  <c r="AW15" i="18" s="1"/>
  <c r="KM15" i="18"/>
  <c r="KQ15" i="18" s="1"/>
  <c r="KW15" i="18" s="1"/>
  <c r="CD28" i="4" s="1"/>
  <c r="BT62" i="10" s="1"/>
  <c r="CG16" i="18"/>
  <c r="AI18" i="18"/>
  <c r="FE18" i="18"/>
  <c r="JK18" i="18"/>
  <c r="AU19" i="18"/>
  <c r="KU19" i="18"/>
  <c r="BA20" i="18"/>
  <c r="DG20" i="18"/>
  <c r="KO20" i="18"/>
  <c r="IE21" i="18"/>
  <c r="HS21" i="18"/>
  <c r="HG21" i="18"/>
  <c r="GU21" i="18"/>
  <c r="GI21" i="18"/>
  <c r="FU21" i="18"/>
  <c r="FI21" i="18"/>
  <c r="EW21" i="18"/>
  <c r="EK21" i="18"/>
  <c r="DY21" i="18"/>
  <c r="DK21" i="18"/>
  <c r="CY21" i="18"/>
  <c r="CM21" i="18"/>
  <c r="CA21" i="18"/>
  <c r="BO21" i="18"/>
  <c r="AN21" i="18"/>
  <c r="DS21" i="18"/>
  <c r="JP21" i="18"/>
  <c r="ID22" i="18"/>
  <c r="HR22" i="18"/>
  <c r="HF22" i="18"/>
  <c r="GT22" i="18"/>
  <c r="GH22" i="18"/>
  <c r="FT22" i="18"/>
  <c r="FH22" i="18"/>
  <c r="EV22" i="18"/>
  <c r="EJ22" i="18"/>
  <c r="DX22" i="18"/>
  <c r="DJ22" i="18"/>
  <c r="CX22" i="18"/>
  <c r="CL22" i="18"/>
  <c r="BZ22" i="18"/>
  <c r="BN22" i="18"/>
  <c r="AN22" i="18"/>
  <c r="GA22" i="18"/>
  <c r="JA22" i="18"/>
  <c r="JO22" i="18"/>
  <c r="JS22" i="18" s="1"/>
  <c r="JY22" i="18" s="1"/>
  <c r="FE23" i="18"/>
  <c r="FC23" i="18"/>
  <c r="BU24" i="18"/>
  <c r="M26" i="18"/>
  <c r="M27" i="18"/>
  <c r="K27" i="18"/>
  <c r="FE27" i="18"/>
  <c r="JK27" i="18"/>
  <c r="DS28" i="18"/>
  <c r="GO28" i="18"/>
  <c r="HM28" i="18"/>
  <c r="IK28" i="18"/>
  <c r="ID29" i="18"/>
  <c r="HR29" i="18"/>
  <c r="HF29" i="18"/>
  <c r="GT29" i="18"/>
  <c r="GH29" i="18"/>
  <c r="FT29" i="18"/>
  <c r="FH29" i="18"/>
  <c r="EV29" i="18"/>
  <c r="EJ29" i="18"/>
  <c r="DX29" i="18"/>
  <c r="DJ29" i="18"/>
  <c r="CX29" i="18"/>
  <c r="CL29" i="18"/>
  <c r="BZ29" i="18"/>
  <c r="BN29" i="18"/>
  <c r="Q29" i="18"/>
  <c r="HC29" i="18"/>
  <c r="BI55" i="4" s="1"/>
  <c r="HA29" i="18"/>
  <c r="HY29" i="18"/>
  <c r="IC30" i="18"/>
  <c r="IG30" i="18" s="1"/>
  <c r="IM30" i="18" s="1"/>
  <c r="BL56" i="4" s="1"/>
  <c r="HQ30" i="18"/>
  <c r="HU30" i="18" s="1"/>
  <c r="IA30" i="18" s="1"/>
  <c r="HE30" i="18"/>
  <c r="HI30" i="18" s="1"/>
  <c r="HO30" i="18" s="1"/>
  <c r="GS30" i="18"/>
  <c r="GW30" i="18" s="1"/>
  <c r="HC30" i="18" s="1"/>
  <c r="BI56" i="4" s="1"/>
  <c r="GG30" i="18"/>
  <c r="GK30" i="18" s="1"/>
  <c r="GQ30" i="18" s="1"/>
  <c r="FS30" i="18"/>
  <c r="FW30" i="18" s="1"/>
  <c r="GC30" i="18" s="1"/>
  <c r="AT56" i="4" s="1"/>
  <c r="FG30" i="18"/>
  <c r="FK30" i="18" s="1"/>
  <c r="FQ30" i="18" s="1"/>
  <c r="EU30" i="18"/>
  <c r="EY30" i="18" s="1"/>
  <c r="FE30" i="18" s="1"/>
  <c r="EI30" i="18"/>
  <c r="EM30" i="18" s="1"/>
  <c r="ES30" i="18" s="1"/>
  <c r="DW30" i="18"/>
  <c r="EA30" i="18" s="1"/>
  <c r="EG30" i="18" s="1"/>
  <c r="G30" i="18"/>
  <c r="M30" i="18" s="1"/>
  <c r="DI30" i="18"/>
  <c r="DM30" i="18" s="1"/>
  <c r="DS30" i="18" s="1"/>
  <c r="CW30" i="18"/>
  <c r="DA30" i="18" s="1"/>
  <c r="DG30" i="18" s="1"/>
  <c r="CK30" i="18"/>
  <c r="CO30" i="18" s="1"/>
  <c r="CU30" i="18" s="1"/>
  <c r="BY30" i="18"/>
  <c r="CC30" i="18" s="1"/>
  <c r="CI30" i="18" s="1"/>
  <c r="Y56" i="4" s="1"/>
  <c r="BM30" i="18"/>
  <c r="BQ30" i="18" s="1"/>
  <c r="BW30" i="18" s="1"/>
  <c r="Y30" i="18"/>
  <c r="G56" i="4" s="1"/>
  <c r="AM30" i="18"/>
  <c r="AQ30" i="18" s="1"/>
  <c r="AW30" i="18" s="1"/>
  <c r="FC30" i="18"/>
  <c r="JO30" i="18"/>
  <c r="JS30" i="18" s="1"/>
  <c r="JY30" i="18" s="1"/>
  <c r="EQ31" i="18"/>
  <c r="HA38" i="18"/>
  <c r="IN38" i="18" s="1"/>
  <c r="JA38" i="18"/>
  <c r="IY38" i="18"/>
  <c r="O39" i="18"/>
  <c r="S39" i="18" s="1"/>
  <c r="KM39" i="18"/>
  <c r="KQ39" i="18" s="1"/>
  <c r="KW39" i="18" s="1"/>
  <c r="JE40" i="18"/>
  <c r="DT44" i="18"/>
  <c r="AE84" i="4" s="1"/>
  <c r="P159" i="31" s="1"/>
  <c r="BU46" i="18"/>
  <c r="IE50" i="18"/>
  <c r="HS50" i="18"/>
  <c r="HG50" i="18"/>
  <c r="GU50" i="18"/>
  <c r="GI50" i="18"/>
  <c r="FU50" i="18"/>
  <c r="FI50" i="18"/>
  <c r="EW50" i="18"/>
  <c r="EK50" i="18"/>
  <c r="DY50" i="18"/>
  <c r="DK50" i="18"/>
  <c r="CY50" i="18"/>
  <c r="CM50" i="18"/>
  <c r="CA50" i="18"/>
  <c r="BO50" i="18"/>
  <c r="KO50" i="18"/>
  <c r="JQ50" i="18"/>
  <c r="IS50" i="18"/>
  <c r="AO50" i="18"/>
  <c r="Q50" i="18"/>
  <c r="KC50" i="18"/>
  <c r="JE50" i="18"/>
  <c r="DE66" i="18"/>
  <c r="AA6" i="17"/>
  <c r="AE6" i="17" s="1"/>
  <c r="AK6" i="17" s="1"/>
  <c r="H6" i="4" s="1"/>
  <c r="P4" i="10" s="1"/>
  <c r="GA23" i="18"/>
  <c r="AI27" i="18"/>
  <c r="KI27" i="18"/>
  <c r="ID6" i="18"/>
  <c r="HR6" i="18"/>
  <c r="HF6" i="18"/>
  <c r="GT6" i="18"/>
  <c r="GH6" i="18"/>
  <c r="DJ6" i="18"/>
  <c r="CX6" i="18"/>
  <c r="CL6" i="18"/>
  <c r="BZ6" i="18"/>
  <c r="BN6" i="18"/>
  <c r="KK6" i="18"/>
  <c r="AA7" i="18"/>
  <c r="AE7" i="18" s="1"/>
  <c r="AK7" i="18" s="1"/>
  <c r="AA6" i="18"/>
  <c r="AE6" i="18" s="1"/>
  <c r="AK6" i="18" s="1"/>
  <c r="DX6" i="18"/>
  <c r="EV6" i="18"/>
  <c r="FT6" i="18"/>
  <c r="KX6" i="18"/>
  <c r="CG15" i="4" s="1"/>
  <c r="AQ93" i="31" s="1"/>
  <c r="JP6" i="18"/>
  <c r="DW7" i="18"/>
  <c r="EA7" i="18" s="1"/>
  <c r="EG7" i="18" s="1"/>
  <c r="EU7" i="18"/>
  <c r="EY7" i="18" s="1"/>
  <c r="FE7" i="18" s="1"/>
  <c r="FS7" i="18"/>
  <c r="FW7" i="18" s="1"/>
  <c r="GC7" i="18" s="1"/>
  <c r="AT16" i="4" s="1"/>
  <c r="BJ7" i="10" s="1"/>
  <c r="KM7" i="18"/>
  <c r="KQ7" i="18" s="1"/>
  <c r="KW7" i="18" s="1"/>
  <c r="CD16" i="4" s="1"/>
  <c r="BT7" i="10" s="1"/>
  <c r="IM8" i="18"/>
  <c r="ES10" i="18"/>
  <c r="BG11" i="18"/>
  <c r="IN11" i="18"/>
  <c r="BO20" i="4" s="1"/>
  <c r="AH98" i="31" s="1"/>
  <c r="AO12" i="18"/>
  <c r="CU12" i="18"/>
  <c r="AZ13" i="18"/>
  <c r="KB13" i="18"/>
  <c r="KN14" i="18"/>
  <c r="EE15" i="18"/>
  <c r="FC15" i="18"/>
  <c r="KU18" i="18"/>
  <c r="Q20" i="18"/>
  <c r="JE20" i="18"/>
  <c r="JQ21" i="18"/>
  <c r="JP22" i="18"/>
  <c r="JO23" i="18"/>
  <c r="JS23" i="18" s="1"/>
  <c r="JY23" i="18" s="1"/>
  <c r="CU24" i="18"/>
  <c r="HC24" i="18"/>
  <c r="BI41" i="4" s="1"/>
  <c r="AU27" i="18"/>
  <c r="KU27" i="18"/>
  <c r="IE29" i="18"/>
  <c r="HS29" i="18"/>
  <c r="HG29" i="18"/>
  <c r="GU29" i="18"/>
  <c r="GI29" i="18"/>
  <c r="FU29" i="18"/>
  <c r="FI29" i="18"/>
  <c r="EW29" i="18"/>
  <c r="EK29" i="18"/>
  <c r="DY29" i="18"/>
  <c r="DK29" i="18"/>
  <c r="CY29" i="18"/>
  <c r="CM29" i="18"/>
  <c r="CA29" i="18"/>
  <c r="BO29" i="18"/>
  <c r="AN29" i="18"/>
  <c r="JP29" i="18"/>
  <c r="ID30" i="18"/>
  <c r="HR30" i="18"/>
  <c r="HF30" i="18"/>
  <c r="GT30" i="18"/>
  <c r="GH30" i="18"/>
  <c r="FT30" i="18"/>
  <c r="FH30" i="18"/>
  <c r="EV30" i="18"/>
  <c r="EJ30" i="18"/>
  <c r="DX30" i="18"/>
  <c r="DJ30" i="18"/>
  <c r="CX30" i="18"/>
  <c r="CL30" i="18"/>
  <c r="BZ30" i="18"/>
  <c r="BN30" i="18"/>
  <c r="AN30" i="18"/>
  <c r="JP30" i="18"/>
  <c r="GA31" i="18"/>
  <c r="JC31" i="18"/>
  <c r="JG31" i="18" s="1"/>
  <c r="JM31" i="18" s="1"/>
  <c r="CA57" i="4" s="1"/>
  <c r="CG32" i="18"/>
  <c r="DE32" i="18"/>
  <c r="HO32" i="18"/>
  <c r="KU34" i="18"/>
  <c r="Y167" i="12"/>
  <c r="Y166" i="12"/>
  <c r="BG172" i="12"/>
  <c r="Y163" i="12"/>
  <c r="AW103" i="4"/>
  <c r="Y178" i="31" s="1"/>
  <c r="BG174" i="12"/>
  <c r="Y162" i="12"/>
  <c r="Y110" i="12"/>
  <c r="AB113" i="12"/>
  <c r="BB97" i="4"/>
  <c r="Y108" i="12"/>
  <c r="AQ97" i="4"/>
  <c r="BG63" i="12" s="1"/>
  <c r="Y113" i="12"/>
  <c r="BB99" i="4"/>
  <c r="BG169" i="12"/>
  <c r="AB164" i="12"/>
  <c r="BG117" i="12"/>
  <c r="BG112" i="12"/>
  <c r="AB162" i="12"/>
  <c r="Y111" i="12"/>
  <c r="Y107" i="12"/>
  <c r="BG114" i="12"/>
  <c r="AQ101" i="4"/>
  <c r="Y104" i="12" s="1"/>
  <c r="AQ91" i="4"/>
  <c r="Y52" i="12" s="1"/>
  <c r="AW87" i="4"/>
  <c r="Y162" i="31" s="1"/>
  <c r="AQ83" i="4"/>
  <c r="Y9" i="12" s="1"/>
  <c r="Y106" i="12"/>
  <c r="AQ95" i="4"/>
  <c r="Y54" i="12" s="1"/>
  <c r="BB93" i="4"/>
  <c r="BB85" i="4"/>
  <c r="AQ96" i="4"/>
  <c r="Y55" i="12" s="1"/>
  <c r="AQ93" i="4"/>
  <c r="BG62" i="12" s="1"/>
  <c r="BB87" i="4"/>
  <c r="AW91" i="4"/>
  <c r="Y166" i="31" s="1"/>
  <c r="AQ87" i="4"/>
  <c r="Y50" i="12" s="1"/>
  <c r="AQ78" i="4"/>
  <c r="AQ92" i="4"/>
  <c r="BG61" i="12" s="1"/>
  <c r="AW93" i="4"/>
  <c r="BB83" i="4"/>
  <c r="AT73" i="4"/>
  <c r="AB5" i="12" s="1"/>
  <c r="AT72" i="4"/>
  <c r="AB4" i="12" s="1"/>
  <c r="AQ73" i="4"/>
  <c r="Y5" i="12" s="1"/>
  <c r="BA40" i="18"/>
  <c r="DE46" i="18"/>
  <c r="IE60" i="18"/>
  <c r="HS60" i="18"/>
  <c r="HG60" i="18"/>
  <c r="GU60" i="18"/>
  <c r="GI60" i="18"/>
  <c r="FU60" i="18"/>
  <c r="FI60" i="18"/>
  <c r="EW60" i="18"/>
  <c r="EK60" i="18"/>
  <c r="DY60" i="18"/>
  <c r="DK60" i="18"/>
  <c r="CY60" i="18"/>
  <c r="CM60" i="18"/>
  <c r="CA60" i="18"/>
  <c r="BO60" i="18"/>
  <c r="KO60" i="18"/>
  <c r="JE60" i="18"/>
  <c r="AC60" i="18"/>
  <c r="KC60" i="18"/>
  <c r="BA60" i="18"/>
  <c r="IS60" i="18"/>
  <c r="Q60" i="18"/>
  <c r="JQ60" i="18"/>
  <c r="BU66" i="18"/>
  <c r="IC6" i="17"/>
  <c r="IG6" i="17" s="1"/>
  <c r="IM6" i="17" s="1"/>
  <c r="HQ6" i="17"/>
  <c r="HU6" i="17" s="1"/>
  <c r="IA6" i="17" s="1"/>
  <c r="BK6" i="4" s="1"/>
  <c r="AF4" i="10" s="1"/>
  <c r="HE6" i="17"/>
  <c r="HI6" i="17" s="1"/>
  <c r="HO6" i="17" s="1"/>
  <c r="BJ6" i="4" s="1"/>
  <c r="AE4" i="10" s="1"/>
  <c r="GS6" i="17"/>
  <c r="GW6" i="17" s="1"/>
  <c r="HC6" i="17" s="1"/>
  <c r="GG6" i="17"/>
  <c r="GK6" i="17" s="1"/>
  <c r="GQ6" i="17" s="1"/>
  <c r="BH6" i="4" s="1"/>
  <c r="AC4" i="10" s="1"/>
  <c r="FS6" i="17"/>
  <c r="FW6" i="17" s="1"/>
  <c r="GC6" i="17" s="1"/>
  <c r="FG6" i="17"/>
  <c r="FK6" i="17" s="1"/>
  <c r="EU6" i="17"/>
  <c r="EY6" i="17" s="1"/>
  <c r="FE6" i="17" s="1"/>
  <c r="AR6" i="4" s="1"/>
  <c r="Z4" i="10" s="1"/>
  <c r="EI6" i="17"/>
  <c r="EM6" i="17" s="1"/>
  <c r="DW6" i="17"/>
  <c r="EA6" i="17" s="1"/>
  <c r="EG6" i="17" s="1"/>
  <c r="AP6" i="4" s="1"/>
  <c r="X4" i="10" s="1"/>
  <c r="G6" i="17"/>
  <c r="DI6" i="17"/>
  <c r="DM6" i="17" s="1"/>
  <c r="DS6" i="17" s="1"/>
  <c r="CW6" i="17"/>
  <c r="DA6" i="17" s="1"/>
  <c r="DG6" i="17" s="1"/>
  <c r="CK6" i="17"/>
  <c r="CO6" i="17" s="1"/>
  <c r="CU6" i="17" s="1"/>
  <c r="Z6" i="4" s="1"/>
  <c r="U4" i="10" s="1"/>
  <c r="BY6" i="17"/>
  <c r="CC6" i="17" s="1"/>
  <c r="CI6" i="17" s="1"/>
  <c r="BM6" i="17"/>
  <c r="BQ6" i="17" s="1"/>
  <c r="BW6" i="17" s="1"/>
  <c r="AY6" i="17"/>
  <c r="BC6" i="17" s="1"/>
  <c r="BI6" i="17" s="1"/>
  <c r="KA6" i="17"/>
  <c r="KE6" i="17" s="1"/>
  <c r="KK6" i="17" s="1"/>
  <c r="CC6" i="4" s="1"/>
  <c r="AK4" i="10" s="1"/>
  <c r="O6" i="17"/>
  <c r="S6" i="17" s="1"/>
  <c r="Y6" i="17" s="1"/>
  <c r="IQ6" i="17"/>
  <c r="IU6" i="17" s="1"/>
  <c r="JA6" i="17" s="1"/>
  <c r="AM6" i="17"/>
  <c r="AQ6" i="17" s="1"/>
  <c r="AW6" i="17" s="1"/>
  <c r="I6" i="4" s="1"/>
  <c r="Q4" i="10" s="1"/>
  <c r="JO6" i="17"/>
  <c r="JS6" i="17" s="1"/>
  <c r="JY6" i="17" s="1"/>
  <c r="CB6" i="4" s="1"/>
  <c r="AJ4" i="10" s="1"/>
  <c r="JC6" i="17"/>
  <c r="JG6" i="17" s="1"/>
  <c r="JM6" i="17" s="1"/>
  <c r="BG7" i="18"/>
  <c r="BI31" i="18"/>
  <c r="J57" i="4" s="1"/>
  <c r="KI12" i="17"/>
  <c r="IR6" i="18"/>
  <c r="AB6" i="18"/>
  <c r="FE6" i="18"/>
  <c r="GC6" i="18"/>
  <c r="AT15" i="4" s="1"/>
  <c r="BJ6" i="10" s="1"/>
  <c r="KM6" i="18"/>
  <c r="KQ6" i="18" s="1"/>
  <c r="KW6" i="18" s="1"/>
  <c r="CD15" i="4" s="1"/>
  <c r="BT6" i="10" s="1"/>
  <c r="K7" i="18"/>
  <c r="AM7" i="18"/>
  <c r="AQ7" i="18" s="1"/>
  <c r="AW7" i="18" s="1"/>
  <c r="IY11" i="18"/>
  <c r="IE12" i="18"/>
  <c r="HS12" i="18"/>
  <c r="HG12" i="18"/>
  <c r="GU12" i="18"/>
  <c r="GI12" i="18"/>
  <c r="FU12" i="18"/>
  <c r="FI12" i="18"/>
  <c r="EW12" i="18"/>
  <c r="EK12" i="18"/>
  <c r="DY12" i="18"/>
  <c r="DK12" i="18"/>
  <c r="CY12" i="18"/>
  <c r="CM12" i="18"/>
  <c r="CA12" i="18"/>
  <c r="BO12" i="18"/>
  <c r="IS12" i="18"/>
  <c r="P13" i="18"/>
  <c r="BA13" i="18"/>
  <c r="IR13" i="18"/>
  <c r="KC13" i="18"/>
  <c r="P14" i="18"/>
  <c r="EE14" i="18"/>
  <c r="JD14" i="18"/>
  <c r="O15" i="18"/>
  <c r="S15" i="18" s="1"/>
  <c r="JO15" i="18"/>
  <c r="JS15" i="18" s="1"/>
  <c r="JY15" i="18" s="1"/>
  <c r="BU16" i="18"/>
  <c r="DQ16" i="18"/>
  <c r="CI17" i="18"/>
  <c r="Y30" i="4" s="1"/>
  <c r="CG17" i="18"/>
  <c r="DG17" i="18"/>
  <c r="DE17" i="18"/>
  <c r="KX17" i="18"/>
  <c r="CG30" i="4" s="1"/>
  <c r="AQ108" i="31" s="1"/>
  <c r="K18" i="18"/>
  <c r="FQ19" i="18"/>
  <c r="JW19" i="18"/>
  <c r="CU21" i="18"/>
  <c r="KN21" i="18"/>
  <c r="AA22" i="18"/>
  <c r="AE22" i="18" s="1"/>
  <c r="AK22" i="18" s="1"/>
  <c r="FC22" i="18"/>
  <c r="KM22" i="18"/>
  <c r="KQ22" i="18" s="1"/>
  <c r="KW22" i="18" s="1"/>
  <c r="AM23" i="18"/>
  <c r="AQ23" i="18" s="1"/>
  <c r="AW23" i="18" s="1"/>
  <c r="EE23" i="18"/>
  <c r="CS24" i="18"/>
  <c r="DQ24" i="18"/>
  <c r="KX25" i="18"/>
  <c r="CG51" i="4" s="1"/>
  <c r="AU26" i="18"/>
  <c r="KU26" i="18"/>
  <c r="KX26" i="18" s="1"/>
  <c r="CG52" i="4" s="1"/>
  <c r="AQ130" i="31" s="1"/>
  <c r="EG27" i="18"/>
  <c r="AO29" i="18"/>
  <c r="JQ29" i="18"/>
  <c r="EE30" i="18"/>
  <c r="KM30" i="18"/>
  <c r="KQ30" i="18" s="1"/>
  <c r="KW30" i="18" s="1"/>
  <c r="AM31" i="18"/>
  <c r="AQ31" i="18" s="1"/>
  <c r="AW31" i="18" s="1"/>
  <c r="KM31" i="18"/>
  <c r="KQ31" i="18" s="1"/>
  <c r="KW31" i="18" s="1"/>
  <c r="CD57" i="4" s="1"/>
  <c r="GC32" i="18"/>
  <c r="AT58" i="4" s="1"/>
  <c r="BW33" i="18"/>
  <c r="BU33" i="18"/>
  <c r="CU33" i="18"/>
  <c r="CS33" i="18"/>
  <c r="DS33" i="18"/>
  <c r="AB59" i="4" s="1"/>
  <c r="DQ33" i="18"/>
  <c r="GQ33" i="18"/>
  <c r="HO33" i="18"/>
  <c r="IM33" i="18"/>
  <c r="FS39" i="18"/>
  <c r="FW39" i="18" s="1"/>
  <c r="FG39" i="18"/>
  <c r="FK39" i="18" s="1"/>
  <c r="EU39" i="18"/>
  <c r="EY39" i="18" s="1"/>
  <c r="FE39" i="18" s="1"/>
  <c r="EI39" i="18"/>
  <c r="EM39" i="18" s="1"/>
  <c r="DW39" i="18"/>
  <c r="EA39" i="18" s="1"/>
  <c r="EG39" i="18" s="1"/>
  <c r="DI39" i="18"/>
  <c r="DM39" i="18" s="1"/>
  <c r="DS39" i="18" s="1"/>
  <c r="CW39" i="18"/>
  <c r="DA39" i="18" s="1"/>
  <c r="DG39" i="18" s="1"/>
  <c r="CK39" i="18"/>
  <c r="CO39" i="18" s="1"/>
  <c r="BY39" i="18"/>
  <c r="CC39" i="18" s="1"/>
  <c r="CI39" i="18" s="1"/>
  <c r="Y75" i="4" s="1"/>
  <c r="BB5" i="12" s="1"/>
  <c r="BM39" i="18"/>
  <c r="BQ39" i="18" s="1"/>
  <c r="BW39" i="18" s="1"/>
  <c r="JC39" i="18"/>
  <c r="JG39" i="18" s="1"/>
  <c r="JM39" i="18" s="1"/>
  <c r="GG39" i="18"/>
  <c r="GK39" i="18" s="1"/>
  <c r="GQ39" i="18" s="1"/>
  <c r="AA39" i="18"/>
  <c r="AE39" i="18" s="1"/>
  <c r="AK39" i="18" s="1"/>
  <c r="JO39" i="18"/>
  <c r="JS39" i="18" s="1"/>
  <c r="JY39" i="18" s="1"/>
  <c r="HQ39" i="18"/>
  <c r="HU39" i="18" s="1"/>
  <c r="IA39" i="18" s="1"/>
  <c r="AM39" i="18"/>
  <c r="AQ39" i="18" s="1"/>
  <c r="AW39" i="18" s="1"/>
  <c r="KA39" i="18"/>
  <c r="KE39" i="18" s="1"/>
  <c r="KK39" i="18" s="1"/>
  <c r="GS39" i="18"/>
  <c r="GW39" i="18" s="1"/>
  <c r="HC39" i="18" s="1"/>
  <c r="G39" i="18"/>
  <c r="M39" i="18" s="1"/>
  <c r="IC39" i="18"/>
  <c r="IG39" i="18" s="1"/>
  <c r="IM39" i="18" s="1"/>
  <c r="AY39" i="18"/>
  <c r="BC39" i="18" s="1"/>
  <c r="BI39" i="18" s="1"/>
  <c r="J75" i="4" s="1"/>
  <c r="AZ5" i="12" s="1"/>
  <c r="BG40" i="18"/>
  <c r="GO42" i="18"/>
  <c r="IK42" i="18"/>
  <c r="AU48" i="18"/>
  <c r="DQ54" i="18"/>
  <c r="GO60" i="18"/>
  <c r="IK60" i="18"/>
  <c r="BU17" i="18"/>
  <c r="FQ31" i="18"/>
  <c r="FO31" i="18"/>
  <c r="BG63" i="13"/>
  <c r="BG62" i="13"/>
  <c r="Y223" i="13"/>
  <c r="Y119" i="13"/>
  <c r="BG9" i="13"/>
  <c r="BG6" i="13"/>
  <c r="BG5" i="13"/>
  <c r="BG4" i="13"/>
  <c r="Y59" i="13"/>
  <c r="Y118" i="13"/>
  <c r="AB112" i="13"/>
  <c r="Y170" i="13"/>
  <c r="AB115" i="13"/>
  <c r="Y115" i="13"/>
  <c r="AB113" i="13"/>
  <c r="AB59" i="13"/>
  <c r="AB117" i="13"/>
  <c r="Y113" i="13"/>
  <c r="FQ7" i="18"/>
  <c r="FO7" i="18"/>
  <c r="AY6" i="18"/>
  <c r="BC6" i="18" s="1"/>
  <c r="BI6" i="18" s="1"/>
  <c r="J15" i="4" s="1"/>
  <c r="AZ6" i="10" s="1"/>
  <c r="JC6" i="18"/>
  <c r="JG6" i="18" s="1"/>
  <c r="JM6" i="18" s="1"/>
  <c r="CA15" i="4" s="1"/>
  <c r="BQ6" i="10" s="1"/>
  <c r="KN6" i="18"/>
  <c r="AU7" i="18"/>
  <c r="EE7" i="18"/>
  <c r="FC7" i="18"/>
  <c r="GA7" i="18"/>
  <c r="JO7" i="18"/>
  <c r="JS7" i="18" s="1"/>
  <c r="JY7" i="18" s="1"/>
  <c r="IY10" i="18"/>
  <c r="KX10" i="18" s="1"/>
  <c r="AI11" i="18"/>
  <c r="GC11" i="18"/>
  <c r="AT20" i="4" s="1"/>
  <c r="AB12" i="10" s="1"/>
  <c r="KI11" i="18"/>
  <c r="DS12" i="18"/>
  <c r="AB21" i="4" s="1"/>
  <c r="W13" i="10" s="1"/>
  <c r="HA12" i="18"/>
  <c r="HY12" i="18"/>
  <c r="Q13" i="18"/>
  <c r="HC13" i="18"/>
  <c r="BI22" i="4" s="1"/>
  <c r="AD14" i="10" s="1"/>
  <c r="HA13" i="18"/>
  <c r="HY13" i="18"/>
  <c r="IS13" i="18"/>
  <c r="IC14" i="18"/>
  <c r="IG14" i="18" s="1"/>
  <c r="IM14" i="18" s="1"/>
  <c r="HQ14" i="18"/>
  <c r="HU14" i="18" s="1"/>
  <c r="IA14" i="18" s="1"/>
  <c r="HE14" i="18"/>
  <c r="HI14" i="18" s="1"/>
  <c r="HO14" i="18" s="1"/>
  <c r="GS14" i="18"/>
  <c r="GW14" i="18" s="1"/>
  <c r="HC14" i="18" s="1"/>
  <c r="BI23" i="4" s="1"/>
  <c r="BL10" i="10" s="1"/>
  <c r="GG14" i="18"/>
  <c r="GK14" i="18" s="1"/>
  <c r="GQ14" i="18" s="1"/>
  <c r="FS14" i="18"/>
  <c r="FW14" i="18" s="1"/>
  <c r="GC14" i="18" s="1"/>
  <c r="AT23" i="4" s="1"/>
  <c r="BJ10" i="10" s="1"/>
  <c r="FG14" i="18"/>
  <c r="FK14" i="18" s="1"/>
  <c r="FQ14" i="18" s="1"/>
  <c r="EU14" i="18"/>
  <c r="EY14" i="18" s="1"/>
  <c r="FE14" i="18" s="1"/>
  <c r="EI14" i="18"/>
  <c r="EM14" i="18" s="1"/>
  <c r="ES14" i="18" s="1"/>
  <c r="AQ23" i="4" s="1"/>
  <c r="BG10" i="10" s="1"/>
  <c r="DW14" i="18"/>
  <c r="EA14" i="18" s="1"/>
  <c r="EG14" i="18" s="1"/>
  <c r="G14" i="18"/>
  <c r="M14" i="18" s="1"/>
  <c r="DI14" i="18"/>
  <c r="DM14" i="18" s="1"/>
  <c r="DS14" i="18" s="1"/>
  <c r="AB23" i="4" s="1"/>
  <c r="BE10" i="10" s="1"/>
  <c r="CW14" i="18"/>
  <c r="DA14" i="18" s="1"/>
  <c r="DG14" i="18" s="1"/>
  <c r="CK14" i="18"/>
  <c r="CO14" i="18" s="1"/>
  <c r="CU14" i="18" s="1"/>
  <c r="BY14" i="18"/>
  <c r="CC14" i="18" s="1"/>
  <c r="CI14" i="18" s="1"/>
  <c r="BM14" i="18"/>
  <c r="BQ14" i="18" s="1"/>
  <c r="BW14" i="18" s="1"/>
  <c r="AM14" i="18"/>
  <c r="AQ14" i="18" s="1"/>
  <c r="AW14" i="18" s="1"/>
  <c r="FO14" i="18"/>
  <c r="JM14" i="18"/>
  <c r="CA23" i="4" s="1"/>
  <c r="BQ10" i="10" s="1"/>
  <c r="KA14" i="18"/>
  <c r="KE14" i="18" s="1"/>
  <c r="KK14" i="18" s="1"/>
  <c r="AY15" i="18"/>
  <c r="BC15" i="18" s="1"/>
  <c r="BI15" i="18" s="1"/>
  <c r="J28" i="4" s="1"/>
  <c r="AZ62" i="10" s="1"/>
  <c r="DT15" i="18"/>
  <c r="AE28" i="4" s="1"/>
  <c r="P106" i="31" s="1"/>
  <c r="IM16" i="18"/>
  <c r="BL29" i="4" s="1"/>
  <c r="BO12" i="10" s="1"/>
  <c r="BG19" i="18"/>
  <c r="IN19" i="18"/>
  <c r="AO20" i="18"/>
  <c r="KC20" i="18"/>
  <c r="AB21" i="18"/>
  <c r="GO21" i="18"/>
  <c r="HO21" i="18"/>
  <c r="HM21" i="18"/>
  <c r="IK21" i="18"/>
  <c r="JD21" i="18"/>
  <c r="KO21" i="18"/>
  <c r="AB22" i="18"/>
  <c r="EG22" i="18"/>
  <c r="JC22" i="18"/>
  <c r="JG22" i="18" s="1"/>
  <c r="JM22" i="18" s="1"/>
  <c r="KN22" i="18"/>
  <c r="FQ23" i="18"/>
  <c r="FO23" i="18"/>
  <c r="IQ23" i="18"/>
  <c r="IU23" i="18" s="1"/>
  <c r="JA23" i="18" s="1"/>
  <c r="IA24" i="18"/>
  <c r="BW25" i="18"/>
  <c r="BU25" i="18"/>
  <c r="CU25" i="18"/>
  <c r="CS25" i="18"/>
  <c r="DQ25" i="18"/>
  <c r="JW27" i="18"/>
  <c r="DG28" i="18"/>
  <c r="IS28" i="18"/>
  <c r="JQ28" i="18"/>
  <c r="KO28" i="18"/>
  <c r="KN29" i="18"/>
  <c r="AA30" i="18"/>
  <c r="AE30" i="18" s="1"/>
  <c r="AK30" i="18" s="1"/>
  <c r="FO30" i="18"/>
  <c r="JC30" i="18"/>
  <c r="JG30" i="18" s="1"/>
  <c r="JM30" i="18" s="1"/>
  <c r="CA56" i="4" s="1"/>
  <c r="KN30" i="18"/>
  <c r="FC31" i="18"/>
  <c r="KO38" i="18"/>
  <c r="KC38" i="18"/>
  <c r="JQ38" i="18"/>
  <c r="JE38" i="18"/>
  <c r="IS38" i="18"/>
  <c r="IE38" i="18"/>
  <c r="HS38" i="18"/>
  <c r="HG38" i="18"/>
  <c r="GU38" i="18"/>
  <c r="GI38" i="18"/>
  <c r="FU38" i="18"/>
  <c r="FI38" i="18"/>
  <c r="EW38" i="18"/>
  <c r="EK38" i="18"/>
  <c r="DY38" i="18"/>
  <c r="DK38" i="18"/>
  <c r="CY38" i="18"/>
  <c r="CM38" i="18"/>
  <c r="CA38" i="18"/>
  <c r="BO38" i="18"/>
  <c r="AC38" i="18"/>
  <c r="BA38" i="18"/>
  <c r="JM38" i="18"/>
  <c r="CU39" i="18"/>
  <c r="HE39" i="18"/>
  <c r="HI39" i="18" s="1"/>
  <c r="HO39" i="18" s="1"/>
  <c r="DS41" i="18"/>
  <c r="DQ41" i="18"/>
  <c r="ES44" i="18"/>
  <c r="AQ84" i="4" s="1"/>
  <c r="BG8" i="12" s="1"/>
  <c r="EQ44" i="18"/>
  <c r="HM50" i="18"/>
  <c r="GO9" i="17"/>
  <c r="DQ11" i="17"/>
  <c r="DT11" i="17" s="1"/>
  <c r="AE11" i="4" s="1"/>
  <c r="P89" i="31" s="1"/>
  <c r="HM11" i="17"/>
  <c r="Q6" i="18"/>
  <c r="AC6" i="18"/>
  <c r="AO6" i="18"/>
  <c r="BA6" i="18"/>
  <c r="IS6" i="18"/>
  <c r="JE6" i="18"/>
  <c r="JQ6" i="18"/>
  <c r="KC6" i="18"/>
  <c r="KO6" i="18"/>
  <c r="P7" i="18"/>
  <c r="AB7" i="18"/>
  <c r="AN7" i="18"/>
  <c r="AZ7" i="18"/>
  <c r="IR7" i="18"/>
  <c r="JD7" i="18"/>
  <c r="JP7" i="18"/>
  <c r="KB7" i="18"/>
  <c r="KN7" i="18"/>
  <c r="O8" i="18"/>
  <c r="S8" i="18" s="1"/>
  <c r="AA8" i="18"/>
  <c r="AE8" i="18" s="1"/>
  <c r="AK8" i="18" s="1"/>
  <c r="AM8" i="18"/>
  <c r="AQ8" i="18" s="1"/>
  <c r="AW8" i="18" s="1"/>
  <c r="AY8" i="18"/>
  <c r="BC8" i="18" s="1"/>
  <c r="BI8" i="18" s="1"/>
  <c r="J17" i="4" s="1"/>
  <c r="AZ8" i="10" s="1"/>
  <c r="GI8" i="18"/>
  <c r="GU8" i="18"/>
  <c r="HG8" i="18"/>
  <c r="HS8" i="18"/>
  <c r="IE8" i="18"/>
  <c r="IQ8" i="18"/>
  <c r="IU8" i="18" s="1"/>
  <c r="JA8" i="18" s="1"/>
  <c r="JC8" i="18"/>
  <c r="JG8" i="18" s="1"/>
  <c r="JM8" i="18" s="1"/>
  <c r="CA17" i="4" s="1"/>
  <c r="BQ8" i="10" s="1"/>
  <c r="JO8" i="18"/>
  <c r="JS8" i="18" s="1"/>
  <c r="JY8" i="18" s="1"/>
  <c r="KA8" i="18"/>
  <c r="KE8" i="18" s="1"/>
  <c r="KK8" i="18" s="1"/>
  <c r="KM8" i="18"/>
  <c r="KQ8" i="18" s="1"/>
  <c r="KW8" i="18" s="1"/>
  <c r="CD17" i="4" s="1"/>
  <c r="BT8" i="10" s="1"/>
  <c r="GH9" i="18"/>
  <c r="GT9" i="18"/>
  <c r="HF9" i="18"/>
  <c r="HR9" i="18"/>
  <c r="ID9" i="18"/>
  <c r="DY10" i="18"/>
  <c r="EK10" i="18"/>
  <c r="EW10" i="18"/>
  <c r="FI10" i="18"/>
  <c r="FU10" i="18"/>
  <c r="GG10" i="18"/>
  <c r="GK10" i="18" s="1"/>
  <c r="GQ10" i="18" s="1"/>
  <c r="GS10" i="18"/>
  <c r="GW10" i="18" s="1"/>
  <c r="HC10" i="18" s="1"/>
  <c r="HE10" i="18"/>
  <c r="HI10" i="18" s="1"/>
  <c r="HO10" i="18" s="1"/>
  <c r="HQ10" i="18"/>
  <c r="HU10" i="18" s="1"/>
  <c r="IA10" i="18" s="1"/>
  <c r="IC10" i="18"/>
  <c r="IG10" i="18" s="1"/>
  <c r="IM10" i="18" s="1"/>
  <c r="DX11" i="18"/>
  <c r="EJ11" i="18"/>
  <c r="EV11" i="18"/>
  <c r="FH11" i="18"/>
  <c r="FT11" i="18"/>
  <c r="DW12" i="18"/>
  <c r="EA12" i="18" s="1"/>
  <c r="EG12" i="18" s="1"/>
  <c r="EI12" i="18"/>
  <c r="EM12" i="18" s="1"/>
  <c r="ES12" i="18" s="1"/>
  <c r="AQ21" i="4" s="1"/>
  <c r="Y13" i="10" s="1"/>
  <c r="EU12" i="18"/>
  <c r="EY12" i="18" s="1"/>
  <c r="FE12" i="18" s="1"/>
  <c r="FG12" i="18"/>
  <c r="FK12" i="18" s="1"/>
  <c r="FQ12" i="18" s="1"/>
  <c r="FS12" i="18"/>
  <c r="FW12" i="18" s="1"/>
  <c r="GC12" i="18" s="1"/>
  <c r="G13" i="18"/>
  <c r="M13" i="18" s="1"/>
  <c r="Q14" i="18"/>
  <c r="AC14" i="18"/>
  <c r="AO14" i="18"/>
  <c r="BA14" i="18"/>
  <c r="IS14" i="18"/>
  <c r="JE14" i="18"/>
  <c r="JQ14" i="18"/>
  <c r="KC14" i="18"/>
  <c r="KO14" i="18"/>
  <c r="P15" i="18"/>
  <c r="AB15" i="18"/>
  <c r="AN15" i="18"/>
  <c r="AZ15" i="18"/>
  <c r="IR15" i="18"/>
  <c r="JD15" i="18"/>
  <c r="JP15" i="18"/>
  <c r="KB15" i="18"/>
  <c r="KN15" i="18"/>
  <c r="O16" i="18"/>
  <c r="S16" i="18" s="1"/>
  <c r="AA16" i="18"/>
  <c r="AE16" i="18" s="1"/>
  <c r="AK16" i="18" s="1"/>
  <c r="AM16" i="18"/>
  <c r="AQ16" i="18" s="1"/>
  <c r="AW16" i="18" s="1"/>
  <c r="AY16" i="18"/>
  <c r="BC16" i="18" s="1"/>
  <c r="BI16" i="18" s="1"/>
  <c r="J29" i="4" s="1"/>
  <c r="AZ12" i="10" s="1"/>
  <c r="GI16" i="18"/>
  <c r="GU16" i="18"/>
  <c r="HG16" i="18"/>
  <c r="HS16" i="18"/>
  <c r="IE16" i="18"/>
  <c r="IQ16" i="18"/>
  <c r="IU16" i="18" s="1"/>
  <c r="JA16" i="18" s="1"/>
  <c r="JC16" i="18"/>
  <c r="JG16" i="18" s="1"/>
  <c r="JM16" i="18" s="1"/>
  <c r="JO16" i="18"/>
  <c r="JS16" i="18" s="1"/>
  <c r="JY16" i="18" s="1"/>
  <c r="KA16" i="18"/>
  <c r="KE16" i="18" s="1"/>
  <c r="KK16" i="18" s="1"/>
  <c r="KM16" i="18"/>
  <c r="KQ16" i="18" s="1"/>
  <c r="KW16" i="18" s="1"/>
  <c r="CD29" i="4" s="1"/>
  <c r="BT12" i="10" s="1"/>
  <c r="GH17" i="18"/>
  <c r="GT17" i="18"/>
  <c r="HF17" i="18"/>
  <c r="HR17" i="18"/>
  <c r="ID17" i="18"/>
  <c r="DY18" i="18"/>
  <c r="EK18" i="18"/>
  <c r="EW18" i="18"/>
  <c r="FI18" i="18"/>
  <c r="FU18" i="18"/>
  <c r="GG18" i="18"/>
  <c r="GK18" i="18" s="1"/>
  <c r="GQ18" i="18" s="1"/>
  <c r="GS18" i="18"/>
  <c r="GW18" i="18" s="1"/>
  <c r="HC18" i="18" s="1"/>
  <c r="BI31" i="4" s="1"/>
  <c r="HE18" i="18"/>
  <c r="HI18" i="18" s="1"/>
  <c r="HO18" i="18" s="1"/>
  <c r="HQ18" i="18"/>
  <c r="HU18" i="18" s="1"/>
  <c r="IA18" i="18" s="1"/>
  <c r="IC18" i="18"/>
  <c r="IG18" i="18" s="1"/>
  <c r="IM18" i="18" s="1"/>
  <c r="DX19" i="18"/>
  <c r="EJ19" i="18"/>
  <c r="EV19" i="18"/>
  <c r="FH19" i="18"/>
  <c r="FT19" i="18"/>
  <c r="DW20" i="18"/>
  <c r="EA20" i="18" s="1"/>
  <c r="EG20" i="18" s="1"/>
  <c r="EI20" i="18"/>
  <c r="EM20" i="18" s="1"/>
  <c r="ES20" i="18" s="1"/>
  <c r="AQ37" i="4" s="1"/>
  <c r="EU20" i="18"/>
  <c r="EY20" i="18" s="1"/>
  <c r="FE20" i="18" s="1"/>
  <c r="FG20" i="18"/>
  <c r="FK20" i="18" s="1"/>
  <c r="FQ20" i="18" s="1"/>
  <c r="FS20" i="18"/>
  <c r="FW20" i="18" s="1"/>
  <c r="GC20" i="18" s="1"/>
  <c r="AT37" i="4" s="1"/>
  <c r="Q22" i="18"/>
  <c r="AC22" i="18"/>
  <c r="AO22" i="18"/>
  <c r="BA22" i="18"/>
  <c r="IS22" i="18"/>
  <c r="JE22" i="18"/>
  <c r="JQ22" i="18"/>
  <c r="KC22" i="18"/>
  <c r="KO22" i="18"/>
  <c r="P23" i="18"/>
  <c r="AB23" i="18"/>
  <c r="AN23" i="18"/>
  <c r="AZ23" i="18"/>
  <c r="IR23" i="18"/>
  <c r="JD23" i="18"/>
  <c r="JP23" i="18"/>
  <c r="KB23" i="18"/>
  <c r="KN23" i="18"/>
  <c r="O24" i="18"/>
  <c r="S24" i="18" s="1"/>
  <c r="AA24" i="18"/>
  <c r="AE24" i="18" s="1"/>
  <c r="AK24" i="18" s="1"/>
  <c r="AM24" i="18"/>
  <c r="AQ24" i="18" s="1"/>
  <c r="AW24" i="18" s="1"/>
  <c r="AY24" i="18"/>
  <c r="BC24" i="18" s="1"/>
  <c r="BI24" i="18" s="1"/>
  <c r="J41" i="4" s="1"/>
  <c r="GI24" i="18"/>
  <c r="GU24" i="18"/>
  <c r="HG24" i="18"/>
  <c r="HS24" i="18"/>
  <c r="IE24" i="18"/>
  <c r="IQ24" i="18"/>
  <c r="IU24" i="18" s="1"/>
  <c r="JA24" i="18" s="1"/>
  <c r="JC24" i="18"/>
  <c r="JG24" i="18" s="1"/>
  <c r="JM24" i="18" s="1"/>
  <c r="CA41" i="4" s="1"/>
  <c r="JO24" i="18"/>
  <c r="JS24" i="18" s="1"/>
  <c r="JY24" i="18" s="1"/>
  <c r="KA24" i="18"/>
  <c r="KE24" i="18" s="1"/>
  <c r="KK24" i="18" s="1"/>
  <c r="KM24" i="18"/>
  <c r="KQ24" i="18" s="1"/>
  <c r="KW24" i="18" s="1"/>
  <c r="CD41" i="4" s="1"/>
  <c r="GH25" i="18"/>
  <c r="GT25" i="18"/>
  <c r="HF25" i="18"/>
  <c r="HR25" i="18"/>
  <c r="ID25" i="18"/>
  <c r="DY26" i="18"/>
  <c r="EK26" i="18"/>
  <c r="EW26" i="18"/>
  <c r="FI26" i="18"/>
  <c r="FU26" i="18"/>
  <c r="GG26" i="18"/>
  <c r="GK26" i="18" s="1"/>
  <c r="GQ26" i="18" s="1"/>
  <c r="GS26" i="18"/>
  <c r="GW26" i="18" s="1"/>
  <c r="HC26" i="18" s="1"/>
  <c r="HE26" i="18"/>
  <c r="HI26" i="18" s="1"/>
  <c r="HO26" i="18" s="1"/>
  <c r="HQ26" i="18"/>
  <c r="HU26" i="18" s="1"/>
  <c r="IA26" i="18" s="1"/>
  <c r="IC26" i="18"/>
  <c r="IG26" i="18" s="1"/>
  <c r="IM26" i="18" s="1"/>
  <c r="DX27" i="18"/>
  <c r="EJ27" i="18"/>
  <c r="EV27" i="18"/>
  <c r="FH27" i="18"/>
  <c r="FT27" i="18"/>
  <c r="EU28" i="18"/>
  <c r="EY28" i="18" s="1"/>
  <c r="FE28" i="18" s="1"/>
  <c r="FG28" i="18"/>
  <c r="FK28" i="18" s="1"/>
  <c r="FQ28" i="18" s="1"/>
  <c r="FS28" i="18"/>
  <c r="FW28" i="18" s="1"/>
  <c r="GC28" i="18" s="1"/>
  <c r="AT54" i="4" s="1"/>
  <c r="Q30" i="18"/>
  <c r="AC30" i="18"/>
  <c r="AO30" i="18"/>
  <c r="BA30" i="18"/>
  <c r="IS30" i="18"/>
  <c r="JE30" i="18"/>
  <c r="JQ30" i="18"/>
  <c r="KC30" i="18"/>
  <c r="KO30" i="18"/>
  <c r="P31" i="18"/>
  <c r="AB31" i="18"/>
  <c r="AN31" i="18"/>
  <c r="AZ31" i="18"/>
  <c r="IR31" i="18"/>
  <c r="JD31" i="18"/>
  <c r="JP31" i="18"/>
  <c r="KB31" i="18"/>
  <c r="KN31" i="18"/>
  <c r="O32" i="18"/>
  <c r="S32" i="18" s="1"/>
  <c r="AA32" i="18"/>
  <c r="AE32" i="18" s="1"/>
  <c r="AK32" i="18" s="1"/>
  <c r="AM32" i="18"/>
  <c r="AQ32" i="18" s="1"/>
  <c r="AW32" i="18" s="1"/>
  <c r="AY32" i="18"/>
  <c r="BC32" i="18" s="1"/>
  <c r="BI32" i="18" s="1"/>
  <c r="J58" i="4" s="1"/>
  <c r="GI32" i="18"/>
  <c r="GU32" i="18"/>
  <c r="HG32" i="18"/>
  <c r="HS32" i="18"/>
  <c r="IE32" i="18"/>
  <c r="IQ32" i="18"/>
  <c r="IU32" i="18" s="1"/>
  <c r="JA32" i="18" s="1"/>
  <c r="JC32" i="18"/>
  <c r="JG32" i="18" s="1"/>
  <c r="JM32" i="18" s="1"/>
  <c r="JO32" i="18"/>
  <c r="JS32" i="18" s="1"/>
  <c r="JY32" i="18" s="1"/>
  <c r="KA32" i="18"/>
  <c r="KE32" i="18" s="1"/>
  <c r="KK32" i="18" s="1"/>
  <c r="KM32" i="18"/>
  <c r="KQ32" i="18" s="1"/>
  <c r="KW32" i="18" s="1"/>
  <c r="EE39" i="18"/>
  <c r="FC39" i="18"/>
  <c r="GC39" i="18"/>
  <c r="AT75" i="4" s="1"/>
  <c r="BJ5" i="12" s="1"/>
  <c r="GA39" i="18"/>
  <c r="JK40" i="18"/>
  <c r="CG41" i="18"/>
  <c r="IE42" i="18"/>
  <c r="HS42" i="18"/>
  <c r="HG42" i="18"/>
  <c r="GU42" i="18"/>
  <c r="GI42" i="18"/>
  <c r="FU42" i="18"/>
  <c r="FI42" i="18"/>
  <c r="EW42" i="18"/>
  <c r="EK42" i="18"/>
  <c r="DY42" i="18"/>
  <c r="DK42" i="18"/>
  <c r="CY42" i="18"/>
  <c r="CM42" i="18"/>
  <c r="CA42" i="18"/>
  <c r="BO42" i="18"/>
  <c r="AC42" i="18"/>
  <c r="BA42" i="18"/>
  <c r="GA44" i="18"/>
  <c r="HC44" i="18"/>
  <c r="BI84" i="4" s="1"/>
  <c r="BL8" i="12" s="1"/>
  <c r="IA44" i="18"/>
  <c r="M48" i="18"/>
  <c r="K48" i="18"/>
  <c r="BG48" i="18"/>
  <c r="JW48" i="18"/>
  <c r="HY50" i="18"/>
  <c r="CU51" i="18"/>
  <c r="CS54" i="18"/>
  <c r="KX55" i="18"/>
  <c r="CG103" i="4" s="1"/>
  <c r="HA60" i="18"/>
  <c r="Y62" i="18"/>
  <c r="EQ64" i="18"/>
  <c r="DQ66" i="18"/>
  <c r="KX66" i="18"/>
  <c r="CG137" i="4" s="1"/>
  <c r="AR207" i="31" s="1"/>
  <c r="Z136" i="17"/>
  <c r="Z128" i="17"/>
  <c r="Z135" i="17"/>
  <c r="Z119" i="17"/>
  <c r="Z126" i="17"/>
  <c r="Z133" i="17"/>
  <c r="Z125" i="17"/>
  <c r="Z140" i="17"/>
  <c r="Z132" i="17"/>
  <c r="Z124" i="17"/>
  <c r="Z131" i="17"/>
  <c r="Z123" i="17"/>
  <c r="Z121" i="17"/>
  <c r="AK72" i="17"/>
  <c r="AK52" i="17"/>
  <c r="Z138" i="17"/>
  <c r="Z137" i="17"/>
  <c r="Z130" i="17"/>
  <c r="AK59" i="17"/>
  <c r="Z129" i="17"/>
  <c r="AK4" i="17"/>
  <c r="AR2" i="17"/>
  <c r="EE6" i="17"/>
  <c r="FC6" i="17"/>
  <c r="GA6" i="17"/>
  <c r="EE9" i="17"/>
  <c r="DK11" i="17"/>
  <c r="CY11" i="17"/>
  <c r="CM11" i="17"/>
  <c r="CA11" i="17"/>
  <c r="BO11" i="17"/>
  <c r="IE11" i="17"/>
  <c r="HS11" i="17"/>
  <c r="HG11" i="17"/>
  <c r="KC11" i="17"/>
  <c r="Q11" i="17"/>
  <c r="FU11" i="17"/>
  <c r="DY11" i="17"/>
  <c r="AC11" i="17"/>
  <c r="KO11" i="17"/>
  <c r="IS11" i="17"/>
  <c r="GI11" i="17"/>
  <c r="AO11" i="17"/>
  <c r="EK11" i="17"/>
  <c r="BA11" i="17"/>
  <c r="JE11" i="17"/>
  <c r="GU11" i="17"/>
  <c r="EW11" i="17"/>
  <c r="JQ11" i="17"/>
  <c r="AW60" i="4"/>
  <c r="AQ56" i="4"/>
  <c r="AQ48" i="4"/>
  <c r="AQ47" i="4"/>
  <c r="BB60" i="4"/>
  <c r="AQ52" i="4"/>
  <c r="BB37" i="4"/>
  <c r="BB33" i="4"/>
  <c r="BB25" i="4"/>
  <c r="BB17" i="4"/>
  <c r="BB9" i="4"/>
  <c r="AQ46" i="4"/>
  <c r="AQ33" i="4"/>
  <c r="AQ25" i="4"/>
  <c r="BG59" i="10" s="1"/>
  <c r="AQ9" i="4"/>
  <c r="Y7" i="10" s="1"/>
  <c r="AT44" i="4"/>
  <c r="AQ14" i="4"/>
  <c r="Y10" i="10" s="1"/>
  <c r="AQ6" i="4"/>
  <c r="Y4" i="10" s="1"/>
  <c r="AW33" i="4"/>
  <c r="AW25" i="4"/>
  <c r="Y103" i="31" s="1"/>
  <c r="AW17" i="4"/>
  <c r="AQ13" i="4"/>
  <c r="BG5" i="10" s="1"/>
  <c r="BB45" i="4"/>
  <c r="AQ27" i="4"/>
  <c r="BG61" i="10" s="1"/>
  <c r="AQ19" i="4"/>
  <c r="BG9" i="10" s="1"/>
  <c r="AQ7" i="4"/>
  <c r="Y5" i="10" s="1"/>
  <c r="AT8" i="4"/>
  <c r="AB6" i="10" s="1"/>
  <c r="AQ11" i="4"/>
  <c r="BG4" i="10" s="1"/>
  <c r="Q7" i="18"/>
  <c r="AC7" i="18"/>
  <c r="AO7" i="18"/>
  <c r="BA7" i="18"/>
  <c r="IS7" i="18"/>
  <c r="JE7" i="18"/>
  <c r="JQ7" i="18"/>
  <c r="KC7" i="18"/>
  <c r="KO7" i="18"/>
  <c r="P8" i="18"/>
  <c r="AB8" i="18"/>
  <c r="AN8" i="18"/>
  <c r="AZ8" i="18"/>
  <c r="IR8" i="18"/>
  <c r="JD8" i="18"/>
  <c r="JP8" i="18"/>
  <c r="KB8" i="18"/>
  <c r="O9" i="18"/>
  <c r="S9" i="18" s="1"/>
  <c r="AA9" i="18"/>
  <c r="AE9" i="18" s="1"/>
  <c r="AK9" i="18" s="1"/>
  <c r="AM9" i="18"/>
  <c r="AQ9" i="18" s="1"/>
  <c r="AW9" i="18" s="1"/>
  <c r="AY9" i="18"/>
  <c r="BC9" i="18" s="1"/>
  <c r="BI9" i="18" s="1"/>
  <c r="J18" i="4" s="1"/>
  <c r="R11" i="10" s="1"/>
  <c r="GI9" i="18"/>
  <c r="GU9" i="18"/>
  <c r="HG9" i="18"/>
  <c r="HS9" i="18"/>
  <c r="IE9" i="18"/>
  <c r="IQ9" i="18"/>
  <c r="IU9" i="18" s="1"/>
  <c r="JA9" i="18" s="1"/>
  <c r="JC9" i="18"/>
  <c r="JG9" i="18" s="1"/>
  <c r="JM9" i="18" s="1"/>
  <c r="JO9" i="18"/>
  <c r="JS9" i="18" s="1"/>
  <c r="JY9" i="18" s="1"/>
  <c r="KA9" i="18"/>
  <c r="KE9" i="18" s="1"/>
  <c r="KK9" i="18" s="1"/>
  <c r="KM9" i="18"/>
  <c r="KQ9" i="18" s="1"/>
  <c r="KW9" i="18" s="1"/>
  <c r="CD18" i="4" s="1"/>
  <c r="AL11" i="10" s="1"/>
  <c r="GH10" i="18"/>
  <c r="GT10" i="18"/>
  <c r="HF10" i="18"/>
  <c r="HR10" i="18"/>
  <c r="ID10" i="18"/>
  <c r="DY11" i="18"/>
  <c r="EK11" i="18"/>
  <c r="EW11" i="18"/>
  <c r="FI11" i="18"/>
  <c r="FU11" i="18"/>
  <c r="GG11" i="18"/>
  <c r="GK11" i="18" s="1"/>
  <c r="GQ11" i="18" s="1"/>
  <c r="GS11" i="18"/>
  <c r="GW11" i="18" s="1"/>
  <c r="HC11" i="18" s="1"/>
  <c r="BI20" i="4" s="1"/>
  <c r="AD12" i="10" s="1"/>
  <c r="HE11" i="18"/>
  <c r="HI11" i="18" s="1"/>
  <c r="HO11" i="18" s="1"/>
  <c r="HQ11" i="18"/>
  <c r="HU11" i="18" s="1"/>
  <c r="IA11" i="18" s="1"/>
  <c r="IC11" i="18"/>
  <c r="IG11" i="18" s="1"/>
  <c r="IM11" i="18" s="1"/>
  <c r="BL20" i="4" s="1"/>
  <c r="AG12" i="10" s="1"/>
  <c r="DX12" i="18"/>
  <c r="EJ12" i="18"/>
  <c r="EV12" i="18"/>
  <c r="FH12" i="18"/>
  <c r="FT12" i="18"/>
  <c r="DW13" i="18"/>
  <c r="EA13" i="18" s="1"/>
  <c r="EG13" i="18" s="1"/>
  <c r="EI13" i="18"/>
  <c r="EM13" i="18" s="1"/>
  <c r="ES13" i="18" s="1"/>
  <c r="AQ22" i="4" s="1"/>
  <c r="Y14" i="10" s="1"/>
  <c r="EU13" i="18"/>
  <c r="EY13" i="18" s="1"/>
  <c r="FE13" i="18" s="1"/>
  <c r="FG13" i="18"/>
  <c r="FK13" i="18" s="1"/>
  <c r="FQ13" i="18" s="1"/>
  <c r="FS13" i="18"/>
  <c r="FW13" i="18" s="1"/>
  <c r="GC13" i="18" s="1"/>
  <c r="Q15" i="18"/>
  <c r="AC15" i="18"/>
  <c r="AO15" i="18"/>
  <c r="BA15" i="18"/>
  <c r="IS15" i="18"/>
  <c r="JE15" i="18"/>
  <c r="JQ15" i="18"/>
  <c r="KC15" i="18"/>
  <c r="KO15" i="18"/>
  <c r="P16" i="18"/>
  <c r="AB16" i="18"/>
  <c r="AN16" i="18"/>
  <c r="AZ16" i="18"/>
  <c r="IR16" i="18"/>
  <c r="JD16" i="18"/>
  <c r="JP16" i="18"/>
  <c r="KB16" i="18"/>
  <c r="O17" i="18"/>
  <c r="S17" i="18" s="1"/>
  <c r="AA17" i="18"/>
  <c r="AE17" i="18" s="1"/>
  <c r="AK17" i="18" s="1"/>
  <c r="AM17" i="18"/>
  <c r="AQ17" i="18" s="1"/>
  <c r="AW17" i="18" s="1"/>
  <c r="AY17" i="18"/>
  <c r="BC17" i="18" s="1"/>
  <c r="BI17" i="18" s="1"/>
  <c r="J30" i="4" s="1"/>
  <c r="GI17" i="18"/>
  <c r="GU17" i="18"/>
  <c r="HG17" i="18"/>
  <c r="HS17" i="18"/>
  <c r="IE17" i="18"/>
  <c r="IQ17" i="18"/>
  <c r="IU17" i="18" s="1"/>
  <c r="JA17" i="18" s="1"/>
  <c r="JC17" i="18"/>
  <c r="JG17" i="18" s="1"/>
  <c r="JM17" i="18" s="1"/>
  <c r="JO17" i="18"/>
  <c r="JS17" i="18" s="1"/>
  <c r="JY17" i="18" s="1"/>
  <c r="KA17" i="18"/>
  <c r="KE17" i="18" s="1"/>
  <c r="KK17" i="18" s="1"/>
  <c r="KM17" i="18"/>
  <c r="KQ17" i="18" s="1"/>
  <c r="KW17" i="18" s="1"/>
  <c r="CD30" i="4" s="1"/>
  <c r="GH18" i="18"/>
  <c r="GT18" i="18"/>
  <c r="HF18" i="18"/>
  <c r="HR18" i="18"/>
  <c r="ID18" i="18"/>
  <c r="DY19" i="18"/>
  <c r="EK19" i="18"/>
  <c r="EW19" i="18"/>
  <c r="FI19" i="18"/>
  <c r="FU19" i="18"/>
  <c r="GG19" i="18"/>
  <c r="GK19" i="18" s="1"/>
  <c r="GQ19" i="18" s="1"/>
  <c r="GS19" i="18"/>
  <c r="GW19" i="18" s="1"/>
  <c r="HC19" i="18" s="1"/>
  <c r="BI32" i="4" s="1"/>
  <c r="HE19" i="18"/>
  <c r="HI19" i="18" s="1"/>
  <c r="HO19" i="18" s="1"/>
  <c r="HQ19" i="18"/>
  <c r="HU19" i="18" s="1"/>
  <c r="IA19" i="18" s="1"/>
  <c r="IC19" i="18"/>
  <c r="IG19" i="18" s="1"/>
  <c r="IM19" i="18" s="1"/>
  <c r="BL32" i="4" s="1"/>
  <c r="DX20" i="18"/>
  <c r="EJ20" i="18"/>
  <c r="EV20" i="18"/>
  <c r="FH20" i="18"/>
  <c r="FT20" i="18"/>
  <c r="DW21" i="18"/>
  <c r="EA21" i="18" s="1"/>
  <c r="EG21" i="18" s="1"/>
  <c r="EI21" i="18"/>
  <c r="EM21" i="18" s="1"/>
  <c r="ES21" i="18" s="1"/>
  <c r="AQ38" i="4" s="1"/>
  <c r="EU21" i="18"/>
  <c r="EY21" i="18" s="1"/>
  <c r="FE21" i="18" s="1"/>
  <c r="FG21" i="18"/>
  <c r="FK21" i="18" s="1"/>
  <c r="FQ21" i="18" s="1"/>
  <c r="FS21" i="18"/>
  <c r="FW21" i="18" s="1"/>
  <c r="GC21" i="18" s="1"/>
  <c r="Q23" i="18"/>
  <c r="AC23" i="18"/>
  <c r="AO23" i="18"/>
  <c r="BA23" i="18"/>
  <c r="IS23" i="18"/>
  <c r="JE23" i="18"/>
  <c r="JQ23" i="18"/>
  <c r="KC23" i="18"/>
  <c r="KO23" i="18"/>
  <c r="P24" i="18"/>
  <c r="AB24" i="18"/>
  <c r="AN24" i="18"/>
  <c r="AZ24" i="18"/>
  <c r="IR24" i="18"/>
  <c r="JD24" i="18"/>
  <c r="JP24" i="18"/>
  <c r="KB24" i="18"/>
  <c r="KN24" i="18"/>
  <c r="O25" i="18"/>
  <c r="S25" i="18" s="1"/>
  <c r="AA25" i="18"/>
  <c r="AE25" i="18" s="1"/>
  <c r="AK25" i="18" s="1"/>
  <c r="AM25" i="18"/>
  <c r="AQ25" i="18" s="1"/>
  <c r="AW25" i="18" s="1"/>
  <c r="AY25" i="18"/>
  <c r="BC25" i="18" s="1"/>
  <c r="BI25" i="18" s="1"/>
  <c r="J51" i="4" s="1"/>
  <c r="GI25" i="18"/>
  <c r="GU25" i="18"/>
  <c r="HG25" i="18"/>
  <c r="HS25" i="18"/>
  <c r="IE25" i="18"/>
  <c r="IQ25" i="18"/>
  <c r="IU25" i="18" s="1"/>
  <c r="JA25" i="18" s="1"/>
  <c r="JC25" i="18"/>
  <c r="JG25" i="18" s="1"/>
  <c r="JM25" i="18" s="1"/>
  <c r="CA51" i="4" s="1"/>
  <c r="JO25" i="18"/>
  <c r="JS25" i="18" s="1"/>
  <c r="JY25" i="18" s="1"/>
  <c r="KA25" i="18"/>
  <c r="KE25" i="18" s="1"/>
  <c r="KK25" i="18" s="1"/>
  <c r="KM25" i="18"/>
  <c r="KQ25" i="18" s="1"/>
  <c r="KW25" i="18" s="1"/>
  <c r="BU26" i="18"/>
  <c r="CG26" i="18"/>
  <c r="GH26" i="18"/>
  <c r="GT26" i="18"/>
  <c r="HF26" i="18"/>
  <c r="HR26" i="18"/>
  <c r="ID26" i="18"/>
  <c r="DY27" i="18"/>
  <c r="EK27" i="18"/>
  <c r="EW27" i="18"/>
  <c r="FI27" i="18"/>
  <c r="FU27" i="18"/>
  <c r="GG27" i="18"/>
  <c r="GK27" i="18" s="1"/>
  <c r="GQ27" i="18" s="1"/>
  <c r="GS27" i="18"/>
  <c r="GW27" i="18" s="1"/>
  <c r="HC27" i="18" s="1"/>
  <c r="BI53" i="4" s="1"/>
  <c r="HE27" i="18"/>
  <c r="HI27" i="18" s="1"/>
  <c r="HO27" i="18" s="1"/>
  <c r="HQ27" i="18"/>
  <c r="HU27" i="18" s="1"/>
  <c r="IA27" i="18" s="1"/>
  <c r="IC27" i="18"/>
  <c r="IG27" i="18" s="1"/>
  <c r="IM27" i="18" s="1"/>
  <c r="BL53" i="4" s="1"/>
  <c r="K28" i="18"/>
  <c r="AI28" i="18"/>
  <c r="AU28" i="18"/>
  <c r="BG28" i="18"/>
  <c r="DX28" i="18"/>
  <c r="EJ28" i="18"/>
  <c r="EV28" i="18"/>
  <c r="FH28" i="18"/>
  <c r="FT28" i="18"/>
  <c r="IY28" i="18"/>
  <c r="JK28" i="18"/>
  <c r="JW28" i="18"/>
  <c r="KI28" i="18"/>
  <c r="KU28" i="18"/>
  <c r="DW29" i="18"/>
  <c r="EA29" i="18" s="1"/>
  <c r="EG29" i="18" s="1"/>
  <c r="EI29" i="18"/>
  <c r="EM29" i="18" s="1"/>
  <c r="ES29" i="18" s="1"/>
  <c r="AQ55" i="4" s="1"/>
  <c r="EU29" i="18"/>
  <c r="EY29" i="18" s="1"/>
  <c r="FE29" i="18" s="1"/>
  <c r="FG29" i="18"/>
  <c r="FK29" i="18" s="1"/>
  <c r="FQ29" i="18" s="1"/>
  <c r="FS29" i="18"/>
  <c r="FW29" i="18" s="1"/>
  <c r="GC29" i="18" s="1"/>
  <c r="AT55" i="4" s="1"/>
  <c r="GO30" i="18"/>
  <c r="HA30" i="18"/>
  <c r="HM30" i="18"/>
  <c r="HY30" i="18"/>
  <c r="IK30" i="18"/>
  <c r="Q31" i="18"/>
  <c r="AC31" i="18"/>
  <c r="AO31" i="18"/>
  <c r="BA31" i="18"/>
  <c r="IS31" i="18"/>
  <c r="JE31" i="18"/>
  <c r="JQ31" i="18"/>
  <c r="KC31" i="18"/>
  <c r="KO31" i="18"/>
  <c r="P32" i="18"/>
  <c r="AB32" i="18"/>
  <c r="AN32" i="18"/>
  <c r="AZ32" i="18"/>
  <c r="EE32" i="18"/>
  <c r="EQ32" i="18"/>
  <c r="FC32" i="18"/>
  <c r="FO32" i="18"/>
  <c r="GA32" i="18"/>
  <c r="IR32" i="18"/>
  <c r="JD32" i="18"/>
  <c r="JP32" i="18"/>
  <c r="KB32" i="18"/>
  <c r="KN32" i="18"/>
  <c r="O33" i="18"/>
  <c r="S33" i="18" s="1"/>
  <c r="AA33" i="18"/>
  <c r="AE33" i="18" s="1"/>
  <c r="AK33" i="18" s="1"/>
  <c r="AM33" i="18"/>
  <c r="AQ33" i="18" s="1"/>
  <c r="AW33" i="18" s="1"/>
  <c r="AY33" i="18"/>
  <c r="BC33" i="18" s="1"/>
  <c r="BI33" i="18" s="1"/>
  <c r="J59" i="4" s="1"/>
  <c r="GI33" i="18"/>
  <c r="GU33" i="18"/>
  <c r="HG33" i="18"/>
  <c r="HS33" i="18"/>
  <c r="IE33" i="18"/>
  <c r="IQ33" i="18"/>
  <c r="IU33" i="18" s="1"/>
  <c r="JA33" i="18" s="1"/>
  <c r="JC33" i="18"/>
  <c r="JG33" i="18" s="1"/>
  <c r="JM33" i="18" s="1"/>
  <c r="JO33" i="18"/>
  <c r="JS33" i="18" s="1"/>
  <c r="JY33" i="18" s="1"/>
  <c r="KA33" i="18"/>
  <c r="KE33" i="18" s="1"/>
  <c r="KK33" i="18" s="1"/>
  <c r="KM33" i="18"/>
  <c r="KQ33" i="18" s="1"/>
  <c r="KW33" i="18" s="1"/>
  <c r="CD59" i="4" s="1"/>
  <c r="BU34" i="18"/>
  <c r="CG34" i="18"/>
  <c r="CS34" i="18"/>
  <c r="DE34" i="18"/>
  <c r="DQ34" i="18"/>
  <c r="GH34" i="18"/>
  <c r="GT34" i="18"/>
  <c r="HF34" i="18"/>
  <c r="HR34" i="18"/>
  <c r="ID34" i="18"/>
  <c r="K38" i="18"/>
  <c r="AI38" i="18"/>
  <c r="AU38" i="18"/>
  <c r="BG38" i="18"/>
  <c r="DX38" i="18"/>
  <c r="EJ38" i="18"/>
  <c r="EV38" i="18"/>
  <c r="FH38" i="18"/>
  <c r="FT38" i="18"/>
  <c r="BL174" i="12"/>
  <c r="BL169" i="12"/>
  <c r="BT103" i="4"/>
  <c r="BL173" i="12"/>
  <c r="AD166" i="12"/>
  <c r="BL170" i="12"/>
  <c r="BO171" i="12"/>
  <c r="BL116" i="12"/>
  <c r="AD109" i="12"/>
  <c r="AD165" i="12"/>
  <c r="AG162" i="12"/>
  <c r="AG164" i="12"/>
  <c r="BL115" i="12"/>
  <c r="BI102" i="4"/>
  <c r="AD105" i="12" s="1"/>
  <c r="BT99" i="4"/>
  <c r="AD164" i="12"/>
  <c r="BL118" i="12"/>
  <c r="BL117" i="12"/>
  <c r="BL112" i="12"/>
  <c r="AG163" i="12"/>
  <c r="AG113" i="12"/>
  <c r="AD111" i="12"/>
  <c r="AD107" i="12"/>
  <c r="BT101" i="4"/>
  <c r="BT91" i="4"/>
  <c r="BI86" i="4"/>
  <c r="AD49" i="12" s="1"/>
  <c r="BT83" i="4"/>
  <c r="BI91" i="4"/>
  <c r="AD52" i="12" s="1"/>
  <c r="BO95" i="4"/>
  <c r="AH170" i="31" s="1"/>
  <c r="BO81" i="4"/>
  <c r="AH156" i="31" s="1"/>
  <c r="BL95" i="4"/>
  <c r="AG54" i="12" s="1"/>
  <c r="BT87" i="4"/>
  <c r="BI82" i="4"/>
  <c r="AD8" i="12" s="1"/>
  <c r="BO91" i="4"/>
  <c r="AH166" i="31" s="1"/>
  <c r="BI77" i="4"/>
  <c r="AD7" i="12" s="1"/>
  <c r="BL75" i="4"/>
  <c r="BO5" i="12" s="1"/>
  <c r="KA38" i="18"/>
  <c r="KE38" i="18" s="1"/>
  <c r="KK38" i="18" s="1"/>
  <c r="AI40" i="18"/>
  <c r="KW40" i="18"/>
  <c r="KU40" i="18"/>
  <c r="HA42" i="18"/>
  <c r="IN43" i="18"/>
  <c r="BO83" i="4" s="1"/>
  <c r="CG46" i="18"/>
  <c r="DS48" i="18"/>
  <c r="KW51" i="18"/>
  <c r="O52" i="18"/>
  <c r="S52" i="18" s="1"/>
  <c r="EQ52" i="18"/>
  <c r="IN59" i="18"/>
  <c r="BO116" i="4" s="1"/>
  <c r="AH188" i="31" s="1"/>
  <c r="AY64" i="18"/>
  <c r="BC64" i="18" s="1"/>
  <c r="BI64" i="18" s="1"/>
  <c r="J135" i="4" s="1"/>
  <c r="GA64" i="18"/>
  <c r="IQ64" i="18"/>
  <c r="IU64" i="18" s="1"/>
  <c r="JA64" i="18" s="1"/>
  <c r="IN66" i="18"/>
  <c r="HM72" i="18"/>
  <c r="KX72" i="18"/>
  <c r="ID73" i="18"/>
  <c r="HR73" i="18"/>
  <c r="HF73" i="18"/>
  <c r="GT73" i="18"/>
  <c r="GH73" i="18"/>
  <c r="FT73" i="18"/>
  <c r="FH73" i="18"/>
  <c r="EV73" i="18"/>
  <c r="EJ73" i="18"/>
  <c r="DX73" i="18"/>
  <c r="DJ73" i="18"/>
  <c r="CX73" i="18"/>
  <c r="CL73" i="18"/>
  <c r="BZ73" i="18"/>
  <c r="BN73" i="18"/>
  <c r="JW9" i="17"/>
  <c r="KX9" i="17" s="1"/>
  <c r="CG9" i="4" s="1"/>
  <c r="W13" i="17"/>
  <c r="GA13" i="17"/>
  <c r="Q8" i="18"/>
  <c r="AC8" i="18"/>
  <c r="AO8" i="18"/>
  <c r="BA8" i="18"/>
  <c r="IS8" i="18"/>
  <c r="JE8" i="18"/>
  <c r="JQ8" i="18"/>
  <c r="KC8" i="18"/>
  <c r="KO8" i="18"/>
  <c r="P9" i="18"/>
  <c r="AB9" i="18"/>
  <c r="AN9" i="18"/>
  <c r="AZ9" i="18"/>
  <c r="IR9" i="18"/>
  <c r="JD9" i="18"/>
  <c r="JP9" i="18"/>
  <c r="KB9" i="18"/>
  <c r="KN9" i="18"/>
  <c r="O10" i="18"/>
  <c r="S10" i="18" s="1"/>
  <c r="AA10" i="18"/>
  <c r="AE10" i="18" s="1"/>
  <c r="AK10" i="18" s="1"/>
  <c r="AM10" i="18"/>
  <c r="AQ10" i="18" s="1"/>
  <c r="AW10" i="18" s="1"/>
  <c r="AY10" i="18"/>
  <c r="BC10" i="18" s="1"/>
  <c r="BI10" i="18" s="1"/>
  <c r="J19" i="4" s="1"/>
  <c r="AZ9" i="10" s="1"/>
  <c r="GI10" i="18"/>
  <c r="GU10" i="18"/>
  <c r="HG10" i="18"/>
  <c r="HS10" i="18"/>
  <c r="IE10" i="18"/>
  <c r="IQ10" i="18"/>
  <c r="IU10" i="18" s="1"/>
  <c r="JA10" i="18" s="1"/>
  <c r="JC10" i="18"/>
  <c r="JG10" i="18" s="1"/>
  <c r="JM10" i="18" s="1"/>
  <c r="CA19" i="4" s="1"/>
  <c r="BQ9" i="10" s="1"/>
  <c r="JO10" i="18"/>
  <c r="JS10" i="18" s="1"/>
  <c r="JY10" i="18" s="1"/>
  <c r="KA10" i="18"/>
  <c r="KE10" i="18" s="1"/>
  <c r="KK10" i="18" s="1"/>
  <c r="KM10" i="18"/>
  <c r="KQ10" i="18" s="1"/>
  <c r="KW10" i="18" s="1"/>
  <c r="CD19" i="4" s="1"/>
  <c r="BT9" i="10" s="1"/>
  <c r="GH11" i="18"/>
  <c r="GT11" i="18"/>
  <c r="HF11" i="18"/>
  <c r="HR11" i="18"/>
  <c r="ID11" i="18"/>
  <c r="GG12" i="18"/>
  <c r="GK12" i="18" s="1"/>
  <c r="GQ12" i="18" s="1"/>
  <c r="GS12" i="18"/>
  <c r="GW12" i="18" s="1"/>
  <c r="HC12" i="18" s="1"/>
  <c r="BI21" i="4" s="1"/>
  <c r="AD13" i="10" s="1"/>
  <c r="HE12" i="18"/>
  <c r="HI12" i="18" s="1"/>
  <c r="HO12" i="18" s="1"/>
  <c r="HQ12" i="18"/>
  <c r="HU12" i="18" s="1"/>
  <c r="IA12" i="18" s="1"/>
  <c r="IC12" i="18"/>
  <c r="IG12" i="18" s="1"/>
  <c r="IM12" i="18" s="1"/>
  <c r="Q16" i="18"/>
  <c r="AC16" i="18"/>
  <c r="AO16" i="18"/>
  <c r="BA16" i="18"/>
  <c r="IS16" i="18"/>
  <c r="JE16" i="18"/>
  <c r="JQ16" i="18"/>
  <c r="KC16" i="18"/>
  <c r="KO16" i="18"/>
  <c r="P17" i="18"/>
  <c r="AB17" i="18"/>
  <c r="AN17" i="18"/>
  <c r="AZ17" i="18"/>
  <c r="IR17" i="18"/>
  <c r="JD17" i="18"/>
  <c r="JP17" i="18"/>
  <c r="KB17" i="18"/>
  <c r="KN17" i="18"/>
  <c r="O18" i="18"/>
  <c r="S18" i="18" s="1"/>
  <c r="AA18" i="18"/>
  <c r="AE18" i="18" s="1"/>
  <c r="AK18" i="18" s="1"/>
  <c r="AM18" i="18"/>
  <c r="AQ18" i="18" s="1"/>
  <c r="AW18" i="18" s="1"/>
  <c r="AY18" i="18"/>
  <c r="BC18" i="18" s="1"/>
  <c r="BI18" i="18" s="1"/>
  <c r="J31" i="4" s="1"/>
  <c r="GI18" i="18"/>
  <c r="GU18" i="18"/>
  <c r="HG18" i="18"/>
  <c r="HS18" i="18"/>
  <c r="IE18" i="18"/>
  <c r="IQ18" i="18"/>
  <c r="IU18" i="18" s="1"/>
  <c r="JA18" i="18" s="1"/>
  <c r="JC18" i="18"/>
  <c r="JG18" i="18" s="1"/>
  <c r="JM18" i="18" s="1"/>
  <c r="CA31" i="4" s="1"/>
  <c r="JO18" i="18"/>
  <c r="JS18" i="18" s="1"/>
  <c r="JY18" i="18" s="1"/>
  <c r="KA18" i="18"/>
  <c r="KE18" i="18" s="1"/>
  <c r="KK18" i="18" s="1"/>
  <c r="KM18" i="18"/>
  <c r="KQ18" i="18" s="1"/>
  <c r="KW18" i="18" s="1"/>
  <c r="GH19" i="18"/>
  <c r="GT19" i="18"/>
  <c r="HF19" i="18"/>
  <c r="HR19" i="18"/>
  <c r="ID19" i="18"/>
  <c r="GG20" i="18"/>
  <c r="GK20" i="18" s="1"/>
  <c r="GQ20" i="18" s="1"/>
  <c r="GS20" i="18"/>
  <c r="GW20" i="18" s="1"/>
  <c r="HC20" i="18" s="1"/>
  <c r="BI37" i="4" s="1"/>
  <c r="HE20" i="18"/>
  <c r="HI20" i="18" s="1"/>
  <c r="HO20" i="18" s="1"/>
  <c r="HQ20" i="18"/>
  <c r="HU20" i="18" s="1"/>
  <c r="IA20" i="18" s="1"/>
  <c r="IC20" i="18"/>
  <c r="IG20" i="18" s="1"/>
  <c r="IM20" i="18" s="1"/>
  <c r="BO22" i="18"/>
  <c r="CA22" i="18"/>
  <c r="CM22" i="18"/>
  <c r="CY22" i="18"/>
  <c r="DK22" i="18"/>
  <c r="Q24" i="18"/>
  <c r="AC24" i="18"/>
  <c r="AO24" i="18"/>
  <c r="BA24" i="18"/>
  <c r="CW24" i="18"/>
  <c r="DA24" i="18" s="1"/>
  <c r="DG24" i="18" s="1"/>
  <c r="DI24" i="18"/>
  <c r="DM24" i="18" s="1"/>
  <c r="DS24" i="18" s="1"/>
  <c r="AB41" i="4" s="1"/>
  <c r="IS24" i="18"/>
  <c r="JE24" i="18"/>
  <c r="JQ24" i="18"/>
  <c r="KC24" i="18"/>
  <c r="KO24" i="18"/>
  <c r="P25" i="18"/>
  <c r="AB25" i="18"/>
  <c r="AN25" i="18"/>
  <c r="AZ25" i="18"/>
  <c r="IR25" i="18"/>
  <c r="JD25" i="18"/>
  <c r="JP25" i="18"/>
  <c r="KB25" i="18"/>
  <c r="KN25" i="18"/>
  <c r="O26" i="18"/>
  <c r="S26" i="18" s="1"/>
  <c r="AA26" i="18"/>
  <c r="AE26" i="18" s="1"/>
  <c r="AK26" i="18" s="1"/>
  <c r="AM26" i="18"/>
  <c r="AQ26" i="18" s="1"/>
  <c r="AW26" i="18" s="1"/>
  <c r="AY26" i="18"/>
  <c r="BC26" i="18" s="1"/>
  <c r="BI26" i="18" s="1"/>
  <c r="J52" i="4" s="1"/>
  <c r="GI26" i="18"/>
  <c r="GU26" i="18"/>
  <c r="HG26" i="18"/>
  <c r="HS26" i="18"/>
  <c r="IE26" i="18"/>
  <c r="IQ26" i="18"/>
  <c r="IU26" i="18" s="1"/>
  <c r="JA26" i="18" s="1"/>
  <c r="JC26" i="18"/>
  <c r="JG26" i="18" s="1"/>
  <c r="JM26" i="18" s="1"/>
  <c r="JO26" i="18"/>
  <c r="JS26" i="18" s="1"/>
  <c r="JY26" i="18" s="1"/>
  <c r="KA26" i="18"/>
  <c r="KE26" i="18" s="1"/>
  <c r="KK26" i="18" s="1"/>
  <c r="KM26" i="18"/>
  <c r="KQ26" i="18" s="1"/>
  <c r="KW26" i="18" s="1"/>
  <c r="GH27" i="18"/>
  <c r="GT27" i="18"/>
  <c r="HF27" i="18"/>
  <c r="HR27" i="18"/>
  <c r="ID27" i="18"/>
  <c r="GG28" i="18"/>
  <c r="GK28" i="18" s="1"/>
  <c r="GQ28" i="18" s="1"/>
  <c r="GS28" i="18"/>
  <c r="GW28" i="18" s="1"/>
  <c r="HC28" i="18" s="1"/>
  <c r="BI54" i="4" s="1"/>
  <c r="HE28" i="18"/>
  <c r="HI28" i="18" s="1"/>
  <c r="HO28" i="18" s="1"/>
  <c r="HQ28" i="18"/>
  <c r="HU28" i="18" s="1"/>
  <c r="IA28" i="18" s="1"/>
  <c r="IC28" i="18"/>
  <c r="IG28" i="18" s="1"/>
  <c r="IM28" i="18" s="1"/>
  <c r="BL54" i="4" s="1"/>
  <c r="BO30" i="18"/>
  <c r="CA30" i="18"/>
  <c r="CM30" i="18"/>
  <c r="CY30" i="18"/>
  <c r="DK30" i="18"/>
  <c r="BN31" i="18"/>
  <c r="BZ31" i="18"/>
  <c r="CL31" i="18"/>
  <c r="CX31" i="18"/>
  <c r="DJ31" i="18"/>
  <c r="Q32" i="18"/>
  <c r="AC32" i="18"/>
  <c r="AO32" i="18"/>
  <c r="BA32" i="18"/>
  <c r="BM32" i="18"/>
  <c r="BQ32" i="18" s="1"/>
  <c r="BW32" i="18" s="1"/>
  <c r="BY32" i="18"/>
  <c r="CC32" i="18" s="1"/>
  <c r="CI32" i="18" s="1"/>
  <c r="Y58" i="4" s="1"/>
  <c r="CK32" i="18"/>
  <c r="CO32" i="18" s="1"/>
  <c r="CU32" i="18" s="1"/>
  <c r="CW32" i="18"/>
  <c r="DA32" i="18" s="1"/>
  <c r="DG32" i="18" s="1"/>
  <c r="DI32" i="18"/>
  <c r="DM32" i="18" s="1"/>
  <c r="DS32" i="18" s="1"/>
  <c r="AB58" i="4" s="1"/>
  <c r="IS32" i="18"/>
  <c r="JE32" i="18"/>
  <c r="JQ32" i="18"/>
  <c r="KC32" i="18"/>
  <c r="KO32" i="18"/>
  <c r="P33" i="18"/>
  <c r="AB33" i="18"/>
  <c r="AN33" i="18"/>
  <c r="AZ33" i="18"/>
  <c r="IR33" i="18"/>
  <c r="JD33" i="18"/>
  <c r="JP33" i="18"/>
  <c r="KB33" i="18"/>
  <c r="KN33" i="18"/>
  <c r="O34" i="18"/>
  <c r="S34" i="18" s="1"/>
  <c r="AA34" i="18"/>
  <c r="AE34" i="18" s="1"/>
  <c r="AK34" i="18" s="1"/>
  <c r="AM34" i="18"/>
  <c r="AQ34" i="18" s="1"/>
  <c r="AW34" i="18" s="1"/>
  <c r="AY34" i="18"/>
  <c r="BC34" i="18" s="1"/>
  <c r="BI34" i="18" s="1"/>
  <c r="J60" i="4" s="1"/>
  <c r="GI34" i="18"/>
  <c r="GU34" i="18"/>
  <c r="HG34" i="18"/>
  <c r="HS34" i="18"/>
  <c r="IE34" i="18"/>
  <c r="IQ34" i="18"/>
  <c r="IU34" i="18" s="1"/>
  <c r="JA34" i="18" s="1"/>
  <c r="JC34" i="18"/>
  <c r="JG34" i="18" s="1"/>
  <c r="JM34" i="18" s="1"/>
  <c r="CA60" i="4" s="1"/>
  <c r="JO34" i="18"/>
  <c r="JS34" i="18" s="1"/>
  <c r="JY34" i="18" s="1"/>
  <c r="KA34" i="18"/>
  <c r="KE34" i="18" s="1"/>
  <c r="KK34" i="18" s="1"/>
  <c r="KM34" i="18"/>
  <c r="KQ34" i="18" s="1"/>
  <c r="KW34" i="18" s="1"/>
  <c r="GG38" i="18"/>
  <c r="GK38" i="18" s="1"/>
  <c r="GQ38" i="18" s="1"/>
  <c r="GS38" i="18"/>
  <c r="GW38" i="18" s="1"/>
  <c r="HC38" i="18" s="1"/>
  <c r="BI74" i="4" s="1"/>
  <c r="BL4" i="12" s="1"/>
  <c r="HE38" i="18"/>
  <c r="HI38" i="18" s="1"/>
  <c r="HO38" i="18" s="1"/>
  <c r="HQ38" i="18"/>
  <c r="HU38" i="18" s="1"/>
  <c r="IA38" i="18" s="1"/>
  <c r="IC38" i="18"/>
  <c r="IG38" i="18" s="1"/>
  <c r="IM38" i="18" s="1"/>
  <c r="BL74" i="4" s="1"/>
  <c r="BO4" i="12" s="1"/>
  <c r="JO38" i="18"/>
  <c r="JS38" i="18" s="1"/>
  <c r="JY38" i="18" s="1"/>
  <c r="KB38" i="18"/>
  <c r="DT39" i="18"/>
  <c r="KX39" i="18"/>
  <c r="K40" i="18"/>
  <c r="DG41" i="18"/>
  <c r="DE41" i="18"/>
  <c r="IS42" i="18"/>
  <c r="JQ42" i="18"/>
  <c r="KO42" i="18"/>
  <c r="BW43" i="18"/>
  <c r="FC44" i="18"/>
  <c r="DT45" i="18"/>
  <c r="DQ46" i="18"/>
  <c r="KI48" i="18"/>
  <c r="GO50" i="18"/>
  <c r="IK50" i="18"/>
  <c r="ID51" i="18"/>
  <c r="HR51" i="18"/>
  <c r="HF51" i="18"/>
  <c r="GT51" i="18"/>
  <c r="GH51" i="18"/>
  <c r="FT51" i="18"/>
  <c r="FH51" i="18"/>
  <c r="EV51" i="18"/>
  <c r="EJ51" i="18"/>
  <c r="DX51" i="18"/>
  <c r="DJ51" i="18"/>
  <c r="CX51" i="18"/>
  <c r="CL51" i="18"/>
  <c r="BZ51" i="18"/>
  <c r="BN51" i="18"/>
  <c r="AB51" i="18"/>
  <c r="JP51" i="18"/>
  <c r="BU54" i="18"/>
  <c r="HM60" i="18"/>
  <c r="KX60" i="18"/>
  <c r="CG120" i="4" s="1"/>
  <c r="KX64" i="18"/>
  <c r="CG66" i="18"/>
  <c r="M71" i="18"/>
  <c r="AB73" i="18"/>
  <c r="AZ73" i="18"/>
  <c r="GD73" i="18"/>
  <c r="AW162" i="4" s="1"/>
  <c r="Y229" i="31" s="1"/>
  <c r="DT6" i="17"/>
  <c r="AE6" i="4" s="1"/>
  <c r="P84" i="31" s="1"/>
  <c r="FC7" i="17"/>
  <c r="GD7" i="17" s="1"/>
  <c r="AW7" i="4" s="1"/>
  <c r="HY7" i="17"/>
  <c r="IN7" i="17" s="1"/>
  <c r="BO7" i="4" s="1"/>
  <c r="AH85" i="31" s="1"/>
  <c r="IA7" i="17"/>
  <c r="JC9" i="17"/>
  <c r="JG9" i="17" s="1"/>
  <c r="FG9" i="17"/>
  <c r="FK9" i="17" s="1"/>
  <c r="CK9" i="17"/>
  <c r="CO9" i="17" s="1"/>
  <c r="CU9" i="17" s="1"/>
  <c r="Z9" i="4" s="1"/>
  <c r="U7" i="10" s="1"/>
  <c r="O9" i="17"/>
  <c r="S9" i="17" s="1"/>
  <c r="Y9" i="17" s="1"/>
  <c r="CW9" i="17"/>
  <c r="DA9" i="17" s="1"/>
  <c r="DG9" i="17" s="1"/>
  <c r="JO9" i="17"/>
  <c r="JS9" i="17" s="1"/>
  <c r="JY9" i="17" s="1"/>
  <c r="CB9" i="4" s="1"/>
  <c r="AJ7" i="10" s="1"/>
  <c r="GG9" i="17"/>
  <c r="GK9" i="17" s="1"/>
  <c r="GQ9" i="17" s="1"/>
  <c r="BH9" i="4" s="1"/>
  <c r="AC7" i="10" s="1"/>
  <c r="FS9" i="17"/>
  <c r="FW9" i="17" s="1"/>
  <c r="GC9" i="17" s="1"/>
  <c r="DW9" i="17"/>
  <c r="EA9" i="17" s="1"/>
  <c r="EG9" i="17" s="1"/>
  <c r="DI9" i="17"/>
  <c r="DM9" i="17" s="1"/>
  <c r="DS9" i="17" s="1"/>
  <c r="AA9" i="17"/>
  <c r="AE9" i="17" s="1"/>
  <c r="AK9" i="17" s="1"/>
  <c r="H9" i="4" s="1"/>
  <c r="P7" i="10" s="1"/>
  <c r="GS9" i="17"/>
  <c r="GW9" i="17" s="1"/>
  <c r="HC9" i="17" s="1"/>
  <c r="KA9" i="17"/>
  <c r="KE9" i="17" s="1"/>
  <c r="KK9" i="17" s="1"/>
  <c r="CC9" i="4" s="1"/>
  <c r="AK7" i="10" s="1"/>
  <c r="HE9" i="17"/>
  <c r="HI9" i="17" s="1"/>
  <c r="HO9" i="17" s="1"/>
  <c r="BJ9" i="4" s="1"/>
  <c r="AE7" i="10" s="1"/>
  <c r="EI9" i="17"/>
  <c r="EM9" i="17" s="1"/>
  <c r="ES9" i="17" s="1"/>
  <c r="AM9" i="17"/>
  <c r="AQ9" i="17" s="1"/>
  <c r="AW9" i="17" s="1"/>
  <c r="I9" i="4" s="1"/>
  <c r="Q7" i="10" s="1"/>
  <c r="G9" i="17"/>
  <c r="J9" i="17" s="1"/>
  <c r="K9" i="17" s="1"/>
  <c r="HQ9" i="17"/>
  <c r="HU9" i="17" s="1"/>
  <c r="IA9" i="17" s="1"/>
  <c r="BK9" i="4" s="1"/>
  <c r="AF7" i="10" s="1"/>
  <c r="KM9" i="17"/>
  <c r="KQ9" i="17" s="1"/>
  <c r="KW9" i="17" s="1"/>
  <c r="IQ9" i="17"/>
  <c r="IU9" i="17" s="1"/>
  <c r="JA9" i="17" s="1"/>
  <c r="BZ9" i="4" s="1"/>
  <c r="AH7" i="10" s="1"/>
  <c r="IC9" i="17"/>
  <c r="IG9" i="17" s="1"/>
  <c r="IM9" i="17" s="1"/>
  <c r="EU9" i="17"/>
  <c r="EY9" i="17" s="1"/>
  <c r="FE9" i="17" s="1"/>
  <c r="AR9" i="4" s="1"/>
  <c r="Z7" i="10" s="1"/>
  <c r="BM9" i="17"/>
  <c r="BQ9" i="17" s="1"/>
  <c r="BW9" i="17" s="1"/>
  <c r="X9" i="4" s="1"/>
  <c r="S7" i="10" s="1"/>
  <c r="AY9" i="17"/>
  <c r="BC9" i="17" s="1"/>
  <c r="BI9" i="17" s="1"/>
  <c r="HY10" i="17"/>
  <c r="Q9" i="18"/>
  <c r="AC9" i="18"/>
  <c r="AO9" i="18"/>
  <c r="BA9" i="18"/>
  <c r="IS9" i="18"/>
  <c r="JE9" i="18"/>
  <c r="JQ9" i="18"/>
  <c r="KC9" i="18"/>
  <c r="KO9" i="18"/>
  <c r="P10" i="18"/>
  <c r="AB10" i="18"/>
  <c r="AN10" i="18"/>
  <c r="AZ10" i="18"/>
  <c r="IR10" i="18"/>
  <c r="JD10" i="18"/>
  <c r="JP10" i="18"/>
  <c r="KB10" i="18"/>
  <c r="KN10" i="18"/>
  <c r="O11" i="18"/>
  <c r="S11" i="18" s="1"/>
  <c r="AA11" i="18"/>
  <c r="AE11" i="18" s="1"/>
  <c r="AK11" i="18" s="1"/>
  <c r="AM11" i="18"/>
  <c r="AQ11" i="18" s="1"/>
  <c r="AW11" i="18" s="1"/>
  <c r="AY11" i="18"/>
  <c r="BC11" i="18" s="1"/>
  <c r="BI11" i="18" s="1"/>
  <c r="J20" i="4" s="1"/>
  <c r="R12" i="10" s="1"/>
  <c r="IQ11" i="18"/>
  <c r="IU11" i="18" s="1"/>
  <c r="JA11" i="18" s="1"/>
  <c r="JC11" i="18"/>
  <c r="JG11" i="18" s="1"/>
  <c r="JM11" i="18" s="1"/>
  <c r="JO11" i="18"/>
  <c r="JS11" i="18" s="1"/>
  <c r="JY11" i="18" s="1"/>
  <c r="KA11" i="18"/>
  <c r="KE11" i="18" s="1"/>
  <c r="KK11" i="18" s="1"/>
  <c r="KM11" i="18"/>
  <c r="KQ11" i="18" s="1"/>
  <c r="KW11" i="18" s="1"/>
  <c r="CD20" i="4" s="1"/>
  <c r="AL12" i="10" s="1"/>
  <c r="Q17" i="18"/>
  <c r="AC17" i="18"/>
  <c r="AO17" i="18"/>
  <c r="BA17" i="18"/>
  <c r="IS17" i="18"/>
  <c r="JE17" i="18"/>
  <c r="JQ17" i="18"/>
  <c r="KC17" i="18"/>
  <c r="KO17" i="18"/>
  <c r="P18" i="18"/>
  <c r="AB18" i="18"/>
  <c r="AN18" i="18"/>
  <c r="AZ18" i="18"/>
  <c r="IR18" i="18"/>
  <c r="JD18" i="18"/>
  <c r="JP18" i="18"/>
  <c r="KB18" i="18"/>
  <c r="KN18" i="18"/>
  <c r="O19" i="18"/>
  <c r="S19" i="18" s="1"/>
  <c r="AA19" i="18"/>
  <c r="AE19" i="18" s="1"/>
  <c r="AK19" i="18" s="1"/>
  <c r="AM19" i="18"/>
  <c r="AQ19" i="18" s="1"/>
  <c r="AW19" i="18" s="1"/>
  <c r="AY19" i="18"/>
  <c r="BC19" i="18" s="1"/>
  <c r="BI19" i="18" s="1"/>
  <c r="J32" i="4" s="1"/>
  <c r="IQ19" i="18"/>
  <c r="IU19" i="18" s="1"/>
  <c r="JA19" i="18" s="1"/>
  <c r="JC19" i="18"/>
  <c r="JG19" i="18" s="1"/>
  <c r="JM19" i="18" s="1"/>
  <c r="CA32" i="4" s="1"/>
  <c r="JO19" i="18"/>
  <c r="JS19" i="18" s="1"/>
  <c r="JY19" i="18" s="1"/>
  <c r="KA19" i="18"/>
  <c r="KE19" i="18" s="1"/>
  <c r="KK19" i="18" s="1"/>
  <c r="KM19" i="18"/>
  <c r="KQ19" i="18" s="1"/>
  <c r="KW19" i="18" s="1"/>
  <c r="Q25" i="18"/>
  <c r="AC25" i="18"/>
  <c r="AO25" i="18"/>
  <c r="BA25" i="18"/>
  <c r="IS25" i="18"/>
  <c r="JE25" i="18"/>
  <c r="JQ25" i="18"/>
  <c r="KC25" i="18"/>
  <c r="KO25" i="18"/>
  <c r="P26" i="18"/>
  <c r="AB26" i="18"/>
  <c r="AN26" i="18"/>
  <c r="AZ26" i="18"/>
  <c r="IR26" i="18"/>
  <c r="JD26" i="18"/>
  <c r="JP26" i="18"/>
  <c r="KB26" i="18"/>
  <c r="KN26" i="18"/>
  <c r="O27" i="18"/>
  <c r="S27" i="18" s="1"/>
  <c r="AA27" i="18"/>
  <c r="AE27" i="18" s="1"/>
  <c r="AK27" i="18" s="1"/>
  <c r="AM27" i="18"/>
  <c r="AQ27" i="18" s="1"/>
  <c r="AW27" i="18" s="1"/>
  <c r="AY27" i="18"/>
  <c r="BC27" i="18" s="1"/>
  <c r="BI27" i="18" s="1"/>
  <c r="J53" i="4" s="1"/>
  <c r="IQ27" i="18"/>
  <c r="IU27" i="18" s="1"/>
  <c r="JA27" i="18" s="1"/>
  <c r="JC27" i="18"/>
  <c r="JG27" i="18" s="1"/>
  <c r="JM27" i="18" s="1"/>
  <c r="JO27" i="18"/>
  <c r="JS27" i="18" s="1"/>
  <c r="JY27" i="18" s="1"/>
  <c r="KA27" i="18"/>
  <c r="KE27" i="18" s="1"/>
  <c r="KK27" i="18" s="1"/>
  <c r="KM27" i="18"/>
  <c r="KQ27" i="18" s="1"/>
  <c r="KW27" i="18" s="1"/>
  <c r="CD53" i="4" s="1"/>
  <c r="Q33" i="18"/>
  <c r="AC33" i="18"/>
  <c r="AO33" i="18"/>
  <c r="BA33" i="18"/>
  <c r="IS33" i="18"/>
  <c r="JE33" i="18"/>
  <c r="JQ33" i="18"/>
  <c r="KC33" i="18"/>
  <c r="KO33" i="18"/>
  <c r="P34" i="18"/>
  <c r="AB34" i="18"/>
  <c r="AN34" i="18"/>
  <c r="AZ34" i="18"/>
  <c r="IR34" i="18"/>
  <c r="JD34" i="18"/>
  <c r="JP34" i="18"/>
  <c r="KB34" i="18"/>
  <c r="KN34" i="18"/>
  <c r="AI165" i="12"/>
  <c r="BQ171" i="12"/>
  <c r="CL103" i="4"/>
  <c r="AI166" i="12"/>
  <c r="BT170" i="12"/>
  <c r="BT169" i="12"/>
  <c r="BQ118" i="12"/>
  <c r="BQ114" i="12"/>
  <c r="BQ172" i="12"/>
  <c r="AI113" i="12"/>
  <c r="AI112" i="12"/>
  <c r="AI108" i="12"/>
  <c r="CG101" i="4"/>
  <c r="AQ176" i="31" s="1"/>
  <c r="AI163" i="12"/>
  <c r="BQ115" i="12"/>
  <c r="AL167" i="12"/>
  <c r="BQ112" i="12"/>
  <c r="CG85" i="4"/>
  <c r="AQ160" i="31" s="1"/>
  <c r="CD100" i="4"/>
  <c r="AL103" i="12" s="1"/>
  <c r="CD96" i="4"/>
  <c r="AL55" i="12" s="1"/>
  <c r="CL91" i="4"/>
  <c r="CA86" i="4"/>
  <c r="AI49" i="12" s="1"/>
  <c r="CL83" i="4"/>
  <c r="CA77" i="4"/>
  <c r="AI7" i="12" s="1"/>
  <c r="CA91" i="4"/>
  <c r="AI52" i="12" s="1"/>
  <c r="CL95" i="4"/>
  <c r="CL85" i="4"/>
  <c r="CG81" i="4"/>
  <c r="AQ156" i="31" s="1"/>
  <c r="CA73" i="4"/>
  <c r="AI5" i="12" s="1"/>
  <c r="CA101" i="4"/>
  <c r="AI104" i="12" s="1"/>
  <c r="CG91" i="4"/>
  <c r="AQ166" i="31" s="1"/>
  <c r="CL97" i="4"/>
  <c r="CG95" i="4"/>
  <c r="AQ170" i="31" s="1"/>
  <c r="CL89" i="4"/>
  <c r="CL81" i="4"/>
  <c r="CA72" i="4"/>
  <c r="AI4" i="12" s="1"/>
  <c r="CA81" i="4"/>
  <c r="BQ7" i="12" s="1"/>
  <c r="JW40" i="18"/>
  <c r="BU41" i="18"/>
  <c r="GD42" i="18"/>
  <c r="HM42" i="18"/>
  <c r="KW42" i="18"/>
  <c r="DS49" i="18"/>
  <c r="IN49" i="18"/>
  <c r="IC52" i="18"/>
  <c r="IG52" i="18" s="1"/>
  <c r="HQ52" i="18"/>
  <c r="HU52" i="18" s="1"/>
  <c r="IA52" i="18" s="1"/>
  <c r="HE52" i="18"/>
  <c r="HI52" i="18" s="1"/>
  <c r="GS52" i="18"/>
  <c r="GW52" i="18" s="1"/>
  <c r="HC52" i="18" s="1"/>
  <c r="BI98" i="4" s="1"/>
  <c r="BL64" i="12" s="1"/>
  <c r="GG52" i="18"/>
  <c r="GK52" i="18" s="1"/>
  <c r="GQ52" i="18" s="1"/>
  <c r="FS52" i="18"/>
  <c r="FW52" i="18" s="1"/>
  <c r="GC52" i="18" s="1"/>
  <c r="FG52" i="18"/>
  <c r="FK52" i="18" s="1"/>
  <c r="FQ52" i="18" s="1"/>
  <c r="EU52" i="18"/>
  <c r="EY52" i="18" s="1"/>
  <c r="FE52" i="18" s="1"/>
  <c r="EI52" i="18"/>
  <c r="EM52" i="18" s="1"/>
  <c r="ES52" i="18" s="1"/>
  <c r="DW52" i="18"/>
  <c r="EA52" i="18" s="1"/>
  <c r="EG52" i="18" s="1"/>
  <c r="G52" i="18"/>
  <c r="M52" i="18" s="1"/>
  <c r="DI52" i="18"/>
  <c r="DM52" i="18" s="1"/>
  <c r="DS52" i="18" s="1"/>
  <c r="AB98" i="4" s="1"/>
  <c r="BE64" i="12" s="1"/>
  <c r="CW52" i="18"/>
  <c r="DA52" i="18" s="1"/>
  <c r="DG52" i="18" s="1"/>
  <c r="CK52" i="18"/>
  <c r="CO52" i="18" s="1"/>
  <c r="CU52" i="18" s="1"/>
  <c r="BY52" i="18"/>
  <c r="CI52" i="18" s="1"/>
  <c r="Y98" i="4" s="1"/>
  <c r="BB64" i="12" s="1"/>
  <c r="BM52" i="18"/>
  <c r="BQ52" i="18" s="1"/>
  <c r="BW52" i="18" s="1"/>
  <c r="DT52" i="18"/>
  <c r="FC52" i="18"/>
  <c r="HO52" i="18"/>
  <c r="IM52" i="18"/>
  <c r="BL98" i="4" s="1"/>
  <c r="BO64" i="12" s="1"/>
  <c r="JC52" i="18"/>
  <c r="JG52" i="18" s="1"/>
  <c r="JM52" i="18" s="1"/>
  <c r="CA98" i="4" s="1"/>
  <c r="BQ64" i="12" s="1"/>
  <c r="KA52" i="18"/>
  <c r="KE52" i="18" s="1"/>
  <c r="KK52" i="18" s="1"/>
  <c r="IM53" i="18"/>
  <c r="DE54" i="18"/>
  <c r="KX54" i="18"/>
  <c r="CG102" i="4" s="1"/>
  <c r="AQ177" i="31" s="1"/>
  <c r="IC64" i="18"/>
  <c r="IG64" i="18" s="1"/>
  <c r="IM64" i="18" s="1"/>
  <c r="HQ64" i="18"/>
  <c r="HU64" i="18" s="1"/>
  <c r="IA64" i="18" s="1"/>
  <c r="HE64" i="18"/>
  <c r="HI64" i="18" s="1"/>
  <c r="HO64" i="18" s="1"/>
  <c r="GS64" i="18"/>
  <c r="GW64" i="18" s="1"/>
  <c r="HC64" i="18" s="1"/>
  <c r="BI135" i="4" s="1"/>
  <c r="GG64" i="18"/>
  <c r="GK64" i="18" s="1"/>
  <c r="GQ64" i="18" s="1"/>
  <c r="FS64" i="18"/>
  <c r="FW64" i="18" s="1"/>
  <c r="GC64" i="18" s="1"/>
  <c r="AT135" i="4" s="1"/>
  <c r="FG64" i="18"/>
  <c r="FK64" i="18" s="1"/>
  <c r="FQ64" i="18" s="1"/>
  <c r="EU64" i="18"/>
  <c r="EY64" i="18" s="1"/>
  <c r="EI64" i="18"/>
  <c r="EM64" i="18" s="1"/>
  <c r="ES64" i="18" s="1"/>
  <c r="DW64" i="18"/>
  <c r="EA64" i="18" s="1"/>
  <c r="EG64" i="18" s="1"/>
  <c r="G64" i="18"/>
  <c r="M64" i="18" s="1"/>
  <c r="DI64" i="18"/>
  <c r="DM64" i="18" s="1"/>
  <c r="DS64" i="18" s="1"/>
  <c r="AB135" i="4" s="1"/>
  <c r="CW64" i="18"/>
  <c r="DA64" i="18" s="1"/>
  <c r="DG64" i="18" s="1"/>
  <c r="CK64" i="18"/>
  <c r="CO64" i="18" s="1"/>
  <c r="CU64" i="18" s="1"/>
  <c r="BY64" i="18"/>
  <c r="CC64" i="18" s="1"/>
  <c r="CI64" i="18" s="1"/>
  <c r="BM64" i="18"/>
  <c r="BQ64" i="18" s="1"/>
  <c r="BW64" i="18" s="1"/>
  <c r="AA64" i="18"/>
  <c r="AE64" i="18" s="1"/>
  <c r="AK64" i="18" s="1"/>
  <c r="FE64" i="18"/>
  <c r="FC64" i="18"/>
  <c r="HY72" i="18"/>
  <c r="JD73" i="18"/>
  <c r="KB73" i="18"/>
  <c r="W8" i="17"/>
  <c r="JY8" i="17"/>
  <c r="CB8" i="4" s="1"/>
  <c r="AJ6" i="10" s="1"/>
  <c r="JW8" i="17"/>
  <c r="AI9" i="17"/>
  <c r="BJ9" i="17" s="1"/>
  <c r="M9" i="4" s="1"/>
  <c r="H87" i="31" s="1"/>
  <c r="GA9" i="17"/>
  <c r="IK11" i="17"/>
  <c r="FC13" i="17"/>
  <c r="B123" i="18"/>
  <c r="M62" i="18"/>
  <c r="B130" i="18"/>
  <c r="B122" i="18"/>
  <c r="B137" i="18"/>
  <c r="B129" i="18"/>
  <c r="B121" i="18"/>
  <c r="B128" i="18"/>
  <c r="B120" i="18"/>
  <c r="M69" i="18"/>
  <c r="M57" i="18"/>
  <c r="B135" i="18"/>
  <c r="B127" i="18"/>
  <c r="B134" i="18"/>
  <c r="B126" i="18"/>
  <c r="B118" i="18"/>
  <c r="B133" i="18"/>
  <c r="B125" i="18"/>
  <c r="DY6" i="18"/>
  <c r="EK6" i="18"/>
  <c r="EW6" i="18"/>
  <c r="FI6" i="18"/>
  <c r="DX7" i="18"/>
  <c r="EJ7" i="18"/>
  <c r="EV7" i="18"/>
  <c r="FH7" i="18"/>
  <c r="IY7" i="18"/>
  <c r="JK7" i="18"/>
  <c r="JW7" i="18"/>
  <c r="KI7" i="18"/>
  <c r="KU7" i="18"/>
  <c r="BO8" i="18"/>
  <c r="CA8" i="18"/>
  <c r="CM8" i="18"/>
  <c r="CY8" i="18"/>
  <c r="DW8" i="18"/>
  <c r="EA8" i="18" s="1"/>
  <c r="EG8" i="18" s="1"/>
  <c r="EI8" i="18"/>
  <c r="EM8" i="18" s="1"/>
  <c r="ES8" i="18" s="1"/>
  <c r="AQ17" i="4" s="1"/>
  <c r="BG8" i="10" s="1"/>
  <c r="EU8" i="18"/>
  <c r="EY8" i="18" s="1"/>
  <c r="FE8" i="18" s="1"/>
  <c r="FG8" i="18"/>
  <c r="FK8" i="18" s="1"/>
  <c r="FQ8" i="18" s="1"/>
  <c r="G9" i="18"/>
  <c r="M9" i="18" s="1"/>
  <c r="BN9" i="18"/>
  <c r="BZ9" i="18"/>
  <c r="CL9" i="18"/>
  <c r="CX9" i="18"/>
  <c r="GO9" i="18"/>
  <c r="HA9" i="18"/>
  <c r="HM9" i="18"/>
  <c r="HY9" i="18"/>
  <c r="IK9" i="18"/>
  <c r="Q10" i="18"/>
  <c r="AC10" i="18"/>
  <c r="AO10" i="18"/>
  <c r="BA10" i="18"/>
  <c r="BM10" i="18"/>
  <c r="BQ10" i="18" s="1"/>
  <c r="BW10" i="18" s="1"/>
  <c r="BY10" i="18"/>
  <c r="CC10" i="18" s="1"/>
  <c r="CI10" i="18" s="1"/>
  <c r="Y19" i="4" s="1"/>
  <c r="BB9" i="10" s="1"/>
  <c r="CK10" i="18"/>
  <c r="CO10" i="18" s="1"/>
  <c r="CU10" i="18" s="1"/>
  <c r="CW10" i="18"/>
  <c r="DA10" i="18" s="1"/>
  <c r="DG10" i="18" s="1"/>
  <c r="DI10" i="18"/>
  <c r="DM10" i="18" s="1"/>
  <c r="DS10" i="18" s="1"/>
  <c r="AB19" i="4" s="1"/>
  <c r="BE9" i="10" s="1"/>
  <c r="IS10" i="18"/>
  <c r="JE10" i="18"/>
  <c r="JQ10" i="18"/>
  <c r="KC10" i="18"/>
  <c r="P11" i="18"/>
  <c r="AB11" i="18"/>
  <c r="AN11" i="18"/>
  <c r="AZ11" i="18"/>
  <c r="EE11" i="18"/>
  <c r="EQ11" i="18"/>
  <c r="FC11" i="18"/>
  <c r="FO11" i="18"/>
  <c r="GA11" i="18"/>
  <c r="IR11" i="18"/>
  <c r="JD11" i="18"/>
  <c r="JP11" i="18"/>
  <c r="KB11" i="18"/>
  <c r="O12" i="18"/>
  <c r="S12" i="18" s="1"/>
  <c r="AA12" i="18"/>
  <c r="AE12" i="18" s="1"/>
  <c r="AK12" i="18" s="1"/>
  <c r="AM12" i="18"/>
  <c r="AQ12" i="18" s="1"/>
  <c r="AW12" i="18" s="1"/>
  <c r="AY12" i="18"/>
  <c r="BC12" i="18" s="1"/>
  <c r="BI12" i="18" s="1"/>
  <c r="J21" i="4" s="1"/>
  <c r="R13" i="10" s="1"/>
  <c r="IQ12" i="18"/>
  <c r="IU12" i="18" s="1"/>
  <c r="JA12" i="18" s="1"/>
  <c r="JC12" i="18"/>
  <c r="JG12" i="18" s="1"/>
  <c r="JM12" i="18" s="1"/>
  <c r="CA21" i="4" s="1"/>
  <c r="AI13" i="10" s="1"/>
  <c r="JO12" i="18"/>
  <c r="JS12" i="18" s="1"/>
  <c r="JY12" i="18" s="1"/>
  <c r="KA12" i="18"/>
  <c r="KE12" i="18" s="1"/>
  <c r="KK12" i="18" s="1"/>
  <c r="BU13" i="18"/>
  <c r="CG13" i="18"/>
  <c r="CS13" i="18"/>
  <c r="DE13" i="18"/>
  <c r="DQ13" i="18"/>
  <c r="DY14" i="18"/>
  <c r="EK14" i="18"/>
  <c r="EW14" i="18"/>
  <c r="FI14" i="18"/>
  <c r="K15" i="18"/>
  <c r="AI15" i="18"/>
  <c r="AU15" i="18"/>
  <c r="BG15" i="18"/>
  <c r="DX15" i="18"/>
  <c r="EJ15" i="18"/>
  <c r="EV15" i="18"/>
  <c r="FH15" i="18"/>
  <c r="IY15" i="18"/>
  <c r="JK15" i="18"/>
  <c r="JW15" i="18"/>
  <c r="KI15" i="18"/>
  <c r="KU15" i="18"/>
  <c r="BO16" i="18"/>
  <c r="CA16" i="18"/>
  <c r="CM16" i="18"/>
  <c r="CY16" i="18"/>
  <c r="DW16" i="18"/>
  <c r="EA16" i="18" s="1"/>
  <c r="EG16" i="18" s="1"/>
  <c r="EI16" i="18"/>
  <c r="EM16" i="18" s="1"/>
  <c r="ES16" i="18" s="1"/>
  <c r="AQ29" i="4" s="1"/>
  <c r="BG12" i="10" s="1"/>
  <c r="EU16" i="18"/>
  <c r="EY16" i="18" s="1"/>
  <c r="FE16" i="18" s="1"/>
  <c r="FG16" i="18"/>
  <c r="FK16" i="18" s="1"/>
  <c r="FQ16" i="18" s="1"/>
  <c r="BN17" i="18"/>
  <c r="BZ17" i="18"/>
  <c r="CL17" i="18"/>
  <c r="CX17" i="18"/>
  <c r="GO17" i="18"/>
  <c r="HA17" i="18"/>
  <c r="HM17" i="18"/>
  <c r="HY17" i="18"/>
  <c r="IK17" i="18"/>
  <c r="Q18" i="18"/>
  <c r="AC18" i="18"/>
  <c r="AO18" i="18"/>
  <c r="BA18" i="18"/>
  <c r="BM18" i="18"/>
  <c r="BQ18" i="18" s="1"/>
  <c r="BW18" i="18" s="1"/>
  <c r="BY18" i="18"/>
  <c r="CC18" i="18" s="1"/>
  <c r="CI18" i="18" s="1"/>
  <c r="Y31" i="4" s="1"/>
  <c r="CK18" i="18"/>
  <c r="CO18" i="18" s="1"/>
  <c r="CU18" i="18" s="1"/>
  <c r="CW18" i="18"/>
  <c r="DA18" i="18" s="1"/>
  <c r="DG18" i="18" s="1"/>
  <c r="IS18" i="18"/>
  <c r="JE18" i="18"/>
  <c r="JQ18" i="18"/>
  <c r="KC18" i="18"/>
  <c r="P19" i="18"/>
  <c r="AB19" i="18"/>
  <c r="AN19" i="18"/>
  <c r="AZ19" i="18"/>
  <c r="EE19" i="18"/>
  <c r="EQ19" i="18"/>
  <c r="FC19" i="18"/>
  <c r="FO19" i="18"/>
  <c r="GA19" i="18"/>
  <c r="IR19" i="18"/>
  <c r="JD19" i="18"/>
  <c r="JP19" i="18"/>
  <c r="KB19" i="18"/>
  <c r="O20" i="18"/>
  <c r="S20" i="18" s="1"/>
  <c r="AA20" i="18"/>
  <c r="AE20" i="18" s="1"/>
  <c r="AK20" i="18" s="1"/>
  <c r="AM20" i="18"/>
  <c r="AQ20" i="18" s="1"/>
  <c r="AW20" i="18" s="1"/>
  <c r="AY20" i="18"/>
  <c r="BC20" i="18" s="1"/>
  <c r="BI20" i="18" s="1"/>
  <c r="J37" i="4" s="1"/>
  <c r="IQ20" i="18"/>
  <c r="IU20" i="18" s="1"/>
  <c r="JA20" i="18" s="1"/>
  <c r="JC20" i="18"/>
  <c r="JG20" i="18" s="1"/>
  <c r="JM20" i="18" s="1"/>
  <c r="CA37" i="4" s="1"/>
  <c r="JO20" i="18"/>
  <c r="JS20" i="18" s="1"/>
  <c r="JY20" i="18" s="1"/>
  <c r="KA20" i="18"/>
  <c r="KE20" i="18" s="1"/>
  <c r="KK20" i="18" s="1"/>
  <c r="BU21" i="18"/>
  <c r="CG21" i="18"/>
  <c r="CS21" i="18"/>
  <c r="DE21" i="18"/>
  <c r="DQ21" i="18"/>
  <c r="DY22" i="18"/>
  <c r="EK22" i="18"/>
  <c r="EW22" i="18"/>
  <c r="FI22" i="18"/>
  <c r="K23" i="18"/>
  <c r="AI23" i="18"/>
  <c r="AU23" i="18"/>
  <c r="BG23" i="18"/>
  <c r="DX23" i="18"/>
  <c r="EJ23" i="18"/>
  <c r="EV23" i="18"/>
  <c r="FH23" i="18"/>
  <c r="IY23" i="18"/>
  <c r="JK23" i="18"/>
  <c r="JW23" i="18"/>
  <c r="KI23" i="18"/>
  <c r="KU23" i="18"/>
  <c r="BO24" i="18"/>
  <c r="CA24" i="18"/>
  <c r="CM24" i="18"/>
  <c r="CY24" i="18"/>
  <c r="DW24" i="18"/>
  <c r="EA24" i="18" s="1"/>
  <c r="EG24" i="18" s="1"/>
  <c r="EI24" i="18"/>
  <c r="EM24" i="18" s="1"/>
  <c r="ES24" i="18" s="1"/>
  <c r="EU24" i="18"/>
  <c r="EY24" i="18" s="1"/>
  <c r="FE24" i="18" s="1"/>
  <c r="FG24" i="18"/>
  <c r="FK24" i="18" s="1"/>
  <c r="FQ24" i="18" s="1"/>
  <c r="G25" i="18"/>
  <c r="M25" i="18" s="1"/>
  <c r="BN25" i="18"/>
  <c r="BZ25" i="18"/>
  <c r="CL25" i="18"/>
  <c r="CX25" i="18"/>
  <c r="GO25" i="18"/>
  <c r="HA25" i="18"/>
  <c r="HM25" i="18"/>
  <c r="HY25" i="18"/>
  <c r="IK25" i="18"/>
  <c r="Q26" i="18"/>
  <c r="AC26" i="18"/>
  <c r="AO26" i="18"/>
  <c r="BA26" i="18"/>
  <c r="BM26" i="18"/>
  <c r="BQ26" i="18" s="1"/>
  <c r="BW26" i="18" s="1"/>
  <c r="BY26" i="18"/>
  <c r="CC26" i="18" s="1"/>
  <c r="CI26" i="18" s="1"/>
  <c r="CK26" i="18"/>
  <c r="CO26" i="18" s="1"/>
  <c r="CU26" i="18" s="1"/>
  <c r="CW26" i="18"/>
  <c r="DA26" i="18" s="1"/>
  <c r="DG26" i="18" s="1"/>
  <c r="DI26" i="18"/>
  <c r="DM26" i="18" s="1"/>
  <c r="DS26" i="18" s="1"/>
  <c r="AB52" i="4" s="1"/>
  <c r="IS26" i="18"/>
  <c r="JE26" i="18"/>
  <c r="JQ26" i="18"/>
  <c r="KC26" i="18"/>
  <c r="P27" i="18"/>
  <c r="AB27" i="18"/>
  <c r="AN27" i="18"/>
  <c r="AZ27" i="18"/>
  <c r="EE27" i="18"/>
  <c r="EQ27" i="18"/>
  <c r="FC27" i="18"/>
  <c r="FO27" i="18"/>
  <c r="GA27" i="18"/>
  <c r="IR27" i="18"/>
  <c r="JD27" i="18"/>
  <c r="JP27" i="18"/>
  <c r="KB27" i="18"/>
  <c r="O28" i="18"/>
  <c r="S28" i="18" s="1"/>
  <c r="AA28" i="18"/>
  <c r="AE28" i="18" s="1"/>
  <c r="AK28" i="18" s="1"/>
  <c r="AM28" i="18"/>
  <c r="AQ28" i="18" s="1"/>
  <c r="AW28" i="18" s="1"/>
  <c r="AY28" i="18"/>
  <c r="BC28" i="18" s="1"/>
  <c r="BI28" i="18" s="1"/>
  <c r="J54" i="4" s="1"/>
  <c r="IQ28" i="18"/>
  <c r="IU28" i="18" s="1"/>
  <c r="JA28" i="18" s="1"/>
  <c r="JC28" i="18"/>
  <c r="JG28" i="18" s="1"/>
  <c r="JM28" i="18" s="1"/>
  <c r="CA54" i="4" s="1"/>
  <c r="JO28" i="18"/>
  <c r="JS28" i="18" s="1"/>
  <c r="JY28" i="18" s="1"/>
  <c r="KA28" i="18"/>
  <c r="KE28" i="18" s="1"/>
  <c r="KK28" i="18" s="1"/>
  <c r="BU29" i="18"/>
  <c r="CG29" i="18"/>
  <c r="CS29" i="18"/>
  <c r="DE29" i="18"/>
  <c r="DQ29" i="18"/>
  <c r="DY30" i="18"/>
  <c r="EK30" i="18"/>
  <c r="EW30" i="18"/>
  <c r="FI30" i="18"/>
  <c r="K31" i="18"/>
  <c r="AI31" i="18"/>
  <c r="AU31" i="18"/>
  <c r="BG31" i="18"/>
  <c r="DX31" i="18"/>
  <c r="EJ31" i="18"/>
  <c r="EV31" i="18"/>
  <c r="FH31" i="18"/>
  <c r="IY31" i="18"/>
  <c r="JK31" i="18"/>
  <c r="JW31" i="18"/>
  <c r="KI31" i="18"/>
  <c r="KU31" i="18"/>
  <c r="BO32" i="18"/>
  <c r="CA32" i="18"/>
  <c r="CM32" i="18"/>
  <c r="CY32" i="18"/>
  <c r="DW32" i="18"/>
  <c r="EA32" i="18" s="1"/>
  <c r="EG32" i="18" s="1"/>
  <c r="EI32" i="18"/>
  <c r="EM32" i="18" s="1"/>
  <c r="ES32" i="18" s="1"/>
  <c r="AQ58" i="4" s="1"/>
  <c r="EU32" i="18"/>
  <c r="EY32" i="18" s="1"/>
  <c r="FE32" i="18" s="1"/>
  <c r="FG32" i="18"/>
  <c r="FK32" i="18" s="1"/>
  <c r="FQ32" i="18" s="1"/>
  <c r="BN33" i="18"/>
  <c r="BZ33" i="18"/>
  <c r="CL33" i="18"/>
  <c r="CX33" i="18"/>
  <c r="GO33" i="18"/>
  <c r="HA33" i="18"/>
  <c r="HM33" i="18"/>
  <c r="HY33" i="18"/>
  <c r="IK33" i="18"/>
  <c r="Q34" i="18"/>
  <c r="AC34" i="18"/>
  <c r="AO34" i="18"/>
  <c r="BA34" i="18"/>
  <c r="BM34" i="18"/>
  <c r="BQ34" i="18" s="1"/>
  <c r="BW34" i="18" s="1"/>
  <c r="BY34" i="18"/>
  <c r="CC34" i="18" s="1"/>
  <c r="CI34" i="18" s="1"/>
  <c r="CK34" i="18"/>
  <c r="CO34" i="18" s="1"/>
  <c r="CU34" i="18" s="1"/>
  <c r="CW34" i="18"/>
  <c r="DA34" i="18" s="1"/>
  <c r="DG34" i="18" s="1"/>
  <c r="DI34" i="18"/>
  <c r="DM34" i="18" s="1"/>
  <c r="DS34" i="18" s="1"/>
  <c r="IS34" i="18"/>
  <c r="JE34" i="18"/>
  <c r="JQ34" i="18"/>
  <c r="KC34" i="18"/>
  <c r="O38" i="18"/>
  <c r="S38" i="18" s="1"/>
  <c r="AA38" i="18"/>
  <c r="AE38" i="18" s="1"/>
  <c r="AK38" i="18" s="1"/>
  <c r="AM38" i="18"/>
  <c r="AQ38" i="18" s="1"/>
  <c r="AW38" i="18" s="1"/>
  <c r="AY38" i="18"/>
  <c r="BC38" i="18" s="1"/>
  <c r="BI38" i="18" s="1"/>
  <c r="J74" i="4" s="1"/>
  <c r="AZ4" i="12" s="1"/>
  <c r="JD38" i="18"/>
  <c r="KI38" i="18"/>
  <c r="ES39" i="18"/>
  <c r="AQ75" i="4" s="1"/>
  <c r="BG5" i="12" s="1"/>
  <c r="EQ39" i="18"/>
  <c r="FQ39" i="18"/>
  <c r="FO39" i="18"/>
  <c r="AU40" i="18"/>
  <c r="KX41" i="18"/>
  <c r="CG79" i="4" s="1"/>
  <c r="AQ154" i="31" s="1"/>
  <c r="Q42" i="18"/>
  <c r="AO42" i="18"/>
  <c r="CU43" i="18"/>
  <c r="EG44" i="18"/>
  <c r="EE44" i="18"/>
  <c r="HO44" i="18"/>
  <c r="CS46" i="18"/>
  <c r="KX46" i="18"/>
  <c r="AI48" i="18"/>
  <c r="DG48" i="18"/>
  <c r="IY48" i="18"/>
  <c r="KU48" i="18"/>
  <c r="HA50" i="18"/>
  <c r="IR51" i="18"/>
  <c r="HY60" i="18"/>
  <c r="JC64" i="18"/>
  <c r="JG64" i="18" s="1"/>
  <c r="JM64" i="18" s="1"/>
  <c r="CS66" i="18"/>
  <c r="BB160" i="4"/>
  <c r="BB159" i="4"/>
  <c r="B116" i="18"/>
  <c r="ES6" i="17"/>
  <c r="EQ6" i="17"/>
  <c r="FQ6" i="17"/>
  <c r="AS6" i="4" s="1"/>
  <c r="AA4" i="10" s="1"/>
  <c r="FO6" i="17"/>
  <c r="IN6" i="17"/>
  <c r="BO6" i="4" s="1"/>
  <c r="AH84" i="31" s="1"/>
  <c r="KX6" i="17"/>
  <c r="DQ9" i="17"/>
  <c r="DI13" i="17"/>
  <c r="DM13" i="17" s="1"/>
  <c r="DS13" i="17" s="1"/>
  <c r="CW13" i="17"/>
  <c r="DA13" i="17" s="1"/>
  <c r="DG13" i="17" s="1"/>
  <c r="CK13" i="17"/>
  <c r="CO13" i="17" s="1"/>
  <c r="CU13" i="17" s="1"/>
  <c r="Z13" i="4" s="1"/>
  <c r="BC5" i="10" s="1"/>
  <c r="BY13" i="17"/>
  <c r="CC13" i="17" s="1"/>
  <c r="CI13" i="17" s="1"/>
  <c r="BM13" i="17"/>
  <c r="BQ13" i="17" s="1"/>
  <c r="BW13" i="17" s="1"/>
  <c r="X13" i="4" s="1"/>
  <c r="BA5" i="10" s="1"/>
  <c r="IC13" i="17"/>
  <c r="IG13" i="17" s="1"/>
  <c r="IM13" i="17" s="1"/>
  <c r="HQ13" i="17"/>
  <c r="HU13" i="17" s="1"/>
  <c r="IA13" i="17" s="1"/>
  <c r="BK13" i="4" s="1"/>
  <c r="BN5" i="10" s="1"/>
  <c r="HE13" i="17"/>
  <c r="HI13" i="17" s="1"/>
  <c r="HO13" i="17" s="1"/>
  <c r="GS13" i="17"/>
  <c r="GW13" i="17" s="1"/>
  <c r="HC13" i="17" s="1"/>
  <c r="GG13" i="17"/>
  <c r="GK13" i="17" s="1"/>
  <c r="GQ13" i="17" s="1"/>
  <c r="KM13" i="17"/>
  <c r="KQ13" i="17" s="1"/>
  <c r="KW13" i="17" s="1"/>
  <c r="FS13" i="17"/>
  <c r="FW13" i="17" s="1"/>
  <c r="GC13" i="17" s="1"/>
  <c r="EU13" i="17"/>
  <c r="EY13" i="17" s="1"/>
  <c r="FE13" i="17" s="1"/>
  <c r="DW13" i="17"/>
  <c r="EA13" i="17" s="1"/>
  <c r="EG13" i="17" s="1"/>
  <c r="AP13" i="4" s="1"/>
  <c r="BF5" i="10" s="1"/>
  <c r="AM13" i="17"/>
  <c r="AQ13" i="17" s="1"/>
  <c r="AW13" i="17" s="1"/>
  <c r="I13" i="4" s="1"/>
  <c r="AY5" i="10" s="1"/>
  <c r="O13" i="17"/>
  <c r="S13" i="17" s="1"/>
  <c r="Y13" i="17" s="1"/>
  <c r="JC13" i="17"/>
  <c r="JG13" i="17" s="1"/>
  <c r="KA13" i="17"/>
  <c r="KE13" i="17" s="1"/>
  <c r="KK13" i="17" s="1"/>
  <c r="CC13" i="4" s="1"/>
  <c r="BS5" i="10" s="1"/>
  <c r="G13" i="17"/>
  <c r="IQ13" i="17"/>
  <c r="IU13" i="17" s="1"/>
  <c r="JA13" i="17" s="1"/>
  <c r="BZ13" i="4" s="1"/>
  <c r="BP5" i="10" s="1"/>
  <c r="FG13" i="17"/>
  <c r="FK13" i="17" s="1"/>
  <c r="FQ13" i="17" s="1"/>
  <c r="EI13" i="17"/>
  <c r="EM13" i="17" s="1"/>
  <c r="AY13" i="17"/>
  <c r="BC13" i="17" s="1"/>
  <c r="BI13" i="17" s="1"/>
  <c r="AA13" i="17"/>
  <c r="AE13" i="17" s="1"/>
  <c r="AK13" i="17" s="1"/>
  <c r="H13" i="4" s="1"/>
  <c r="AX5" i="10" s="1"/>
  <c r="N130" i="18"/>
  <c r="N122" i="18"/>
  <c r="N137" i="18"/>
  <c r="N129" i="18"/>
  <c r="N121" i="18"/>
  <c r="N128" i="18"/>
  <c r="N120" i="18"/>
  <c r="Y69" i="18"/>
  <c r="Y57" i="18"/>
  <c r="N135" i="18"/>
  <c r="N127" i="18"/>
  <c r="N134" i="18"/>
  <c r="N126" i="18"/>
  <c r="N118" i="18"/>
  <c r="N133" i="18"/>
  <c r="N125" i="18"/>
  <c r="N132" i="18"/>
  <c r="N116" i="18"/>
  <c r="CD60" i="4"/>
  <c r="CA58" i="4"/>
  <c r="CA50" i="4"/>
  <c r="CL49" i="4"/>
  <c r="CA49" i="4"/>
  <c r="CL55" i="4"/>
  <c r="CG45" i="4"/>
  <c r="AR123" i="31" s="1"/>
  <c r="CA39" i="4"/>
  <c r="CD45" i="4"/>
  <c r="CA27" i="4"/>
  <c r="BQ61" i="10" s="1"/>
  <c r="CA11" i="4"/>
  <c r="BQ4" i="10" s="1"/>
  <c r="CA46" i="4"/>
  <c r="CA48" i="4"/>
  <c r="CA42" i="4"/>
  <c r="CA25" i="4"/>
  <c r="BQ59" i="10" s="1"/>
  <c r="CL47" i="4"/>
  <c r="CA24" i="4"/>
  <c r="BQ11" i="10" s="1"/>
  <c r="CA8" i="4"/>
  <c r="AI6" i="10" s="1"/>
  <c r="CL41" i="4"/>
  <c r="CD38" i="4"/>
  <c r="CL45" i="4"/>
  <c r="CD43" i="4"/>
  <c r="CA29" i="4"/>
  <c r="BQ12" i="10" s="1"/>
  <c r="CD10" i="4"/>
  <c r="AL8" i="10" s="1"/>
  <c r="CG17" i="4"/>
  <c r="AQ95" i="31" s="1"/>
  <c r="CA13" i="4"/>
  <c r="BQ5" i="10" s="1"/>
  <c r="CA9" i="4"/>
  <c r="AI7" i="10" s="1"/>
  <c r="CA7" i="4"/>
  <c r="AI5" i="10" s="1"/>
  <c r="DY7" i="18"/>
  <c r="EK7" i="18"/>
  <c r="EW7" i="18"/>
  <c r="FI7" i="18"/>
  <c r="BO9" i="18"/>
  <c r="CA9" i="18"/>
  <c r="CM9" i="18"/>
  <c r="CY9" i="18"/>
  <c r="BN10" i="18"/>
  <c r="BZ10" i="18"/>
  <c r="CL10" i="18"/>
  <c r="CX10" i="18"/>
  <c r="Q11" i="18"/>
  <c r="AC11" i="18"/>
  <c r="AO11" i="18"/>
  <c r="BA11" i="18"/>
  <c r="BM11" i="18"/>
  <c r="BQ11" i="18" s="1"/>
  <c r="BW11" i="18" s="1"/>
  <c r="BY11" i="18"/>
  <c r="CC11" i="18" s="1"/>
  <c r="CI11" i="18" s="1"/>
  <c r="Y20" i="4" s="1"/>
  <c r="T12" i="10" s="1"/>
  <c r="CK11" i="18"/>
  <c r="CO11" i="18" s="1"/>
  <c r="CU11" i="18" s="1"/>
  <c r="CW11" i="18"/>
  <c r="DA11" i="18" s="1"/>
  <c r="DG11" i="18" s="1"/>
  <c r="IS11" i="18"/>
  <c r="JE11" i="18"/>
  <c r="JQ11" i="18"/>
  <c r="KC11" i="18"/>
  <c r="P12" i="18"/>
  <c r="AB12" i="18"/>
  <c r="AN12" i="18"/>
  <c r="AZ12" i="18"/>
  <c r="IR12" i="18"/>
  <c r="JD12" i="18"/>
  <c r="JP12" i="18"/>
  <c r="KB12" i="18"/>
  <c r="O13" i="18"/>
  <c r="S13" i="18" s="1"/>
  <c r="AA13" i="18"/>
  <c r="AE13" i="18" s="1"/>
  <c r="AK13" i="18" s="1"/>
  <c r="AM13" i="18"/>
  <c r="AQ13" i="18" s="1"/>
  <c r="AW13" i="18" s="1"/>
  <c r="AY13" i="18"/>
  <c r="BC13" i="18" s="1"/>
  <c r="BI13" i="18" s="1"/>
  <c r="J22" i="4" s="1"/>
  <c r="R14" i="10" s="1"/>
  <c r="IQ13" i="18"/>
  <c r="IU13" i="18" s="1"/>
  <c r="JA13" i="18" s="1"/>
  <c r="JC13" i="18"/>
  <c r="JG13" i="18" s="1"/>
  <c r="JM13" i="18" s="1"/>
  <c r="JO13" i="18"/>
  <c r="JS13" i="18" s="1"/>
  <c r="JY13" i="18" s="1"/>
  <c r="KA13" i="18"/>
  <c r="KE13" i="18" s="1"/>
  <c r="KK13" i="18" s="1"/>
  <c r="FI15" i="18"/>
  <c r="BO17" i="18"/>
  <c r="CA17" i="18"/>
  <c r="CM17" i="18"/>
  <c r="CY17" i="18"/>
  <c r="BN18" i="18"/>
  <c r="BZ18" i="18"/>
  <c r="CL18" i="18"/>
  <c r="CX18" i="18"/>
  <c r="Q19" i="18"/>
  <c r="AC19" i="18"/>
  <c r="AO19" i="18"/>
  <c r="BA19" i="18"/>
  <c r="BM19" i="18"/>
  <c r="BQ19" i="18" s="1"/>
  <c r="BW19" i="18" s="1"/>
  <c r="BY19" i="18"/>
  <c r="CC19" i="18" s="1"/>
  <c r="CI19" i="18" s="1"/>
  <c r="Y32" i="4" s="1"/>
  <c r="CK19" i="18"/>
  <c r="CO19" i="18" s="1"/>
  <c r="CU19" i="18" s="1"/>
  <c r="CW19" i="18"/>
  <c r="DA19" i="18" s="1"/>
  <c r="DG19" i="18" s="1"/>
  <c r="IS19" i="18"/>
  <c r="JE19" i="18"/>
  <c r="JQ19" i="18"/>
  <c r="KC19" i="18"/>
  <c r="P20" i="18"/>
  <c r="AB20" i="18"/>
  <c r="AN20" i="18"/>
  <c r="AZ20" i="18"/>
  <c r="IR20" i="18"/>
  <c r="JD20" i="18"/>
  <c r="JP20" i="18"/>
  <c r="KB20" i="18"/>
  <c r="O21" i="18"/>
  <c r="S21" i="18" s="1"/>
  <c r="AA21" i="18"/>
  <c r="AE21" i="18" s="1"/>
  <c r="AK21" i="18" s="1"/>
  <c r="AM21" i="18"/>
  <c r="AQ21" i="18" s="1"/>
  <c r="AW21" i="18" s="1"/>
  <c r="AY21" i="18"/>
  <c r="BC21" i="18" s="1"/>
  <c r="BI21" i="18" s="1"/>
  <c r="J38" i="4" s="1"/>
  <c r="IQ21" i="18"/>
  <c r="IU21" i="18" s="1"/>
  <c r="JA21" i="18" s="1"/>
  <c r="JC21" i="18"/>
  <c r="JG21" i="18" s="1"/>
  <c r="JM21" i="18" s="1"/>
  <c r="CA38" i="4" s="1"/>
  <c r="JO21" i="18"/>
  <c r="JS21" i="18" s="1"/>
  <c r="JY21" i="18" s="1"/>
  <c r="KA21" i="18"/>
  <c r="KE21" i="18" s="1"/>
  <c r="KK21" i="18" s="1"/>
  <c r="DY23" i="18"/>
  <c r="EK23" i="18"/>
  <c r="EW23" i="18"/>
  <c r="FI23" i="18"/>
  <c r="DX24" i="18"/>
  <c r="EJ24" i="18"/>
  <c r="EV24" i="18"/>
  <c r="FH24" i="18"/>
  <c r="BO25" i="18"/>
  <c r="CA25" i="18"/>
  <c r="CM25" i="18"/>
  <c r="CY25" i="18"/>
  <c r="DW25" i="18"/>
  <c r="EA25" i="18" s="1"/>
  <c r="EG25" i="18" s="1"/>
  <c r="EI25" i="18"/>
  <c r="EM25" i="18" s="1"/>
  <c r="ES25" i="18" s="1"/>
  <c r="EU25" i="18"/>
  <c r="EY25" i="18" s="1"/>
  <c r="FE25" i="18" s="1"/>
  <c r="FG25" i="18"/>
  <c r="FK25" i="18" s="1"/>
  <c r="FQ25" i="18" s="1"/>
  <c r="BN26" i="18"/>
  <c r="BZ26" i="18"/>
  <c r="CL26" i="18"/>
  <c r="CX26" i="18"/>
  <c r="Q27" i="18"/>
  <c r="AC27" i="18"/>
  <c r="AO27" i="18"/>
  <c r="BA27" i="18"/>
  <c r="BM27" i="18"/>
  <c r="BQ27" i="18" s="1"/>
  <c r="BW27" i="18" s="1"/>
  <c r="BY27" i="18"/>
  <c r="CC27" i="18" s="1"/>
  <c r="CI27" i="18" s="1"/>
  <c r="Y53" i="4" s="1"/>
  <c r="CK27" i="18"/>
  <c r="CO27" i="18" s="1"/>
  <c r="CU27" i="18" s="1"/>
  <c r="CW27" i="18"/>
  <c r="DA27" i="18" s="1"/>
  <c r="DG27" i="18" s="1"/>
  <c r="IS27" i="18"/>
  <c r="JE27" i="18"/>
  <c r="JQ27" i="18"/>
  <c r="KC27" i="18"/>
  <c r="P28" i="18"/>
  <c r="AB28" i="18"/>
  <c r="AN28" i="18"/>
  <c r="AZ28" i="18"/>
  <c r="IR28" i="18"/>
  <c r="JD28" i="18"/>
  <c r="JP28" i="18"/>
  <c r="KB28" i="18"/>
  <c r="O29" i="18"/>
  <c r="S29" i="18" s="1"/>
  <c r="AA29" i="18"/>
  <c r="AE29" i="18" s="1"/>
  <c r="AK29" i="18" s="1"/>
  <c r="AM29" i="18"/>
  <c r="AQ29" i="18" s="1"/>
  <c r="AW29" i="18" s="1"/>
  <c r="AY29" i="18"/>
  <c r="BC29" i="18" s="1"/>
  <c r="BI29" i="18" s="1"/>
  <c r="J55" i="4" s="1"/>
  <c r="IQ29" i="18"/>
  <c r="IU29" i="18" s="1"/>
  <c r="JA29" i="18" s="1"/>
  <c r="JC29" i="18"/>
  <c r="JG29" i="18" s="1"/>
  <c r="JM29" i="18" s="1"/>
  <c r="JO29" i="18"/>
  <c r="JS29" i="18" s="1"/>
  <c r="JY29" i="18" s="1"/>
  <c r="KA29" i="18"/>
  <c r="KE29" i="18" s="1"/>
  <c r="KK29" i="18" s="1"/>
  <c r="DY31" i="18"/>
  <c r="EK31" i="18"/>
  <c r="EW31" i="18"/>
  <c r="FI31" i="18"/>
  <c r="DX32" i="18"/>
  <c r="EJ32" i="18"/>
  <c r="EV32" i="18"/>
  <c r="FH32" i="18"/>
  <c r="BO33" i="18"/>
  <c r="CA33" i="18"/>
  <c r="CM33" i="18"/>
  <c r="CY33" i="18"/>
  <c r="DW33" i="18"/>
  <c r="EA33" i="18" s="1"/>
  <c r="EG33" i="18" s="1"/>
  <c r="EI33" i="18"/>
  <c r="EM33" i="18" s="1"/>
  <c r="ES33" i="18" s="1"/>
  <c r="EU33" i="18"/>
  <c r="EY33" i="18" s="1"/>
  <c r="FE33" i="18" s="1"/>
  <c r="FG33" i="18"/>
  <c r="FK33" i="18" s="1"/>
  <c r="FQ33" i="18" s="1"/>
  <c r="BN34" i="18"/>
  <c r="BZ34" i="18"/>
  <c r="CL34" i="18"/>
  <c r="CX34" i="18"/>
  <c r="P38" i="18"/>
  <c r="AB38" i="18"/>
  <c r="AN38" i="18"/>
  <c r="AZ38" i="18"/>
  <c r="BB171" i="12"/>
  <c r="T165" i="12"/>
  <c r="BB170" i="12"/>
  <c r="BB118" i="12"/>
  <c r="BB113" i="12"/>
  <c r="T167" i="12"/>
  <c r="BE169" i="12"/>
  <c r="T162" i="12"/>
  <c r="BB169" i="12"/>
  <c r="T111" i="12"/>
  <c r="T107" i="12"/>
  <c r="AJ101" i="4"/>
  <c r="BB114" i="12"/>
  <c r="Y101" i="4"/>
  <c r="T104" i="12" s="1"/>
  <c r="BE118" i="12"/>
  <c r="BB116" i="12"/>
  <c r="T109" i="12"/>
  <c r="AJ93" i="4"/>
  <c r="AJ85" i="4"/>
  <c r="Y93" i="4"/>
  <c r="BB62" i="12" s="1"/>
  <c r="Y85" i="4"/>
  <c r="BB9" i="12" s="1"/>
  <c r="Y100" i="4"/>
  <c r="T103" i="12" s="1"/>
  <c r="AB99" i="4"/>
  <c r="BE65" i="12" s="1"/>
  <c r="AB95" i="4"/>
  <c r="W54" i="12" s="1"/>
  <c r="AJ89" i="4"/>
  <c r="Y84" i="4"/>
  <c r="BB8" i="12" s="1"/>
  <c r="AJ81" i="4"/>
  <c r="AE85" i="4"/>
  <c r="P160" i="31" s="1"/>
  <c r="Y72" i="4"/>
  <c r="T4" i="12" s="1"/>
  <c r="Y96" i="4"/>
  <c r="T55" i="12" s="1"/>
  <c r="Y78" i="4"/>
  <c r="IY40" i="18"/>
  <c r="KX40" i="18" s="1"/>
  <c r="KN41" i="18"/>
  <c r="KB41" i="18"/>
  <c r="JP41" i="18"/>
  <c r="JD41" i="18"/>
  <c r="IR41" i="18"/>
  <c r="ID41" i="18"/>
  <c r="HR41" i="18"/>
  <c r="HF41" i="18"/>
  <c r="GT41" i="18"/>
  <c r="GH41" i="18"/>
  <c r="FT41" i="18"/>
  <c r="FH41" i="18"/>
  <c r="EV41" i="18"/>
  <c r="EJ41" i="18"/>
  <c r="DX41" i="18"/>
  <c r="AN41" i="18"/>
  <c r="CS41" i="18"/>
  <c r="DJ41" i="18"/>
  <c r="HY42" i="18"/>
  <c r="GD43" i="18"/>
  <c r="AW83" i="4" s="1"/>
  <c r="Y158" i="31" s="1"/>
  <c r="KW43" i="18"/>
  <c r="CD83" i="4" s="1"/>
  <c r="AL9" i="12" s="1"/>
  <c r="FQ44" i="18"/>
  <c r="FO44" i="18"/>
  <c r="GC47" i="18"/>
  <c r="BW48" i="18"/>
  <c r="AN51" i="18"/>
  <c r="DG51" i="18"/>
  <c r="IN51" i="18"/>
  <c r="BO97" i="4" s="1"/>
  <c r="AH172" i="31" s="1"/>
  <c r="KB51" i="18"/>
  <c r="AA52" i="18"/>
  <c r="AE52" i="18" s="1"/>
  <c r="AK52" i="18" s="1"/>
  <c r="AY52" i="18"/>
  <c r="BC52" i="18" s="1"/>
  <c r="BI52" i="18" s="1"/>
  <c r="J98" i="4" s="1"/>
  <c r="AZ64" i="12" s="1"/>
  <c r="FO52" i="18"/>
  <c r="CG54" i="18"/>
  <c r="EE64" i="18"/>
  <c r="KM64" i="18"/>
  <c r="KQ64" i="18" s="1"/>
  <c r="KW64" i="18" s="1"/>
  <c r="GD66" i="18"/>
  <c r="KX67" i="18"/>
  <c r="CG138" i="4" s="1"/>
  <c r="AQ208" i="31" s="1"/>
  <c r="IE72" i="18"/>
  <c r="HS72" i="18"/>
  <c r="HG72" i="18"/>
  <c r="GU72" i="18"/>
  <c r="GI72" i="18"/>
  <c r="FU72" i="18"/>
  <c r="FI72" i="18"/>
  <c r="EW72" i="18"/>
  <c r="EK72" i="18"/>
  <c r="DY72" i="18"/>
  <c r="DK72" i="18"/>
  <c r="CY72" i="18"/>
  <c r="CM72" i="18"/>
  <c r="CA72" i="18"/>
  <c r="BO72" i="18"/>
  <c r="GD72" i="18"/>
  <c r="GO72" i="18"/>
  <c r="IK72" i="18"/>
  <c r="B132" i="18"/>
  <c r="AU13" i="17"/>
  <c r="EE13" i="17"/>
  <c r="G42" i="18"/>
  <c r="M42" i="18" s="1"/>
  <c r="Q43" i="18"/>
  <c r="AC43" i="18"/>
  <c r="AO43" i="18"/>
  <c r="BA43" i="18"/>
  <c r="IS43" i="18"/>
  <c r="JE43" i="18"/>
  <c r="JQ43" i="18"/>
  <c r="KC43" i="18"/>
  <c r="KO43" i="18"/>
  <c r="P44" i="18"/>
  <c r="AB44" i="18"/>
  <c r="AN44" i="18"/>
  <c r="AZ44" i="18"/>
  <c r="IR44" i="18"/>
  <c r="JD44" i="18"/>
  <c r="JP44" i="18"/>
  <c r="KB44" i="18"/>
  <c r="KN44" i="18"/>
  <c r="O45" i="18"/>
  <c r="S45" i="18" s="1"/>
  <c r="AA45" i="18"/>
  <c r="AE45" i="18" s="1"/>
  <c r="AK45" i="18" s="1"/>
  <c r="AM45" i="18"/>
  <c r="AQ45" i="18" s="1"/>
  <c r="AW45" i="18" s="1"/>
  <c r="AY45" i="18"/>
  <c r="BC45" i="18" s="1"/>
  <c r="BI45" i="18" s="1"/>
  <c r="J85" i="4" s="1"/>
  <c r="AZ9" i="12" s="1"/>
  <c r="GI45" i="18"/>
  <c r="GU45" i="18"/>
  <c r="HG45" i="18"/>
  <c r="HS45" i="18"/>
  <c r="IE45" i="18"/>
  <c r="IQ45" i="18"/>
  <c r="IU45" i="18" s="1"/>
  <c r="JA45" i="18" s="1"/>
  <c r="JC45" i="18"/>
  <c r="JG45" i="18" s="1"/>
  <c r="JM45" i="18" s="1"/>
  <c r="CA85" i="4" s="1"/>
  <c r="BQ9" i="12" s="1"/>
  <c r="JO45" i="18"/>
  <c r="JS45" i="18" s="1"/>
  <c r="JY45" i="18" s="1"/>
  <c r="KA45" i="18"/>
  <c r="KE45" i="18" s="1"/>
  <c r="KK45" i="18" s="1"/>
  <c r="KM45" i="18"/>
  <c r="KQ45" i="18" s="1"/>
  <c r="KW45" i="18" s="1"/>
  <c r="GH46" i="18"/>
  <c r="GT46" i="18"/>
  <c r="HF46" i="18"/>
  <c r="HR46" i="18"/>
  <c r="ID46" i="18"/>
  <c r="GG47" i="18"/>
  <c r="GK47" i="18" s="1"/>
  <c r="GQ47" i="18" s="1"/>
  <c r="GS47" i="18"/>
  <c r="GW47" i="18" s="1"/>
  <c r="HC47" i="18" s="1"/>
  <c r="BI88" i="4" s="1"/>
  <c r="BL59" i="12" s="1"/>
  <c r="HE47" i="18"/>
  <c r="HI47" i="18" s="1"/>
  <c r="HO47" i="18" s="1"/>
  <c r="HQ47" i="18"/>
  <c r="HU47" i="18" s="1"/>
  <c r="IA47" i="18" s="1"/>
  <c r="IC47" i="18"/>
  <c r="IG47" i="18" s="1"/>
  <c r="IM47" i="18" s="1"/>
  <c r="BL88" i="4" s="1"/>
  <c r="BO59" i="12" s="1"/>
  <c r="G50" i="18"/>
  <c r="M50" i="18" s="1"/>
  <c r="Q51" i="18"/>
  <c r="AC51" i="18"/>
  <c r="AO51" i="18"/>
  <c r="BA51" i="18"/>
  <c r="IS51" i="18"/>
  <c r="JE51" i="18"/>
  <c r="JQ51" i="18"/>
  <c r="KC51" i="18"/>
  <c r="KO51" i="18"/>
  <c r="P52" i="18"/>
  <c r="AB52" i="18"/>
  <c r="AN52" i="18"/>
  <c r="AZ52" i="18"/>
  <c r="IR52" i="18"/>
  <c r="JD52" i="18"/>
  <c r="JP52" i="18"/>
  <c r="KB52" i="18"/>
  <c r="KN52" i="18"/>
  <c r="O53" i="18"/>
  <c r="S53" i="18" s="1"/>
  <c r="AA53" i="18"/>
  <c r="AE53" i="18" s="1"/>
  <c r="AK53" i="18" s="1"/>
  <c r="AM53" i="18"/>
  <c r="AQ53" i="18" s="1"/>
  <c r="AW53" i="18" s="1"/>
  <c r="AY53" i="18"/>
  <c r="BC53" i="18" s="1"/>
  <c r="BI53" i="18" s="1"/>
  <c r="J99" i="4" s="1"/>
  <c r="AZ65" i="12" s="1"/>
  <c r="GI53" i="18"/>
  <c r="GU53" i="18"/>
  <c r="HG53" i="18"/>
  <c r="HS53" i="18"/>
  <c r="IE53" i="18"/>
  <c r="IQ53" i="18"/>
  <c r="IU53" i="18" s="1"/>
  <c r="JA53" i="18" s="1"/>
  <c r="JC53" i="18"/>
  <c r="JG53" i="18" s="1"/>
  <c r="JM53" i="18" s="1"/>
  <c r="CA99" i="4" s="1"/>
  <c r="BQ65" i="12" s="1"/>
  <c r="JO53" i="18"/>
  <c r="JS53" i="18" s="1"/>
  <c r="JY53" i="18" s="1"/>
  <c r="KA53" i="18"/>
  <c r="KE53" i="18" s="1"/>
  <c r="KK53" i="18" s="1"/>
  <c r="KM53" i="18"/>
  <c r="KQ53" i="18" s="1"/>
  <c r="KW53" i="18" s="1"/>
  <c r="GH54" i="18"/>
  <c r="GT54" i="18"/>
  <c r="HF54" i="18"/>
  <c r="HR54" i="18"/>
  <c r="ID54" i="18"/>
  <c r="DY55" i="18"/>
  <c r="EK55" i="18"/>
  <c r="EW55" i="18"/>
  <c r="FI55" i="18"/>
  <c r="FU55" i="18"/>
  <c r="GG55" i="18"/>
  <c r="GK55" i="18" s="1"/>
  <c r="GQ55" i="18" s="1"/>
  <c r="GS55" i="18"/>
  <c r="GW55" i="18" s="1"/>
  <c r="HC55" i="18" s="1"/>
  <c r="BI103" i="4" s="1"/>
  <c r="BL119" i="12" s="1"/>
  <c r="HE55" i="18"/>
  <c r="HI55" i="18" s="1"/>
  <c r="HO55" i="18" s="1"/>
  <c r="HQ55" i="18"/>
  <c r="HU55" i="18" s="1"/>
  <c r="IA55" i="18" s="1"/>
  <c r="IC55" i="18"/>
  <c r="IG55" i="18" s="1"/>
  <c r="IM55" i="18" s="1"/>
  <c r="BL103" i="4" s="1"/>
  <c r="BO119" i="12" s="1"/>
  <c r="BO59" i="18"/>
  <c r="CA59" i="18"/>
  <c r="CM59" i="18"/>
  <c r="CY59" i="18"/>
  <c r="DK59" i="18"/>
  <c r="DW59" i="18"/>
  <c r="EA59" i="18" s="1"/>
  <c r="EG59" i="18" s="1"/>
  <c r="EI59" i="18"/>
  <c r="EM59" i="18" s="1"/>
  <c r="ES59" i="18" s="1"/>
  <c r="AQ116" i="4" s="1"/>
  <c r="EU59" i="18"/>
  <c r="EY59" i="18" s="1"/>
  <c r="FE59" i="18" s="1"/>
  <c r="FG59" i="18"/>
  <c r="FK59" i="18" s="1"/>
  <c r="FQ59" i="18" s="1"/>
  <c r="FS59" i="18"/>
  <c r="FW59" i="18" s="1"/>
  <c r="GC59" i="18" s="1"/>
  <c r="AT116" i="4" s="1"/>
  <c r="G60" i="18"/>
  <c r="M60" i="18" s="1"/>
  <c r="BN60" i="18"/>
  <c r="BZ60" i="18"/>
  <c r="CL60" i="18"/>
  <c r="CX60" i="18"/>
  <c r="DJ60" i="18"/>
  <c r="P64" i="18"/>
  <c r="AB64" i="18"/>
  <c r="AN64" i="18"/>
  <c r="AZ64" i="18"/>
  <c r="AE145" i="4"/>
  <c r="AJ145" i="4"/>
  <c r="Y145" i="4"/>
  <c r="T214" i="19" s="1"/>
  <c r="BB164" i="19"/>
  <c r="BB163" i="19"/>
  <c r="BB162" i="19"/>
  <c r="T161" i="19"/>
  <c r="T160" i="19"/>
  <c r="T159" i="19"/>
  <c r="BB116" i="19"/>
  <c r="BB115" i="19"/>
  <c r="BB113" i="19"/>
  <c r="BB112" i="19"/>
  <c r="W108" i="19"/>
  <c r="Y132" i="4"/>
  <c r="BB114" i="19"/>
  <c r="T110" i="19"/>
  <c r="T109" i="19"/>
  <c r="Y133" i="4"/>
  <c r="T108" i="19"/>
  <c r="Y134" i="4"/>
  <c r="AB144" i="4"/>
  <c r="BE269" i="19" s="1"/>
  <c r="Y135" i="4"/>
  <c r="BE270" i="19"/>
  <c r="W106" i="19"/>
  <c r="AB143" i="4"/>
  <c r="W271" i="19" s="1"/>
  <c r="AB139" i="4"/>
  <c r="W5" i="19" s="1"/>
  <c r="IR64" i="18"/>
  <c r="JD64" i="18"/>
  <c r="JP64" i="18"/>
  <c r="KB64" i="18"/>
  <c r="KN64" i="18"/>
  <c r="O65" i="18"/>
  <c r="S65" i="18" s="1"/>
  <c r="AA65" i="18"/>
  <c r="AE65" i="18" s="1"/>
  <c r="AK65" i="18" s="1"/>
  <c r="AM65" i="18"/>
  <c r="AQ65" i="18" s="1"/>
  <c r="AW65" i="18" s="1"/>
  <c r="AY65" i="18"/>
  <c r="BC65" i="18" s="1"/>
  <c r="BI65" i="18" s="1"/>
  <c r="J136" i="4" s="1"/>
  <c r="GI65" i="18"/>
  <c r="GU65" i="18"/>
  <c r="HG65" i="18"/>
  <c r="HS65" i="18"/>
  <c r="IE65" i="18"/>
  <c r="IQ65" i="18"/>
  <c r="IU65" i="18" s="1"/>
  <c r="JA65" i="18" s="1"/>
  <c r="JC65" i="18"/>
  <c r="JG65" i="18" s="1"/>
  <c r="JM65" i="18" s="1"/>
  <c r="JO65" i="18"/>
  <c r="JS65" i="18" s="1"/>
  <c r="JY65" i="18" s="1"/>
  <c r="KA65" i="18"/>
  <c r="KE65" i="18" s="1"/>
  <c r="KK65" i="18" s="1"/>
  <c r="KM65" i="18"/>
  <c r="KQ65" i="18" s="1"/>
  <c r="KW65" i="18" s="1"/>
  <c r="GH66" i="18"/>
  <c r="GT66" i="18"/>
  <c r="HF66" i="18"/>
  <c r="HR66" i="18"/>
  <c r="ID66" i="18"/>
  <c r="DY67" i="18"/>
  <c r="EK67" i="18"/>
  <c r="EW67" i="18"/>
  <c r="FI67" i="18"/>
  <c r="FU67" i="18"/>
  <c r="GG67" i="18"/>
  <c r="GK67" i="18" s="1"/>
  <c r="GQ67" i="18" s="1"/>
  <c r="GS67" i="18"/>
  <c r="GW67" i="18" s="1"/>
  <c r="HC67" i="18" s="1"/>
  <c r="BI138" i="4" s="1"/>
  <c r="AD4" i="19" s="1"/>
  <c r="HE67" i="18"/>
  <c r="HI67" i="18" s="1"/>
  <c r="HO67" i="18" s="1"/>
  <c r="HQ67" i="18"/>
  <c r="HU67" i="18" s="1"/>
  <c r="IA67" i="18" s="1"/>
  <c r="IC67" i="18"/>
  <c r="IG67" i="18" s="1"/>
  <c r="IM67" i="18" s="1"/>
  <c r="BO71" i="18"/>
  <c r="CA71" i="18"/>
  <c r="CM71" i="18"/>
  <c r="CY71" i="18"/>
  <c r="DK71" i="18"/>
  <c r="DW71" i="18"/>
  <c r="EA71" i="18" s="1"/>
  <c r="EG71" i="18" s="1"/>
  <c r="EI71" i="18"/>
  <c r="EM71" i="18" s="1"/>
  <c r="ES71" i="18" s="1"/>
  <c r="EU71" i="18"/>
  <c r="EY71" i="18" s="1"/>
  <c r="FE71" i="18" s="1"/>
  <c r="FG71" i="18"/>
  <c r="FK71" i="18" s="1"/>
  <c r="FQ71" i="18" s="1"/>
  <c r="FS71" i="18"/>
  <c r="FW71" i="18" s="1"/>
  <c r="GC71" i="18" s="1"/>
  <c r="G72" i="18"/>
  <c r="M72" i="18" s="1"/>
  <c r="BN72" i="18"/>
  <c r="BZ72" i="18"/>
  <c r="CL72" i="18"/>
  <c r="CX72" i="18"/>
  <c r="DJ72" i="18"/>
  <c r="Q73" i="18"/>
  <c r="AC73" i="18"/>
  <c r="AO73" i="18"/>
  <c r="BA73" i="18"/>
  <c r="BM73" i="18"/>
  <c r="BQ73" i="18" s="1"/>
  <c r="BW73" i="18" s="1"/>
  <c r="BY73" i="18"/>
  <c r="CC73" i="18" s="1"/>
  <c r="CI73" i="18" s="1"/>
  <c r="CK73" i="18"/>
  <c r="CO73" i="18" s="1"/>
  <c r="CU73" i="18" s="1"/>
  <c r="CW73" i="18"/>
  <c r="DA73" i="18" s="1"/>
  <c r="DG73" i="18" s="1"/>
  <c r="DI73" i="18"/>
  <c r="DM73" i="18" s="1"/>
  <c r="DS73" i="18" s="1"/>
  <c r="AB163" i="4" s="1"/>
  <c r="W11" i="20" s="1"/>
  <c r="IS73" i="18"/>
  <c r="JE73" i="18"/>
  <c r="JQ73" i="18"/>
  <c r="KC73" i="18"/>
  <c r="KO73" i="18"/>
  <c r="P6" i="17"/>
  <c r="AB6" i="17"/>
  <c r="AN6" i="17"/>
  <c r="AZ6" i="17"/>
  <c r="Z54" i="4"/>
  <c r="AA53" i="4"/>
  <c r="Z46" i="4"/>
  <c r="X55" i="4"/>
  <c r="Z53" i="4"/>
  <c r="AA52" i="4"/>
  <c r="AA59" i="4"/>
  <c r="X54" i="4"/>
  <c r="Z52" i="4"/>
  <c r="AA51" i="4"/>
  <c r="X53" i="4"/>
  <c r="AA57" i="4"/>
  <c r="X52" i="4"/>
  <c r="AA55" i="4"/>
  <c r="AA39" i="4"/>
  <c r="Z55" i="4"/>
  <c r="AA54" i="4"/>
  <c r="AA46" i="4"/>
  <c r="X41" i="4"/>
  <c r="X39" i="4"/>
  <c r="AJ32" i="4"/>
  <c r="Z32" i="4"/>
  <c r="AJ24" i="4"/>
  <c r="X18" i="4"/>
  <c r="S11" i="10" s="1"/>
  <c r="AJ16" i="4"/>
  <c r="Z16" i="4"/>
  <c r="BC7" i="10" s="1"/>
  <c r="AJ8" i="4"/>
  <c r="AJ44" i="4"/>
  <c r="Z37" i="4"/>
  <c r="Z29" i="4"/>
  <c r="BC12" i="10" s="1"/>
  <c r="AA28" i="4"/>
  <c r="BD62" i="10" s="1"/>
  <c r="Z21" i="4"/>
  <c r="U13" i="10" s="1"/>
  <c r="AA20" i="4"/>
  <c r="V12" i="10" s="1"/>
  <c r="AA38" i="4"/>
  <c r="AJ28" i="4"/>
  <c r="Z28" i="4"/>
  <c r="BC62" i="10" s="1"/>
  <c r="AJ20" i="4"/>
  <c r="Z20" i="4"/>
  <c r="U12" i="10" s="1"/>
  <c r="AJ12" i="4"/>
  <c r="Z38" i="4"/>
  <c r="X37" i="4"/>
  <c r="X29" i="4"/>
  <c r="BA12" i="10" s="1"/>
  <c r="X21" i="4"/>
  <c r="S13" i="10" s="1"/>
  <c r="AA18" i="4"/>
  <c r="V11" i="10" s="1"/>
  <c r="AE16" i="4"/>
  <c r="P94" i="31" s="1"/>
  <c r="AA41" i="4"/>
  <c r="Z39" i="4"/>
  <c r="X38" i="4"/>
  <c r="Z33" i="4"/>
  <c r="AA32" i="4"/>
  <c r="Z17" i="4"/>
  <c r="BC8" i="10" s="1"/>
  <c r="AA16" i="4"/>
  <c r="BD7" i="10" s="1"/>
  <c r="X19" i="4"/>
  <c r="BA9" i="10" s="1"/>
  <c r="IR6" i="17"/>
  <c r="JD6" i="17"/>
  <c r="JP6" i="17"/>
  <c r="KB6" i="17"/>
  <c r="KN6" i="17"/>
  <c r="O7" i="17"/>
  <c r="S7" i="17" s="1"/>
  <c r="Y7" i="17" s="1"/>
  <c r="AA7" i="17"/>
  <c r="AE7" i="17" s="1"/>
  <c r="AK7" i="17" s="1"/>
  <c r="H7" i="4" s="1"/>
  <c r="P5" i="10" s="1"/>
  <c r="AM7" i="17"/>
  <c r="AQ7" i="17" s="1"/>
  <c r="AW7" i="17" s="1"/>
  <c r="I7" i="4" s="1"/>
  <c r="Q5" i="10" s="1"/>
  <c r="AY7" i="17"/>
  <c r="BC7" i="17" s="1"/>
  <c r="BI7" i="17" s="1"/>
  <c r="BY7" i="17"/>
  <c r="CC7" i="17" s="1"/>
  <c r="CI7" i="17" s="1"/>
  <c r="CL7" i="17"/>
  <c r="CY7" i="17"/>
  <c r="DY7" i="17"/>
  <c r="GS7" i="17"/>
  <c r="GW7" i="17" s="1"/>
  <c r="HC7" i="17" s="1"/>
  <c r="JO7" i="17"/>
  <c r="JS7" i="17" s="1"/>
  <c r="JY7" i="17" s="1"/>
  <c r="KO7" i="17"/>
  <c r="G8" i="17"/>
  <c r="AM8" i="17"/>
  <c r="AQ8" i="17" s="1"/>
  <c r="AW8" i="17" s="1"/>
  <c r="I8" i="4" s="1"/>
  <c r="Q6" i="10" s="1"/>
  <c r="EV8" i="17"/>
  <c r="HR8" i="17"/>
  <c r="IQ8" i="17"/>
  <c r="IU8" i="17" s="1"/>
  <c r="JA8" i="17" s="1"/>
  <c r="BZ8" i="4" s="1"/>
  <c r="AH6" i="10" s="1"/>
  <c r="KM8" i="17"/>
  <c r="KQ8" i="17" s="1"/>
  <c r="KW8" i="17" s="1"/>
  <c r="CM9" i="17"/>
  <c r="Q10" i="17"/>
  <c r="BW10" i="17"/>
  <c r="X10" i="4" s="1"/>
  <c r="S8" i="10" s="1"/>
  <c r="CX10" i="17"/>
  <c r="JD10" i="17"/>
  <c r="CW11" i="17"/>
  <c r="DA11" i="17" s="1"/>
  <c r="DG11" i="17" s="1"/>
  <c r="EV11" i="17"/>
  <c r="GS11" i="17"/>
  <c r="GW11" i="17" s="1"/>
  <c r="HC11" i="17" s="1"/>
  <c r="FS12" i="17"/>
  <c r="FW12" i="17" s="1"/>
  <c r="GC12" i="17" s="1"/>
  <c r="JW13" i="17"/>
  <c r="JY13" i="17"/>
  <c r="BW15" i="17"/>
  <c r="BU15" i="17"/>
  <c r="DG25" i="17"/>
  <c r="AA44" i="4" s="1"/>
  <c r="CU36" i="17"/>
  <c r="Z73" i="4" s="1"/>
  <c r="U5" i="12" s="1"/>
  <c r="GH39" i="18"/>
  <c r="GT39" i="18"/>
  <c r="HF39" i="18"/>
  <c r="HR39" i="18"/>
  <c r="ID39" i="18"/>
  <c r="GG40" i="18"/>
  <c r="GK40" i="18" s="1"/>
  <c r="GQ40" i="18" s="1"/>
  <c r="GS40" i="18"/>
  <c r="GW40" i="18" s="1"/>
  <c r="HC40" i="18" s="1"/>
  <c r="BI76" i="4" s="1"/>
  <c r="AD6" i="12" s="1"/>
  <c r="HE40" i="18"/>
  <c r="HI40" i="18" s="1"/>
  <c r="HO40" i="18" s="1"/>
  <c r="HQ40" i="18"/>
  <c r="HU40" i="18" s="1"/>
  <c r="IA40" i="18" s="1"/>
  <c r="IC40" i="18"/>
  <c r="IG40" i="18" s="1"/>
  <c r="IM40" i="18" s="1"/>
  <c r="BL78" i="4" s="1"/>
  <c r="DW42" i="18"/>
  <c r="EA42" i="18" s="1"/>
  <c r="EG42" i="18" s="1"/>
  <c r="EI42" i="18"/>
  <c r="EM42" i="18" s="1"/>
  <c r="ES42" i="18" s="1"/>
  <c r="AQ80" i="4" s="1"/>
  <c r="BG6" i="12" s="1"/>
  <c r="EU42" i="18"/>
  <c r="EY42" i="18" s="1"/>
  <c r="FE42" i="18" s="1"/>
  <c r="FG42" i="18"/>
  <c r="FK42" i="18" s="1"/>
  <c r="FQ42" i="18" s="1"/>
  <c r="FS42" i="18"/>
  <c r="FW42" i="18" s="1"/>
  <c r="GC42" i="18" s="1"/>
  <c r="AT80" i="4" s="1"/>
  <c r="BJ6" i="12" s="1"/>
  <c r="G43" i="18"/>
  <c r="M43" i="18" s="1"/>
  <c r="Q44" i="18"/>
  <c r="AC44" i="18"/>
  <c r="AO44" i="18"/>
  <c r="BA44" i="18"/>
  <c r="IS44" i="18"/>
  <c r="JE44" i="18"/>
  <c r="JQ44" i="18"/>
  <c r="KC44" i="18"/>
  <c r="KO44" i="18"/>
  <c r="P45" i="18"/>
  <c r="AB45" i="18"/>
  <c r="AN45" i="18"/>
  <c r="AZ45" i="18"/>
  <c r="IR45" i="18"/>
  <c r="JD45" i="18"/>
  <c r="JP45" i="18"/>
  <c r="KB45" i="18"/>
  <c r="KN45" i="18"/>
  <c r="O46" i="18"/>
  <c r="S46" i="18" s="1"/>
  <c r="AA46" i="18"/>
  <c r="AE46" i="18" s="1"/>
  <c r="AK46" i="18" s="1"/>
  <c r="AM46" i="18"/>
  <c r="AQ46" i="18" s="1"/>
  <c r="AW46" i="18" s="1"/>
  <c r="AY46" i="18"/>
  <c r="BC46" i="18" s="1"/>
  <c r="BI46" i="18" s="1"/>
  <c r="J92" i="4" s="1"/>
  <c r="AZ61" i="12" s="1"/>
  <c r="GI46" i="18"/>
  <c r="GU46" i="18"/>
  <c r="HG46" i="18"/>
  <c r="HS46" i="18"/>
  <c r="IE46" i="18"/>
  <c r="IQ46" i="18"/>
  <c r="IU46" i="18" s="1"/>
  <c r="JA46" i="18" s="1"/>
  <c r="JC46" i="18"/>
  <c r="JG46" i="18" s="1"/>
  <c r="JM46" i="18" s="1"/>
  <c r="JO46" i="18"/>
  <c r="JS46" i="18" s="1"/>
  <c r="JY46" i="18" s="1"/>
  <c r="KA46" i="18"/>
  <c r="KE46" i="18" s="1"/>
  <c r="KK46" i="18" s="1"/>
  <c r="KM46" i="18"/>
  <c r="KQ46" i="18" s="1"/>
  <c r="KW46" i="18" s="1"/>
  <c r="GH47" i="18"/>
  <c r="GT47" i="18"/>
  <c r="HF47" i="18"/>
  <c r="HR47" i="18"/>
  <c r="ID47" i="18"/>
  <c r="DY48" i="18"/>
  <c r="EK48" i="18"/>
  <c r="EW48" i="18"/>
  <c r="FI48" i="18"/>
  <c r="FU48" i="18"/>
  <c r="GG48" i="18"/>
  <c r="GK48" i="18" s="1"/>
  <c r="GQ48" i="18" s="1"/>
  <c r="GS48" i="18"/>
  <c r="GW48" i="18" s="1"/>
  <c r="HC48" i="18" s="1"/>
  <c r="HE48" i="18"/>
  <c r="HI48" i="18" s="1"/>
  <c r="HO48" i="18" s="1"/>
  <c r="HQ48" i="18"/>
  <c r="HU48" i="18" s="1"/>
  <c r="IA48" i="18" s="1"/>
  <c r="IC48" i="18"/>
  <c r="IG48" i="18" s="1"/>
  <c r="IM48" i="18" s="1"/>
  <c r="BL89" i="4" s="1"/>
  <c r="BO60" i="12" s="1"/>
  <c r="DX49" i="18"/>
  <c r="EJ49" i="18"/>
  <c r="EV49" i="18"/>
  <c r="FH49" i="18"/>
  <c r="FT49" i="18"/>
  <c r="DW50" i="18"/>
  <c r="EG50" i="18" s="1"/>
  <c r="EI50" i="18"/>
  <c r="ES50" i="18" s="1"/>
  <c r="AQ94" i="4" s="1"/>
  <c r="Y53" i="12" s="1"/>
  <c r="EU50" i="18"/>
  <c r="FE50" i="18" s="1"/>
  <c r="FG50" i="18"/>
  <c r="FQ50" i="18" s="1"/>
  <c r="FS50" i="18"/>
  <c r="GC50" i="18" s="1"/>
  <c r="AT94" i="4" s="1"/>
  <c r="AB53" i="12" s="1"/>
  <c r="Q52" i="18"/>
  <c r="AC52" i="18"/>
  <c r="AO52" i="18"/>
  <c r="BA52" i="18"/>
  <c r="IS52" i="18"/>
  <c r="JE52" i="18"/>
  <c r="JQ52" i="18"/>
  <c r="KC52" i="18"/>
  <c r="KO52" i="18"/>
  <c r="P53" i="18"/>
  <c r="AB53" i="18"/>
  <c r="AN53" i="18"/>
  <c r="AZ53" i="18"/>
  <c r="IR53" i="18"/>
  <c r="JD53" i="18"/>
  <c r="JP53" i="18"/>
  <c r="KB53" i="18"/>
  <c r="KN53" i="18"/>
  <c r="O54" i="18"/>
  <c r="S54" i="18" s="1"/>
  <c r="AA54" i="18"/>
  <c r="AE54" i="18" s="1"/>
  <c r="AK54" i="18" s="1"/>
  <c r="AM54" i="18"/>
  <c r="AQ54" i="18" s="1"/>
  <c r="AW54" i="18" s="1"/>
  <c r="AY54" i="18"/>
  <c r="BC54" i="18" s="1"/>
  <c r="BI54" i="18" s="1"/>
  <c r="J102" i="4" s="1"/>
  <c r="R105" i="12" s="1"/>
  <c r="GI54" i="18"/>
  <c r="GU54" i="18"/>
  <c r="HG54" i="18"/>
  <c r="HS54" i="18"/>
  <c r="IE54" i="18"/>
  <c r="IQ54" i="18"/>
  <c r="IU54" i="18" s="1"/>
  <c r="JA54" i="18" s="1"/>
  <c r="JC54" i="18"/>
  <c r="JG54" i="18" s="1"/>
  <c r="JM54" i="18" s="1"/>
  <c r="CA102" i="4" s="1"/>
  <c r="AI105" i="12" s="1"/>
  <c r="JO54" i="18"/>
  <c r="JS54" i="18" s="1"/>
  <c r="JY54" i="18" s="1"/>
  <c r="KA54" i="18"/>
  <c r="KE54" i="18" s="1"/>
  <c r="KK54" i="18" s="1"/>
  <c r="KM54" i="18"/>
  <c r="KQ54" i="18" s="1"/>
  <c r="KW54" i="18" s="1"/>
  <c r="CD102" i="4" s="1"/>
  <c r="AL105" i="12" s="1"/>
  <c r="GH55" i="18"/>
  <c r="GT55" i="18"/>
  <c r="HF55" i="18"/>
  <c r="HR55" i="18"/>
  <c r="ID55" i="18"/>
  <c r="DX59" i="18"/>
  <c r="EJ59" i="18"/>
  <c r="EV59" i="18"/>
  <c r="FH59" i="18"/>
  <c r="FT59" i="18"/>
  <c r="BL63" i="13"/>
  <c r="BL62" i="13"/>
  <c r="AD223" i="13"/>
  <c r="AD119" i="13"/>
  <c r="BL9" i="13"/>
  <c r="BL6" i="13"/>
  <c r="BL5" i="13"/>
  <c r="BL4" i="13"/>
  <c r="AD170" i="13"/>
  <c r="AD112" i="13"/>
  <c r="AD115" i="13"/>
  <c r="AD113" i="13"/>
  <c r="AD59" i="13"/>
  <c r="AG5" i="13"/>
  <c r="AD117" i="13"/>
  <c r="AG61" i="13"/>
  <c r="AD5" i="13"/>
  <c r="AD116" i="13"/>
  <c r="AD114" i="13"/>
  <c r="AD118" i="13"/>
  <c r="AD61" i="13"/>
  <c r="AG60" i="13"/>
  <c r="DW60" i="18"/>
  <c r="EA60" i="18" s="1"/>
  <c r="EG60" i="18" s="1"/>
  <c r="EI60" i="18"/>
  <c r="EM60" i="18" s="1"/>
  <c r="ES60" i="18" s="1"/>
  <c r="AQ120" i="4" s="1"/>
  <c r="BG64" i="13" s="1"/>
  <c r="EU60" i="18"/>
  <c r="EY60" i="18" s="1"/>
  <c r="FE60" i="18" s="1"/>
  <c r="FG60" i="18"/>
  <c r="FK60" i="18" s="1"/>
  <c r="FQ60" i="18" s="1"/>
  <c r="FS60" i="18"/>
  <c r="FW60" i="18" s="1"/>
  <c r="GC60" i="18" s="1"/>
  <c r="AT120" i="4" s="1"/>
  <c r="BJ64" i="13" s="1"/>
  <c r="Q64" i="18"/>
  <c r="AC64" i="18"/>
  <c r="AO64" i="18"/>
  <c r="BA64" i="18"/>
  <c r="IS64" i="18"/>
  <c r="JE64" i="18"/>
  <c r="JQ64" i="18"/>
  <c r="KC64" i="18"/>
  <c r="KO64" i="18"/>
  <c r="P65" i="18"/>
  <c r="AB65" i="18"/>
  <c r="AN65" i="18"/>
  <c r="AZ65" i="18"/>
  <c r="IR65" i="18"/>
  <c r="JD65" i="18"/>
  <c r="JP65" i="18"/>
  <c r="KB65" i="18"/>
  <c r="O66" i="18"/>
  <c r="S66" i="18" s="1"/>
  <c r="AA66" i="18"/>
  <c r="AE66" i="18" s="1"/>
  <c r="AK66" i="18" s="1"/>
  <c r="AM66" i="18"/>
  <c r="AQ66" i="18" s="1"/>
  <c r="AW66" i="18" s="1"/>
  <c r="AY66" i="18"/>
  <c r="BC66" i="18" s="1"/>
  <c r="BI66" i="18" s="1"/>
  <c r="J137" i="4" s="1"/>
  <c r="GI66" i="18"/>
  <c r="GU66" i="18"/>
  <c r="HG66" i="18"/>
  <c r="HS66" i="18"/>
  <c r="IE66" i="18"/>
  <c r="IQ66" i="18"/>
  <c r="IU66" i="18" s="1"/>
  <c r="JA66" i="18" s="1"/>
  <c r="JC66" i="18"/>
  <c r="JG66" i="18" s="1"/>
  <c r="JM66" i="18" s="1"/>
  <c r="CA137" i="4" s="1"/>
  <c r="JO66" i="18"/>
  <c r="JS66" i="18" s="1"/>
  <c r="JY66" i="18" s="1"/>
  <c r="KA66" i="18"/>
  <c r="KE66" i="18" s="1"/>
  <c r="KK66" i="18" s="1"/>
  <c r="KM66" i="18"/>
  <c r="KQ66" i="18" s="1"/>
  <c r="KW66" i="18" s="1"/>
  <c r="GH67" i="18"/>
  <c r="GT67" i="18"/>
  <c r="HF67" i="18"/>
  <c r="HR67" i="18"/>
  <c r="ID67" i="18"/>
  <c r="DX71" i="18"/>
  <c r="EJ71" i="18"/>
  <c r="EV71" i="18"/>
  <c r="FH71" i="18"/>
  <c r="FT71" i="18"/>
  <c r="DW72" i="18"/>
  <c r="EA72" i="18" s="1"/>
  <c r="EG72" i="18" s="1"/>
  <c r="EI72" i="18"/>
  <c r="EM72" i="18" s="1"/>
  <c r="ES72" i="18" s="1"/>
  <c r="EU72" i="18"/>
  <c r="EY72" i="18" s="1"/>
  <c r="FE72" i="18" s="1"/>
  <c r="FG72" i="18"/>
  <c r="FK72" i="18" s="1"/>
  <c r="FQ72" i="18" s="1"/>
  <c r="FS72" i="18"/>
  <c r="FW72" i="18" s="1"/>
  <c r="GC72" i="18" s="1"/>
  <c r="G73" i="18"/>
  <c r="M73" i="18" s="1"/>
  <c r="Q6" i="17"/>
  <c r="AC6" i="17"/>
  <c r="AO6" i="17"/>
  <c r="BA6" i="17"/>
  <c r="IS6" i="17"/>
  <c r="JE6" i="17"/>
  <c r="JQ6" i="17"/>
  <c r="KC6" i="17"/>
  <c r="ID7" i="17"/>
  <c r="HR7" i="17"/>
  <c r="HF7" i="17"/>
  <c r="GT7" i="17"/>
  <c r="GH7" i="17"/>
  <c r="P7" i="17"/>
  <c r="AB7" i="17"/>
  <c r="AN7" i="17"/>
  <c r="AZ7" i="17"/>
  <c r="BZ7" i="17"/>
  <c r="JP7" i="17"/>
  <c r="EI8" i="17"/>
  <c r="EM8" i="17" s="1"/>
  <c r="ES8" i="17" s="1"/>
  <c r="HF8" i="17"/>
  <c r="IR8" i="17"/>
  <c r="KN8" i="17"/>
  <c r="BA9" i="17"/>
  <c r="CA9" i="17"/>
  <c r="EW9" i="17"/>
  <c r="IS9" i="17"/>
  <c r="KO9" i="17"/>
  <c r="IE10" i="17"/>
  <c r="HS10" i="17"/>
  <c r="HG10" i="17"/>
  <c r="GU10" i="17"/>
  <c r="GI10" i="17"/>
  <c r="DK10" i="17"/>
  <c r="CY10" i="17"/>
  <c r="CM10" i="17"/>
  <c r="CA10" i="17"/>
  <c r="BO10" i="17"/>
  <c r="BU10" i="17"/>
  <c r="DQ10" i="17"/>
  <c r="FT10" i="17"/>
  <c r="GT10" i="17"/>
  <c r="IR10" i="17"/>
  <c r="JE10" i="17"/>
  <c r="AY11" i="17"/>
  <c r="BC11" i="17" s="1"/>
  <c r="BI11" i="17" s="1"/>
  <c r="BM11" i="17"/>
  <c r="BQ11" i="17" s="1"/>
  <c r="BW11" i="17" s="1"/>
  <c r="X11" i="4" s="1"/>
  <c r="BA4" i="10" s="1"/>
  <c r="FO11" i="17"/>
  <c r="HQ11" i="17"/>
  <c r="HU11" i="17" s="1"/>
  <c r="IA11" i="17" s="1"/>
  <c r="BK11" i="4" s="1"/>
  <c r="BN4" i="10" s="1"/>
  <c r="JD11" i="17"/>
  <c r="IC12" i="17"/>
  <c r="IG12" i="17" s="1"/>
  <c r="IM12" i="17" s="1"/>
  <c r="HQ12" i="17"/>
  <c r="HU12" i="17" s="1"/>
  <c r="IA12" i="17" s="1"/>
  <c r="BK12" i="4" s="1"/>
  <c r="AF9" i="10" s="1"/>
  <c r="HE12" i="17"/>
  <c r="HI12" i="17" s="1"/>
  <c r="HO12" i="17" s="1"/>
  <c r="GS12" i="17"/>
  <c r="GW12" i="17" s="1"/>
  <c r="HC12" i="17" s="1"/>
  <c r="GG12" i="17"/>
  <c r="GK12" i="17" s="1"/>
  <c r="GQ12" i="17" s="1"/>
  <c r="BH12" i="4" s="1"/>
  <c r="AC9" i="10" s="1"/>
  <c r="G12" i="17"/>
  <c r="DI12" i="17"/>
  <c r="DM12" i="17" s="1"/>
  <c r="DS12" i="17" s="1"/>
  <c r="CW12" i="17"/>
  <c r="DA12" i="17" s="1"/>
  <c r="DG12" i="17" s="1"/>
  <c r="AA12" i="4" s="1"/>
  <c r="V9" i="10" s="1"/>
  <c r="CK12" i="17"/>
  <c r="CO12" i="17" s="1"/>
  <c r="CU12" i="17" s="1"/>
  <c r="Z12" i="4" s="1"/>
  <c r="U9" i="10" s="1"/>
  <c r="BY12" i="17"/>
  <c r="CC12" i="17" s="1"/>
  <c r="CI12" i="17" s="1"/>
  <c r="BM12" i="17"/>
  <c r="BQ12" i="17" s="1"/>
  <c r="BW12" i="17" s="1"/>
  <c r="AM12" i="17"/>
  <c r="AQ12" i="17" s="1"/>
  <c r="AW12" i="17" s="1"/>
  <c r="I12" i="4" s="1"/>
  <c r="Q9" i="10" s="1"/>
  <c r="BG12" i="17"/>
  <c r="EI12" i="17"/>
  <c r="EM12" i="17" s="1"/>
  <c r="ES12" i="17" s="1"/>
  <c r="FC12" i="17"/>
  <c r="FT12" i="17"/>
  <c r="IY12" i="17"/>
  <c r="HO14" i="17"/>
  <c r="BJ14" i="4" s="1"/>
  <c r="AE10" i="10" s="1"/>
  <c r="DE15" i="17"/>
  <c r="CI18" i="17"/>
  <c r="DT19" i="17"/>
  <c r="FQ23" i="17"/>
  <c r="AS42" i="4" s="1"/>
  <c r="KX29" i="17"/>
  <c r="CG48" i="4" s="1"/>
  <c r="AQ126" i="31" s="1"/>
  <c r="Q45" i="18"/>
  <c r="AC45" i="18"/>
  <c r="AO45" i="18"/>
  <c r="BA45" i="18"/>
  <c r="IS45" i="18"/>
  <c r="JE45" i="18"/>
  <c r="JQ45" i="18"/>
  <c r="KC45" i="18"/>
  <c r="KO45" i="18"/>
  <c r="P46" i="18"/>
  <c r="AB46" i="18"/>
  <c r="AN46" i="18"/>
  <c r="AZ46" i="18"/>
  <c r="IR46" i="18"/>
  <c r="JD46" i="18"/>
  <c r="JP46" i="18"/>
  <c r="KB46" i="18"/>
  <c r="KN46" i="18"/>
  <c r="O47" i="18"/>
  <c r="S47" i="18" s="1"/>
  <c r="AA47" i="18"/>
  <c r="AE47" i="18" s="1"/>
  <c r="AK47" i="18" s="1"/>
  <c r="AM47" i="18"/>
  <c r="AQ47" i="18" s="1"/>
  <c r="AW47" i="18" s="1"/>
  <c r="AY47" i="18"/>
  <c r="BC47" i="18" s="1"/>
  <c r="BI47" i="18" s="1"/>
  <c r="J88" i="4" s="1"/>
  <c r="AZ59" i="12" s="1"/>
  <c r="IQ47" i="18"/>
  <c r="IU47" i="18" s="1"/>
  <c r="JA47" i="18" s="1"/>
  <c r="JC47" i="18"/>
  <c r="JG47" i="18" s="1"/>
  <c r="JM47" i="18" s="1"/>
  <c r="CA88" i="4" s="1"/>
  <c r="BQ59" i="12" s="1"/>
  <c r="JO47" i="18"/>
  <c r="JS47" i="18" s="1"/>
  <c r="JY47" i="18" s="1"/>
  <c r="KA47" i="18"/>
  <c r="KE47" i="18" s="1"/>
  <c r="KK47" i="18" s="1"/>
  <c r="KM47" i="18"/>
  <c r="KQ47" i="18" s="1"/>
  <c r="KW47" i="18" s="1"/>
  <c r="CD88" i="4" s="1"/>
  <c r="BT59" i="12" s="1"/>
  <c r="Q53" i="18"/>
  <c r="AC53" i="18"/>
  <c r="AO53" i="18"/>
  <c r="BA53" i="18"/>
  <c r="IS53" i="18"/>
  <c r="JE53" i="18"/>
  <c r="JQ53" i="18"/>
  <c r="KC53" i="18"/>
  <c r="KO53" i="18"/>
  <c r="P54" i="18"/>
  <c r="AB54" i="18"/>
  <c r="AN54" i="18"/>
  <c r="AZ54" i="18"/>
  <c r="IR54" i="18"/>
  <c r="JD54" i="18"/>
  <c r="JP54" i="18"/>
  <c r="KB54" i="18"/>
  <c r="KN54" i="18"/>
  <c r="O55" i="18"/>
  <c r="S55" i="18" s="1"/>
  <c r="AA55" i="18"/>
  <c r="AE55" i="18" s="1"/>
  <c r="AK55" i="18" s="1"/>
  <c r="AM55" i="18"/>
  <c r="AQ55" i="18" s="1"/>
  <c r="AW55" i="18" s="1"/>
  <c r="AY55" i="18"/>
  <c r="BC55" i="18" s="1"/>
  <c r="BI55" i="18" s="1"/>
  <c r="J103" i="4" s="1"/>
  <c r="AZ119" i="12" s="1"/>
  <c r="GI55" i="18"/>
  <c r="GU55" i="18"/>
  <c r="HG55" i="18"/>
  <c r="HS55" i="18"/>
  <c r="IE55" i="18"/>
  <c r="IQ55" i="18"/>
  <c r="IU55" i="18" s="1"/>
  <c r="JA55" i="18" s="1"/>
  <c r="JC55" i="18"/>
  <c r="JG55" i="18" s="1"/>
  <c r="JM55" i="18" s="1"/>
  <c r="CA103" i="4" s="1"/>
  <c r="BQ119" i="12" s="1"/>
  <c r="JO55" i="18"/>
  <c r="JS55" i="18" s="1"/>
  <c r="JY55" i="18" s="1"/>
  <c r="KA55" i="18"/>
  <c r="KE55" i="18" s="1"/>
  <c r="KK55" i="18" s="1"/>
  <c r="KM55" i="18"/>
  <c r="KQ55" i="18" s="1"/>
  <c r="KW55" i="18" s="1"/>
  <c r="CD103" i="4" s="1"/>
  <c r="BT119" i="12" s="1"/>
  <c r="DY59" i="18"/>
  <c r="EK59" i="18"/>
  <c r="EW59" i="18"/>
  <c r="FI59" i="18"/>
  <c r="FU59" i="18"/>
  <c r="GG59" i="18"/>
  <c r="GK59" i="18" s="1"/>
  <c r="GQ59" i="18" s="1"/>
  <c r="GS59" i="18"/>
  <c r="GW59" i="18" s="1"/>
  <c r="HC59" i="18" s="1"/>
  <c r="BI116" i="4" s="1"/>
  <c r="HE59" i="18"/>
  <c r="HI59" i="18" s="1"/>
  <c r="HO59" i="18" s="1"/>
  <c r="HQ59" i="18"/>
  <c r="HU59" i="18" s="1"/>
  <c r="IA59" i="18" s="1"/>
  <c r="IC59" i="18"/>
  <c r="IG59" i="18" s="1"/>
  <c r="IM59" i="18" s="1"/>
  <c r="DX60" i="18"/>
  <c r="EJ60" i="18"/>
  <c r="EV60" i="18"/>
  <c r="FH60" i="18"/>
  <c r="FT60" i="18"/>
  <c r="AQ145" i="4"/>
  <c r="Y214" i="19" s="1"/>
  <c r="BG164" i="19"/>
  <c r="BG163" i="19"/>
  <c r="BG162" i="19"/>
  <c r="Y161" i="19"/>
  <c r="Y160" i="19"/>
  <c r="Y159" i="19"/>
  <c r="BG116" i="19"/>
  <c r="AW145" i="4"/>
  <c r="BB145" i="4"/>
  <c r="BG115" i="19"/>
  <c r="BG112" i="19"/>
  <c r="BG113" i="19"/>
  <c r="Y109" i="19"/>
  <c r="Y108" i="19"/>
  <c r="AB106" i="19"/>
  <c r="Y110" i="19"/>
  <c r="BG114" i="19"/>
  <c r="Y106" i="19"/>
  <c r="BG270" i="19"/>
  <c r="AQ144" i="4"/>
  <c r="BG269" i="19" s="1"/>
  <c r="AQ143" i="4"/>
  <c r="Y271" i="19" s="1"/>
  <c r="AQ132" i="4"/>
  <c r="Y107" i="19"/>
  <c r="AQ133" i="4"/>
  <c r="AQ134" i="4"/>
  <c r="Q65" i="18"/>
  <c r="AC65" i="18"/>
  <c r="AO65" i="18"/>
  <c r="BA65" i="18"/>
  <c r="BM65" i="18"/>
  <c r="BQ65" i="18" s="1"/>
  <c r="BW65" i="18" s="1"/>
  <c r="BY65" i="18"/>
  <c r="CC65" i="18" s="1"/>
  <c r="CI65" i="18" s="1"/>
  <c r="CK65" i="18"/>
  <c r="CO65" i="18" s="1"/>
  <c r="CU65" i="18" s="1"/>
  <c r="CW65" i="18"/>
  <c r="DA65" i="18" s="1"/>
  <c r="DG65" i="18" s="1"/>
  <c r="DI65" i="18"/>
  <c r="DM65" i="18" s="1"/>
  <c r="DS65" i="18" s="1"/>
  <c r="AB136" i="4" s="1"/>
  <c r="IS65" i="18"/>
  <c r="JE65" i="18"/>
  <c r="JQ65" i="18"/>
  <c r="KC65" i="18"/>
  <c r="KO65" i="18"/>
  <c r="P66" i="18"/>
  <c r="AB66" i="18"/>
  <c r="AN66" i="18"/>
  <c r="AZ66" i="18"/>
  <c r="IR66" i="18"/>
  <c r="JD66" i="18"/>
  <c r="JP66" i="18"/>
  <c r="KB66" i="18"/>
  <c r="KN66" i="18"/>
  <c r="O67" i="18"/>
  <c r="S67" i="18" s="1"/>
  <c r="AA67" i="18"/>
  <c r="AE67" i="18" s="1"/>
  <c r="AK67" i="18" s="1"/>
  <c r="AM67" i="18"/>
  <c r="AQ67" i="18" s="1"/>
  <c r="AW67" i="18" s="1"/>
  <c r="AY67" i="18"/>
  <c r="BC67" i="18" s="1"/>
  <c r="BI67" i="18" s="1"/>
  <c r="J138" i="4" s="1"/>
  <c r="R4" i="19" s="1"/>
  <c r="GI67" i="18"/>
  <c r="GU67" i="18"/>
  <c r="HG67" i="18"/>
  <c r="HS67" i="18"/>
  <c r="IE67" i="18"/>
  <c r="IQ67" i="18"/>
  <c r="IU67" i="18" s="1"/>
  <c r="JA67" i="18" s="1"/>
  <c r="JC67" i="18"/>
  <c r="JG67" i="18" s="1"/>
  <c r="JM67" i="18" s="1"/>
  <c r="JO67" i="18"/>
  <c r="JS67" i="18" s="1"/>
  <c r="JY67" i="18" s="1"/>
  <c r="KA67" i="18"/>
  <c r="KE67" i="18" s="1"/>
  <c r="KK67" i="18" s="1"/>
  <c r="KM67" i="18"/>
  <c r="KQ67" i="18" s="1"/>
  <c r="KW67" i="18" s="1"/>
  <c r="CD138" i="4" s="1"/>
  <c r="AL4" i="19" s="1"/>
  <c r="DY71" i="18"/>
  <c r="EK71" i="18"/>
  <c r="EW71" i="18"/>
  <c r="FI71" i="18"/>
  <c r="FU71" i="18"/>
  <c r="GG71" i="18"/>
  <c r="GK71" i="18" s="1"/>
  <c r="GQ71" i="18" s="1"/>
  <c r="GS71" i="18"/>
  <c r="GW71" i="18" s="1"/>
  <c r="HC71" i="18" s="1"/>
  <c r="BI161" i="4" s="1"/>
  <c r="AD7" i="20" s="1"/>
  <c r="HE71" i="18"/>
  <c r="HI71" i="18" s="1"/>
  <c r="HO71" i="18" s="1"/>
  <c r="HQ71" i="18"/>
  <c r="HU71" i="18" s="1"/>
  <c r="IA71" i="18" s="1"/>
  <c r="IC71" i="18"/>
  <c r="IG71" i="18" s="1"/>
  <c r="IM71" i="18" s="1"/>
  <c r="BL161" i="4" s="1"/>
  <c r="AG7" i="20" s="1"/>
  <c r="DX72" i="18"/>
  <c r="EJ72" i="18"/>
  <c r="EV72" i="18"/>
  <c r="FH72" i="18"/>
  <c r="FT72" i="18"/>
  <c r="BO73" i="18"/>
  <c r="CA73" i="18"/>
  <c r="CM73" i="18"/>
  <c r="CY73" i="18"/>
  <c r="DK73" i="18"/>
  <c r="DW73" i="18"/>
  <c r="EA73" i="18" s="1"/>
  <c r="EG73" i="18" s="1"/>
  <c r="EI73" i="18"/>
  <c r="EM73" i="18" s="1"/>
  <c r="ES73" i="18" s="1"/>
  <c r="EU73" i="18"/>
  <c r="EY73" i="18" s="1"/>
  <c r="FE73" i="18" s="1"/>
  <c r="FG73" i="18"/>
  <c r="FK73" i="18" s="1"/>
  <c r="FQ73" i="18" s="1"/>
  <c r="FS73" i="18"/>
  <c r="FW73" i="18" s="1"/>
  <c r="GC73" i="18" s="1"/>
  <c r="BN6" i="17"/>
  <c r="BZ6" i="17"/>
  <c r="CL6" i="17"/>
  <c r="CX6" i="17"/>
  <c r="DJ6" i="17"/>
  <c r="AR55" i="4"/>
  <c r="AS54" i="4"/>
  <c r="AS60" i="4"/>
  <c r="AP56" i="4"/>
  <c r="AR54" i="4"/>
  <c r="AS53" i="4"/>
  <c r="AR60" i="4"/>
  <c r="AP55" i="4"/>
  <c r="AR53" i="4"/>
  <c r="AS52" i="4"/>
  <c r="AP54" i="4"/>
  <c r="AS58" i="4"/>
  <c r="AP53" i="4"/>
  <c r="AR51" i="4"/>
  <c r="AS56" i="4"/>
  <c r="AS40" i="4"/>
  <c r="AR56" i="4"/>
  <c r="AS55" i="4"/>
  <c r="AR40" i="4"/>
  <c r="AS39" i="4"/>
  <c r="AR38" i="4"/>
  <c r="AP37" i="4"/>
  <c r="AW30" i="4"/>
  <c r="Y108" i="31" s="1"/>
  <c r="AW22" i="4"/>
  <c r="Y100" i="31" s="1"/>
  <c r="AP19" i="4"/>
  <c r="BF9" i="10" s="1"/>
  <c r="AR17" i="4"/>
  <c r="BH8" i="10" s="1"/>
  <c r="AW14" i="4"/>
  <c r="AR39" i="4"/>
  <c r="AP38" i="4"/>
  <c r="AP39" i="4"/>
  <c r="BB30" i="4"/>
  <c r="AR30" i="4"/>
  <c r="AS29" i="4"/>
  <c r="BI12" i="10" s="1"/>
  <c r="BB22" i="4"/>
  <c r="AR22" i="4"/>
  <c r="Z14" i="10" s="1"/>
  <c r="AS21" i="4"/>
  <c r="AA13" i="10" s="1"/>
  <c r="BB14" i="4"/>
  <c r="AS13" i="4"/>
  <c r="BI5" i="10" s="1"/>
  <c r="AR29" i="4"/>
  <c r="BH12" i="10" s="1"/>
  <c r="AR21" i="4"/>
  <c r="Z13" i="10" s="1"/>
  <c r="AR13" i="4"/>
  <c r="BH5" i="10" s="1"/>
  <c r="AS44" i="4"/>
  <c r="AS37" i="4"/>
  <c r="AP30" i="4"/>
  <c r="AP22" i="4"/>
  <c r="X14" i="10" s="1"/>
  <c r="AS19" i="4"/>
  <c r="BI9" i="10" s="1"/>
  <c r="AP40" i="4"/>
  <c r="AS38" i="4"/>
  <c r="BB34" i="4"/>
  <c r="AP28" i="4"/>
  <c r="BF62" i="10" s="1"/>
  <c r="BB26" i="4"/>
  <c r="AS17" i="4"/>
  <c r="BI8" i="10" s="1"/>
  <c r="BB18" i="4"/>
  <c r="BB10" i="4"/>
  <c r="AP20" i="4"/>
  <c r="X12" i="10" s="1"/>
  <c r="AR18" i="4"/>
  <c r="Z11" i="10" s="1"/>
  <c r="BB6" i="4"/>
  <c r="Q7" i="17"/>
  <c r="AC7" i="17"/>
  <c r="AO7" i="17"/>
  <c r="BA7" i="17"/>
  <c r="BN7" i="17"/>
  <c r="CA7" i="17"/>
  <c r="FS7" i="17"/>
  <c r="FW7" i="17" s="1"/>
  <c r="GC7" i="17" s="1"/>
  <c r="GG7" i="17"/>
  <c r="GK7" i="17" s="1"/>
  <c r="GQ7" i="17" s="1"/>
  <c r="BH7" i="4" s="1"/>
  <c r="AC5" i="10" s="1"/>
  <c r="IC7" i="17"/>
  <c r="IG7" i="17" s="1"/>
  <c r="IM7" i="17" s="1"/>
  <c r="IQ7" i="17"/>
  <c r="IU7" i="17" s="1"/>
  <c r="JA7" i="17" s="1"/>
  <c r="BZ7" i="4" s="1"/>
  <c r="AH5" i="10" s="1"/>
  <c r="JD7" i="17"/>
  <c r="JQ7" i="17"/>
  <c r="AA8" i="17"/>
  <c r="AE8" i="17" s="1"/>
  <c r="AK8" i="17" s="1"/>
  <c r="H8" i="4" s="1"/>
  <c r="P6" i="10" s="1"/>
  <c r="BG8" i="17"/>
  <c r="DJ8" i="17"/>
  <c r="EJ8" i="17"/>
  <c r="GT8" i="17"/>
  <c r="JK8" i="17"/>
  <c r="KA8" i="17"/>
  <c r="KE8" i="17" s="1"/>
  <c r="BO9" i="17"/>
  <c r="FQ9" i="17"/>
  <c r="AS9" i="4" s="1"/>
  <c r="AA7" i="10" s="1"/>
  <c r="IE9" i="17"/>
  <c r="JM9" i="17"/>
  <c r="CL10" i="17"/>
  <c r="FH10" i="17"/>
  <c r="FU10" i="17"/>
  <c r="IS10" i="17"/>
  <c r="AM11" i="17"/>
  <c r="AQ11" i="17" s="1"/>
  <c r="AW11" i="17" s="1"/>
  <c r="I11" i="4" s="1"/>
  <c r="AY4" i="10" s="1"/>
  <c r="AZ11" i="17"/>
  <c r="DJ12" i="17"/>
  <c r="CX12" i="17"/>
  <c r="CL12" i="17"/>
  <c r="BZ12" i="17"/>
  <c r="BN12" i="17"/>
  <c r="ID12" i="17"/>
  <c r="HR12" i="17"/>
  <c r="HF12" i="17"/>
  <c r="GT12" i="17"/>
  <c r="GH12" i="17"/>
  <c r="AN12" i="17"/>
  <c r="EJ12" i="17"/>
  <c r="JY12" i="17"/>
  <c r="KM12" i="17"/>
  <c r="KQ12" i="17" s="1"/>
  <c r="KW12" i="17" s="1"/>
  <c r="IY13" i="17"/>
  <c r="IN15" i="17"/>
  <c r="BO24" i="4" s="1"/>
  <c r="KX21" i="17"/>
  <c r="CG35" i="4" s="1"/>
  <c r="AQ113" i="31" s="1"/>
  <c r="HC22" i="17"/>
  <c r="IA22" i="17"/>
  <c r="BK36" i="4" s="1"/>
  <c r="CU25" i="17"/>
  <c r="Z44" i="4" s="1"/>
  <c r="DS36" i="17"/>
  <c r="P39" i="18"/>
  <c r="AB39" i="18"/>
  <c r="AN39" i="18"/>
  <c r="AZ39" i="18"/>
  <c r="IR39" i="18"/>
  <c r="JD39" i="18"/>
  <c r="JP39" i="18"/>
  <c r="KB39" i="18"/>
  <c r="O40" i="18"/>
  <c r="S40" i="18" s="1"/>
  <c r="AA40" i="18"/>
  <c r="AE40" i="18" s="1"/>
  <c r="AK40" i="18" s="1"/>
  <c r="AM40" i="18"/>
  <c r="AQ40" i="18" s="1"/>
  <c r="AW40" i="18" s="1"/>
  <c r="AY40" i="18"/>
  <c r="BC40" i="18" s="1"/>
  <c r="BI40" i="18" s="1"/>
  <c r="IQ40" i="18"/>
  <c r="IU40" i="18" s="1"/>
  <c r="JA40" i="18" s="1"/>
  <c r="JC40" i="18"/>
  <c r="JG40" i="18" s="1"/>
  <c r="JM40" i="18" s="1"/>
  <c r="CA78" i="4" s="1"/>
  <c r="JO40" i="18"/>
  <c r="JS40" i="18" s="1"/>
  <c r="JY40" i="18" s="1"/>
  <c r="KA40" i="18"/>
  <c r="KE40" i="18" s="1"/>
  <c r="KK40" i="18" s="1"/>
  <c r="GG42" i="18"/>
  <c r="GK42" i="18" s="1"/>
  <c r="GQ42" i="18" s="1"/>
  <c r="GS42" i="18"/>
  <c r="GW42" i="18" s="1"/>
  <c r="HC42" i="18" s="1"/>
  <c r="HE42" i="18"/>
  <c r="HI42" i="18" s="1"/>
  <c r="HO42" i="18" s="1"/>
  <c r="HQ42" i="18"/>
  <c r="HU42" i="18" s="1"/>
  <c r="IA42" i="18" s="1"/>
  <c r="IC42" i="18"/>
  <c r="IG42" i="18" s="1"/>
  <c r="IM42" i="18" s="1"/>
  <c r="K43" i="18"/>
  <c r="AI43" i="18"/>
  <c r="AU43" i="18"/>
  <c r="BG43" i="18"/>
  <c r="IY43" i="18"/>
  <c r="JK43" i="18"/>
  <c r="JW43" i="18"/>
  <c r="KI43" i="18"/>
  <c r="KU43" i="18"/>
  <c r="BO44" i="18"/>
  <c r="CA44" i="18"/>
  <c r="CM44" i="18"/>
  <c r="CY44" i="18"/>
  <c r="G45" i="18"/>
  <c r="M45" i="18" s="1"/>
  <c r="BN45" i="18"/>
  <c r="BZ45" i="18"/>
  <c r="CL45" i="18"/>
  <c r="CX45" i="18"/>
  <c r="GO45" i="18"/>
  <c r="HA45" i="18"/>
  <c r="HM45" i="18"/>
  <c r="HY45" i="18"/>
  <c r="IK45" i="18"/>
  <c r="Q46" i="18"/>
  <c r="AC46" i="18"/>
  <c r="AO46" i="18"/>
  <c r="BA46" i="18"/>
  <c r="BM46" i="18"/>
  <c r="BQ46" i="18" s="1"/>
  <c r="BW46" i="18" s="1"/>
  <c r="BY46" i="18"/>
  <c r="CC46" i="18" s="1"/>
  <c r="CI46" i="18" s="1"/>
  <c r="Y92" i="4" s="1"/>
  <c r="BB61" i="12" s="1"/>
  <c r="CK46" i="18"/>
  <c r="CO46" i="18" s="1"/>
  <c r="CU46" i="18" s="1"/>
  <c r="CW46" i="18"/>
  <c r="DA46" i="18" s="1"/>
  <c r="DG46" i="18" s="1"/>
  <c r="DI46" i="18"/>
  <c r="DM46" i="18" s="1"/>
  <c r="DS46" i="18" s="1"/>
  <c r="AB92" i="4" s="1"/>
  <c r="BE61" i="12" s="1"/>
  <c r="IS46" i="18"/>
  <c r="JE46" i="18"/>
  <c r="JQ46" i="18"/>
  <c r="KC46" i="18"/>
  <c r="P47" i="18"/>
  <c r="AB47" i="18"/>
  <c r="AN47" i="18"/>
  <c r="AZ47" i="18"/>
  <c r="EE47" i="18"/>
  <c r="EQ47" i="18"/>
  <c r="FC47" i="18"/>
  <c r="FO47" i="18"/>
  <c r="GA47" i="18"/>
  <c r="IR47" i="18"/>
  <c r="JD47" i="18"/>
  <c r="JP47" i="18"/>
  <c r="KB47" i="18"/>
  <c r="O48" i="18"/>
  <c r="S48" i="18" s="1"/>
  <c r="AA48" i="18"/>
  <c r="AE48" i="18" s="1"/>
  <c r="AK48" i="18" s="1"/>
  <c r="AM48" i="18"/>
  <c r="AQ48" i="18" s="1"/>
  <c r="AW48" i="18" s="1"/>
  <c r="AY48" i="18"/>
  <c r="BC48" i="18" s="1"/>
  <c r="BI48" i="18" s="1"/>
  <c r="J89" i="4" s="1"/>
  <c r="AZ60" i="12" s="1"/>
  <c r="GI48" i="18"/>
  <c r="GU48" i="18"/>
  <c r="HG48" i="18"/>
  <c r="HS48" i="18"/>
  <c r="IE48" i="18"/>
  <c r="IQ48" i="18"/>
  <c r="IU48" i="18" s="1"/>
  <c r="JA48" i="18" s="1"/>
  <c r="JC48" i="18"/>
  <c r="JG48" i="18" s="1"/>
  <c r="JM48" i="18" s="1"/>
  <c r="CA89" i="4" s="1"/>
  <c r="BQ60" i="12" s="1"/>
  <c r="JO48" i="18"/>
  <c r="JS48" i="18" s="1"/>
  <c r="JY48" i="18" s="1"/>
  <c r="KA48" i="18"/>
  <c r="KE48" i="18" s="1"/>
  <c r="KK48" i="18" s="1"/>
  <c r="KM48" i="18"/>
  <c r="KQ48" i="18" s="1"/>
  <c r="KW48" i="18" s="1"/>
  <c r="BU49" i="18"/>
  <c r="CG49" i="18"/>
  <c r="CS49" i="18"/>
  <c r="DE49" i="18"/>
  <c r="DQ49" i="18"/>
  <c r="GH49" i="18"/>
  <c r="GT49" i="18"/>
  <c r="HF49" i="18"/>
  <c r="HR49" i="18"/>
  <c r="ID49" i="18"/>
  <c r="GG50" i="18"/>
  <c r="GQ50" i="18" s="1"/>
  <c r="GS50" i="18"/>
  <c r="HC50" i="18" s="1"/>
  <c r="HE50" i="18"/>
  <c r="HO50" i="18" s="1"/>
  <c r="HQ50" i="18"/>
  <c r="IA50" i="18" s="1"/>
  <c r="IC50" i="18"/>
  <c r="IM50" i="18" s="1"/>
  <c r="BL94" i="4" s="1"/>
  <c r="AG53" i="12" s="1"/>
  <c r="K51" i="18"/>
  <c r="AI51" i="18"/>
  <c r="AU51" i="18"/>
  <c r="BG51" i="18"/>
  <c r="IY51" i="18"/>
  <c r="JK51" i="18"/>
  <c r="JW51" i="18"/>
  <c r="KI51" i="18"/>
  <c r="KU51" i="18"/>
  <c r="BO52" i="18"/>
  <c r="CA52" i="18"/>
  <c r="CM52" i="18"/>
  <c r="CY52" i="18"/>
  <c r="DK52" i="18"/>
  <c r="G53" i="18"/>
  <c r="M53" i="18" s="1"/>
  <c r="BN53" i="18"/>
  <c r="BZ53" i="18"/>
  <c r="CL53" i="18"/>
  <c r="CX53" i="18"/>
  <c r="GO53" i="18"/>
  <c r="HA53" i="18"/>
  <c r="HM53" i="18"/>
  <c r="HY53" i="18"/>
  <c r="IK53" i="18"/>
  <c r="Q54" i="18"/>
  <c r="AC54" i="18"/>
  <c r="AO54" i="18"/>
  <c r="BA54" i="18"/>
  <c r="BM54" i="18"/>
  <c r="BQ54" i="18" s="1"/>
  <c r="BW54" i="18" s="1"/>
  <c r="BY54" i="18"/>
  <c r="CC54" i="18" s="1"/>
  <c r="CI54" i="18" s="1"/>
  <c r="Y102" i="4" s="1"/>
  <c r="T105" i="12" s="1"/>
  <c r="CK54" i="18"/>
  <c r="CO54" i="18" s="1"/>
  <c r="CU54" i="18" s="1"/>
  <c r="CW54" i="18"/>
  <c r="DA54" i="18" s="1"/>
  <c r="DG54" i="18" s="1"/>
  <c r="DI54" i="18"/>
  <c r="DM54" i="18" s="1"/>
  <c r="DS54" i="18" s="1"/>
  <c r="AB102" i="4" s="1"/>
  <c r="W105" i="12" s="1"/>
  <c r="IS54" i="18"/>
  <c r="JE54" i="18"/>
  <c r="JQ54" i="18"/>
  <c r="KC54" i="18"/>
  <c r="P55" i="18"/>
  <c r="AB55" i="18"/>
  <c r="AN55" i="18"/>
  <c r="AZ55" i="18"/>
  <c r="IR55" i="18"/>
  <c r="JD55" i="18"/>
  <c r="JP55" i="18"/>
  <c r="KB55" i="18"/>
  <c r="GH59" i="18"/>
  <c r="GT59" i="18"/>
  <c r="HF59" i="18"/>
  <c r="HR59" i="18"/>
  <c r="ID59" i="18"/>
  <c r="BQ63" i="13"/>
  <c r="BQ62" i="13"/>
  <c r="AI223" i="13"/>
  <c r="AI119" i="13"/>
  <c r="BQ9" i="13"/>
  <c r="BQ6" i="13"/>
  <c r="BQ5" i="13"/>
  <c r="BQ4" i="13"/>
  <c r="AI117" i="13"/>
  <c r="AI114" i="13"/>
  <c r="AI61" i="13"/>
  <c r="AI170" i="13"/>
  <c r="AI116" i="13"/>
  <c r="AI112" i="13"/>
  <c r="AI60" i="13"/>
  <c r="CA119" i="4"/>
  <c r="AI4" i="13" s="1"/>
  <c r="CA118" i="4"/>
  <c r="CA117" i="4"/>
  <c r="CA115" i="4"/>
  <c r="AI118" i="13"/>
  <c r="AI115" i="13"/>
  <c r="AI59" i="13"/>
  <c r="AI113" i="13"/>
  <c r="AI5" i="13"/>
  <c r="GG60" i="18"/>
  <c r="GK60" i="18" s="1"/>
  <c r="GQ60" i="18" s="1"/>
  <c r="GS60" i="18"/>
  <c r="GW60" i="18" s="1"/>
  <c r="HC60" i="18" s="1"/>
  <c r="BI120" i="4" s="1"/>
  <c r="BL64" i="13" s="1"/>
  <c r="HE60" i="18"/>
  <c r="HI60" i="18" s="1"/>
  <c r="HO60" i="18" s="1"/>
  <c r="HQ60" i="18"/>
  <c r="HU60" i="18" s="1"/>
  <c r="IA60" i="18" s="1"/>
  <c r="IC60" i="18"/>
  <c r="IG60" i="18" s="1"/>
  <c r="IM60" i="18" s="1"/>
  <c r="BL120" i="4" s="1"/>
  <c r="BO64" i="13" s="1"/>
  <c r="CM64" i="18"/>
  <c r="CY64" i="18"/>
  <c r="Q66" i="18"/>
  <c r="AC66" i="18"/>
  <c r="AO66" i="18"/>
  <c r="BA66" i="18"/>
  <c r="BM66" i="18"/>
  <c r="BQ66" i="18" s="1"/>
  <c r="BW66" i="18" s="1"/>
  <c r="BY66" i="18"/>
  <c r="CC66" i="18" s="1"/>
  <c r="CI66" i="18" s="1"/>
  <c r="Y137" i="4" s="1"/>
  <c r="CK66" i="18"/>
  <c r="CO66" i="18" s="1"/>
  <c r="CU66" i="18" s="1"/>
  <c r="CW66" i="18"/>
  <c r="DA66" i="18" s="1"/>
  <c r="DG66" i="18" s="1"/>
  <c r="DI66" i="18"/>
  <c r="DM66" i="18" s="1"/>
  <c r="DS66" i="18" s="1"/>
  <c r="AB137" i="4" s="1"/>
  <c r="IS66" i="18"/>
  <c r="JE66" i="18"/>
  <c r="JQ66" i="18"/>
  <c r="KC66" i="18"/>
  <c r="KO66" i="18"/>
  <c r="P67" i="18"/>
  <c r="AB67" i="18"/>
  <c r="AN67" i="18"/>
  <c r="AZ67" i="18"/>
  <c r="IR67" i="18"/>
  <c r="JD67" i="18"/>
  <c r="JP67" i="18"/>
  <c r="KB67" i="18"/>
  <c r="GH71" i="18"/>
  <c r="GT71" i="18"/>
  <c r="HF71" i="18"/>
  <c r="HR71" i="18"/>
  <c r="ID71" i="18"/>
  <c r="GG72" i="18"/>
  <c r="GK72" i="18" s="1"/>
  <c r="GQ72" i="18" s="1"/>
  <c r="GS72" i="18"/>
  <c r="GW72" i="18" s="1"/>
  <c r="HC72" i="18" s="1"/>
  <c r="HE72" i="18"/>
  <c r="HI72" i="18" s="1"/>
  <c r="HO72" i="18" s="1"/>
  <c r="HQ72" i="18"/>
  <c r="HU72" i="18" s="1"/>
  <c r="IA72" i="18" s="1"/>
  <c r="IC72" i="18"/>
  <c r="IG72" i="18" s="1"/>
  <c r="IM72" i="18" s="1"/>
  <c r="DW8" i="17"/>
  <c r="EA8" i="17" s="1"/>
  <c r="EG8" i="17" s="1"/>
  <c r="AP8" i="4" s="1"/>
  <c r="X6" i="10" s="1"/>
  <c r="FS8" i="17"/>
  <c r="FW8" i="17" s="1"/>
  <c r="GC8" i="17" s="1"/>
  <c r="HC10" i="17"/>
  <c r="CK11" i="17"/>
  <c r="CO11" i="17" s="1"/>
  <c r="CU11" i="17" s="1"/>
  <c r="Z11" i="4" s="1"/>
  <c r="BC4" i="10" s="1"/>
  <c r="GG11" i="17"/>
  <c r="GK11" i="17" s="1"/>
  <c r="GQ11" i="17" s="1"/>
  <c r="BH11" i="4" s="1"/>
  <c r="BK4" i="10" s="1"/>
  <c r="HA11" i="17"/>
  <c r="HY11" i="17"/>
  <c r="AI13" i="17"/>
  <c r="BG13" i="17"/>
  <c r="ES13" i="17"/>
  <c r="EQ13" i="17"/>
  <c r="FO13" i="17"/>
  <c r="KI13" i="17"/>
  <c r="DT14" i="17"/>
  <c r="AE14" i="4" s="1"/>
  <c r="P92" i="31" s="1"/>
  <c r="CI15" i="17"/>
  <c r="CG15" i="17"/>
  <c r="GD25" i="17"/>
  <c r="AW44" i="4" s="1"/>
  <c r="Y122" i="31" s="1"/>
  <c r="Q39" i="18"/>
  <c r="AC39" i="18"/>
  <c r="AO39" i="18"/>
  <c r="BA39" i="18"/>
  <c r="IS39" i="18"/>
  <c r="JE39" i="18"/>
  <c r="JQ39" i="18"/>
  <c r="KC39" i="18"/>
  <c r="P40" i="18"/>
  <c r="AB40" i="18"/>
  <c r="AN40" i="18"/>
  <c r="AZ40" i="18"/>
  <c r="IR40" i="18"/>
  <c r="JD40" i="18"/>
  <c r="JP40" i="18"/>
  <c r="KB40" i="18"/>
  <c r="O41" i="18"/>
  <c r="S41" i="18" s="1"/>
  <c r="AA41" i="18"/>
  <c r="AE41" i="18" s="1"/>
  <c r="AK41" i="18" s="1"/>
  <c r="AM41" i="18"/>
  <c r="AQ41" i="18" s="1"/>
  <c r="AW41" i="18" s="1"/>
  <c r="AY41" i="18"/>
  <c r="BC41" i="18" s="1"/>
  <c r="BI41" i="18" s="1"/>
  <c r="J79" i="4" s="1"/>
  <c r="GI41" i="18"/>
  <c r="GU41" i="18"/>
  <c r="HG41" i="18"/>
  <c r="HS41" i="18"/>
  <c r="IE41" i="18"/>
  <c r="IQ41" i="18"/>
  <c r="IU41" i="18" s="1"/>
  <c r="JA41" i="18" s="1"/>
  <c r="JC41" i="18"/>
  <c r="JG41" i="18" s="1"/>
  <c r="JM41" i="18" s="1"/>
  <c r="CA79" i="4" s="1"/>
  <c r="JO41" i="18"/>
  <c r="JS41" i="18" s="1"/>
  <c r="JY41" i="18" s="1"/>
  <c r="KA41" i="18"/>
  <c r="KE41" i="18" s="1"/>
  <c r="KK41" i="18" s="1"/>
  <c r="GH42" i="18"/>
  <c r="GT42" i="18"/>
  <c r="HF42" i="18"/>
  <c r="HR42" i="18"/>
  <c r="ID42" i="18"/>
  <c r="DY43" i="18"/>
  <c r="EK43" i="18"/>
  <c r="EW43" i="18"/>
  <c r="FI43" i="18"/>
  <c r="FU43" i="18"/>
  <c r="GG43" i="18"/>
  <c r="GK43" i="18" s="1"/>
  <c r="GQ43" i="18" s="1"/>
  <c r="GS43" i="18"/>
  <c r="GW43" i="18" s="1"/>
  <c r="HC43" i="18" s="1"/>
  <c r="BI83" i="4" s="1"/>
  <c r="AD9" i="12" s="1"/>
  <c r="HE43" i="18"/>
  <c r="HI43" i="18" s="1"/>
  <c r="HO43" i="18" s="1"/>
  <c r="HQ43" i="18"/>
  <c r="HU43" i="18" s="1"/>
  <c r="IA43" i="18" s="1"/>
  <c r="IC43" i="18"/>
  <c r="IG43" i="18" s="1"/>
  <c r="IM43" i="18" s="1"/>
  <c r="DX44" i="18"/>
  <c r="EJ44" i="18"/>
  <c r="EV44" i="18"/>
  <c r="FH44" i="18"/>
  <c r="FT44" i="18"/>
  <c r="BO45" i="18"/>
  <c r="CA45" i="18"/>
  <c r="CM45" i="18"/>
  <c r="CY45" i="18"/>
  <c r="DK45" i="18"/>
  <c r="DW45" i="18"/>
  <c r="EA45" i="18" s="1"/>
  <c r="EG45" i="18" s="1"/>
  <c r="EI45" i="18"/>
  <c r="EM45" i="18" s="1"/>
  <c r="ES45" i="18" s="1"/>
  <c r="AQ85" i="4" s="1"/>
  <c r="BG9" i="12" s="1"/>
  <c r="EU45" i="18"/>
  <c r="EY45" i="18" s="1"/>
  <c r="FE45" i="18" s="1"/>
  <c r="FG45" i="18"/>
  <c r="FK45" i="18" s="1"/>
  <c r="FQ45" i="18" s="1"/>
  <c r="FS45" i="18"/>
  <c r="FW45" i="18" s="1"/>
  <c r="GC45" i="18" s="1"/>
  <c r="AT85" i="4" s="1"/>
  <c r="BJ9" i="12" s="1"/>
  <c r="BN46" i="18"/>
  <c r="BZ46" i="18"/>
  <c r="CL46" i="18"/>
  <c r="CX46" i="18"/>
  <c r="DJ46" i="18"/>
  <c r="Q47" i="18"/>
  <c r="AC47" i="18"/>
  <c r="AO47" i="18"/>
  <c r="BA47" i="18"/>
  <c r="BM47" i="18"/>
  <c r="BQ47" i="18" s="1"/>
  <c r="BW47" i="18" s="1"/>
  <c r="BY47" i="18"/>
  <c r="CC47" i="18" s="1"/>
  <c r="CI47" i="18" s="1"/>
  <c r="Y88" i="4" s="1"/>
  <c r="BB59" i="12" s="1"/>
  <c r="CK47" i="18"/>
  <c r="CO47" i="18" s="1"/>
  <c r="CU47" i="18" s="1"/>
  <c r="CW47" i="18"/>
  <c r="DA47" i="18" s="1"/>
  <c r="DG47" i="18" s="1"/>
  <c r="DI47" i="18"/>
  <c r="DM47" i="18" s="1"/>
  <c r="DS47" i="18" s="1"/>
  <c r="AB88" i="4" s="1"/>
  <c r="BE59" i="12" s="1"/>
  <c r="IS47" i="18"/>
  <c r="JE47" i="18"/>
  <c r="JQ47" i="18"/>
  <c r="KC47" i="18"/>
  <c r="KO47" i="18"/>
  <c r="P48" i="18"/>
  <c r="AB48" i="18"/>
  <c r="AN48" i="18"/>
  <c r="AZ48" i="18"/>
  <c r="IR48" i="18"/>
  <c r="JD48" i="18"/>
  <c r="JP48" i="18"/>
  <c r="KB48" i="18"/>
  <c r="KN48" i="18"/>
  <c r="O49" i="18"/>
  <c r="S49" i="18" s="1"/>
  <c r="AA49" i="18"/>
  <c r="AK49" i="18" s="1"/>
  <c r="AM49" i="18"/>
  <c r="AW49" i="18" s="1"/>
  <c r="AY49" i="18"/>
  <c r="BI49" i="18" s="1"/>
  <c r="J90" i="4" s="1"/>
  <c r="R51" i="12" s="1"/>
  <c r="GI49" i="18"/>
  <c r="GU49" i="18"/>
  <c r="HG49" i="18"/>
  <c r="HS49" i="18"/>
  <c r="IE49" i="18"/>
  <c r="IQ49" i="18"/>
  <c r="JA49" i="18" s="1"/>
  <c r="JC49" i="18"/>
  <c r="JM49" i="18" s="1"/>
  <c r="JO49" i="18"/>
  <c r="JY49" i="18" s="1"/>
  <c r="KA49" i="18"/>
  <c r="KK49" i="18" s="1"/>
  <c r="KM49" i="18"/>
  <c r="KW49" i="18" s="1"/>
  <c r="CD90" i="4" s="1"/>
  <c r="AL51" i="12" s="1"/>
  <c r="GH50" i="18"/>
  <c r="GT50" i="18"/>
  <c r="HF50" i="18"/>
  <c r="HR50" i="18"/>
  <c r="ID50" i="18"/>
  <c r="DY51" i="18"/>
  <c r="EK51" i="18"/>
  <c r="EW51" i="18"/>
  <c r="FI51" i="18"/>
  <c r="FU51" i="18"/>
  <c r="GG51" i="18"/>
  <c r="GQ51" i="18" s="1"/>
  <c r="GS51" i="18"/>
  <c r="HC51" i="18" s="1"/>
  <c r="HE51" i="18"/>
  <c r="HO51" i="18" s="1"/>
  <c r="HQ51" i="18"/>
  <c r="IA51" i="18" s="1"/>
  <c r="IC51" i="18"/>
  <c r="IM51" i="18" s="1"/>
  <c r="BL97" i="4" s="1"/>
  <c r="BO63" i="12" s="1"/>
  <c r="DX52" i="18"/>
  <c r="EJ52" i="18"/>
  <c r="EV52" i="18"/>
  <c r="FH52" i="18"/>
  <c r="FT52" i="18"/>
  <c r="BO53" i="18"/>
  <c r="CA53" i="18"/>
  <c r="CM53" i="18"/>
  <c r="CY53" i="18"/>
  <c r="DK53" i="18"/>
  <c r="DW53" i="18"/>
  <c r="EA53" i="18" s="1"/>
  <c r="EG53" i="18" s="1"/>
  <c r="EI53" i="18"/>
  <c r="EM53" i="18" s="1"/>
  <c r="ES53" i="18" s="1"/>
  <c r="AQ99" i="4" s="1"/>
  <c r="BG65" i="12" s="1"/>
  <c r="EU53" i="18"/>
  <c r="EY53" i="18" s="1"/>
  <c r="FE53" i="18" s="1"/>
  <c r="FG53" i="18"/>
  <c r="FK53" i="18" s="1"/>
  <c r="FQ53" i="18" s="1"/>
  <c r="FS53" i="18"/>
  <c r="FW53" i="18" s="1"/>
  <c r="GC53" i="18" s="1"/>
  <c r="AT99" i="4" s="1"/>
  <c r="BJ65" i="12" s="1"/>
  <c r="G54" i="18"/>
  <c r="M54" i="18" s="1"/>
  <c r="BN54" i="18"/>
  <c r="BZ54" i="18"/>
  <c r="CL54" i="18"/>
  <c r="CX54" i="18"/>
  <c r="DJ54" i="18"/>
  <c r="Q55" i="18"/>
  <c r="AC55" i="18"/>
  <c r="AO55" i="18"/>
  <c r="BA55" i="18"/>
  <c r="BM55" i="18"/>
  <c r="BQ55" i="18" s="1"/>
  <c r="BW55" i="18" s="1"/>
  <c r="BY55" i="18"/>
  <c r="CC55" i="18" s="1"/>
  <c r="CI55" i="18" s="1"/>
  <c r="Y103" i="4" s="1"/>
  <c r="BB119" i="12" s="1"/>
  <c r="CK55" i="18"/>
  <c r="CO55" i="18" s="1"/>
  <c r="CU55" i="18" s="1"/>
  <c r="CW55" i="18"/>
  <c r="DA55" i="18" s="1"/>
  <c r="DG55" i="18" s="1"/>
  <c r="DI55" i="18"/>
  <c r="DM55" i="18" s="1"/>
  <c r="DS55" i="18" s="1"/>
  <c r="AB103" i="4" s="1"/>
  <c r="BE119" i="12" s="1"/>
  <c r="IS55" i="18"/>
  <c r="JE55" i="18"/>
  <c r="JQ55" i="18"/>
  <c r="KC55" i="18"/>
  <c r="KO55" i="18"/>
  <c r="O59" i="18"/>
  <c r="S59" i="18" s="1"/>
  <c r="AA59" i="18"/>
  <c r="AE59" i="18" s="1"/>
  <c r="AK59" i="18" s="1"/>
  <c r="AM59" i="18"/>
  <c r="AQ59" i="18" s="1"/>
  <c r="AW59" i="18" s="1"/>
  <c r="AY59" i="18"/>
  <c r="BC59" i="18" s="1"/>
  <c r="BI59" i="18" s="1"/>
  <c r="J116" i="4" s="1"/>
  <c r="GI59" i="18"/>
  <c r="GU59" i="18"/>
  <c r="HG59" i="18"/>
  <c r="HS59" i="18"/>
  <c r="IE59" i="18"/>
  <c r="IQ59" i="18"/>
  <c r="IU59" i="18" s="1"/>
  <c r="JA59" i="18" s="1"/>
  <c r="JC59" i="18"/>
  <c r="JG59" i="18" s="1"/>
  <c r="JM59" i="18" s="1"/>
  <c r="CA116" i="4" s="1"/>
  <c r="JO59" i="18"/>
  <c r="JS59" i="18" s="1"/>
  <c r="JY59" i="18" s="1"/>
  <c r="KA59" i="18"/>
  <c r="KE59" i="18" s="1"/>
  <c r="KK59" i="18" s="1"/>
  <c r="KM59" i="18"/>
  <c r="KQ59" i="18" s="1"/>
  <c r="KW59" i="18" s="1"/>
  <c r="GH60" i="18"/>
  <c r="GT60" i="18"/>
  <c r="HF60" i="18"/>
  <c r="HR60" i="18"/>
  <c r="ID60" i="18"/>
  <c r="DX64" i="18"/>
  <c r="EJ64" i="18"/>
  <c r="EV64" i="18"/>
  <c r="FH64" i="18"/>
  <c r="FT64" i="18"/>
  <c r="BT145" i="4"/>
  <c r="AG109" i="19"/>
  <c r="AG108" i="19"/>
  <c r="BI139" i="4"/>
  <c r="AD5" i="19" s="1"/>
  <c r="BO112" i="19"/>
  <c r="BI132" i="4"/>
  <c r="AG110" i="19"/>
  <c r="BI133" i="4"/>
  <c r="AG107" i="19"/>
  <c r="BO65" i="18"/>
  <c r="CA65" i="18"/>
  <c r="CM65" i="18"/>
  <c r="CY65" i="18"/>
  <c r="DK65" i="18"/>
  <c r="DW65" i="18"/>
  <c r="EA65" i="18" s="1"/>
  <c r="EG65" i="18" s="1"/>
  <c r="EI65" i="18"/>
  <c r="EM65" i="18" s="1"/>
  <c r="ES65" i="18" s="1"/>
  <c r="AQ136" i="4" s="1"/>
  <c r="EU65" i="18"/>
  <c r="EY65" i="18" s="1"/>
  <c r="FE65" i="18" s="1"/>
  <c r="FG65" i="18"/>
  <c r="FK65" i="18" s="1"/>
  <c r="FQ65" i="18" s="1"/>
  <c r="FS65" i="18"/>
  <c r="FW65" i="18" s="1"/>
  <c r="GC65" i="18" s="1"/>
  <c r="BN66" i="18"/>
  <c r="BZ66" i="18"/>
  <c r="CL66" i="18"/>
  <c r="CX66" i="18"/>
  <c r="DJ66" i="18"/>
  <c r="Q67" i="18"/>
  <c r="AC67" i="18"/>
  <c r="AO67" i="18"/>
  <c r="BA67" i="18"/>
  <c r="BM67" i="18"/>
  <c r="BQ67" i="18" s="1"/>
  <c r="BW67" i="18" s="1"/>
  <c r="BY67" i="18"/>
  <c r="CC67" i="18" s="1"/>
  <c r="CI67" i="18" s="1"/>
  <c r="CK67" i="18"/>
  <c r="CO67" i="18" s="1"/>
  <c r="CU67" i="18" s="1"/>
  <c r="CW67" i="18"/>
  <c r="DA67" i="18" s="1"/>
  <c r="DG67" i="18" s="1"/>
  <c r="DI67" i="18"/>
  <c r="DM67" i="18" s="1"/>
  <c r="DS67" i="18" s="1"/>
  <c r="AB138" i="4" s="1"/>
  <c r="W4" i="19" s="1"/>
  <c r="IS67" i="18"/>
  <c r="JE67" i="18"/>
  <c r="JQ67" i="18"/>
  <c r="KC67" i="18"/>
  <c r="KO67" i="18"/>
  <c r="O71" i="18"/>
  <c r="S71" i="18" s="1"/>
  <c r="AA71" i="18"/>
  <c r="AE71" i="18" s="1"/>
  <c r="AK71" i="18" s="1"/>
  <c r="AM71" i="18"/>
  <c r="AQ71" i="18" s="1"/>
  <c r="AW71" i="18" s="1"/>
  <c r="AY71" i="18"/>
  <c r="BC71" i="18" s="1"/>
  <c r="BI71" i="18" s="1"/>
  <c r="GI71" i="18"/>
  <c r="GU71" i="18"/>
  <c r="HG71" i="18"/>
  <c r="HS71" i="18"/>
  <c r="IE71" i="18"/>
  <c r="IQ71" i="18"/>
  <c r="IU71" i="18" s="1"/>
  <c r="JA71" i="18" s="1"/>
  <c r="JC71" i="18"/>
  <c r="JG71" i="18" s="1"/>
  <c r="JM71" i="18" s="1"/>
  <c r="CA161" i="4" s="1"/>
  <c r="AI7" i="20" s="1"/>
  <c r="JO71" i="18"/>
  <c r="JS71" i="18" s="1"/>
  <c r="JY71" i="18" s="1"/>
  <c r="KA71" i="18"/>
  <c r="KE71" i="18" s="1"/>
  <c r="KK71" i="18" s="1"/>
  <c r="KM71" i="18"/>
  <c r="KQ71" i="18" s="1"/>
  <c r="KW71" i="18" s="1"/>
  <c r="GH72" i="18"/>
  <c r="GT72" i="18"/>
  <c r="HF72" i="18"/>
  <c r="HR72" i="18"/>
  <c r="ID72" i="18"/>
  <c r="DY73" i="18"/>
  <c r="EK73" i="18"/>
  <c r="EW73" i="18"/>
  <c r="FI73" i="18"/>
  <c r="FU73" i="18"/>
  <c r="GG73" i="18"/>
  <c r="GK73" i="18" s="1"/>
  <c r="GQ73" i="18" s="1"/>
  <c r="GS73" i="18"/>
  <c r="GW73" i="18" s="1"/>
  <c r="HC73" i="18" s="1"/>
  <c r="HE73" i="18"/>
  <c r="HI73" i="18" s="1"/>
  <c r="HO73" i="18" s="1"/>
  <c r="HQ73" i="18"/>
  <c r="HU73" i="18" s="1"/>
  <c r="IA73" i="18" s="1"/>
  <c r="IC73" i="18"/>
  <c r="IG73" i="18" s="1"/>
  <c r="IM73" i="18" s="1"/>
  <c r="BJ56" i="4"/>
  <c r="BK55" i="4"/>
  <c r="BH57" i="4"/>
  <c r="BJ55" i="4"/>
  <c r="BK54" i="4"/>
  <c r="BH56" i="4"/>
  <c r="BJ54" i="4"/>
  <c r="BK53" i="4"/>
  <c r="BH55" i="4"/>
  <c r="BK59" i="4"/>
  <c r="BH54" i="4"/>
  <c r="BJ52" i="4"/>
  <c r="BK51" i="4"/>
  <c r="BK57" i="4"/>
  <c r="BK41" i="4"/>
  <c r="BJ57" i="4"/>
  <c r="BK56" i="4"/>
  <c r="BJ41" i="4"/>
  <c r="BK40" i="4"/>
  <c r="BH28" i="4"/>
  <c r="BK62" i="10" s="1"/>
  <c r="BH20" i="4"/>
  <c r="AC12" i="10" s="1"/>
  <c r="BJ18" i="4"/>
  <c r="AE11" i="10" s="1"/>
  <c r="BH18" i="4"/>
  <c r="AC11" i="10" s="1"/>
  <c r="BT44" i="4"/>
  <c r="BJ40" i="4"/>
  <c r="BK39" i="4"/>
  <c r="BJ38" i="4"/>
  <c r="BJ31" i="4"/>
  <c r="BK30" i="4"/>
  <c r="BO28" i="4"/>
  <c r="AH106" i="31" s="1"/>
  <c r="BJ23" i="4"/>
  <c r="BM10" i="10" s="1"/>
  <c r="BK22" i="4"/>
  <c r="AF14" i="10" s="1"/>
  <c r="BJ15" i="4"/>
  <c r="BM6" i="10" s="1"/>
  <c r="BJ39" i="4"/>
  <c r="BJ30" i="4"/>
  <c r="BJ22" i="4"/>
  <c r="AE14" i="10" s="1"/>
  <c r="BH42" i="4"/>
  <c r="BH41" i="4"/>
  <c r="BH40" i="4"/>
  <c r="BH38" i="4"/>
  <c r="BH31" i="4"/>
  <c r="BK28" i="4"/>
  <c r="BN62" i="10" s="1"/>
  <c r="BH23" i="4"/>
  <c r="BK10" i="10" s="1"/>
  <c r="BK20" i="4"/>
  <c r="AF12" i="10" s="1"/>
  <c r="BH15" i="4"/>
  <c r="BK6" i="10" s="1"/>
  <c r="BH30" i="4"/>
  <c r="BT46" i="4"/>
  <c r="BO32" i="4"/>
  <c r="BH29" i="4"/>
  <c r="BK12" i="10" s="1"/>
  <c r="BH21" i="4"/>
  <c r="AC13" i="10" s="1"/>
  <c r="BH13" i="4"/>
  <c r="BK5" i="10" s="1"/>
  <c r="BJ19" i="4"/>
  <c r="BM9" i="10" s="1"/>
  <c r="BO8" i="4"/>
  <c r="AH86" i="31" s="1"/>
  <c r="BK18" i="4"/>
  <c r="AF11" i="10" s="1"/>
  <c r="BO16" i="4"/>
  <c r="AH94" i="31" s="1"/>
  <c r="FH7" i="17"/>
  <c r="JW7" i="17"/>
  <c r="O8" i="17"/>
  <c r="S8" i="17" s="1"/>
  <c r="Y8" i="17" s="1"/>
  <c r="AU8" i="17"/>
  <c r="IY8" i="17"/>
  <c r="KU8" i="17"/>
  <c r="M9" i="17"/>
  <c r="F9" i="4" s="1"/>
  <c r="BU9" i="17"/>
  <c r="DT9" i="17" s="1"/>
  <c r="AE9" i="4" s="1"/>
  <c r="HG9" i="17"/>
  <c r="IK9" i="17"/>
  <c r="HA10" i="17"/>
  <c r="AU12" i="17"/>
  <c r="EQ12" i="17"/>
  <c r="DS15" i="17"/>
  <c r="DQ15" i="17"/>
  <c r="GD17" i="17"/>
  <c r="AW26" i="4" s="1"/>
  <c r="Y104" i="31" s="1"/>
  <c r="KW25" i="17"/>
  <c r="O42" i="18"/>
  <c r="S42" i="18" s="1"/>
  <c r="AA42" i="18"/>
  <c r="AE42" i="18" s="1"/>
  <c r="AK42" i="18" s="1"/>
  <c r="AM42" i="18"/>
  <c r="AQ42" i="18" s="1"/>
  <c r="AW42" i="18" s="1"/>
  <c r="AY42" i="18"/>
  <c r="BC42" i="18" s="1"/>
  <c r="BI42" i="18" s="1"/>
  <c r="J80" i="4" s="1"/>
  <c r="AZ6" i="12" s="1"/>
  <c r="IQ42" i="18"/>
  <c r="IU42" i="18" s="1"/>
  <c r="JA42" i="18" s="1"/>
  <c r="JC42" i="18"/>
  <c r="JG42" i="18" s="1"/>
  <c r="JM42" i="18" s="1"/>
  <c r="CA80" i="4" s="1"/>
  <c r="BQ6" i="12" s="1"/>
  <c r="JO42" i="18"/>
  <c r="JS42" i="18" s="1"/>
  <c r="JY42" i="18" s="1"/>
  <c r="KA42" i="18"/>
  <c r="KE42" i="18" s="1"/>
  <c r="KK42" i="18" s="1"/>
  <c r="G47" i="18"/>
  <c r="M47" i="18" s="1"/>
  <c r="Q48" i="18"/>
  <c r="AC48" i="18"/>
  <c r="AO48" i="18"/>
  <c r="BA48" i="18"/>
  <c r="IS48" i="18"/>
  <c r="JE48" i="18"/>
  <c r="JQ48" i="18"/>
  <c r="KC48" i="18"/>
  <c r="P49" i="18"/>
  <c r="AB49" i="18"/>
  <c r="AN49" i="18"/>
  <c r="AZ49" i="18"/>
  <c r="IR49" i="18"/>
  <c r="JD49" i="18"/>
  <c r="JP49" i="18"/>
  <c r="KB49" i="18"/>
  <c r="O50" i="18"/>
  <c r="S50" i="18" s="1"/>
  <c r="AA50" i="18"/>
  <c r="AK50" i="18" s="1"/>
  <c r="AM50" i="18"/>
  <c r="AW50" i="18" s="1"/>
  <c r="AY50" i="18"/>
  <c r="BI50" i="18" s="1"/>
  <c r="J94" i="4" s="1"/>
  <c r="R53" i="12" s="1"/>
  <c r="IQ50" i="18"/>
  <c r="JA50" i="18" s="1"/>
  <c r="JC50" i="18"/>
  <c r="JM50" i="18" s="1"/>
  <c r="CA94" i="4" s="1"/>
  <c r="AI53" i="12" s="1"/>
  <c r="JO50" i="18"/>
  <c r="JY50" i="18" s="1"/>
  <c r="KA50" i="18"/>
  <c r="KK50" i="18" s="1"/>
  <c r="DY52" i="18"/>
  <c r="EK52" i="18"/>
  <c r="EW52" i="18"/>
  <c r="FI52" i="18"/>
  <c r="DW54" i="18"/>
  <c r="EA54" i="18" s="1"/>
  <c r="EG54" i="18" s="1"/>
  <c r="EI54" i="18"/>
  <c r="EM54" i="18" s="1"/>
  <c r="ES54" i="18" s="1"/>
  <c r="AQ102" i="4" s="1"/>
  <c r="Y105" i="12" s="1"/>
  <c r="EU54" i="18"/>
  <c r="EY54" i="18" s="1"/>
  <c r="FE54" i="18" s="1"/>
  <c r="FG54" i="18"/>
  <c r="FK54" i="18" s="1"/>
  <c r="FQ54" i="18" s="1"/>
  <c r="P59" i="18"/>
  <c r="AB59" i="18"/>
  <c r="AN59" i="18"/>
  <c r="AZ59" i="18"/>
  <c r="T5" i="13"/>
  <c r="Y119" i="4"/>
  <c r="T4" i="13" s="1"/>
  <c r="Y118" i="4"/>
  <c r="Y117" i="4"/>
  <c r="Y115" i="4"/>
  <c r="W59" i="13"/>
  <c r="W114" i="13"/>
  <c r="W112" i="13"/>
  <c r="W115" i="13"/>
  <c r="W61" i="13"/>
  <c r="IR59" i="18"/>
  <c r="JD59" i="18"/>
  <c r="JP59" i="18"/>
  <c r="KB59" i="18"/>
  <c r="O60" i="18"/>
  <c r="S60" i="18" s="1"/>
  <c r="AA60" i="18"/>
  <c r="AE60" i="18" s="1"/>
  <c r="AK60" i="18" s="1"/>
  <c r="AM60" i="18"/>
  <c r="AQ60" i="18" s="1"/>
  <c r="AW60" i="18" s="1"/>
  <c r="AY60" i="18"/>
  <c r="BC60" i="18" s="1"/>
  <c r="BI60" i="18" s="1"/>
  <c r="J120" i="4" s="1"/>
  <c r="AZ64" i="13" s="1"/>
  <c r="IQ60" i="18"/>
  <c r="IU60" i="18" s="1"/>
  <c r="JA60" i="18" s="1"/>
  <c r="JC60" i="18"/>
  <c r="JG60" i="18" s="1"/>
  <c r="JM60" i="18" s="1"/>
  <c r="CA120" i="4" s="1"/>
  <c r="BQ64" i="13" s="1"/>
  <c r="JO60" i="18"/>
  <c r="JS60" i="18" s="1"/>
  <c r="JY60" i="18" s="1"/>
  <c r="KA60" i="18"/>
  <c r="KE60" i="18" s="1"/>
  <c r="KK60" i="18" s="1"/>
  <c r="CM66" i="18"/>
  <c r="CY66" i="18"/>
  <c r="P71" i="18"/>
  <c r="AB71" i="18"/>
  <c r="AN71" i="18"/>
  <c r="AZ71" i="18"/>
  <c r="Y163" i="4"/>
  <c r="T11" i="20" s="1"/>
  <c r="BB9" i="20"/>
  <c r="BB8" i="20"/>
  <c r="T10" i="20"/>
  <c r="T9" i="20"/>
  <c r="BB7" i="20"/>
  <c r="BB6" i="20"/>
  <c r="Y160" i="4"/>
  <c r="BB5" i="20" s="1"/>
  <c r="Y159" i="4"/>
  <c r="BB4" i="20" s="1"/>
  <c r="Y158" i="4"/>
  <c r="T6" i="20" s="1"/>
  <c r="AJ160" i="4"/>
  <c r="AJ159" i="4"/>
  <c r="IR71" i="18"/>
  <c r="JD71" i="18"/>
  <c r="JP71" i="18"/>
  <c r="KB71" i="18"/>
  <c r="O72" i="18"/>
  <c r="S72" i="18" s="1"/>
  <c r="AA72" i="18"/>
  <c r="AE72" i="18" s="1"/>
  <c r="AK72" i="18" s="1"/>
  <c r="AM72" i="18"/>
  <c r="AQ72" i="18" s="1"/>
  <c r="AW72" i="18" s="1"/>
  <c r="AY72" i="18"/>
  <c r="BC72" i="18" s="1"/>
  <c r="BI72" i="18" s="1"/>
  <c r="IQ72" i="18"/>
  <c r="IU72" i="18" s="1"/>
  <c r="JA72" i="18" s="1"/>
  <c r="JC72" i="18"/>
  <c r="JG72" i="18" s="1"/>
  <c r="JM72" i="18" s="1"/>
  <c r="JO72" i="18"/>
  <c r="JS72" i="18" s="1"/>
  <c r="JY72" i="18" s="1"/>
  <c r="KA72" i="18"/>
  <c r="KE72" i="18" s="1"/>
  <c r="KK72" i="18" s="1"/>
  <c r="DI8" i="17"/>
  <c r="DM8" i="17" s="1"/>
  <c r="DS8" i="17" s="1"/>
  <c r="CW8" i="17"/>
  <c r="DA8" i="17" s="1"/>
  <c r="DG8" i="17" s="1"/>
  <c r="AA8" i="4" s="1"/>
  <c r="V6" i="10" s="1"/>
  <c r="CK8" i="17"/>
  <c r="CO8" i="17" s="1"/>
  <c r="CU8" i="17" s="1"/>
  <c r="Z8" i="4" s="1"/>
  <c r="U6" i="10" s="1"/>
  <c r="BY8" i="17"/>
  <c r="CC8" i="17" s="1"/>
  <c r="CI8" i="17" s="1"/>
  <c r="BM8" i="17"/>
  <c r="BQ8" i="17" s="1"/>
  <c r="BW8" i="17" s="1"/>
  <c r="X8" i="4" s="1"/>
  <c r="S6" i="10" s="1"/>
  <c r="IC8" i="17"/>
  <c r="IG8" i="17" s="1"/>
  <c r="IM8" i="17" s="1"/>
  <c r="HQ8" i="17"/>
  <c r="HU8" i="17" s="1"/>
  <c r="IA8" i="17" s="1"/>
  <c r="BK8" i="4" s="1"/>
  <c r="AF6" i="10" s="1"/>
  <c r="HE8" i="17"/>
  <c r="HI8" i="17" s="1"/>
  <c r="HO8" i="17" s="1"/>
  <c r="GS8" i="17"/>
  <c r="GW8" i="17" s="1"/>
  <c r="HC8" i="17" s="1"/>
  <c r="GG8" i="17"/>
  <c r="GK8" i="17" s="1"/>
  <c r="GQ8" i="17" s="1"/>
  <c r="BH8" i="4" s="1"/>
  <c r="AC6" i="10" s="1"/>
  <c r="FG8" i="17"/>
  <c r="FK8" i="17" s="1"/>
  <c r="FQ8" i="17" s="1"/>
  <c r="AS8" i="4" s="1"/>
  <c r="AA6" i="10" s="1"/>
  <c r="KK8" i="17"/>
  <c r="FS11" i="17"/>
  <c r="FW11" i="17" s="1"/>
  <c r="GC11" i="17" s="1"/>
  <c r="FG11" i="17"/>
  <c r="FK11" i="17" s="1"/>
  <c r="FQ11" i="17" s="1"/>
  <c r="AS11" i="4" s="1"/>
  <c r="BI4" i="10" s="1"/>
  <c r="EU11" i="17"/>
  <c r="EY11" i="17" s="1"/>
  <c r="FE11" i="17" s="1"/>
  <c r="AR11" i="4" s="1"/>
  <c r="BH4" i="10" s="1"/>
  <c r="EI11" i="17"/>
  <c r="EM11" i="17" s="1"/>
  <c r="ES11" i="17" s="1"/>
  <c r="DW11" i="17"/>
  <c r="EA11" i="17" s="1"/>
  <c r="EG11" i="17" s="1"/>
  <c r="AP11" i="4" s="1"/>
  <c r="BF4" i="10" s="1"/>
  <c r="G11" i="17"/>
  <c r="KM11" i="17"/>
  <c r="KQ11" i="17" s="1"/>
  <c r="KW11" i="17" s="1"/>
  <c r="KA11" i="17"/>
  <c r="KE11" i="17" s="1"/>
  <c r="KK11" i="17" s="1"/>
  <c r="CC11" i="4" s="1"/>
  <c r="BS4" i="10" s="1"/>
  <c r="JO11" i="17"/>
  <c r="JS11" i="17" s="1"/>
  <c r="JY11" i="17" s="1"/>
  <c r="CB11" i="4" s="1"/>
  <c r="BR4" i="10" s="1"/>
  <c r="JC11" i="17"/>
  <c r="JG11" i="17" s="1"/>
  <c r="JM11" i="17" s="1"/>
  <c r="IQ11" i="17"/>
  <c r="IU11" i="17" s="1"/>
  <c r="JA11" i="17" s="1"/>
  <c r="BZ11" i="4" s="1"/>
  <c r="BP4" i="10" s="1"/>
  <c r="DI11" i="17"/>
  <c r="DM11" i="17" s="1"/>
  <c r="DS11" i="17" s="1"/>
  <c r="EQ11" i="17"/>
  <c r="GD11" i="17" s="1"/>
  <c r="HE11" i="17"/>
  <c r="HI11" i="17" s="1"/>
  <c r="HO11" i="17" s="1"/>
  <c r="BJ11" i="4" s="1"/>
  <c r="BM4" i="10" s="1"/>
  <c r="IC11" i="17"/>
  <c r="IG11" i="17" s="1"/>
  <c r="IM11" i="17" s="1"/>
  <c r="JK13" i="17"/>
  <c r="JM13" i="17"/>
  <c r="KW17" i="17"/>
  <c r="GC21" i="17"/>
  <c r="Q41" i="18"/>
  <c r="AC41" i="18"/>
  <c r="AO41" i="18"/>
  <c r="BA41" i="18"/>
  <c r="IS41" i="18"/>
  <c r="JE41" i="18"/>
  <c r="JQ41" i="18"/>
  <c r="KC41" i="18"/>
  <c r="P42" i="18"/>
  <c r="AB42" i="18"/>
  <c r="AN42" i="18"/>
  <c r="AZ42" i="18"/>
  <c r="IR42" i="18"/>
  <c r="JD42" i="18"/>
  <c r="JP42" i="18"/>
  <c r="KB42" i="18"/>
  <c r="O43" i="18"/>
  <c r="S43" i="18" s="1"/>
  <c r="AA43" i="18"/>
  <c r="AE43" i="18" s="1"/>
  <c r="AK43" i="18" s="1"/>
  <c r="AM43" i="18"/>
  <c r="AQ43" i="18" s="1"/>
  <c r="AW43" i="18" s="1"/>
  <c r="AY43" i="18"/>
  <c r="BC43" i="18" s="1"/>
  <c r="BI43" i="18" s="1"/>
  <c r="J83" i="4" s="1"/>
  <c r="R9" i="12" s="1"/>
  <c r="GI43" i="18"/>
  <c r="GU43" i="18"/>
  <c r="HG43" i="18"/>
  <c r="HS43" i="18"/>
  <c r="IQ43" i="18"/>
  <c r="IU43" i="18" s="1"/>
  <c r="JA43" i="18" s="1"/>
  <c r="JC43" i="18"/>
  <c r="JG43" i="18" s="1"/>
  <c r="JM43" i="18" s="1"/>
  <c r="JO43" i="18"/>
  <c r="JS43" i="18" s="1"/>
  <c r="JY43" i="18" s="1"/>
  <c r="KA43" i="18"/>
  <c r="KE43" i="18" s="1"/>
  <c r="KK43" i="18" s="1"/>
  <c r="GH44" i="18"/>
  <c r="GT44" i="18"/>
  <c r="HF44" i="18"/>
  <c r="HR44" i="18"/>
  <c r="DY45" i="18"/>
  <c r="EK45" i="18"/>
  <c r="EW45" i="18"/>
  <c r="FI45" i="18"/>
  <c r="GG45" i="18"/>
  <c r="GK45" i="18" s="1"/>
  <c r="GQ45" i="18" s="1"/>
  <c r="GS45" i="18"/>
  <c r="GW45" i="18" s="1"/>
  <c r="HC45" i="18" s="1"/>
  <c r="HE45" i="18"/>
  <c r="HI45" i="18" s="1"/>
  <c r="HO45" i="18" s="1"/>
  <c r="HQ45" i="18"/>
  <c r="HU45" i="18" s="1"/>
  <c r="IA45" i="18" s="1"/>
  <c r="DX46" i="18"/>
  <c r="EJ46" i="18"/>
  <c r="EV46" i="18"/>
  <c r="FH46" i="18"/>
  <c r="BO47" i="18"/>
  <c r="CA47" i="18"/>
  <c r="CM47" i="18"/>
  <c r="CY47" i="18"/>
  <c r="DW47" i="18"/>
  <c r="EA47" i="18" s="1"/>
  <c r="EG47" i="18" s="1"/>
  <c r="EI47" i="18"/>
  <c r="EM47" i="18" s="1"/>
  <c r="ES47" i="18" s="1"/>
  <c r="AQ88" i="4" s="1"/>
  <c r="BG59" i="12" s="1"/>
  <c r="EU47" i="18"/>
  <c r="EY47" i="18" s="1"/>
  <c r="FE47" i="18" s="1"/>
  <c r="FG47" i="18"/>
  <c r="FK47" i="18" s="1"/>
  <c r="FQ47" i="18" s="1"/>
  <c r="BN48" i="18"/>
  <c r="BZ48" i="18"/>
  <c r="CL48" i="18"/>
  <c r="CX48" i="18"/>
  <c r="Q49" i="18"/>
  <c r="AC49" i="18"/>
  <c r="AO49" i="18"/>
  <c r="BA49" i="18"/>
  <c r="BM49" i="18"/>
  <c r="BW49" i="18" s="1"/>
  <c r="BY49" i="18"/>
  <c r="CI49" i="18" s="1"/>
  <c r="Y90" i="4" s="1"/>
  <c r="T51" i="12" s="1"/>
  <c r="CK49" i="18"/>
  <c r="CU49" i="18" s="1"/>
  <c r="CW49" i="18"/>
  <c r="DG49" i="18" s="1"/>
  <c r="IS49" i="18"/>
  <c r="JE49" i="18"/>
  <c r="JQ49" i="18"/>
  <c r="KC49" i="18"/>
  <c r="P50" i="18"/>
  <c r="AB50" i="18"/>
  <c r="AN50" i="18"/>
  <c r="AZ50" i="18"/>
  <c r="IR50" i="18"/>
  <c r="JD50" i="18"/>
  <c r="JP50" i="18"/>
  <c r="KB50" i="18"/>
  <c r="O51" i="18"/>
  <c r="S51" i="18" s="1"/>
  <c r="AA51" i="18"/>
  <c r="AK51" i="18" s="1"/>
  <c r="AM51" i="18"/>
  <c r="AW51" i="18" s="1"/>
  <c r="AY51" i="18"/>
  <c r="BI51" i="18" s="1"/>
  <c r="J97" i="4" s="1"/>
  <c r="AZ63" i="12" s="1"/>
  <c r="GI51" i="18"/>
  <c r="GU51" i="18"/>
  <c r="HG51" i="18"/>
  <c r="HS51" i="18"/>
  <c r="IQ51" i="18"/>
  <c r="JA51" i="18" s="1"/>
  <c r="JC51" i="18"/>
  <c r="JM51" i="18" s="1"/>
  <c r="CA97" i="4" s="1"/>
  <c r="BQ63" i="12" s="1"/>
  <c r="JO51" i="18"/>
  <c r="JY51" i="18" s="1"/>
  <c r="KA51" i="18"/>
  <c r="KK51" i="18" s="1"/>
  <c r="GH52" i="18"/>
  <c r="GT52" i="18"/>
  <c r="HF52" i="18"/>
  <c r="HR52" i="18"/>
  <c r="DY53" i="18"/>
  <c r="EK53" i="18"/>
  <c r="EW53" i="18"/>
  <c r="FI53" i="18"/>
  <c r="GG53" i="18"/>
  <c r="GK53" i="18" s="1"/>
  <c r="GQ53" i="18" s="1"/>
  <c r="GS53" i="18"/>
  <c r="GW53" i="18" s="1"/>
  <c r="HC53" i="18" s="1"/>
  <c r="BI99" i="4" s="1"/>
  <c r="BL65" i="12" s="1"/>
  <c r="HE53" i="18"/>
  <c r="HI53" i="18" s="1"/>
  <c r="HO53" i="18" s="1"/>
  <c r="HQ53" i="18"/>
  <c r="HU53" i="18" s="1"/>
  <c r="IA53" i="18" s="1"/>
  <c r="DX54" i="18"/>
  <c r="EJ54" i="18"/>
  <c r="EV54" i="18"/>
  <c r="FH54" i="18"/>
  <c r="BO55" i="18"/>
  <c r="CA55" i="18"/>
  <c r="CM55" i="18"/>
  <c r="CY55" i="18"/>
  <c r="DW55" i="18"/>
  <c r="EA55" i="18" s="1"/>
  <c r="EG55" i="18" s="1"/>
  <c r="EI55" i="18"/>
  <c r="EM55" i="18" s="1"/>
  <c r="ES55" i="18" s="1"/>
  <c r="AQ103" i="4" s="1"/>
  <c r="BG119" i="12" s="1"/>
  <c r="EU55" i="18"/>
  <c r="EY55" i="18" s="1"/>
  <c r="FE55" i="18" s="1"/>
  <c r="FG55" i="18"/>
  <c r="FK55" i="18" s="1"/>
  <c r="FQ55" i="18" s="1"/>
  <c r="Q59" i="18"/>
  <c r="AC59" i="18"/>
  <c r="AO59" i="18"/>
  <c r="BA59" i="18"/>
  <c r="BM59" i="18"/>
  <c r="BQ59" i="18" s="1"/>
  <c r="BW59" i="18" s="1"/>
  <c r="BY59" i="18"/>
  <c r="CC59" i="18" s="1"/>
  <c r="CI59" i="18" s="1"/>
  <c r="Y116" i="4" s="1"/>
  <c r="CK59" i="18"/>
  <c r="CO59" i="18" s="1"/>
  <c r="CU59" i="18" s="1"/>
  <c r="CW59" i="18"/>
  <c r="DA59" i="18" s="1"/>
  <c r="DG59" i="18" s="1"/>
  <c r="IS59" i="18"/>
  <c r="JE59" i="18"/>
  <c r="JQ59" i="18"/>
  <c r="KC59" i="18"/>
  <c r="P60" i="18"/>
  <c r="AB60" i="18"/>
  <c r="AN60" i="18"/>
  <c r="AZ60" i="18"/>
  <c r="IR60" i="18"/>
  <c r="JD60" i="18"/>
  <c r="JP60" i="18"/>
  <c r="KB60" i="18"/>
  <c r="GH64" i="18"/>
  <c r="GT64" i="18"/>
  <c r="HF64" i="18"/>
  <c r="HR64" i="18"/>
  <c r="CA134" i="4"/>
  <c r="BT112" i="19"/>
  <c r="AI107" i="19"/>
  <c r="CA139" i="4"/>
  <c r="AI5" i="19" s="1"/>
  <c r="CA138" i="4"/>
  <c r="AI4" i="19" s="1"/>
  <c r="BT115" i="19"/>
  <c r="BT113" i="19"/>
  <c r="CD135" i="4"/>
  <c r="CA132" i="4"/>
  <c r="DY65" i="18"/>
  <c r="EK65" i="18"/>
  <c r="EW65" i="18"/>
  <c r="FI65" i="18"/>
  <c r="GG65" i="18"/>
  <c r="GK65" i="18" s="1"/>
  <c r="GQ65" i="18" s="1"/>
  <c r="GS65" i="18"/>
  <c r="GW65" i="18" s="1"/>
  <c r="HC65" i="18" s="1"/>
  <c r="BI136" i="4" s="1"/>
  <c r="HE65" i="18"/>
  <c r="HI65" i="18" s="1"/>
  <c r="HO65" i="18" s="1"/>
  <c r="HQ65" i="18"/>
  <c r="HU65" i="18" s="1"/>
  <c r="IA65" i="18" s="1"/>
  <c r="DX66" i="18"/>
  <c r="EJ66" i="18"/>
  <c r="EV66" i="18"/>
  <c r="FH66" i="18"/>
  <c r="BO67" i="18"/>
  <c r="CA67" i="18"/>
  <c r="CM67" i="18"/>
  <c r="CY67" i="18"/>
  <c r="DW67" i="18"/>
  <c r="EA67" i="18" s="1"/>
  <c r="EG67" i="18" s="1"/>
  <c r="EI67" i="18"/>
  <c r="EM67" i="18" s="1"/>
  <c r="ES67" i="18" s="1"/>
  <c r="EU67" i="18"/>
  <c r="EY67" i="18" s="1"/>
  <c r="FE67" i="18" s="1"/>
  <c r="FG67" i="18"/>
  <c r="FK67" i="18" s="1"/>
  <c r="FQ67" i="18" s="1"/>
  <c r="Q71" i="18"/>
  <c r="AC71" i="18"/>
  <c r="AO71" i="18"/>
  <c r="BA71" i="18"/>
  <c r="BM71" i="18"/>
  <c r="BQ71" i="18" s="1"/>
  <c r="BW71" i="18" s="1"/>
  <c r="BY71" i="18"/>
  <c r="CC71" i="18" s="1"/>
  <c r="CI71" i="18" s="1"/>
  <c r="Y161" i="4" s="1"/>
  <c r="T7" i="20" s="1"/>
  <c r="CK71" i="18"/>
  <c r="CO71" i="18" s="1"/>
  <c r="CU71" i="18" s="1"/>
  <c r="CW71" i="18"/>
  <c r="DA71" i="18" s="1"/>
  <c r="DG71" i="18" s="1"/>
  <c r="IS71" i="18"/>
  <c r="JE71" i="18"/>
  <c r="JQ71" i="18"/>
  <c r="KC71" i="18"/>
  <c r="P72" i="18"/>
  <c r="AB72" i="18"/>
  <c r="AN72" i="18"/>
  <c r="AZ72" i="18"/>
  <c r="IR72" i="18"/>
  <c r="JD72" i="18"/>
  <c r="JP72" i="18"/>
  <c r="KB72" i="18"/>
  <c r="O73" i="18"/>
  <c r="S73" i="18" s="1"/>
  <c r="AA73" i="18"/>
  <c r="AE73" i="18" s="1"/>
  <c r="AK73" i="18" s="1"/>
  <c r="AM73" i="18"/>
  <c r="AQ73" i="18" s="1"/>
  <c r="AW73" i="18" s="1"/>
  <c r="AY73" i="18"/>
  <c r="BC73" i="18" s="1"/>
  <c r="BI73" i="18" s="1"/>
  <c r="J163" i="4" s="1"/>
  <c r="R11" i="20" s="1"/>
  <c r="GI73" i="18"/>
  <c r="GU73" i="18"/>
  <c r="HG73" i="18"/>
  <c r="HS73" i="18"/>
  <c r="IQ73" i="18"/>
  <c r="IU73" i="18" s="1"/>
  <c r="JA73" i="18" s="1"/>
  <c r="JC73" i="18"/>
  <c r="JG73" i="18" s="1"/>
  <c r="JM73" i="18" s="1"/>
  <c r="JO73" i="18"/>
  <c r="JS73" i="18" s="1"/>
  <c r="JY73" i="18" s="1"/>
  <c r="KA73" i="18"/>
  <c r="KE73" i="18" s="1"/>
  <c r="KK73" i="18" s="1"/>
  <c r="N137" i="17"/>
  <c r="N129" i="17"/>
  <c r="N121" i="17"/>
  <c r="N136" i="17"/>
  <c r="N128" i="17"/>
  <c r="N135" i="17"/>
  <c r="N119" i="17"/>
  <c r="N126" i="17"/>
  <c r="N133" i="17"/>
  <c r="N125" i="17"/>
  <c r="N140" i="17"/>
  <c r="N132" i="17"/>
  <c r="N124" i="17"/>
  <c r="N130" i="17"/>
  <c r="Y59" i="17"/>
  <c r="N131" i="17"/>
  <c r="N123" i="17"/>
  <c r="Y72" i="17"/>
  <c r="Y52" i="17"/>
  <c r="N138" i="17"/>
  <c r="Y33" i="17"/>
  <c r="GH6" i="17"/>
  <c r="GT6" i="17"/>
  <c r="HF6" i="17"/>
  <c r="HR6" i="17"/>
  <c r="CB57" i="4"/>
  <c r="CC56" i="4"/>
  <c r="CC60" i="4"/>
  <c r="BZ58" i="4"/>
  <c r="CB56" i="4"/>
  <c r="CC55" i="4"/>
  <c r="CL48" i="4"/>
  <c r="BZ57" i="4"/>
  <c r="CB55" i="4"/>
  <c r="CC54" i="4"/>
  <c r="BZ60" i="4"/>
  <c r="BZ56" i="4"/>
  <c r="CG58" i="4"/>
  <c r="AQ136" i="31" s="1"/>
  <c r="BZ55" i="4"/>
  <c r="CB53" i="4"/>
  <c r="CC52" i="4"/>
  <c r="CG50" i="4"/>
  <c r="CC58" i="4"/>
  <c r="CL58" i="4"/>
  <c r="CB58" i="4"/>
  <c r="CC57" i="4"/>
  <c r="CL50" i="4"/>
  <c r="CL42" i="4"/>
  <c r="CC41" i="4"/>
  <c r="CC40" i="4"/>
  <c r="BZ29" i="4"/>
  <c r="BP12" i="10" s="1"/>
  <c r="BZ21" i="4"/>
  <c r="AH13" i="10" s="1"/>
  <c r="CB19" i="4"/>
  <c r="BR9" i="10" s="1"/>
  <c r="CB41" i="4"/>
  <c r="CB40" i="4"/>
  <c r="CG42" i="4"/>
  <c r="AQ120" i="31" s="1"/>
  <c r="BZ19" i="4"/>
  <c r="BP9" i="10" s="1"/>
  <c r="BZ41" i="4"/>
  <c r="CL32" i="4"/>
  <c r="CB32" i="4"/>
  <c r="CC31" i="4"/>
  <c r="CL24" i="4"/>
  <c r="CC23" i="4"/>
  <c r="BS10" i="10" s="1"/>
  <c r="CL16" i="4"/>
  <c r="CB16" i="4"/>
  <c r="BR7" i="10" s="1"/>
  <c r="CC15" i="4"/>
  <c r="BS6" i="10" s="1"/>
  <c r="CB31" i="4"/>
  <c r="CB23" i="4"/>
  <c r="BR10" i="10" s="1"/>
  <c r="CB15" i="4"/>
  <c r="BR6" i="10" s="1"/>
  <c r="CB7" i="4"/>
  <c r="AJ5" i="10" s="1"/>
  <c r="BZ32" i="4"/>
  <c r="CC29" i="4"/>
  <c r="BS12" i="10" s="1"/>
  <c r="CC21" i="4"/>
  <c r="AK13" i="10" s="1"/>
  <c r="BZ16" i="4"/>
  <c r="BP7" i="10" s="1"/>
  <c r="BZ31" i="4"/>
  <c r="BZ15" i="4"/>
  <c r="BP6" i="10" s="1"/>
  <c r="CB39" i="4"/>
  <c r="CB38" i="4"/>
  <c r="CB37" i="4"/>
  <c r="BZ30" i="4"/>
  <c r="CL28" i="4"/>
  <c r="CB28" i="4"/>
  <c r="BR62" i="10" s="1"/>
  <c r="BZ22" i="4"/>
  <c r="AH14" i="10" s="1"/>
  <c r="CB20" i="4"/>
  <c r="AJ12" i="10" s="1"/>
  <c r="CL12" i="4"/>
  <c r="CB12" i="4"/>
  <c r="AJ9" i="10" s="1"/>
  <c r="BZ6" i="4"/>
  <c r="AH4" i="10" s="1"/>
  <c r="CC19" i="4"/>
  <c r="BS9" i="10" s="1"/>
  <c r="CL8" i="4"/>
  <c r="CL20" i="4"/>
  <c r="BW7" i="17"/>
  <c r="X7" i="4" s="1"/>
  <c r="S5" i="10" s="1"/>
  <c r="CW7" i="17"/>
  <c r="DA7" i="17" s="1"/>
  <c r="DG7" i="17" s="1"/>
  <c r="DJ7" i="17"/>
  <c r="DW7" i="17"/>
  <c r="EA7" i="17" s="1"/>
  <c r="EG7" i="17" s="1"/>
  <c r="EJ7" i="17"/>
  <c r="HE7" i="17"/>
  <c r="HI7" i="17" s="1"/>
  <c r="HO7" i="17" s="1"/>
  <c r="BJ7" i="4" s="1"/>
  <c r="AE5" i="10" s="1"/>
  <c r="AI8" i="17"/>
  <c r="AY8" i="17"/>
  <c r="BC8" i="17" s="1"/>
  <c r="BI8" i="17" s="1"/>
  <c r="BN8" i="17"/>
  <c r="JC8" i="17"/>
  <c r="JG8" i="17" s="1"/>
  <c r="JM8" i="17" s="1"/>
  <c r="KI8" i="17"/>
  <c r="DK9" i="17"/>
  <c r="AB10" i="17"/>
  <c r="AO10" i="17"/>
  <c r="BN10" i="17"/>
  <c r="CI10" i="17"/>
  <c r="DJ10" i="17"/>
  <c r="DY10" i="17"/>
  <c r="GO10" i="17"/>
  <c r="IK10" i="17"/>
  <c r="KO10" i="17"/>
  <c r="ID11" i="17"/>
  <c r="HR11" i="17"/>
  <c r="HF11" i="17"/>
  <c r="GT11" i="17"/>
  <c r="GH11" i="17"/>
  <c r="DJ11" i="17"/>
  <c r="CX11" i="17"/>
  <c r="CL11" i="17"/>
  <c r="BZ11" i="17"/>
  <c r="BN11" i="17"/>
  <c r="BY11" i="17"/>
  <c r="CC11" i="17" s="1"/>
  <c r="CI11" i="17" s="1"/>
  <c r="FH11" i="17"/>
  <c r="GO11" i="17"/>
  <c r="KX11" i="17"/>
  <c r="CG11" i="4" s="1"/>
  <c r="AQ89" i="31" s="1"/>
  <c r="AK12" i="17"/>
  <c r="H12" i="4" s="1"/>
  <c r="P9" i="10" s="1"/>
  <c r="EU12" i="17"/>
  <c r="EY12" i="17" s="1"/>
  <c r="FE12" i="17" s="1"/>
  <c r="FO12" i="17"/>
  <c r="IQ12" i="17"/>
  <c r="IU12" i="17" s="1"/>
  <c r="JA12" i="17" s="1"/>
  <c r="JK12" i="17"/>
  <c r="KB12" i="17"/>
  <c r="KU13" i="17"/>
  <c r="DS14" i="17"/>
  <c r="CU15" i="17"/>
  <c r="Z24" i="4" s="1"/>
  <c r="BC11" i="10" s="1"/>
  <c r="CS15" i="17"/>
  <c r="IA18" i="17"/>
  <c r="BK27" i="4" s="1"/>
  <c r="BN61" i="10" s="1"/>
  <c r="GQ22" i="17"/>
  <c r="BH36" i="4" s="1"/>
  <c r="HO22" i="17"/>
  <c r="BJ36" i="4" s="1"/>
  <c r="BW25" i="17"/>
  <c r="X44" i="4" s="1"/>
  <c r="DS25" i="17"/>
  <c r="GQ30" i="17"/>
  <c r="BH49" i="4" s="1"/>
  <c r="HO30" i="17"/>
  <c r="BJ49" i="4" s="1"/>
  <c r="IM30" i="17"/>
  <c r="BW36" i="17"/>
  <c r="BO15" i="17"/>
  <c r="CA15" i="17"/>
  <c r="CM15" i="17"/>
  <c r="CY15" i="17"/>
  <c r="DK15" i="17"/>
  <c r="GQ15" i="17"/>
  <c r="BH24" i="4" s="1"/>
  <c r="BK11" i="10" s="1"/>
  <c r="HO15" i="17"/>
  <c r="BJ24" i="4" s="1"/>
  <c r="BM11" i="10" s="1"/>
  <c r="IM15" i="17"/>
  <c r="G16" i="17"/>
  <c r="BN16" i="17"/>
  <c r="BZ16" i="17"/>
  <c r="CL16" i="17"/>
  <c r="CX16" i="17"/>
  <c r="DJ16" i="17"/>
  <c r="Q17" i="17"/>
  <c r="AC17" i="17"/>
  <c r="AO17" i="17"/>
  <c r="BA17" i="17"/>
  <c r="BM17" i="17"/>
  <c r="BQ17" i="17" s="1"/>
  <c r="BW17" i="17" s="1"/>
  <c r="X26" i="4" s="1"/>
  <c r="BA60" i="10" s="1"/>
  <c r="BY17" i="17"/>
  <c r="CC17" i="17" s="1"/>
  <c r="CI17" i="17" s="1"/>
  <c r="CK17" i="17"/>
  <c r="CO17" i="17" s="1"/>
  <c r="CU17" i="17" s="1"/>
  <c r="Z26" i="4" s="1"/>
  <c r="BC60" i="10" s="1"/>
  <c r="CW17" i="17"/>
  <c r="DA17" i="17" s="1"/>
  <c r="DG17" i="17" s="1"/>
  <c r="AA26" i="4" s="1"/>
  <c r="BD60" i="10" s="1"/>
  <c r="DI17" i="17"/>
  <c r="DM17" i="17" s="1"/>
  <c r="DS17" i="17" s="1"/>
  <c r="IS17" i="17"/>
  <c r="JE17" i="17"/>
  <c r="JQ17" i="17"/>
  <c r="KC17" i="17"/>
  <c r="KO17" i="17"/>
  <c r="P18" i="17"/>
  <c r="AB18" i="17"/>
  <c r="AN18" i="17"/>
  <c r="AZ18" i="17"/>
  <c r="IR18" i="17"/>
  <c r="JD18" i="17"/>
  <c r="JP18" i="17"/>
  <c r="KB18" i="17"/>
  <c r="KN18" i="17"/>
  <c r="O19" i="17"/>
  <c r="S19" i="17" s="1"/>
  <c r="Y19" i="17" s="1"/>
  <c r="AA19" i="17"/>
  <c r="AE19" i="17" s="1"/>
  <c r="AK19" i="17" s="1"/>
  <c r="H33" i="4" s="1"/>
  <c r="AM19" i="17"/>
  <c r="AQ19" i="17" s="1"/>
  <c r="AW19" i="17" s="1"/>
  <c r="I33" i="4" s="1"/>
  <c r="AY19" i="17"/>
  <c r="BC19" i="17" s="1"/>
  <c r="BI19" i="17" s="1"/>
  <c r="GI19" i="17"/>
  <c r="GU19" i="17"/>
  <c r="HG19" i="17"/>
  <c r="HS19" i="17"/>
  <c r="IE19" i="17"/>
  <c r="IQ19" i="17"/>
  <c r="IU19" i="17" s="1"/>
  <c r="JA19" i="17" s="1"/>
  <c r="JC19" i="17"/>
  <c r="JG19" i="17" s="1"/>
  <c r="JM19" i="17" s="1"/>
  <c r="JO19" i="17"/>
  <c r="JS19" i="17" s="1"/>
  <c r="JY19" i="17" s="1"/>
  <c r="KA19" i="17"/>
  <c r="KE19" i="17" s="1"/>
  <c r="KK19" i="17" s="1"/>
  <c r="CC33" i="4" s="1"/>
  <c r="KM19" i="17"/>
  <c r="KQ19" i="17" s="1"/>
  <c r="KW19" i="17" s="1"/>
  <c r="GH20" i="17"/>
  <c r="GT20" i="17"/>
  <c r="HF20" i="17"/>
  <c r="HR20" i="17"/>
  <c r="ID20" i="17"/>
  <c r="GG21" i="17"/>
  <c r="GK21" i="17" s="1"/>
  <c r="GQ21" i="17" s="1"/>
  <c r="GS21" i="17"/>
  <c r="GW21" i="17" s="1"/>
  <c r="HC21" i="17" s="1"/>
  <c r="HE21" i="17"/>
  <c r="HI21" i="17" s="1"/>
  <c r="HO21" i="17" s="1"/>
  <c r="BJ35" i="4" s="1"/>
  <c r="HQ21" i="17"/>
  <c r="HU21" i="17" s="1"/>
  <c r="IA21" i="17" s="1"/>
  <c r="BK35" i="4" s="1"/>
  <c r="IC21" i="17"/>
  <c r="IG21" i="17" s="1"/>
  <c r="IM21" i="17" s="1"/>
  <c r="Q25" i="17"/>
  <c r="AC25" i="17"/>
  <c r="AO25" i="17"/>
  <c r="BA25" i="17"/>
  <c r="IS25" i="17"/>
  <c r="JE25" i="17"/>
  <c r="JQ25" i="17"/>
  <c r="KC25" i="17"/>
  <c r="KO25" i="17"/>
  <c r="P26" i="17"/>
  <c r="AB26" i="17"/>
  <c r="AN26" i="17"/>
  <c r="AZ26" i="17"/>
  <c r="IR26" i="17"/>
  <c r="JD26" i="17"/>
  <c r="JP26" i="17"/>
  <c r="KB26" i="17"/>
  <c r="KN26" i="17"/>
  <c r="O27" i="17"/>
  <c r="S27" i="17" s="1"/>
  <c r="Y27" i="17" s="1"/>
  <c r="AA27" i="17"/>
  <c r="AE27" i="17" s="1"/>
  <c r="AK27" i="17" s="1"/>
  <c r="H46" i="4" s="1"/>
  <c r="AM27" i="17"/>
  <c r="AQ27" i="17" s="1"/>
  <c r="AW27" i="17" s="1"/>
  <c r="I46" i="4" s="1"/>
  <c r="AY27" i="17"/>
  <c r="BC27" i="17" s="1"/>
  <c r="BI27" i="17" s="1"/>
  <c r="GI27" i="17"/>
  <c r="GU27" i="17"/>
  <c r="HG27" i="17"/>
  <c r="HS27" i="17"/>
  <c r="IE27" i="17"/>
  <c r="IQ27" i="17"/>
  <c r="IU27" i="17" s="1"/>
  <c r="JA27" i="17" s="1"/>
  <c r="JC27" i="17"/>
  <c r="JG27" i="17" s="1"/>
  <c r="JM27" i="17" s="1"/>
  <c r="JO27" i="17"/>
  <c r="JS27" i="17" s="1"/>
  <c r="JY27" i="17" s="1"/>
  <c r="CB46" i="4" s="1"/>
  <c r="KA27" i="17"/>
  <c r="KE27" i="17" s="1"/>
  <c r="KK27" i="17" s="1"/>
  <c r="CC46" i="4" s="1"/>
  <c r="KM27" i="17"/>
  <c r="KQ27" i="17" s="1"/>
  <c r="KW27" i="17" s="1"/>
  <c r="GH28" i="17"/>
  <c r="GT28" i="17"/>
  <c r="HF28" i="17"/>
  <c r="HR28" i="17"/>
  <c r="ID28" i="17"/>
  <c r="DY29" i="17"/>
  <c r="EK29" i="17"/>
  <c r="EW29" i="17"/>
  <c r="FI29" i="17"/>
  <c r="FU29" i="17"/>
  <c r="GG29" i="17"/>
  <c r="GK29" i="17" s="1"/>
  <c r="GQ29" i="17" s="1"/>
  <c r="BH48" i="4" s="1"/>
  <c r="GS29" i="17"/>
  <c r="GW29" i="17" s="1"/>
  <c r="HC29" i="17" s="1"/>
  <c r="HE29" i="17"/>
  <c r="HI29" i="17" s="1"/>
  <c r="HO29" i="17" s="1"/>
  <c r="BJ48" i="4" s="1"/>
  <c r="HQ29" i="17"/>
  <c r="HU29" i="17" s="1"/>
  <c r="IA29" i="17" s="1"/>
  <c r="BK48" i="4" s="1"/>
  <c r="IC29" i="17"/>
  <c r="IG29" i="17" s="1"/>
  <c r="IM29" i="17" s="1"/>
  <c r="FT30" i="17"/>
  <c r="EU31" i="17"/>
  <c r="EY31" i="17" s="1"/>
  <c r="FE31" i="17" s="1"/>
  <c r="AR50" i="4" s="1"/>
  <c r="FG31" i="17"/>
  <c r="FK31" i="17" s="1"/>
  <c r="FQ31" i="17" s="1"/>
  <c r="AS50" i="4" s="1"/>
  <c r="FS31" i="17"/>
  <c r="FW31" i="17" s="1"/>
  <c r="GC31" i="17" s="1"/>
  <c r="BF174" i="12"/>
  <c r="BF169" i="12"/>
  <c r="BI172" i="12"/>
  <c r="BH172" i="12"/>
  <c r="Z163" i="12"/>
  <c r="BI174" i="12"/>
  <c r="BF170" i="12"/>
  <c r="BI169" i="12"/>
  <c r="BH174" i="12"/>
  <c r="BF172" i="12"/>
  <c r="AA167" i="12"/>
  <c r="BI171" i="12"/>
  <c r="BH170" i="12"/>
  <c r="BF116" i="12"/>
  <c r="AA112" i="12"/>
  <c r="BH113" i="12"/>
  <c r="X109" i="12"/>
  <c r="AA108" i="12"/>
  <c r="X165" i="12"/>
  <c r="AA163" i="12"/>
  <c r="Z112" i="12"/>
  <c r="Z108" i="12"/>
  <c r="AR97" i="4"/>
  <c r="BH63" i="12" s="1"/>
  <c r="Z167" i="12"/>
  <c r="X163" i="12"/>
  <c r="BH169" i="12"/>
  <c r="BH117" i="12"/>
  <c r="X112" i="12"/>
  <c r="AA111" i="12"/>
  <c r="BH112" i="12"/>
  <c r="X108" i="12"/>
  <c r="AA107" i="12"/>
  <c r="AR99" i="4"/>
  <c r="BH65" i="12" s="1"/>
  <c r="Z111" i="12"/>
  <c r="Z107" i="12"/>
  <c r="AA164" i="12"/>
  <c r="BF117" i="12"/>
  <c r="BF112" i="12"/>
  <c r="AP99" i="4"/>
  <c r="BF65" i="12" s="1"/>
  <c r="X164" i="12"/>
  <c r="AA162" i="12"/>
  <c r="BH116" i="12"/>
  <c r="X111" i="12"/>
  <c r="AA110" i="12"/>
  <c r="Z109" i="12"/>
  <c r="X107" i="12"/>
  <c r="AA106" i="12"/>
  <c r="AS96" i="4"/>
  <c r="AA55" i="12" s="1"/>
  <c r="AS93" i="4"/>
  <c r="BI62" i="12" s="1"/>
  <c r="BB88" i="4"/>
  <c r="AR88" i="4"/>
  <c r="BH59" i="12" s="1"/>
  <c r="AP86" i="4"/>
  <c r="X49" i="12" s="1"/>
  <c r="AS85" i="4"/>
  <c r="BI9" i="12" s="1"/>
  <c r="AS97" i="4"/>
  <c r="BI63" i="12" s="1"/>
  <c r="AR93" i="4"/>
  <c r="BH62" i="12" s="1"/>
  <c r="AP91" i="4"/>
  <c r="X52" i="12" s="1"/>
  <c r="AR85" i="4"/>
  <c r="BH9" i="12" s="1"/>
  <c r="AP83" i="4"/>
  <c r="X9" i="12" s="1"/>
  <c r="BB79" i="4"/>
  <c r="AR79" i="4"/>
  <c r="BB76" i="4"/>
  <c r="AR76" i="4"/>
  <c r="Z6" i="12" s="1"/>
  <c r="BB98" i="4"/>
  <c r="AP97" i="4"/>
  <c r="BF63" i="12" s="1"/>
  <c r="AP88" i="4"/>
  <c r="BF59" i="12" s="1"/>
  <c r="AP80" i="4"/>
  <c r="BF6" i="12" s="1"/>
  <c r="AR94" i="4"/>
  <c r="Z53" i="12" s="1"/>
  <c r="AP93" i="4"/>
  <c r="BF62" i="12" s="1"/>
  <c r="AS92" i="4"/>
  <c r="BI61" i="12" s="1"/>
  <c r="AR87" i="4"/>
  <c r="Z50" i="12" s="1"/>
  <c r="AW86" i="4"/>
  <c r="Y161" i="31" s="1"/>
  <c r="AP85" i="4"/>
  <c r="BF9" i="12" s="1"/>
  <c r="AS84" i="4"/>
  <c r="BI8" i="12" s="1"/>
  <c r="BB100" i="4"/>
  <c r="BB96" i="4"/>
  <c r="BB94" i="4"/>
  <c r="BB92" i="4"/>
  <c r="AR92" i="4"/>
  <c r="BH61" i="12" s="1"/>
  <c r="BB84" i="4"/>
  <c r="AR84" i="4"/>
  <c r="BH8" i="12" s="1"/>
  <c r="AR98" i="4"/>
  <c r="BH64" i="12" s="1"/>
  <c r="AW80" i="4"/>
  <c r="AP98" i="4"/>
  <c r="BF64" i="12" s="1"/>
  <c r="AS88" i="4"/>
  <c r="BI59" i="12" s="1"/>
  <c r="AR83" i="4"/>
  <c r="Z9" i="12" s="1"/>
  <c r="AS80" i="4"/>
  <c r="BI6" i="12" s="1"/>
  <c r="BB74" i="4"/>
  <c r="AR74" i="4"/>
  <c r="BH4" i="12" s="1"/>
  <c r="AP74" i="4"/>
  <c r="BF4" i="12" s="1"/>
  <c r="BB80" i="4"/>
  <c r="BB78" i="4"/>
  <c r="AS76" i="4"/>
  <c r="AA6" i="12" s="1"/>
  <c r="AS79" i="4"/>
  <c r="AP76" i="4"/>
  <c r="X6" i="12" s="1"/>
  <c r="AP79" i="4"/>
  <c r="AR80" i="4"/>
  <c r="BH6" i="12" s="1"/>
  <c r="BB75" i="4"/>
  <c r="FU36" i="17"/>
  <c r="FI36" i="17"/>
  <c r="EW36" i="17"/>
  <c r="EK36" i="17"/>
  <c r="Q36" i="17"/>
  <c r="AC36" i="17"/>
  <c r="AO36" i="17"/>
  <c r="BA36" i="17"/>
  <c r="GU36" i="17"/>
  <c r="IY36" i="17"/>
  <c r="KC36" i="17"/>
  <c r="KW36" i="17"/>
  <c r="KU36" i="17"/>
  <c r="KO37" i="17"/>
  <c r="DK38" i="17"/>
  <c r="CY38" i="17"/>
  <c r="CM38" i="17"/>
  <c r="CA38" i="17"/>
  <c r="BO38" i="17"/>
  <c r="FI38" i="17"/>
  <c r="FS39" i="17"/>
  <c r="FW39" i="17" s="1"/>
  <c r="FG39" i="17"/>
  <c r="FK39" i="17" s="1"/>
  <c r="FQ39" i="17" s="1"/>
  <c r="AS81" i="4" s="1"/>
  <c r="BI7" i="12" s="1"/>
  <c r="EU39" i="17"/>
  <c r="EY39" i="17" s="1"/>
  <c r="FE39" i="17" s="1"/>
  <c r="EI39" i="17"/>
  <c r="EM39" i="17" s="1"/>
  <c r="ES39" i="17" s="1"/>
  <c r="DW39" i="17"/>
  <c r="EA39" i="17" s="1"/>
  <c r="G39" i="17"/>
  <c r="DI39" i="17"/>
  <c r="DM39" i="17" s="1"/>
  <c r="DS39" i="17" s="1"/>
  <c r="CW39" i="17"/>
  <c r="DA39" i="17" s="1"/>
  <c r="DG39" i="17" s="1"/>
  <c r="CK39" i="17"/>
  <c r="CO39" i="17" s="1"/>
  <c r="CU39" i="17" s="1"/>
  <c r="BY39" i="17"/>
  <c r="CC39" i="17" s="1"/>
  <c r="CI39" i="17" s="1"/>
  <c r="BM39" i="17"/>
  <c r="BQ39" i="17" s="1"/>
  <c r="BW39" i="17" s="1"/>
  <c r="X81" i="4" s="1"/>
  <c r="BA7" i="12" s="1"/>
  <c r="GG39" i="17"/>
  <c r="GK39" i="17" s="1"/>
  <c r="GQ39" i="17" s="1"/>
  <c r="AY40" i="17"/>
  <c r="BC40" i="17" s="1"/>
  <c r="BI40" i="17" s="1"/>
  <c r="FO40" i="17"/>
  <c r="GG40" i="17"/>
  <c r="GK40" i="17" s="1"/>
  <c r="GQ40" i="17" s="1"/>
  <c r="IC40" i="17"/>
  <c r="IG40" i="17" s="1"/>
  <c r="IM40" i="17" s="1"/>
  <c r="IQ40" i="17"/>
  <c r="IU40" i="17" s="1"/>
  <c r="JA40" i="17" s="1"/>
  <c r="BW42" i="17"/>
  <c r="BU42" i="17"/>
  <c r="DQ42" i="17"/>
  <c r="JK42" i="17"/>
  <c r="P45" i="17"/>
  <c r="AN45" i="17"/>
  <c r="JD45" i="17"/>
  <c r="IC46" i="17"/>
  <c r="IG46" i="17" s="1"/>
  <c r="IM46" i="17" s="1"/>
  <c r="HQ46" i="17"/>
  <c r="HU46" i="17" s="1"/>
  <c r="IA46" i="17" s="1"/>
  <c r="BK96" i="4" s="1"/>
  <c r="AF55" i="12" s="1"/>
  <c r="HE46" i="17"/>
  <c r="HI46" i="17" s="1"/>
  <c r="GS46" i="17"/>
  <c r="GW46" i="17" s="1"/>
  <c r="HC46" i="17" s="1"/>
  <c r="GG46" i="17"/>
  <c r="GK46" i="17" s="1"/>
  <c r="FS46" i="17"/>
  <c r="FW46" i="17" s="1"/>
  <c r="GC46" i="17" s="1"/>
  <c r="FG46" i="17"/>
  <c r="FK46" i="17" s="1"/>
  <c r="FQ46" i="17" s="1"/>
  <c r="EU46" i="17"/>
  <c r="EY46" i="17" s="1"/>
  <c r="FE46" i="17" s="1"/>
  <c r="AR96" i="4" s="1"/>
  <c r="Z55" i="12" s="1"/>
  <c r="EI46" i="17"/>
  <c r="EM46" i="17" s="1"/>
  <c r="DW46" i="17"/>
  <c r="EA46" i="17" s="1"/>
  <c r="G46" i="17"/>
  <c r="DI46" i="17"/>
  <c r="DM46" i="17" s="1"/>
  <c r="DS46" i="17" s="1"/>
  <c r="CW46" i="17"/>
  <c r="DA46" i="17" s="1"/>
  <c r="DG46" i="17" s="1"/>
  <c r="CK46" i="17"/>
  <c r="CO46" i="17" s="1"/>
  <c r="CU46" i="17" s="1"/>
  <c r="Z96" i="4" s="1"/>
  <c r="U55" i="12" s="1"/>
  <c r="BY46" i="17"/>
  <c r="CC46" i="17" s="1"/>
  <c r="CI46" i="17" s="1"/>
  <c r="BM46" i="17"/>
  <c r="BQ46" i="17" s="1"/>
  <c r="BW46" i="17" s="1"/>
  <c r="AA46" i="17"/>
  <c r="AE46" i="17" s="1"/>
  <c r="EG46" i="17"/>
  <c r="AP96" i="4" s="1"/>
  <c r="X55" i="12" s="1"/>
  <c r="EE46" i="17"/>
  <c r="GA46" i="17"/>
  <c r="BU48" i="17"/>
  <c r="DQ48" i="17"/>
  <c r="BW54" i="17"/>
  <c r="BU54" i="17"/>
  <c r="CU54" i="17"/>
  <c r="CS54" i="17"/>
  <c r="DS54" i="17"/>
  <c r="DQ54" i="17"/>
  <c r="BJ55" i="17"/>
  <c r="M117" i="4" s="1"/>
  <c r="G189" i="31" s="1"/>
  <c r="KX55" i="17"/>
  <c r="CG117" i="4" s="1"/>
  <c r="AU56" i="17"/>
  <c r="IY56" i="17"/>
  <c r="KU56" i="17"/>
  <c r="EE64" i="17"/>
  <c r="DY14" i="17"/>
  <c r="EK14" i="17"/>
  <c r="EW14" i="17"/>
  <c r="FI14" i="17"/>
  <c r="FU14" i="17"/>
  <c r="DX15" i="17"/>
  <c r="EJ15" i="17"/>
  <c r="EV15" i="17"/>
  <c r="FH15" i="17"/>
  <c r="FT15" i="17"/>
  <c r="DW16" i="17"/>
  <c r="EA16" i="17" s="1"/>
  <c r="EG16" i="17" s="1"/>
  <c r="AP25" i="4" s="1"/>
  <c r="BF59" i="10" s="1"/>
  <c r="EI16" i="17"/>
  <c r="EM16" i="17" s="1"/>
  <c r="ES16" i="17" s="1"/>
  <c r="EU16" i="17"/>
  <c r="EY16" i="17" s="1"/>
  <c r="FE16" i="17" s="1"/>
  <c r="AR25" i="4" s="1"/>
  <c r="BH59" i="10" s="1"/>
  <c r="FG16" i="17"/>
  <c r="FK16" i="17" s="1"/>
  <c r="FQ16" i="17" s="1"/>
  <c r="AS25" i="4" s="1"/>
  <c r="BI59" i="10" s="1"/>
  <c r="FS16" i="17"/>
  <c r="FW16" i="17" s="1"/>
  <c r="GC16" i="17" s="1"/>
  <c r="G17" i="17"/>
  <c r="Q18" i="17"/>
  <c r="AC18" i="17"/>
  <c r="AO18" i="17"/>
  <c r="BA18" i="17"/>
  <c r="IS18" i="17"/>
  <c r="JE18" i="17"/>
  <c r="JQ18" i="17"/>
  <c r="KC18" i="17"/>
  <c r="KO18" i="17"/>
  <c r="P19" i="17"/>
  <c r="AB19" i="17"/>
  <c r="AN19" i="17"/>
  <c r="AZ19" i="17"/>
  <c r="IR19" i="17"/>
  <c r="JD19" i="17"/>
  <c r="JP19" i="17"/>
  <c r="KB19" i="17"/>
  <c r="KN19" i="17"/>
  <c r="O20" i="17"/>
  <c r="S20" i="17" s="1"/>
  <c r="Y20" i="17" s="1"/>
  <c r="AA20" i="17"/>
  <c r="AE20" i="17" s="1"/>
  <c r="AK20" i="17" s="1"/>
  <c r="H34" i="4" s="1"/>
  <c r="AM20" i="17"/>
  <c r="AQ20" i="17" s="1"/>
  <c r="AW20" i="17" s="1"/>
  <c r="I34" i="4" s="1"/>
  <c r="AY20" i="17"/>
  <c r="BC20" i="17" s="1"/>
  <c r="BI20" i="17" s="1"/>
  <c r="IQ20" i="17"/>
  <c r="IU20" i="17" s="1"/>
  <c r="JA20" i="17" s="1"/>
  <c r="BZ34" i="4" s="1"/>
  <c r="JC20" i="17"/>
  <c r="JG20" i="17" s="1"/>
  <c r="JM20" i="17" s="1"/>
  <c r="JO20" i="17"/>
  <c r="JS20" i="17" s="1"/>
  <c r="JY20" i="17" s="1"/>
  <c r="CB34" i="4" s="1"/>
  <c r="KA20" i="17"/>
  <c r="KE20" i="17" s="1"/>
  <c r="KK20" i="17" s="1"/>
  <c r="CC34" i="4" s="1"/>
  <c r="KM20" i="17"/>
  <c r="KQ20" i="17" s="1"/>
  <c r="KW20" i="17" s="1"/>
  <c r="DY22" i="17"/>
  <c r="EK22" i="17"/>
  <c r="EW22" i="17"/>
  <c r="FI22" i="17"/>
  <c r="FU22" i="17"/>
  <c r="Q26" i="17"/>
  <c r="AC26" i="17"/>
  <c r="AO26" i="17"/>
  <c r="BA26" i="17"/>
  <c r="IS26" i="17"/>
  <c r="JE26" i="17"/>
  <c r="JQ26" i="17"/>
  <c r="KC26" i="17"/>
  <c r="KO26" i="17"/>
  <c r="P27" i="17"/>
  <c r="AB27" i="17"/>
  <c r="AN27" i="17"/>
  <c r="AZ27" i="17"/>
  <c r="IR27" i="17"/>
  <c r="JD27" i="17"/>
  <c r="JP27" i="17"/>
  <c r="KB27" i="17"/>
  <c r="KN27" i="17"/>
  <c r="O28" i="17"/>
  <c r="S28" i="17" s="1"/>
  <c r="Y28" i="17" s="1"/>
  <c r="AA28" i="17"/>
  <c r="AE28" i="17" s="1"/>
  <c r="AK28" i="17" s="1"/>
  <c r="H47" i="4" s="1"/>
  <c r="AM28" i="17"/>
  <c r="AQ28" i="17" s="1"/>
  <c r="AW28" i="17" s="1"/>
  <c r="I47" i="4" s="1"/>
  <c r="AY28" i="17"/>
  <c r="BC28" i="17" s="1"/>
  <c r="BI28" i="17" s="1"/>
  <c r="IQ28" i="17"/>
  <c r="IU28" i="17" s="1"/>
  <c r="JA28" i="17" s="1"/>
  <c r="BZ47" i="4" s="1"/>
  <c r="JC28" i="17"/>
  <c r="JG28" i="17" s="1"/>
  <c r="JM28" i="17" s="1"/>
  <c r="JO28" i="17"/>
  <c r="JS28" i="17" s="1"/>
  <c r="JY28" i="17" s="1"/>
  <c r="CB47" i="4" s="1"/>
  <c r="KA28" i="17"/>
  <c r="KE28" i="17" s="1"/>
  <c r="KK28" i="17" s="1"/>
  <c r="CC47" i="4" s="1"/>
  <c r="KM28" i="17"/>
  <c r="KQ28" i="17" s="1"/>
  <c r="KW28" i="17" s="1"/>
  <c r="GI36" i="17"/>
  <c r="EW37" i="17"/>
  <c r="GO37" i="17"/>
  <c r="HF37" i="17"/>
  <c r="IK37" i="17"/>
  <c r="JP37" i="17"/>
  <c r="KC37" i="17"/>
  <c r="GO38" i="17"/>
  <c r="HE38" i="17"/>
  <c r="HI38" i="17" s="1"/>
  <c r="HO38" i="17" s="1"/>
  <c r="BJ78" i="4" s="1"/>
  <c r="HS38" i="17"/>
  <c r="IM38" i="17"/>
  <c r="IK38" i="17"/>
  <c r="KA38" i="17"/>
  <c r="KE38" i="17" s="1"/>
  <c r="KK38" i="17" s="1"/>
  <c r="DJ39" i="17"/>
  <c r="CX39" i="17"/>
  <c r="CL39" i="17"/>
  <c r="BZ39" i="17"/>
  <c r="BN39" i="17"/>
  <c r="AY39" i="17"/>
  <c r="BC39" i="17" s="1"/>
  <c r="BI39" i="17" s="1"/>
  <c r="DX39" i="17"/>
  <c r="FC39" i="17"/>
  <c r="FT39" i="17"/>
  <c r="GH39" i="17"/>
  <c r="JO39" i="17"/>
  <c r="JS39" i="17" s="1"/>
  <c r="JY39" i="17" s="1"/>
  <c r="EE40" i="17"/>
  <c r="BU41" i="17"/>
  <c r="IN43" i="17"/>
  <c r="BO87" i="4" s="1"/>
  <c r="AH162" i="31" s="1"/>
  <c r="KW43" i="17"/>
  <c r="HA44" i="17"/>
  <c r="AK46" i="17"/>
  <c r="H96" i="4" s="1"/>
  <c r="P55" i="12" s="1"/>
  <c r="JO46" i="17"/>
  <c r="JS46" i="17" s="1"/>
  <c r="JY46" i="17" s="1"/>
  <c r="CB96" i="4" s="1"/>
  <c r="AJ55" i="12" s="1"/>
  <c r="IM47" i="17"/>
  <c r="GQ48" i="17"/>
  <c r="BH101" i="4" s="1"/>
  <c r="AC104" i="12" s="1"/>
  <c r="FE55" i="17"/>
  <c r="FQ56" i="17"/>
  <c r="ID61" i="17"/>
  <c r="HR61" i="17"/>
  <c r="HF61" i="17"/>
  <c r="GT61" i="17"/>
  <c r="GH61" i="17"/>
  <c r="FT61" i="17"/>
  <c r="FH61" i="17"/>
  <c r="EV61" i="17"/>
  <c r="EJ61" i="17"/>
  <c r="DX61" i="17"/>
  <c r="DJ61" i="17"/>
  <c r="CX61" i="17"/>
  <c r="CL61" i="17"/>
  <c r="BZ61" i="17"/>
  <c r="BN61" i="17"/>
  <c r="GD61" i="17"/>
  <c r="JD61" i="17"/>
  <c r="KB61" i="17"/>
  <c r="IC62" i="17"/>
  <c r="IG62" i="17" s="1"/>
  <c r="IM62" i="17" s="1"/>
  <c r="HQ62" i="17"/>
  <c r="HU62" i="17" s="1"/>
  <c r="IA62" i="17" s="1"/>
  <c r="HE62" i="17"/>
  <c r="HI62" i="17" s="1"/>
  <c r="HO62" i="17" s="1"/>
  <c r="GS62" i="17"/>
  <c r="GW62" i="17" s="1"/>
  <c r="HC62" i="17" s="1"/>
  <c r="GG62" i="17"/>
  <c r="GK62" i="17" s="1"/>
  <c r="GQ62" i="17" s="1"/>
  <c r="FS62" i="17"/>
  <c r="FW62" i="17" s="1"/>
  <c r="FG62" i="17"/>
  <c r="FK62" i="17" s="1"/>
  <c r="FQ62" i="17" s="1"/>
  <c r="AS133" i="4" s="1"/>
  <c r="EU62" i="17"/>
  <c r="EY62" i="17" s="1"/>
  <c r="FE62" i="17" s="1"/>
  <c r="AR133" i="4" s="1"/>
  <c r="EI62" i="17"/>
  <c r="EM62" i="17" s="1"/>
  <c r="ES62" i="17" s="1"/>
  <c r="DW62" i="17"/>
  <c r="EA62" i="17" s="1"/>
  <c r="EG62" i="17" s="1"/>
  <c r="G62" i="17"/>
  <c r="DI62" i="17"/>
  <c r="DM62" i="17" s="1"/>
  <c r="DS62" i="17" s="1"/>
  <c r="CW62" i="17"/>
  <c r="DA62" i="17" s="1"/>
  <c r="DG62" i="17" s="1"/>
  <c r="CK62" i="17"/>
  <c r="CO62" i="17" s="1"/>
  <c r="CU62" i="17" s="1"/>
  <c r="BY62" i="17"/>
  <c r="CC62" i="17" s="1"/>
  <c r="CI62" i="17" s="1"/>
  <c r="BM62" i="17"/>
  <c r="BQ62" i="17" s="1"/>
  <c r="BW62" i="17" s="1"/>
  <c r="X133" i="4" s="1"/>
  <c r="AA62" i="17"/>
  <c r="AE62" i="17" s="1"/>
  <c r="AK62" i="17" s="1"/>
  <c r="H133" i="4" s="1"/>
  <c r="FC62" i="17"/>
  <c r="JY62" i="17"/>
  <c r="Q19" i="17"/>
  <c r="AC19" i="17"/>
  <c r="AO19" i="17"/>
  <c r="BA19" i="17"/>
  <c r="IS19" i="17"/>
  <c r="JE19" i="17"/>
  <c r="JQ19" i="17"/>
  <c r="KC19" i="17"/>
  <c r="KO19" i="17"/>
  <c r="P20" i="17"/>
  <c r="AB20" i="17"/>
  <c r="AN20" i="17"/>
  <c r="AZ20" i="17"/>
  <c r="IR20" i="17"/>
  <c r="JD20" i="17"/>
  <c r="JP20" i="17"/>
  <c r="KB20" i="17"/>
  <c r="KN20" i="17"/>
  <c r="O21" i="17"/>
  <c r="S21" i="17" s="1"/>
  <c r="Y21" i="17" s="1"/>
  <c r="AA21" i="17"/>
  <c r="AE21" i="17" s="1"/>
  <c r="AK21" i="17" s="1"/>
  <c r="H35" i="4" s="1"/>
  <c r="AM21" i="17"/>
  <c r="AQ21" i="17" s="1"/>
  <c r="AW21" i="17" s="1"/>
  <c r="I35" i="4" s="1"/>
  <c r="AY21" i="17"/>
  <c r="BC21" i="17" s="1"/>
  <c r="BI21" i="17" s="1"/>
  <c r="IQ21" i="17"/>
  <c r="IU21" i="17" s="1"/>
  <c r="JA21" i="17" s="1"/>
  <c r="BZ35" i="4" s="1"/>
  <c r="JC21" i="17"/>
  <c r="JG21" i="17" s="1"/>
  <c r="JM21" i="17" s="1"/>
  <c r="JO21" i="17"/>
  <c r="JS21" i="17" s="1"/>
  <c r="JY21" i="17" s="1"/>
  <c r="CB35" i="4" s="1"/>
  <c r="KA21" i="17"/>
  <c r="KE21" i="17" s="1"/>
  <c r="KK21" i="17" s="1"/>
  <c r="CC35" i="4" s="1"/>
  <c r="KM21" i="17"/>
  <c r="KQ21" i="17" s="1"/>
  <c r="KW21" i="17" s="1"/>
  <c r="Q27" i="17"/>
  <c r="AC27" i="17"/>
  <c r="AO27" i="17"/>
  <c r="BA27" i="17"/>
  <c r="IS27" i="17"/>
  <c r="JE27" i="17"/>
  <c r="JQ27" i="17"/>
  <c r="KC27" i="17"/>
  <c r="KO27" i="17"/>
  <c r="P28" i="17"/>
  <c r="AB28" i="17"/>
  <c r="AN28" i="17"/>
  <c r="AZ28" i="17"/>
  <c r="IR28" i="17"/>
  <c r="JD28" i="17"/>
  <c r="JP28" i="17"/>
  <c r="KB28" i="17"/>
  <c r="KN28" i="17"/>
  <c r="O29" i="17"/>
  <c r="S29" i="17" s="1"/>
  <c r="Y29" i="17" s="1"/>
  <c r="AA29" i="17"/>
  <c r="AE29" i="17" s="1"/>
  <c r="AK29" i="17" s="1"/>
  <c r="H48" i="4" s="1"/>
  <c r="AM29" i="17"/>
  <c r="AQ29" i="17" s="1"/>
  <c r="AW29" i="17" s="1"/>
  <c r="I48" i="4" s="1"/>
  <c r="AY29" i="17"/>
  <c r="BC29" i="17" s="1"/>
  <c r="BI29" i="17" s="1"/>
  <c r="IQ29" i="17"/>
  <c r="IU29" i="17" s="1"/>
  <c r="JA29" i="17" s="1"/>
  <c r="BZ48" i="4" s="1"/>
  <c r="JC29" i="17"/>
  <c r="JG29" i="17" s="1"/>
  <c r="JM29" i="17" s="1"/>
  <c r="JO29" i="17"/>
  <c r="JS29" i="17" s="1"/>
  <c r="JY29" i="17" s="1"/>
  <c r="CB48" i="4" s="1"/>
  <c r="KA29" i="17"/>
  <c r="KE29" i="17" s="1"/>
  <c r="KK29" i="17" s="1"/>
  <c r="CC48" i="4" s="1"/>
  <c r="KM29" i="17"/>
  <c r="KQ29" i="17" s="1"/>
  <c r="KW29" i="17" s="1"/>
  <c r="AC165" i="12"/>
  <c r="BJ103" i="4"/>
  <c r="BM119" i="12" s="1"/>
  <c r="AE166" i="12"/>
  <c r="BH103" i="4"/>
  <c r="BK119" i="12" s="1"/>
  <c r="AC166" i="12"/>
  <c r="AF165" i="12"/>
  <c r="BN174" i="12"/>
  <c r="AE165" i="12"/>
  <c r="BK170" i="12"/>
  <c r="BM174" i="12"/>
  <c r="BN170" i="12"/>
  <c r="AC163" i="12"/>
  <c r="AC113" i="12"/>
  <c r="AE110" i="12"/>
  <c r="BK114" i="12"/>
  <c r="BN113" i="12"/>
  <c r="BK172" i="12"/>
  <c r="BK171" i="12"/>
  <c r="BN169" i="12"/>
  <c r="BM113" i="12"/>
  <c r="BT100" i="4"/>
  <c r="BM169" i="12"/>
  <c r="AF167" i="12"/>
  <c r="BN118" i="12"/>
  <c r="BN117" i="12"/>
  <c r="BM115" i="12"/>
  <c r="BK113" i="12"/>
  <c r="BN112" i="12"/>
  <c r="BT102" i="4"/>
  <c r="BJ102" i="4"/>
  <c r="AE105" i="12" s="1"/>
  <c r="BK99" i="4"/>
  <c r="BN65" i="12" s="1"/>
  <c r="AF162" i="12"/>
  <c r="BM118" i="12"/>
  <c r="BM117" i="12"/>
  <c r="AF111" i="12"/>
  <c r="BM112" i="12"/>
  <c r="AF107" i="12"/>
  <c r="BJ99" i="4"/>
  <c r="BM65" i="12" s="1"/>
  <c r="AE162" i="12"/>
  <c r="BK115" i="12"/>
  <c r="BH102" i="4"/>
  <c r="AC105" i="12" s="1"/>
  <c r="BK118" i="12"/>
  <c r="BK117" i="12"/>
  <c r="BN116" i="12"/>
  <c r="BM114" i="12"/>
  <c r="BK112" i="12"/>
  <c r="AF109" i="12"/>
  <c r="BO100" i="4"/>
  <c r="AH175" i="31" s="1"/>
  <c r="BJ91" i="4"/>
  <c r="AE52" i="12" s="1"/>
  <c r="BO90" i="4"/>
  <c r="BH89" i="4"/>
  <c r="BK60" i="12" s="1"/>
  <c r="BK88" i="4"/>
  <c r="BN59" i="12" s="1"/>
  <c r="BJ83" i="4"/>
  <c r="AE9" i="12" s="1"/>
  <c r="BT88" i="4"/>
  <c r="BJ88" i="4"/>
  <c r="BM59" i="12" s="1"/>
  <c r="BH86" i="4"/>
  <c r="AC49" i="12" s="1"/>
  <c r="BT80" i="4"/>
  <c r="BJ80" i="4"/>
  <c r="BM6" i="12" s="1"/>
  <c r="BH91" i="4"/>
  <c r="AC52" i="12" s="1"/>
  <c r="BK90" i="4"/>
  <c r="AF51" i="12" s="1"/>
  <c r="BH83" i="4"/>
  <c r="AC9" i="12" s="1"/>
  <c r="AE106" i="12"/>
  <c r="BT90" i="4"/>
  <c r="BJ90" i="4"/>
  <c r="AE51" i="12" s="1"/>
  <c r="BH88" i="4"/>
  <c r="BK59" i="12" s="1"/>
  <c r="BT82" i="4"/>
  <c r="BK98" i="4"/>
  <c r="BN64" i="12" s="1"/>
  <c r="BO86" i="4"/>
  <c r="AH161" i="31" s="1"/>
  <c r="BT78" i="4"/>
  <c r="BH99" i="4"/>
  <c r="BK65" i="12" s="1"/>
  <c r="BT86" i="4"/>
  <c r="BJ86" i="4"/>
  <c r="AE49" i="12" s="1"/>
  <c r="BK83" i="4"/>
  <c r="AF9" i="12" s="1"/>
  <c r="BT77" i="4"/>
  <c r="BT74" i="4"/>
  <c r="BO82" i="4"/>
  <c r="AH157" i="31" s="1"/>
  <c r="BT73" i="4"/>
  <c r="BH81" i="4"/>
  <c r="BK7" i="12" s="1"/>
  <c r="BK80" i="4"/>
  <c r="BN6" i="12" s="1"/>
  <c r="BH76" i="4"/>
  <c r="AC6" i="12" s="1"/>
  <c r="BH80" i="4"/>
  <c r="BK6" i="12" s="1"/>
  <c r="KI36" i="17"/>
  <c r="EW38" i="17"/>
  <c r="KO38" i="17"/>
  <c r="FS40" i="17"/>
  <c r="FW40" i="17" s="1"/>
  <c r="GC40" i="17" s="1"/>
  <c r="FG40" i="17"/>
  <c r="FK40" i="17" s="1"/>
  <c r="FQ40" i="17" s="1"/>
  <c r="EU40" i="17"/>
  <c r="EY40" i="17" s="1"/>
  <c r="FE40" i="17" s="1"/>
  <c r="EI40" i="17"/>
  <c r="EM40" i="17" s="1"/>
  <c r="DW40" i="17"/>
  <c r="EA40" i="17" s="1"/>
  <c r="EG40" i="17" s="1"/>
  <c r="G40" i="17"/>
  <c r="DI40" i="17"/>
  <c r="DM40" i="17" s="1"/>
  <c r="DS40" i="17" s="1"/>
  <c r="CW40" i="17"/>
  <c r="DA40" i="17" s="1"/>
  <c r="DG40" i="17" s="1"/>
  <c r="AA82" i="4" s="1"/>
  <c r="V8" i="12" s="1"/>
  <c r="CK40" i="17"/>
  <c r="CO40" i="17" s="1"/>
  <c r="CU40" i="17" s="1"/>
  <c r="BY40" i="17"/>
  <c r="CC40" i="17" s="1"/>
  <c r="CI40" i="17" s="1"/>
  <c r="BM40" i="17"/>
  <c r="BQ40" i="17" s="1"/>
  <c r="BW40" i="17" s="1"/>
  <c r="HQ40" i="17"/>
  <c r="HU40" i="17" s="1"/>
  <c r="IA40" i="17" s="1"/>
  <c r="JO40" i="17"/>
  <c r="JS40" i="17" s="1"/>
  <c r="JY40" i="17" s="1"/>
  <c r="DE42" i="17"/>
  <c r="JW42" i="17"/>
  <c r="ID45" i="17"/>
  <c r="HR45" i="17"/>
  <c r="HF45" i="17"/>
  <c r="GT45" i="17"/>
  <c r="GH45" i="17"/>
  <c r="FT45" i="17"/>
  <c r="FH45" i="17"/>
  <c r="EV45" i="17"/>
  <c r="EJ45" i="17"/>
  <c r="DX45" i="17"/>
  <c r="DJ45" i="17"/>
  <c r="CX45" i="17"/>
  <c r="CL45" i="17"/>
  <c r="BZ45" i="17"/>
  <c r="BN45" i="17"/>
  <c r="ES46" i="17"/>
  <c r="EQ46" i="17"/>
  <c r="HO46" i="17"/>
  <c r="BJ96" i="4" s="1"/>
  <c r="AE55" i="12" s="1"/>
  <c r="CG48" i="17"/>
  <c r="M56" i="17"/>
  <c r="F118" i="4" s="1"/>
  <c r="K56" i="17"/>
  <c r="BG56" i="17"/>
  <c r="JK56" i="17"/>
  <c r="KW57" i="17"/>
  <c r="DY8" i="17"/>
  <c r="EK8" i="17"/>
  <c r="EW8" i="17"/>
  <c r="FI8" i="17"/>
  <c r="FU8" i="17"/>
  <c r="DX9" i="17"/>
  <c r="EJ9" i="17"/>
  <c r="EV9" i="17"/>
  <c r="FH9" i="17"/>
  <c r="FT9" i="17"/>
  <c r="DW10" i="17"/>
  <c r="EA10" i="17" s="1"/>
  <c r="EG10" i="17" s="1"/>
  <c r="AP10" i="4" s="1"/>
  <c r="X8" i="10" s="1"/>
  <c r="EI10" i="17"/>
  <c r="EM10" i="17" s="1"/>
  <c r="ES10" i="17" s="1"/>
  <c r="EU10" i="17"/>
  <c r="EY10" i="17" s="1"/>
  <c r="FE10" i="17" s="1"/>
  <c r="AR10" i="4" s="1"/>
  <c r="Z8" i="10" s="1"/>
  <c r="FG10" i="17"/>
  <c r="FK10" i="17" s="1"/>
  <c r="FQ10" i="17" s="1"/>
  <c r="AS10" i="4" s="1"/>
  <c r="AA8" i="10" s="1"/>
  <c r="FS10" i="17"/>
  <c r="FW10" i="17" s="1"/>
  <c r="GC10" i="17" s="1"/>
  <c r="Q12" i="17"/>
  <c r="AC12" i="17"/>
  <c r="AO12" i="17"/>
  <c r="BA12" i="17"/>
  <c r="IS12" i="17"/>
  <c r="JE12" i="17"/>
  <c r="JQ12" i="17"/>
  <c r="KC12" i="17"/>
  <c r="KO12" i="17"/>
  <c r="P13" i="17"/>
  <c r="AB13" i="17"/>
  <c r="AN13" i="17"/>
  <c r="AZ13" i="17"/>
  <c r="IR13" i="17"/>
  <c r="JD13" i="17"/>
  <c r="JP13" i="17"/>
  <c r="KB13" i="17"/>
  <c r="KN13" i="17"/>
  <c r="O14" i="17"/>
  <c r="S14" i="17" s="1"/>
  <c r="Y14" i="17" s="1"/>
  <c r="AA14" i="17"/>
  <c r="AE14" i="17" s="1"/>
  <c r="AK14" i="17" s="1"/>
  <c r="H14" i="4" s="1"/>
  <c r="P10" i="10" s="1"/>
  <c r="AM14" i="17"/>
  <c r="AQ14" i="17" s="1"/>
  <c r="AW14" i="17" s="1"/>
  <c r="I14" i="4" s="1"/>
  <c r="Q10" i="10" s="1"/>
  <c r="AY14" i="17"/>
  <c r="BC14" i="17" s="1"/>
  <c r="BI14" i="17" s="1"/>
  <c r="GI14" i="17"/>
  <c r="GU14" i="17"/>
  <c r="HG14" i="17"/>
  <c r="HS14" i="17"/>
  <c r="IE14" i="17"/>
  <c r="IQ14" i="17"/>
  <c r="IU14" i="17" s="1"/>
  <c r="JA14" i="17" s="1"/>
  <c r="BZ14" i="4" s="1"/>
  <c r="AH10" i="10" s="1"/>
  <c r="JC14" i="17"/>
  <c r="JG14" i="17" s="1"/>
  <c r="JM14" i="17" s="1"/>
  <c r="JO14" i="17"/>
  <c r="JS14" i="17" s="1"/>
  <c r="JY14" i="17" s="1"/>
  <c r="KA14" i="17"/>
  <c r="KE14" i="17" s="1"/>
  <c r="KK14" i="17" s="1"/>
  <c r="CC14" i="4" s="1"/>
  <c r="AK10" i="10" s="1"/>
  <c r="KM14" i="17"/>
  <c r="KQ14" i="17" s="1"/>
  <c r="KW14" i="17" s="1"/>
  <c r="GH15" i="17"/>
  <c r="GT15" i="17"/>
  <c r="HF15" i="17"/>
  <c r="HR15" i="17"/>
  <c r="ID15" i="17"/>
  <c r="DY16" i="17"/>
  <c r="EK16" i="17"/>
  <c r="EW16" i="17"/>
  <c r="FI16" i="17"/>
  <c r="FU16" i="17"/>
  <c r="GG16" i="17"/>
  <c r="GK16" i="17" s="1"/>
  <c r="GQ16" i="17" s="1"/>
  <c r="BH25" i="4" s="1"/>
  <c r="BK59" i="10" s="1"/>
  <c r="GS16" i="17"/>
  <c r="GW16" i="17" s="1"/>
  <c r="HC16" i="17" s="1"/>
  <c r="HE16" i="17"/>
  <c r="HI16" i="17" s="1"/>
  <c r="HO16" i="17" s="1"/>
  <c r="HQ16" i="17"/>
  <c r="HU16" i="17" s="1"/>
  <c r="IA16" i="17" s="1"/>
  <c r="IC16" i="17"/>
  <c r="IG16" i="17" s="1"/>
  <c r="IM16" i="17" s="1"/>
  <c r="W17" i="17"/>
  <c r="AI17" i="17"/>
  <c r="AU17" i="17"/>
  <c r="BG17" i="17"/>
  <c r="DX17" i="17"/>
  <c r="EJ17" i="17"/>
  <c r="EV17" i="17"/>
  <c r="FH17" i="17"/>
  <c r="FT17" i="17"/>
  <c r="IY17" i="17"/>
  <c r="JK17" i="17"/>
  <c r="JW17" i="17"/>
  <c r="KI17" i="17"/>
  <c r="KU17" i="17"/>
  <c r="BO18" i="17"/>
  <c r="CA18" i="17"/>
  <c r="CM18" i="17"/>
  <c r="CY18" i="17"/>
  <c r="DK18" i="17"/>
  <c r="DW18" i="17"/>
  <c r="EA18" i="17" s="1"/>
  <c r="EG18" i="17" s="1"/>
  <c r="AP27" i="4" s="1"/>
  <c r="BF61" i="10" s="1"/>
  <c r="EI18" i="17"/>
  <c r="EM18" i="17" s="1"/>
  <c r="ES18" i="17" s="1"/>
  <c r="EU18" i="17"/>
  <c r="EY18" i="17" s="1"/>
  <c r="FE18" i="17" s="1"/>
  <c r="FG18" i="17"/>
  <c r="FK18" i="17" s="1"/>
  <c r="FQ18" i="17" s="1"/>
  <c r="AS27" i="4" s="1"/>
  <c r="BI61" i="10" s="1"/>
  <c r="FS18" i="17"/>
  <c r="FW18" i="17" s="1"/>
  <c r="GC18" i="17" s="1"/>
  <c r="G19" i="17"/>
  <c r="BN19" i="17"/>
  <c r="BZ19" i="17"/>
  <c r="CL19" i="17"/>
  <c r="CX19" i="17"/>
  <c r="DJ19" i="17"/>
  <c r="GO19" i="17"/>
  <c r="HA19" i="17"/>
  <c r="HM19" i="17"/>
  <c r="HY19" i="17"/>
  <c r="IK19" i="17"/>
  <c r="Q20" i="17"/>
  <c r="AC20" i="17"/>
  <c r="AO20" i="17"/>
  <c r="BA20" i="17"/>
  <c r="BM20" i="17"/>
  <c r="BQ20" i="17" s="1"/>
  <c r="BW20" i="17" s="1"/>
  <c r="X34" i="4" s="1"/>
  <c r="BY20" i="17"/>
  <c r="CC20" i="17" s="1"/>
  <c r="CI20" i="17" s="1"/>
  <c r="CK20" i="17"/>
  <c r="CO20" i="17" s="1"/>
  <c r="CU20" i="17" s="1"/>
  <c r="Z34" i="4" s="1"/>
  <c r="CW20" i="17"/>
  <c r="DA20" i="17" s="1"/>
  <c r="DG20" i="17" s="1"/>
  <c r="AA34" i="4" s="1"/>
  <c r="DI20" i="17"/>
  <c r="DM20" i="17" s="1"/>
  <c r="DS20" i="17" s="1"/>
  <c r="IS20" i="17"/>
  <c r="JE20" i="17"/>
  <c r="JQ20" i="17"/>
  <c r="KC20" i="17"/>
  <c r="KO20" i="17"/>
  <c r="P21" i="17"/>
  <c r="AB21" i="17"/>
  <c r="AN21" i="17"/>
  <c r="AZ21" i="17"/>
  <c r="EE21" i="17"/>
  <c r="EQ21" i="17"/>
  <c r="FC21" i="17"/>
  <c r="FO21" i="17"/>
  <c r="GA21" i="17"/>
  <c r="IR21" i="17"/>
  <c r="JD21" i="17"/>
  <c r="JP21" i="17"/>
  <c r="KB21" i="17"/>
  <c r="KN21" i="17"/>
  <c r="O22" i="17"/>
  <c r="S22" i="17" s="1"/>
  <c r="Y22" i="17" s="1"/>
  <c r="AA22" i="17"/>
  <c r="AE22" i="17" s="1"/>
  <c r="AK22" i="17" s="1"/>
  <c r="H36" i="4" s="1"/>
  <c r="AM22" i="17"/>
  <c r="AQ22" i="17" s="1"/>
  <c r="AW22" i="17" s="1"/>
  <c r="I36" i="4" s="1"/>
  <c r="AY22" i="17"/>
  <c r="BC22" i="17" s="1"/>
  <c r="BI22" i="17" s="1"/>
  <c r="GI22" i="17"/>
  <c r="GU22" i="17"/>
  <c r="HG22" i="17"/>
  <c r="HS22" i="17"/>
  <c r="IE22" i="17"/>
  <c r="IQ22" i="17"/>
  <c r="IU22" i="17" s="1"/>
  <c r="JA22" i="17" s="1"/>
  <c r="BZ36" i="4" s="1"/>
  <c r="JC22" i="17"/>
  <c r="JG22" i="17" s="1"/>
  <c r="JM22" i="17" s="1"/>
  <c r="JO22" i="17"/>
  <c r="JS22" i="17" s="1"/>
  <c r="JY22" i="17" s="1"/>
  <c r="KA22" i="17"/>
  <c r="KE22" i="17" s="1"/>
  <c r="KK22" i="17" s="1"/>
  <c r="KM22" i="17"/>
  <c r="KQ22" i="17" s="1"/>
  <c r="KW22" i="17" s="1"/>
  <c r="BU23" i="17"/>
  <c r="CG23" i="17"/>
  <c r="CS23" i="17"/>
  <c r="DE23" i="17"/>
  <c r="DQ23" i="17"/>
  <c r="GH23" i="17"/>
  <c r="GT23" i="17"/>
  <c r="HF23" i="17"/>
  <c r="HR23" i="17"/>
  <c r="ID23" i="17"/>
  <c r="DY24" i="17"/>
  <c r="EK24" i="17"/>
  <c r="EW24" i="17"/>
  <c r="FI24" i="17"/>
  <c r="FU24" i="17"/>
  <c r="GG24" i="17"/>
  <c r="GK24" i="17" s="1"/>
  <c r="GQ24" i="17" s="1"/>
  <c r="GS24" i="17"/>
  <c r="GW24" i="17" s="1"/>
  <c r="HC24" i="17" s="1"/>
  <c r="HE24" i="17"/>
  <c r="HI24" i="17" s="1"/>
  <c r="HO24" i="17" s="1"/>
  <c r="BJ43" i="4" s="1"/>
  <c r="HQ24" i="17"/>
  <c r="HU24" i="17" s="1"/>
  <c r="IA24" i="17" s="1"/>
  <c r="BK43" i="4" s="1"/>
  <c r="IC24" i="17"/>
  <c r="IG24" i="17" s="1"/>
  <c r="IM24" i="17" s="1"/>
  <c r="W25" i="17"/>
  <c r="AI25" i="17"/>
  <c r="AU25" i="17"/>
  <c r="BG25" i="17"/>
  <c r="DX25" i="17"/>
  <c r="EJ25" i="17"/>
  <c r="EV25" i="17"/>
  <c r="FH25" i="17"/>
  <c r="FT25" i="17"/>
  <c r="IY25" i="17"/>
  <c r="JK25" i="17"/>
  <c r="JW25" i="17"/>
  <c r="KI25" i="17"/>
  <c r="KU25" i="17"/>
  <c r="BO26" i="17"/>
  <c r="CA26" i="17"/>
  <c r="CM26" i="17"/>
  <c r="CY26" i="17"/>
  <c r="DK26" i="17"/>
  <c r="DW26" i="17"/>
  <c r="EA26" i="17" s="1"/>
  <c r="EG26" i="17" s="1"/>
  <c r="AP45" i="4" s="1"/>
  <c r="EI26" i="17"/>
  <c r="EM26" i="17" s="1"/>
  <c r="ES26" i="17" s="1"/>
  <c r="EU26" i="17"/>
  <c r="EY26" i="17" s="1"/>
  <c r="FE26" i="17" s="1"/>
  <c r="AR45" i="4" s="1"/>
  <c r="FG26" i="17"/>
  <c r="FK26" i="17" s="1"/>
  <c r="FQ26" i="17" s="1"/>
  <c r="AS45" i="4" s="1"/>
  <c r="FS26" i="17"/>
  <c r="FW26" i="17" s="1"/>
  <c r="GC26" i="17" s="1"/>
  <c r="G27" i="17"/>
  <c r="BN27" i="17"/>
  <c r="BZ27" i="17"/>
  <c r="CL27" i="17"/>
  <c r="CX27" i="17"/>
  <c r="DJ27" i="17"/>
  <c r="GO27" i="17"/>
  <c r="HA27" i="17"/>
  <c r="HM27" i="17"/>
  <c r="HY27" i="17"/>
  <c r="IK27" i="17"/>
  <c r="Q28" i="17"/>
  <c r="AC28" i="17"/>
  <c r="AO28" i="17"/>
  <c r="BA28" i="17"/>
  <c r="BM28" i="17"/>
  <c r="BQ28" i="17" s="1"/>
  <c r="BW28" i="17" s="1"/>
  <c r="X47" i="4" s="1"/>
  <c r="BY28" i="17"/>
  <c r="CC28" i="17" s="1"/>
  <c r="CI28" i="17" s="1"/>
  <c r="CK28" i="17"/>
  <c r="CO28" i="17" s="1"/>
  <c r="CU28" i="17" s="1"/>
  <c r="Z47" i="4" s="1"/>
  <c r="CW28" i="17"/>
  <c r="DA28" i="17" s="1"/>
  <c r="DG28" i="17" s="1"/>
  <c r="AA47" i="4" s="1"/>
  <c r="DI28" i="17"/>
  <c r="DM28" i="17" s="1"/>
  <c r="DS28" i="17" s="1"/>
  <c r="IS28" i="17"/>
  <c r="JE28" i="17"/>
  <c r="JQ28" i="17"/>
  <c r="KC28" i="17"/>
  <c r="KO28" i="17"/>
  <c r="P29" i="17"/>
  <c r="AB29" i="17"/>
  <c r="AN29" i="17"/>
  <c r="AZ29" i="17"/>
  <c r="EE29" i="17"/>
  <c r="EQ29" i="17"/>
  <c r="FC29" i="17"/>
  <c r="FO29" i="17"/>
  <c r="GA29" i="17"/>
  <c r="IR29" i="17"/>
  <c r="JD29" i="17"/>
  <c r="JP29" i="17"/>
  <c r="KB29" i="17"/>
  <c r="KN29" i="17"/>
  <c r="O30" i="17"/>
  <c r="S30" i="17" s="1"/>
  <c r="Y30" i="17" s="1"/>
  <c r="AA30" i="17"/>
  <c r="AE30" i="17" s="1"/>
  <c r="AK30" i="17" s="1"/>
  <c r="H49" i="4" s="1"/>
  <c r="AM30" i="17"/>
  <c r="AQ30" i="17" s="1"/>
  <c r="AW30" i="17" s="1"/>
  <c r="I49" i="4" s="1"/>
  <c r="AY30" i="17"/>
  <c r="BC30" i="17" s="1"/>
  <c r="BI30" i="17" s="1"/>
  <c r="GI30" i="17"/>
  <c r="GU30" i="17"/>
  <c r="HG30" i="17"/>
  <c r="HS30" i="17"/>
  <c r="IE30" i="17"/>
  <c r="IQ30" i="17"/>
  <c r="IU30" i="17" s="1"/>
  <c r="JA30" i="17" s="1"/>
  <c r="BZ49" i="4" s="1"/>
  <c r="JC30" i="17"/>
  <c r="JG30" i="17" s="1"/>
  <c r="JM30" i="17" s="1"/>
  <c r="JO30" i="17"/>
  <c r="JS30" i="17" s="1"/>
  <c r="JY30" i="17" s="1"/>
  <c r="CB49" i="4" s="1"/>
  <c r="KA30" i="17"/>
  <c r="KE30" i="17" s="1"/>
  <c r="KK30" i="17" s="1"/>
  <c r="CC49" i="4" s="1"/>
  <c r="KM30" i="17"/>
  <c r="KQ30" i="17" s="1"/>
  <c r="KW30" i="17" s="1"/>
  <c r="BU31" i="17"/>
  <c r="CG31" i="17"/>
  <c r="CS31" i="17"/>
  <c r="DE31" i="17"/>
  <c r="DQ31" i="17"/>
  <c r="GH31" i="17"/>
  <c r="GT31" i="17"/>
  <c r="HF31" i="17"/>
  <c r="HR31" i="17"/>
  <c r="ID31" i="17"/>
  <c r="DY35" i="17"/>
  <c r="EK35" i="17"/>
  <c r="EW35" i="17"/>
  <c r="FI35" i="17"/>
  <c r="FU35" i="17"/>
  <c r="GG35" i="17"/>
  <c r="GK35" i="17" s="1"/>
  <c r="GQ35" i="17" s="1"/>
  <c r="BH72" i="4" s="1"/>
  <c r="AC4" i="12" s="1"/>
  <c r="GS35" i="17"/>
  <c r="GW35" i="17" s="1"/>
  <c r="HC35" i="17" s="1"/>
  <c r="HE35" i="17"/>
  <c r="HI35" i="17" s="1"/>
  <c r="HO35" i="17" s="1"/>
  <c r="HQ35" i="17"/>
  <c r="HU35" i="17" s="1"/>
  <c r="IA35" i="17" s="1"/>
  <c r="IC35" i="17"/>
  <c r="IG35" i="17" s="1"/>
  <c r="IM35" i="17" s="1"/>
  <c r="W36" i="17"/>
  <c r="AI36" i="17"/>
  <c r="AU36" i="17"/>
  <c r="BG36" i="17"/>
  <c r="DX36" i="17"/>
  <c r="EJ36" i="17"/>
  <c r="GA36" i="17"/>
  <c r="HA36" i="17"/>
  <c r="IN36" i="17" s="1"/>
  <c r="JD36" i="17"/>
  <c r="IC37" i="17"/>
  <c r="IG37" i="17" s="1"/>
  <c r="IM37" i="17" s="1"/>
  <c r="HQ37" i="17"/>
  <c r="HU37" i="17" s="1"/>
  <c r="IA37" i="17" s="1"/>
  <c r="HE37" i="17"/>
  <c r="HI37" i="17" s="1"/>
  <c r="HO37" i="17" s="1"/>
  <c r="BJ77" i="4" s="1"/>
  <c r="AE7" i="12" s="1"/>
  <c r="GS37" i="17"/>
  <c r="GW37" i="17" s="1"/>
  <c r="GG37" i="17"/>
  <c r="GK37" i="17" s="1"/>
  <c r="GQ37" i="17" s="1"/>
  <c r="BH77" i="4" s="1"/>
  <c r="AC7" i="12" s="1"/>
  <c r="FS37" i="17"/>
  <c r="FW37" i="17" s="1"/>
  <c r="GC37" i="17" s="1"/>
  <c r="FG37" i="17"/>
  <c r="FK37" i="17" s="1"/>
  <c r="FQ37" i="17" s="1"/>
  <c r="AS73" i="4" s="1"/>
  <c r="AA5" i="12" s="1"/>
  <c r="EU37" i="17"/>
  <c r="EY37" i="17" s="1"/>
  <c r="FE37" i="17" s="1"/>
  <c r="AR77" i="4" s="1"/>
  <c r="Z7" i="12" s="1"/>
  <c r="EI37" i="17"/>
  <c r="EM37" i="17" s="1"/>
  <c r="ES37" i="17" s="1"/>
  <c r="DW37" i="17"/>
  <c r="EA37" i="17" s="1"/>
  <c r="EG37" i="17" s="1"/>
  <c r="AP73" i="4" s="1"/>
  <c r="X5" i="12" s="1"/>
  <c r="O37" i="17"/>
  <c r="S37" i="17" s="1"/>
  <c r="Y37" i="17" s="1"/>
  <c r="AA37" i="17"/>
  <c r="AE37" i="17" s="1"/>
  <c r="AK37" i="17" s="1"/>
  <c r="AM37" i="17"/>
  <c r="AQ37" i="17" s="1"/>
  <c r="AW37" i="17" s="1"/>
  <c r="AY37" i="17"/>
  <c r="BC37" i="17" s="1"/>
  <c r="BI37" i="17" s="1"/>
  <c r="BY37" i="17"/>
  <c r="CC37" i="17" s="1"/>
  <c r="CI37" i="17" s="1"/>
  <c r="EK37" i="17"/>
  <c r="GT37" i="17"/>
  <c r="HY37" i="17"/>
  <c r="AM38" i="17"/>
  <c r="AQ38" i="17" s="1"/>
  <c r="AW38" i="17" s="1"/>
  <c r="AZ38" i="17"/>
  <c r="BM38" i="17"/>
  <c r="BQ38" i="17" s="1"/>
  <c r="BW38" i="17" s="1"/>
  <c r="X75" i="4" s="1"/>
  <c r="BA5" i="12" s="1"/>
  <c r="FO38" i="17"/>
  <c r="GS38" i="17"/>
  <c r="GW38" i="17" s="1"/>
  <c r="HC38" i="17" s="1"/>
  <c r="HG38" i="17"/>
  <c r="HY38" i="17"/>
  <c r="JC38" i="17"/>
  <c r="JG38" i="17" s="1"/>
  <c r="JM38" i="17" s="1"/>
  <c r="KC38" i="17"/>
  <c r="AM39" i="17"/>
  <c r="AQ39" i="17" s="1"/>
  <c r="AW39" i="17" s="1"/>
  <c r="I81" i="4" s="1"/>
  <c r="AY7" i="12" s="1"/>
  <c r="EQ39" i="17"/>
  <c r="FH39" i="17"/>
  <c r="JC39" i="17"/>
  <c r="JG39" i="17" s="1"/>
  <c r="JM39" i="17" s="1"/>
  <c r="AM40" i="17"/>
  <c r="AQ40" i="17" s="1"/>
  <c r="AW40" i="17" s="1"/>
  <c r="I82" i="4" s="1"/>
  <c r="Q8" i="12" s="1"/>
  <c r="FC40" i="17"/>
  <c r="BA44" i="17"/>
  <c r="HM44" i="17"/>
  <c r="KC44" i="17"/>
  <c r="AM46" i="17"/>
  <c r="AQ46" i="17" s="1"/>
  <c r="AW46" i="17" s="1"/>
  <c r="I96" i="4" s="1"/>
  <c r="Q55" i="12" s="1"/>
  <c r="IQ46" i="17"/>
  <c r="IU46" i="17" s="1"/>
  <c r="JA46" i="17" s="1"/>
  <c r="BZ96" i="4" s="1"/>
  <c r="AH55" i="12" s="1"/>
  <c r="ES55" i="17"/>
  <c r="DS57" i="17"/>
  <c r="FO62" i="17"/>
  <c r="JA62" i="17"/>
  <c r="KA62" i="17"/>
  <c r="KE62" i="17" s="1"/>
  <c r="BJ70" i="17"/>
  <c r="M145" i="4" s="1"/>
  <c r="G215" i="31" s="1"/>
  <c r="Q13" i="17"/>
  <c r="AC13" i="17"/>
  <c r="AO13" i="17"/>
  <c r="BA13" i="17"/>
  <c r="IS13" i="17"/>
  <c r="JE13" i="17"/>
  <c r="JQ13" i="17"/>
  <c r="KC13" i="17"/>
  <c r="P14" i="17"/>
  <c r="AB14" i="17"/>
  <c r="AN14" i="17"/>
  <c r="AZ14" i="17"/>
  <c r="IR14" i="17"/>
  <c r="JD14" i="17"/>
  <c r="JP14" i="17"/>
  <c r="KB14" i="17"/>
  <c r="O15" i="17"/>
  <c r="S15" i="17" s="1"/>
  <c r="Y15" i="17" s="1"/>
  <c r="AA15" i="17"/>
  <c r="AE15" i="17" s="1"/>
  <c r="AK15" i="17" s="1"/>
  <c r="H24" i="4" s="1"/>
  <c r="AX11" i="10" s="1"/>
  <c r="AM15" i="17"/>
  <c r="AQ15" i="17" s="1"/>
  <c r="AW15" i="17" s="1"/>
  <c r="I24" i="4" s="1"/>
  <c r="AY11" i="10" s="1"/>
  <c r="AY15" i="17"/>
  <c r="BC15" i="17" s="1"/>
  <c r="BI15" i="17" s="1"/>
  <c r="GI15" i="17"/>
  <c r="GU15" i="17"/>
  <c r="HG15" i="17"/>
  <c r="HS15" i="17"/>
  <c r="IE15" i="17"/>
  <c r="IQ15" i="17"/>
  <c r="IU15" i="17" s="1"/>
  <c r="JA15" i="17" s="1"/>
  <c r="BZ24" i="4" s="1"/>
  <c r="BP11" i="10" s="1"/>
  <c r="JC15" i="17"/>
  <c r="JG15" i="17" s="1"/>
  <c r="JM15" i="17" s="1"/>
  <c r="JO15" i="17"/>
  <c r="JS15" i="17" s="1"/>
  <c r="JY15" i="17" s="1"/>
  <c r="CB24" i="4" s="1"/>
  <c r="BR11" i="10" s="1"/>
  <c r="KA15" i="17"/>
  <c r="KE15" i="17" s="1"/>
  <c r="KK15" i="17" s="1"/>
  <c r="KM15" i="17"/>
  <c r="KQ15" i="17" s="1"/>
  <c r="KW15" i="17" s="1"/>
  <c r="GH16" i="17"/>
  <c r="GT16" i="17"/>
  <c r="HF16" i="17"/>
  <c r="HR16" i="17"/>
  <c r="ID16" i="17"/>
  <c r="DY17" i="17"/>
  <c r="EK17" i="17"/>
  <c r="EW17" i="17"/>
  <c r="FI17" i="17"/>
  <c r="GG17" i="17"/>
  <c r="GK17" i="17" s="1"/>
  <c r="GQ17" i="17" s="1"/>
  <c r="BH26" i="4" s="1"/>
  <c r="BK60" i="10" s="1"/>
  <c r="GS17" i="17"/>
  <c r="GW17" i="17" s="1"/>
  <c r="HC17" i="17" s="1"/>
  <c r="HE17" i="17"/>
  <c r="HI17" i="17" s="1"/>
  <c r="HO17" i="17" s="1"/>
  <c r="BJ26" i="4" s="1"/>
  <c r="BM60" i="10" s="1"/>
  <c r="HQ17" i="17"/>
  <c r="HU17" i="17" s="1"/>
  <c r="IA17" i="17" s="1"/>
  <c r="BK26" i="4" s="1"/>
  <c r="BN60" i="10" s="1"/>
  <c r="IC17" i="17"/>
  <c r="IG17" i="17" s="1"/>
  <c r="IM17" i="17" s="1"/>
  <c r="DX18" i="17"/>
  <c r="EJ18" i="17"/>
  <c r="EV18" i="17"/>
  <c r="FH18" i="17"/>
  <c r="FT18" i="17"/>
  <c r="BO19" i="17"/>
  <c r="CA19" i="17"/>
  <c r="CM19" i="17"/>
  <c r="CY19" i="17"/>
  <c r="DK19" i="17"/>
  <c r="DW19" i="17"/>
  <c r="EA19" i="17" s="1"/>
  <c r="EG19" i="17" s="1"/>
  <c r="AP33" i="4" s="1"/>
  <c r="EI19" i="17"/>
  <c r="EM19" i="17" s="1"/>
  <c r="ES19" i="17" s="1"/>
  <c r="EU19" i="17"/>
  <c r="EY19" i="17" s="1"/>
  <c r="FE19" i="17" s="1"/>
  <c r="AR33" i="4" s="1"/>
  <c r="FG19" i="17"/>
  <c r="FK19" i="17" s="1"/>
  <c r="FQ19" i="17" s="1"/>
  <c r="AS33" i="4" s="1"/>
  <c r="FS19" i="17"/>
  <c r="FW19" i="17" s="1"/>
  <c r="GC19" i="17" s="1"/>
  <c r="G20" i="17"/>
  <c r="BN20" i="17"/>
  <c r="BZ20" i="17"/>
  <c r="CL20" i="17"/>
  <c r="CX20" i="17"/>
  <c r="DJ20" i="17"/>
  <c r="Q21" i="17"/>
  <c r="AC21" i="17"/>
  <c r="AO21" i="17"/>
  <c r="BA21" i="17"/>
  <c r="BM21" i="17"/>
  <c r="BQ21" i="17" s="1"/>
  <c r="BW21" i="17" s="1"/>
  <c r="BY21" i="17"/>
  <c r="CC21" i="17" s="1"/>
  <c r="CI21" i="17" s="1"/>
  <c r="CK21" i="17"/>
  <c r="CO21" i="17" s="1"/>
  <c r="CU21" i="17" s="1"/>
  <c r="Z35" i="4" s="1"/>
  <c r="CW21" i="17"/>
  <c r="DA21" i="17" s="1"/>
  <c r="DG21" i="17" s="1"/>
  <c r="DI21" i="17"/>
  <c r="DM21" i="17" s="1"/>
  <c r="DS21" i="17" s="1"/>
  <c r="IS21" i="17"/>
  <c r="JE21" i="17"/>
  <c r="JQ21" i="17"/>
  <c r="KC21" i="17"/>
  <c r="KO21" i="17"/>
  <c r="P22" i="17"/>
  <c r="AB22" i="17"/>
  <c r="AN22" i="17"/>
  <c r="AZ22" i="17"/>
  <c r="IR22" i="17"/>
  <c r="JD22" i="17"/>
  <c r="JP22" i="17"/>
  <c r="KB22" i="17"/>
  <c r="KN22" i="17"/>
  <c r="O23" i="17"/>
  <c r="S23" i="17" s="1"/>
  <c r="Y23" i="17" s="1"/>
  <c r="AA23" i="17"/>
  <c r="AE23" i="17" s="1"/>
  <c r="AK23" i="17" s="1"/>
  <c r="H42" i="4" s="1"/>
  <c r="AM23" i="17"/>
  <c r="AQ23" i="17" s="1"/>
  <c r="AW23" i="17" s="1"/>
  <c r="I42" i="4" s="1"/>
  <c r="AY23" i="17"/>
  <c r="BC23" i="17" s="1"/>
  <c r="BI23" i="17" s="1"/>
  <c r="IQ23" i="17"/>
  <c r="IU23" i="17" s="1"/>
  <c r="JA23" i="17" s="1"/>
  <c r="BZ42" i="4" s="1"/>
  <c r="JC23" i="17"/>
  <c r="JG23" i="17" s="1"/>
  <c r="JM23" i="17" s="1"/>
  <c r="JO23" i="17"/>
  <c r="JS23" i="17" s="1"/>
  <c r="JY23" i="17" s="1"/>
  <c r="CB42" i="4" s="1"/>
  <c r="KA23" i="17"/>
  <c r="KE23" i="17" s="1"/>
  <c r="KK23" i="17" s="1"/>
  <c r="CC42" i="4" s="1"/>
  <c r="KM23" i="17"/>
  <c r="KQ23" i="17" s="1"/>
  <c r="KW23" i="17" s="1"/>
  <c r="DY25" i="17"/>
  <c r="EK25" i="17"/>
  <c r="EW25" i="17"/>
  <c r="FI25" i="17"/>
  <c r="FU25" i="17"/>
  <c r="DX26" i="17"/>
  <c r="EJ26" i="17"/>
  <c r="EV26" i="17"/>
  <c r="FH26" i="17"/>
  <c r="FT26" i="17"/>
  <c r="BO27" i="17"/>
  <c r="CA27" i="17"/>
  <c r="CM27" i="17"/>
  <c r="CY27" i="17"/>
  <c r="DK27" i="17"/>
  <c r="DW27" i="17"/>
  <c r="EA27" i="17" s="1"/>
  <c r="EG27" i="17" s="1"/>
  <c r="AP46" i="4" s="1"/>
  <c r="EI27" i="17"/>
  <c r="EM27" i="17" s="1"/>
  <c r="ES27" i="17" s="1"/>
  <c r="EU27" i="17"/>
  <c r="EY27" i="17" s="1"/>
  <c r="FE27" i="17" s="1"/>
  <c r="AR46" i="4" s="1"/>
  <c r="FG27" i="17"/>
  <c r="FK27" i="17" s="1"/>
  <c r="FQ27" i="17" s="1"/>
  <c r="AS46" i="4" s="1"/>
  <c r="FS27" i="17"/>
  <c r="FW27" i="17" s="1"/>
  <c r="GC27" i="17" s="1"/>
  <c r="G28" i="17"/>
  <c r="BN28" i="17"/>
  <c r="BZ28" i="17"/>
  <c r="CL28" i="17"/>
  <c r="CX28" i="17"/>
  <c r="DJ28" i="17"/>
  <c r="Q29" i="17"/>
  <c r="AC29" i="17"/>
  <c r="AO29" i="17"/>
  <c r="BA29" i="17"/>
  <c r="BM29" i="17"/>
  <c r="BQ29" i="17" s="1"/>
  <c r="BW29" i="17" s="1"/>
  <c r="X48" i="4" s="1"/>
  <c r="BY29" i="17"/>
  <c r="CC29" i="17" s="1"/>
  <c r="CI29" i="17" s="1"/>
  <c r="CK29" i="17"/>
  <c r="CO29" i="17" s="1"/>
  <c r="CU29" i="17" s="1"/>
  <c r="Z48" i="4" s="1"/>
  <c r="CW29" i="17"/>
  <c r="DA29" i="17" s="1"/>
  <c r="DG29" i="17" s="1"/>
  <c r="AA48" i="4" s="1"/>
  <c r="DI29" i="17"/>
  <c r="DM29" i="17" s="1"/>
  <c r="DS29" i="17" s="1"/>
  <c r="IS29" i="17"/>
  <c r="JE29" i="17"/>
  <c r="JQ29" i="17"/>
  <c r="KC29" i="17"/>
  <c r="KO29" i="17"/>
  <c r="P30" i="17"/>
  <c r="AB30" i="17"/>
  <c r="AN30" i="17"/>
  <c r="AZ30" i="17"/>
  <c r="IR30" i="17"/>
  <c r="JD30" i="17"/>
  <c r="JP30" i="17"/>
  <c r="KB30" i="17"/>
  <c r="KN30" i="17"/>
  <c r="O31" i="17"/>
  <c r="S31" i="17" s="1"/>
  <c r="Y31" i="17" s="1"/>
  <c r="AA31" i="17"/>
  <c r="AE31" i="17" s="1"/>
  <c r="AK31" i="17" s="1"/>
  <c r="H50" i="4" s="1"/>
  <c r="AM31" i="17"/>
  <c r="AQ31" i="17" s="1"/>
  <c r="AW31" i="17" s="1"/>
  <c r="I50" i="4" s="1"/>
  <c r="AY31" i="17"/>
  <c r="BC31" i="17" s="1"/>
  <c r="BI31" i="17" s="1"/>
  <c r="IQ31" i="17"/>
  <c r="IU31" i="17" s="1"/>
  <c r="JA31" i="17" s="1"/>
  <c r="BZ50" i="4" s="1"/>
  <c r="JC31" i="17"/>
  <c r="JG31" i="17" s="1"/>
  <c r="JM31" i="17" s="1"/>
  <c r="JO31" i="17"/>
  <c r="JS31" i="17" s="1"/>
  <c r="JY31" i="17" s="1"/>
  <c r="CB50" i="4" s="1"/>
  <c r="KA31" i="17"/>
  <c r="KE31" i="17" s="1"/>
  <c r="KK31" i="17" s="1"/>
  <c r="CC50" i="4" s="1"/>
  <c r="KM31" i="17"/>
  <c r="KQ31" i="17" s="1"/>
  <c r="KW31" i="17" s="1"/>
  <c r="BP172" i="12"/>
  <c r="CC103" i="4"/>
  <c r="BS119" i="12" s="1"/>
  <c r="BR173" i="12"/>
  <c r="AK166" i="12"/>
  <c r="CB103" i="4"/>
  <c r="BR119" i="12" s="1"/>
  <c r="AJ166" i="12"/>
  <c r="AJ113" i="12"/>
  <c r="BP173" i="12"/>
  <c r="BS172" i="12"/>
  <c r="AH164" i="12"/>
  <c r="AK163" i="12"/>
  <c r="BZ103" i="4"/>
  <c r="BP119" i="12" s="1"/>
  <c r="BR172" i="12"/>
  <c r="AH166" i="12"/>
  <c r="AK165" i="12"/>
  <c r="BS174" i="12"/>
  <c r="BP170" i="12"/>
  <c r="BR116" i="12"/>
  <c r="AH111" i="12"/>
  <c r="AK110" i="12"/>
  <c r="AJ109" i="12"/>
  <c r="AH107" i="12"/>
  <c r="AJ110" i="12"/>
  <c r="AJ106" i="12"/>
  <c r="AK113" i="12"/>
  <c r="AH162" i="12"/>
  <c r="AJ112" i="12"/>
  <c r="AH110" i="12"/>
  <c r="BS115" i="12"/>
  <c r="AJ108" i="12"/>
  <c r="AH106" i="12"/>
  <c r="CC102" i="4"/>
  <c r="AK105" i="12" s="1"/>
  <c r="AJ165" i="12"/>
  <c r="AJ164" i="12"/>
  <c r="AJ163" i="12"/>
  <c r="AH113" i="12"/>
  <c r="BR115" i="12"/>
  <c r="CL102" i="4"/>
  <c r="CB102" i="4"/>
  <c r="AJ105" i="12" s="1"/>
  <c r="AH112" i="12"/>
  <c r="AH108" i="12"/>
  <c r="BZ97" i="4"/>
  <c r="BP63" i="12" s="1"/>
  <c r="AH163" i="12"/>
  <c r="BS118" i="12"/>
  <c r="AJ111" i="12"/>
  <c r="BP115" i="12"/>
  <c r="BS114" i="12"/>
  <c r="AJ107" i="12"/>
  <c r="BZ102" i="4"/>
  <c r="AH105" i="12" s="1"/>
  <c r="CB94" i="4"/>
  <c r="AJ53" i="12" s="1"/>
  <c r="BZ92" i="4"/>
  <c r="BP61" i="12" s="1"/>
  <c r="CL86" i="4"/>
  <c r="BZ84" i="4"/>
  <c r="BP8" i="12" s="1"/>
  <c r="CC83" i="4"/>
  <c r="AK9" i="12" s="1"/>
  <c r="BZ89" i="4"/>
  <c r="BP60" i="12" s="1"/>
  <c r="CB83" i="4"/>
  <c r="AJ9" i="12" s="1"/>
  <c r="CG82" i="4"/>
  <c r="AQ157" i="31" s="1"/>
  <c r="CL94" i="4"/>
  <c r="BZ94" i="4"/>
  <c r="AH53" i="12" s="1"/>
  <c r="BZ77" i="4"/>
  <c r="AH7" i="12" s="1"/>
  <c r="CG92" i="4"/>
  <c r="CC90" i="4"/>
  <c r="AK51" i="12" s="1"/>
  <c r="CB85" i="4"/>
  <c r="BR9" i="12" s="1"/>
  <c r="CG84" i="4"/>
  <c r="AQ159" i="31" s="1"/>
  <c r="BZ83" i="4"/>
  <c r="AH9" i="12" s="1"/>
  <c r="CB97" i="4"/>
  <c r="BR63" i="12" s="1"/>
  <c r="CL90" i="4"/>
  <c r="CB90" i="4"/>
  <c r="AJ51" i="12" s="1"/>
  <c r="CL82" i="4"/>
  <c r="CB82" i="4"/>
  <c r="AJ8" i="12" s="1"/>
  <c r="AK106" i="12"/>
  <c r="CG77" i="4"/>
  <c r="AQ152" i="31" s="1"/>
  <c r="CC94" i="4"/>
  <c r="AK53" i="12" s="1"/>
  <c r="CB89" i="4"/>
  <c r="BR60" i="12" s="1"/>
  <c r="CB81" i="4"/>
  <c r="BR7" i="12" s="1"/>
  <c r="CL73" i="4"/>
  <c r="CG76" i="4"/>
  <c r="AQ151" i="31" s="1"/>
  <c r="CB76" i="4"/>
  <c r="AJ6" i="12" s="1"/>
  <c r="BZ75" i="4"/>
  <c r="BP5" i="12" s="1"/>
  <c r="CG72" i="4"/>
  <c r="AQ147" i="31" s="1"/>
  <c r="CL77" i="4"/>
  <c r="CL72" i="4"/>
  <c r="CB79" i="4"/>
  <c r="CB77" i="4"/>
  <c r="AJ7" i="12" s="1"/>
  <c r="CL76" i="4"/>
  <c r="CL74" i="4"/>
  <c r="DY36" i="17"/>
  <c r="JE36" i="17"/>
  <c r="JY36" i="17"/>
  <c r="CB74" i="4" s="1"/>
  <c r="BR4" i="12" s="1"/>
  <c r="JW36" i="17"/>
  <c r="FT37" i="17"/>
  <c r="FH37" i="17"/>
  <c r="EV37" i="17"/>
  <c r="EJ37" i="17"/>
  <c r="DX37" i="17"/>
  <c r="P37" i="17"/>
  <c r="AB37" i="17"/>
  <c r="AN37" i="17"/>
  <c r="AZ37" i="17"/>
  <c r="BZ37" i="17"/>
  <c r="GU37" i="17"/>
  <c r="BA38" i="17"/>
  <c r="EK38" i="17"/>
  <c r="JQ38" i="17"/>
  <c r="EG39" i="17"/>
  <c r="GC39" i="17"/>
  <c r="IC39" i="17"/>
  <c r="IG39" i="17" s="1"/>
  <c r="IM39" i="17" s="1"/>
  <c r="JD39" i="17"/>
  <c r="KM39" i="17"/>
  <c r="KQ39" i="17" s="1"/>
  <c r="KW39" i="17" s="1"/>
  <c r="HE40" i="17"/>
  <c r="HI40" i="17" s="1"/>
  <c r="HO40" i="17" s="1"/>
  <c r="BJ82" i="4" s="1"/>
  <c r="AE8" i="12" s="1"/>
  <c r="KM40" i="17"/>
  <c r="KQ40" i="17" s="1"/>
  <c r="KW40" i="17" s="1"/>
  <c r="BJ42" i="17"/>
  <c r="M86" i="4" s="1"/>
  <c r="G161" i="31" s="1"/>
  <c r="CU42" i="17"/>
  <c r="CS42" i="17"/>
  <c r="KI42" i="17"/>
  <c r="AB45" i="17"/>
  <c r="AZ45" i="17"/>
  <c r="IR45" i="17"/>
  <c r="JP45" i="17"/>
  <c r="KN45" i="17"/>
  <c r="FC46" i="17"/>
  <c r="GQ46" i="17"/>
  <c r="KA46" i="17"/>
  <c r="KE46" i="17" s="1"/>
  <c r="CS48" i="17"/>
  <c r="CI54" i="17"/>
  <c r="CG54" i="17"/>
  <c r="DG54" i="17"/>
  <c r="AA115" i="4" s="1"/>
  <c r="DE54" i="17"/>
  <c r="W56" i="17"/>
  <c r="JW56" i="17"/>
  <c r="KK62" i="17"/>
  <c r="Q14" i="17"/>
  <c r="AC14" i="17"/>
  <c r="AO14" i="17"/>
  <c r="BA14" i="17"/>
  <c r="IS14" i="17"/>
  <c r="JE14" i="17"/>
  <c r="JQ14" i="17"/>
  <c r="KC14" i="17"/>
  <c r="KO14" i="17"/>
  <c r="P15" i="17"/>
  <c r="AB15" i="17"/>
  <c r="AN15" i="17"/>
  <c r="AZ15" i="17"/>
  <c r="IR15" i="17"/>
  <c r="JD15" i="17"/>
  <c r="JP15" i="17"/>
  <c r="KB15" i="17"/>
  <c r="KN15" i="17"/>
  <c r="O16" i="17"/>
  <c r="S16" i="17" s="1"/>
  <c r="Y16" i="17" s="1"/>
  <c r="AA16" i="17"/>
  <c r="AE16" i="17" s="1"/>
  <c r="AK16" i="17" s="1"/>
  <c r="H25" i="4" s="1"/>
  <c r="AX59" i="10" s="1"/>
  <c r="AM16" i="17"/>
  <c r="AQ16" i="17" s="1"/>
  <c r="AW16" i="17" s="1"/>
  <c r="I25" i="4" s="1"/>
  <c r="AY59" i="10" s="1"/>
  <c r="AY16" i="17"/>
  <c r="BC16" i="17" s="1"/>
  <c r="BI16" i="17" s="1"/>
  <c r="IQ16" i="17"/>
  <c r="IU16" i="17" s="1"/>
  <c r="JA16" i="17" s="1"/>
  <c r="BZ25" i="4" s="1"/>
  <c r="BP59" i="10" s="1"/>
  <c r="JC16" i="17"/>
  <c r="JG16" i="17" s="1"/>
  <c r="JM16" i="17" s="1"/>
  <c r="JO16" i="17"/>
  <c r="JS16" i="17" s="1"/>
  <c r="JY16" i="17" s="1"/>
  <c r="KA16" i="17"/>
  <c r="KE16" i="17" s="1"/>
  <c r="KK16" i="17" s="1"/>
  <c r="CC25" i="4" s="1"/>
  <c r="BS59" i="10" s="1"/>
  <c r="KM16" i="17"/>
  <c r="KQ16" i="17" s="1"/>
  <c r="KW16" i="17" s="1"/>
  <c r="DY18" i="17"/>
  <c r="EK18" i="17"/>
  <c r="EW18" i="17"/>
  <c r="FI18" i="17"/>
  <c r="FU18" i="17"/>
  <c r="DX19" i="17"/>
  <c r="EJ19" i="17"/>
  <c r="EV19" i="17"/>
  <c r="FH19" i="17"/>
  <c r="FT19" i="17"/>
  <c r="DW20" i="17"/>
  <c r="EA20" i="17" s="1"/>
  <c r="EG20" i="17" s="1"/>
  <c r="AP34" i="4" s="1"/>
  <c r="EI20" i="17"/>
  <c r="EM20" i="17" s="1"/>
  <c r="ES20" i="17" s="1"/>
  <c r="EU20" i="17"/>
  <c r="EY20" i="17" s="1"/>
  <c r="FE20" i="17" s="1"/>
  <c r="AR34" i="4" s="1"/>
  <c r="FG20" i="17"/>
  <c r="FK20" i="17" s="1"/>
  <c r="FQ20" i="17" s="1"/>
  <c r="AS34" i="4" s="1"/>
  <c r="FS20" i="17"/>
  <c r="FW20" i="17" s="1"/>
  <c r="GC20" i="17" s="1"/>
  <c r="G21" i="17"/>
  <c r="Q22" i="17"/>
  <c r="AC22" i="17"/>
  <c r="AO22" i="17"/>
  <c r="BA22" i="17"/>
  <c r="IS22" i="17"/>
  <c r="JE22" i="17"/>
  <c r="JQ22" i="17"/>
  <c r="KC22" i="17"/>
  <c r="KO22" i="17"/>
  <c r="P23" i="17"/>
  <c r="AB23" i="17"/>
  <c r="AN23" i="17"/>
  <c r="AZ23" i="17"/>
  <c r="IR23" i="17"/>
  <c r="JD23" i="17"/>
  <c r="JP23" i="17"/>
  <c r="KB23" i="17"/>
  <c r="KN23" i="17"/>
  <c r="O24" i="17"/>
  <c r="S24" i="17" s="1"/>
  <c r="Y24" i="17" s="1"/>
  <c r="AA24" i="17"/>
  <c r="AE24" i="17" s="1"/>
  <c r="AK24" i="17" s="1"/>
  <c r="H43" i="4" s="1"/>
  <c r="AM24" i="17"/>
  <c r="AQ24" i="17" s="1"/>
  <c r="AW24" i="17" s="1"/>
  <c r="I43" i="4" s="1"/>
  <c r="AY24" i="17"/>
  <c r="BC24" i="17" s="1"/>
  <c r="BI24" i="17" s="1"/>
  <c r="IQ24" i="17"/>
  <c r="IU24" i="17" s="1"/>
  <c r="JA24" i="17" s="1"/>
  <c r="BZ43" i="4" s="1"/>
  <c r="JC24" i="17"/>
  <c r="JG24" i="17" s="1"/>
  <c r="JM24" i="17" s="1"/>
  <c r="JO24" i="17"/>
  <c r="JS24" i="17" s="1"/>
  <c r="JY24" i="17" s="1"/>
  <c r="CB43" i="4" s="1"/>
  <c r="KA24" i="17"/>
  <c r="KE24" i="17" s="1"/>
  <c r="KK24" i="17" s="1"/>
  <c r="CC43" i="4" s="1"/>
  <c r="KM24" i="17"/>
  <c r="KQ24" i="17" s="1"/>
  <c r="KW24" i="17" s="1"/>
  <c r="DY26" i="17"/>
  <c r="EK26" i="17"/>
  <c r="EW26" i="17"/>
  <c r="FI26" i="17"/>
  <c r="FU26" i="17"/>
  <c r="DX27" i="17"/>
  <c r="EJ27" i="17"/>
  <c r="EV27" i="17"/>
  <c r="FH27" i="17"/>
  <c r="FT27" i="17"/>
  <c r="DW28" i="17"/>
  <c r="EA28" i="17" s="1"/>
  <c r="EG28" i="17" s="1"/>
  <c r="AP47" i="4" s="1"/>
  <c r="EI28" i="17"/>
  <c r="EM28" i="17" s="1"/>
  <c r="ES28" i="17" s="1"/>
  <c r="EU28" i="17"/>
  <c r="EY28" i="17" s="1"/>
  <c r="FE28" i="17" s="1"/>
  <c r="AR47" i="4" s="1"/>
  <c r="FG28" i="17"/>
  <c r="FK28" i="17" s="1"/>
  <c r="FQ28" i="17" s="1"/>
  <c r="AS47" i="4" s="1"/>
  <c r="FS28" i="17"/>
  <c r="FW28" i="17" s="1"/>
  <c r="GC28" i="17" s="1"/>
  <c r="G29" i="17"/>
  <c r="Q30" i="17"/>
  <c r="AC30" i="17"/>
  <c r="AO30" i="17"/>
  <c r="BA30" i="17"/>
  <c r="IS30" i="17"/>
  <c r="JE30" i="17"/>
  <c r="JQ30" i="17"/>
  <c r="KC30" i="17"/>
  <c r="KO30" i="17"/>
  <c r="P31" i="17"/>
  <c r="AB31" i="17"/>
  <c r="AN31" i="17"/>
  <c r="AZ31" i="17"/>
  <c r="EE31" i="17"/>
  <c r="EQ31" i="17"/>
  <c r="FC31" i="17"/>
  <c r="FO31" i="17"/>
  <c r="GA31" i="17"/>
  <c r="IR31" i="17"/>
  <c r="JD31" i="17"/>
  <c r="JP31" i="17"/>
  <c r="KB31" i="17"/>
  <c r="KN31" i="17"/>
  <c r="O35" i="17"/>
  <c r="S35" i="17" s="1"/>
  <c r="Y35" i="17" s="1"/>
  <c r="AA35" i="17"/>
  <c r="AE35" i="17" s="1"/>
  <c r="AK35" i="17" s="1"/>
  <c r="H72" i="4" s="1"/>
  <c r="P4" i="12" s="1"/>
  <c r="AM35" i="17"/>
  <c r="AQ35" i="17" s="1"/>
  <c r="AW35" i="17" s="1"/>
  <c r="I72" i="4" s="1"/>
  <c r="Q4" i="12" s="1"/>
  <c r="AY35" i="17"/>
  <c r="BC35" i="17" s="1"/>
  <c r="BI35" i="17" s="1"/>
  <c r="CS72" i="4"/>
  <c r="CU72" i="4" s="1"/>
  <c r="CW72" i="4" s="1"/>
  <c r="R72" i="4"/>
  <c r="IQ35" i="17"/>
  <c r="IU35" i="17" s="1"/>
  <c r="JA35" i="17" s="1"/>
  <c r="BZ72" i="4" s="1"/>
  <c r="AH4" i="12" s="1"/>
  <c r="JC35" i="17"/>
  <c r="JG35" i="17" s="1"/>
  <c r="JM35" i="17" s="1"/>
  <c r="JO35" i="17"/>
  <c r="JS35" i="17" s="1"/>
  <c r="JY35" i="17" s="1"/>
  <c r="CB72" i="4" s="1"/>
  <c r="AJ4" i="12" s="1"/>
  <c r="KA35" i="17"/>
  <c r="KE35" i="17" s="1"/>
  <c r="KK35" i="17" s="1"/>
  <c r="CC72" i="4" s="1"/>
  <c r="AK4" i="12" s="1"/>
  <c r="KM35" i="17"/>
  <c r="KQ35" i="17" s="1"/>
  <c r="KW35" i="17" s="1"/>
  <c r="BU36" i="17"/>
  <c r="CG36" i="17"/>
  <c r="CS36" i="17"/>
  <c r="DE36" i="17"/>
  <c r="DQ36" i="17"/>
  <c r="FC36" i="17"/>
  <c r="IE36" i="17"/>
  <c r="DK37" i="17"/>
  <c r="CY37" i="17"/>
  <c r="CM37" i="17"/>
  <c r="CA37" i="17"/>
  <c r="BO37" i="17"/>
  <c r="Q37" i="17"/>
  <c r="AC37" i="17"/>
  <c r="AO37" i="17"/>
  <c r="BA37" i="17"/>
  <c r="DY37" i="17"/>
  <c r="FU37" i="17"/>
  <c r="GH37" i="17"/>
  <c r="HM37" i="17"/>
  <c r="ID37" i="17"/>
  <c r="IR37" i="17"/>
  <c r="AO38" i="17"/>
  <c r="BU38" i="17"/>
  <c r="DT38" i="17" s="1"/>
  <c r="FC38" i="17"/>
  <c r="GD38" i="17" s="1"/>
  <c r="AW78" i="4" s="1"/>
  <c r="GG38" i="17"/>
  <c r="GK38" i="17" s="1"/>
  <c r="GQ38" i="17" s="1"/>
  <c r="BH75" i="4" s="1"/>
  <c r="BK5" i="12" s="1"/>
  <c r="GU38" i="17"/>
  <c r="HM38" i="17"/>
  <c r="JE38" i="17"/>
  <c r="AA39" i="17"/>
  <c r="AE39" i="17" s="1"/>
  <c r="AK39" i="17" s="1"/>
  <c r="H81" i="4" s="1"/>
  <c r="AX7" i="12" s="1"/>
  <c r="EE39" i="17"/>
  <c r="EV39" i="17"/>
  <c r="GA39" i="17"/>
  <c r="HQ39" i="17"/>
  <c r="HU39" i="17" s="1"/>
  <c r="IA39" i="17" s="1"/>
  <c r="BK81" i="4" s="1"/>
  <c r="BN7" i="12" s="1"/>
  <c r="ID39" i="17"/>
  <c r="IQ39" i="17"/>
  <c r="IU39" i="17" s="1"/>
  <c r="JA39" i="17" s="1"/>
  <c r="BZ81" i="4" s="1"/>
  <c r="BP7" i="12" s="1"/>
  <c r="KN39" i="17"/>
  <c r="GA40" i="17"/>
  <c r="JC40" i="17"/>
  <c r="JG40" i="17" s="1"/>
  <c r="JM40" i="17" s="1"/>
  <c r="DG41" i="17"/>
  <c r="DQ41" i="17"/>
  <c r="M42" i="17"/>
  <c r="F86" i="4" s="1"/>
  <c r="AC44" i="17"/>
  <c r="HY44" i="17"/>
  <c r="KW45" i="17"/>
  <c r="O46" i="17"/>
  <c r="S46" i="17" s="1"/>
  <c r="Y46" i="17" s="1"/>
  <c r="KK46" i="17"/>
  <c r="IM48" i="17"/>
  <c r="EG55" i="17"/>
  <c r="EE62" i="17"/>
  <c r="GC62" i="17"/>
  <c r="GA62" i="17"/>
  <c r="HC63" i="17"/>
  <c r="HA63" i="17"/>
  <c r="BG69" i="17"/>
  <c r="EE75" i="17"/>
  <c r="BO8" i="29"/>
  <c r="BQ8" i="29"/>
  <c r="BP8" i="29"/>
  <c r="W10" i="29"/>
  <c r="V10" i="29"/>
  <c r="X10" i="29"/>
  <c r="Q15" i="17"/>
  <c r="AC15" i="17"/>
  <c r="AO15" i="17"/>
  <c r="BA15" i="17"/>
  <c r="IS15" i="17"/>
  <c r="JE15" i="17"/>
  <c r="JQ15" i="17"/>
  <c r="KC15" i="17"/>
  <c r="P16" i="17"/>
  <c r="AB16" i="17"/>
  <c r="AN16" i="17"/>
  <c r="AZ16" i="17"/>
  <c r="IR16" i="17"/>
  <c r="JD16" i="17"/>
  <c r="JP16" i="17"/>
  <c r="KB16" i="17"/>
  <c r="O17" i="17"/>
  <c r="S17" i="17" s="1"/>
  <c r="Y17" i="17" s="1"/>
  <c r="AA17" i="17"/>
  <c r="AE17" i="17" s="1"/>
  <c r="AK17" i="17" s="1"/>
  <c r="H26" i="4" s="1"/>
  <c r="AX60" i="10" s="1"/>
  <c r="AM17" i="17"/>
  <c r="AQ17" i="17" s="1"/>
  <c r="AW17" i="17" s="1"/>
  <c r="I26" i="4" s="1"/>
  <c r="AY60" i="10" s="1"/>
  <c r="AY17" i="17"/>
  <c r="BC17" i="17" s="1"/>
  <c r="BI17" i="17" s="1"/>
  <c r="IQ17" i="17"/>
  <c r="IU17" i="17" s="1"/>
  <c r="JA17" i="17" s="1"/>
  <c r="BZ26" i="4" s="1"/>
  <c r="BP60" i="10" s="1"/>
  <c r="JC17" i="17"/>
  <c r="JG17" i="17" s="1"/>
  <c r="JM17" i="17" s="1"/>
  <c r="JO17" i="17"/>
  <c r="JS17" i="17" s="1"/>
  <c r="JY17" i="17" s="1"/>
  <c r="CB26" i="4" s="1"/>
  <c r="BR60" i="10" s="1"/>
  <c r="KA17" i="17"/>
  <c r="KE17" i="17" s="1"/>
  <c r="KK17" i="17" s="1"/>
  <c r="CC26" i="4" s="1"/>
  <c r="BS60" i="10" s="1"/>
  <c r="BU18" i="17"/>
  <c r="CG18" i="17"/>
  <c r="CS18" i="17"/>
  <c r="DE18" i="17"/>
  <c r="DQ18" i="17"/>
  <c r="GH18" i="17"/>
  <c r="GT18" i="17"/>
  <c r="HF18" i="17"/>
  <c r="HR18" i="17"/>
  <c r="DY19" i="17"/>
  <c r="EK19" i="17"/>
  <c r="EW19" i="17"/>
  <c r="FI19" i="17"/>
  <c r="GG19" i="17"/>
  <c r="GK19" i="17" s="1"/>
  <c r="GQ19" i="17" s="1"/>
  <c r="GS19" i="17"/>
  <c r="GW19" i="17" s="1"/>
  <c r="HC19" i="17" s="1"/>
  <c r="HE19" i="17"/>
  <c r="HI19" i="17" s="1"/>
  <c r="HO19" i="17" s="1"/>
  <c r="HQ19" i="17"/>
  <c r="HU19" i="17" s="1"/>
  <c r="IA19" i="17" s="1"/>
  <c r="BK33" i="4" s="1"/>
  <c r="W20" i="17"/>
  <c r="AI20" i="17"/>
  <c r="AU20" i="17"/>
  <c r="BG20" i="17"/>
  <c r="DX20" i="17"/>
  <c r="EJ20" i="17"/>
  <c r="EV20" i="17"/>
  <c r="FH20" i="17"/>
  <c r="IY20" i="17"/>
  <c r="JK20" i="17"/>
  <c r="JW20" i="17"/>
  <c r="KI20" i="17"/>
  <c r="KU20" i="17"/>
  <c r="BO21" i="17"/>
  <c r="CA21" i="17"/>
  <c r="CM21" i="17"/>
  <c r="CY21" i="17"/>
  <c r="DW21" i="17"/>
  <c r="EA21" i="17" s="1"/>
  <c r="EG21" i="17" s="1"/>
  <c r="AP35" i="4" s="1"/>
  <c r="EI21" i="17"/>
  <c r="EM21" i="17" s="1"/>
  <c r="ES21" i="17" s="1"/>
  <c r="EU21" i="17"/>
  <c r="EY21" i="17" s="1"/>
  <c r="FE21" i="17" s="1"/>
  <c r="FG21" i="17"/>
  <c r="FK21" i="17" s="1"/>
  <c r="FQ21" i="17" s="1"/>
  <c r="BN22" i="17"/>
  <c r="BZ22" i="17"/>
  <c r="CL22" i="17"/>
  <c r="CX22" i="17"/>
  <c r="GO22" i="17"/>
  <c r="HA22" i="17"/>
  <c r="HM22" i="17"/>
  <c r="HY22" i="17"/>
  <c r="IK22" i="17"/>
  <c r="Q23" i="17"/>
  <c r="AC23" i="17"/>
  <c r="AO23" i="17"/>
  <c r="BA23" i="17"/>
  <c r="BM23" i="17"/>
  <c r="BQ23" i="17" s="1"/>
  <c r="BW23" i="17" s="1"/>
  <c r="X42" i="4" s="1"/>
  <c r="BY23" i="17"/>
  <c r="CC23" i="17" s="1"/>
  <c r="CI23" i="17" s="1"/>
  <c r="CK23" i="17"/>
  <c r="CO23" i="17" s="1"/>
  <c r="CU23" i="17" s="1"/>
  <c r="Z42" i="4" s="1"/>
  <c r="CW23" i="17"/>
  <c r="DA23" i="17" s="1"/>
  <c r="DG23" i="17" s="1"/>
  <c r="DI23" i="17"/>
  <c r="DM23" i="17" s="1"/>
  <c r="DS23" i="17" s="1"/>
  <c r="IS23" i="17"/>
  <c r="JE23" i="17"/>
  <c r="JQ23" i="17"/>
  <c r="KC23" i="17"/>
  <c r="P24" i="17"/>
  <c r="AB24" i="17"/>
  <c r="AN24" i="17"/>
  <c r="AZ24" i="17"/>
  <c r="EE24" i="17"/>
  <c r="EQ24" i="17"/>
  <c r="FC24" i="17"/>
  <c r="FO24" i="17"/>
  <c r="GA24" i="17"/>
  <c r="IR24" i="17"/>
  <c r="JD24" i="17"/>
  <c r="JP24" i="17"/>
  <c r="KB24" i="17"/>
  <c r="O25" i="17"/>
  <c r="S25" i="17" s="1"/>
  <c r="Y25" i="17" s="1"/>
  <c r="AA25" i="17"/>
  <c r="AE25" i="17" s="1"/>
  <c r="AK25" i="17" s="1"/>
  <c r="H44" i="4" s="1"/>
  <c r="AM25" i="17"/>
  <c r="AQ25" i="17" s="1"/>
  <c r="AW25" i="17" s="1"/>
  <c r="I44" i="4" s="1"/>
  <c r="AY25" i="17"/>
  <c r="BC25" i="17" s="1"/>
  <c r="BI25" i="17" s="1"/>
  <c r="GI25" i="17"/>
  <c r="GU25" i="17"/>
  <c r="HG25" i="17"/>
  <c r="HS25" i="17"/>
  <c r="IQ25" i="17"/>
  <c r="IU25" i="17" s="1"/>
  <c r="JA25" i="17" s="1"/>
  <c r="BZ44" i="4" s="1"/>
  <c r="JC25" i="17"/>
  <c r="JG25" i="17" s="1"/>
  <c r="JM25" i="17" s="1"/>
  <c r="JO25" i="17"/>
  <c r="JS25" i="17" s="1"/>
  <c r="JY25" i="17" s="1"/>
  <c r="CB44" i="4" s="1"/>
  <c r="KA25" i="17"/>
  <c r="KE25" i="17" s="1"/>
  <c r="KK25" i="17" s="1"/>
  <c r="CC44" i="4" s="1"/>
  <c r="BU26" i="17"/>
  <c r="CG26" i="17"/>
  <c r="CS26" i="17"/>
  <c r="DE26" i="17"/>
  <c r="DQ26" i="17"/>
  <c r="GH26" i="17"/>
  <c r="GT26" i="17"/>
  <c r="HF26" i="17"/>
  <c r="HR26" i="17"/>
  <c r="DY27" i="17"/>
  <c r="EK27" i="17"/>
  <c r="EW27" i="17"/>
  <c r="FI27" i="17"/>
  <c r="GG27" i="17"/>
  <c r="GK27" i="17" s="1"/>
  <c r="GQ27" i="17" s="1"/>
  <c r="BH46" i="4" s="1"/>
  <c r="GS27" i="17"/>
  <c r="GW27" i="17" s="1"/>
  <c r="HC27" i="17" s="1"/>
  <c r="HE27" i="17"/>
  <c r="HI27" i="17" s="1"/>
  <c r="HO27" i="17" s="1"/>
  <c r="BJ46" i="4" s="1"/>
  <c r="HQ27" i="17"/>
  <c r="HU27" i="17" s="1"/>
  <c r="IA27" i="17" s="1"/>
  <c r="BK46" i="4" s="1"/>
  <c r="W28" i="17"/>
  <c r="AI28" i="17"/>
  <c r="AU28" i="17"/>
  <c r="BG28" i="17"/>
  <c r="DX28" i="17"/>
  <c r="EJ28" i="17"/>
  <c r="EV28" i="17"/>
  <c r="FH28" i="17"/>
  <c r="IY28" i="17"/>
  <c r="JK28" i="17"/>
  <c r="JW28" i="17"/>
  <c r="KI28" i="17"/>
  <c r="KU28" i="17"/>
  <c r="BO29" i="17"/>
  <c r="CA29" i="17"/>
  <c r="CM29" i="17"/>
  <c r="CY29" i="17"/>
  <c r="DW29" i="17"/>
  <c r="EA29" i="17" s="1"/>
  <c r="EG29" i="17" s="1"/>
  <c r="AP48" i="4" s="1"/>
  <c r="EI29" i="17"/>
  <c r="EM29" i="17" s="1"/>
  <c r="ES29" i="17" s="1"/>
  <c r="EU29" i="17"/>
  <c r="EY29" i="17" s="1"/>
  <c r="FE29" i="17" s="1"/>
  <c r="AR48" i="4" s="1"/>
  <c r="FG29" i="17"/>
  <c r="FK29" i="17" s="1"/>
  <c r="FQ29" i="17" s="1"/>
  <c r="AS48" i="4" s="1"/>
  <c r="BN30" i="17"/>
  <c r="BZ30" i="17"/>
  <c r="CL30" i="17"/>
  <c r="CX30" i="17"/>
  <c r="GO30" i="17"/>
  <c r="HA30" i="17"/>
  <c r="HM30" i="17"/>
  <c r="HY30" i="17"/>
  <c r="IK30" i="17"/>
  <c r="Q31" i="17"/>
  <c r="AC31" i="17"/>
  <c r="AO31" i="17"/>
  <c r="BA31" i="17"/>
  <c r="BM31" i="17"/>
  <c r="BQ31" i="17" s="1"/>
  <c r="BW31" i="17" s="1"/>
  <c r="BY31" i="17"/>
  <c r="CC31" i="17" s="1"/>
  <c r="CI31" i="17" s="1"/>
  <c r="CK31" i="17"/>
  <c r="CO31" i="17" s="1"/>
  <c r="CU31" i="17" s="1"/>
  <c r="Z50" i="4" s="1"/>
  <c r="CW31" i="17"/>
  <c r="DA31" i="17" s="1"/>
  <c r="DG31" i="17" s="1"/>
  <c r="DI31" i="17"/>
  <c r="DM31" i="17" s="1"/>
  <c r="DS31" i="17" s="1"/>
  <c r="IS31" i="17"/>
  <c r="JE31" i="17"/>
  <c r="JQ31" i="17"/>
  <c r="KC31" i="17"/>
  <c r="P35" i="17"/>
  <c r="AB35" i="17"/>
  <c r="AN35" i="17"/>
  <c r="AZ35" i="17"/>
  <c r="S167" i="12"/>
  <c r="BC172" i="12"/>
  <c r="V165" i="12"/>
  <c r="BA172" i="12"/>
  <c r="V167" i="12"/>
  <c r="S163" i="12"/>
  <c r="U167" i="12"/>
  <c r="S165" i="12"/>
  <c r="BD171" i="12"/>
  <c r="BA174" i="12"/>
  <c r="BD173" i="12"/>
  <c r="BC171" i="12"/>
  <c r="S110" i="12"/>
  <c r="BD115" i="12"/>
  <c r="U108" i="12"/>
  <c r="V162" i="12"/>
  <c r="BC115" i="12"/>
  <c r="AJ102" i="4"/>
  <c r="Z102" i="4"/>
  <c r="U105" i="12" s="1"/>
  <c r="U162" i="12"/>
  <c r="U111" i="12"/>
  <c r="BA115" i="12"/>
  <c r="BD114" i="12"/>
  <c r="U107" i="12"/>
  <c r="X102" i="4"/>
  <c r="S105" i="12" s="1"/>
  <c r="U163" i="12"/>
  <c r="S162" i="12"/>
  <c r="BC114" i="12"/>
  <c r="BA169" i="12"/>
  <c r="S111" i="12"/>
  <c r="S107" i="12"/>
  <c r="U113" i="12"/>
  <c r="U110" i="12"/>
  <c r="BA114" i="12"/>
  <c r="BD113" i="12"/>
  <c r="U106" i="12"/>
  <c r="AJ96" i="4"/>
  <c r="AA94" i="4"/>
  <c r="V53" i="12" s="1"/>
  <c r="Z93" i="4"/>
  <c r="BC62" i="12" s="1"/>
  <c r="X91" i="4"/>
  <c r="S52" i="12" s="1"/>
  <c r="AA90" i="4"/>
  <c r="V51" i="12" s="1"/>
  <c r="Z85" i="4"/>
  <c r="BC9" i="12" s="1"/>
  <c r="X83" i="4"/>
  <c r="S9" i="12" s="1"/>
  <c r="Z94" i="4"/>
  <c r="U53" i="12" s="1"/>
  <c r="AJ90" i="4"/>
  <c r="Z90" i="4"/>
  <c r="U51" i="12" s="1"/>
  <c r="X88" i="4"/>
  <c r="BA59" i="12" s="1"/>
  <c r="AJ82" i="4"/>
  <c r="Z82" i="4"/>
  <c r="U8" i="12" s="1"/>
  <c r="X80" i="4"/>
  <c r="BA6" i="12" s="1"/>
  <c r="AJ94" i="4"/>
  <c r="X93" i="4"/>
  <c r="BA62" i="12" s="1"/>
  <c r="X85" i="4"/>
  <c r="BA9" i="12" s="1"/>
  <c r="X79" i="4"/>
  <c r="X76" i="4"/>
  <c r="S6" i="12" s="1"/>
  <c r="X94" i="4"/>
  <c r="S53" i="12" s="1"/>
  <c r="AJ92" i="4"/>
  <c r="Z92" i="4"/>
  <c r="BC61" i="12" s="1"/>
  <c r="X90" i="4"/>
  <c r="S51" i="12" s="1"/>
  <c r="AA89" i="4"/>
  <c r="BD60" i="12" s="1"/>
  <c r="AJ84" i="4"/>
  <c r="Z84" i="4"/>
  <c r="BC8" i="12" s="1"/>
  <c r="X82" i="4"/>
  <c r="S8" i="12" s="1"/>
  <c r="AA81" i="4"/>
  <c r="BD7" i="12" s="1"/>
  <c r="Z97" i="4"/>
  <c r="BC63" i="12" s="1"/>
  <c r="AE96" i="4"/>
  <c r="P171" i="31" s="1"/>
  <c r="AA95" i="4"/>
  <c r="V54" i="12" s="1"/>
  <c r="Z89" i="4"/>
  <c r="BC60" i="12" s="1"/>
  <c r="AE88" i="4"/>
  <c r="P163" i="31" s="1"/>
  <c r="Z81" i="4"/>
  <c r="BC7" i="12" s="1"/>
  <c r="AE80" i="4"/>
  <c r="P155" i="31" s="1"/>
  <c r="Z95" i="4"/>
  <c r="U54" i="12" s="1"/>
  <c r="AA102" i="4"/>
  <c r="V105" i="12" s="1"/>
  <c r="S106" i="12"/>
  <c r="X96" i="4"/>
  <c r="S55" i="12" s="1"/>
  <c r="AA85" i="4"/>
  <c r="BD9" i="12" s="1"/>
  <c r="AJ80" i="4"/>
  <c r="Z80" i="4"/>
  <c r="BC6" i="12" s="1"/>
  <c r="AA79" i="4"/>
  <c r="AA76" i="4"/>
  <c r="V6" i="12" s="1"/>
  <c r="AJ76" i="4"/>
  <c r="AE75" i="4"/>
  <c r="AJ79" i="4"/>
  <c r="Z75" i="4"/>
  <c r="BC5" i="12" s="1"/>
  <c r="X74" i="4"/>
  <c r="BA4" i="12" s="1"/>
  <c r="AE72" i="4"/>
  <c r="P147" i="31" s="1"/>
  <c r="Z79" i="4"/>
  <c r="Z76" i="4"/>
  <c r="U6" i="12" s="1"/>
  <c r="AJ75" i="4"/>
  <c r="AJ72" i="4"/>
  <c r="EE35" i="17"/>
  <c r="EQ35" i="17"/>
  <c r="FC35" i="17"/>
  <c r="FO35" i="17"/>
  <c r="GA35" i="17"/>
  <c r="IR35" i="17"/>
  <c r="JD35" i="17"/>
  <c r="JP35" i="17"/>
  <c r="KB35" i="17"/>
  <c r="IC36" i="17"/>
  <c r="IG36" i="17" s="1"/>
  <c r="IM36" i="17" s="1"/>
  <c r="HQ36" i="17"/>
  <c r="HU36" i="17" s="1"/>
  <c r="IA36" i="17" s="1"/>
  <c r="BK74" i="4" s="1"/>
  <c r="BN4" i="12" s="1"/>
  <c r="HE36" i="17"/>
  <c r="HI36" i="17" s="1"/>
  <c r="HO36" i="17" s="1"/>
  <c r="BJ74" i="4" s="1"/>
  <c r="BM4" i="12" s="1"/>
  <c r="GS36" i="17"/>
  <c r="GW36" i="17" s="1"/>
  <c r="HC36" i="17" s="1"/>
  <c r="GG36" i="17"/>
  <c r="GK36" i="17" s="1"/>
  <c r="GQ36" i="17" s="1"/>
  <c r="BH74" i="4" s="1"/>
  <c r="BK4" i="12" s="1"/>
  <c r="O36" i="17"/>
  <c r="S36" i="17" s="1"/>
  <c r="Y36" i="17" s="1"/>
  <c r="AA36" i="17"/>
  <c r="AE36" i="17" s="1"/>
  <c r="AK36" i="17" s="1"/>
  <c r="H74" i="4" s="1"/>
  <c r="AX4" i="12" s="1"/>
  <c r="AM36" i="17"/>
  <c r="AQ36" i="17" s="1"/>
  <c r="AW36" i="17" s="1"/>
  <c r="I74" i="4" s="1"/>
  <c r="AY4" i="12" s="1"/>
  <c r="AY36" i="17"/>
  <c r="BC36" i="17" s="1"/>
  <c r="BI36" i="17" s="1"/>
  <c r="R74" i="4"/>
  <c r="CS74" i="4"/>
  <c r="CU74" i="4" s="1"/>
  <c r="CW74" i="4" s="1"/>
  <c r="EQ36" i="17"/>
  <c r="GD36" i="17" s="1"/>
  <c r="HS36" i="17"/>
  <c r="IS36" i="17"/>
  <c r="JM36" i="17"/>
  <c r="JK36" i="17"/>
  <c r="KA36" i="17"/>
  <c r="KE36" i="17" s="1"/>
  <c r="KK36" i="17" s="1"/>
  <c r="CC74" i="4" s="1"/>
  <c r="BS4" i="12" s="1"/>
  <c r="KO36" i="17"/>
  <c r="BN37" i="17"/>
  <c r="CG37" i="17"/>
  <c r="DT37" i="17" s="1"/>
  <c r="DJ37" i="17"/>
  <c r="EQ37" i="17"/>
  <c r="GD37" i="17" s="1"/>
  <c r="GI37" i="17"/>
  <c r="HC37" i="17"/>
  <c r="IE37" i="17"/>
  <c r="IS37" i="17"/>
  <c r="FS38" i="17"/>
  <c r="FW38" i="17" s="1"/>
  <c r="GC38" i="17" s="1"/>
  <c r="FG38" i="17"/>
  <c r="FK38" i="17" s="1"/>
  <c r="FQ38" i="17" s="1"/>
  <c r="AS75" i="4" s="1"/>
  <c r="BI5" i="12" s="1"/>
  <c r="EU38" i="17"/>
  <c r="EY38" i="17" s="1"/>
  <c r="FE38" i="17" s="1"/>
  <c r="AR75" i="4" s="1"/>
  <c r="BH5" i="12" s="1"/>
  <c r="EI38" i="17"/>
  <c r="EM38" i="17" s="1"/>
  <c r="ES38" i="17" s="1"/>
  <c r="DW38" i="17"/>
  <c r="EA38" i="17" s="1"/>
  <c r="EG38" i="17" s="1"/>
  <c r="G38" i="17"/>
  <c r="AC38" i="17"/>
  <c r="DY38" i="17"/>
  <c r="FU38" i="17"/>
  <c r="IS38" i="17"/>
  <c r="AB39" i="17"/>
  <c r="DE39" i="17"/>
  <c r="DT39" i="17" s="1"/>
  <c r="AE81" i="4" s="1"/>
  <c r="P156" i="31" s="1"/>
  <c r="HE39" i="17"/>
  <c r="HI39" i="17" s="1"/>
  <c r="HO39" i="17" s="1"/>
  <c r="HR39" i="17"/>
  <c r="IR39" i="17"/>
  <c r="AA40" i="17"/>
  <c r="AE40" i="17" s="1"/>
  <c r="AK40" i="17" s="1"/>
  <c r="H82" i="4" s="1"/>
  <c r="P8" i="12" s="1"/>
  <c r="CS40" i="17"/>
  <c r="DT40" i="17" s="1"/>
  <c r="ES40" i="17"/>
  <c r="EQ40" i="17"/>
  <c r="GS40" i="17"/>
  <c r="GW40" i="17" s="1"/>
  <c r="HC40" i="17" s="1"/>
  <c r="CU41" i="17"/>
  <c r="DE41" i="17"/>
  <c r="CI42" i="17"/>
  <c r="CG42" i="17"/>
  <c r="IY42" i="17"/>
  <c r="KW42" i="17"/>
  <c r="KU42" i="17"/>
  <c r="IE44" i="17"/>
  <c r="HS44" i="17"/>
  <c r="HG44" i="17"/>
  <c r="GU44" i="17"/>
  <c r="GI44" i="17"/>
  <c r="FU44" i="17"/>
  <c r="FI44" i="17"/>
  <c r="EW44" i="17"/>
  <c r="EK44" i="17"/>
  <c r="DY44" i="17"/>
  <c r="DK44" i="17"/>
  <c r="CY44" i="17"/>
  <c r="CM44" i="17"/>
  <c r="CA44" i="17"/>
  <c r="BO44" i="17"/>
  <c r="KO44" i="17"/>
  <c r="AY46" i="17"/>
  <c r="BC46" i="17" s="1"/>
  <c r="BI46" i="17" s="1"/>
  <c r="FO46" i="17"/>
  <c r="JC46" i="17"/>
  <c r="JG46" i="17" s="1"/>
  <c r="JM46" i="17" s="1"/>
  <c r="DE48" i="17"/>
  <c r="AI56" i="17"/>
  <c r="KI56" i="17"/>
  <c r="M57" i="17"/>
  <c r="F119" i="4" s="1"/>
  <c r="N4" i="13" s="1"/>
  <c r="DG57" i="17"/>
  <c r="AA119" i="4" s="1"/>
  <c r="V4" i="13" s="1"/>
  <c r="IN57" i="17"/>
  <c r="X145" i="4"/>
  <c r="S214" i="19" s="1"/>
  <c r="BA164" i="19"/>
  <c r="BA163" i="19"/>
  <c r="BA162" i="19"/>
  <c r="S161" i="19"/>
  <c r="S160" i="19"/>
  <c r="S159" i="19"/>
  <c r="BA116" i="19"/>
  <c r="Z145" i="4"/>
  <c r="U214" i="19" s="1"/>
  <c r="BC164" i="19"/>
  <c r="BC163" i="19"/>
  <c r="BC162" i="19"/>
  <c r="U161" i="19"/>
  <c r="U160" i="19"/>
  <c r="U159" i="19"/>
  <c r="BC116" i="19"/>
  <c r="BC115" i="19"/>
  <c r="BC114" i="19"/>
  <c r="BC113" i="19"/>
  <c r="AJ137" i="4"/>
  <c r="Z137" i="4"/>
  <c r="BA115" i="19"/>
  <c r="AE133" i="4"/>
  <c r="P203" i="31" s="1"/>
  <c r="BC112" i="19"/>
  <c r="BA113" i="19"/>
  <c r="BA112" i="19"/>
  <c r="U110" i="19"/>
  <c r="U109" i="19"/>
  <c r="AA134" i="4"/>
  <c r="AJ133" i="4"/>
  <c r="Z133" i="4"/>
  <c r="U108" i="19"/>
  <c r="AJ134" i="4"/>
  <c r="BA114" i="19"/>
  <c r="S110" i="19"/>
  <c r="S109" i="19"/>
  <c r="AJ136" i="4"/>
  <c r="AA137" i="4"/>
  <c r="Z136" i="4"/>
  <c r="S108" i="19"/>
  <c r="JM62" i="17"/>
  <c r="IC65" i="17"/>
  <c r="IG65" i="17" s="1"/>
  <c r="IM65" i="17" s="1"/>
  <c r="HQ65" i="17"/>
  <c r="HU65" i="17" s="1"/>
  <c r="IA65" i="17" s="1"/>
  <c r="HE65" i="17"/>
  <c r="HI65" i="17" s="1"/>
  <c r="HO65" i="17" s="1"/>
  <c r="BJ140" i="4" s="1"/>
  <c r="BM4" i="19" s="1"/>
  <c r="GS65" i="17"/>
  <c r="GW65" i="17" s="1"/>
  <c r="HC65" i="17" s="1"/>
  <c r="GG65" i="17"/>
  <c r="GK65" i="17" s="1"/>
  <c r="GQ65" i="17" s="1"/>
  <c r="FS65" i="17"/>
  <c r="FW65" i="17" s="1"/>
  <c r="GC65" i="17" s="1"/>
  <c r="FG65" i="17"/>
  <c r="FK65" i="17" s="1"/>
  <c r="FQ65" i="17" s="1"/>
  <c r="AS140" i="4" s="1"/>
  <c r="BI4" i="19" s="1"/>
  <c r="EU65" i="17"/>
  <c r="EY65" i="17" s="1"/>
  <c r="FE65" i="17" s="1"/>
  <c r="AR140" i="4" s="1"/>
  <c r="BH4" i="19" s="1"/>
  <c r="EI65" i="17"/>
  <c r="EM65" i="17" s="1"/>
  <c r="ES65" i="17" s="1"/>
  <c r="DW65" i="17"/>
  <c r="EA65" i="17" s="1"/>
  <c r="EG65" i="17" s="1"/>
  <c r="G65" i="17"/>
  <c r="DI65" i="17"/>
  <c r="DM65" i="17" s="1"/>
  <c r="DS65" i="17" s="1"/>
  <c r="CW65" i="17"/>
  <c r="DA65" i="17" s="1"/>
  <c r="DG65" i="17" s="1"/>
  <c r="CK65" i="17"/>
  <c r="CO65" i="17" s="1"/>
  <c r="CU65" i="17" s="1"/>
  <c r="BY65" i="17"/>
  <c r="CC65" i="17" s="1"/>
  <c r="CI65" i="17" s="1"/>
  <c r="BM65" i="17"/>
  <c r="BQ65" i="17" s="1"/>
  <c r="BW65" i="17" s="1"/>
  <c r="KM65" i="17"/>
  <c r="KQ65" i="17" s="1"/>
  <c r="KW65" i="17" s="1"/>
  <c r="JO65" i="17"/>
  <c r="JS65" i="17" s="1"/>
  <c r="IQ65" i="17"/>
  <c r="IU65" i="17" s="1"/>
  <c r="JA65" i="17" s="1"/>
  <c r="AY65" i="17"/>
  <c r="BC65" i="17" s="1"/>
  <c r="BI65" i="17" s="1"/>
  <c r="O65" i="17"/>
  <c r="S65" i="17" s="1"/>
  <c r="Y65" i="17" s="1"/>
  <c r="KA65" i="17"/>
  <c r="KE65" i="17" s="1"/>
  <c r="KK65" i="17" s="1"/>
  <c r="JC65" i="17"/>
  <c r="JG65" i="17" s="1"/>
  <c r="AM65" i="17"/>
  <c r="AQ65" i="17" s="1"/>
  <c r="AW65" i="17" s="1"/>
  <c r="I140" i="4" s="1"/>
  <c r="AY4" i="19" s="1"/>
  <c r="KX77" i="17"/>
  <c r="CG161" i="4" s="1"/>
  <c r="AQ228" i="31" s="1"/>
  <c r="Q8" i="17"/>
  <c r="AC8" i="17"/>
  <c r="AO8" i="17"/>
  <c r="BA8" i="17"/>
  <c r="IS8" i="17"/>
  <c r="JE8" i="17"/>
  <c r="JQ8" i="17"/>
  <c r="KC8" i="17"/>
  <c r="P9" i="17"/>
  <c r="AB9" i="17"/>
  <c r="AN9" i="17"/>
  <c r="AZ9" i="17"/>
  <c r="IR9" i="17"/>
  <c r="JD9" i="17"/>
  <c r="JP9" i="17"/>
  <c r="KB9" i="17"/>
  <c r="O10" i="17"/>
  <c r="S10" i="17" s="1"/>
  <c r="Y10" i="17" s="1"/>
  <c r="AA10" i="17"/>
  <c r="AE10" i="17" s="1"/>
  <c r="AK10" i="17" s="1"/>
  <c r="H10" i="4" s="1"/>
  <c r="P8" i="10" s="1"/>
  <c r="AM10" i="17"/>
  <c r="AQ10" i="17" s="1"/>
  <c r="AW10" i="17" s="1"/>
  <c r="I10" i="4" s="1"/>
  <c r="Q8" i="10" s="1"/>
  <c r="AY10" i="17"/>
  <c r="BC10" i="17" s="1"/>
  <c r="BI10" i="17" s="1"/>
  <c r="IQ10" i="17"/>
  <c r="IU10" i="17" s="1"/>
  <c r="JA10" i="17" s="1"/>
  <c r="BZ10" i="4" s="1"/>
  <c r="AH8" i="10" s="1"/>
  <c r="JC10" i="17"/>
  <c r="JG10" i="17" s="1"/>
  <c r="JM10" i="17" s="1"/>
  <c r="JO10" i="17"/>
  <c r="JS10" i="17" s="1"/>
  <c r="JY10" i="17" s="1"/>
  <c r="CB10" i="4" s="1"/>
  <c r="AJ8" i="10" s="1"/>
  <c r="KA10" i="17"/>
  <c r="KE10" i="17" s="1"/>
  <c r="KK10" i="17" s="1"/>
  <c r="CC10" i="4" s="1"/>
  <c r="AK8" i="10" s="1"/>
  <c r="DY12" i="17"/>
  <c r="EK12" i="17"/>
  <c r="EW12" i="17"/>
  <c r="FI12" i="17"/>
  <c r="DX13" i="17"/>
  <c r="EJ13" i="17"/>
  <c r="EV13" i="17"/>
  <c r="FH13" i="17"/>
  <c r="BO14" i="17"/>
  <c r="CA14" i="17"/>
  <c r="CM14" i="17"/>
  <c r="CY14" i="17"/>
  <c r="DW14" i="17"/>
  <c r="EA14" i="17" s="1"/>
  <c r="EG14" i="17" s="1"/>
  <c r="AP14" i="4" s="1"/>
  <c r="X10" i="10" s="1"/>
  <c r="EI14" i="17"/>
  <c r="EM14" i="17" s="1"/>
  <c r="ES14" i="17" s="1"/>
  <c r="EU14" i="17"/>
  <c r="EY14" i="17" s="1"/>
  <c r="FE14" i="17" s="1"/>
  <c r="AR14" i="4" s="1"/>
  <c r="Z10" i="10" s="1"/>
  <c r="FG14" i="17"/>
  <c r="FK14" i="17" s="1"/>
  <c r="FQ14" i="17" s="1"/>
  <c r="AS14" i="4" s="1"/>
  <c r="AA10" i="10" s="1"/>
  <c r="BN15" i="17"/>
  <c r="BZ15" i="17"/>
  <c r="CL15" i="17"/>
  <c r="CX15" i="17"/>
  <c r="Q16" i="17"/>
  <c r="AC16" i="17"/>
  <c r="AO16" i="17"/>
  <c r="BA16" i="17"/>
  <c r="BM16" i="17"/>
  <c r="BQ16" i="17" s="1"/>
  <c r="BW16" i="17" s="1"/>
  <c r="X25" i="4" s="1"/>
  <c r="BA59" i="10" s="1"/>
  <c r="BY16" i="17"/>
  <c r="CC16" i="17" s="1"/>
  <c r="CI16" i="17" s="1"/>
  <c r="CK16" i="17"/>
  <c r="CO16" i="17" s="1"/>
  <c r="CU16" i="17" s="1"/>
  <c r="Z25" i="4" s="1"/>
  <c r="BC59" i="10" s="1"/>
  <c r="CW16" i="17"/>
  <c r="DA16" i="17" s="1"/>
  <c r="DG16" i="17" s="1"/>
  <c r="IS16" i="17"/>
  <c r="JE16" i="17"/>
  <c r="JQ16" i="17"/>
  <c r="KC16" i="17"/>
  <c r="P17" i="17"/>
  <c r="AB17" i="17"/>
  <c r="AN17" i="17"/>
  <c r="AZ17" i="17"/>
  <c r="IR17" i="17"/>
  <c r="JD17" i="17"/>
  <c r="JP17" i="17"/>
  <c r="KB17" i="17"/>
  <c r="O18" i="17"/>
  <c r="S18" i="17" s="1"/>
  <c r="Y18" i="17" s="1"/>
  <c r="AA18" i="17"/>
  <c r="AE18" i="17" s="1"/>
  <c r="AK18" i="17" s="1"/>
  <c r="H27" i="4" s="1"/>
  <c r="AX61" i="10" s="1"/>
  <c r="AM18" i="17"/>
  <c r="AQ18" i="17" s="1"/>
  <c r="AW18" i="17" s="1"/>
  <c r="I27" i="4" s="1"/>
  <c r="AY61" i="10" s="1"/>
  <c r="AY18" i="17"/>
  <c r="BC18" i="17" s="1"/>
  <c r="BI18" i="17" s="1"/>
  <c r="GI18" i="17"/>
  <c r="GU18" i="17"/>
  <c r="HG18" i="17"/>
  <c r="HS18" i="17"/>
  <c r="IQ18" i="17"/>
  <c r="IU18" i="17" s="1"/>
  <c r="JA18" i="17" s="1"/>
  <c r="BZ27" i="4" s="1"/>
  <c r="BP61" i="10" s="1"/>
  <c r="JC18" i="17"/>
  <c r="JG18" i="17" s="1"/>
  <c r="JM18" i="17" s="1"/>
  <c r="JO18" i="17"/>
  <c r="JS18" i="17" s="1"/>
  <c r="JY18" i="17" s="1"/>
  <c r="CB27" i="4" s="1"/>
  <c r="BR61" i="10" s="1"/>
  <c r="KA18" i="17"/>
  <c r="KE18" i="17" s="1"/>
  <c r="KK18" i="17" s="1"/>
  <c r="CC27" i="4" s="1"/>
  <c r="BS61" i="10" s="1"/>
  <c r="GH19" i="17"/>
  <c r="GT19" i="17"/>
  <c r="HF19" i="17"/>
  <c r="HR19" i="17"/>
  <c r="DY20" i="17"/>
  <c r="EK20" i="17"/>
  <c r="EW20" i="17"/>
  <c r="FI20" i="17"/>
  <c r="GG20" i="17"/>
  <c r="GK20" i="17" s="1"/>
  <c r="GQ20" i="17" s="1"/>
  <c r="BH34" i="4" s="1"/>
  <c r="GS20" i="17"/>
  <c r="GW20" i="17" s="1"/>
  <c r="HC20" i="17" s="1"/>
  <c r="HE20" i="17"/>
  <c r="HI20" i="17" s="1"/>
  <c r="HO20" i="17" s="1"/>
  <c r="BJ34" i="4" s="1"/>
  <c r="HQ20" i="17"/>
  <c r="HU20" i="17" s="1"/>
  <c r="IA20" i="17" s="1"/>
  <c r="BK34" i="4" s="1"/>
  <c r="DX21" i="17"/>
  <c r="EJ21" i="17"/>
  <c r="EV21" i="17"/>
  <c r="FH21" i="17"/>
  <c r="BO22" i="17"/>
  <c r="CA22" i="17"/>
  <c r="CM22" i="17"/>
  <c r="CY22" i="17"/>
  <c r="DW22" i="17"/>
  <c r="EA22" i="17" s="1"/>
  <c r="EG22" i="17" s="1"/>
  <c r="AP36" i="4" s="1"/>
  <c r="EI22" i="17"/>
  <c r="EM22" i="17" s="1"/>
  <c r="ES22" i="17" s="1"/>
  <c r="EU22" i="17"/>
  <c r="EY22" i="17" s="1"/>
  <c r="FE22" i="17" s="1"/>
  <c r="AR36" i="4" s="1"/>
  <c r="FG22" i="17"/>
  <c r="FK22" i="17" s="1"/>
  <c r="FQ22" i="17" s="1"/>
  <c r="AS36" i="4" s="1"/>
  <c r="BN23" i="17"/>
  <c r="BZ23" i="17"/>
  <c r="CL23" i="17"/>
  <c r="CX23" i="17"/>
  <c r="Q24" i="17"/>
  <c r="AC24" i="17"/>
  <c r="AO24" i="17"/>
  <c r="BA24" i="17"/>
  <c r="BM24" i="17"/>
  <c r="BQ24" i="17" s="1"/>
  <c r="BW24" i="17" s="1"/>
  <c r="BY24" i="17"/>
  <c r="CC24" i="17" s="1"/>
  <c r="CI24" i="17" s="1"/>
  <c r="CK24" i="17"/>
  <c r="CO24" i="17" s="1"/>
  <c r="CU24" i="17" s="1"/>
  <c r="Z43" i="4" s="1"/>
  <c r="CW24" i="17"/>
  <c r="DA24" i="17" s="1"/>
  <c r="DG24" i="17" s="1"/>
  <c r="AA43" i="4" s="1"/>
  <c r="IS24" i="17"/>
  <c r="JE24" i="17"/>
  <c r="JQ24" i="17"/>
  <c r="KC24" i="17"/>
  <c r="P25" i="17"/>
  <c r="AB25" i="17"/>
  <c r="AN25" i="17"/>
  <c r="AZ25" i="17"/>
  <c r="IR25" i="17"/>
  <c r="JD25" i="17"/>
  <c r="JP25" i="17"/>
  <c r="KB25" i="17"/>
  <c r="O26" i="17"/>
  <c r="S26" i="17" s="1"/>
  <c r="Y26" i="17" s="1"/>
  <c r="AA26" i="17"/>
  <c r="AE26" i="17" s="1"/>
  <c r="AK26" i="17" s="1"/>
  <c r="H45" i="4" s="1"/>
  <c r="AM26" i="17"/>
  <c r="AQ26" i="17" s="1"/>
  <c r="AW26" i="17" s="1"/>
  <c r="I45" i="4" s="1"/>
  <c r="AY26" i="17"/>
  <c r="BC26" i="17" s="1"/>
  <c r="BI26" i="17" s="1"/>
  <c r="GI26" i="17"/>
  <c r="GU26" i="17"/>
  <c r="HG26" i="17"/>
  <c r="HS26" i="17"/>
  <c r="IQ26" i="17"/>
  <c r="IU26" i="17" s="1"/>
  <c r="JA26" i="17" s="1"/>
  <c r="JC26" i="17"/>
  <c r="JG26" i="17" s="1"/>
  <c r="JM26" i="17" s="1"/>
  <c r="JO26" i="17"/>
  <c r="JS26" i="17" s="1"/>
  <c r="JY26" i="17" s="1"/>
  <c r="CB45" i="4" s="1"/>
  <c r="KA26" i="17"/>
  <c r="KE26" i="17" s="1"/>
  <c r="KK26" i="17" s="1"/>
  <c r="GH27" i="17"/>
  <c r="GT27" i="17"/>
  <c r="HF27" i="17"/>
  <c r="HR27" i="17"/>
  <c r="DY28" i="17"/>
  <c r="EK28" i="17"/>
  <c r="EW28" i="17"/>
  <c r="FI28" i="17"/>
  <c r="GG28" i="17"/>
  <c r="GK28" i="17" s="1"/>
  <c r="GQ28" i="17" s="1"/>
  <c r="BH47" i="4" s="1"/>
  <c r="GS28" i="17"/>
  <c r="GW28" i="17" s="1"/>
  <c r="HC28" i="17" s="1"/>
  <c r="HE28" i="17"/>
  <c r="HI28" i="17" s="1"/>
  <c r="HO28" i="17" s="1"/>
  <c r="BJ47" i="4" s="1"/>
  <c r="HQ28" i="17"/>
  <c r="HU28" i="17" s="1"/>
  <c r="IA28" i="17" s="1"/>
  <c r="BK47" i="4" s="1"/>
  <c r="DX29" i="17"/>
  <c r="EJ29" i="17"/>
  <c r="EV29" i="17"/>
  <c r="FH29" i="17"/>
  <c r="BO30" i="17"/>
  <c r="CA30" i="17"/>
  <c r="CM30" i="17"/>
  <c r="CY30" i="17"/>
  <c r="DW30" i="17"/>
  <c r="EA30" i="17" s="1"/>
  <c r="EG30" i="17" s="1"/>
  <c r="EI30" i="17"/>
  <c r="EM30" i="17" s="1"/>
  <c r="ES30" i="17" s="1"/>
  <c r="EU30" i="17"/>
  <c r="EY30" i="17" s="1"/>
  <c r="FE30" i="17" s="1"/>
  <c r="FG30" i="17"/>
  <c r="FK30" i="17" s="1"/>
  <c r="FQ30" i="17" s="1"/>
  <c r="AS49" i="4" s="1"/>
  <c r="BN31" i="17"/>
  <c r="BZ31" i="17"/>
  <c r="CL31" i="17"/>
  <c r="CX31" i="17"/>
  <c r="Q35" i="17"/>
  <c r="AC35" i="17"/>
  <c r="AO35" i="17"/>
  <c r="BA35" i="17"/>
  <c r="BM35" i="17"/>
  <c r="BQ35" i="17" s="1"/>
  <c r="BW35" i="17" s="1"/>
  <c r="BY35" i="17"/>
  <c r="CC35" i="17" s="1"/>
  <c r="CI35" i="17" s="1"/>
  <c r="CK35" i="17"/>
  <c r="CO35" i="17" s="1"/>
  <c r="CU35" i="17" s="1"/>
  <c r="Z72" i="4" s="1"/>
  <c r="U4" i="12" s="1"/>
  <c r="CW35" i="17"/>
  <c r="DA35" i="17" s="1"/>
  <c r="DG35" i="17" s="1"/>
  <c r="AA72" i="4" s="1"/>
  <c r="V4" i="12" s="1"/>
  <c r="IS35" i="17"/>
  <c r="JE35" i="17"/>
  <c r="JQ35" i="17"/>
  <c r="KC35" i="17"/>
  <c r="P36" i="17"/>
  <c r="AB36" i="17"/>
  <c r="AN36" i="17"/>
  <c r="AZ36" i="17"/>
  <c r="FS36" i="17"/>
  <c r="FW36" i="17" s="1"/>
  <c r="GC36" i="17" s="1"/>
  <c r="GT36" i="17"/>
  <c r="HG36" i="17"/>
  <c r="CW37" i="17"/>
  <c r="DA37" i="17" s="1"/>
  <c r="DG37" i="17" s="1"/>
  <c r="FI37" i="17"/>
  <c r="HA37" i="17"/>
  <c r="HR37" i="17"/>
  <c r="KA37" i="17"/>
  <c r="KE37" i="17" s="1"/>
  <c r="KK37" i="17" s="1"/>
  <c r="CC77" i="4" s="1"/>
  <c r="AK7" i="12" s="1"/>
  <c r="KN37" i="17"/>
  <c r="FT38" i="17"/>
  <c r="FH38" i="17"/>
  <c r="EV38" i="17"/>
  <c r="EJ38" i="17"/>
  <c r="DX38" i="17"/>
  <c r="DJ38" i="17"/>
  <c r="CX38" i="17"/>
  <c r="CL38" i="17"/>
  <c r="BZ38" i="17"/>
  <c r="BN38" i="17"/>
  <c r="Q38" i="17"/>
  <c r="DI38" i="17"/>
  <c r="DM38" i="17" s="1"/>
  <c r="DS38" i="17" s="1"/>
  <c r="GI38" i="17"/>
  <c r="HA38" i="17"/>
  <c r="HQ38" i="17"/>
  <c r="HU38" i="17" s="1"/>
  <c r="IA38" i="17" s="1"/>
  <c r="BK75" i="4" s="1"/>
  <c r="BN5" i="12" s="1"/>
  <c r="IE38" i="17"/>
  <c r="O39" i="17"/>
  <c r="S39" i="17" s="1"/>
  <c r="Y39" i="17" s="1"/>
  <c r="EJ39" i="17"/>
  <c r="FO39" i="17"/>
  <c r="GS39" i="17"/>
  <c r="GW39" i="17" s="1"/>
  <c r="HC39" i="17" s="1"/>
  <c r="HF39" i="17"/>
  <c r="KA39" i="17"/>
  <c r="KE39" i="17" s="1"/>
  <c r="KK39" i="17" s="1"/>
  <c r="CC81" i="4" s="1"/>
  <c r="BS7" i="12" s="1"/>
  <c r="KA40" i="17"/>
  <c r="KE40" i="17" s="1"/>
  <c r="KK40" i="17" s="1"/>
  <c r="CC82" i="4" s="1"/>
  <c r="AK8" i="12" s="1"/>
  <c r="CI41" i="17"/>
  <c r="CS41" i="17"/>
  <c r="GO44" i="17"/>
  <c r="IK44" i="17"/>
  <c r="KW44" i="17"/>
  <c r="KM46" i="17"/>
  <c r="KQ46" i="17" s="1"/>
  <c r="KW46" i="17" s="1"/>
  <c r="DT47" i="17"/>
  <c r="AE100" i="4" s="1"/>
  <c r="P175" i="31" s="1"/>
  <c r="HO48" i="17"/>
  <c r="BJ101" i="4" s="1"/>
  <c r="AE104" i="12" s="1"/>
  <c r="HO54" i="17"/>
  <c r="BJ115" i="4" s="1"/>
  <c r="M55" i="17"/>
  <c r="F117" i="4" s="1"/>
  <c r="ES56" i="17"/>
  <c r="HO57" i="17"/>
  <c r="AY62" i="17"/>
  <c r="BC62" i="17" s="1"/>
  <c r="BI62" i="17" s="1"/>
  <c r="EQ62" i="17"/>
  <c r="KW62" i="17"/>
  <c r="JY65" i="17"/>
  <c r="CU66" i="17"/>
  <c r="CS66" i="17"/>
  <c r="BB19" i="29"/>
  <c r="BA19" i="29"/>
  <c r="AZ19" i="29"/>
  <c r="BM84" i="29"/>
  <c r="AX84" i="29"/>
  <c r="AI84" i="29"/>
  <c r="T84" i="29"/>
  <c r="EW26" i="35"/>
  <c r="EV26" i="35"/>
  <c r="BO6" i="28"/>
  <c r="BQ6" i="28"/>
  <c r="BP6" i="28"/>
  <c r="BO10" i="28"/>
  <c r="BQ10" i="28"/>
  <c r="BP10" i="28"/>
  <c r="BO14" i="28"/>
  <c r="BQ14" i="28"/>
  <c r="BP14" i="28"/>
  <c r="Q45" i="17"/>
  <c r="AC45" i="17"/>
  <c r="AO45" i="17"/>
  <c r="BA45" i="17"/>
  <c r="IS45" i="17"/>
  <c r="JE45" i="17"/>
  <c r="JQ45" i="17"/>
  <c r="KC45" i="17"/>
  <c r="KO45" i="17"/>
  <c r="P46" i="17"/>
  <c r="AB46" i="17"/>
  <c r="AN46" i="17"/>
  <c r="AZ46" i="17"/>
  <c r="IR46" i="17"/>
  <c r="JD46" i="17"/>
  <c r="JP46" i="17"/>
  <c r="KB46" i="17"/>
  <c r="KN46" i="17"/>
  <c r="O47" i="17"/>
  <c r="S47" i="17" s="1"/>
  <c r="Y47" i="17" s="1"/>
  <c r="AA47" i="17"/>
  <c r="AE47" i="17" s="1"/>
  <c r="AK47" i="17" s="1"/>
  <c r="H100" i="4" s="1"/>
  <c r="P103" i="12" s="1"/>
  <c r="AM47" i="17"/>
  <c r="AQ47" i="17" s="1"/>
  <c r="AW47" i="17" s="1"/>
  <c r="I100" i="4" s="1"/>
  <c r="Q103" i="12" s="1"/>
  <c r="AY47" i="17"/>
  <c r="BC47" i="17" s="1"/>
  <c r="BI47" i="17" s="1"/>
  <c r="GI47" i="17"/>
  <c r="GU47" i="17"/>
  <c r="HG47" i="17"/>
  <c r="HS47" i="17"/>
  <c r="IE47" i="17"/>
  <c r="IQ47" i="17"/>
  <c r="IU47" i="17" s="1"/>
  <c r="JA47" i="17" s="1"/>
  <c r="JC47" i="17"/>
  <c r="JG47" i="17" s="1"/>
  <c r="JM47" i="17" s="1"/>
  <c r="JO47" i="17"/>
  <c r="JS47" i="17" s="1"/>
  <c r="JY47" i="17" s="1"/>
  <c r="KA47" i="17"/>
  <c r="KE47" i="17" s="1"/>
  <c r="KK47" i="17" s="1"/>
  <c r="KM47" i="17"/>
  <c r="KQ47" i="17" s="1"/>
  <c r="KW47" i="17" s="1"/>
  <c r="GH48" i="17"/>
  <c r="GT48" i="17"/>
  <c r="HF48" i="17"/>
  <c r="HR48" i="17"/>
  <c r="ID48" i="17"/>
  <c r="GH54" i="17"/>
  <c r="GT54" i="17"/>
  <c r="HF54" i="17"/>
  <c r="HR54" i="17"/>
  <c r="ID54" i="17"/>
  <c r="BS64" i="13"/>
  <c r="BS63" i="13"/>
  <c r="BS62" i="13"/>
  <c r="AK223" i="13"/>
  <c r="AK119" i="13"/>
  <c r="BS9" i="13"/>
  <c r="BS6" i="13"/>
  <c r="BS5" i="13"/>
  <c r="BS4" i="13"/>
  <c r="AK170" i="13"/>
  <c r="BR63" i="13"/>
  <c r="BR62" i="13"/>
  <c r="AJ223" i="13"/>
  <c r="AJ119" i="13"/>
  <c r="BR9" i="13"/>
  <c r="BR6" i="13"/>
  <c r="BR5" i="13"/>
  <c r="BR4" i="13"/>
  <c r="AJ170" i="13"/>
  <c r="AJ117" i="13"/>
  <c r="AK116" i="13"/>
  <c r="AJ114" i="13"/>
  <c r="AJ61" i="13"/>
  <c r="AH5" i="13"/>
  <c r="BP62" i="13"/>
  <c r="AJ116" i="13"/>
  <c r="AK112" i="13"/>
  <c r="AK60" i="13"/>
  <c r="AK118" i="13"/>
  <c r="AH117" i="13"/>
  <c r="AK115" i="13"/>
  <c r="AH114" i="13"/>
  <c r="AJ112" i="13"/>
  <c r="AH61" i="13"/>
  <c r="AJ60" i="13"/>
  <c r="AH119" i="13"/>
  <c r="BP6" i="13"/>
  <c r="BP4" i="13"/>
  <c r="AH170" i="13"/>
  <c r="AJ118" i="13"/>
  <c r="AH116" i="13"/>
  <c r="AJ115" i="13"/>
  <c r="AK59" i="13"/>
  <c r="BP63" i="13"/>
  <c r="AK113" i="13"/>
  <c r="AH112" i="13"/>
  <c r="AH60" i="13"/>
  <c r="AJ59" i="13"/>
  <c r="AH118" i="13"/>
  <c r="AH115" i="13"/>
  <c r="AJ113" i="13"/>
  <c r="AK5" i="13"/>
  <c r="AH223" i="13"/>
  <c r="AH59" i="13"/>
  <c r="AJ5" i="13"/>
  <c r="BP9" i="13"/>
  <c r="BP5" i="13"/>
  <c r="AK117" i="13"/>
  <c r="AK114" i="13"/>
  <c r="AH113" i="13"/>
  <c r="AK61" i="13"/>
  <c r="CG115" i="4"/>
  <c r="AQ187" i="31" s="1"/>
  <c r="GG55" i="17"/>
  <c r="GK55" i="17" s="1"/>
  <c r="GQ55" i="17" s="1"/>
  <c r="GS55" i="17"/>
  <c r="GW55" i="17" s="1"/>
  <c r="HC55" i="17" s="1"/>
  <c r="HE55" i="17"/>
  <c r="HI55" i="17" s="1"/>
  <c r="HO55" i="17" s="1"/>
  <c r="HQ55" i="17"/>
  <c r="HU55" i="17" s="1"/>
  <c r="IA55" i="17" s="1"/>
  <c r="IC55" i="17"/>
  <c r="IG55" i="17" s="1"/>
  <c r="IM55" i="17" s="1"/>
  <c r="BO57" i="17"/>
  <c r="CA57" i="17"/>
  <c r="CM57" i="17"/>
  <c r="CY57" i="17"/>
  <c r="DK57" i="17"/>
  <c r="Q61" i="17"/>
  <c r="AC61" i="17"/>
  <c r="AO61" i="17"/>
  <c r="BA61" i="17"/>
  <c r="BM61" i="17"/>
  <c r="BQ61" i="17" s="1"/>
  <c r="BW61" i="17" s="1"/>
  <c r="X132" i="4" s="1"/>
  <c r="BY61" i="17"/>
  <c r="CC61" i="17" s="1"/>
  <c r="CI61" i="17" s="1"/>
  <c r="CK61" i="17"/>
  <c r="CO61" i="17" s="1"/>
  <c r="CU61" i="17" s="1"/>
  <c r="CW61" i="17"/>
  <c r="DA61" i="17" s="1"/>
  <c r="DG61" i="17" s="1"/>
  <c r="DI61" i="17"/>
  <c r="DM61" i="17" s="1"/>
  <c r="DS61" i="17" s="1"/>
  <c r="IS61" i="17"/>
  <c r="JE61" i="17"/>
  <c r="JQ61" i="17"/>
  <c r="KC61" i="17"/>
  <c r="KO61" i="17"/>
  <c r="P62" i="17"/>
  <c r="AB62" i="17"/>
  <c r="AN62" i="17"/>
  <c r="AZ62" i="17"/>
  <c r="IR62" i="17"/>
  <c r="JD62" i="17"/>
  <c r="JP62" i="17"/>
  <c r="KB62" i="17"/>
  <c r="KN62" i="17"/>
  <c r="FS63" i="17"/>
  <c r="FW63" i="17" s="1"/>
  <c r="GC63" i="17" s="1"/>
  <c r="FG63" i="17"/>
  <c r="FK63" i="17" s="1"/>
  <c r="FQ63" i="17" s="1"/>
  <c r="EU63" i="17"/>
  <c r="EY63" i="17" s="1"/>
  <c r="FE63" i="17" s="1"/>
  <c r="EI63" i="17"/>
  <c r="EM63" i="17" s="1"/>
  <c r="ES63" i="17" s="1"/>
  <c r="DW63" i="17"/>
  <c r="EA63" i="17" s="1"/>
  <c r="EG63" i="17" s="1"/>
  <c r="O63" i="17"/>
  <c r="S63" i="17" s="1"/>
  <c r="Y63" i="17" s="1"/>
  <c r="AA63" i="17"/>
  <c r="AE63" i="17" s="1"/>
  <c r="AK63" i="17" s="1"/>
  <c r="H134" i="4" s="1"/>
  <c r="AM63" i="17"/>
  <c r="AQ63" i="17" s="1"/>
  <c r="AW63" i="17" s="1"/>
  <c r="I134" i="4" s="1"/>
  <c r="AY63" i="17"/>
  <c r="BC63" i="17" s="1"/>
  <c r="BI63" i="17" s="1"/>
  <c r="EJ63" i="17"/>
  <c r="EW63" i="17"/>
  <c r="HR63" i="17"/>
  <c r="O64" i="17"/>
  <c r="S64" i="17" s="1"/>
  <c r="Y64" i="17" s="1"/>
  <c r="HQ64" i="17"/>
  <c r="HU64" i="17" s="1"/>
  <c r="IA64" i="17" s="1"/>
  <c r="AK65" i="17"/>
  <c r="H140" i="4" s="1"/>
  <c r="AX4" i="19" s="1"/>
  <c r="GA65" i="17"/>
  <c r="DS67" i="17"/>
  <c r="DQ67" i="17"/>
  <c r="HC67" i="17"/>
  <c r="IA67" i="17"/>
  <c r="JK69" i="17"/>
  <c r="IC74" i="17"/>
  <c r="IG74" i="17" s="1"/>
  <c r="IM74" i="17" s="1"/>
  <c r="HQ74" i="17"/>
  <c r="HU74" i="17" s="1"/>
  <c r="IA74" i="17" s="1"/>
  <c r="BK158" i="4" s="1"/>
  <c r="AF6" i="20" s="1"/>
  <c r="HE74" i="17"/>
  <c r="HI74" i="17" s="1"/>
  <c r="HO74" i="17" s="1"/>
  <c r="GS74" i="17"/>
  <c r="GW74" i="17" s="1"/>
  <c r="HC74" i="17" s="1"/>
  <c r="GG74" i="17"/>
  <c r="GK74" i="17" s="1"/>
  <c r="GQ74" i="17" s="1"/>
  <c r="FS74" i="17"/>
  <c r="FW74" i="17" s="1"/>
  <c r="GC74" i="17" s="1"/>
  <c r="FG74" i="17"/>
  <c r="FK74" i="17" s="1"/>
  <c r="FQ74" i="17" s="1"/>
  <c r="AS158" i="4" s="1"/>
  <c r="AA6" i="20" s="1"/>
  <c r="EU74" i="17"/>
  <c r="EY74" i="17" s="1"/>
  <c r="FE74" i="17" s="1"/>
  <c r="AR158" i="4" s="1"/>
  <c r="Z6" i="20" s="1"/>
  <c r="EI74" i="17"/>
  <c r="EM74" i="17" s="1"/>
  <c r="ES74" i="17" s="1"/>
  <c r="DW74" i="17"/>
  <c r="EA74" i="17" s="1"/>
  <c r="EG74" i="17" s="1"/>
  <c r="AP158" i="4" s="1"/>
  <c r="X6" i="20" s="1"/>
  <c r="G74" i="17"/>
  <c r="DI74" i="17"/>
  <c r="DM74" i="17" s="1"/>
  <c r="DS74" i="17" s="1"/>
  <c r="CW74" i="17"/>
  <c r="DA74" i="17" s="1"/>
  <c r="DG74" i="17" s="1"/>
  <c r="CK74" i="17"/>
  <c r="CO74" i="17" s="1"/>
  <c r="CU74" i="17" s="1"/>
  <c r="Z158" i="4" s="1"/>
  <c r="U6" i="20" s="1"/>
  <c r="BY74" i="17"/>
  <c r="CC74" i="17" s="1"/>
  <c r="CI74" i="17" s="1"/>
  <c r="BM74" i="17"/>
  <c r="BQ74" i="17" s="1"/>
  <c r="BW74" i="17" s="1"/>
  <c r="X158" i="4" s="1"/>
  <c r="S6" i="20" s="1"/>
  <c r="AM74" i="17"/>
  <c r="AQ74" i="17" s="1"/>
  <c r="AW74" i="17" s="1"/>
  <c r="I158" i="4" s="1"/>
  <c r="Q6" i="20" s="1"/>
  <c r="JM74" i="17"/>
  <c r="KA74" i="17"/>
  <c r="KE74" i="17" s="1"/>
  <c r="KK74" i="17" s="1"/>
  <c r="Y75" i="17"/>
  <c r="AY75" i="17"/>
  <c r="BC75" i="17" s="1"/>
  <c r="BI75" i="17" s="1"/>
  <c r="DT75" i="17"/>
  <c r="AE159" i="4" s="1"/>
  <c r="P226" i="31" s="1"/>
  <c r="IQ75" i="17"/>
  <c r="IU75" i="17" s="1"/>
  <c r="JA75" i="17" s="1"/>
  <c r="BZ159" i="4" s="1"/>
  <c r="BP4" i="20" s="1"/>
  <c r="GD76" i="17"/>
  <c r="DG77" i="17"/>
  <c r="DE77" i="17"/>
  <c r="AU33" i="29"/>
  <c r="BM12" i="29"/>
  <c r="AX12" i="29"/>
  <c r="AI12" i="29"/>
  <c r="T12" i="29"/>
  <c r="BQ16" i="29"/>
  <c r="BP16" i="29"/>
  <c r="BO16" i="29"/>
  <c r="AM26" i="29"/>
  <c r="AL26" i="29"/>
  <c r="AK26" i="29"/>
  <c r="AY32" i="29"/>
  <c r="AJ32" i="29"/>
  <c r="I32" i="29"/>
  <c r="U32" i="29"/>
  <c r="H32" i="29"/>
  <c r="G32" i="29"/>
  <c r="BN32" i="29"/>
  <c r="I71" i="29"/>
  <c r="G71" i="29"/>
  <c r="U71" i="29"/>
  <c r="AJ71" i="29"/>
  <c r="AY71" i="29"/>
  <c r="BN71" i="29"/>
  <c r="H71" i="29"/>
  <c r="DP25" i="35"/>
  <c r="DO25" i="35"/>
  <c r="Q46" i="17"/>
  <c r="AC46" i="17"/>
  <c r="AO46" i="17"/>
  <c r="BA46" i="17"/>
  <c r="IS46" i="17"/>
  <c r="JE46" i="17"/>
  <c r="JQ46" i="17"/>
  <c r="KC46" i="17"/>
  <c r="KO46" i="17"/>
  <c r="P47" i="17"/>
  <c r="AB47" i="17"/>
  <c r="AN47" i="17"/>
  <c r="AZ47" i="17"/>
  <c r="IR47" i="17"/>
  <c r="JD47" i="17"/>
  <c r="JP47" i="17"/>
  <c r="KB47" i="17"/>
  <c r="KN47" i="17"/>
  <c r="O48" i="17"/>
  <c r="S48" i="17" s="1"/>
  <c r="Y48" i="17" s="1"/>
  <c r="AA48" i="17"/>
  <c r="AE48" i="17" s="1"/>
  <c r="AK48" i="17" s="1"/>
  <c r="H101" i="4" s="1"/>
  <c r="P104" i="12" s="1"/>
  <c r="AM48" i="17"/>
  <c r="AQ48" i="17" s="1"/>
  <c r="AW48" i="17" s="1"/>
  <c r="I101" i="4" s="1"/>
  <c r="Q104" i="12" s="1"/>
  <c r="AY48" i="17"/>
  <c r="BC48" i="17" s="1"/>
  <c r="BI48" i="17" s="1"/>
  <c r="GI48" i="17"/>
  <c r="GU48" i="17"/>
  <c r="HG48" i="17"/>
  <c r="HS48" i="17"/>
  <c r="IE48" i="17"/>
  <c r="IQ48" i="17"/>
  <c r="IU48" i="17" s="1"/>
  <c r="JA48" i="17" s="1"/>
  <c r="JC48" i="17"/>
  <c r="JG48" i="17" s="1"/>
  <c r="JM48" i="17" s="1"/>
  <c r="JO48" i="17"/>
  <c r="JS48" i="17" s="1"/>
  <c r="JY48" i="17" s="1"/>
  <c r="KA48" i="17"/>
  <c r="KE48" i="17" s="1"/>
  <c r="KK48" i="17" s="1"/>
  <c r="CC101" i="4" s="1"/>
  <c r="AK104" i="12" s="1"/>
  <c r="KM48" i="17"/>
  <c r="KQ48" i="17" s="1"/>
  <c r="KW48" i="17" s="1"/>
  <c r="O54" i="17"/>
  <c r="S54" i="17" s="1"/>
  <c r="Y54" i="17" s="1"/>
  <c r="AA54" i="17"/>
  <c r="AE54" i="17" s="1"/>
  <c r="AK54" i="17" s="1"/>
  <c r="H115" i="4" s="1"/>
  <c r="AM54" i="17"/>
  <c r="AQ54" i="17" s="1"/>
  <c r="AW54" i="17" s="1"/>
  <c r="I115" i="4" s="1"/>
  <c r="AY54" i="17"/>
  <c r="BC54" i="17" s="1"/>
  <c r="BI54" i="17" s="1"/>
  <c r="GI54" i="17"/>
  <c r="GU54" i="17"/>
  <c r="HG54" i="17"/>
  <c r="HS54" i="17"/>
  <c r="IE54" i="17"/>
  <c r="IQ54" i="17"/>
  <c r="IU54" i="17" s="1"/>
  <c r="JA54" i="17" s="1"/>
  <c r="JC54" i="17"/>
  <c r="JG54" i="17" s="1"/>
  <c r="JM54" i="17" s="1"/>
  <c r="JO54" i="17"/>
  <c r="JS54" i="17" s="1"/>
  <c r="JY54" i="17" s="1"/>
  <c r="KA54" i="17"/>
  <c r="KE54" i="17" s="1"/>
  <c r="KK54" i="17" s="1"/>
  <c r="CC115" i="4" s="1"/>
  <c r="KM54" i="17"/>
  <c r="KQ54" i="17" s="1"/>
  <c r="KW54" i="17" s="1"/>
  <c r="GH55" i="17"/>
  <c r="GT55" i="17"/>
  <c r="HF55" i="17"/>
  <c r="HR55" i="17"/>
  <c r="ID55" i="17"/>
  <c r="GG56" i="17"/>
  <c r="GK56" i="17" s="1"/>
  <c r="GQ56" i="17" s="1"/>
  <c r="GS56" i="17"/>
  <c r="GW56" i="17" s="1"/>
  <c r="HC56" i="17" s="1"/>
  <c r="HE56" i="17"/>
  <c r="HI56" i="17" s="1"/>
  <c r="HO56" i="17" s="1"/>
  <c r="HQ56" i="17"/>
  <c r="HU56" i="17" s="1"/>
  <c r="IA56" i="17" s="1"/>
  <c r="IC56" i="17"/>
  <c r="IG56" i="17" s="1"/>
  <c r="IM56" i="17" s="1"/>
  <c r="K57" i="17"/>
  <c r="W57" i="17"/>
  <c r="AI57" i="17"/>
  <c r="AU57" i="17"/>
  <c r="BG57" i="17"/>
  <c r="IY57" i="17"/>
  <c r="JK57" i="17"/>
  <c r="JW57" i="17"/>
  <c r="KI57" i="17"/>
  <c r="KU57" i="17"/>
  <c r="G61" i="17"/>
  <c r="BI164" i="19"/>
  <c r="BI163" i="19"/>
  <c r="BI162" i="19"/>
  <c r="AA161" i="19"/>
  <c r="AA160" i="19"/>
  <c r="AA159" i="19"/>
  <c r="BI116" i="19"/>
  <c r="BI115" i="19"/>
  <c r="BI114" i="19"/>
  <c r="BI113" i="19"/>
  <c r="BH164" i="19"/>
  <c r="BH163" i="19"/>
  <c r="BH162" i="19"/>
  <c r="Z161" i="19"/>
  <c r="Z160" i="19"/>
  <c r="Z159" i="19"/>
  <c r="BH116" i="19"/>
  <c r="BH112" i="19"/>
  <c r="AA109" i="19"/>
  <c r="AA108" i="19"/>
  <c r="BB136" i="4"/>
  <c r="AR136" i="4"/>
  <c r="BH113" i="19"/>
  <c r="AA110" i="19"/>
  <c r="Z109" i="19"/>
  <c r="Z108" i="19"/>
  <c r="AS138" i="4"/>
  <c r="AA4" i="19" s="1"/>
  <c r="AW132" i="4"/>
  <c r="Z110" i="19"/>
  <c r="BH114" i="19"/>
  <c r="AA107" i="19"/>
  <c r="Z106" i="19"/>
  <c r="BH270" i="19"/>
  <c r="AR143" i="4"/>
  <c r="Z271" i="19" s="1"/>
  <c r="AR142" i="4"/>
  <c r="Z270" i="19" s="1"/>
  <c r="AR141" i="4"/>
  <c r="BH5" i="19" s="1"/>
  <c r="AP138" i="4"/>
  <c r="X4" i="19" s="1"/>
  <c r="BB132" i="4"/>
  <c r="Z107" i="19"/>
  <c r="BB144" i="4"/>
  <c r="BB143" i="4"/>
  <c r="AW136" i="4"/>
  <c r="BB133" i="4"/>
  <c r="BI112" i="19"/>
  <c r="AP133" i="4"/>
  <c r="BB135" i="4"/>
  <c r="AS136" i="4"/>
  <c r="AR135" i="4"/>
  <c r="BH115" i="19"/>
  <c r="Q62" i="17"/>
  <c r="AC62" i="17"/>
  <c r="AO62" i="17"/>
  <c r="BA62" i="17"/>
  <c r="IS62" i="17"/>
  <c r="JE62" i="17"/>
  <c r="JQ62" i="17"/>
  <c r="KC62" i="17"/>
  <c r="KO62" i="17"/>
  <c r="P63" i="17"/>
  <c r="AB63" i="17"/>
  <c r="AN63" i="17"/>
  <c r="AZ63" i="17"/>
  <c r="DI63" i="17"/>
  <c r="DM63" i="17" s="1"/>
  <c r="DS63" i="17" s="1"/>
  <c r="DX63" i="17"/>
  <c r="EK63" i="17"/>
  <c r="GA63" i="17"/>
  <c r="GO63" i="17"/>
  <c r="HE63" i="17"/>
  <c r="HI63" i="17" s="1"/>
  <c r="HO63" i="17" s="1"/>
  <c r="IK63" i="17"/>
  <c r="KM63" i="17"/>
  <c r="KQ63" i="17" s="1"/>
  <c r="KW63" i="17" s="1"/>
  <c r="FS64" i="17"/>
  <c r="FW64" i="17" s="1"/>
  <c r="GC64" i="17" s="1"/>
  <c r="FG64" i="17"/>
  <c r="FK64" i="17" s="1"/>
  <c r="EU64" i="17"/>
  <c r="EY64" i="17" s="1"/>
  <c r="EI64" i="17"/>
  <c r="EM64" i="17" s="1"/>
  <c r="ES64" i="17" s="1"/>
  <c r="DW64" i="17"/>
  <c r="EA64" i="17" s="1"/>
  <c r="EG64" i="17" s="1"/>
  <c r="AP139" i="4" s="1"/>
  <c r="X5" i="19" s="1"/>
  <c r="G64" i="17"/>
  <c r="DI64" i="17"/>
  <c r="DM64" i="17" s="1"/>
  <c r="DS64" i="17" s="1"/>
  <c r="CW64" i="17"/>
  <c r="DA64" i="17" s="1"/>
  <c r="DG64" i="17" s="1"/>
  <c r="AA139" i="4" s="1"/>
  <c r="V5" i="19" s="1"/>
  <c r="CK64" i="17"/>
  <c r="CO64" i="17" s="1"/>
  <c r="CU64" i="17" s="1"/>
  <c r="BY64" i="17"/>
  <c r="CC64" i="17" s="1"/>
  <c r="CI64" i="17" s="1"/>
  <c r="BM64" i="17"/>
  <c r="BQ64" i="17" s="1"/>
  <c r="P64" i="17"/>
  <c r="AI64" i="17"/>
  <c r="FE64" i="17"/>
  <c r="FT64" i="17"/>
  <c r="KX64" i="17"/>
  <c r="CG139" i="4" s="1"/>
  <c r="AQ209" i="31" s="1"/>
  <c r="EQ65" i="17"/>
  <c r="CI66" i="17"/>
  <c r="CI67" i="17"/>
  <c r="CG67" i="17"/>
  <c r="K68" i="17"/>
  <c r="IY68" i="17"/>
  <c r="AI69" i="17"/>
  <c r="ES69" i="17"/>
  <c r="KU69" i="17"/>
  <c r="HA70" i="17"/>
  <c r="JE70" i="17"/>
  <c r="ID74" i="17"/>
  <c r="HR74" i="17"/>
  <c r="HF74" i="17"/>
  <c r="GT74" i="17"/>
  <c r="GH74" i="17"/>
  <c r="FT74" i="17"/>
  <c r="FH74" i="17"/>
  <c r="EV74" i="17"/>
  <c r="EJ74" i="17"/>
  <c r="DX74" i="17"/>
  <c r="DJ74" i="17"/>
  <c r="CX74" i="17"/>
  <c r="CL74" i="17"/>
  <c r="BZ74" i="17"/>
  <c r="BN74" i="17"/>
  <c r="AN74" i="17"/>
  <c r="IQ74" i="17"/>
  <c r="IU74" i="17" s="1"/>
  <c r="JA74" i="17" s="1"/>
  <c r="BZ158" i="4" s="1"/>
  <c r="AH6" i="20" s="1"/>
  <c r="KB74" i="17"/>
  <c r="FC75" i="17"/>
  <c r="BU76" i="17"/>
  <c r="DQ76" i="17"/>
  <c r="BW77" i="17"/>
  <c r="BU77" i="17"/>
  <c r="BO6" i="29"/>
  <c r="BP6" i="29"/>
  <c r="AY26" i="29"/>
  <c r="U26" i="29"/>
  <c r="I26" i="29"/>
  <c r="H26" i="29"/>
  <c r="G26" i="29"/>
  <c r="BN26" i="29"/>
  <c r="Q39" i="17"/>
  <c r="AC39" i="17"/>
  <c r="AO39" i="17"/>
  <c r="BA39" i="17"/>
  <c r="IS39" i="17"/>
  <c r="JE39" i="17"/>
  <c r="JQ39" i="17"/>
  <c r="KC39" i="17"/>
  <c r="P40" i="17"/>
  <c r="AB40" i="17"/>
  <c r="AN40" i="17"/>
  <c r="AZ40" i="17"/>
  <c r="IR40" i="17"/>
  <c r="JD40" i="17"/>
  <c r="JP40" i="17"/>
  <c r="KB40" i="17"/>
  <c r="O41" i="17"/>
  <c r="S41" i="17" s="1"/>
  <c r="Y41" i="17" s="1"/>
  <c r="AA41" i="17"/>
  <c r="AE41" i="17" s="1"/>
  <c r="AK41" i="17" s="1"/>
  <c r="H91" i="4" s="1"/>
  <c r="P52" i="12" s="1"/>
  <c r="AM41" i="17"/>
  <c r="AQ41" i="17" s="1"/>
  <c r="AW41" i="17" s="1"/>
  <c r="I91" i="4" s="1"/>
  <c r="Q52" i="12" s="1"/>
  <c r="AY41" i="17"/>
  <c r="BC41" i="17" s="1"/>
  <c r="BI41" i="17" s="1"/>
  <c r="GI41" i="17"/>
  <c r="GU41" i="17"/>
  <c r="HG41" i="17"/>
  <c r="HS41" i="17"/>
  <c r="IE41" i="17"/>
  <c r="IQ41" i="17"/>
  <c r="IU41" i="17" s="1"/>
  <c r="JA41" i="17" s="1"/>
  <c r="BZ91" i="4" s="1"/>
  <c r="AH52" i="12" s="1"/>
  <c r="JC41" i="17"/>
  <c r="JG41" i="17" s="1"/>
  <c r="JM41" i="17" s="1"/>
  <c r="JO41" i="17"/>
  <c r="JS41" i="17" s="1"/>
  <c r="JY41" i="17" s="1"/>
  <c r="CB91" i="4" s="1"/>
  <c r="AJ52" i="12" s="1"/>
  <c r="KA41" i="17"/>
  <c r="KE41" i="17" s="1"/>
  <c r="KK41" i="17" s="1"/>
  <c r="CC91" i="4" s="1"/>
  <c r="AK52" i="12" s="1"/>
  <c r="GH42" i="17"/>
  <c r="GT42" i="17"/>
  <c r="HF42" i="17"/>
  <c r="HR42" i="17"/>
  <c r="ID42" i="17"/>
  <c r="DY43" i="17"/>
  <c r="EK43" i="17"/>
  <c r="EW43" i="17"/>
  <c r="FI43" i="17"/>
  <c r="FU43" i="17"/>
  <c r="GG43" i="17"/>
  <c r="GK43" i="17" s="1"/>
  <c r="GQ43" i="17" s="1"/>
  <c r="GS43" i="17"/>
  <c r="GW43" i="17" s="1"/>
  <c r="HC43" i="17" s="1"/>
  <c r="HE43" i="17"/>
  <c r="HI43" i="17" s="1"/>
  <c r="HO43" i="17" s="1"/>
  <c r="BJ87" i="4" s="1"/>
  <c r="AE50" i="12" s="1"/>
  <c r="HQ43" i="17"/>
  <c r="HU43" i="17" s="1"/>
  <c r="IA43" i="17" s="1"/>
  <c r="BK87" i="4" s="1"/>
  <c r="AF50" i="12" s="1"/>
  <c r="IC43" i="17"/>
  <c r="IG43" i="17" s="1"/>
  <c r="IM43" i="17" s="1"/>
  <c r="W44" i="17"/>
  <c r="AI44" i="17"/>
  <c r="AU44" i="17"/>
  <c r="BG44" i="17"/>
  <c r="DX44" i="17"/>
  <c r="EJ44" i="17"/>
  <c r="EV44" i="17"/>
  <c r="FH44" i="17"/>
  <c r="FT44" i="17"/>
  <c r="IY44" i="17"/>
  <c r="JK44" i="17"/>
  <c r="JW44" i="17"/>
  <c r="KI44" i="17"/>
  <c r="KU44" i="17"/>
  <c r="BO45" i="17"/>
  <c r="CA45" i="17"/>
  <c r="CM45" i="17"/>
  <c r="CY45" i="17"/>
  <c r="DK45" i="17"/>
  <c r="DW45" i="17"/>
  <c r="EA45" i="17" s="1"/>
  <c r="EG45" i="17" s="1"/>
  <c r="AP95" i="4" s="1"/>
  <c r="X54" i="12" s="1"/>
  <c r="EI45" i="17"/>
  <c r="EM45" i="17" s="1"/>
  <c r="ES45" i="17" s="1"/>
  <c r="EU45" i="17"/>
  <c r="EY45" i="17" s="1"/>
  <c r="FE45" i="17" s="1"/>
  <c r="FG45" i="17"/>
  <c r="FK45" i="17" s="1"/>
  <c r="FQ45" i="17" s="1"/>
  <c r="FS45" i="17"/>
  <c r="FW45" i="17" s="1"/>
  <c r="GC45" i="17" s="1"/>
  <c r="BN46" i="17"/>
  <c r="BZ46" i="17"/>
  <c r="CL46" i="17"/>
  <c r="CX46" i="17"/>
  <c r="DJ46" i="17"/>
  <c r="GO46" i="17"/>
  <c r="HA46" i="17"/>
  <c r="HM46" i="17"/>
  <c r="HY46" i="17"/>
  <c r="IK46" i="17"/>
  <c r="Q47" i="17"/>
  <c r="AC47" i="17"/>
  <c r="AO47" i="17"/>
  <c r="BA47" i="17"/>
  <c r="BM47" i="17"/>
  <c r="BQ47" i="17" s="1"/>
  <c r="BW47" i="17" s="1"/>
  <c r="BY47" i="17"/>
  <c r="CC47" i="17" s="1"/>
  <c r="CI47" i="17" s="1"/>
  <c r="CK47" i="17"/>
  <c r="CO47" i="17" s="1"/>
  <c r="CU47" i="17" s="1"/>
  <c r="CW47" i="17"/>
  <c r="DA47" i="17" s="1"/>
  <c r="DG47" i="17" s="1"/>
  <c r="AA100" i="4" s="1"/>
  <c r="V103" i="12" s="1"/>
  <c r="DI47" i="17"/>
  <c r="DM47" i="17" s="1"/>
  <c r="DS47" i="17" s="1"/>
  <c r="IS47" i="17"/>
  <c r="JE47" i="17"/>
  <c r="JQ47" i="17"/>
  <c r="KC47" i="17"/>
  <c r="KO47" i="17"/>
  <c r="P48" i="17"/>
  <c r="AB48" i="17"/>
  <c r="AN48" i="17"/>
  <c r="AZ48" i="17"/>
  <c r="IR48" i="17"/>
  <c r="JD48" i="17"/>
  <c r="JP48" i="17"/>
  <c r="KB48" i="17"/>
  <c r="KN48" i="17"/>
  <c r="P54" i="17"/>
  <c r="AB54" i="17"/>
  <c r="AN54" i="17"/>
  <c r="AZ54" i="17"/>
  <c r="BD64" i="13"/>
  <c r="BD63" i="13"/>
  <c r="BD62" i="13"/>
  <c r="V223" i="13"/>
  <c r="V119" i="13"/>
  <c r="BD9" i="13"/>
  <c r="BD6" i="13"/>
  <c r="BD5" i="13"/>
  <c r="BD4" i="13"/>
  <c r="V170" i="13"/>
  <c r="V118" i="13"/>
  <c r="BA64" i="13"/>
  <c r="BA63" i="13"/>
  <c r="BA62" i="13"/>
  <c r="S223" i="13"/>
  <c r="S119" i="13"/>
  <c r="BA9" i="13"/>
  <c r="BA6" i="13"/>
  <c r="BA5" i="13"/>
  <c r="BA4" i="13"/>
  <c r="S112" i="13"/>
  <c r="V117" i="13"/>
  <c r="S118" i="13"/>
  <c r="S117" i="13"/>
  <c r="V116" i="13"/>
  <c r="U60" i="13"/>
  <c r="S116" i="13"/>
  <c r="V59" i="13"/>
  <c r="V114" i="13"/>
  <c r="U59" i="13"/>
  <c r="S170" i="13"/>
  <c r="S114" i="13"/>
  <c r="S59" i="13"/>
  <c r="V5" i="13"/>
  <c r="AA116" i="4"/>
  <c r="V112" i="13"/>
  <c r="U5" i="13"/>
  <c r="AJ119" i="4"/>
  <c r="Z119" i="4"/>
  <c r="U4" i="13" s="1"/>
  <c r="AJ118" i="4"/>
  <c r="AJ117" i="4"/>
  <c r="AJ116" i="4"/>
  <c r="Z116" i="4"/>
  <c r="AJ115" i="4"/>
  <c r="Z115" i="4"/>
  <c r="IR54" i="17"/>
  <c r="JD54" i="17"/>
  <c r="JP54" i="17"/>
  <c r="KB54" i="17"/>
  <c r="KN54" i="17"/>
  <c r="O55" i="17"/>
  <c r="S55" i="17" s="1"/>
  <c r="Y55" i="17" s="1"/>
  <c r="AA55" i="17"/>
  <c r="AE55" i="17" s="1"/>
  <c r="AK55" i="17" s="1"/>
  <c r="H117" i="4" s="1"/>
  <c r="AM55" i="17"/>
  <c r="AQ55" i="17" s="1"/>
  <c r="AW55" i="17" s="1"/>
  <c r="I117" i="4" s="1"/>
  <c r="AY55" i="17"/>
  <c r="BC55" i="17" s="1"/>
  <c r="BI55" i="17" s="1"/>
  <c r="IQ55" i="17"/>
  <c r="IU55" i="17" s="1"/>
  <c r="JA55" i="17" s="1"/>
  <c r="BZ117" i="4" s="1"/>
  <c r="JC55" i="17"/>
  <c r="JG55" i="17" s="1"/>
  <c r="JM55" i="17" s="1"/>
  <c r="JO55" i="17"/>
  <c r="JS55" i="17" s="1"/>
  <c r="JY55" i="17" s="1"/>
  <c r="KA55" i="17"/>
  <c r="KE55" i="17" s="1"/>
  <c r="KK55" i="17" s="1"/>
  <c r="KM55" i="17"/>
  <c r="KQ55" i="17" s="1"/>
  <c r="KW55" i="17" s="1"/>
  <c r="DY57" i="17"/>
  <c r="EK57" i="17"/>
  <c r="EW57" i="17"/>
  <c r="FI57" i="17"/>
  <c r="FU57" i="17"/>
  <c r="BO61" i="17"/>
  <c r="CA61" i="17"/>
  <c r="CM61" i="17"/>
  <c r="CY61" i="17"/>
  <c r="DK61" i="17"/>
  <c r="DW61" i="17"/>
  <c r="EA61" i="17" s="1"/>
  <c r="EG61" i="17" s="1"/>
  <c r="AP132" i="4" s="1"/>
  <c r="EI61" i="17"/>
  <c r="EM61" i="17" s="1"/>
  <c r="ES61" i="17" s="1"/>
  <c r="EU61" i="17"/>
  <c r="EY61" i="17" s="1"/>
  <c r="FE61" i="17" s="1"/>
  <c r="AR132" i="4" s="1"/>
  <c r="FG61" i="17"/>
  <c r="FK61" i="17" s="1"/>
  <c r="FQ61" i="17" s="1"/>
  <c r="FS61" i="17"/>
  <c r="FW61" i="17" s="1"/>
  <c r="GC61" i="17" s="1"/>
  <c r="BN62" i="17"/>
  <c r="BZ62" i="17"/>
  <c r="CL62" i="17"/>
  <c r="CX62" i="17"/>
  <c r="DJ62" i="17"/>
  <c r="DK63" i="17"/>
  <c r="CY63" i="17"/>
  <c r="Q63" i="17"/>
  <c r="AC63" i="17"/>
  <c r="AO63" i="17"/>
  <c r="BA63" i="17"/>
  <c r="BM63" i="17"/>
  <c r="BQ63" i="17" s="1"/>
  <c r="BW63" i="17" s="1"/>
  <c r="X134" i="4" s="1"/>
  <c r="BY63" i="17"/>
  <c r="CC63" i="17" s="1"/>
  <c r="CI63" i="17" s="1"/>
  <c r="CK63" i="17"/>
  <c r="CO63" i="17" s="1"/>
  <c r="CU63" i="17" s="1"/>
  <c r="Z134" i="4" s="1"/>
  <c r="CW63" i="17"/>
  <c r="DA63" i="17" s="1"/>
  <c r="DG63" i="17" s="1"/>
  <c r="DY63" i="17"/>
  <c r="HF63" i="17"/>
  <c r="KA63" i="17"/>
  <c r="KE63" i="17" s="1"/>
  <c r="KK63" i="17" s="1"/>
  <c r="KN63" i="17"/>
  <c r="ID64" i="17"/>
  <c r="HR64" i="17"/>
  <c r="HF64" i="17"/>
  <c r="GT64" i="17"/>
  <c r="GH64" i="17"/>
  <c r="DJ64" i="17"/>
  <c r="CX64" i="17"/>
  <c r="CL64" i="17"/>
  <c r="BZ64" i="17"/>
  <c r="BN64" i="17"/>
  <c r="AY64" i="17"/>
  <c r="BC64" i="17" s="1"/>
  <c r="BI64" i="17" s="1"/>
  <c r="EJ64" i="17"/>
  <c r="HE64" i="17"/>
  <c r="HI64" i="17" s="1"/>
  <c r="HO64" i="17" s="1"/>
  <c r="KM64" i="17"/>
  <c r="KQ64" i="17" s="1"/>
  <c r="KW64" i="17" s="1"/>
  <c r="KX67" i="17"/>
  <c r="DT68" i="17"/>
  <c r="AE158" i="4"/>
  <c r="AE157" i="4"/>
  <c r="AA163" i="4"/>
  <c r="V11" i="20" s="1"/>
  <c r="BD9" i="20"/>
  <c r="BD8" i="20"/>
  <c r="V10" i="20"/>
  <c r="V9" i="20"/>
  <c r="BD7" i="20"/>
  <c r="BD6" i="20"/>
  <c r="AA162" i="4"/>
  <c r="V8" i="20" s="1"/>
  <c r="AA161" i="4"/>
  <c r="V7" i="20" s="1"/>
  <c r="AA160" i="4"/>
  <c r="BD5" i="20" s="1"/>
  <c r="AA158" i="4"/>
  <c r="V6" i="20" s="1"/>
  <c r="AA157" i="4"/>
  <c r="V5" i="20" s="1"/>
  <c r="AJ163" i="4"/>
  <c r="Z163" i="4"/>
  <c r="U11" i="20" s="1"/>
  <c r="BC9" i="20"/>
  <c r="BC8" i="20"/>
  <c r="U10" i="20"/>
  <c r="U9" i="20"/>
  <c r="BC7" i="20"/>
  <c r="BC6" i="20"/>
  <c r="AJ162" i="4"/>
  <c r="Z162" i="4"/>
  <c r="U8" i="20" s="1"/>
  <c r="AJ161" i="4"/>
  <c r="Z161" i="4"/>
  <c r="U7" i="20" s="1"/>
  <c r="Z160" i="4"/>
  <c r="BC5" i="20" s="1"/>
  <c r="AJ158" i="4"/>
  <c r="AJ157" i="4"/>
  <c r="Z157" i="4"/>
  <c r="U5" i="20" s="1"/>
  <c r="IC75" i="17"/>
  <c r="IG75" i="17" s="1"/>
  <c r="IM75" i="17" s="1"/>
  <c r="HQ75" i="17"/>
  <c r="HU75" i="17" s="1"/>
  <c r="IA75" i="17" s="1"/>
  <c r="BK159" i="4" s="1"/>
  <c r="BN4" i="20" s="1"/>
  <c r="HE75" i="17"/>
  <c r="HI75" i="17" s="1"/>
  <c r="HO75" i="17" s="1"/>
  <c r="BJ159" i="4" s="1"/>
  <c r="BM4" i="20" s="1"/>
  <c r="GS75" i="17"/>
  <c r="GW75" i="17" s="1"/>
  <c r="HC75" i="17" s="1"/>
  <c r="GG75" i="17"/>
  <c r="GK75" i="17" s="1"/>
  <c r="GQ75" i="17" s="1"/>
  <c r="FS75" i="17"/>
  <c r="FW75" i="17" s="1"/>
  <c r="GC75" i="17" s="1"/>
  <c r="FG75" i="17"/>
  <c r="FK75" i="17" s="1"/>
  <c r="EU75" i="17"/>
  <c r="EY75" i="17" s="1"/>
  <c r="FE75" i="17" s="1"/>
  <c r="AR159" i="4" s="1"/>
  <c r="BH4" i="20" s="1"/>
  <c r="EI75" i="17"/>
  <c r="EM75" i="17" s="1"/>
  <c r="ES75" i="17" s="1"/>
  <c r="DW75" i="17"/>
  <c r="EA75" i="17" s="1"/>
  <c r="EG75" i="17" s="1"/>
  <c r="AP159" i="4" s="1"/>
  <c r="BF4" i="20" s="1"/>
  <c r="G75" i="17"/>
  <c r="DI75" i="17"/>
  <c r="DM75" i="17" s="1"/>
  <c r="DS75" i="17" s="1"/>
  <c r="CW75" i="17"/>
  <c r="DA75" i="17" s="1"/>
  <c r="DG75" i="17" s="1"/>
  <c r="AA159" i="4" s="1"/>
  <c r="BD4" i="20" s="1"/>
  <c r="CK75" i="17"/>
  <c r="CO75" i="17" s="1"/>
  <c r="CU75" i="17" s="1"/>
  <c r="Z159" i="4" s="1"/>
  <c r="BC4" i="20" s="1"/>
  <c r="BY75" i="17"/>
  <c r="CC75" i="17" s="1"/>
  <c r="CI75" i="17" s="1"/>
  <c r="BM75" i="17"/>
  <c r="BQ75" i="17" s="1"/>
  <c r="BW75" i="17" s="1"/>
  <c r="AA75" i="17"/>
  <c r="AE75" i="17" s="1"/>
  <c r="AK75" i="17" s="1"/>
  <c r="H159" i="4" s="1"/>
  <c r="AX4" i="20" s="1"/>
  <c r="KK75" i="17"/>
  <c r="CC159" i="4" s="1"/>
  <c r="BS4" i="20" s="1"/>
  <c r="BB27" i="29"/>
  <c r="BA27" i="29"/>
  <c r="AZ27" i="29"/>
  <c r="AJ46" i="29"/>
  <c r="X46" i="29"/>
  <c r="W46" i="29"/>
  <c r="V46" i="29"/>
  <c r="Q40" i="17"/>
  <c r="AC40" i="17"/>
  <c r="AO40" i="17"/>
  <c r="BA40" i="17"/>
  <c r="IS40" i="17"/>
  <c r="JE40" i="17"/>
  <c r="JQ40" i="17"/>
  <c r="KC40" i="17"/>
  <c r="P41" i="17"/>
  <c r="AB41" i="17"/>
  <c r="AN41" i="17"/>
  <c r="AZ41" i="17"/>
  <c r="IR41" i="17"/>
  <c r="JD41" i="17"/>
  <c r="JP41" i="17"/>
  <c r="KB41" i="17"/>
  <c r="O42" i="17"/>
  <c r="S42" i="17" s="1"/>
  <c r="Y42" i="17" s="1"/>
  <c r="AA42" i="17"/>
  <c r="AE42" i="17" s="1"/>
  <c r="AK42" i="17" s="1"/>
  <c r="H86" i="4" s="1"/>
  <c r="P49" i="12" s="1"/>
  <c r="AM42" i="17"/>
  <c r="AQ42" i="17" s="1"/>
  <c r="AW42" i="17" s="1"/>
  <c r="I86" i="4" s="1"/>
  <c r="Q49" i="12" s="1"/>
  <c r="AY42" i="17"/>
  <c r="BC42" i="17" s="1"/>
  <c r="BI42" i="17" s="1"/>
  <c r="GI42" i="17"/>
  <c r="GU42" i="17"/>
  <c r="HG42" i="17"/>
  <c r="HS42" i="17"/>
  <c r="IE42" i="17"/>
  <c r="IQ42" i="17"/>
  <c r="IU42" i="17" s="1"/>
  <c r="JA42" i="17" s="1"/>
  <c r="BZ86" i="4" s="1"/>
  <c r="AH49" i="12" s="1"/>
  <c r="JC42" i="17"/>
  <c r="JG42" i="17" s="1"/>
  <c r="JM42" i="17" s="1"/>
  <c r="JO42" i="17"/>
  <c r="JS42" i="17" s="1"/>
  <c r="JY42" i="17" s="1"/>
  <c r="CB86" i="4" s="1"/>
  <c r="AJ49" i="12" s="1"/>
  <c r="KA42" i="17"/>
  <c r="KE42" i="17" s="1"/>
  <c r="KK42" i="17" s="1"/>
  <c r="CC86" i="4" s="1"/>
  <c r="AK49" i="12" s="1"/>
  <c r="GH43" i="17"/>
  <c r="GT43" i="17"/>
  <c r="HF43" i="17"/>
  <c r="HR43" i="17"/>
  <c r="ID43" i="17"/>
  <c r="GG44" i="17"/>
  <c r="GK44" i="17" s="1"/>
  <c r="GQ44" i="17" s="1"/>
  <c r="GS44" i="17"/>
  <c r="GW44" i="17" s="1"/>
  <c r="HC44" i="17" s="1"/>
  <c r="HE44" i="17"/>
  <c r="HI44" i="17" s="1"/>
  <c r="HO44" i="17" s="1"/>
  <c r="HQ44" i="17"/>
  <c r="HU44" i="17" s="1"/>
  <c r="IA44" i="17" s="1"/>
  <c r="IC44" i="17"/>
  <c r="IG44" i="17" s="1"/>
  <c r="IM44" i="17" s="1"/>
  <c r="BO46" i="17"/>
  <c r="CA46" i="17"/>
  <c r="CM46" i="17"/>
  <c r="CY46" i="17"/>
  <c r="DK46" i="17"/>
  <c r="G47" i="17"/>
  <c r="BN47" i="17"/>
  <c r="BZ47" i="17"/>
  <c r="CL47" i="17"/>
  <c r="CX47" i="17"/>
  <c r="DJ47" i="17"/>
  <c r="Q48" i="17"/>
  <c r="AC48" i="17"/>
  <c r="AO48" i="17"/>
  <c r="BA48" i="17"/>
  <c r="BM48" i="17"/>
  <c r="BQ48" i="17" s="1"/>
  <c r="BW48" i="17" s="1"/>
  <c r="X101" i="4" s="1"/>
  <c r="S104" i="12" s="1"/>
  <c r="BY48" i="17"/>
  <c r="CC48" i="17" s="1"/>
  <c r="CI48" i="17" s="1"/>
  <c r="CK48" i="17"/>
  <c r="CO48" i="17" s="1"/>
  <c r="CU48" i="17" s="1"/>
  <c r="Z101" i="4" s="1"/>
  <c r="U104" i="12" s="1"/>
  <c r="CW48" i="17"/>
  <c r="DA48" i="17" s="1"/>
  <c r="DG48" i="17" s="1"/>
  <c r="AA101" i="4" s="1"/>
  <c r="V104" i="12" s="1"/>
  <c r="DI48" i="17"/>
  <c r="DM48" i="17" s="1"/>
  <c r="DS48" i="17" s="1"/>
  <c r="IS48" i="17"/>
  <c r="JE48" i="17"/>
  <c r="JQ48" i="17"/>
  <c r="KC48" i="17"/>
  <c r="KO48" i="17"/>
  <c r="Q54" i="17"/>
  <c r="AC54" i="17"/>
  <c r="AO54" i="17"/>
  <c r="BA54" i="17"/>
  <c r="IS54" i="17"/>
  <c r="JE54" i="17"/>
  <c r="JQ54" i="17"/>
  <c r="KC54" i="17"/>
  <c r="KO54" i="17"/>
  <c r="P55" i="17"/>
  <c r="AB55" i="17"/>
  <c r="AN55" i="17"/>
  <c r="AZ55" i="17"/>
  <c r="IR55" i="17"/>
  <c r="JD55" i="17"/>
  <c r="JP55" i="17"/>
  <c r="KB55" i="17"/>
  <c r="KN55" i="17"/>
  <c r="O56" i="17"/>
  <c r="S56" i="17" s="1"/>
  <c r="Y56" i="17" s="1"/>
  <c r="AA56" i="17"/>
  <c r="AE56" i="17" s="1"/>
  <c r="AK56" i="17" s="1"/>
  <c r="H118" i="4" s="1"/>
  <c r="AM56" i="17"/>
  <c r="AQ56" i="17" s="1"/>
  <c r="AW56" i="17" s="1"/>
  <c r="I118" i="4" s="1"/>
  <c r="AY56" i="17"/>
  <c r="BC56" i="17" s="1"/>
  <c r="BI56" i="17" s="1"/>
  <c r="IQ56" i="17"/>
  <c r="IU56" i="17" s="1"/>
  <c r="JA56" i="17" s="1"/>
  <c r="JC56" i="17"/>
  <c r="JG56" i="17" s="1"/>
  <c r="JM56" i="17" s="1"/>
  <c r="JO56" i="17"/>
  <c r="JS56" i="17" s="1"/>
  <c r="JY56" i="17" s="1"/>
  <c r="CB118" i="4" s="1"/>
  <c r="KA56" i="17"/>
  <c r="KE56" i="17" s="1"/>
  <c r="KK56" i="17" s="1"/>
  <c r="KM56" i="17"/>
  <c r="KQ56" i="17" s="1"/>
  <c r="KW56" i="17" s="1"/>
  <c r="BM164" i="19"/>
  <c r="BM163" i="19"/>
  <c r="BM162" i="19"/>
  <c r="AE161" i="19"/>
  <c r="AE160" i="19"/>
  <c r="AE159" i="19"/>
  <c r="BM116" i="19"/>
  <c r="BN164" i="19"/>
  <c r="BN163" i="19"/>
  <c r="BN162" i="19"/>
  <c r="AF161" i="19"/>
  <c r="AF160" i="19"/>
  <c r="AF159" i="19"/>
  <c r="BN116" i="19"/>
  <c r="BN113" i="19"/>
  <c r="AF110" i="19"/>
  <c r="AF107" i="19"/>
  <c r="BT135" i="4"/>
  <c r="BJ135" i="4"/>
  <c r="BM113" i="19"/>
  <c r="BK137" i="4"/>
  <c r="BO132" i="4"/>
  <c r="BN114" i="19"/>
  <c r="BM114" i="19"/>
  <c r="BH137" i="4"/>
  <c r="AF109" i="19"/>
  <c r="AF108" i="19"/>
  <c r="BH138" i="4"/>
  <c r="AC4" i="19" s="1"/>
  <c r="BO135" i="4"/>
  <c r="AH205" i="31" s="1"/>
  <c r="BT132" i="4"/>
  <c r="BN115" i="19"/>
  <c r="BN112" i="19"/>
  <c r="AE109" i="19"/>
  <c r="AE108" i="19"/>
  <c r="AC109" i="19"/>
  <c r="AC108" i="19"/>
  <c r="BM270" i="19"/>
  <c r="BM112" i="19"/>
  <c r="AE106" i="19"/>
  <c r="BK135" i="4"/>
  <c r="BT134" i="4"/>
  <c r="BM115" i="19"/>
  <c r="BO137" i="4"/>
  <c r="AI207" i="31" s="1"/>
  <c r="BJ134" i="4"/>
  <c r="HY63" i="17"/>
  <c r="FO65" i="17"/>
  <c r="JM65" i="17"/>
  <c r="GD66" i="17"/>
  <c r="DG67" i="17"/>
  <c r="DE67" i="17"/>
  <c r="M69" i="17"/>
  <c r="F144" i="4" s="1"/>
  <c r="AV269" i="19" s="1"/>
  <c r="K69" i="17"/>
  <c r="JW69" i="17"/>
  <c r="GD74" i="17"/>
  <c r="GA75" i="17"/>
  <c r="CU77" i="17"/>
  <c r="CS77" i="17"/>
  <c r="G7" i="29"/>
  <c r="AY7" i="29"/>
  <c r="AJ7" i="29"/>
  <c r="U7" i="29"/>
  <c r="I7" i="29"/>
  <c r="BM8" i="29"/>
  <c r="AX8" i="29"/>
  <c r="AI8" i="29"/>
  <c r="T8" i="29"/>
  <c r="AM13" i="29"/>
  <c r="BM15" i="29"/>
  <c r="AX15" i="29"/>
  <c r="AI15" i="29"/>
  <c r="X23" i="29"/>
  <c r="W23" i="29"/>
  <c r="V23" i="29"/>
  <c r="BQ30" i="29"/>
  <c r="BP30" i="29"/>
  <c r="BO30" i="29"/>
  <c r="DO8" i="35"/>
  <c r="Q41" i="17"/>
  <c r="AC41" i="17"/>
  <c r="AO41" i="17"/>
  <c r="BA41" i="17"/>
  <c r="IS41" i="17"/>
  <c r="JE41" i="17"/>
  <c r="JQ41" i="17"/>
  <c r="KC41" i="17"/>
  <c r="P42" i="17"/>
  <c r="AB42" i="17"/>
  <c r="AN42" i="17"/>
  <c r="AZ42" i="17"/>
  <c r="IR42" i="17"/>
  <c r="JD42" i="17"/>
  <c r="JP42" i="17"/>
  <c r="KB42" i="17"/>
  <c r="O43" i="17"/>
  <c r="S43" i="17" s="1"/>
  <c r="Y43" i="17" s="1"/>
  <c r="AA43" i="17"/>
  <c r="AE43" i="17" s="1"/>
  <c r="AK43" i="17" s="1"/>
  <c r="H87" i="4" s="1"/>
  <c r="P50" i="12" s="1"/>
  <c r="AM43" i="17"/>
  <c r="AQ43" i="17" s="1"/>
  <c r="AW43" i="17" s="1"/>
  <c r="I87" i="4" s="1"/>
  <c r="Q50" i="12" s="1"/>
  <c r="AY43" i="17"/>
  <c r="BC43" i="17" s="1"/>
  <c r="BI43" i="17" s="1"/>
  <c r="GI43" i="17"/>
  <c r="GU43" i="17"/>
  <c r="HG43" i="17"/>
  <c r="HS43" i="17"/>
  <c r="IE43" i="17"/>
  <c r="IQ43" i="17"/>
  <c r="IU43" i="17" s="1"/>
  <c r="JA43" i="17" s="1"/>
  <c r="JC43" i="17"/>
  <c r="JG43" i="17" s="1"/>
  <c r="JM43" i="17" s="1"/>
  <c r="JO43" i="17"/>
  <c r="JS43" i="17" s="1"/>
  <c r="JY43" i="17" s="1"/>
  <c r="CB87" i="4" s="1"/>
  <c r="AJ50" i="12" s="1"/>
  <c r="KA43" i="17"/>
  <c r="KE43" i="17" s="1"/>
  <c r="KK43" i="17" s="1"/>
  <c r="BU44" i="17"/>
  <c r="CG44" i="17"/>
  <c r="CS44" i="17"/>
  <c r="DE44" i="17"/>
  <c r="DQ44" i="17"/>
  <c r="GH44" i="17"/>
  <c r="GT44" i="17"/>
  <c r="HF44" i="17"/>
  <c r="HR44" i="17"/>
  <c r="ID44" i="17"/>
  <c r="DY45" i="17"/>
  <c r="EK45" i="17"/>
  <c r="EW45" i="17"/>
  <c r="FI45" i="17"/>
  <c r="FU45" i="17"/>
  <c r="GG45" i="17"/>
  <c r="GK45" i="17" s="1"/>
  <c r="GQ45" i="17" s="1"/>
  <c r="GS45" i="17"/>
  <c r="GW45" i="17" s="1"/>
  <c r="HC45" i="17" s="1"/>
  <c r="HE45" i="17"/>
  <c r="HI45" i="17" s="1"/>
  <c r="HO45" i="17" s="1"/>
  <c r="BJ95" i="4" s="1"/>
  <c r="AE54" i="12" s="1"/>
  <c r="HQ45" i="17"/>
  <c r="HU45" i="17" s="1"/>
  <c r="IA45" i="17" s="1"/>
  <c r="IC45" i="17"/>
  <c r="IG45" i="17" s="1"/>
  <c r="IM45" i="17" s="1"/>
  <c r="W46" i="17"/>
  <c r="AI46" i="17"/>
  <c r="AU46" i="17"/>
  <c r="BG46" i="17"/>
  <c r="DX46" i="17"/>
  <c r="EJ46" i="17"/>
  <c r="EV46" i="17"/>
  <c r="FH46" i="17"/>
  <c r="FT46" i="17"/>
  <c r="IY46" i="17"/>
  <c r="JK46" i="17"/>
  <c r="JW46" i="17"/>
  <c r="KI46" i="17"/>
  <c r="KU46" i="17"/>
  <c r="BO47" i="17"/>
  <c r="CA47" i="17"/>
  <c r="CM47" i="17"/>
  <c r="CY47" i="17"/>
  <c r="DW47" i="17"/>
  <c r="EA47" i="17" s="1"/>
  <c r="EG47" i="17" s="1"/>
  <c r="AP100" i="4" s="1"/>
  <c r="X103" i="12" s="1"/>
  <c r="EI47" i="17"/>
  <c r="EM47" i="17" s="1"/>
  <c r="ES47" i="17" s="1"/>
  <c r="EU47" i="17"/>
  <c r="EY47" i="17" s="1"/>
  <c r="FE47" i="17" s="1"/>
  <c r="AR100" i="4" s="1"/>
  <c r="Z103" i="12" s="1"/>
  <c r="FG47" i="17"/>
  <c r="FK47" i="17" s="1"/>
  <c r="FQ47" i="17" s="1"/>
  <c r="FS47" i="17"/>
  <c r="FW47" i="17" s="1"/>
  <c r="GC47" i="17" s="1"/>
  <c r="G48" i="17"/>
  <c r="BN48" i="17"/>
  <c r="BZ48" i="17"/>
  <c r="CL48" i="17"/>
  <c r="CX48" i="17"/>
  <c r="GO48" i="17"/>
  <c r="HA48" i="17"/>
  <c r="HM48" i="17"/>
  <c r="HY48" i="17"/>
  <c r="IK48" i="17"/>
  <c r="G54" i="17"/>
  <c r="BN54" i="17"/>
  <c r="BZ54" i="17"/>
  <c r="CL54" i="17"/>
  <c r="CX54" i="17"/>
  <c r="BF64" i="13"/>
  <c r="BF63" i="13"/>
  <c r="BF62" i="13"/>
  <c r="X223" i="13"/>
  <c r="X119" i="13"/>
  <c r="BF9" i="13"/>
  <c r="BF6" i="13"/>
  <c r="BF5" i="13"/>
  <c r="BF4" i="13"/>
  <c r="X113" i="13"/>
  <c r="X117" i="13"/>
  <c r="X118" i="13"/>
  <c r="AA61" i="13"/>
  <c r="X170" i="13"/>
  <c r="X112" i="13"/>
  <c r="X61" i="13"/>
  <c r="X115" i="13"/>
  <c r="X60" i="13"/>
  <c r="AA59" i="13"/>
  <c r="AS119" i="4"/>
  <c r="AA4" i="13" s="1"/>
  <c r="AS118" i="4"/>
  <c r="AS116" i="4"/>
  <c r="GO54" i="17"/>
  <c r="HA54" i="17"/>
  <c r="HM54" i="17"/>
  <c r="HY54" i="17"/>
  <c r="IK54" i="17"/>
  <c r="Q55" i="17"/>
  <c r="AC55" i="17"/>
  <c r="AO55" i="17"/>
  <c r="BA55" i="17"/>
  <c r="BM55" i="17"/>
  <c r="BQ55" i="17" s="1"/>
  <c r="BW55" i="17" s="1"/>
  <c r="BY55" i="17"/>
  <c r="CC55" i="17" s="1"/>
  <c r="CI55" i="17" s="1"/>
  <c r="CK55" i="17"/>
  <c r="CO55" i="17" s="1"/>
  <c r="CU55" i="17" s="1"/>
  <c r="Z117" i="4" s="1"/>
  <c r="CW55" i="17"/>
  <c r="DA55" i="17" s="1"/>
  <c r="DG55" i="17" s="1"/>
  <c r="AA117" i="4" s="1"/>
  <c r="DI55" i="17"/>
  <c r="DM55" i="17" s="1"/>
  <c r="DS55" i="17" s="1"/>
  <c r="IS55" i="17"/>
  <c r="JE55" i="17"/>
  <c r="JQ55" i="17"/>
  <c r="KC55" i="17"/>
  <c r="P56" i="17"/>
  <c r="AB56" i="17"/>
  <c r="AN56" i="17"/>
  <c r="AZ56" i="17"/>
  <c r="EE56" i="17"/>
  <c r="EQ56" i="17"/>
  <c r="FC56" i="17"/>
  <c r="FO56" i="17"/>
  <c r="GA56" i="17"/>
  <c r="IR56" i="17"/>
  <c r="JD56" i="17"/>
  <c r="JP56" i="17"/>
  <c r="KB56" i="17"/>
  <c r="O57" i="17"/>
  <c r="S57" i="17" s="1"/>
  <c r="Y57" i="17" s="1"/>
  <c r="AA57" i="17"/>
  <c r="AE57" i="17" s="1"/>
  <c r="AK57" i="17" s="1"/>
  <c r="H119" i="4" s="1"/>
  <c r="P4" i="13" s="1"/>
  <c r="AM57" i="17"/>
  <c r="AQ57" i="17" s="1"/>
  <c r="AW57" i="17" s="1"/>
  <c r="I119" i="4" s="1"/>
  <c r="Q4" i="13" s="1"/>
  <c r="AY57" i="17"/>
  <c r="BC57" i="17" s="1"/>
  <c r="BI57" i="17" s="1"/>
  <c r="GI57" i="17"/>
  <c r="GU57" i="17"/>
  <c r="HG57" i="17"/>
  <c r="HS57" i="17"/>
  <c r="IE57" i="17"/>
  <c r="IQ57" i="17"/>
  <c r="IU57" i="17" s="1"/>
  <c r="JA57" i="17" s="1"/>
  <c r="JC57" i="17"/>
  <c r="JG57" i="17" s="1"/>
  <c r="JM57" i="17" s="1"/>
  <c r="JO57" i="17"/>
  <c r="JS57" i="17" s="1"/>
  <c r="JY57" i="17" s="1"/>
  <c r="KA57" i="17"/>
  <c r="KE57" i="17" s="1"/>
  <c r="KK57" i="17" s="1"/>
  <c r="DY61" i="17"/>
  <c r="EK61" i="17"/>
  <c r="EW61" i="17"/>
  <c r="FI61" i="17"/>
  <c r="GG61" i="17"/>
  <c r="GK61" i="17" s="1"/>
  <c r="GQ61" i="17" s="1"/>
  <c r="BH132" i="4" s="1"/>
  <c r="GS61" i="17"/>
  <c r="GW61" i="17" s="1"/>
  <c r="HC61" i="17" s="1"/>
  <c r="HE61" i="17"/>
  <c r="HI61" i="17" s="1"/>
  <c r="HO61" i="17" s="1"/>
  <c r="BJ132" i="4" s="1"/>
  <c r="HQ61" i="17"/>
  <c r="HU61" i="17" s="1"/>
  <c r="IA61" i="17" s="1"/>
  <c r="BK132" i="4" s="1"/>
  <c r="IC61" i="17"/>
  <c r="IG61" i="17" s="1"/>
  <c r="IM61" i="17" s="1"/>
  <c r="W62" i="17"/>
  <c r="AI62" i="17"/>
  <c r="AU62" i="17"/>
  <c r="BG62" i="17"/>
  <c r="DX62" i="17"/>
  <c r="EJ62" i="17"/>
  <c r="EV62" i="17"/>
  <c r="FH62" i="17"/>
  <c r="IY62" i="17"/>
  <c r="JK62" i="17"/>
  <c r="JW62" i="17"/>
  <c r="KI62" i="17"/>
  <c r="KU62" i="17"/>
  <c r="BO63" i="17"/>
  <c r="CA63" i="17"/>
  <c r="CM63" i="17"/>
  <c r="DQ63" i="17"/>
  <c r="DT63" i="17" s="1"/>
  <c r="AE134" i="4" s="1"/>
  <c r="P204" i="31" s="1"/>
  <c r="EQ63" i="17"/>
  <c r="GD63" i="17" s="1"/>
  <c r="GT63" i="17"/>
  <c r="JC63" i="17"/>
  <c r="JG63" i="17" s="1"/>
  <c r="JM63" i="17" s="1"/>
  <c r="JP63" i="17"/>
  <c r="KC63" i="17"/>
  <c r="AM64" i="17"/>
  <c r="AQ64" i="17" s="1"/>
  <c r="AW64" i="17" s="1"/>
  <c r="I139" i="4" s="1"/>
  <c r="Q5" i="19" s="1"/>
  <c r="FH64" i="17"/>
  <c r="GA64" i="17"/>
  <c r="GS64" i="17"/>
  <c r="GW64" i="17" s="1"/>
  <c r="HC64" i="17" s="1"/>
  <c r="JD64" i="17"/>
  <c r="EE65" i="17"/>
  <c r="BU66" i="17"/>
  <c r="DQ66" i="17"/>
  <c r="BW67" i="17"/>
  <c r="X142" i="4" s="1"/>
  <c r="S270" i="19" s="1"/>
  <c r="BU67" i="17"/>
  <c r="GQ67" i="17"/>
  <c r="HO67" i="17"/>
  <c r="BJ142" i="4" s="1"/>
  <c r="AE270" i="19" s="1"/>
  <c r="IM67" i="17"/>
  <c r="W68" i="17"/>
  <c r="JK68" i="17"/>
  <c r="AU69" i="17"/>
  <c r="FE69" i="17"/>
  <c r="AR144" i="4" s="1"/>
  <c r="BH269" i="19" s="1"/>
  <c r="HM70" i="17"/>
  <c r="IN70" i="17" s="1"/>
  <c r="BO145" i="4" s="1"/>
  <c r="EQ75" i="17"/>
  <c r="JM75" i="17"/>
  <c r="KM75" i="17"/>
  <c r="KQ75" i="17" s="1"/>
  <c r="KW75" i="17" s="1"/>
  <c r="U105" i="29"/>
  <c r="AB2" i="29"/>
  <c r="BP5" i="29"/>
  <c r="H7" i="29"/>
  <c r="BM9" i="29"/>
  <c r="AX9" i="29"/>
  <c r="AI9" i="29"/>
  <c r="T9" i="29"/>
  <c r="H10" i="29"/>
  <c r="G10" i="29"/>
  <c r="BN10" i="29"/>
  <c r="AY10" i="29"/>
  <c r="AJ10" i="29"/>
  <c r="BP11" i="29"/>
  <c r="BO11" i="29"/>
  <c r="BQ11" i="29"/>
  <c r="H15" i="29"/>
  <c r="G15" i="29"/>
  <c r="BN15" i="29"/>
  <c r="AY15" i="29"/>
  <c r="AJ15" i="29"/>
  <c r="U15" i="29"/>
  <c r="I15" i="29"/>
  <c r="V49" i="29"/>
  <c r="AJ49" i="29"/>
  <c r="X49" i="29"/>
  <c r="W49" i="29"/>
  <c r="Q42" i="17"/>
  <c r="AC42" i="17"/>
  <c r="AO42" i="17"/>
  <c r="BA42" i="17"/>
  <c r="IS42" i="17"/>
  <c r="JE42" i="17"/>
  <c r="JQ42" i="17"/>
  <c r="KC42" i="17"/>
  <c r="P43" i="17"/>
  <c r="AB43" i="17"/>
  <c r="AN43" i="17"/>
  <c r="AZ43" i="17"/>
  <c r="IR43" i="17"/>
  <c r="JD43" i="17"/>
  <c r="JP43" i="17"/>
  <c r="KB43" i="17"/>
  <c r="O44" i="17"/>
  <c r="S44" i="17" s="1"/>
  <c r="Y44" i="17" s="1"/>
  <c r="AA44" i="17"/>
  <c r="AE44" i="17" s="1"/>
  <c r="AK44" i="17" s="1"/>
  <c r="H93" i="4" s="1"/>
  <c r="AX62" i="12" s="1"/>
  <c r="AM44" i="17"/>
  <c r="AQ44" i="17" s="1"/>
  <c r="AW44" i="17" s="1"/>
  <c r="I93" i="4" s="1"/>
  <c r="AY62" i="12" s="1"/>
  <c r="AY44" i="17"/>
  <c r="BC44" i="17" s="1"/>
  <c r="BI44" i="17" s="1"/>
  <c r="IQ44" i="17"/>
  <c r="IU44" i="17" s="1"/>
  <c r="JA44" i="17" s="1"/>
  <c r="JC44" i="17"/>
  <c r="JG44" i="17" s="1"/>
  <c r="JM44" i="17" s="1"/>
  <c r="JO44" i="17"/>
  <c r="JS44" i="17" s="1"/>
  <c r="JY44" i="17" s="1"/>
  <c r="KA44" i="17"/>
  <c r="KE44" i="17" s="1"/>
  <c r="KK44" i="17" s="1"/>
  <c r="DY46" i="17"/>
  <c r="EK46" i="17"/>
  <c r="EW46" i="17"/>
  <c r="FI46" i="17"/>
  <c r="DX47" i="17"/>
  <c r="EJ47" i="17"/>
  <c r="EV47" i="17"/>
  <c r="FH47" i="17"/>
  <c r="BO48" i="17"/>
  <c r="CA48" i="17"/>
  <c r="CM48" i="17"/>
  <c r="CY48" i="17"/>
  <c r="DW48" i="17"/>
  <c r="EA48" i="17" s="1"/>
  <c r="EG48" i="17" s="1"/>
  <c r="EI48" i="17"/>
  <c r="EM48" i="17" s="1"/>
  <c r="ES48" i="17" s="1"/>
  <c r="EU48" i="17"/>
  <c r="EY48" i="17" s="1"/>
  <c r="FE48" i="17" s="1"/>
  <c r="FG48" i="17"/>
  <c r="FK48" i="17" s="1"/>
  <c r="FQ48" i="17" s="1"/>
  <c r="BO54" i="17"/>
  <c r="CA54" i="17"/>
  <c r="CM54" i="17"/>
  <c r="CY54" i="17"/>
  <c r="DW54" i="17"/>
  <c r="EA54" i="17" s="1"/>
  <c r="EG54" i="17" s="1"/>
  <c r="EI54" i="17"/>
  <c r="EM54" i="17" s="1"/>
  <c r="ES54" i="17" s="1"/>
  <c r="EU54" i="17"/>
  <c r="EY54" i="17" s="1"/>
  <c r="FE54" i="17" s="1"/>
  <c r="AR115" i="4" s="1"/>
  <c r="FG54" i="17"/>
  <c r="FK54" i="17" s="1"/>
  <c r="FQ54" i="17" s="1"/>
  <c r="AS115" i="4" s="1"/>
  <c r="BN55" i="17"/>
  <c r="BZ55" i="17"/>
  <c r="CL55" i="17"/>
  <c r="CX55" i="17"/>
  <c r="Q56" i="17"/>
  <c r="AC56" i="17"/>
  <c r="AO56" i="17"/>
  <c r="BA56" i="17"/>
  <c r="BM56" i="17"/>
  <c r="BQ56" i="17" s="1"/>
  <c r="BW56" i="17" s="1"/>
  <c r="X118" i="4" s="1"/>
  <c r="BY56" i="17"/>
  <c r="CC56" i="17" s="1"/>
  <c r="CI56" i="17" s="1"/>
  <c r="CK56" i="17"/>
  <c r="CO56" i="17" s="1"/>
  <c r="CU56" i="17" s="1"/>
  <c r="Z118" i="4" s="1"/>
  <c r="CW56" i="17"/>
  <c r="DA56" i="17" s="1"/>
  <c r="DG56" i="17" s="1"/>
  <c r="AA118" i="4" s="1"/>
  <c r="IS56" i="17"/>
  <c r="JE56" i="17"/>
  <c r="JQ56" i="17"/>
  <c r="KC56" i="17"/>
  <c r="P57" i="17"/>
  <c r="AB57" i="17"/>
  <c r="AN57" i="17"/>
  <c r="AZ57" i="17"/>
  <c r="IR57" i="17"/>
  <c r="JD57" i="17"/>
  <c r="JP57" i="17"/>
  <c r="KB57" i="17"/>
  <c r="BS164" i="19"/>
  <c r="BS163" i="19"/>
  <c r="BS162" i="19"/>
  <c r="AK161" i="19"/>
  <c r="AK160" i="19"/>
  <c r="AK159" i="19"/>
  <c r="BP164" i="19"/>
  <c r="BP163" i="19"/>
  <c r="BP162" i="19"/>
  <c r="AH161" i="19"/>
  <c r="AH160" i="19"/>
  <c r="AH159" i="19"/>
  <c r="BS113" i="19"/>
  <c r="CL134" i="4"/>
  <c r="CB134" i="4"/>
  <c r="CC136" i="4"/>
  <c r="BP114" i="19"/>
  <c r="AH109" i="19"/>
  <c r="AH108" i="19"/>
  <c r="AK107" i="19"/>
  <c r="CL139" i="4"/>
  <c r="CB139" i="4"/>
  <c r="AJ5" i="19" s="1"/>
  <c r="CL138" i="4"/>
  <c r="CB138" i="4"/>
  <c r="AJ4" i="19" s="1"/>
  <c r="BZ136" i="4"/>
  <c r="BP116" i="19"/>
  <c r="BS112" i="19"/>
  <c r="BZ137" i="4"/>
  <c r="CG134" i="4"/>
  <c r="AQ204" i="31" s="1"/>
  <c r="BP112" i="19"/>
  <c r="AH107" i="19"/>
  <c r="BZ139" i="4"/>
  <c r="AH5" i="19" s="1"/>
  <c r="BZ138" i="4"/>
  <c r="AH4" i="19" s="1"/>
  <c r="CG136" i="4"/>
  <c r="AR206" i="31" s="1"/>
  <c r="H44" i="31" s="1"/>
  <c r="CC134" i="4"/>
  <c r="CG141" i="4"/>
  <c r="AQ211" i="31" s="1"/>
  <c r="CL133" i="4"/>
  <c r="CB133" i="4"/>
  <c r="AK110" i="19"/>
  <c r="CG142" i="4"/>
  <c r="CG140" i="4"/>
  <c r="AQ210" i="31" s="1"/>
  <c r="DY62" i="17"/>
  <c r="EK62" i="17"/>
  <c r="EW62" i="17"/>
  <c r="FI62" i="17"/>
  <c r="FT63" i="17"/>
  <c r="GG63" i="17"/>
  <c r="GK63" i="17" s="1"/>
  <c r="GQ63" i="17" s="1"/>
  <c r="BH134" i="4" s="1"/>
  <c r="GU63" i="17"/>
  <c r="HM63" i="17"/>
  <c r="IC63" i="17"/>
  <c r="IG63" i="17" s="1"/>
  <c r="IM63" i="17" s="1"/>
  <c r="IQ63" i="17"/>
  <c r="IU63" i="17" s="1"/>
  <c r="JA63" i="17" s="1"/>
  <c r="JD63" i="17"/>
  <c r="JQ63" i="17"/>
  <c r="AN64" i="17"/>
  <c r="BW64" i="17"/>
  <c r="X139" i="4" s="1"/>
  <c r="S5" i="19" s="1"/>
  <c r="DX64" i="17"/>
  <c r="KA64" i="17"/>
  <c r="KE64" i="17" s="1"/>
  <c r="KK64" i="17" s="1"/>
  <c r="DT65" i="17"/>
  <c r="DG66" i="17"/>
  <c r="BG68" i="17"/>
  <c r="KU68" i="17"/>
  <c r="IY69" i="17"/>
  <c r="IE70" i="17"/>
  <c r="HS70" i="17"/>
  <c r="HG70" i="17"/>
  <c r="GU70" i="17"/>
  <c r="GI70" i="17"/>
  <c r="FU70" i="17"/>
  <c r="FI70" i="17"/>
  <c r="EW70" i="17"/>
  <c r="EK70" i="17"/>
  <c r="DY70" i="17"/>
  <c r="DK70" i="17"/>
  <c r="CY70" i="17"/>
  <c r="CM70" i="17"/>
  <c r="CA70" i="17"/>
  <c r="BO70" i="17"/>
  <c r="AC70" i="17"/>
  <c r="BA70" i="17"/>
  <c r="IS70" i="17"/>
  <c r="JQ70" i="17"/>
  <c r="KO70" i="17"/>
  <c r="AY74" i="17"/>
  <c r="BC74" i="17" s="1"/>
  <c r="BI74" i="17" s="1"/>
  <c r="JY74" i="17"/>
  <c r="KM74" i="17"/>
  <c r="KQ74" i="17" s="1"/>
  <c r="KW74" i="17" s="1"/>
  <c r="AM75" i="17"/>
  <c r="AQ75" i="17" s="1"/>
  <c r="AW75" i="17" s="1"/>
  <c r="I159" i="4" s="1"/>
  <c r="AY4" i="20" s="1"/>
  <c r="CS76" i="17"/>
  <c r="DS77" i="17"/>
  <c r="DQ77" i="17"/>
  <c r="AG3" i="29"/>
  <c r="BM5" i="29"/>
  <c r="T5" i="29"/>
  <c r="AX5" i="29"/>
  <c r="BQ6" i="29"/>
  <c r="I10" i="29"/>
  <c r="I73" i="29"/>
  <c r="G73" i="29"/>
  <c r="U73" i="29"/>
  <c r="AJ73" i="29"/>
  <c r="AY73" i="29"/>
  <c r="BN73" i="29"/>
  <c r="H73" i="29"/>
  <c r="BB20" i="35"/>
  <c r="AB7" i="24" s="1"/>
  <c r="T6" i="25" s="1"/>
  <c r="Q43" i="17"/>
  <c r="AC43" i="17"/>
  <c r="AO43" i="17"/>
  <c r="BA43" i="17"/>
  <c r="IS43" i="17"/>
  <c r="JE43" i="17"/>
  <c r="JQ43" i="17"/>
  <c r="KC43" i="17"/>
  <c r="P44" i="17"/>
  <c r="AB44" i="17"/>
  <c r="AN44" i="17"/>
  <c r="AZ44" i="17"/>
  <c r="IR44" i="17"/>
  <c r="JD44" i="17"/>
  <c r="JP44" i="17"/>
  <c r="KB44" i="17"/>
  <c r="O45" i="17"/>
  <c r="S45" i="17" s="1"/>
  <c r="Y45" i="17" s="1"/>
  <c r="AA45" i="17"/>
  <c r="AE45" i="17" s="1"/>
  <c r="AK45" i="17" s="1"/>
  <c r="H95" i="4" s="1"/>
  <c r="P54" i="12" s="1"/>
  <c r="AM45" i="17"/>
  <c r="AQ45" i="17" s="1"/>
  <c r="AW45" i="17" s="1"/>
  <c r="I95" i="4" s="1"/>
  <c r="Q54" i="12" s="1"/>
  <c r="AY45" i="17"/>
  <c r="BC45" i="17" s="1"/>
  <c r="BI45" i="17" s="1"/>
  <c r="GI45" i="17"/>
  <c r="GU45" i="17"/>
  <c r="HG45" i="17"/>
  <c r="HS45" i="17"/>
  <c r="IQ45" i="17"/>
  <c r="IU45" i="17" s="1"/>
  <c r="JA45" i="17" s="1"/>
  <c r="BZ95" i="4" s="1"/>
  <c r="AH54" i="12" s="1"/>
  <c r="JC45" i="17"/>
  <c r="JG45" i="17" s="1"/>
  <c r="JM45" i="17" s="1"/>
  <c r="JO45" i="17"/>
  <c r="JS45" i="17" s="1"/>
  <c r="JY45" i="17" s="1"/>
  <c r="CB95" i="4" s="1"/>
  <c r="AJ54" i="12" s="1"/>
  <c r="KA45" i="17"/>
  <c r="KE45" i="17" s="1"/>
  <c r="KK45" i="17" s="1"/>
  <c r="CC95" i="4" s="1"/>
  <c r="AK54" i="12" s="1"/>
  <c r="GH46" i="17"/>
  <c r="GT46" i="17"/>
  <c r="HF46" i="17"/>
  <c r="HR46" i="17"/>
  <c r="GG47" i="17"/>
  <c r="GK47" i="17" s="1"/>
  <c r="GQ47" i="17" s="1"/>
  <c r="BH100" i="4" s="1"/>
  <c r="AC103" i="12" s="1"/>
  <c r="GS47" i="17"/>
  <c r="GW47" i="17" s="1"/>
  <c r="HC47" i="17" s="1"/>
  <c r="HE47" i="17"/>
  <c r="HI47" i="17" s="1"/>
  <c r="HO47" i="17" s="1"/>
  <c r="BJ100" i="4" s="1"/>
  <c r="AE103" i="12" s="1"/>
  <c r="HQ47" i="17"/>
  <c r="HU47" i="17" s="1"/>
  <c r="IA47" i="17" s="1"/>
  <c r="BK100" i="4" s="1"/>
  <c r="AF103" i="12" s="1"/>
  <c r="BM64" i="13"/>
  <c r="BM63" i="13"/>
  <c r="BM62" i="13"/>
  <c r="AE223" i="13"/>
  <c r="AE119" i="13"/>
  <c r="BM9" i="13"/>
  <c r="BM6" i="13"/>
  <c r="BM5" i="13"/>
  <c r="BM4" i="13"/>
  <c r="AE170" i="13"/>
  <c r="BK63" i="13"/>
  <c r="BK62" i="13"/>
  <c r="AC223" i="13"/>
  <c r="AC119" i="13"/>
  <c r="BK9" i="13"/>
  <c r="BK6" i="13"/>
  <c r="BK5" i="13"/>
  <c r="AC118" i="13"/>
  <c r="AE115" i="13"/>
  <c r="AC61" i="13"/>
  <c r="AC112" i="13"/>
  <c r="AC115" i="13"/>
  <c r="AE113" i="13"/>
  <c r="BK4" i="13"/>
  <c r="AC170" i="13"/>
  <c r="AE117" i="13"/>
  <c r="AC113" i="13"/>
  <c r="AE5" i="13"/>
  <c r="AE116" i="13"/>
  <c r="AE114" i="13"/>
  <c r="AE118" i="13"/>
  <c r="AC117" i="13"/>
  <c r="AE61" i="13"/>
  <c r="AC5" i="13"/>
  <c r="AC116" i="13"/>
  <c r="AC114" i="13"/>
  <c r="AE112" i="13"/>
  <c r="Q57" i="17"/>
  <c r="AC57" i="17"/>
  <c r="AO57" i="17"/>
  <c r="BA57" i="17"/>
  <c r="IS57" i="17"/>
  <c r="JE57" i="17"/>
  <c r="JQ57" i="17"/>
  <c r="KC57" i="17"/>
  <c r="O61" i="17"/>
  <c r="S61" i="17" s="1"/>
  <c r="Y61" i="17" s="1"/>
  <c r="AA61" i="17"/>
  <c r="AE61" i="17" s="1"/>
  <c r="AK61" i="17" s="1"/>
  <c r="H132" i="4" s="1"/>
  <c r="AM61" i="17"/>
  <c r="AQ61" i="17" s="1"/>
  <c r="AW61" i="17" s="1"/>
  <c r="I132" i="4" s="1"/>
  <c r="AY61" i="17"/>
  <c r="BC61" i="17" s="1"/>
  <c r="BI61" i="17" s="1"/>
  <c r="IQ61" i="17"/>
  <c r="IU61" i="17" s="1"/>
  <c r="JA61" i="17" s="1"/>
  <c r="JC61" i="17"/>
  <c r="JG61" i="17" s="1"/>
  <c r="JM61" i="17" s="1"/>
  <c r="JO61" i="17"/>
  <c r="JS61" i="17" s="1"/>
  <c r="JY61" i="17" s="1"/>
  <c r="KA61" i="17"/>
  <c r="KE61" i="17" s="1"/>
  <c r="KK61" i="17" s="1"/>
  <c r="CC132" i="4" s="1"/>
  <c r="FQ64" i="17"/>
  <c r="AS139" i="4" s="1"/>
  <c r="AA5" i="19" s="1"/>
  <c r="FC65" i="17"/>
  <c r="CS67" i="17"/>
  <c r="W69" i="17"/>
  <c r="KI69" i="17"/>
  <c r="FQ75" i="17"/>
  <c r="AS159" i="4" s="1"/>
  <c r="BI4" i="20" s="1"/>
  <c r="FO75" i="17"/>
  <c r="CG77" i="17"/>
  <c r="BN7" i="29"/>
  <c r="BA11" i="29"/>
  <c r="AZ11" i="29"/>
  <c r="BP14" i="29"/>
  <c r="BO14" i="29"/>
  <c r="AM20" i="29"/>
  <c r="AL20" i="29"/>
  <c r="AK20" i="29"/>
  <c r="Q64" i="17"/>
  <c r="AC64" i="17"/>
  <c r="AO64" i="17"/>
  <c r="BA64" i="17"/>
  <c r="IS64" i="17"/>
  <c r="JE64" i="17"/>
  <c r="JQ64" i="17"/>
  <c r="KC64" i="17"/>
  <c r="P65" i="17"/>
  <c r="AB65" i="17"/>
  <c r="AN65" i="17"/>
  <c r="AZ65" i="17"/>
  <c r="IR65" i="17"/>
  <c r="JD65" i="17"/>
  <c r="JP65" i="17"/>
  <c r="KB65" i="17"/>
  <c r="O66" i="17"/>
  <c r="S66" i="17" s="1"/>
  <c r="Y66" i="17" s="1"/>
  <c r="AA66" i="17"/>
  <c r="AE66" i="17" s="1"/>
  <c r="AK66" i="17" s="1"/>
  <c r="H141" i="4" s="1"/>
  <c r="AX5" i="19" s="1"/>
  <c r="AM66" i="17"/>
  <c r="AQ66" i="17" s="1"/>
  <c r="AW66" i="17" s="1"/>
  <c r="I141" i="4" s="1"/>
  <c r="AY5" i="19" s="1"/>
  <c r="AY66" i="17"/>
  <c r="BC66" i="17" s="1"/>
  <c r="BI66" i="17" s="1"/>
  <c r="GI66" i="17"/>
  <c r="GU66" i="17"/>
  <c r="HG66" i="17"/>
  <c r="HS66" i="17"/>
  <c r="IE66" i="17"/>
  <c r="IQ66" i="17"/>
  <c r="IU66" i="17" s="1"/>
  <c r="JA66" i="17" s="1"/>
  <c r="JC66" i="17"/>
  <c r="JG66" i="17" s="1"/>
  <c r="JM66" i="17" s="1"/>
  <c r="JO66" i="17"/>
  <c r="JS66" i="17" s="1"/>
  <c r="JY66" i="17" s="1"/>
  <c r="KA66" i="17"/>
  <c r="KE66" i="17" s="1"/>
  <c r="KK66" i="17" s="1"/>
  <c r="GH67" i="17"/>
  <c r="GT67" i="17"/>
  <c r="HF67" i="17"/>
  <c r="HR67" i="17"/>
  <c r="ID67" i="17"/>
  <c r="DY68" i="17"/>
  <c r="EK68" i="17"/>
  <c r="EW68" i="17"/>
  <c r="FI68" i="17"/>
  <c r="FU68" i="17"/>
  <c r="GG68" i="17"/>
  <c r="GK68" i="17" s="1"/>
  <c r="GQ68" i="17" s="1"/>
  <c r="GS68" i="17"/>
  <c r="GW68" i="17" s="1"/>
  <c r="HC68" i="17" s="1"/>
  <c r="HE68" i="17"/>
  <c r="HI68" i="17" s="1"/>
  <c r="HO68" i="17" s="1"/>
  <c r="BJ143" i="4" s="1"/>
  <c r="AE271" i="19" s="1"/>
  <c r="HQ68" i="17"/>
  <c r="HU68" i="17" s="1"/>
  <c r="IA68" i="17" s="1"/>
  <c r="IC68" i="17"/>
  <c r="IG68" i="17" s="1"/>
  <c r="IM68" i="17" s="1"/>
  <c r="DX69" i="17"/>
  <c r="EJ69" i="17"/>
  <c r="EV69" i="17"/>
  <c r="FH69" i="17"/>
  <c r="FT69" i="17"/>
  <c r="DW70" i="17"/>
  <c r="EA70" i="17" s="1"/>
  <c r="EG70" i="17" s="1"/>
  <c r="EI70" i="17"/>
  <c r="EM70" i="17" s="1"/>
  <c r="ES70" i="17" s="1"/>
  <c r="EU70" i="17"/>
  <c r="EY70" i="17" s="1"/>
  <c r="FE70" i="17" s="1"/>
  <c r="AR145" i="4" s="1"/>
  <c r="Z214" i="19" s="1"/>
  <c r="FG70" i="17"/>
  <c r="FK70" i="17" s="1"/>
  <c r="FQ70" i="17" s="1"/>
  <c r="AS145" i="4" s="1"/>
  <c r="AA214" i="19" s="1"/>
  <c r="FS70" i="17"/>
  <c r="FW70" i="17" s="1"/>
  <c r="GC70" i="17" s="1"/>
  <c r="Q74" i="17"/>
  <c r="AC74" i="17"/>
  <c r="AO74" i="17"/>
  <c r="BA74" i="17"/>
  <c r="IS74" i="17"/>
  <c r="JE74" i="17"/>
  <c r="JQ74" i="17"/>
  <c r="KC74" i="17"/>
  <c r="P75" i="17"/>
  <c r="AB75" i="17"/>
  <c r="AN75" i="17"/>
  <c r="AZ75" i="17"/>
  <c r="IR75" i="17"/>
  <c r="JD75" i="17"/>
  <c r="JP75" i="17"/>
  <c r="KB75" i="17"/>
  <c r="O76" i="17"/>
  <c r="S76" i="17" s="1"/>
  <c r="Y76" i="17" s="1"/>
  <c r="AA76" i="17"/>
  <c r="AE76" i="17" s="1"/>
  <c r="AK76" i="17" s="1"/>
  <c r="H160" i="4" s="1"/>
  <c r="AX5" i="20" s="1"/>
  <c r="AM76" i="17"/>
  <c r="AQ76" i="17" s="1"/>
  <c r="AW76" i="17" s="1"/>
  <c r="I160" i="4" s="1"/>
  <c r="AY5" i="20" s="1"/>
  <c r="AY76" i="17"/>
  <c r="BC76" i="17" s="1"/>
  <c r="BI76" i="17" s="1"/>
  <c r="GI76" i="17"/>
  <c r="GU76" i="17"/>
  <c r="HG76" i="17"/>
  <c r="HS76" i="17"/>
  <c r="IE76" i="17"/>
  <c r="IQ76" i="17"/>
  <c r="IU76" i="17" s="1"/>
  <c r="JA76" i="17" s="1"/>
  <c r="BZ160" i="4" s="1"/>
  <c r="BP5" i="20" s="1"/>
  <c r="JC76" i="17"/>
  <c r="JG76" i="17" s="1"/>
  <c r="JM76" i="17" s="1"/>
  <c r="JO76" i="17"/>
  <c r="JS76" i="17" s="1"/>
  <c r="JY76" i="17" s="1"/>
  <c r="KA76" i="17"/>
  <c r="KE76" i="17" s="1"/>
  <c r="KK76" i="17" s="1"/>
  <c r="GH77" i="17"/>
  <c r="GT77" i="17"/>
  <c r="HF77" i="17"/>
  <c r="HR77" i="17"/>
  <c r="ID77" i="17"/>
  <c r="AJ5" i="29"/>
  <c r="H9" i="29"/>
  <c r="G9" i="29"/>
  <c r="H12" i="29"/>
  <c r="G12" i="29"/>
  <c r="BA13" i="29"/>
  <c r="AZ13" i="29"/>
  <c r="T16" i="29"/>
  <c r="AL16" i="29"/>
  <c r="AK16" i="29"/>
  <c r="BB17" i="29"/>
  <c r="BA17" i="29"/>
  <c r="AZ17" i="29"/>
  <c r="AM18" i="29"/>
  <c r="AL18" i="29"/>
  <c r="AK18" i="29"/>
  <c r="X21" i="29"/>
  <c r="W21" i="29"/>
  <c r="V21" i="29"/>
  <c r="AY22" i="29"/>
  <c r="U22" i="29"/>
  <c r="I22" i="29"/>
  <c r="H22" i="29"/>
  <c r="G22" i="29"/>
  <c r="X29" i="29"/>
  <c r="W29" i="29"/>
  <c r="V29" i="29"/>
  <c r="V45" i="29"/>
  <c r="AJ45" i="29"/>
  <c r="X45" i="29"/>
  <c r="W45" i="29"/>
  <c r="V51" i="29"/>
  <c r="AJ51" i="29"/>
  <c r="X51" i="29"/>
  <c r="BQ74" i="29"/>
  <c r="BO74" i="29"/>
  <c r="BP74" i="29"/>
  <c r="Q65" i="17"/>
  <c r="AC65" i="17"/>
  <c r="AO65" i="17"/>
  <c r="BA65" i="17"/>
  <c r="IS65" i="17"/>
  <c r="JE65" i="17"/>
  <c r="JQ65" i="17"/>
  <c r="KC65" i="17"/>
  <c r="P66" i="17"/>
  <c r="AB66" i="17"/>
  <c r="AN66" i="17"/>
  <c r="AZ66" i="17"/>
  <c r="IR66" i="17"/>
  <c r="JD66" i="17"/>
  <c r="JP66" i="17"/>
  <c r="KB66" i="17"/>
  <c r="O67" i="17"/>
  <c r="S67" i="17" s="1"/>
  <c r="Y67" i="17" s="1"/>
  <c r="AA67" i="17"/>
  <c r="AE67" i="17" s="1"/>
  <c r="AK67" i="17" s="1"/>
  <c r="H142" i="4" s="1"/>
  <c r="P270" i="19" s="1"/>
  <c r="AM67" i="17"/>
  <c r="AQ67" i="17" s="1"/>
  <c r="AW67" i="17" s="1"/>
  <c r="I142" i="4" s="1"/>
  <c r="Q270" i="19" s="1"/>
  <c r="AY67" i="17"/>
  <c r="BC67" i="17" s="1"/>
  <c r="BI67" i="17" s="1"/>
  <c r="GI67" i="17"/>
  <c r="GU67" i="17"/>
  <c r="HG67" i="17"/>
  <c r="HS67" i="17"/>
  <c r="IE67" i="17"/>
  <c r="IQ67" i="17"/>
  <c r="IU67" i="17" s="1"/>
  <c r="JA67" i="17" s="1"/>
  <c r="BZ142" i="4" s="1"/>
  <c r="AH270" i="19" s="1"/>
  <c r="JC67" i="17"/>
  <c r="JG67" i="17" s="1"/>
  <c r="JM67" i="17" s="1"/>
  <c r="JO67" i="17"/>
  <c r="JS67" i="17" s="1"/>
  <c r="JY67" i="17" s="1"/>
  <c r="KA67" i="17"/>
  <c r="KE67" i="17" s="1"/>
  <c r="KK67" i="17" s="1"/>
  <c r="GH68" i="17"/>
  <c r="GT68" i="17"/>
  <c r="HF68" i="17"/>
  <c r="HR68" i="17"/>
  <c r="ID68" i="17"/>
  <c r="DY69" i="17"/>
  <c r="EK69" i="17"/>
  <c r="EW69" i="17"/>
  <c r="FI69" i="17"/>
  <c r="FU69" i="17"/>
  <c r="GG69" i="17"/>
  <c r="GK69" i="17" s="1"/>
  <c r="GQ69" i="17" s="1"/>
  <c r="GS69" i="17"/>
  <c r="GW69" i="17" s="1"/>
  <c r="HC69" i="17" s="1"/>
  <c r="HE69" i="17"/>
  <c r="HI69" i="17" s="1"/>
  <c r="HO69" i="17" s="1"/>
  <c r="BJ144" i="4" s="1"/>
  <c r="BM269" i="19" s="1"/>
  <c r="HQ69" i="17"/>
  <c r="HU69" i="17" s="1"/>
  <c r="IA69" i="17" s="1"/>
  <c r="IC69" i="17"/>
  <c r="IG69" i="17" s="1"/>
  <c r="IM69" i="17" s="1"/>
  <c r="DX70" i="17"/>
  <c r="EJ70" i="17"/>
  <c r="EV70" i="17"/>
  <c r="FH70" i="17"/>
  <c r="FT70" i="17"/>
  <c r="BH9" i="20"/>
  <c r="BH8" i="20"/>
  <c r="Z10" i="20"/>
  <c r="Z9" i="20"/>
  <c r="BH7" i="20"/>
  <c r="BH6" i="20"/>
  <c r="BB162" i="4"/>
  <c r="AR162" i="4"/>
  <c r="Z8" i="20" s="1"/>
  <c r="BB161" i="4"/>
  <c r="AR161" i="4"/>
  <c r="Z7" i="20" s="1"/>
  <c r="BB158" i="4"/>
  <c r="BB157" i="4"/>
  <c r="AR157" i="4"/>
  <c r="Z5" i="20" s="1"/>
  <c r="AP163" i="4"/>
  <c r="X11" i="20" s="1"/>
  <c r="AS163" i="4"/>
  <c r="AA11" i="20" s="1"/>
  <c r="BI9" i="20"/>
  <c r="BI8" i="20"/>
  <c r="AA10" i="20"/>
  <c r="AA9" i="20"/>
  <c r="BI7" i="20"/>
  <c r="BI6" i="20"/>
  <c r="AS162" i="4"/>
  <c r="AA8" i="20" s="1"/>
  <c r="AS161" i="4"/>
  <c r="AA7" i="20" s="1"/>
  <c r="AS157" i="4"/>
  <c r="AA5" i="20" s="1"/>
  <c r="Q75" i="17"/>
  <c r="AC75" i="17"/>
  <c r="AO75" i="17"/>
  <c r="BA75" i="17"/>
  <c r="IS75" i="17"/>
  <c r="JE75" i="17"/>
  <c r="JQ75" i="17"/>
  <c r="KC75" i="17"/>
  <c r="P76" i="17"/>
  <c r="AB76" i="17"/>
  <c r="AN76" i="17"/>
  <c r="AZ76" i="17"/>
  <c r="IR76" i="17"/>
  <c r="JD76" i="17"/>
  <c r="JP76" i="17"/>
  <c r="KB76" i="17"/>
  <c r="O77" i="17"/>
  <c r="S77" i="17" s="1"/>
  <c r="Y77" i="17" s="1"/>
  <c r="AA77" i="17"/>
  <c r="AE77" i="17" s="1"/>
  <c r="AK77" i="17" s="1"/>
  <c r="H161" i="4" s="1"/>
  <c r="P7" i="20" s="1"/>
  <c r="AM77" i="17"/>
  <c r="AQ77" i="17" s="1"/>
  <c r="AW77" i="17" s="1"/>
  <c r="I161" i="4" s="1"/>
  <c r="Q7" i="20" s="1"/>
  <c r="AY77" i="17"/>
  <c r="BC77" i="17" s="1"/>
  <c r="GI77" i="17"/>
  <c r="GU77" i="17"/>
  <c r="HG77" i="17"/>
  <c r="HS77" i="17"/>
  <c r="IE77" i="17"/>
  <c r="IQ77" i="17"/>
  <c r="IU77" i="17" s="1"/>
  <c r="JA77" i="17" s="1"/>
  <c r="JC77" i="17"/>
  <c r="JG77" i="17" s="1"/>
  <c r="JM77" i="17" s="1"/>
  <c r="JO77" i="17"/>
  <c r="JS77" i="17" s="1"/>
  <c r="JY77" i="17" s="1"/>
  <c r="KA77" i="17"/>
  <c r="KE77" i="17" s="1"/>
  <c r="KK77" i="17" s="1"/>
  <c r="CC161" i="4" s="1"/>
  <c r="AK7" i="20" s="1"/>
  <c r="V4" i="29"/>
  <c r="AZ4" i="29"/>
  <c r="G5" i="29"/>
  <c r="AX6" i="29"/>
  <c r="AI7" i="29"/>
  <c r="H8" i="29"/>
  <c r="I9" i="29"/>
  <c r="U9" i="29"/>
  <c r="I12" i="29"/>
  <c r="U12" i="29"/>
  <c r="BB13" i="29"/>
  <c r="BP13" i="29"/>
  <c r="BO13" i="29"/>
  <c r="AY16" i="29"/>
  <c r="U16" i="29"/>
  <c r="H16" i="29"/>
  <c r="G16" i="29"/>
  <c r="AM16" i="29"/>
  <c r="AX20" i="29"/>
  <c r="T20" i="29"/>
  <c r="BM20" i="29"/>
  <c r="AJ22" i="29"/>
  <c r="BB23" i="29"/>
  <c r="BA23" i="29"/>
  <c r="AZ23" i="29"/>
  <c r="AY28" i="29"/>
  <c r="U28" i="29"/>
  <c r="I28" i="29"/>
  <c r="H28" i="29"/>
  <c r="G28" i="29"/>
  <c r="AK40" i="29"/>
  <c r="AY40" i="29"/>
  <c r="AM40" i="29"/>
  <c r="AK42" i="29"/>
  <c r="AY42" i="29"/>
  <c r="AM42" i="29"/>
  <c r="BM66" i="29"/>
  <c r="AX66" i="29"/>
  <c r="AI66" i="29"/>
  <c r="T66" i="29"/>
  <c r="BQ72" i="29"/>
  <c r="BO72" i="29"/>
  <c r="BP72" i="29"/>
  <c r="BB77" i="29"/>
  <c r="AZ77" i="29"/>
  <c r="BA77" i="29"/>
  <c r="AN13" i="35"/>
  <c r="AQ4" i="35"/>
  <c r="AB8" i="24" s="1"/>
  <c r="T7" i="25" s="1"/>
  <c r="CC48" i="10" s="1"/>
  <c r="AE5" i="35"/>
  <c r="DO10" i="35"/>
  <c r="EK12" i="35"/>
  <c r="EL12" i="35"/>
  <c r="AE21" i="35"/>
  <c r="Q66" i="17"/>
  <c r="AC66" i="17"/>
  <c r="AO66" i="17"/>
  <c r="BA66" i="17"/>
  <c r="IS66" i="17"/>
  <c r="JE66" i="17"/>
  <c r="JQ66" i="17"/>
  <c r="KC66" i="17"/>
  <c r="P67" i="17"/>
  <c r="AB67" i="17"/>
  <c r="AN67" i="17"/>
  <c r="AZ67" i="17"/>
  <c r="IR67" i="17"/>
  <c r="JD67" i="17"/>
  <c r="JP67" i="17"/>
  <c r="KB67" i="17"/>
  <c r="O68" i="17"/>
  <c r="S68" i="17" s="1"/>
  <c r="Y68" i="17" s="1"/>
  <c r="AA68" i="17"/>
  <c r="AE68" i="17" s="1"/>
  <c r="AK68" i="17" s="1"/>
  <c r="H143" i="4" s="1"/>
  <c r="P271" i="19" s="1"/>
  <c r="AM68" i="17"/>
  <c r="AQ68" i="17" s="1"/>
  <c r="AW68" i="17" s="1"/>
  <c r="I143" i="4" s="1"/>
  <c r="Q271" i="19" s="1"/>
  <c r="AY68" i="17"/>
  <c r="BC68" i="17" s="1"/>
  <c r="BI68" i="17" s="1"/>
  <c r="GI68" i="17"/>
  <c r="GU68" i="17"/>
  <c r="HG68" i="17"/>
  <c r="HS68" i="17"/>
  <c r="IE68" i="17"/>
  <c r="IQ68" i="17"/>
  <c r="IU68" i="17" s="1"/>
  <c r="JA68" i="17" s="1"/>
  <c r="JC68" i="17"/>
  <c r="JG68" i="17" s="1"/>
  <c r="JM68" i="17" s="1"/>
  <c r="JO68" i="17"/>
  <c r="JS68" i="17" s="1"/>
  <c r="JY68" i="17" s="1"/>
  <c r="KA68" i="17"/>
  <c r="KE68" i="17" s="1"/>
  <c r="KK68" i="17" s="1"/>
  <c r="KM68" i="17"/>
  <c r="KQ68" i="17" s="1"/>
  <c r="KW68" i="17" s="1"/>
  <c r="GH69" i="17"/>
  <c r="GT69" i="17"/>
  <c r="HF69" i="17"/>
  <c r="HR69" i="17"/>
  <c r="ID69" i="17"/>
  <c r="GG70" i="17"/>
  <c r="GK70" i="17" s="1"/>
  <c r="GQ70" i="17" s="1"/>
  <c r="GS70" i="17"/>
  <c r="GW70" i="17" s="1"/>
  <c r="HC70" i="17" s="1"/>
  <c r="HE70" i="17"/>
  <c r="HI70" i="17" s="1"/>
  <c r="HO70" i="17" s="1"/>
  <c r="BJ145" i="4" s="1"/>
  <c r="AE214" i="19" s="1"/>
  <c r="HQ70" i="17"/>
  <c r="HU70" i="17" s="1"/>
  <c r="IA70" i="17" s="1"/>
  <c r="BK145" i="4" s="1"/>
  <c r="AF214" i="19" s="1"/>
  <c r="IC70" i="17"/>
  <c r="IG70" i="17" s="1"/>
  <c r="IM70" i="17" s="1"/>
  <c r="Q76" i="17"/>
  <c r="AC76" i="17"/>
  <c r="AO76" i="17"/>
  <c r="BA76" i="17"/>
  <c r="IS76" i="17"/>
  <c r="JE76" i="17"/>
  <c r="JQ76" i="17"/>
  <c r="KC76" i="17"/>
  <c r="KO76" i="17"/>
  <c r="P77" i="17"/>
  <c r="AB77" i="17"/>
  <c r="AN77" i="17"/>
  <c r="AZ77" i="17"/>
  <c r="IR77" i="17"/>
  <c r="JD77" i="17"/>
  <c r="JP77" i="17"/>
  <c r="KB77" i="17"/>
  <c r="W4" i="29"/>
  <c r="BA4" i="29"/>
  <c r="H5" i="29"/>
  <c r="G6" i="29"/>
  <c r="AY6" i="29"/>
  <c r="I8" i="29"/>
  <c r="U8" i="29"/>
  <c r="AJ12" i="29"/>
  <c r="BQ13" i="29"/>
  <c r="H14" i="29"/>
  <c r="G14" i="29"/>
  <c r="T14" i="29"/>
  <c r="I16" i="29"/>
  <c r="X19" i="29"/>
  <c r="W19" i="29"/>
  <c r="V19" i="29"/>
  <c r="AY20" i="29"/>
  <c r="U20" i="29"/>
  <c r="I20" i="29"/>
  <c r="H20" i="29"/>
  <c r="G20" i="29"/>
  <c r="BN20" i="29"/>
  <c r="BN22" i="29"/>
  <c r="X25" i="29"/>
  <c r="W25" i="29"/>
  <c r="V25" i="29"/>
  <c r="AJ28" i="29"/>
  <c r="BB29" i="29"/>
  <c r="BA29" i="29"/>
  <c r="AZ29" i="29"/>
  <c r="BB56" i="29"/>
  <c r="AZ56" i="29"/>
  <c r="AZ57" i="29"/>
  <c r="X74" i="29"/>
  <c r="V74" i="29"/>
  <c r="W74" i="29"/>
  <c r="U5" i="35"/>
  <c r="CT23" i="35"/>
  <c r="CS23" i="35"/>
  <c r="Q67" i="17"/>
  <c r="AC67" i="17"/>
  <c r="AO67" i="17"/>
  <c r="BA67" i="17"/>
  <c r="IS67" i="17"/>
  <c r="JE67" i="17"/>
  <c r="JQ67" i="17"/>
  <c r="KC67" i="17"/>
  <c r="KO67" i="17"/>
  <c r="P68" i="17"/>
  <c r="AB68" i="17"/>
  <c r="AN68" i="17"/>
  <c r="AZ68" i="17"/>
  <c r="IR68" i="17"/>
  <c r="JD68" i="17"/>
  <c r="JP68" i="17"/>
  <c r="KB68" i="17"/>
  <c r="KN68" i="17"/>
  <c r="O69" i="17"/>
  <c r="S69" i="17" s="1"/>
  <c r="Y69" i="17" s="1"/>
  <c r="AA69" i="17"/>
  <c r="AE69" i="17" s="1"/>
  <c r="AK69" i="17" s="1"/>
  <c r="H144" i="4" s="1"/>
  <c r="AX269" i="19" s="1"/>
  <c r="AM69" i="17"/>
  <c r="AQ69" i="17" s="1"/>
  <c r="AW69" i="17" s="1"/>
  <c r="I144" i="4" s="1"/>
  <c r="AY269" i="19" s="1"/>
  <c r="AY69" i="17"/>
  <c r="BC69" i="17" s="1"/>
  <c r="BI69" i="17" s="1"/>
  <c r="GI69" i="17"/>
  <c r="GU69" i="17"/>
  <c r="HG69" i="17"/>
  <c r="HS69" i="17"/>
  <c r="IE69" i="17"/>
  <c r="IQ69" i="17"/>
  <c r="IU69" i="17" s="1"/>
  <c r="JA69" i="17" s="1"/>
  <c r="JC69" i="17"/>
  <c r="JG69" i="17" s="1"/>
  <c r="JM69" i="17" s="1"/>
  <c r="JO69" i="17"/>
  <c r="JS69" i="17" s="1"/>
  <c r="JY69" i="17" s="1"/>
  <c r="KA69" i="17"/>
  <c r="KE69" i="17" s="1"/>
  <c r="KK69" i="17" s="1"/>
  <c r="CC144" i="4" s="1"/>
  <c r="BS269" i="19" s="1"/>
  <c r="KM69" i="17"/>
  <c r="KQ69" i="17" s="1"/>
  <c r="KW69" i="17" s="1"/>
  <c r="GH70" i="17"/>
  <c r="GT70" i="17"/>
  <c r="HF70" i="17"/>
  <c r="HR70" i="17"/>
  <c r="ID70" i="17"/>
  <c r="AF9" i="20"/>
  <c r="BN7" i="20"/>
  <c r="BN6" i="20"/>
  <c r="BK162" i="4"/>
  <c r="AF8" i="20" s="1"/>
  <c r="BK160" i="4"/>
  <c r="BN5" i="20" s="1"/>
  <c r="BK157" i="4"/>
  <c r="AF5" i="20" s="1"/>
  <c r="BH161" i="4"/>
  <c r="AC7" i="20" s="1"/>
  <c r="BH160" i="4"/>
  <c r="BK5" i="20" s="1"/>
  <c r="BH159" i="4"/>
  <c r="BK4" i="20" s="1"/>
  <c r="BH158" i="4"/>
  <c r="AC6" i="20" s="1"/>
  <c r="BH157" i="4"/>
  <c r="AC5" i="20" s="1"/>
  <c r="Q77" i="17"/>
  <c r="AC77" i="17"/>
  <c r="AO77" i="17"/>
  <c r="BA77" i="17"/>
  <c r="IS77" i="17"/>
  <c r="JE77" i="17"/>
  <c r="JQ77" i="17"/>
  <c r="KC77" i="17"/>
  <c r="KO77" i="17"/>
  <c r="AI4" i="29"/>
  <c r="I5" i="29"/>
  <c r="AY5" i="29"/>
  <c r="H6" i="29"/>
  <c r="T6" i="29"/>
  <c r="AX7" i="29"/>
  <c r="AJ8" i="29"/>
  <c r="AJ9" i="29"/>
  <c r="H11" i="29"/>
  <c r="G11" i="29"/>
  <c r="T11" i="29"/>
  <c r="AY12" i="29"/>
  <c r="I14" i="29"/>
  <c r="U14" i="29"/>
  <c r="AI14" i="29"/>
  <c r="AX18" i="29"/>
  <c r="T18" i="29"/>
  <c r="BM18" i="29"/>
  <c r="AY24" i="29"/>
  <c r="U24" i="29"/>
  <c r="I24" i="29"/>
  <c r="H24" i="29"/>
  <c r="G24" i="29"/>
  <c r="BN28" i="29"/>
  <c r="X31" i="29"/>
  <c r="W31" i="29"/>
  <c r="V31" i="29"/>
  <c r="AJ44" i="29"/>
  <c r="X44" i="29"/>
  <c r="W44" i="29"/>
  <c r="V44" i="29"/>
  <c r="BQ58" i="29"/>
  <c r="BO58" i="29"/>
  <c r="X58" i="29"/>
  <c r="V58" i="29"/>
  <c r="X72" i="29"/>
  <c r="V72" i="29"/>
  <c r="W72" i="29"/>
  <c r="AQ9" i="35"/>
  <c r="AB32" i="24" s="1"/>
  <c r="T31" i="25" s="1"/>
  <c r="FG21" i="35"/>
  <c r="J25" i="35"/>
  <c r="I25" i="35"/>
  <c r="W65" i="17"/>
  <c r="AI65" i="17"/>
  <c r="AU65" i="17"/>
  <c r="BG65" i="17"/>
  <c r="Q68" i="17"/>
  <c r="AC68" i="17"/>
  <c r="AO68" i="17"/>
  <c r="BA68" i="17"/>
  <c r="BM68" i="17"/>
  <c r="BQ68" i="17" s="1"/>
  <c r="BW68" i="17" s="1"/>
  <c r="X143" i="4" s="1"/>
  <c r="S271" i="19" s="1"/>
  <c r="BY68" i="17"/>
  <c r="CC68" i="17" s="1"/>
  <c r="CI68" i="17" s="1"/>
  <c r="CK68" i="17"/>
  <c r="CO68" i="17" s="1"/>
  <c r="CU68" i="17" s="1"/>
  <c r="CW68" i="17"/>
  <c r="DA68" i="17" s="1"/>
  <c r="DG68" i="17" s="1"/>
  <c r="DI68" i="17"/>
  <c r="DM68" i="17" s="1"/>
  <c r="DS68" i="17" s="1"/>
  <c r="IS68" i="17"/>
  <c r="JE68" i="17"/>
  <c r="JQ68" i="17"/>
  <c r="KC68" i="17"/>
  <c r="P69" i="17"/>
  <c r="AB69" i="17"/>
  <c r="AN69" i="17"/>
  <c r="AZ69" i="17"/>
  <c r="EE69" i="17"/>
  <c r="EQ69" i="17"/>
  <c r="FC69" i="17"/>
  <c r="FO69" i="17"/>
  <c r="IR69" i="17"/>
  <c r="JD69" i="17"/>
  <c r="JP69" i="17"/>
  <c r="KB69" i="17"/>
  <c r="O70" i="17"/>
  <c r="S70" i="17" s="1"/>
  <c r="Y70" i="17" s="1"/>
  <c r="AA70" i="17"/>
  <c r="AE70" i="17" s="1"/>
  <c r="AK70" i="17" s="1"/>
  <c r="H145" i="4" s="1"/>
  <c r="P214" i="19" s="1"/>
  <c r="AM70" i="17"/>
  <c r="AQ70" i="17" s="1"/>
  <c r="AW70" i="17" s="1"/>
  <c r="I145" i="4" s="1"/>
  <c r="Q214" i="19" s="1"/>
  <c r="AY70" i="17"/>
  <c r="BC70" i="17" s="1"/>
  <c r="BI70" i="17" s="1"/>
  <c r="IQ70" i="17"/>
  <c r="IU70" i="17" s="1"/>
  <c r="JA70" i="17" s="1"/>
  <c r="BZ145" i="4" s="1"/>
  <c r="AH214" i="19" s="1"/>
  <c r="JC70" i="17"/>
  <c r="JG70" i="17" s="1"/>
  <c r="JM70" i="17" s="1"/>
  <c r="JO70" i="17"/>
  <c r="JS70" i="17" s="1"/>
  <c r="JY70" i="17" s="1"/>
  <c r="KA70" i="17"/>
  <c r="KE70" i="17" s="1"/>
  <c r="KK70" i="17" s="1"/>
  <c r="CC145" i="4" s="1"/>
  <c r="AK214" i="19" s="1"/>
  <c r="W75" i="17"/>
  <c r="AI75" i="17"/>
  <c r="AU75" i="17"/>
  <c r="BG75" i="17"/>
  <c r="IY75" i="17"/>
  <c r="JK75" i="17"/>
  <c r="JW75" i="17"/>
  <c r="KI75" i="17"/>
  <c r="KU75" i="17"/>
  <c r="BO76" i="17"/>
  <c r="CA76" i="17"/>
  <c r="CM76" i="17"/>
  <c r="CY76" i="17"/>
  <c r="M2" i="29"/>
  <c r="AJ4" i="29"/>
  <c r="I6" i="29"/>
  <c r="U6" i="29"/>
  <c r="AY9" i="29"/>
  <c r="W11" i="29"/>
  <c r="V11" i="29"/>
  <c r="AI11" i="29"/>
  <c r="BN12" i="29"/>
  <c r="AJ14" i="29"/>
  <c r="AX14" i="29"/>
  <c r="X17" i="29"/>
  <c r="W17" i="29"/>
  <c r="V17" i="29"/>
  <c r="AY18" i="29"/>
  <c r="U18" i="29"/>
  <c r="I18" i="29"/>
  <c r="H18" i="29"/>
  <c r="G18" i="29"/>
  <c r="BN18" i="29"/>
  <c r="BB21" i="29"/>
  <c r="BA21" i="29"/>
  <c r="AZ21" i="29"/>
  <c r="AM24" i="29"/>
  <c r="AL24" i="29"/>
  <c r="AK24" i="29"/>
  <c r="BB25" i="29"/>
  <c r="BA25" i="29"/>
  <c r="AZ25" i="29"/>
  <c r="AY30" i="29"/>
  <c r="U30" i="29"/>
  <c r="I30" i="29"/>
  <c r="H30" i="29"/>
  <c r="G30" i="29"/>
  <c r="V37" i="29"/>
  <c r="AJ37" i="29"/>
  <c r="X37" i="29"/>
  <c r="W37" i="29"/>
  <c r="V39" i="29"/>
  <c r="AJ39" i="29"/>
  <c r="X39" i="29"/>
  <c r="W39" i="29"/>
  <c r="V41" i="29"/>
  <c r="AJ41" i="29"/>
  <c r="X41" i="29"/>
  <c r="W41" i="29"/>
  <c r="V43" i="29"/>
  <c r="AJ43" i="29"/>
  <c r="X43" i="29"/>
  <c r="W43" i="29"/>
  <c r="V47" i="29"/>
  <c r="AJ47" i="29"/>
  <c r="X47" i="29"/>
  <c r="X52" i="29"/>
  <c r="AJ52" i="29"/>
  <c r="W52" i="29"/>
  <c r="V52" i="29"/>
  <c r="AO187" i="31"/>
  <c r="N33" i="31" s="1"/>
  <c r="BJ60" i="29"/>
  <c r="Q67" i="29"/>
  <c r="DD4" i="35"/>
  <c r="DC14" i="35"/>
  <c r="CS20" i="35"/>
  <c r="EW21" i="35"/>
  <c r="DD24" i="35"/>
  <c r="DE24" i="35"/>
  <c r="BO67" i="17"/>
  <c r="CA67" i="17"/>
  <c r="CM67" i="17"/>
  <c r="CY67" i="17"/>
  <c r="BN68" i="17"/>
  <c r="BZ68" i="17"/>
  <c r="CL68" i="17"/>
  <c r="CX68" i="17"/>
  <c r="Q69" i="17"/>
  <c r="AC69" i="17"/>
  <c r="AO69" i="17"/>
  <c r="BA69" i="17"/>
  <c r="BM69" i="17"/>
  <c r="BQ69" i="17" s="1"/>
  <c r="BW69" i="17" s="1"/>
  <c r="BY69" i="17"/>
  <c r="CC69" i="17" s="1"/>
  <c r="CI69" i="17" s="1"/>
  <c r="CK69" i="17"/>
  <c r="CO69" i="17" s="1"/>
  <c r="CU69" i="17" s="1"/>
  <c r="CW69" i="17"/>
  <c r="DA69" i="17" s="1"/>
  <c r="DG69" i="17" s="1"/>
  <c r="IS69" i="17"/>
  <c r="JE69" i="17"/>
  <c r="JQ69" i="17"/>
  <c r="KC69" i="17"/>
  <c r="P70" i="17"/>
  <c r="AB70" i="17"/>
  <c r="AN70" i="17"/>
  <c r="AZ70" i="17"/>
  <c r="IR70" i="17"/>
  <c r="JD70" i="17"/>
  <c r="JP70" i="17"/>
  <c r="KB70" i="17"/>
  <c r="CL163" i="4"/>
  <c r="CB163" i="4"/>
  <c r="AJ11" i="20" s="1"/>
  <c r="BO77" i="17"/>
  <c r="CA77" i="17"/>
  <c r="CM77" i="17"/>
  <c r="CY77" i="17"/>
  <c r="H105" i="29"/>
  <c r="G107" i="29"/>
  <c r="G108" i="29" s="1"/>
  <c r="K2" i="29" s="1"/>
  <c r="L2" i="29" s="1"/>
  <c r="D2" i="29" s="1"/>
  <c r="AY8" i="29"/>
  <c r="BN9" i="29"/>
  <c r="X11" i="29"/>
  <c r="AJ11" i="29"/>
  <c r="H13" i="29"/>
  <c r="G13" i="29"/>
  <c r="AY14" i="29"/>
  <c r="AI20" i="29"/>
  <c r="BQ24" i="29"/>
  <c r="BP24" i="29"/>
  <c r="BO24" i="29"/>
  <c r="AJ30" i="29"/>
  <c r="BB31" i="29"/>
  <c r="AM56" i="29"/>
  <c r="AK56" i="29"/>
  <c r="I75" i="29"/>
  <c r="G75" i="29"/>
  <c r="U75" i="29"/>
  <c r="AJ75" i="29"/>
  <c r="AY75" i="29"/>
  <c r="BN75" i="29"/>
  <c r="H75" i="29"/>
  <c r="CT4" i="35"/>
  <c r="AN28" i="35"/>
  <c r="AQ19" i="35"/>
  <c r="CI20" i="35"/>
  <c r="T32" i="29"/>
  <c r="I44" i="29"/>
  <c r="I46" i="29"/>
  <c r="I48" i="29"/>
  <c r="I50" i="29"/>
  <c r="I52" i="29"/>
  <c r="BJ53" i="29"/>
  <c r="I56" i="29"/>
  <c r="T56" i="29"/>
  <c r="U57" i="29"/>
  <c r="AU67" i="29"/>
  <c r="I64" i="29"/>
  <c r="AJ64" i="29"/>
  <c r="BB65" i="29"/>
  <c r="AY72" i="29"/>
  <c r="AY74" i="29"/>
  <c r="BM76" i="29"/>
  <c r="AM77" i="29"/>
  <c r="AK77" i="29"/>
  <c r="AI81" i="29"/>
  <c r="AX81" i="29"/>
  <c r="AM83" i="29"/>
  <c r="BX4" i="35"/>
  <c r="CH4" i="35"/>
  <c r="CG14" i="35"/>
  <c r="U7" i="35"/>
  <c r="T7" i="35"/>
  <c r="CT8" i="35"/>
  <c r="CS8" i="35"/>
  <c r="U9" i="35"/>
  <c r="T9" i="35"/>
  <c r="CT10" i="35"/>
  <c r="CS10" i="35"/>
  <c r="DP12" i="35"/>
  <c r="DO12" i="35"/>
  <c r="S14" i="35"/>
  <c r="BX19" i="35"/>
  <c r="BW19" i="35"/>
  <c r="BW20" i="35"/>
  <c r="EA21" i="35"/>
  <c r="EJ30" i="35"/>
  <c r="EK21" i="35"/>
  <c r="BB22" i="35"/>
  <c r="T16" i="25" s="1"/>
  <c r="CC4" i="13" s="1"/>
  <c r="BX23" i="35"/>
  <c r="BW23" i="35"/>
  <c r="CT25" i="35"/>
  <c r="CS25" i="35"/>
  <c r="DZ26" i="35"/>
  <c r="EA26" i="35"/>
  <c r="AP27" i="35"/>
  <c r="AZ23" i="28"/>
  <c r="BB23" i="28"/>
  <c r="BA23" i="28"/>
  <c r="U48" i="29"/>
  <c r="U50" i="29"/>
  <c r="U56" i="29"/>
  <c r="BM56" i="29"/>
  <c r="BN57" i="29"/>
  <c r="AI59" i="29"/>
  <c r="BM59" i="29"/>
  <c r="AU60" i="29"/>
  <c r="I63" i="29"/>
  <c r="AJ63" i="29"/>
  <c r="U63" i="29"/>
  <c r="AJ72" i="29"/>
  <c r="AJ74" i="29"/>
  <c r="BM77" i="29"/>
  <c r="AX77" i="29"/>
  <c r="AI77" i="29"/>
  <c r="BB4" i="35"/>
  <c r="AY13" i="35"/>
  <c r="EW5" i="35"/>
  <c r="FG5" i="35"/>
  <c r="BX8" i="35"/>
  <c r="BW8" i="35"/>
  <c r="BX10" i="35"/>
  <c r="BW10" i="35"/>
  <c r="CT12" i="35"/>
  <c r="CS12" i="35"/>
  <c r="BB19" i="35"/>
  <c r="AB6" i="24" s="1"/>
  <c r="T5" i="25" s="1"/>
  <c r="CC4" i="10" s="1"/>
  <c r="AY28" i="35"/>
  <c r="DO21" i="35"/>
  <c r="BB23" i="35"/>
  <c r="T18" i="25" s="1"/>
  <c r="CC46" i="13" s="1"/>
  <c r="BW25" i="35"/>
  <c r="BX25" i="35"/>
  <c r="AF27" i="35"/>
  <c r="AE27" i="35"/>
  <c r="EL27" i="35"/>
  <c r="EK27" i="35"/>
  <c r="BO4" i="28"/>
  <c r="BQ4" i="28"/>
  <c r="BP4" i="28"/>
  <c r="AZ7" i="28"/>
  <c r="BB7" i="28"/>
  <c r="BA7" i="28"/>
  <c r="AZ11" i="28"/>
  <c r="BB11" i="28"/>
  <c r="BA11" i="28"/>
  <c r="AZ15" i="28"/>
  <c r="BB15" i="28"/>
  <c r="BA15" i="28"/>
  <c r="AZ21" i="28"/>
  <c r="BB21" i="28"/>
  <c r="BA21" i="28"/>
  <c r="AI17" i="29"/>
  <c r="AI19" i="29"/>
  <c r="AI21" i="29"/>
  <c r="T22" i="29"/>
  <c r="AX22" i="29"/>
  <c r="AI23" i="29"/>
  <c r="T24" i="29"/>
  <c r="AX24" i="29"/>
  <c r="AI25" i="29"/>
  <c r="T26" i="29"/>
  <c r="AX26" i="29"/>
  <c r="AI27" i="29"/>
  <c r="T28" i="29"/>
  <c r="AX28" i="29"/>
  <c r="AI29" i="29"/>
  <c r="T30" i="29"/>
  <c r="AX30" i="29"/>
  <c r="AI31" i="29"/>
  <c r="AI32" i="29"/>
  <c r="G51" i="29"/>
  <c r="AF53" i="29"/>
  <c r="BN56" i="29"/>
  <c r="T59" i="29"/>
  <c r="G63" i="29"/>
  <c r="AY64" i="29"/>
  <c r="BN64" i="29"/>
  <c r="T77" i="29"/>
  <c r="T82" i="29"/>
  <c r="AI82" i="29"/>
  <c r="X84" i="29"/>
  <c r="EA5" i="35"/>
  <c r="EK5" i="35"/>
  <c r="EV7" i="35"/>
  <c r="BB8" i="35"/>
  <c r="BA8" i="35"/>
  <c r="EV9" i="35"/>
  <c r="BA10" i="35"/>
  <c r="BB10" i="35"/>
  <c r="BX12" i="35"/>
  <c r="BW12" i="35"/>
  <c r="BK14" i="35"/>
  <c r="AQ22" i="35"/>
  <c r="AP22" i="35"/>
  <c r="BM24" i="35"/>
  <c r="BL24" i="35"/>
  <c r="I27" i="35"/>
  <c r="J27" i="35"/>
  <c r="DP27" i="35"/>
  <c r="DO27" i="35"/>
  <c r="AZ19" i="28"/>
  <c r="BB19" i="28"/>
  <c r="BA19" i="28"/>
  <c r="AJ17" i="29"/>
  <c r="BN17" i="29"/>
  <c r="AJ19" i="29"/>
  <c r="BN19" i="29"/>
  <c r="AJ21" i="29"/>
  <c r="BN21" i="29"/>
  <c r="AJ23" i="29"/>
  <c r="BN23" i="29"/>
  <c r="AJ25" i="29"/>
  <c r="BN25" i="29"/>
  <c r="AJ27" i="29"/>
  <c r="BN27" i="29"/>
  <c r="AJ29" i="29"/>
  <c r="BN29" i="29"/>
  <c r="AJ31" i="29"/>
  <c r="BN31" i="29"/>
  <c r="H47" i="29"/>
  <c r="H49" i="29"/>
  <c r="H51" i="29"/>
  <c r="BY53" i="29"/>
  <c r="AI56" i="29"/>
  <c r="AJ57" i="29"/>
  <c r="AK58" i="29"/>
  <c r="G59" i="29"/>
  <c r="U59" i="29"/>
  <c r="AJ59" i="29"/>
  <c r="AX59" i="29"/>
  <c r="AY63" i="29"/>
  <c r="I72" i="29"/>
  <c r="G72" i="29"/>
  <c r="I74" i="29"/>
  <c r="G74" i="29"/>
  <c r="AX82" i="29"/>
  <c r="AF4" i="35"/>
  <c r="DE5" i="35"/>
  <c r="DO5" i="35"/>
  <c r="DZ7" i="35"/>
  <c r="DZ9" i="35"/>
  <c r="BA12" i="35"/>
  <c r="BB12" i="35"/>
  <c r="AE19" i="35"/>
  <c r="AF19" i="35"/>
  <c r="FH19" i="35"/>
  <c r="FG19" i="35"/>
  <c r="FG20" i="35"/>
  <c r="CI21" i="35"/>
  <c r="H16" i="25"/>
  <c r="CB4" i="13" s="1"/>
  <c r="EA22" i="35"/>
  <c r="DZ22" i="35"/>
  <c r="FH23" i="35"/>
  <c r="FG23" i="35"/>
  <c r="CI26" i="35"/>
  <c r="CH26" i="35"/>
  <c r="CS27" i="35"/>
  <c r="CT27" i="35"/>
  <c r="BO8" i="28"/>
  <c r="BQ8" i="28"/>
  <c r="BP8" i="28"/>
  <c r="BP12" i="28"/>
  <c r="BO16" i="28"/>
  <c r="BQ16" i="28"/>
  <c r="BP16" i="28"/>
  <c r="AZ17" i="28"/>
  <c r="BB17" i="28"/>
  <c r="BA17" i="28"/>
  <c r="G17" i="29"/>
  <c r="G19" i="29"/>
  <c r="G21" i="29"/>
  <c r="G23" i="29"/>
  <c r="G25" i="29"/>
  <c r="G27" i="29"/>
  <c r="G29" i="29"/>
  <c r="G31" i="29"/>
  <c r="AX32" i="29"/>
  <c r="H59" i="29"/>
  <c r="AY59" i="29"/>
  <c r="BN59" i="29"/>
  <c r="BM63" i="29"/>
  <c r="T65" i="29"/>
  <c r="O163" i="4"/>
  <c r="N163" i="4"/>
  <c r="H72" i="29"/>
  <c r="H74" i="29"/>
  <c r="AS85" i="29"/>
  <c r="N8" i="24"/>
  <c r="FH4" i="35"/>
  <c r="CI5" i="35"/>
  <c r="CS5" i="35"/>
  <c r="H17" i="25"/>
  <c r="CB44" i="13" s="1"/>
  <c r="DE7" i="35"/>
  <c r="DD7" i="35"/>
  <c r="AE8" i="35"/>
  <c r="AF8" i="35"/>
  <c r="DE9" i="35"/>
  <c r="DD9" i="35"/>
  <c r="AF10" i="35"/>
  <c r="AE10" i="35"/>
  <c r="DY14" i="35"/>
  <c r="EL19" i="35"/>
  <c r="EK19" i="35"/>
  <c r="AQ20" i="35"/>
  <c r="BM21" i="35"/>
  <c r="BW21" i="35"/>
  <c r="DE22" i="35"/>
  <c r="DD22" i="35"/>
  <c r="J23" i="35"/>
  <c r="I23" i="35"/>
  <c r="EK23" i="35"/>
  <c r="EL23" i="35"/>
  <c r="AQ25" i="35"/>
  <c r="FG25" i="35"/>
  <c r="FH25" i="35"/>
  <c r="BM26" i="35"/>
  <c r="BL26" i="35"/>
  <c r="AU53" i="29"/>
  <c r="Q60" i="29"/>
  <c r="T76" i="29"/>
  <c r="BW85" i="29"/>
  <c r="EL4" i="35"/>
  <c r="BM5" i="35"/>
  <c r="BW5" i="35"/>
  <c r="CI7" i="35"/>
  <c r="CH7" i="35"/>
  <c r="H27" i="25"/>
  <c r="CB4" i="20" s="1"/>
  <c r="FG8" i="35"/>
  <c r="CH9" i="35"/>
  <c r="CI9" i="35"/>
  <c r="N34" i="24"/>
  <c r="H33" i="25" s="1"/>
  <c r="FG10" i="35"/>
  <c r="AF12" i="35"/>
  <c r="AE12" i="35"/>
  <c r="EU14" i="35"/>
  <c r="V17" i="35"/>
  <c r="DP19" i="35"/>
  <c r="N7" i="24"/>
  <c r="H6" i="25" s="1"/>
  <c r="AE20" i="35"/>
  <c r="EA20" i="35"/>
  <c r="CH22" i="35"/>
  <c r="CI22" i="35"/>
  <c r="AQ24" i="35"/>
  <c r="AP24" i="35"/>
  <c r="EW24" i="35"/>
  <c r="EV24" i="35"/>
  <c r="AZ5" i="28"/>
  <c r="BB5" i="28"/>
  <c r="BA5" i="28"/>
  <c r="AZ9" i="28"/>
  <c r="BB9" i="28"/>
  <c r="BA9" i="28"/>
  <c r="BA13" i="28"/>
  <c r="AI22" i="29"/>
  <c r="AI24" i="29"/>
  <c r="AI26" i="29"/>
  <c r="AI28" i="29"/>
  <c r="AI30" i="29"/>
  <c r="N30" i="31"/>
  <c r="G57" i="29"/>
  <c r="BY60" i="29"/>
  <c r="BO63" i="29"/>
  <c r="AX65" i="29"/>
  <c r="I70" i="29"/>
  <c r="G70" i="29"/>
  <c r="U70" i="29"/>
  <c r="AJ70" i="29"/>
  <c r="AY70" i="29"/>
  <c r="BN70" i="29"/>
  <c r="BO77" i="29"/>
  <c r="BQ77" i="29"/>
  <c r="DP4" i="35"/>
  <c r="AQ5" i="35"/>
  <c r="T11" i="25" s="1"/>
  <c r="CC4" i="12" s="1"/>
  <c r="BA5" i="35"/>
  <c r="BL7" i="35"/>
  <c r="BM7" i="35"/>
  <c r="EK8" i="35"/>
  <c r="BM9" i="35"/>
  <c r="BL9" i="35"/>
  <c r="EK10" i="35"/>
  <c r="N37" i="24"/>
  <c r="FH12" i="35"/>
  <c r="FG12" i="35"/>
  <c r="AR17" i="35"/>
  <c r="DE20" i="35"/>
  <c r="DO20" i="35"/>
  <c r="AQ21" i="35"/>
  <c r="H23" i="25"/>
  <c r="CB5" i="19" s="1"/>
  <c r="EA24" i="35"/>
  <c r="DZ24" i="35"/>
  <c r="AF25" i="35"/>
  <c r="AE25" i="35"/>
  <c r="AP26" i="35"/>
  <c r="AQ26" i="35"/>
  <c r="BB27" i="35"/>
  <c r="AB38" i="24" s="1"/>
  <c r="T37" i="25" s="1"/>
  <c r="AL26" i="28"/>
  <c r="AX28" i="28"/>
  <c r="T28" i="28"/>
  <c r="BM28" i="28"/>
  <c r="X32" i="28"/>
  <c r="W32" i="28"/>
  <c r="V32" i="28"/>
  <c r="BQ36" i="28"/>
  <c r="BP36" i="28"/>
  <c r="BO36" i="28"/>
  <c r="BQ37" i="28"/>
  <c r="BP37" i="28"/>
  <c r="BO37" i="28"/>
  <c r="BQ40" i="28"/>
  <c r="BP40" i="28"/>
  <c r="BO40" i="28"/>
  <c r="BQ41" i="28"/>
  <c r="BP41" i="28"/>
  <c r="BO41" i="28"/>
  <c r="BQ45" i="28"/>
  <c r="BP45" i="28"/>
  <c r="BO45" i="28"/>
  <c r="AZ59" i="28"/>
  <c r="BB59" i="28"/>
  <c r="BA59" i="28"/>
  <c r="BN82" i="29"/>
  <c r="AJ84" i="29"/>
  <c r="CR30" i="35"/>
  <c r="AG3" i="28"/>
  <c r="AI5" i="28"/>
  <c r="BM5" i="28"/>
  <c r="AI7" i="28"/>
  <c r="BM7" i="28"/>
  <c r="AI9" i="28"/>
  <c r="BM9" i="28"/>
  <c r="AI11" i="28"/>
  <c r="BM11" i="28"/>
  <c r="AI13" i="28"/>
  <c r="BM13" i="28"/>
  <c r="AI15" i="28"/>
  <c r="BM15" i="28"/>
  <c r="AI17" i="28"/>
  <c r="BM17" i="28"/>
  <c r="T18" i="28"/>
  <c r="AX18" i="28"/>
  <c r="AI19" i="28"/>
  <c r="BM19" i="28"/>
  <c r="T20" i="28"/>
  <c r="AX20" i="28"/>
  <c r="AI21" i="28"/>
  <c r="BM21" i="28"/>
  <c r="T22" i="28"/>
  <c r="AX22" i="28"/>
  <c r="AI23" i="28"/>
  <c r="BM23" i="28"/>
  <c r="AX24" i="28"/>
  <c r="AI25" i="28"/>
  <c r="BO25" i="28"/>
  <c r="AM26" i="28"/>
  <c r="BP26" i="28"/>
  <c r="BQ28" i="28"/>
  <c r="BO28" i="28"/>
  <c r="BP28" i="28"/>
  <c r="BQ30" i="28"/>
  <c r="BP30" i="28"/>
  <c r="BO30" i="28"/>
  <c r="BQ43" i="28"/>
  <c r="BP43" i="28"/>
  <c r="BO43" i="28"/>
  <c r="BQ64" i="28"/>
  <c r="BP64" i="28"/>
  <c r="BO64" i="28"/>
  <c r="BQ65" i="28"/>
  <c r="BP65" i="28"/>
  <c r="BO65" i="28"/>
  <c r="BQ69" i="28"/>
  <c r="BP69" i="28"/>
  <c r="BO69" i="28"/>
  <c r="CD6" i="4"/>
  <c r="AL4" i="10" s="1"/>
  <c r="G28" i="35"/>
  <c r="AJ5" i="28"/>
  <c r="BN5" i="28"/>
  <c r="AJ7" i="28"/>
  <c r="BN7" i="28"/>
  <c r="AJ9" i="28"/>
  <c r="BN9" i="28"/>
  <c r="AJ11" i="28"/>
  <c r="BN11" i="28"/>
  <c r="AJ13" i="28"/>
  <c r="BN13" i="28"/>
  <c r="AJ15" i="28"/>
  <c r="BN15" i="28"/>
  <c r="AJ17" i="28"/>
  <c r="BN17" i="28"/>
  <c r="AJ19" i="28"/>
  <c r="BN19" i="28"/>
  <c r="AJ21" i="28"/>
  <c r="BN21" i="28"/>
  <c r="AJ23" i="28"/>
  <c r="BN23" i="28"/>
  <c r="AJ25" i="28"/>
  <c r="BP25" i="28"/>
  <c r="BQ26" i="28"/>
  <c r="T27" i="28"/>
  <c r="BQ66" i="28"/>
  <c r="BP66" i="28"/>
  <c r="BO66" i="28"/>
  <c r="BQ67" i="28"/>
  <c r="BP67" i="28"/>
  <c r="BO67" i="28"/>
  <c r="AX2" i="13"/>
  <c r="AX57" i="10"/>
  <c r="AX2" i="10"/>
  <c r="P2" i="10"/>
  <c r="AJ65" i="29"/>
  <c r="BN65" i="29"/>
  <c r="AJ66" i="29"/>
  <c r="T70" i="29"/>
  <c r="AX70" i="29"/>
  <c r="AI71" i="29"/>
  <c r="BM71" i="29"/>
  <c r="T72" i="29"/>
  <c r="AX72" i="29"/>
  <c r="AI73" i="29"/>
  <c r="BM73" i="29"/>
  <c r="T74" i="29"/>
  <c r="AX74" i="29"/>
  <c r="AI75" i="29"/>
  <c r="BM75" i="29"/>
  <c r="H77" i="29"/>
  <c r="AJ81" i="29"/>
  <c r="H82" i="29"/>
  <c r="U82" i="29"/>
  <c r="BN83" i="29"/>
  <c r="AY84" i="29"/>
  <c r="AF33" i="28"/>
  <c r="BJ33" i="28"/>
  <c r="G5" i="28"/>
  <c r="V6" i="28"/>
  <c r="AZ6" i="28"/>
  <c r="G7" i="28"/>
  <c r="V8" i="28"/>
  <c r="AZ8" i="28"/>
  <c r="G9" i="28"/>
  <c r="V10" i="28"/>
  <c r="G11" i="28"/>
  <c r="V12" i="28"/>
  <c r="G13" i="28"/>
  <c r="V14" i="28"/>
  <c r="AZ14" i="28"/>
  <c r="G15" i="28"/>
  <c r="V16" i="28"/>
  <c r="G17" i="28"/>
  <c r="V18" i="28"/>
  <c r="AZ18" i="28"/>
  <c r="G19" i="28"/>
  <c r="V20" i="28"/>
  <c r="AZ20" i="28"/>
  <c r="G21" i="28"/>
  <c r="V22" i="28"/>
  <c r="G23" i="28"/>
  <c r="V24" i="28"/>
  <c r="G25" i="28"/>
  <c r="AY26" i="28"/>
  <c r="U26" i="28"/>
  <c r="G26" i="28"/>
  <c r="AI27" i="28"/>
  <c r="AX27" i="28"/>
  <c r="BP27" i="28"/>
  <c r="BP29" i="28"/>
  <c r="BQ75" i="28"/>
  <c r="BP75" i="28"/>
  <c r="BO75" i="28"/>
  <c r="W16" i="28"/>
  <c r="H17" i="28"/>
  <c r="W18" i="28"/>
  <c r="BA18" i="28"/>
  <c r="H19" i="28"/>
  <c r="W20" i="28"/>
  <c r="BA20" i="28"/>
  <c r="H21" i="28"/>
  <c r="W22" i="28"/>
  <c r="H23" i="28"/>
  <c r="W24" i="28"/>
  <c r="H25" i="28"/>
  <c r="BQ29" i="28"/>
  <c r="BQ38" i="28"/>
  <c r="BP38" i="28"/>
  <c r="BO38" i="28"/>
  <c r="BQ39" i="28"/>
  <c r="BP39" i="28"/>
  <c r="BO39" i="28"/>
  <c r="AK60" i="28"/>
  <c r="AM60" i="28"/>
  <c r="AL60" i="28"/>
  <c r="AB7" i="4"/>
  <c r="W5" i="10" s="1"/>
  <c r="BN84" i="29"/>
  <c r="CS19" i="35"/>
  <c r="EK20" i="35"/>
  <c r="EU29" i="35"/>
  <c r="BL22" i="35"/>
  <c r="EV22" i="35"/>
  <c r="AE23" i="35"/>
  <c r="DO23" i="35"/>
  <c r="CH24" i="35"/>
  <c r="EK25" i="35"/>
  <c r="DD26" i="35"/>
  <c r="BW27" i="35"/>
  <c r="FG27" i="35"/>
  <c r="AI4" i="28"/>
  <c r="I5" i="28"/>
  <c r="T5" i="28"/>
  <c r="AI6" i="28"/>
  <c r="I7" i="28"/>
  <c r="T7" i="28"/>
  <c r="AI8" i="28"/>
  <c r="I9" i="28"/>
  <c r="T9" i="28"/>
  <c r="AI10" i="28"/>
  <c r="I11" i="28"/>
  <c r="T11" i="28"/>
  <c r="AI12" i="28"/>
  <c r="I13" i="28"/>
  <c r="T13" i="28"/>
  <c r="AI14" i="28"/>
  <c r="I15" i="28"/>
  <c r="T15" i="28"/>
  <c r="AI16" i="28"/>
  <c r="I17" i="28"/>
  <c r="T17" i="28"/>
  <c r="AI18" i="28"/>
  <c r="I19" i="28"/>
  <c r="T19" i="28"/>
  <c r="AI20" i="28"/>
  <c r="I21" i="28"/>
  <c r="T21" i="28"/>
  <c r="AI22" i="28"/>
  <c r="I23" i="28"/>
  <c r="T23" i="28"/>
  <c r="AI24" i="28"/>
  <c r="I25" i="28"/>
  <c r="AY25" i="28"/>
  <c r="I26" i="28"/>
  <c r="T26" i="28"/>
  <c r="AI28" i="28"/>
  <c r="BQ51" i="28"/>
  <c r="BP51" i="28"/>
  <c r="BO51" i="28"/>
  <c r="BQ56" i="28"/>
  <c r="BP56" i="28"/>
  <c r="BO56" i="28"/>
  <c r="BQ73" i="28"/>
  <c r="BP73" i="28"/>
  <c r="BO73" i="28"/>
  <c r="BL17" i="4"/>
  <c r="BO8" i="10" s="1"/>
  <c r="M2" i="28"/>
  <c r="AJ4" i="28"/>
  <c r="U5" i="28"/>
  <c r="AJ6" i="28"/>
  <c r="U7" i="28"/>
  <c r="AJ8" i="28"/>
  <c r="U9" i="28"/>
  <c r="AJ10" i="28"/>
  <c r="U11" i="28"/>
  <c r="AJ12" i="28"/>
  <c r="U13" i="28"/>
  <c r="AJ14" i="28"/>
  <c r="U15" i="28"/>
  <c r="AJ16" i="28"/>
  <c r="U17" i="28"/>
  <c r="AJ18" i="28"/>
  <c r="U19" i="28"/>
  <c r="AJ20" i="28"/>
  <c r="U21" i="28"/>
  <c r="AJ22" i="28"/>
  <c r="U23" i="28"/>
  <c r="AJ24" i="28"/>
  <c r="BQ49" i="28"/>
  <c r="BP49" i="28"/>
  <c r="BO49" i="28"/>
  <c r="BB57" i="28"/>
  <c r="BA57" i="28"/>
  <c r="AZ57" i="28"/>
  <c r="U65" i="29"/>
  <c r="AI70" i="29"/>
  <c r="T71" i="29"/>
  <c r="AI72" i="29"/>
  <c r="T73" i="29"/>
  <c r="AI74" i="29"/>
  <c r="T75" i="29"/>
  <c r="H84" i="29"/>
  <c r="H98" i="28"/>
  <c r="G100" i="28"/>
  <c r="G101" i="28" s="1"/>
  <c r="K2" i="28" s="1"/>
  <c r="L2" i="28" s="1"/>
  <c r="D2" i="28" s="1"/>
  <c r="W31" i="28"/>
  <c r="V31" i="28"/>
  <c r="X31" i="28"/>
  <c r="BQ47" i="28"/>
  <c r="BP47" i="28"/>
  <c r="BO47" i="28"/>
  <c r="BQ71" i="28"/>
  <c r="BP71" i="28"/>
  <c r="BO71" i="28"/>
  <c r="AZ79" i="28"/>
  <c r="BB79" i="28"/>
  <c r="BA79" i="28"/>
  <c r="AF23" i="24"/>
  <c r="AS23" i="24"/>
  <c r="G28" i="28"/>
  <c r="G30" i="28"/>
  <c r="AX31" i="28"/>
  <c r="I32" i="28"/>
  <c r="AI32" i="28"/>
  <c r="V36" i="28"/>
  <c r="AZ36" i="28"/>
  <c r="G37" i="28"/>
  <c r="V38" i="28"/>
  <c r="AZ38" i="28"/>
  <c r="G39" i="28"/>
  <c r="V40" i="28"/>
  <c r="AZ40" i="28"/>
  <c r="G41" i="28"/>
  <c r="V42" i="28"/>
  <c r="AZ42" i="28"/>
  <c r="G43" i="28"/>
  <c r="V44" i="28"/>
  <c r="AZ44" i="28"/>
  <c r="G45" i="28"/>
  <c r="V46" i="28"/>
  <c r="AZ46" i="28"/>
  <c r="G47" i="28"/>
  <c r="V48" i="28"/>
  <c r="AZ48" i="28"/>
  <c r="G49" i="28"/>
  <c r="V50" i="28"/>
  <c r="AZ50" i="28"/>
  <c r="G51" i="28"/>
  <c r="AK52" i="28"/>
  <c r="AX52" i="28"/>
  <c r="AY56" i="28"/>
  <c r="AJ57" i="28"/>
  <c r="BN57" i="28"/>
  <c r="AY58" i="28"/>
  <c r="BN59" i="28"/>
  <c r="AY60" i="28"/>
  <c r="V64" i="28"/>
  <c r="AZ64" i="28"/>
  <c r="G65" i="28"/>
  <c r="V66" i="28"/>
  <c r="AZ66" i="28"/>
  <c r="G67" i="28"/>
  <c r="V68" i="28"/>
  <c r="AZ68" i="28"/>
  <c r="G69" i="28"/>
  <c r="V70" i="28"/>
  <c r="AZ70" i="28"/>
  <c r="G71" i="28"/>
  <c r="V72" i="28"/>
  <c r="AZ72" i="28"/>
  <c r="G73" i="28"/>
  <c r="V74" i="28"/>
  <c r="AZ74" i="28"/>
  <c r="G75" i="28"/>
  <c r="BN79" i="28"/>
  <c r="AZ81" i="28"/>
  <c r="BM81" i="28"/>
  <c r="V1" i="24"/>
  <c r="Q12" i="24"/>
  <c r="R23" i="24"/>
  <c r="AU179" i="31"/>
  <c r="AU180" i="31"/>
  <c r="AN23" i="25"/>
  <c r="P23" i="25"/>
  <c r="BB8" i="4"/>
  <c r="AQ8" i="4"/>
  <c r="Y6" i="10" s="1"/>
  <c r="BL8" i="4"/>
  <c r="AG6" i="10" s="1"/>
  <c r="CD8" i="4"/>
  <c r="AL6" i="10" s="1"/>
  <c r="G87" i="31"/>
  <c r="BI9" i="4"/>
  <c r="AD7" i="10" s="1"/>
  <c r="AA11" i="4"/>
  <c r="BD4" i="10" s="1"/>
  <c r="Y11" i="4"/>
  <c r="BB4" i="10" s="1"/>
  <c r="AB13" i="4"/>
  <c r="BE5" i="10" s="1"/>
  <c r="CD13" i="4"/>
  <c r="BT5" i="10" s="1"/>
  <c r="AP17" i="4"/>
  <c r="BF8" i="10" s="1"/>
  <c r="BA19" i="4"/>
  <c r="X24" i="4"/>
  <c r="BA11" i="10" s="1"/>
  <c r="X32" i="4"/>
  <c r="AA35" i="4"/>
  <c r="AJ32" i="28"/>
  <c r="BA42" i="28"/>
  <c r="H43" i="28"/>
  <c r="W44" i="28"/>
  <c r="BA44" i="28"/>
  <c r="H45" i="28"/>
  <c r="W46" i="28"/>
  <c r="BA46" i="28"/>
  <c r="H47" i="28"/>
  <c r="W48" i="28"/>
  <c r="BA48" i="28"/>
  <c r="H49" i="28"/>
  <c r="W50" i="28"/>
  <c r="BA50" i="28"/>
  <c r="H51" i="28"/>
  <c r="AL52" i="28"/>
  <c r="T59" i="28"/>
  <c r="BM60" i="28"/>
  <c r="W64" i="28"/>
  <c r="BA64" i="28"/>
  <c r="H65" i="28"/>
  <c r="W66" i="28"/>
  <c r="BA66" i="28"/>
  <c r="H67" i="28"/>
  <c r="W68" i="28"/>
  <c r="BA68" i="28"/>
  <c r="H69" i="28"/>
  <c r="W70" i="28"/>
  <c r="BA70" i="28"/>
  <c r="H71" i="28"/>
  <c r="W72" i="28"/>
  <c r="BA72" i="28"/>
  <c r="H73" i="28"/>
  <c r="W74" i="28"/>
  <c r="BA74" i="28"/>
  <c r="H75" i="28"/>
  <c r="U75" i="28"/>
  <c r="T79" i="28"/>
  <c r="BM80" i="28"/>
  <c r="BA81" i="28"/>
  <c r="AO11" i="25"/>
  <c r="Q22" i="25"/>
  <c r="AO22" i="25"/>
  <c r="AC22" i="25"/>
  <c r="AA6" i="4"/>
  <c r="V4" i="10" s="1"/>
  <c r="AS4" i="10"/>
  <c r="CL11" i="4"/>
  <c r="BS11" i="4"/>
  <c r="AZ11" i="4"/>
  <c r="CK11" i="4"/>
  <c r="BR11" i="4"/>
  <c r="CJ11" i="4"/>
  <c r="R11" i="4"/>
  <c r="AJ11" i="4"/>
  <c r="Q11" i="4"/>
  <c r="BB11" i="4"/>
  <c r="AI11" i="4"/>
  <c r="P11" i="4"/>
  <c r="BL14" i="4"/>
  <c r="AG10" i="10" s="1"/>
  <c r="X16" i="4"/>
  <c r="BA7" i="10" s="1"/>
  <c r="CC18" i="4"/>
  <c r="AK11" i="10" s="1"/>
  <c r="CB18" i="4"/>
  <c r="AJ11" i="10" s="1"/>
  <c r="CA18" i="4"/>
  <c r="AI11" i="10" s="1"/>
  <c r="CJ18" i="4"/>
  <c r="BZ18" i="4"/>
  <c r="AH11" i="10" s="1"/>
  <c r="BI19" i="4"/>
  <c r="BL9" i="10" s="1"/>
  <c r="AT22" i="4"/>
  <c r="AB14" i="10" s="1"/>
  <c r="BL24" i="4"/>
  <c r="BO11" i="10" s="1"/>
  <c r="AT25" i="4"/>
  <c r="BJ59" i="10" s="1"/>
  <c r="CD25" i="4"/>
  <c r="BT59" i="10" s="1"/>
  <c r="AT27" i="4"/>
  <c r="BJ61" i="10" s="1"/>
  <c r="CD27" i="4"/>
  <c r="BT61" i="10" s="1"/>
  <c r="CD33" i="4"/>
  <c r="AT38" i="4"/>
  <c r="CC38" i="4"/>
  <c r="AI29" i="28"/>
  <c r="T30" i="28"/>
  <c r="AX30" i="28"/>
  <c r="AZ31" i="28"/>
  <c r="BM31" i="28"/>
  <c r="AX32" i="28"/>
  <c r="AI36" i="28"/>
  <c r="BM36" i="28"/>
  <c r="I37" i="28"/>
  <c r="AI38" i="28"/>
  <c r="BM38" i="28"/>
  <c r="I39" i="28"/>
  <c r="AI40" i="28"/>
  <c r="BM40" i="28"/>
  <c r="I41" i="28"/>
  <c r="AI42" i="28"/>
  <c r="BM42" i="28"/>
  <c r="I43" i="28"/>
  <c r="AI44" i="28"/>
  <c r="BM44" i="28"/>
  <c r="I45" i="28"/>
  <c r="AI46" i="28"/>
  <c r="BM46" i="28"/>
  <c r="I47" i="28"/>
  <c r="AI48" i="28"/>
  <c r="BM48" i="28"/>
  <c r="I49" i="28"/>
  <c r="AI50" i="28"/>
  <c r="BM50" i="28"/>
  <c r="I51" i="28"/>
  <c r="AZ52" i="28"/>
  <c r="BM52" i="28"/>
  <c r="W58" i="28"/>
  <c r="H59" i="28"/>
  <c r="U59" i="28"/>
  <c r="BN60" i="28"/>
  <c r="AI64" i="28"/>
  <c r="I65" i="28"/>
  <c r="T65" i="28"/>
  <c r="AX65" i="28"/>
  <c r="AI66" i="28"/>
  <c r="I67" i="28"/>
  <c r="T67" i="28"/>
  <c r="AX67" i="28"/>
  <c r="AI68" i="28"/>
  <c r="I69" i="28"/>
  <c r="T69" i="28"/>
  <c r="AX69" i="28"/>
  <c r="AI70" i="28"/>
  <c r="I71" i="28"/>
  <c r="T71" i="28"/>
  <c r="AX71" i="28"/>
  <c r="AI72" i="28"/>
  <c r="I73" i="28"/>
  <c r="T73" i="28"/>
  <c r="AX73" i="28"/>
  <c r="AI74" i="28"/>
  <c r="I75" i="28"/>
  <c r="AI75" i="28"/>
  <c r="H79" i="28"/>
  <c r="U79" i="28"/>
  <c r="BN80" i="28"/>
  <c r="U97" i="28"/>
  <c r="W97" i="28" s="1"/>
  <c r="BA22" i="25"/>
  <c r="AQ129" i="31"/>
  <c r="AQ123" i="31"/>
  <c r="AQ103" i="31"/>
  <c r="AQ128" i="31"/>
  <c r="CA6" i="4"/>
  <c r="AI4" i="10" s="1"/>
  <c r="CL6" i="4"/>
  <c r="AH7" i="4"/>
  <c r="BA7" i="4"/>
  <c r="BR7" i="4"/>
  <c r="AP9" i="4"/>
  <c r="X7" i="10" s="1"/>
  <c r="CA10" i="4"/>
  <c r="AI8" i="10" s="1"/>
  <c r="BL13" i="4"/>
  <c r="BO5" i="10" s="1"/>
  <c r="AH19" i="4"/>
  <c r="CD31" i="4"/>
  <c r="AQ34" i="4"/>
  <c r="AJ27" i="28"/>
  <c r="U28" i="28"/>
  <c r="AY28" i="28"/>
  <c r="AJ29" i="28"/>
  <c r="U30" i="28"/>
  <c r="AY30" i="28"/>
  <c r="BA31" i="28"/>
  <c r="BN31" i="28"/>
  <c r="AY32" i="28"/>
  <c r="AJ36" i="28"/>
  <c r="U37" i="28"/>
  <c r="AY37" i="28"/>
  <c r="AJ38" i="28"/>
  <c r="U39" i="28"/>
  <c r="AY39" i="28"/>
  <c r="AJ40" i="28"/>
  <c r="U41" i="28"/>
  <c r="AY41" i="28"/>
  <c r="AJ42" i="28"/>
  <c r="BN42" i="28"/>
  <c r="U43" i="28"/>
  <c r="AY43" i="28"/>
  <c r="AJ44" i="28"/>
  <c r="BN44" i="28"/>
  <c r="U45" i="28"/>
  <c r="AY45" i="28"/>
  <c r="AJ46" i="28"/>
  <c r="BN46" i="28"/>
  <c r="U47" i="28"/>
  <c r="AY47" i="28"/>
  <c r="AJ48" i="28"/>
  <c r="BN48" i="28"/>
  <c r="U49" i="28"/>
  <c r="AY49" i="28"/>
  <c r="AJ50" i="28"/>
  <c r="BN50" i="28"/>
  <c r="U51" i="28"/>
  <c r="AY51" i="28"/>
  <c r="BA52" i="28"/>
  <c r="BN52" i="28"/>
  <c r="AI56" i="28"/>
  <c r="I57" i="28"/>
  <c r="T57" i="28"/>
  <c r="AX57" i="28"/>
  <c r="AI58" i="28"/>
  <c r="I59" i="28"/>
  <c r="AI59" i="28"/>
  <c r="G60" i="28"/>
  <c r="T60" i="28"/>
  <c r="AJ64" i="28"/>
  <c r="U65" i="28"/>
  <c r="AY65" i="28"/>
  <c r="AJ66" i="28"/>
  <c r="U67" i="28"/>
  <c r="AY67" i="28"/>
  <c r="AJ68" i="28"/>
  <c r="BN68" i="28"/>
  <c r="U69" i="28"/>
  <c r="AY69" i="28"/>
  <c r="AJ70" i="28"/>
  <c r="BN70" i="28"/>
  <c r="U71" i="28"/>
  <c r="AY71" i="28"/>
  <c r="AJ72" i="28"/>
  <c r="BN72" i="28"/>
  <c r="U73" i="28"/>
  <c r="AY73" i="28"/>
  <c r="AJ74" i="28"/>
  <c r="BN74" i="28"/>
  <c r="AJ75" i="28"/>
  <c r="AI79" i="28"/>
  <c r="T80" i="28"/>
  <c r="BP81" i="28"/>
  <c r="T179" i="31"/>
  <c r="T180" i="31"/>
  <c r="BA11" i="25"/>
  <c r="CA4" i="20"/>
  <c r="Z27" i="25"/>
  <c r="AB231" i="31" s="1"/>
  <c r="J52" i="31" s="1"/>
  <c r="AX27" i="25"/>
  <c r="AT231" i="31" s="1"/>
  <c r="J54" i="31" s="1"/>
  <c r="N27" i="25"/>
  <c r="S231" i="31" s="1"/>
  <c r="J51" i="31" s="1"/>
  <c r="K5" i="10"/>
  <c r="R7" i="4"/>
  <c r="AJ7" i="4"/>
  <c r="Q7" i="4"/>
  <c r="BB7" i="4"/>
  <c r="AI7" i="4"/>
  <c r="P7" i="4"/>
  <c r="CL7" i="4"/>
  <c r="BS7" i="4"/>
  <c r="AZ7" i="4"/>
  <c r="CJ7" i="4"/>
  <c r="AA7" i="4"/>
  <c r="V5" i="10" s="1"/>
  <c r="Y7" i="4"/>
  <c r="T5" i="10" s="1"/>
  <c r="AT7" i="4"/>
  <c r="AB5" i="10" s="1"/>
  <c r="BL7" i="4"/>
  <c r="AG5" i="10" s="1"/>
  <c r="BT7" i="4"/>
  <c r="CK7" i="4"/>
  <c r="AT14" i="4"/>
  <c r="AB10" i="10" s="1"/>
  <c r="AA15" i="4"/>
  <c r="BD6" i="10" s="1"/>
  <c r="Z15" i="4"/>
  <c r="BC6" i="10" s="1"/>
  <c r="Y15" i="4"/>
  <c r="BB6" i="10" s="1"/>
  <c r="X15" i="4"/>
  <c r="BA6" i="10" s="1"/>
  <c r="BL21" i="4"/>
  <c r="AG13" i="10" s="1"/>
  <c r="AQ26" i="4"/>
  <c r="BG60" i="10" s="1"/>
  <c r="CD36" i="4"/>
  <c r="CC37" i="4"/>
  <c r="BL39" i="4"/>
  <c r="AB43" i="4"/>
  <c r="BJ44" i="4"/>
  <c r="T31" i="28"/>
  <c r="BM32" i="28"/>
  <c r="G42" i="28"/>
  <c r="G44" i="28"/>
  <c r="G46" i="28"/>
  <c r="G48" i="28"/>
  <c r="G50" i="28"/>
  <c r="G52" i="28"/>
  <c r="T52" i="28"/>
  <c r="AJ56" i="28"/>
  <c r="U57" i="28"/>
  <c r="AJ58" i="28"/>
  <c r="BN58" i="28"/>
  <c r="AJ59" i="28"/>
  <c r="H60" i="28"/>
  <c r="U60" i="28"/>
  <c r="G68" i="28"/>
  <c r="G70" i="28"/>
  <c r="G72" i="28"/>
  <c r="G74" i="28"/>
  <c r="AX75" i="28"/>
  <c r="AJ79" i="28"/>
  <c r="T81" i="28"/>
  <c r="AJ97" i="28"/>
  <c r="AL97" i="28" s="1"/>
  <c r="AS24" i="24"/>
  <c r="AO17" i="25"/>
  <c r="AC17" i="25"/>
  <c r="AL27" i="25"/>
  <c r="AK231" i="31" s="1"/>
  <c r="J53" i="31" s="1"/>
  <c r="CD7" i="4"/>
  <c r="AL5" i="10" s="1"/>
  <c r="BH10" i="4"/>
  <c r="AC8" i="10" s="1"/>
  <c r="AW11" i="4"/>
  <c r="BT11" i="4"/>
  <c r="BT33" i="4"/>
  <c r="BN32" i="28"/>
  <c r="H52" i="28"/>
  <c r="U52" i="28"/>
  <c r="AX59" i="28"/>
  <c r="H70" i="28"/>
  <c r="H72" i="28"/>
  <c r="H74" i="28"/>
  <c r="AY75" i="28"/>
  <c r="AX79" i="28"/>
  <c r="BJ82" i="28"/>
  <c r="G81" i="28"/>
  <c r="U81" i="28"/>
  <c r="AJ81" i="28"/>
  <c r="AY97" i="28"/>
  <c r="BA97" i="28" s="1"/>
  <c r="Q11" i="25"/>
  <c r="AC179" i="31"/>
  <c r="AC180" i="31"/>
  <c r="BA27" i="25"/>
  <c r="Q27" i="25"/>
  <c r="AO27" i="25"/>
  <c r="AQ10" i="4"/>
  <c r="Y8" i="10" s="1"/>
  <c r="BA11" i="4"/>
  <c r="AT13" i="4"/>
  <c r="BJ5" i="10" s="1"/>
  <c r="AB14" i="4"/>
  <c r="W10" i="10" s="1"/>
  <c r="BK17" i="4"/>
  <c r="BN8" i="10" s="1"/>
  <c r="BJ17" i="4"/>
  <c r="BM8" i="10" s="1"/>
  <c r="BR17" i="4"/>
  <c r="BH17" i="4"/>
  <c r="BK8" i="10" s="1"/>
  <c r="AS24" i="4"/>
  <c r="BI11" i="10" s="1"/>
  <c r="BK25" i="4"/>
  <c r="BN59" i="10" s="1"/>
  <c r="AB27" i="4"/>
  <c r="BE61" i="10" s="1"/>
  <c r="BI27" i="4"/>
  <c r="BL61" i="10" s="1"/>
  <c r="AS32" i="4"/>
  <c r="BT34" i="4"/>
  <c r="AB34" i="4"/>
  <c r="CD35" i="4"/>
  <c r="AP41" i="4"/>
  <c r="AI30" i="28"/>
  <c r="G32" i="28"/>
  <c r="T36" i="28"/>
  <c r="AI37" i="28"/>
  <c r="T38" i="28"/>
  <c r="AI39" i="28"/>
  <c r="T40" i="28"/>
  <c r="AI41" i="28"/>
  <c r="T42" i="28"/>
  <c r="AI43" i="28"/>
  <c r="T44" i="28"/>
  <c r="AI45" i="28"/>
  <c r="T46" i="28"/>
  <c r="AI47" i="28"/>
  <c r="T48" i="28"/>
  <c r="AI49" i="28"/>
  <c r="T50" i="28"/>
  <c r="AI51" i="28"/>
  <c r="AI65" i="28"/>
  <c r="AI67" i="28"/>
  <c r="AI69" i="28"/>
  <c r="AI71" i="28"/>
  <c r="AI73" i="28"/>
  <c r="H81" i="28"/>
  <c r="AX81" i="28"/>
  <c r="AC27" i="25"/>
  <c r="AB10" i="4"/>
  <c r="W8" i="10" s="1"/>
  <c r="AH11" i="4"/>
  <c r="BI11" i="4"/>
  <c r="BL4" i="10" s="1"/>
  <c r="AS9" i="10"/>
  <c r="CL19" i="4"/>
  <c r="BS19" i="4"/>
  <c r="AZ19" i="4"/>
  <c r="CK19" i="4"/>
  <c r="BR19" i="4"/>
  <c r="CJ19" i="4"/>
  <c r="R19" i="4"/>
  <c r="CG19" i="4"/>
  <c r="AQ97" i="31" s="1"/>
  <c r="AJ19" i="4"/>
  <c r="Q19" i="4"/>
  <c r="BB19" i="4"/>
  <c r="AI19" i="4"/>
  <c r="P19" i="4"/>
  <c r="BT19" i="4"/>
  <c r="AT21" i="4"/>
  <c r="AB13" i="10" s="1"/>
  <c r="BL22" i="4"/>
  <c r="AG14" i="10" s="1"/>
  <c r="AA23" i="4"/>
  <c r="BD10" i="10" s="1"/>
  <c r="BL23" i="4"/>
  <c r="BO10" i="10" s="1"/>
  <c r="CD24" i="4"/>
  <c r="BT11" i="10" s="1"/>
  <c r="AB26" i="4"/>
  <c r="BE60" i="10" s="1"/>
  <c r="AA31" i="4"/>
  <c r="BL31" i="4"/>
  <c r="BT32" i="4"/>
  <c r="CD32" i="4"/>
  <c r="AB37" i="4"/>
  <c r="AQ44" i="4"/>
  <c r="AJ28" i="28"/>
  <c r="AJ30" i="28"/>
  <c r="H32" i="28"/>
  <c r="AJ37" i="28"/>
  <c r="AJ39" i="28"/>
  <c r="AJ41" i="28"/>
  <c r="AJ43" i="28"/>
  <c r="AJ45" i="28"/>
  <c r="AJ47" i="28"/>
  <c r="AJ49" i="28"/>
  <c r="AJ51" i="28"/>
  <c r="AI57" i="28"/>
  <c r="AJ65" i="28"/>
  <c r="AJ67" i="28"/>
  <c r="AJ69" i="28"/>
  <c r="AJ71" i="28"/>
  <c r="AJ73" i="28"/>
  <c r="CA4" i="19"/>
  <c r="J216" i="31"/>
  <c r="J217" i="31"/>
  <c r="Z22" i="25"/>
  <c r="AX22" i="25"/>
  <c r="N22" i="25"/>
  <c r="AL22" i="25"/>
  <c r="AV2" i="13"/>
  <c r="AV2" i="10"/>
  <c r="AV57" i="10"/>
  <c r="N2" i="10"/>
  <c r="J5" i="4"/>
  <c r="I5" i="4"/>
  <c r="G5" i="4"/>
  <c r="CD9" i="4"/>
  <c r="AL7" i="10" s="1"/>
  <c r="AT11" i="4"/>
  <c r="BJ4" i="10" s="1"/>
  <c r="AB12" i="4"/>
  <c r="W9" i="10" s="1"/>
  <c r="AS16" i="4"/>
  <c r="BI7" i="10" s="1"/>
  <c r="BB16" i="4"/>
  <c r="AR16" i="4"/>
  <c r="BH7" i="10" s="1"/>
  <c r="AZ16" i="4"/>
  <c r="AP16" i="4"/>
  <c r="BF7" i="10" s="1"/>
  <c r="BL26" i="4"/>
  <c r="BO60" i="10" s="1"/>
  <c r="AB28" i="4"/>
  <c r="BE62" i="10" s="1"/>
  <c r="AB36" i="4"/>
  <c r="BZ39" i="4"/>
  <c r="AT24" i="4"/>
  <c r="BJ11" i="10" s="1"/>
  <c r="BL25" i="4"/>
  <c r="BO59" i="10" s="1"/>
  <c r="CD26" i="4"/>
  <c r="BT60" i="10" s="1"/>
  <c r="AH27" i="4"/>
  <c r="BA27" i="4"/>
  <c r="BT27" i="4"/>
  <c r="BL33" i="4"/>
  <c r="CD34" i="4"/>
  <c r="BT35" i="4"/>
  <c r="AQ35" i="4"/>
  <c r="CL36" i="4"/>
  <c r="BS36" i="4"/>
  <c r="AZ36" i="4"/>
  <c r="CK36" i="4"/>
  <c r="BR36" i="4"/>
  <c r="P36" i="4"/>
  <c r="AW36" i="4"/>
  <c r="Z114" i="31" s="1"/>
  <c r="BH37" i="4"/>
  <c r="CJ38" i="4"/>
  <c r="AJ38" i="4"/>
  <c r="BR38" i="4"/>
  <c r="BO39" i="4"/>
  <c r="AH117" i="31" s="1"/>
  <c r="R39" i="4"/>
  <c r="BS39" i="4"/>
  <c r="CJ40" i="4"/>
  <c r="R40" i="4"/>
  <c r="AJ40" i="4"/>
  <c r="Q40" i="4"/>
  <c r="BB40" i="4"/>
  <c r="AI40" i="4"/>
  <c r="BT40" i="4"/>
  <c r="AT45" i="4"/>
  <c r="AB47" i="4"/>
  <c r="BL48" i="4"/>
  <c r="CD48" i="4"/>
  <c r="AP57" i="4"/>
  <c r="BL57" i="4"/>
  <c r="AB73" i="4"/>
  <c r="W5" i="12" s="1"/>
  <c r="AB22" i="25"/>
  <c r="AL23" i="25"/>
  <c r="BR6" i="4"/>
  <c r="CK6" i="4"/>
  <c r="AB8" i="4"/>
  <c r="W6" i="10" s="1"/>
  <c r="R9" i="4"/>
  <c r="AA9" i="4"/>
  <c r="V7" i="10" s="1"/>
  <c r="AT9" i="4"/>
  <c r="AB7" i="10" s="1"/>
  <c r="Q10" i="4"/>
  <c r="AJ10" i="4"/>
  <c r="BL10" i="4"/>
  <c r="AG8" i="10" s="1"/>
  <c r="CG10" i="4"/>
  <c r="AQ88" i="31" s="1"/>
  <c r="CD11" i="4"/>
  <c r="BT4" i="10" s="1"/>
  <c r="X12" i="4"/>
  <c r="S9" i="10" s="1"/>
  <c r="AH12" i="4"/>
  <c r="AQ12" i="4"/>
  <c r="Y9" i="10" s="1"/>
  <c r="BA12" i="4"/>
  <c r="BJ12" i="4"/>
  <c r="AE9" i="10" s="1"/>
  <c r="BT12" i="4"/>
  <c r="AZ13" i="4"/>
  <c r="BI13" i="4"/>
  <c r="BL5" i="10" s="1"/>
  <c r="BS13" i="4"/>
  <c r="CB13" i="4"/>
  <c r="BR5" i="10" s="1"/>
  <c r="CL13" i="4"/>
  <c r="BR14" i="4"/>
  <c r="CA14" i="4"/>
  <c r="AI10" i="10" s="1"/>
  <c r="CK14" i="4"/>
  <c r="AE15" i="4"/>
  <c r="P93" i="31" s="1"/>
  <c r="CJ15" i="4"/>
  <c r="R17" i="4"/>
  <c r="AA17" i="4"/>
  <c r="BD8" i="10" s="1"/>
  <c r="Q18" i="4"/>
  <c r="Z18" i="4"/>
  <c r="U11" i="10" s="1"/>
  <c r="AJ18" i="4"/>
  <c r="AS18" i="4"/>
  <c r="AA11" i="10" s="1"/>
  <c r="CG18" i="4"/>
  <c r="AR19" i="4"/>
  <c r="BH9" i="10" s="1"/>
  <c r="BK19" i="4"/>
  <c r="BN9" i="10" s="1"/>
  <c r="X20" i="4"/>
  <c r="S12" i="10" s="1"/>
  <c r="AH20" i="4"/>
  <c r="BA20" i="4"/>
  <c r="BJ20" i="4"/>
  <c r="AE12" i="10" s="1"/>
  <c r="BT20" i="4"/>
  <c r="CC20" i="4"/>
  <c r="AK12" i="10" s="1"/>
  <c r="AP21" i="4"/>
  <c r="X13" i="10" s="1"/>
  <c r="AZ21" i="4"/>
  <c r="BS21" i="4"/>
  <c r="CB21" i="4"/>
  <c r="AJ13" i="10" s="1"/>
  <c r="CL21" i="4"/>
  <c r="BH22" i="4"/>
  <c r="AC14" i="10" s="1"/>
  <c r="BR22" i="4"/>
  <c r="CA22" i="4"/>
  <c r="AI14" i="10" s="1"/>
  <c r="CK22" i="4"/>
  <c r="BZ23" i="4"/>
  <c r="BP10" i="10" s="1"/>
  <c r="CJ23" i="4"/>
  <c r="AB24" i="4"/>
  <c r="BE11" i="10" s="1"/>
  <c r="AW24" i="4"/>
  <c r="Y102" i="31" s="1"/>
  <c r="R25" i="4"/>
  <c r="AA25" i="4"/>
  <c r="BD59" i="10" s="1"/>
  <c r="Q26" i="4"/>
  <c r="AJ26" i="4"/>
  <c r="P27" i="4"/>
  <c r="Y27" i="4"/>
  <c r="BB61" i="10" s="1"/>
  <c r="AI27" i="4"/>
  <c r="AR27" i="4"/>
  <c r="BH61" i="10" s="1"/>
  <c r="BB27" i="4"/>
  <c r="X28" i="4"/>
  <c r="BA62" i="10" s="1"/>
  <c r="AH28" i="4"/>
  <c r="AQ28" i="4"/>
  <c r="BG62" i="10" s="1"/>
  <c r="BA28" i="4"/>
  <c r="BJ28" i="4"/>
  <c r="BM62" i="10" s="1"/>
  <c r="BT28" i="4"/>
  <c r="CC28" i="4"/>
  <c r="BS62" i="10" s="1"/>
  <c r="AP29" i="4"/>
  <c r="BF12" i="10" s="1"/>
  <c r="AZ29" i="4"/>
  <c r="BI29" i="4"/>
  <c r="BL12" i="10" s="1"/>
  <c r="BS29" i="4"/>
  <c r="CB29" i="4"/>
  <c r="BR12" i="10" s="1"/>
  <c r="CL29" i="4"/>
  <c r="BR30" i="4"/>
  <c r="CA30" i="4"/>
  <c r="CK30" i="4"/>
  <c r="CJ31" i="4"/>
  <c r="AB32" i="4"/>
  <c r="R33" i="4"/>
  <c r="AA33" i="4"/>
  <c r="AT33" i="4"/>
  <c r="Q34" i="4"/>
  <c r="AJ34" i="4"/>
  <c r="BL34" i="4"/>
  <c r="BH35" i="4"/>
  <c r="Q36" i="4"/>
  <c r="CJ36" i="4"/>
  <c r="AI37" i="4"/>
  <c r="AR37" i="4"/>
  <c r="P38" i="4"/>
  <c r="BS38" i="4"/>
  <c r="P39" i="4"/>
  <c r="BH39" i="4"/>
  <c r="BT39" i="4"/>
  <c r="CC39" i="4"/>
  <c r="P40" i="4"/>
  <c r="BZ40" i="4"/>
  <c r="CK40" i="4"/>
  <c r="AB42" i="4"/>
  <c r="BT43" i="4"/>
  <c r="AT43" i="4"/>
  <c r="CC45" i="4"/>
  <c r="CA45" i="4"/>
  <c r="BZ45" i="4"/>
  <c r="CG46" i="4"/>
  <c r="AQ124" i="31" s="1"/>
  <c r="AJ46" i="4"/>
  <c r="Q46" i="4"/>
  <c r="BB46" i="4"/>
  <c r="AI46" i="4"/>
  <c r="CL46" i="4"/>
  <c r="BS46" i="4"/>
  <c r="AZ46" i="4"/>
  <c r="CJ46" i="4"/>
  <c r="AE46" i="4"/>
  <c r="P124" i="31" s="1"/>
  <c r="R46" i="4"/>
  <c r="P46" i="4"/>
  <c r="AH46" i="4"/>
  <c r="BL46" i="4"/>
  <c r="CD46" i="4"/>
  <c r="BB47" i="4"/>
  <c r="AT48" i="4"/>
  <c r="AT51" i="4"/>
  <c r="CD55" i="4"/>
  <c r="AB57" i="4"/>
  <c r="AB9" i="4"/>
  <c r="W7" i="10" s="1"/>
  <c r="AT10" i="4"/>
  <c r="AB8" i="10" s="1"/>
  <c r="BL11" i="4"/>
  <c r="BO4" i="10" s="1"/>
  <c r="AR12" i="4"/>
  <c r="Z9" i="10" s="1"/>
  <c r="BB12" i="4"/>
  <c r="CD12" i="4"/>
  <c r="AL9" i="10" s="1"/>
  <c r="AH13" i="4"/>
  <c r="BA13" i="4"/>
  <c r="BJ13" i="4"/>
  <c r="BM5" i="10" s="1"/>
  <c r="BT13" i="4"/>
  <c r="CB14" i="4"/>
  <c r="AJ10" i="10" s="1"/>
  <c r="CL14" i="4"/>
  <c r="BR15" i="4"/>
  <c r="CK15" i="4"/>
  <c r="AT18" i="4"/>
  <c r="AB11" i="10" s="1"/>
  <c r="Z19" i="4"/>
  <c r="BC9" i="10" s="1"/>
  <c r="BL19" i="4"/>
  <c r="BO9" i="10" s="1"/>
  <c r="AR20" i="4"/>
  <c r="Z12" i="10" s="1"/>
  <c r="BB20" i="4"/>
  <c r="AH21" i="4"/>
  <c r="BA21" i="4"/>
  <c r="BJ21" i="4"/>
  <c r="AE13" i="10" s="1"/>
  <c r="BT21" i="4"/>
  <c r="CB22" i="4"/>
  <c r="AJ14" i="10" s="1"/>
  <c r="CL22" i="4"/>
  <c r="BR23" i="4"/>
  <c r="CK23" i="4"/>
  <c r="AB25" i="4"/>
  <c r="BE59" i="10" s="1"/>
  <c r="AT26" i="4"/>
  <c r="BJ60" i="10" s="1"/>
  <c r="Q27" i="4"/>
  <c r="AJ27" i="4"/>
  <c r="BL27" i="4"/>
  <c r="BO61" i="10" s="1"/>
  <c r="CG27" i="4"/>
  <c r="AR28" i="4"/>
  <c r="BH62" i="10" s="1"/>
  <c r="BB28" i="4"/>
  <c r="AH29" i="4"/>
  <c r="BA29" i="4"/>
  <c r="BJ29" i="4"/>
  <c r="BM12" i="10" s="1"/>
  <c r="BT29" i="4"/>
  <c r="CB30" i="4"/>
  <c r="CL30" i="4"/>
  <c r="BR31" i="4"/>
  <c r="CK31" i="4"/>
  <c r="AB33" i="4"/>
  <c r="AT34" i="4"/>
  <c r="BO34" i="4"/>
  <c r="AH112" i="31" s="1"/>
  <c r="R36" i="4"/>
  <c r="BA36" i="4"/>
  <c r="BS37" i="4"/>
  <c r="Q38" i="4"/>
  <c r="BT38" i="4"/>
  <c r="Q39" i="4"/>
  <c r="AE39" i="4"/>
  <c r="P117" i="31" s="1"/>
  <c r="AZ39" i="4"/>
  <c r="CD39" i="4"/>
  <c r="AA40" i="4"/>
  <c r="Z40" i="4"/>
  <c r="CL40" i="4"/>
  <c r="G119" i="31"/>
  <c r="AB46" i="4"/>
  <c r="AT46" i="4"/>
  <c r="BB50" i="4"/>
  <c r="CD56" i="4"/>
  <c r="BB58" i="4"/>
  <c r="CA4" i="13"/>
  <c r="J194" i="31"/>
  <c r="J195" i="31"/>
  <c r="AX16" i="25"/>
  <c r="X6" i="4"/>
  <c r="S4" i="10" s="1"/>
  <c r="AH6" i="4"/>
  <c r="BA6" i="4"/>
  <c r="BT6" i="4"/>
  <c r="AP7" i="4"/>
  <c r="X5" i="10" s="1"/>
  <c r="BR8" i="4"/>
  <c r="CJ9" i="4"/>
  <c r="AW10" i="4"/>
  <c r="BL12" i="4"/>
  <c r="AG9" i="10" s="1"/>
  <c r="P13" i="4"/>
  <c r="AI13" i="4"/>
  <c r="BB13" i="4"/>
  <c r="AH14" i="4"/>
  <c r="BA14" i="4"/>
  <c r="BT14" i="4"/>
  <c r="AP15" i="4"/>
  <c r="BF6" i="10" s="1"/>
  <c r="AZ15" i="4"/>
  <c r="BS15" i="4"/>
  <c r="CL15" i="4"/>
  <c r="BH16" i="4"/>
  <c r="BK7" i="10" s="1"/>
  <c r="BR16" i="4"/>
  <c r="BZ17" i="4"/>
  <c r="BP8" i="10" s="1"/>
  <c r="CJ17" i="4"/>
  <c r="AW18" i="4"/>
  <c r="AA19" i="4"/>
  <c r="BD9" i="10" s="1"/>
  <c r="AS20" i="4"/>
  <c r="AA12" i="10" s="1"/>
  <c r="P21" i="4"/>
  <c r="AI21" i="4"/>
  <c r="BB21" i="4"/>
  <c r="BK21" i="4"/>
  <c r="AF13" i="10" s="1"/>
  <c r="X22" i="4"/>
  <c r="S14" i="10" s="1"/>
  <c r="AH22" i="4"/>
  <c r="BA22" i="4"/>
  <c r="BT22" i="4"/>
  <c r="CC22" i="4"/>
  <c r="AK14" i="10" s="1"/>
  <c r="AP23" i="4"/>
  <c r="BF10" i="10" s="1"/>
  <c r="AZ23" i="4"/>
  <c r="BS23" i="4"/>
  <c r="CL23" i="4"/>
  <c r="BR24" i="4"/>
  <c r="CJ25" i="4"/>
  <c r="R27" i="4"/>
  <c r="AS28" i="4"/>
  <c r="BI62" i="10" s="1"/>
  <c r="BL28" i="4"/>
  <c r="BO62" i="10" s="1"/>
  <c r="P29" i="4"/>
  <c r="AI29" i="4"/>
  <c r="BB29" i="4"/>
  <c r="BK29" i="4"/>
  <c r="BN12" i="10" s="1"/>
  <c r="X30" i="4"/>
  <c r="AH30" i="4"/>
  <c r="BA30" i="4"/>
  <c r="BT30" i="4"/>
  <c r="CC30" i="4"/>
  <c r="AP31" i="4"/>
  <c r="AZ31" i="4"/>
  <c r="BS31" i="4"/>
  <c r="CL31" i="4"/>
  <c r="BH32" i="4"/>
  <c r="BR32" i="4"/>
  <c r="AE33" i="4"/>
  <c r="BZ33" i="4"/>
  <c r="CJ33" i="4"/>
  <c r="X35" i="4"/>
  <c r="AZ35" i="4"/>
  <c r="BB36" i="4"/>
  <c r="CK37" i="4"/>
  <c r="BR37" i="4"/>
  <c r="CJ37" i="4"/>
  <c r="P37" i="4"/>
  <c r="BT37" i="4"/>
  <c r="CG37" i="4"/>
  <c r="AQ115" i="31" s="1"/>
  <c r="R38" i="4"/>
  <c r="AZ38" i="4"/>
  <c r="BZ38" i="4"/>
  <c r="CG38" i="4"/>
  <c r="AQ116" i="31" s="1"/>
  <c r="AB39" i="4"/>
  <c r="BA39" i="4"/>
  <c r="CG39" i="4"/>
  <c r="AQ117" i="31" s="1"/>
  <c r="AH40" i="4"/>
  <c r="BB42" i="4"/>
  <c r="BL42" i="4"/>
  <c r="AJ43" i="4"/>
  <c r="X43" i="4"/>
  <c r="AI43" i="4"/>
  <c r="BB44" i="4"/>
  <c r="AI44" i="4"/>
  <c r="P44" i="4"/>
  <c r="CL44" i="4"/>
  <c r="BS44" i="4"/>
  <c r="AZ44" i="4"/>
  <c r="CK44" i="4"/>
  <c r="BR44" i="4"/>
  <c r="CJ44" i="4"/>
  <c r="R44" i="4"/>
  <c r="AH44" i="4"/>
  <c r="BO44" i="4"/>
  <c r="AH122" i="31" s="1"/>
  <c r="Y48" i="4"/>
  <c r="BZ51" i="4"/>
  <c r="BL52" i="4"/>
  <c r="BO72" i="4"/>
  <c r="AH147" i="31" s="1"/>
  <c r="AT12" i="4"/>
  <c r="AB9" i="10" s="1"/>
  <c r="CD14" i="4"/>
  <c r="AL10" i="10" s="1"/>
  <c r="AH15" i="4"/>
  <c r="BA15" i="4"/>
  <c r="BT15" i="4"/>
  <c r="CD22" i="4"/>
  <c r="AL14" i="10" s="1"/>
  <c r="X23" i="4"/>
  <c r="BA10" i="10" s="1"/>
  <c r="AH23" i="4"/>
  <c r="BA23" i="4"/>
  <c r="BT23" i="4"/>
  <c r="AP24" i="4"/>
  <c r="BF11" i="10" s="1"/>
  <c r="AZ24" i="4"/>
  <c r="BR25" i="4"/>
  <c r="CJ26" i="4"/>
  <c r="AW27" i="4"/>
  <c r="Z105" i="31" s="1"/>
  <c r="AT28" i="4"/>
  <c r="BJ62" i="10" s="1"/>
  <c r="CG29" i="4"/>
  <c r="AQ107" i="31" s="1"/>
  <c r="X31" i="4"/>
  <c r="AH31" i="4"/>
  <c r="BA31" i="4"/>
  <c r="BT31" i="4"/>
  <c r="AP32" i="4"/>
  <c r="AZ32" i="4"/>
  <c r="BH33" i="4"/>
  <c r="BR33" i="4"/>
  <c r="CA33" i="4"/>
  <c r="CK33" i="4"/>
  <c r="AE34" i="4"/>
  <c r="CJ34" i="4"/>
  <c r="BB35" i="4"/>
  <c r="AQ36" i="4"/>
  <c r="BI36" i="4"/>
  <c r="CC36" i="4"/>
  <c r="BZ37" i="4"/>
  <c r="AB38" i="4"/>
  <c r="BA38" i="4"/>
  <c r="BB39" i="4"/>
  <c r="CJ39" i="4"/>
  <c r="AZ40" i="4"/>
  <c r="AA42" i="4"/>
  <c r="Y42" i="4"/>
  <c r="AJ42" i="4"/>
  <c r="AQ43" i="4"/>
  <c r="AZ43" i="4"/>
  <c r="AP43" i="4"/>
  <c r="BB43" i="4"/>
  <c r="CJ43" i="4"/>
  <c r="CG43" i="4"/>
  <c r="AQ121" i="31" s="1"/>
  <c r="CL43" i="4"/>
  <c r="CK43" i="4"/>
  <c r="CA43" i="4"/>
  <c r="AB44" i="4"/>
  <c r="CD47" i="4"/>
  <c r="BT48" i="4"/>
  <c r="CD49" i="4"/>
  <c r="AL179" i="31"/>
  <c r="AL180" i="31"/>
  <c r="N16" i="25"/>
  <c r="N17" i="25"/>
  <c r="Q6" i="4"/>
  <c r="AJ6" i="4"/>
  <c r="AH96" i="31"/>
  <c r="AH121" i="31"/>
  <c r="AH97" i="31"/>
  <c r="AH110" i="31"/>
  <c r="AH102" i="31"/>
  <c r="AH135" i="31"/>
  <c r="AH131" i="31"/>
  <c r="AH123" i="31"/>
  <c r="AH119" i="31"/>
  <c r="AH95" i="31"/>
  <c r="BL6" i="4"/>
  <c r="AG4" i="10" s="1"/>
  <c r="CG6" i="4"/>
  <c r="AQ84" i="31" s="1"/>
  <c r="BK7" i="4"/>
  <c r="AF5" i="10" s="1"/>
  <c r="AH8" i="4"/>
  <c r="BA8" i="4"/>
  <c r="BJ8" i="4"/>
  <c r="AE6" i="10" s="1"/>
  <c r="BT8" i="4"/>
  <c r="CC8" i="4"/>
  <c r="AK6" i="10" s="1"/>
  <c r="AZ9" i="4"/>
  <c r="BS9" i="4"/>
  <c r="CL9" i="4"/>
  <c r="BR10" i="4"/>
  <c r="CK10" i="4"/>
  <c r="R13" i="4"/>
  <c r="AA13" i="4"/>
  <c r="BD5" i="10" s="1"/>
  <c r="Q14" i="4"/>
  <c r="Z14" i="4"/>
  <c r="U10" i="10" s="1"/>
  <c r="AJ14" i="4"/>
  <c r="P15" i="4"/>
  <c r="AI15" i="4"/>
  <c r="AR15" i="4"/>
  <c r="BH6" i="10" s="1"/>
  <c r="BB15" i="4"/>
  <c r="BK15" i="4"/>
  <c r="BN6" i="10" s="1"/>
  <c r="AH16" i="4"/>
  <c r="BA16" i="4"/>
  <c r="BJ16" i="4"/>
  <c r="BM7" i="10" s="1"/>
  <c r="BT16" i="4"/>
  <c r="CC16" i="4"/>
  <c r="BS7" i="10" s="1"/>
  <c r="AZ17" i="4"/>
  <c r="BS17" i="4"/>
  <c r="CB17" i="4"/>
  <c r="BR8" i="10" s="1"/>
  <c r="CL17" i="4"/>
  <c r="BR18" i="4"/>
  <c r="CK18" i="4"/>
  <c r="R21" i="4"/>
  <c r="AA21" i="4"/>
  <c r="V13" i="10" s="1"/>
  <c r="Q22" i="4"/>
  <c r="Z22" i="4"/>
  <c r="U14" i="10" s="1"/>
  <c r="AJ22" i="4"/>
  <c r="AS22" i="4"/>
  <c r="AA14" i="10" s="1"/>
  <c r="P23" i="4"/>
  <c r="Y23" i="4"/>
  <c r="BB10" i="10" s="1"/>
  <c r="AI23" i="4"/>
  <c r="AR23" i="4"/>
  <c r="BH10" i="10" s="1"/>
  <c r="BB23" i="4"/>
  <c r="BK23" i="4"/>
  <c r="BN10" i="10" s="1"/>
  <c r="AH24" i="4"/>
  <c r="AQ24" i="4"/>
  <c r="BG11" i="10" s="1"/>
  <c r="BA24" i="4"/>
  <c r="BT24" i="4"/>
  <c r="CC24" i="4"/>
  <c r="BS11" i="10" s="1"/>
  <c r="AZ25" i="4"/>
  <c r="BI25" i="4"/>
  <c r="BL59" i="10" s="1"/>
  <c r="BS25" i="4"/>
  <c r="CB25" i="4"/>
  <c r="BR59" i="10" s="1"/>
  <c r="CL25" i="4"/>
  <c r="BR26" i="4"/>
  <c r="CA26" i="4"/>
  <c r="BQ60" i="10" s="1"/>
  <c r="CK26" i="4"/>
  <c r="CJ27" i="4"/>
  <c r="R29" i="4"/>
  <c r="AA29" i="4"/>
  <c r="BD12" i="10" s="1"/>
  <c r="BO29" i="4"/>
  <c r="AH107" i="31" s="1"/>
  <c r="Q30" i="4"/>
  <c r="Z30" i="4"/>
  <c r="AJ30" i="4"/>
  <c r="AS30" i="4"/>
  <c r="P31" i="4"/>
  <c r="AI31" i="4"/>
  <c r="AR31" i="4"/>
  <c r="BB31" i="4"/>
  <c r="BK31" i="4"/>
  <c r="AH32" i="4"/>
  <c r="BA32" i="4"/>
  <c r="BJ32" i="4"/>
  <c r="CC32" i="4"/>
  <c r="AZ33" i="4"/>
  <c r="BI33" i="4"/>
  <c r="BS33" i="4"/>
  <c r="CB33" i="4"/>
  <c r="CL33" i="4"/>
  <c r="BR34" i="4"/>
  <c r="CA34" i="4"/>
  <c r="CK34" i="4"/>
  <c r="AR35" i="4"/>
  <c r="BO35" i="4"/>
  <c r="AH113" i="31" s="1"/>
  <c r="CJ35" i="4"/>
  <c r="AH36" i="4"/>
  <c r="R37" i="4"/>
  <c r="AA37" i="4"/>
  <c r="AZ37" i="4"/>
  <c r="BJ37" i="4"/>
  <c r="BB38" i="4"/>
  <c r="BK38" i="4"/>
  <c r="CK38" i="4"/>
  <c r="AH39" i="4"/>
  <c r="CK39" i="4"/>
  <c r="BA40" i="4"/>
  <c r="AS41" i="4"/>
  <c r="AR41" i="4"/>
  <c r="AQ41" i="4"/>
  <c r="AZ41" i="4"/>
  <c r="AT42" i="4"/>
  <c r="BL43" i="4"/>
  <c r="BK44" i="4"/>
  <c r="BI44" i="4"/>
  <c r="CD44" i="4"/>
  <c r="BT45" i="4"/>
  <c r="BL47" i="4"/>
  <c r="AB54" i="4"/>
  <c r="BB55" i="4"/>
  <c r="BT59" i="4"/>
  <c r="R6" i="4"/>
  <c r="Y116" i="31"/>
  <c r="Y92" i="31"/>
  <c r="Y88" i="31"/>
  <c r="Y109" i="31"/>
  <c r="Y105" i="31"/>
  <c r="Y93" i="31"/>
  <c r="Y89" i="31"/>
  <c r="Y114" i="31"/>
  <c r="Y95" i="31"/>
  <c r="Y115" i="31"/>
  <c r="Y111" i="31"/>
  <c r="Y85" i="31"/>
  <c r="AT6" i="4"/>
  <c r="AB4" i="10" s="1"/>
  <c r="AS7" i="4"/>
  <c r="AA5" i="10" s="1"/>
  <c r="AH9" i="4"/>
  <c r="BA9" i="4"/>
  <c r="BT9" i="4"/>
  <c r="AZ10" i="4"/>
  <c r="BS10" i="4"/>
  <c r="CL10" i="4"/>
  <c r="BZ12" i="4"/>
  <c r="AH9" i="10" s="1"/>
  <c r="CJ12" i="4"/>
  <c r="R14" i="4"/>
  <c r="Q15" i="4"/>
  <c r="AJ15" i="4"/>
  <c r="AS15" i="4"/>
  <c r="BI6" i="10" s="1"/>
  <c r="BK16" i="4"/>
  <c r="BN7" i="10" s="1"/>
  <c r="X17" i="4"/>
  <c r="BA8" i="10" s="1"/>
  <c r="AH17" i="4"/>
  <c r="BA17" i="4"/>
  <c r="BT17" i="4"/>
  <c r="CC17" i="4"/>
  <c r="BS8" i="10" s="1"/>
  <c r="AP18" i="4"/>
  <c r="X11" i="10" s="1"/>
  <c r="AZ18" i="4"/>
  <c r="BS18" i="4"/>
  <c r="CL18" i="4"/>
  <c r="BH19" i="4"/>
  <c r="BK9" i="10" s="1"/>
  <c r="BZ20" i="4"/>
  <c r="AH12" i="10" s="1"/>
  <c r="CJ20" i="4"/>
  <c r="R22" i="4"/>
  <c r="AA22" i="4"/>
  <c r="V14" i="10" s="1"/>
  <c r="Q23" i="4"/>
  <c r="Z23" i="4"/>
  <c r="BC10" i="10" s="1"/>
  <c r="AJ23" i="4"/>
  <c r="AS23" i="4"/>
  <c r="BI10" i="10" s="1"/>
  <c r="BB24" i="4"/>
  <c r="AH25" i="4"/>
  <c r="BA25" i="4"/>
  <c r="BJ25" i="4"/>
  <c r="BM59" i="10" s="1"/>
  <c r="BT25" i="4"/>
  <c r="AZ26" i="4"/>
  <c r="BS26" i="4"/>
  <c r="CL26" i="4"/>
  <c r="BR27" i="4"/>
  <c r="CK27" i="4"/>
  <c r="BZ28" i="4"/>
  <c r="BP62" i="10" s="1"/>
  <c r="CJ28" i="4"/>
  <c r="AW29" i="4"/>
  <c r="Y107" i="31" s="1"/>
  <c r="R30" i="4"/>
  <c r="AA30" i="4"/>
  <c r="Q31" i="4"/>
  <c r="Z31" i="4"/>
  <c r="AJ31" i="4"/>
  <c r="AS31" i="4"/>
  <c r="AR32" i="4"/>
  <c r="BB32" i="4"/>
  <c r="BK32" i="4"/>
  <c r="AH33" i="4"/>
  <c r="BA33" i="4"/>
  <c r="BJ33" i="4"/>
  <c r="AZ34" i="4"/>
  <c r="BS34" i="4"/>
  <c r="CL34" i="4"/>
  <c r="AI35" i="4"/>
  <c r="AS35" i="4"/>
  <c r="CK35" i="4"/>
  <c r="AI36" i="4"/>
  <c r="BT36" i="4"/>
  <c r="CG36" i="4"/>
  <c r="BA37" i="4"/>
  <c r="BK37" i="4"/>
  <c r="CL37" i="4"/>
  <c r="AH38" i="4"/>
  <c r="CL38" i="4"/>
  <c r="AI39" i="4"/>
  <c r="CL39" i="4"/>
  <c r="X40" i="4"/>
  <c r="BR40" i="4"/>
  <c r="BO42" i="4"/>
  <c r="AH120" i="31" s="1"/>
  <c r="BK42" i="4"/>
  <c r="BJ42" i="4"/>
  <c r="BS42" i="4"/>
  <c r="BI42" i="4"/>
  <c r="BR42" i="4"/>
  <c r="AT47" i="4"/>
  <c r="AB49" i="4"/>
  <c r="BL49" i="4"/>
  <c r="X56" i="4"/>
  <c r="AB60" i="4"/>
  <c r="CD80" i="4"/>
  <c r="BT6" i="12" s="1"/>
  <c r="AT82" i="4"/>
  <c r="AB8" i="12" s="1"/>
  <c r="N23" i="25"/>
  <c r="P135" i="31"/>
  <c r="P111" i="31"/>
  <c r="P112" i="31"/>
  <c r="P96" i="31"/>
  <c r="P109" i="31"/>
  <c r="P97" i="31"/>
  <c r="P122" i="31"/>
  <c r="P110" i="31"/>
  <c r="P90" i="31"/>
  <c r="AB6" i="4"/>
  <c r="W4" i="10" s="1"/>
  <c r="Y9" i="4"/>
  <c r="T7" i="10" s="1"/>
  <c r="AH10" i="4"/>
  <c r="BA10" i="4"/>
  <c r="BT10" i="4"/>
  <c r="CA12" i="4"/>
  <c r="AI9" i="10" s="1"/>
  <c r="AE13" i="4"/>
  <c r="P91" i="31" s="1"/>
  <c r="CJ13" i="4"/>
  <c r="R15" i="4"/>
  <c r="BO15" i="4"/>
  <c r="AH93" i="31" s="1"/>
  <c r="AH18" i="4"/>
  <c r="BA18" i="4"/>
  <c r="BT18" i="4"/>
  <c r="CA20" i="4"/>
  <c r="AI12" i="10" s="1"/>
  <c r="CJ21" i="4"/>
  <c r="R23" i="4"/>
  <c r="Y25" i="4"/>
  <c r="BB59" i="10" s="1"/>
  <c r="AH26" i="4"/>
  <c r="BA26" i="4"/>
  <c r="BT26" i="4"/>
  <c r="AZ27" i="4"/>
  <c r="BS27" i="4"/>
  <c r="CL27" i="4"/>
  <c r="CJ29" i="4"/>
  <c r="R31" i="4"/>
  <c r="BO31" i="4"/>
  <c r="AH109" i="31" s="1"/>
  <c r="Y33" i="4"/>
  <c r="AH34" i="4"/>
  <c r="BA34" i="4"/>
  <c r="AT35" i="4"/>
  <c r="CA35" i="4"/>
  <c r="CL35" i="4"/>
  <c r="AJ36" i="4"/>
  <c r="AT36" i="4"/>
  <c r="CB36" i="4"/>
  <c r="CA36" i="4"/>
  <c r="BL37" i="4"/>
  <c r="AI38" i="4"/>
  <c r="AJ39" i="4"/>
  <c r="BR39" i="4"/>
  <c r="BS40" i="4"/>
  <c r="CD42" i="4"/>
  <c r="AB45" i="4"/>
  <c r="AB48" i="4"/>
  <c r="AT50" i="4"/>
  <c r="CD50" i="4"/>
  <c r="CD52" i="4"/>
  <c r="CD58" i="4"/>
  <c r="BK60" i="4"/>
  <c r="AH41" i="4"/>
  <c r="BA41" i="4"/>
  <c r="BT41" i="4"/>
  <c r="BH43" i="4"/>
  <c r="BR43" i="4"/>
  <c r="Q47" i="4"/>
  <c r="AJ47" i="4"/>
  <c r="P48" i="4"/>
  <c r="AI48" i="4"/>
  <c r="BB48" i="4"/>
  <c r="AH49" i="4"/>
  <c r="AQ49" i="4"/>
  <c r="BA49" i="4"/>
  <c r="BT49" i="4"/>
  <c r="AZ50" i="4"/>
  <c r="BI50" i="4"/>
  <c r="BS50" i="4"/>
  <c r="BH51" i="4"/>
  <c r="BZ52" i="4"/>
  <c r="CJ52" i="4"/>
  <c r="R54" i="4"/>
  <c r="Q55" i="4"/>
  <c r="AJ55" i="4"/>
  <c r="CG55" i="4"/>
  <c r="AQ133" i="31" s="1"/>
  <c r="P56" i="4"/>
  <c r="AI56" i="4"/>
  <c r="BB56" i="4"/>
  <c r="X57" i="4"/>
  <c r="AH57" i="4"/>
  <c r="BA57" i="4"/>
  <c r="BT57" i="4"/>
  <c r="AP58" i="4"/>
  <c r="AZ58" i="4"/>
  <c r="BS58" i="4"/>
  <c r="BH59" i="4"/>
  <c r="BR59" i="4"/>
  <c r="CA59" i="4"/>
  <c r="CK59" i="4"/>
  <c r="CL60" i="4"/>
  <c r="BS60" i="4"/>
  <c r="AZ60" i="4"/>
  <c r="P60" i="4"/>
  <c r="Y60" i="4"/>
  <c r="BH60" i="4"/>
  <c r="CB60" i="4"/>
  <c r="BI72" i="4"/>
  <c r="AD4" i="12" s="1"/>
  <c r="BB73" i="4"/>
  <c r="AW73" i="4"/>
  <c r="BJ73" i="4"/>
  <c r="AE5" i="12" s="1"/>
  <c r="AB75" i="4"/>
  <c r="BE5" i="12" s="1"/>
  <c r="CD76" i="4"/>
  <c r="AL6" i="12" s="1"/>
  <c r="AA77" i="4"/>
  <c r="V7" i="12" s="1"/>
  <c r="AT77" i="4"/>
  <c r="AB7" i="12" s="1"/>
  <c r="AB84" i="4"/>
  <c r="BE8" i="12" s="1"/>
  <c r="BL85" i="4"/>
  <c r="BO9" i="12" s="1"/>
  <c r="AE89" i="4"/>
  <c r="P164" i="31" s="1"/>
  <c r="P41" i="4"/>
  <c r="Y41" i="4"/>
  <c r="AI41" i="4"/>
  <c r="BB41" i="4"/>
  <c r="AH42" i="4"/>
  <c r="AQ42" i="4"/>
  <c r="BA42" i="4"/>
  <c r="BT42" i="4"/>
  <c r="BI43" i="4"/>
  <c r="BS43" i="4"/>
  <c r="CA44" i="4"/>
  <c r="CJ45" i="4"/>
  <c r="R47" i="4"/>
  <c r="BO47" i="4"/>
  <c r="AH125" i="31" s="1"/>
  <c r="Q48" i="4"/>
  <c r="AJ48" i="4"/>
  <c r="P49" i="4"/>
  <c r="Y49" i="4"/>
  <c r="AI49" i="4"/>
  <c r="AR49" i="4"/>
  <c r="BB49" i="4"/>
  <c r="X50" i="4"/>
  <c r="AH50" i="4"/>
  <c r="AQ50" i="4"/>
  <c r="BA50" i="4"/>
  <c r="BJ50" i="4"/>
  <c r="BT50" i="4"/>
  <c r="AP51" i="4"/>
  <c r="CB51" i="4"/>
  <c r="BH52" i="4"/>
  <c r="BR52" i="4"/>
  <c r="CA52" i="4"/>
  <c r="CK52" i="4"/>
  <c r="AE53" i="4"/>
  <c r="P131" i="31" s="1"/>
  <c r="BZ53" i="4"/>
  <c r="CJ53" i="4"/>
  <c r="AW54" i="4"/>
  <c r="R55" i="4"/>
  <c r="Q56" i="4"/>
  <c r="Z56" i="4"/>
  <c r="AJ56" i="4"/>
  <c r="CG56" i="4"/>
  <c r="AQ134" i="31" s="1"/>
  <c r="P57" i="4"/>
  <c r="Y57" i="4"/>
  <c r="AI57" i="4"/>
  <c r="AR57" i="4"/>
  <c r="BB57" i="4"/>
  <c r="X58" i="4"/>
  <c r="AH58" i="4"/>
  <c r="BA58" i="4"/>
  <c r="BJ58" i="4"/>
  <c r="BT58" i="4"/>
  <c r="AP59" i="4"/>
  <c r="AZ59" i="4"/>
  <c r="BS59" i="4"/>
  <c r="CB59" i="4"/>
  <c r="CL59" i="4"/>
  <c r="Q60" i="4"/>
  <c r="Z60" i="4"/>
  <c r="BJ60" i="4"/>
  <c r="Y167" i="31"/>
  <c r="Y155" i="31"/>
  <c r="Y168" i="31"/>
  <c r="BB72" i="4"/>
  <c r="BA72" i="4"/>
  <c r="AQ72" i="4"/>
  <c r="Y4" i="12" s="1"/>
  <c r="BL72" i="4"/>
  <c r="AG4" i="12" s="1"/>
  <c r="BL73" i="4"/>
  <c r="AG5" i="12" s="1"/>
  <c r="AA74" i="4"/>
  <c r="BD4" i="12" s="1"/>
  <c r="AJ74" i="4"/>
  <c r="Z74" i="4"/>
  <c r="BC4" i="12" s="1"/>
  <c r="AI74" i="4"/>
  <c r="AH74" i="4"/>
  <c r="CC75" i="4"/>
  <c r="BS5" i="12" s="1"/>
  <c r="CL75" i="4"/>
  <c r="CB75" i="4"/>
  <c r="BR5" i="12" s="1"/>
  <c r="CK75" i="4"/>
  <c r="CA75" i="4"/>
  <c r="BQ5" i="12" s="1"/>
  <c r="AB77" i="4"/>
  <c r="W7" i="12" s="1"/>
  <c r="AW77" i="4"/>
  <c r="Y152" i="31" s="1"/>
  <c r="BI79" i="4"/>
  <c r="BL82" i="4"/>
  <c r="AG8" i="12" s="1"/>
  <c r="CD86" i="4"/>
  <c r="AL49" i="12" s="1"/>
  <c r="BI95" i="4"/>
  <c r="AD54" i="12" s="1"/>
  <c r="AH35" i="4"/>
  <c r="BA35" i="4"/>
  <c r="Q41" i="4"/>
  <c r="Z41" i="4"/>
  <c r="AJ41" i="4"/>
  <c r="CG41" i="4"/>
  <c r="AQ119" i="31" s="1"/>
  <c r="P42" i="4"/>
  <c r="AI42" i="4"/>
  <c r="AR42" i="4"/>
  <c r="AH43" i="4"/>
  <c r="BA43" i="4"/>
  <c r="BR45" i="4"/>
  <c r="CK45" i="4"/>
  <c r="BZ46" i="4"/>
  <c r="AW47" i="4"/>
  <c r="Y125" i="31" s="1"/>
  <c r="R48" i="4"/>
  <c r="Q49" i="4"/>
  <c r="AJ49" i="4"/>
  <c r="P50" i="4"/>
  <c r="Y50" i="4"/>
  <c r="AI50" i="4"/>
  <c r="BK50" i="4"/>
  <c r="X51" i="4"/>
  <c r="AH51" i="4"/>
  <c r="AQ51" i="4"/>
  <c r="BA51" i="4"/>
  <c r="BJ51" i="4"/>
  <c r="CC51" i="4"/>
  <c r="AP52" i="4"/>
  <c r="AZ52" i="4"/>
  <c r="BI52" i="4"/>
  <c r="BS52" i="4"/>
  <c r="CB52" i="4"/>
  <c r="CL52" i="4"/>
  <c r="BH53" i="4"/>
  <c r="BR53" i="4"/>
  <c r="CA53" i="4"/>
  <c r="CK53" i="4"/>
  <c r="BZ54" i="4"/>
  <c r="CJ54" i="4"/>
  <c r="AW55" i="4"/>
  <c r="Y133" i="31" s="1"/>
  <c r="R56" i="4"/>
  <c r="AA56" i="4"/>
  <c r="Q57" i="4"/>
  <c r="Z57" i="4"/>
  <c r="AJ57" i="4"/>
  <c r="AS57" i="4"/>
  <c r="P58" i="4"/>
  <c r="AI58" i="4"/>
  <c r="AR58" i="4"/>
  <c r="BK58" i="4"/>
  <c r="X59" i="4"/>
  <c r="AH59" i="4"/>
  <c r="AQ59" i="4"/>
  <c r="BA59" i="4"/>
  <c r="BJ59" i="4"/>
  <c r="CC59" i="4"/>
  <c r="R60" i="4"/>
  <c r="BA60" i="4"/>
  <c r="CJ60" i="4"/>
  <c r="AZ72" i="4"/>
  <c r="BA73" i="4"/>
  <c r="BT75" i="4"/>
  <c r="BJ75" i="4"/>
  <c r="BM5" i="12" s="1"/>
  <c r="BS75" i="4"/>
  <c r="BI75" i="4"/>
  <c r="BL5" i="12" s="1"/>
  <c r="BR75" i="4"/>
  <c r="BL93" i="4"/>
  <c r="BO62" i="12" s="1"/>
  <c r="BL96" i="4"/>
  <c r="AG55" i="12" s="1"/>
  <c r="AT49" i="4"/>
  <c r="AJ50" i="4"/>
  <c r="BL50" i="4"/>
  <c r="CD51" i="4"/>
  <c r="AH52" i="4"/>
  <c r="BA52" i="4"/>
  <c r="BT52" i="4"/>
  <c r="BR54" i="4"/>
  <c r="CK54" i="4"/>
  <c r="AB56" i="4"/>
  <c r="Z58" i="4"/>
  <c r="AJ58" i="4"/>
  <c r="AR59" i="4"/>
  <c r="BB59" i="4"/>
  <c r="AA60" i="4"/>
  <c r="AW167" i="12"/>
  <c r="O160" i="12"/>
  <c r="AW110" i="12"/>
  <c r="AW57" i="12"/>
  <c r="O101" i="12"/>
  <c r="O2" i="12"/>
  <c r="O47" i="12"/>
  <c r="AW2" i="12"/>
  <c r="AH165" i="31"/>
  <c r="AH158" i="31"/>
  <c r="BK72" i="4"/>
  <c r="AF4" i="12" s="1"/>
  <c r="BT72" i="4"/>
  <c r="BJ72" i="4"/>
  <c r="AE4" i="12" s="1"/>
  <c r="BR73" i="4"/>
  <c r="AS77" i="4"/>
  <c r="AA7" i="12" s="1"/>
  <c r="BB77" i="4"/>
  <c r="BA77" i="4"/>
  <c r="AQ77" i="4"/>
  <c r="Y7" i="12" s="1"/>
  <c r="BL77" i="4"/>
  <c r="AG7" i="12" s="1"/>
  <c r="CG78" i="4"/>
  <c r="CC78" i="4"/>
  <c r="CL78" i="4"/>
  <c r="CB78" i="4"/>
  <c r="CK78" i="4"/>
  <c r="CJ78" i="4"/>
  <c r="BZ78" i="4"/>
  <c r="BL83" i="4"/>
  <c r="AG9" i="12" s="1"/>
  <c r="BL86" i="4"/>
  <c r="AG49" i="12" s="1"/>
  <c r="AB87" i="4"/>
  <c r="W50" i="12" s="1"/>
  <c r="AT90" i="4"/>
  <c r="AB51" i="12" s="1"/>
  <c r="AS94" i="4"/>
  <c r="AA53" i="12" s="1"/>
  <c r="AT95" i="4"/>
  <c r="AB54" i="12" s="1"/>
  <c r="AW41" i="4"/>
  <c r="Y119" i="31" s="1"/>
  <c r="Y44" i="4"/>
  <c r="AH45" i="4"/>
  <c r="AQ45" i="4"/>
  <c r="BA45" i="4"/>
  <c r="BI46" i="4"/>
  <c r="BR47" i="4"/>
  <c r="CA47" i="4"/>
  <c r="CK47" i="4"/>
  <c r="AE48" i="4"/>
  <c r="P126" i="31" s="1"/>
  <c r="CJ48" i="4"/>
  <c r="AW49" i="4"/>
  <c r="Y127" i="31" s="1"/>
  <c r="AA50" i="4"/>
  <c r="BO50" i="4"/>
  <c r="AH128" i="31" s="1"/>
  <c r="Z51" i="4"/>
  <c r="AS51" i="4"/>
  <c r="P52" i="4"/>
  <c r="Y52" i="4"/>
  <c r="AI52" i="4"/>
  <c r="AR52" i="4"/>
  <c r="BB52" i="4"/>
  <c r="BK52" i="4"/>
  <c r="AH53" i="4"/>
  <c r="BA53" i="4"/>
  <c r="BJ53" i="4"/>
  <c r="CC53" i="4"/>
  <c r="AZ54" i="4"/>
  <c r="BS54" i="4"/>
  <c r="CB54" i="4"/>
  <c r="CL54" i="4"/>
  <c r="BR55" i="4"/>
  <c r="CA55" i="4"/>
  <c r="CK55" i="4"/>
  <c r="CJ56" i="4"/>
  <c r="AA58" i="4"/>
  <c r="Z59" i="4"/>
  <c r="AJ59" i="4"/>
  <c r="AS59" i="4"/>
  <c r="BL59" i="4"/>
  <c r="AX110" i="12"/>
  <c r="P101" i="12"/>
  <c r="BR72" i="4"/>
  <c r="BS73" i="4"/>
  <c r="AE77" i="4"/>
  <c r="P152" i="31" s="1"/>
  <c r="AJ77" i="4"/>
  <c r="Z77" i="4"/>
  <c r="U7" i="12" s="1"/>
  <c r="AI77" i="4"/>
  <c r="Y77" i="4"/>
  <c r="T7" i="12" s="1"/>
  <c r="AH77" i="4"/>
  <c r="X77" i="4"/>
  <c r="S7" i="12" s="1"/>
  <c r="CD77" i="4"/>
  <c r="AL7" i="12" s="1"/>
  <c r="CD79" i="4"/>
  <c r="AS82" i="4"/>
  <c r="AA8" i="12" s="1"/>
  <c r="BB82" i="4"/>
  <c r="AR82" i="4"/>
  <c r="Z8" i="12" s="1"/>
  <c r="BA82" i="4"/>
  <c r="AQ82" i="4"/>
  <c r="Y8" i="12" s="1"/>
  <c r="AZ82" i="4"/>
  <c r="AP82" i="4"/>
  <c r="X8" i="12" s="1"/>
  <c r="CD85" i="4"/>
  <c r="BT9" i="12" s="1"/>
  <c r="BL87" i="4"/>
  <c r="AG50" i="12" s="1"/>
  <c r="CD91" i="4"/>
  <c r="AL52" i="12" s="1"/>
  <c r="AT92" i="4"/>
  <c r="BJ61" i="12" s="1"/>
  <c r="AT93" i="4"/>
  <c r="BJ62" i="12" s="1"/>
  <c r="AB50" i="4"/>
  <c r="Q52" i="4"/>
  <c r="AJ52" i="4"/>
  <c r="AH54" i="4"/>
  <c r="BA54" i="4"/>
  <c r="BT54" i="4"/>
  <c r="AT59" i="4"/>
  <c r="AH138" i="31"/>
  <c r="AY167" i="12"/>
  <c r="Q160" i="12"/>
  <c r="AY110" i="12"/>
  <c r="AY57" i="12"/>
  <c r="Q101" i="12"/>
  <c r="Q47" i="12"/>
  <c r="AY2" i="12"/>
  <c r="Q2" i="12"/>
  <c r="AI73" i="4"/>
  <c r="Y73" i="4"/>
  <c r="T5" i="12" s="1"/>
  <c r="AB79" i="4"/>
  <c r="BK79" i="4"/>
  <c r="BT79" i="4"/>
  <c r="BJ79" i="4"/>
  <c r="BR79" i="4"/>
  <c r="BH79" i="4"/>
  <c r="BO79" i="4"/>
  <c r="AH154" i="31" s="1"/>
  <c r="AB80" i="4"/>
  <c r="BE6" i="12" s="1"/>
  <c r="CC80" i="4"/>
  <c r="BS6" i="12" s="1"/>
  <c r="CL80" i="4"/>
  <c r="CB80" i="4"/>
  <c r="BR6" i="12" s="1"/>
  <c r="CK80" i="4"/>
  <c r="CJ80" i="4"/>
  <c r="BZ80" i="4"/>
  <c r="BP6" i="12" s="1"/>
  <c r="CG80" i="4"/>
  <c r="AQ155" i="31" s="1"/>
  <c r="AB81" i="4"/>
  <c r="BE7" i="12" s="1"/>
  <c r="CD81" i="4"/>
  <c r="BT7" i="12" s="1"/>
  <c r="AT83" i="4"/>
  <c r="AB9" i="12" s="1"/>
  <c r="AT88" i="4"/>
  <c r="BJ59" i="12" s="1"/>
  <c r="CD89" i="4"/>
  <c r="BT60" i="12" s="1"/>
  <c r="AH47" i="4"/>
  <c r="BA47" i="4"/>
  <c r="BT47" i="4"/>
  <c r="R52" i="4"/>
  <c r="BO52" i="4"/>
  <c r="AH130" i="31" s="1"/>
  <c r="P54" i="4"/>
  <c r="AI54" i="4"/>
  <c r="BB54" i="4"/>
  <c r="AH55" i="4"/>
  <c r="BA55" i="4"/>
  <c r="BT55" i="4"/>
  <c r="CL56" i="4"/>
  <c r="AW59" i="4"/>
  <c r="Y137" i="31" s="1"/>
  <c r="AI60" i="4"/>
  <c r="BR60" i="4"/>
  <c r="AS72" i="4"/>
  <c r="AA4" i="12" s="1"/>
  <c r="AH73" i="4"/>
  <c r="CD73" i="4"/>
  <c r="AL5" i="12" s="1"/>
  <c r="AB74" i="4"/>
  <c r="BE4" i="12" s="1"/>
  <c r="CD75" i="4"/>
  <c r="BT5" i="12" s="1"/>
  <c r="AT78" i="4"/>
  <c r="BL91" i="4"/>
  <c r="AG52" i="12" s="1"/>
  <c r="AB93" i="4"/>
  <c r="BE62" i="12" s="1"/>
  <c r="CD93" i="4"/>
  <c r="BT62" i="12" s="1"/>
  <c r="CC96" i="4"/>
  <c r="AK55" i="12" s="1"/>
  <c r="P47" i="4"/>
  <c r="AI47" i="4"/>
  <c r="AH48" i="4"/>
  <c r="BA48" i="4"/>
  <c r="AP49" i="4"/>
  <c r="Q54" i="4"/>
  <c r="AJ54" i="4"/>
  <c r="P55" i="4"/>
  <c r="AI55" i="4"/>
  <c r="AH56" i="4"/>
  <c r="BA56" i="4"/>
  <c r="BH58" i="4"/>
  <c r="BZ59" i="4"/>
  <c r="Y138" i="31"/>
  <c r="X60" i="4"/>
  <c r="AJ60" i="4"/>
  <c r="BT60" i="4"/>
  <c r="AJ73" i="4"/>
  <c r="BI73" i="4"/>
  <c r="AD5" i="12" s="1"/>
  <c r="CK74" i="4"/>
  <c r="CG75" i="4"/>
  <c r="BK76" i="4"/>
  <c r="AF6" i="12" s="1"/>
  <c r="BT76" i="4"/>
  <c r="BJ76" i="4"/>
  <c r="AE6" i="12" s="1"/>
  <c r="BO76" i="4"/>
  <c r="AH151" i="31" s="1"/>
  <c r="BS76" i="4"/>
  <c r="AP77" i="4"/>
  <c r="X7" i="12" s="1"/>
  <c r="AA78" i="4"/>
  <c r="AJ78" i="4"/>
  <c r="Z78" i="4"/>
  <c r="AH78" i="4"/>
  <c r="X78" i="4"/>
  <c r="AE78" i="4"/>
  <c r="CD78" i="4"/>
  <c r="CD82" i="4"/>
  <c r="AL8" i="12" s="1"/>
  <c r="AT87" i="4"/>
  <c r="AB50" i="12" s="1"/>
  <c r="BL90" i="4"/>
  <c r="AG51" i="12" s="1"/>
  <c r="X95" i="4"/>
  <c r="S54" i="12" s="1"/>
  <c r="CL98" i="4"/>
  <c r="CD74" i="4"/>
  <c r="BT4" i="12" s="1"/>
  <c r="AT76" i="4"/>
  <c r="AB6" i="12" s="1"/>
  <c r="AT79" i="4"/>
  <c r="BL80" i="4"/>
  <c r="BO6" i="12" s="1"/>
  <c r="AP81" i="4"/>
  <c r="BF7" i="12" s="1"/>
  <c r="AZ81" i="4"/>
  <c r="BI81" i="4"/>
  <c r="BL7" i="12" s="1"/>
  <c r="BS81" i="4"/>
  <c r="AB82" i="4"/>
  <c r="W8" i="12" s="1"/>
  <c r="Y83" i="4"/>
  <c r="T9" i="12" s="1"/>
  <c r="AI83" i="4"/>
  <c r="BH84" i="4"/>
  <c r="BK8" i="12" s="1"/>
  <c r="BR84" i="4"/>
  <c r="CA84" i="4"/>
  <c r="BQ8" i="12" s="1"/>
  <c r="CK84" i="4"/>
  <c r="X86" i="4"/>
  <c r="S49" i="12" s="1"/>
  <c r="AH86" i="4"/>
  <c r="AQ86" i="4"/>
  <c r="Y49" i="12" s="1"/>
  <c r="BA86" i="4"/>
  <c r="BZ87" i="4"/>
  <c r="AH50" i="12" s="1"/>
  <c r="CJ87" i="4"/>
  <c r="Z88" i="4"/>
  <c r="BC59" i="12" s="1"/>
  <c r="AJ88" i="4"/>
  <c r="CG88" i="4"/>
  <c r="AQ163" i="31" s="1"/>
  <c r="AP89" i="4"/>
  <c r="BF60" i="12" s="1"/>
  <c r="AZ89" i="4"/>
  <c r="BI89" i="4"/>
  <c r="BL60" i="12" s="1"/>
  <c r="BS89" i="4"/>
  <c r="AB90" i="4"/>
  <c r="W51" i="12" s="1"/>
  <c r="Y91" i="4"/>
  <c r="T52" i="12" s="1"/>
  <c r="AI91" i="4"/>
  <c r="AR91" i="4"/>
  <c r="Z52" i="12" s="1"/>
  <c r="BB91" i="4"/>
  <c r="BK91" i="4"/>
  <c r="AF52" i="12" s="1"/>
  <c r="BH92" i="4"/>
  <c r="BK61" i="12" s="1"/>
  <c r="BR92" i="4"/>
  <c r="CA92" i="4"/>
  <c r="BQ61" i="12" s="1"/>
  <c r="CK92" i="4"/>
  <c r="AA93" i="4"/>
  <c r="BD62" i="12" s="1"/>
  <c r="BZ93" i="4"/>
  <c r="BP62" i="12" s="1"/>
  <c r="CK93" i="4"/>
  <c r="BH94" i="4"/>
  <c r="AC53" i="12" s="1"/>
  <c r="BT94" i="4"/>
  <c r="AJ95" i="4"/>
  <c r="BT95" i="4"/>
  <c r="BI96" i="4"/>
  <c r="AD55" i="12" s="1"/>
  <c r="CJ96" i="4"/>
  <c r="AJ97" i="4"/>
  <c r="BH97" i="4"/>
  <c r="BK63" i="12" s="1"/>
  <c r="AE99" i="4"/>
  <c r="P174" i="31" s="1"/>
  <c r="AA99" i="4"/>
  <c r="BD65" i="12" s="1"/>
  <c r="AJ99" i="4"/>
  <c r="Z99" i="4"/>
  <c r="BC65" i="12" s="1"/>
  <c r="AI99" i="4"/>
  <c r="Y99" i="4"/>
  <c r="BB65" i="12" s="1"/>
  <c r="AH99" i="4"/>
  <c r="X99" i="4"/>
  <c r="BA65" i="12" s="1"/>
  <c r="AJ100" i="4"/>
  <c r="AF106" i="12"/>
  <c r="BI113" i="12"/>
  <c r="W113" i="12"/>
  <c r="AP60" i="4"/>
  <c r="AV167" i="12"/>
  <c r="N160" i="12"/>
  <c r="AV110" i="12"/>
  <c r="AV57" i="12"/>
  <c r="N101" i="12"/>
  <c r="AV2" i="12"/>
  <c r="N2" i="12"/>
  <c r="N47" i="12"/>
  <c r="X72" i="4"/>
  <c r="S4" i="12" s="1"/>
  <c r="BZ73" i="4"/>
  <c r="AH5" i="12" s="1"/>
  <c r="CJ73" i="4"/>
  <c r="AS74" i="4"/>
  <c r="BI4" i="12" s="1"/>
  <c r="AP75" i="4"/>
  <c r="BF5" i="12" s="1"/>
  <c r="AZ75" i="4"/>
  <c r="AW76" i="4"/>
  <c r="Y151" i="31" s="1"/>
  <c r="BK77" i="4"/>
  <c r="AF7" i="12" s="1"/>
  <c r="BR78" i="4"/>
  <c r="AA80" i="4"/>
  <c r="BD6" i="12" s="1"/>
  <c r="AH81" i="4"/>
  <c r="AQ81" i="4"/>
  <c r="BG7" i="12" s="1"/>
  <c r="BA81" i="4"/>
  <c r="BJ81" i="4"/>
  <c r="BM7" i="12" s="1"/>
  <c r="BT81" i="4"/>
  <c r="AE82" i="4"/>
  <c r="P157" i="31" s="1"/>
  <c r="BZ82" i="4"/>
  <c r="AH8" i="12" s="1"/>
  <c r="CJ82" i="4"/>
  <c r="Z83" i="4"/>
  <c r="U9" i="12" s="1"/>
  <c r="AJ83" i="4"/>
  <c r="AS83" i="4"/>
  <c r="AA9" i="12" s="1"/>
  <c r="AP84" i="4"/>
  <c r="BF8" i="12" s="1"/>
  <c r="AZ84" i="4"/>
  <c r="BS84" i="4"/>
  <c r="CB84" i="4"/>
  <c r="BR8" i="12" s="1"/>
  <c r="CL84" i="4"/>
  <c r="AW85" i="4"/>
  <c r="Y160" i="31" s="1"/>
  <c r="Y86" i="4"/>
  <c r="T49" i="12" s="1"/>
  <c r="AI86" i="4"/>
  <c r="BB86" i="4"/>
  <c r="BK86" i="4"/>
  <c r="AF49" i="12" s="1"/>
  <c r="BH87" i="4"/>
  <c r="AC50" i="12" s="1"/>
  <c r="BR87" i="4"/>
  <c r="CA87" i="4"/>
  <c r="AI50" i="12" s="1"/>
  <c r="CK87" i="4"/>
  <c r="AA88" i="4"/>
  <c r="BD59" i="12" s="1"/>
  <c r="X89" i="4"/>
  <c r="BA60" i="12" s="1"/>
  <c r="AH89" i="4"/>
  <c r="AQ89" i="4"/>
  <c r="BG60" i="12" s="1"/>
  <c r="BA89" i="4"/>
  <c r="BJ89" i="4"/>
  <c r="BM60" i="12" s="1"/>
  <c r="BT89" i="4"/>
  <c r="CC89" i="4"/>
  <c r="BS60" i="12" s="1"/>
  <c r="BZ90" i="4"/>
  <c r="AH51" i="12" s="1"/>
  <c r="CJ90" i="4"/>
  <c r="Z91" i="4"/>
  <c r="U52" i="12" s="1"/>
  <c r="AJ91" i="4"/>
  <c r="AP92" i="4"/>
  <c r="BF61" i="12" s="1"/>
  <c r="AZ92" i="4"/>
  <c r="BS92" i="4"/>
  <c r="CB92" i="4"/>
  <c r="BR61" i="12" s="1"/>
  <c r="CL92" i="4"/>
  <c r="CA93" i="4"/>
  <c r="BQ62" i="12" s="1"/>
  <c r="AZ94" i="4"/>
  <c r="BI94" i="4"/>
  <c r="AD53" i="12" s="1"/>
  <c r="BB95" i="4"/>
  <c r="AR95" i="4"/>
  <c r="Z54" i="12" s="1"/>
  <c r="AW95" i="4"/>
  <c r="Y170" i="31" s="1"/>
  <c r="CD95" i="4"/>
  <c r="AL54" i="12" s="1"/>
  <c r="CL96" i="4"/>
  <c r="BI97" i="4"/>
  <c r="BL63" i="12" s="1"/>
  <c r="AA98" i="4"/>
  <c r="BD64" i="12" s="1"/>
  <c r="AQ167" i="31"/>
  <c r="CD72" i="4"/>
  <c r="AL4" i="12" s="1"/>
  <c r="AT74" i="4"/>
  <c r="BJ4" i="12" s="1"/>
  <c r="AH75" i="4"/>
  <c r="BZ76" i="4"/>
  <c r="AH6" i="12" s="1"/>
  <c r="CJ76" i="4"/>
  <c r="AP78" i="4"/>
  <c r="AZ78" i="4"/>
  <c r="BI78" i="4"/>
  <c r="BS78" i="4"/>
  <c r="BZ79" i="4"/>
  <c r="CJ79" i="4"/>
  <c r="Y81" i="4"/>
  <c r="BB7" i="12" s="1"/>
  <c r="AI81" i="4"/>
  <c r="AR81" i="4"/>
  <c r="BH7" i="12" s="1"/>
  <c r="BB81" i="4"/>
  <c r="BH82" i="4"/>
  <c r="AC8" i="12" s="1"/>
  <c r="BR82" i="4"/>
  <c r="CA82" i="4"/>
  <c r="AI8" i="12" s="1"/>
  <c r="CK82" i="4"/>
  <c r="AA83" i="4"/>
  <c r="V9" i="12" s="1"/>
  <c r="X84" i="4"/>
  <c r="BA8" i="12" s="1"/>
  <c r="AH84" i="4"/>
  <c r="BA84" i="4"/>
  <c r="BJ84" i="4"/>
  <c r="BM8" i="12" s="1"/>
  <c r="BT84" i="4"/>
  <c r="CC84" i="4"/>
  <c r="BS8" i="12" s="1"/>
  <c r="BZ85" i="4"/>
  <c r="BP9" i="12" s="1"/>
  <c r="CJ85" i="4"/>
  <c r="Z86" i="4"/>
  <c r="U49" i="12" s="1"/>
  <c r="AJ86" i="4"/>
  <c r="AS86" i="4"/>
  <c r="AA49" i="12" s="1"/>
  <c r="AP87" i="4"/>
  <c r="X50" i="12" s="1"/>
  <c r="AZ87" i="4"/>
  <c r="BI87" i="4"/>
  <c r="AD50" i="12" s="1"/>
  <c r="BS87" i="4"/>
  <c r="CL87" i="4"/>
  <c r="AI89" i="4"/>
  <c r="AR89" i="4"/>
  <c r="BH60" i="12" s="1"/>
  <c r="BB89" i="4"/>
  <c r="BK89" i="4"/>
  <c r="BN60" i="12" s="1"/>
  <c r="BH90" i="4"/>
  <c r="AC51" i="12" s="1"/>
  <c r="BR90" i="4"/>
  <c r="CA90" i="4"/>
  <c r="AI51" i="12" s="1"/>
  <c r="CK90" i="4"/>
  <c r="AA91" i="4"/>
  <c r="V52" i="12" s="1"/>
  <c r="AT91" i="4"/>
  <c r="AB52" i="12" s="1"/>
  <c r="X92" i="4"/>
  <c r="BA61" i="12" s="1"/>
  <c r="AH92" i="4"/>
  <c r="BJ92" i="4"/>
  <c r="BM61" i="12" s="1"/>
  <c r="BT92" i="4"/>
  <c r="CC92" i="4"/>
  <c r="BS61" i="12" s="1"/>
  <c r="BR93" i="4"/>
  <c r="CC93" i="4"/>
  <c r="BS62" i="12" s="1"/>
  <c r="AP94" i="4"/>
  <c r="X53" i="12" s="1"/>
  <c r="BA94" i="4"/>
  <c r="BJ94" i="4"/>
  <c r="AE53" i="12" s="1"/>
  <c r="CB98" i="4"/>
  <c r="BR64" i="12" s="1"/>
  <c r="CG100" i="4"/>
  <c r="AQ175" i="31" s="1"/>
  <c r="CC100" i="4"/>
  <c r="AK103" i="12" s="1"/>
  <c r="CL100" i="4"/>
  <c r="CB100" i="4"/>
  <c r="AJ103" i="12" s="1"/>
  <c r="CK100" i="4"/>
  <c r="CA100" i="4"/>
  <c r="AI103" i="12" s="1"/>
  <c r="CJ100" i="4"/>
  <c r="BZ100" i="4"/>
  <c r="AH103" i="12" s="1"/>
  <c r="AB101" i="4"/>
  <c r="W104" i="12" s="1"/>
  <c r="V108" i="12"/>
  <c r="AF110" i="12"/>
  <c r="BL81" i="4"/>
  <c r="BO7" i="12" s="1"/>
  <c r="AB83" i="4"/>
  <c r="W9" i="12" s="1"/>
  <c r="BK84" i="4"/>
  <c r="BN8" i="12" s="1"/>
  <c r="CD84" i="4"/>
  <c r="BT8" i="12" s="1"/>
  <c r="BH85" i="4"/>
  <c r="BK9" i="12" s="1"/>
  <c r="BR85" i="4"/>
  <c r="AA86" i="4"/>
  <c r="V49" i="12" s="1"/>
  <c r="AT86" i="4"/>
  <c r="AB49" i="12" s="1"/>
  <c r="X87" i="4"/>
  <c r="S50" i="12" s="1"/>
  <c r="AH87" i="4"/>
  <c r="CC87" i="4"/>
  <c r="AK50" i="12" s="1"/>
  <c r="BZ88" i="4"/>
  <c r="BP59" i="12" s="1"/>
  <c r="CJ88" i="4"/>
  <c r="AS89" i="4"/>
  <c r="BI60" i="12" s="1"/>
  <c r="AP90" i="4"/>
  <c r="X51" i="12" s="1"/>
  <c r="AZ90" i="4"/>
  <c r="AB91" i="4"/>
  <c r="W52" i="12" s="1"/>
  <c r="BK92" i="4"/>
  <c r="BN61" i="12" s="1"/>
  <c r="CD92" i="4"/>
  <c r="BT61" i="12" s="1"/>
  <c r="BH93" i="4"/>
  <c r="BK62" i="12" s="1"/>
  <c r="BT93" i="4"/>
  <c r="AW102" i="4"/>
  <c r="Y177" i="31" s="1"/>
  <c r="AS102" i="4"/>
  <c r="AA105" i="12" s="1"/>
  <c r="BB102" i="4"/>
  <c r="AR102" i="4"/>
  <c r="Z105" i="12" s="1"/>
  <c r="BA102" i="4"/>
  <c r="AZ102" i="4"/>
  <c r="AP102" i="4"/>
  <c r="X105" i="12" s="1"/>
  <c r="AB112" i="12"/>
  <c r="BS116" i="12"/>
  <c r="W166" i="12"/>
  <c r="AT81" i="4"/>
  <c r="BJ7" i="12" s="1"/>
  <c r="BI85" i="4"/>
  <c r="BL9" i="12" s="1"/>
  <c r="BS85" i="4"/>
  <c r="AB86" i="4"/>
  <c r="W49" i="12" s="1"/>
  <c r="Y87" i="4"/>
  <c r="T50" i="12" s="1"/>
  <c r="AI87" i="4"/>
  <c r="CD87" i="4"/>
  <c r="AL50" i="12" s="1"/>
  <c r="CK88" i="4"/>
  <c r="AT89" i="4"/>
  <c r="BJ60" i="12" s="1"/>
  <c r="AQ90" i="4"/>
  <c r="Y51" i="12" s="1"/>
  <c r="BA90" i="4"/>
  <c r="BJ93" i="4"/>
  <c r="BM62" i="12" s="1"/>
  <c r="CL93" i="4"/>
  <c r="CB93" i="4"/>
  <c r="BR62" i="12" s="1"/>
  <c r="BK94" i="4"/>
  <c r="AF53" i="12" s="1"/>
  <c r="BR96" i="4"/>
  <c r="BH96" i="4"/>
  <c r="AC55" i="12" s="1"/>
  <c r="BK97" i="4"/>
  <c r="BN63" i="12" s="1"/>
  <c r="BT97" i="4"/>
  <c r="BJ97" i="4"/>
  <c r="BM63" i="12" s="1"/>
  <c r="BR97" i="4"/>
  <c r="AH98" i="4"/>
  <c r="X98" i="4"/>
  <c r="BA64" i="12" s="1"/>
  <c r="AE98" i="4"/>
  <c r="P173" i="31" s="1"/>
  <c r="AJ98" i="4"/>
  <c r="Z98" i="4"/>
  <c r="BC64" i="12" s="1"/>
  <c r="AI98" i="4"/>
  <c r="BL100" i="4"/>
  <c r="AG103" i="12" s="1"/>
  <c r="BO113" i="12"/>
  <c r="BO117" i="12"/>
  <c r="AA113" i="12"/>
  <c r="AL162" i="12"/>
  <c r="AZ167" i="12"/>
  <c r="R160" i="12"/>
  <c r="AZ110" i="12"/>
  <c r="AZ57" i="12"/>
  <c r="R101" i="12"/>
  <c r="R47" i="12"/>
  <c r="AZ2" i="12"/>
  <c r="R2" i="12"/>
  <c r="AB72" i="4"/>
  <c r="W4" i="12" s="1"/>
  <c r="CA74" i="4"/>
  <c r="BQ4" i="12" s="1"/>
  <c r="AA75" i="4"/>
  <c r="BD5" i="12" s="1"/>
  <c r="AQ76" i="4"/>
  <c r="Y6" i="12" s="1"/>
  <c r="CC76" i="4"/>
  <c r="AK6" i="12" s="1"/>
  <c r="AS78" i="4"/>
  <c r="AQ79" i="4"/>
  <c r="CC79" i="4"/>
  <c r="BI80" i="4"/>
  <c r="BL6" i="12" s="1"/>
  <c r="Y82" i="4"/>
  <c r="T8" i="12" s="1"/>
  <c r="BK82" i="4"/>
  <c r="AF8" i="12" s="1"/>
  <c r="CA83" i="4"/>
  <c r="AI9" i="12" s="1"/>
  <c r="AA84" i="4"/>
  <c r="BD8" i="12" s="1"/>
  <c r="BO84" i="4"/>
  <c r="AH159" i="31" s="1"/>
  <c r="BJ85" i="4"/>
  <c r="BM9" i="12" s="1"/>
  <c r="BT85" i="4"/>
  <c r="CC85" i="4"/>
  <c r="BS9" i="12" s="1"/>
  <c r="Z87" i="4"/>
  <c r="U50" i="12" s="1"/>
  <c r="AJ87" i="4"/>
  <c r="AS87" i="4"/>
  <c r="AA50" i="12" s="1"/>
  <c r="CB88" i="4"/>
  <c r="BR59" i="12" s="1"/>
  <c r="CL88" i="4"/>
  <c r="AB89" i="4"/>
  <c r="BE60" i="12" s="1"/>
  <c r="AR90" i="4"/>
  <c r="Z51" i="12" s="1"/>
  <c r="BB90" i="4"/>
  <c r="AA92" i="4"/>
  <c r="BD61" i="12" s="1"/>
  <c r="BO92" i="4"/>
  <c r="AH167" i="31" s="1"/>
  <c r="BK93" i="4"/>
  <c r="BN62" i="12" s="1"/>
  <c r="AI95" i="4"/>
  <c r="Y95" i="4"/>
  <c r="T54" i="12" s="1"/>
  <c r="AE95" i="4"/>
  <c r="P170" i="31" s="1"/>
  <c r="BK95" i="4"/>
  <c r="AF54" i="12" s="1"/>
  <c r="BR95" i="4"/>
  <c r="BH95" i="4"/>
  <c r="AC54" i="12" s="1"/>
  <c r="BS96" i="4"/>
  <c r="BS97" i="4"/>
  <c r="CL101" i="4"/>
  <c r="AK109" i="12"/>
  <c r="BO112" i="12"/>
  <c r="BT115" i="12"/>
  <c r="AB111" i="12"/>
  <c r="BJ118" i="12"/>
  <c r="BK85" i="4"/>
  <c r="BN9" i="12" s="1"/>
  <c r="AA87" i="4"/>
  <c r="V50" i="12" s="1"/>
  <c r="CC88" i="4"/>
  <c r="BS59" i="12" s="1"/>
  <c r="AS90" i="4"/>
  <c r="AA51" i="12" s="1"/>
  <c r="BR94" i="4"/>
  <c r="BT96" i="4"/>
  <c r="BT98" i="4"/>
  <c r="CC98" i="4"/>
  <c r="BS64" i="12" s="1"/>
  <c r="CK98" i="4"/>
  <c r="CJ98" i="4"/>
  <c r="BZ98" i="4"/>
  <c r="BP64" i="12" s="1"/>
  <c r="CG98" i="4"/>
  <c r="AQ173" i="31" s="1"/>
  <c r="BL99" i="4"/>
  <c r="BO65" i="12" s="1"/>
  <c r="AS100" i="4"/>
  <c r="AA103" i="12" s="1"/>
  <c r="AL106" i="12"/>
  <c r="AB108" i="12"/>
  <c r="BE115" i="12"/>
  <c r="AL110" i="12"/>
  <c r="BS93" i="4"/>
  <c r="BI93" i="4"/>
  <c r="BL62" i="12" s="1"/>
  <c r="AH95" i="4"/>
  <c r="AS95" i="4"/>
  <c r="AA54" i="12" s="1"/>
  <c r="BS95" i="4"/>
  <c r="CK96" i="4"/>
  <c r="CA96" i="4"/>
  <c r="AI55" i="12" s="1"/>
  <c r="AA97" i="4"/>
  <c r="BD63" i="12" s="1"/>
  <c r="AI97" i="4"/>
  <c r="AH97" i="4"/>
  <c r="X97" i="4"/>
  <c r="BA63" i="12" s="1"/>
  <c r="AT102" i="4"/>
  <c r="AB105" i="12" s="1"/>
  <c r="AB107" i="12"/>
  <c r="BE114" i="12"/>
  <c r="V112" i="12"/>
  <c r="AT100" i="4"/>
  <c r="AB103" i="12" s="1"/>
  <c r="AG106" i="12"/>
  <c r="W108" i="12"/>
  <c r="AL109" i="12"/>
  <c r="BJ113" i="12"/>
  <c r="AG110" i="12"/>
  <c r="W112" i="12"/>
  <c r="BT116" i="12"/>
  <c r="BQ117" i="12"/>
  <c r="AB163" i="12"/>
  <c r="V164" i="12"/>
  <c r="BK117" i="4"/>
  <c r="AB140" i="4"/>
  <c r="BE4" i="19" s="1"/>
  <c r="AS98" i="4"/>
  <c r="BI64" i="12" s="1"/>
  <c r="CB99" i="4"/>
  <c r="BR65" i="12" s="1"/>
  <c r="CL99" i="4"/>
  <c r="AB100" i="4"/>
  <c r="W103" i="12" s="1"/>
  <c r="AW100" i="4"/>
  <c r="Y175" i="31" s="1"/>
  <c r="AR101" i="4"/>
  <c r="Z104" i="12" s="1"/>
  <c r="BB101" i="4"/>
  <c r="BK101" i="4"/>
  <c r="AF104" i="12" s="1"/>
  <c r="CD101" i="4"/>
  <c r="AL104" i="12" s="1"/>
  <c r="V106" i="12"/>
  <c r="AB106" i="12"/>
  <c r="AE107" i="12"/>
  <c r="AK107" i="12"/>
  <c r="U109" i="12"/>
  <c r="AA109" i="12"/>
  <c r="AG109" i="12"/>
  <c r="BR112" i="12"/>
  <c r="BE113" i="12"/>
  <c r="BH114" i="12"/>
  <c r="BN114" i="12"/>
  <c r="BT114" i="12"/>
  <c r="V110" i="12"/>
  <c r="AB110" i="12"/>
  <c r="AE111" i="12"/>
  <c r="AK111" i="12"/>
  <c r="BC116" i="12"/>
  <c r="BI116" i="12"/>
  <c r="BO116" i="12"/>
  <c r="BR117" i="12"/>
  <c r="BC118" i="12"/>
  <c r="BT118" i="12"/>
  <c r="V113" i="12"/>
  <c r="W164" i="12"/>
  <c r="BR169" i="12"/>
  <c r="BQ169" i="12"/>
  <c r="BP169" i="12"/>
  <c r="BN171" i="12"/>
  <c r="BM171" i="12"/>
  <c r="BL171" i="12"/>
  <c r="AG166" i="12"/>
  <c r="BB116" i="4"/>
  <c r="CD116" i="4"/>
  <c r="W60" i="13"/>
  <c r="AT98" i="4"/>
  <c r="BJ64" i="12" s="1"/>
  <c r="CC99" i="4"/>
  <c r="BS65" i="12" s="1"/>
  <c r="AS101" i="4"/>
  <c r="AA104" i="12" s="1"/>
  <c r="BL101" i="4"/>
  <c r="AG104" i="12" s="1"/>
  <c r="W106" i="12"/>
  <c r="AL107" i="12"/>
  <c r="AC108" i="12"/>
  <c r="V109" i="12"/>
  <c r="AB109" i="12"/>
  <c r="BA112" i="12"/>
  <c r="BS112" i="12"/>
  <c r="BP113" i="12"/>
  <c r="BI114" i="12"/>
  <c r="BO114" i="12"/>
  <c r="BF115" i="12"/>
  <c r="W110" i="12"/>
  <c r="AL111" i="12"/>
  <c r="AC112" i="12"/>
  <c r="BD116" i="12"/>
  <c r="BJ116" i="12"/>
  <c r="BA117" i="12"/>
  <c r="BS117" i="12"/>
  <c r="BF118" i="12"/>
  <c r="AF113" i="12"/>
  <c r="AD113" i="12"/>
  <c r="X162" i="12"/>
  <c r="AF163" i="12"/>
  <c r="AE163" i="12"/>
  <c r="BJ170" i="12"/>
  <c r="BS170" i="12"/>
  <c r="BR170" i="12"/>
  <c r="BQ170" i="12"/>
  <c r="BJ172" i="12"/>
  <c r="BO173" i="12"/>
  <c r="BB119" i="4"/>
  <c r="CD119" i="4"/>
  <c r="AL4" i="13" s="1"/>
  <c r="CD99" i="4"/>
  <c r="BT65" i="12" s="1"/>
  <c r="AT101" i="4"/>
  <c r="AB104" i="12" s="1"/>
  <c r="AG107" i="12"/>
  <c r="AD108" i="12"/>
  <c r="W109" i="12"/>
  <c r="BB112" i="12"/>
  <c r="BT112" i="12"/>
  <c r="BQ113" i="12"/>
  <c r="BJ114" i="12"/>
  <c r="BG115" i="12"/>
  <c r="AG111" i="12"/>
  <c r="AD112" i="12"/>
  <c r="BE116" i="12"/>
  <c r="BB117" i="12"/>
  <c r="BT117" i="12"/>
  <c r="BG118" i="12"/>
  <c r="T113" i="12"/>
  <c r="T164" i="12"/>
  <c r="S164" i="12"/>
  <c r="BE170" i="12"/>
  <c r="AB166" i="12"/>
  <c r="AT103" i="4"/>
  <c r="BJ119" i="12" s="1"/>
  <c r="BK118" i="4"/>
  <c r="AB61" i="13"/>
  <c r="CA95" i="4"/>
  <c r="AI54" i="12" s="1"/>
  <c r="CK95" i="4"/>
  <c r="AA96" i="4"/>
  <c r="V55" i="12" s="1"/>
  <c r="AT96" i="4"/>
  <c r="AB55" i="12" s="1"/>
  <c r="CC97" i="4"/>
  <c r="BS63" i="12" s="1"/>
  <c r="AS99" i="4"/>
  <c r="BI65" i="12" s="1"/>
  <c r="CG99" i="4"/>
  <c r="AQ174" i="31" s="1"/>
  <c r="AZ100" i="4"/>
  <c r="BI100" i="4"/>
  <c r="AD103" i="12" s="1"/>
  <c r="BS100" i="4"/>
  <c r="AW101" i="4"/>
  <c r="Y176" i="31" s="1"/>
  <c r="AI102" i="4"/>
  <c r="BK102" i="4"/>
  <c r="AF105" i="12" s="1"/>
  <c r="AC106" i="12"/>
  <c r="AI106" i="12"/>
  <c r="V107" i="12"/>
  <c r="S108" i="12"/>
  <c r="AE108" i="12"/>
  <c r="AK108" i="12"/>
  <c r="AH109" i="12"/>
  <c r="BC112" i="12"/>
  <c r="BI112" i="12"/>
  <c r="BF113" i="12"/>
  <c r="BL113" i="12"/>
  <c r="BR113" i="12"/>
  <c r="BB115" i="12"/>
  <c r="BH115" i="12"/>
  <c r="BN115" i="12"/>
  <c r="AC110" i="12"/>
  <c r="AI110" i="12"/>
  <c r="V111" i="12"/>
  <c r="S112" i="12"/>
  <c r="Y112" i="12"/>
  <c r="AE112" i="12"/>
  <c r="AK112" i="12"/>
  <c r="BP116" i="12"/>
  <c r="BC117" i="12"/>
  <c r="BI117" i="12"/>
  <c r="BH118" i="12"/>
  <c r="BO118" i="12"/>
  <c r="AK162" i="12"/>
  <c r="Z164" i="12"/>
  <c r="Y164" i="12"/>
  <c r="AK167" i="12"/>
  <c r="AJ167" i="12"/>
  <c r="AI167" i="12"/>
  <c r="AH167" i="12"/>
  <c r="BE172" i="12"/>
  <c r="BB117" i="4"/>
  <c r="CD117" i="4"/>
  <c r="AB96" i="4"/>
  <c r="W55" i="12" s="1"/>
  <c r="CD97" i="4"/>
  <c r="BT63" i="12" s="1"/>
  <c r="BH98" i="4"/>
  <c r="BK64" i="12" s="1"/>
  <c r="BR98" i="4"/>
  <c r="X100" i="4"/>
  <c r="S103" i="12" s="1"/>
  <c r="AH100" i="4"/>
  <c r="AQ100" i="4"/>
  <c r="Y103" i="12" s="1"/>
  <c r="BA100" i="4"/>
  <c r="BZ101" i="4"/>
  <c r="AH104" i="12" s="1"/>
  <c r="CJ101" i="4"/>
  <c r="X106" i="12"/>
  <c r="AD106" i="12"/>
  <c r="W107" i="12"/>
  <c r="T108" i="12"/>
  <c r="AF108" i="12"/>
  <c r="AL108" i="12"/>
  <c r="AC109" i="12"/>
  <c r="AI109" i="12"/>
  <c r="BD112" i="12"/>
  <c r="BJ112" i="12"/>
  <c r="BA113" i="12"/>
  <c r="BG113" i="12"/>
  <c r="BS113" i="12"/>
  <c r="BP114" i="12"/>
  <c r="BI115" i="12"/>
  <c r="BO115" i="12"/>
  <c r="X110" i="12"/>
  <c r="AD110" i="12"/>
  <c r="W111" i="12"/>
  <c r="T112" i="12"/>
  <c r="AF112" i="12"/>
  <c r="AL112" i="12"/>
  <c r="BK116" i="12"/>
  <c r="BQ116" i="12"/>
  <c r="BD117" i="12"/>
  <c r="BJ117" i="12"/>
  <c r="BA118" i="12"/>
  <c r="BP118" i="12"/>
  <c r="AD162" i="12"/>
  <c r="AC162" i="12"/>
  <c r="AF164" i="12"/>
  <c r="AE164" i="12"/>
  <c r="AC164" i="12"/>
  <c r="BD169" i="12"/>
  <c r="BC169" i="12"/>
  <c r="BS169" i="12"/>
  <c r="BK116" i="4"/>
  <c r="AB60" i="13"/>
  <c r="AG108" i="12"/>
  <c r="BE112" i="12"/>
  <c r="BT113" i="12"/>
  <c r="BJ115" i="12"/>
  <c r="U112" i="12"/>
  <c r="AG112" i="12"/>
  <c r="BE117" i="12"/>
  <c r="BI118" i="12"/>
  <c r="AL113" i="12"/>
  <c r="W163" i="12"/>
  <c r="AL164" i="12"/>
  <c r="BJ169" i="12"/>
  <c r="V166" i="12"/>
  <c r="U166" i="12"/>
  <c r="T166" i="12"/>
  <c r="S166" i="12"/>
  <c r="BI173" i="12"/>
  <c r="AG59" i="13"/>
  <c r="BL136" i="4"/>
  <c r="AQ98" i="4"/>
  <c r="BG64" i="12" s="1"/>
  <c r="BJ98" i="4"/>
  <c r="BM64" i="12" s="1"/>
  <c r="BZ99" i="4"/>
  <c r="BP65" i="12" s="1"/>
  <c r="Z100" i="4"/>
  <c r="U103" i="12" s="1"/>
  <c r="AP101" i="4"/>
  <c r="X104" i="12" s="1"/>
  <c r="BI101" i="4"/>
  <c r="AD104" i="12" s="1"/>
  <c r="CB101" i="4"/>
  <c r="AJ104" i="12" s="1"/>
  <c r="T106" i="12"/>
  <c r="Z106" i="12"/>
  <c r="AC107" i="12"/>
  <c r="AI107" i="12"/>
  <c r="S109" i="12"/>
  <c r="Y109" i="12"/>
  <c r="AE109" i="12"/>
  <c r="BP112" i="12"/>
  <c r="BC113" i="12"/>
  <c r="BF114" i="12"/>
  <c r="BL114" i="12"/>
  <c r="BR114" i="12"/>
  <c r="T110" i="12"/>
  <c r="Z110" i="12"/>
  <c r="AC111" i="12"/>
  <c r="AI111" i="12"/>
  <c r="BA116" i="12"/>
  <c r="BG116" i="12"/>
  <c r="BM116" i="12"/>
  <c r="BP117" i="12"/>
  <c r="BD118" i="12"/>
  <c r="BR118" i="12"/>
  <c r="S113" i="12"/>
  <c r="Z113" i="12"/>
  <c r="X113" i="12"/>
  <c r="AE113" i="12"/>
  <c r="Z162" i="12"/>
  <c r="AJ162" i="12"/>
  <c r="AI162" i="12"/>
  <c r="AD163" i="12"/>
  <c r="U164" i="12"/>
  <c r="BT171" i="12"/>
  <c r="AG165" i="12"/>
  <c r="BT173" i="12"/>
  <c r="AA103" i="4"/>
  <c r="BD119" i="12" s="1"/>
  <c r="BB118" i="4"/>
  <c r="CD118" i="4"/>
  <c r="BJ173" i="12"/>
  <c r="P110" i="13"/>
  <c r="P221" i="13"/>
  <c r="AX60" i="13"/>
  <c r="P168" i="13"/>
  <c r="P57" i="13"/>
  <c r="P2" i="13"/>
  <c r="BL115" i="4"/>
  <c r="BL116" i="4"/>
  <c r="BL117" i="4"/>
  <c r="BL118" i="4"/>
  <c r="BL119" i="4"/>
  <c r="AG4" i="13" s="1"/>
  <c r="Z5" i="13"/>
  <c r="Y192" i="31"/>
  <c r="U113" i="13"/>
  <c r="T113" i="13"/>
  <c r="AA114" i="13"/>
  <c r="Z114" i="13"/>
  <c r="AL116" i="13"/>
  <c r="W117" i="13"/>
  <c r="W118" i="13"/>
  <c r="AG170" i="13"/>
  <c r="AL170" i="13"/>
  <c r="BO4" i="13"/>
  <c r="BT4" i="13"/>
  <c r="BE5" i="13"/>
  <c r="BT6" i="13"/>
  <c r="BE9" i="13"/>
  <c r="AL119" i="13"/>
  <c r="BO63" i="13"/>
  <c r="AB134" i="4"/>
  <c r="AS137" i="4"/>
  <c r="BB137" i="4"/>
  <c r="AR137" i="4"/>
  <c r="BA137" i="4"/>
  <c r="AZ137" i="4"/>
  <c r="AP137" i="4"/>
  <c r="AW137" i="4"/>
  <c r="Z207" i="31" s="1"/>
  <c r="BO139" i="4"/>
  <c r="AH209" i="31" s="1"/>
  <c r="BL140" i="4"/>
  <c r="BO4" i="19" s="1"/>
  <c r="AT141" i="4"/>
  <c r="BJ5" i="19" s="1"/>
  <c r="AA142" i="4"/>
  <c r="V270" i="19" s="1"/>
  <c r="AJ142" i="4"/>
  <c r="Y142" i="4"/>
  <c r="T270" i="19" s="1"/>
  <c r="AI142" i="4"/>
  <c r="AH142" i="4"/>
  <c r="AG106" i="19"/>
  <c r="AL108" i="19"/>
  <c r="BK163" i="4"/>
  <c r="AF11" i="20" s="1"/>
  <c r="BJ171" i="12"/>
  <c r="Y165" i="12"/>
  <c r="AG167" i="12"/>
  <c r="BL172" i="12"/>
  <c r="BE173" i="12"/>
  <c r="BB174" i="12"/>
  <c r="BT174" i="12"/>
  <c r="Q168" i="13"/>
  <c r="Q221" i="13"/>
  <c r="AY60" i="13"/>
  <c r="Q57" i="13"/>
  <c r="Q110" i="13"/>
  <c r="Q2" i="13"/>
  <c r="AT115" i="4"/>
  <c r="AT117" i="4"/>
  <c r="BO117" i="4"/>
  <c r="AH189" i="31" s="1"/>
  <c r="AT118" i="4"/>
  <c r="BO118" i="4"/>
  <c r="AH190" i="31" s="1"/>
  <c r="AT119" i="4"/>
  <c r="AB4" i="13" s="1"/>
  <c r="BO119" i="4"/>
  <c r="AH191" i="31" s="1"/>
  <c r="Y60" i="13"/>
  <c r="AF60" i="13"/>
  <c r="T61" i="13"/>
  <c r="AL61" i="13"/>
  <c r="AL114" i="13"/>
  <c r="AG115" i="13"/>
  <c r="AA116" i="13"/>
  <c r="Z116" i="13"/>
  <c r="AL117" i="13"/>
  <c r="BE4" i="13"/>
  <c r="BO6" i="13"/>
  <c r="AG119" i="13"/>
  <c r="W223" i="13"/>
  <c r="CL144" i="4"/>
  <c r="CB144" i="4"/>
  <c r="BR269" i="19" s="1"/>
  <c r="CD144" i="4"/>
  <c r="BT269" i="19" s="1"/>
  <c r="CA144" i="4"/>
  <c r="BQ269" i="19" s="1"/>
  <c r="CK144" i="4"/>
  <c r="BZ144" i="4"/>
  <c r="BP269" i="19" s="1"/>
  <c r="CJ144" i="4"/>
  <c r="AL109" i="19"/>
  <c r="BO169" i="12"/>
  <c r="BE171" i="12"/>
  <c r="Z165" i="12"/>
  <c r="AL165" i="12"/>
  <c r="AB167" i="12"/>
  <c r="BM172" i="12"/>
  <c r="BC174" i="12"/>
  <c r="BO174" i="12"/>
  <c r="R168" i="13"/>
  <c r="R221" i="13"/>
  <c r="AZ60" i="13"/>
  <c r="R57" i="13"/>
  <c r="R110" i="13"/>
  <c r="R2" i="13"/>
  <c r="AB115" i="4"/>
  <c r="AW115" i="4"/>
  <c r="Y187" i="31" s="1"/>
  <c r="AB116" i="4"/>
  <c r="AB117" i="4"/>
  <c r="AW117" i="4"/>
  <c r="Y189" i="31" s="1"/>
  <c r="AB118" i="4"/>
  <c r="AB119" i="4"/>
  <c r="W4" i="13" s="1"/>
  <c r="W5" i="13"/>
  <c r="Z59" i="13"/>
  <c r="H32" i="31"/>
  <c r="AA60" i="13"/>
  <c r="AG112" i="13"/>
  <c r="U115" i="13"/>
  <c r="T115" i="13"/>
  <c r="AA117" i="13"/>
  <c r="Z117" i="13"/>
  <c r="BT62" i="13"/>
  <c r="AT139" i="4"/>
  <c r="AB5" i="19" s="1"/>
  <c r="CL141" i="4"/>
  <c r="CB141" i="4"/>
  <c r="BR5" i="19" s="1"/>
  <c r="CD141" i="4"/>
  <c r="BT5" i="19" s="1"/>
  <c r="CC141" i="4"/>
  <c r="BS5" i="19" s="1"/>
  <c r="CA141" i="4"/>
  <c r="BQ5" i="19" s="1"/>
  <c r="CK141" i="4"/>
  <c r="BZ141" i="4"/>
  <c r="BP5" i="19" s="1"/>
  <c r="CJ141" i="4"/>
  <c r="BL142" i="4"/>
  <c r="AG270" i="19" s="1"/>
  <c r="AT143" i="4"/>
  <c r="AB271" i="19" s="1"/>
  <c r="AA144" i="4"/>
  <c r="BD269" i="19" s="1"/>
  <c r="Z144" i="4"/>
  <c r="BC269" i="19" s="1"/>
  <c r="AJ144" i="4"/>
  <c r="Y144" i="4"/>
  <c r="BB269" i="19" s="1"/>
  <c r="AI144" i="4"/>
  <c r="X144" i="4"/>
  <c r="BA269" i="19" s="1"/>
  <c r="AH144" i="4"/>
  <c r="AE144" i="4"/>
  <c r="P214" i="31" s="1"/>
  <c r="BO270" i="19"/>
  <c r="AA106" i="19"/>
  <c r="W162" i="12"/>
  <c r="T163" i="12"/>
  <c r="AL163" i="12"/>
  <c r="AI164" i="12"/>
  <c r="BA170" i="12"/>
  <c r="BG170" i="12"/>
  <c r="BM170" i="12"/>
  <c r="BP171" i="12"/>
  <c r="U165" i="12"/>
  <c r="AA165" i="12"/>
  <c r="X166" i="12"/>
  <c r="W167" i="12"/>
  <c r="BB172" i="12"/>
  <c r="BN172" i="12"/>
  <c r="BT172" i="12"/>
  <c r="BK173" i="12"/>
  <c r="BQ173" i="12"/>
  <c r="BD174" i="12"/>
  <c r="BJ174" i="12"/>
  <c r="AP103" i="4"/>
  <c r="BF119" i="12" s="1"/>
  <c r="AZ103" i="4"/>
  <c r="BS103" i="4"/>
  <c r="BZ115" i="4"/>
  <c r="CJ115" i="4"/>
  <c r="BZ116" i="4"/>
  <c r="CJ116" i="4"/>
  <c r="AE117" i="4"/>
  <c r="P189" i="31" s="1"/>
  <c r="CJ117" i="4"/>
  <c r="AE118" i="4"/>
  <c r="P190" i="31" s="1"/>
  <c r="BZ118" i="4"/>
  <c r="CJ118" i="4"/>
  <c r="BZ119" i="4"/>
  <c r="AH4" i="13" s="1"/>
  <c r="CJ119" i="4"/>
  <c r="P192" i="31"/>
  <c r="AL5" i="13"/>
  <c r="AC59" i="13"/>
  <c r="S60" i="13"/>
  <c r="Y61" i="13"/>
  <c r="AF61" i="13"/>
  <c r="U112" i="13"/>
  <c r="T112" i="13"/>
  <c r="Y112" i="13"/>
  <c r="AA113" i="13"/>
  <c r="Z113" i="13"/>
  <c r="AG118" i="13"/>
  <c r="BO62" i="13"/>
  <c r="BE63" i="13"/>
  <c r="AT133" i="4"/>
  <c r="CD136" i="4"/>
  <c r="AA138" i="4"/>
  <c r="V4" i="19" s="1"/>
  <c r="AJ138" i="4"/>
  <c r="Z138" i="4"/>
  <c r="U4" i="19" s="1"/>
  <c r="AI138" i="4"/>
  <c r="Y138" i="4"/>
  <c r="T4" i="19" s="1"/>
  <c r="AH138" i="4"/>
  <c r="X138" i="4"/>
  <c r="S4" i="19" s="1"/>
  <c r="AE138" i="4"/>
  <c r="P208" i="31" s="1"/>
  <c r="AT140" i="4"/>
  <c r="BJ4" i="19" s="1"/>
  <c r="AA141" i="4"/>
  <c r="BD5" i="19" s="1"/>
  <c r="Z141" i="4"/>
  <c r="BC5" i="19" s="1"/>
  <c r="AJ141" i="4"/>
  <c r="Y141" i="4"/>
  <c r="BB5" i="19" s="1"/>
  <c r="AI141" i="4"/>
  <c r="X141" i="4"/>
  <c r="BA5" i="19" s="1"/>
  <c r="AH141" i="4"/>
  <c r="V107" i="19"/>
  <c r="W107" i="19"/>
  <c r="U107" i="19"/>
  <c r="T107" i="19"/>
  <c r="S107" i="19"/>
  <c r="AB165" i="12"/>
  <c r="BO172" i="12"/>
  <c r="BF173" i="12"/>
  <c r="BE174" i="12"/>
  <c r="X103" i="4"/>
  <c r="BA119" i="12" s="1"/>
  <c r="AH103" i="4"/>
  <c r="BR115" i="4"/>
  <c r="BH116" i="4"/>
  <c r="BR116" i="4"/>
  <c r="BH117" i="4"/>
  <c r="BR117" i="4"/>
  <c r="BH118" i="4"/>
  <c r="BR118" i="4"/>
  <c r="BR119" i="4"/>
  <c r="X5" i="13"/>
  <c r="Z60" i="13"/>
  <c r="S113" i="13"/>
  <c r="AL113" i="13"/>
  <c r="X114" i="13"/>
  <c r="AG114" i="13"/>
  <c r="AG116" i="13"/>
  <c r="BT5" i="13"/>
  <c r="BE6" i="13"/>
  <c r="BT9" i="13"/>
  <c r="W119" i="13"/>
  <c r="AB133" i="4"/>
  <c r="CC135" i="4"/>
  <c r="CL135" i="4"/>
  <c r="CB135" i="4"/>
  <c r="CK135" i="4"/>
  <c r="CA135" i="4"/>
  <c r="CJ135" i="4"/>
  <c r="BZ135" i="4"/>
  <c r="CG135" i="4"/>
  <c r="AQ205" i="31" s="1"/>
  <c r="AB142" i="4"/>
  <c r="W270" i="19" s="1"/>
  <c r="CL143" i="4"/>
  <c r="CB143" i="4"/>
  <c r="AJ271" i="19" s="1"/>
  <c r="CD143" i="4"/>
  <c r="AL271" i="19" s="1"/>
  <c r="CC143" i="4"/>
  <c r="AK271" i="19" s="1"/>
  <c r="CA143" i="4"/>
  <c r="AI271" i="19" s="1"/>
  <c r="CK143" i="4"/>
  <c r="BZ143" i="4"/>
  <c r="AH271" i="19" s="1"/>
  <c r="CJ143" i="4"/>
  <c r="BL144" i="4"/>
  <c r="BO269" i="19" s="1"/>
  <c r="BJ270" i="19"/>
  <c r="AL107" i="19"/>
  <c r="V163" i="12"/>
  <c r="AK164" i="12"/>
  <c r="BC170" i="12"/>
  <c r="BI170" i="12"/>
  <c r="BO170" i="12"/>
  <c r="BF171" i="12"/>
  <c r="BR171" i="12"/>
  <c r="W165" i="12"/>
  <c r="Z166" i="12"/>
  <c r="AF166" i="12"/>
  <c r="AL166" i="12"/>
  <c r="AC167" i="12"/>
  <c r="BD172" i="12"/>
  <c r="BA173" i="12"/>
  <c r="BG173" i="12"/>
  <c r="BM173" i="12"/>
  <c r="BS173" i="12"/>
  <c r="BP174" i="12"/>
  <c r="AI103" i="4"/>
  <c r="AR103" i="4"/>
  <c r="BH119" i="12" s="1"/>
  <c r="BB103" i="4"/>
  <c r="BK103" i="4"/>
  <c r="BN119" i="12" s="1"/>
  <c r="AP115" i="4"/>
  <c r="AZ115" i="4"/>
  <c r="BI115" i="4"/>
  <c r="BS115" i="4"/>
  <c r="CB115" i="4"/>
  <c r="CL115" i="4"/>
  <c r="AP116" i="4"/>
  <c r="AZ116" i="4"/>
  <c r="BS116" i="4"/>
  <c r="CB116" i="4"/>
  <c r="CL116" i="4"/>
  <c r="AP117" i="4"/>
  <c r="AZ117" i="4"/>
  <c r="BI117" i="4"/>
  <c r="BS117" i="4"/>
  <c r="CB117" i="4"/>
  <c r="CL117" i="4"/>
  <c r="AP118" i="4"/>
  <c r="AZ118" i="4"/>
  <c r="BI118" i="4"/>
  <c r="BS118" i="4"/>
  <c r="CL118" i="4"/>
  <c r="AP119" i="4"/>
  <c r="X4" i="13" s="1"/>
  <c r="AZ119" i="4"/>
  <c r="BI119" i="4"/>
  <c r="AD4" i="13" s="1"/>
  <c r="BS119" i="4"/>
  <c r="CB119" i="4"/>
  <c r="AJ4" i="13" s="1"/>
  <c r="CL119" i="4"/>
  <c r="Y5" i="13"/>
  <c r="AF5" i="13"/>
  <c r="AH192" i="31"/>
  <c r="T59" i="13"/>
  <c r="H31" i="31"/>
  <c r="AE59" i="13"/>
  <c r="AL59" i="13"/>
  <c r="V60" i="13"/>
  <c r="AC60" i="13"/>
  <c r="S61" i="13"/>
  <c r="V113" i="13"/>
  <c r="U114" i="13"/>
  <c r="T114" i="13"/>
  <c r="Y114" i="13"/>
  <c r="AA115" i="13"/>
  <c r="Z115" i="13"/>
  <c r="X116" i="13"/>
  <c r="AG117" i="13"/>
  <c r="W170" i="13"/>
  <c r="BO5" i="13"/>
  <c r="BO9" i="13"/>
  <c r="AL223" i="13"/>
  <c r="BL137" i="4"/>
  <c r="AJ139" i="4"/>
  <c r="Z139" i="4"/>
  <c r="U5" i="19" s="1"/>
  <c r="AI139" i="4"/>
  <c r="Y139" i="4"/>
  <c r="T5" i="19" s="1"/>
  <c r="AH139" i="4"/>
  <c r="AE139" i="4"/>
  <c r="P209" i="31" s="1"/>
  <c r="CL140" i="4"/>
  <c r="CB140" i="4"/>
  <c r="BR4" i="19" s="1"/>
  <c r="CD140" i="4"/>
  <c r="BT4" i="19" s="1"/>
  <c r="CC140" i="4"/>
  <c r="BS4" i="19" s="1"/>
  <c r="CA140" i="4"/>
  <c r="BQ4" i="19" s="1"/>
  <c r="CK140" i="4"/>
  <c r="BZ140" i="4"/>
  <c r="BP4" i="19" s="1"/>
  <c r="CJ140" i="4"/>
  <c r="BL141" i="4"/>
  <c r="BO5" i="19" s="1"/>
  <c r="AT142" i="4"/>
  <c r="AB270" i="19" s="1"/>
  <c r="AA143" i="4"/>
  <c r="V271" i="19" s="1"/>
  <c r="Z143" i="4"/>
  <c r="U271" i="19" s="1"/>
  <c r="AJ143" i="4"/>
  <c r="Y143" i="4"/>
  <c r="T271" i="19" s="1"/>
  <c r="AI143" i="4"/>
  <c r="AH143" i="4"/>
  <c r="AE143" i="4"/>
  <c r="P213" i="31" s="1"/>
  <c r="V106" i="19"/>
  <c r="U106" i="19"/>
  <c r="T106" i="19"/>
  <c r="S106" i="19"/>
  <c r="AJ106" i="19"/>
  <c r="AL106" i="19"/>
  <c r="AK106" i="19"/>
  <c r="AI106" i="19"/>
  <c r="AH106" i="19"/>
  <c r="BK169" i="12"/>
  <c r="BD170" i="12"/>
  <c r="BA171" i="12"/>
  <c r="BG171" i="12"/>
  <c r="BS171" i="12"/>
  <c r="AH165" i="12"/>
  <c r="AA166" i="12"/>
  <c r="X167" i="12"/>
  <c r="AD167" i="12"/>
  <c r="BB173" i="12"/>
  <c r="BH173" i="12"/>
  <c r="BN173" i="12"/>
  <c r="BK174" i="12"/>
  <c r="BQ174" i="12"/>
  <c r="Z103" i="4"/>
  <c r="BC119" i="12" s="1"/>
  <c r="AJ103" i="4"/>
  <c r="AS103" i="4"/>
  <c r="BI119" i="12" s="1"/>
  <c r="N221" i="13"/>
  <c r="N168" i="13"/>
  <c r="N57" i="13"/>
  <c r="N110" i="13"/>
  <c r="AV60" i="13"/>
  <c r="N2" i="13"/>
  <c r="X115" i="4"/>
  <c r="AH115" i="4"/>
  <c r="AQ115" i="4"/>
  <c r="BA115" i="4"/>
  <c r="BT115" i="4"/>
  <c r="X116" i="4"/>
  <c r="BA116" i="4"/>
  <c r="BJ116" i="4"/>
  <c r="BT116" i="4"/>
  <c r="CC116" i="4"/>
  <c r="X117" i="4"/>
  <c r="AQ117" i="4"/>
  <c r="BA117" i="4"/>
  <c r="BJ117" i="4"/>
  <c r="BT117" i="4"/>
  <c r="CC117" i="4"/>
  <c r="AQ118" i="4"/>
  <c r="BA118" i="4"/>
  <c r="BJ118" i="4"/>
  <c r="BT118" i="4"/>
  <c r="CC118" i="4"/>
  <c r="X119" i="4"/>
  <c r="S4" i="13" s="1"/>
  <c r="AQ119" i="4"/>
  <c r="Y4" i="13" s="1"/>
  <c r="BA119" i="4"/>
  <c r="BJ119" i="4"/>
  <c r="AE4" i="13" s="1"/>
  <c r="BT119" i="4"/>
  <c r="CC119" i="4"/>
  <c r="AK4" i="13" s="1"/>
  <c r="S5" i="13"/>
  <c r="AA5" i="13"/>
  <c r="X59" i="13"/>
  <c r="AD60" i="13"/>
  <c r="U61" i="13"/>
  <c r="Z61" i="13"/>
  <c r="AA112" i="13"/>
  <c r="Z112" i="13"/>
  <c r="W113" i="13"/>
  <c r="AB114" i="13"/>
  <c r="S115" i="13"/>
  <c r="AL115" i="13"/>
  <c r="Y116" i="13"/>
  <c r="AL118" i="13"/>
  <c r="AG223" i="13"/>
  <c r="BE62" i="13"/>
  <c r="AS132" i="4"/>
  <c r="BK136" i="4"/>
  <c r="BT136" i="4"/>
  <c r="BJ136" i="4"/>
  <c r="BS136" i="4"/>
  <c r="BR136" i="4"/>
  <c r="BH136" i="4"/>
  <c r="BO136" i="4"/>
  <c r="AI206" i="31" s="1"/>
  <c r="BO138" i="4"/>
  <c r="AH208" i="31" s="1"/>
  <c r="CD139" i="4"/>
  <c r="AL5" i="19" s="1"/>
  <c r="AA140" i="4"/>
  <c r="BD4" i="19" s="1"/>
  <c r="Z140" i="4"/>
  <c r="BC4" i="19" s="1"/>
  <c r="AJ140" i="4"/>
  <c r="Y140" i="4"/>
  <c r="BB4" i="19" s="1"/>
  <c r="AI140" i="4"/>
  <c r="X140" i="4"/>
  <c r="BA4" i="19" s="1"/>
  <c r="AH140" i="4"/>
  <c r="AE140" i="4"/>
  <c r="P210" i="31" s="1"/>
  <c r="BH171" i="12"/>
  <c r="AE167" i="12"/>
  <c r="BC173" i="12"/>
  <c r="BR174" i="12"/>
  <c r="O221" i="13"/>
  <c r="O168" i="13"/>
  <c r="O110" i="13"/>
  <c r="AW60" i="13"/>
  <c r="O57" i="13"/>
  <c r="O2" i="13"/>
  <c r="BB115" i="4"/>
  <c r="BK115" i="4"/>
  <c r="AQ192" i="31"/>
  <c r="AQ189" i="31"/>
  <c r="H34" i="31"/>
  <c r="CD115" i="4"/>
  <c r="AR116" i="4"/>
  <c r="AR117" i="4"/>
  <c r="AB5" i="13"/>
  <c r="H30" i="31"/>
  <c r="AF59" i="13"/>
  <c r="H33" i="31"/>
  <c r="T60" i="13"/>
  <c r="AE60" i="13"/>
  <c r="AL60" i="13"/>
  <c r="V61" i="13"/>
  <c r="AL112" i="13"/>
  <c r="AG113" i="13"/>
  <c r="V115" i="13"/>
  <c r="W116" i="13"/>
  <c r="AB116" i="13"/>
  <c r="Y117" i="13"/>
  <c r="BT63" i="13"/>
  <c r="AA132" i="4"/>
  <c r="AB141" i="4"/>
  <c r="BE5" i="19" s="1"/>
  <c r="CL142" i="4"/>
  <c r="CB142" i="4"/>
  <c r="AJ270" i="19" s="1"/>
  <c r="CD142" i="4"/>
  <c r="AL270" i="19" s="1"/>
  <c r="CC142" i="4"/>
  <c r="AK270" i="19" s="1"/>
  <c r="CA142" i="4"/>
  <c r="AI270" i="19" s="1"/>
  <c r="CK142" i="4"/>
  <c r="CJ142" i="4"/>
  <c r="BL143" i="4"/>
  <c r="AG271" i="19" s="1"/>
  <c r="AT144" i="4"/>
  <c r="BJ269" i="19" s="1"/>
  <c r="BD270" i="19"/>
  <c r="BC270" i="19"/>
  <c r="BB270" i="19"/>
  <c r="BA270" i="19"/>
  <c r="P215" i="31"/>
  <c r="BR270" i="19"/>
  <c r="BT270" i="19"/>
  <c r="BS270" i="19"/>
  <c r="BQ270" i="19"/>
  <c r="BP270" i="19"/>
  <c r="CB132" i="4"/>
  <c r="CL132" i="4"/>
  <c r="BJ133" i="4"/>
  <c r="BT133" i="4"/>
  <c r="CC133" i="4"/>
  <c r="AR134" i="4"/>
  <c r="BB134" i="4"/>
  <c r="CD134" i="4"/>
  <c r="Z135" i="4"/>
  <c r="AJ135" i="4"/>
  <c r="AS135" i="4"/>
  <c r="BL135" i="4"/>
  <c r="AA136" i="4"/>
  <c r="AT136" i="4"/>
  <c r="BA140" i="4"/>
  <c r="BK140" i="4"/>
  <c r="BN4" i="19" s="1"/>
  <c r="BA141" i="4"/>
  <c r="BK141" i="4"/>
  <c r="BN5" i="19" s="1"/>
  <c r="BA142" i="4"/>
  <c r="BK142" i="4"/>
  <c r="AF270" i="19" s="1"/>
  <c r="BA143" i="4"/>
  <c r="BK143" i="4"/>
  <c r="AF271" i="19" s="1"/>
  <c r="BA144" i="4"/>
  <c r="BK144" i="4"/>
  <c r="BN269" i="19" s="1"/>
  <c r="BN270" i="19"/>
  <c r="AF106" i="19"/>
  <c r="AD107" i="19"/>
  <c r="AL110" i="19"/>
  <c r="BT159" i="4"/>
  <c r="CD160" i="4"/>
  <c r="BT5" i="20" s="1"/>
  <c r="BT162" i="4"/>
  <c r="BT7" i="20"/>
  <c r="AF10" i="20"/>
  <c r="BT9" i="20"/>
  <c r="AV160" i="19"/>
  <c r="N268" i="19"/>
  <c r="N157" i="19"/>
  <c r="AV267" i="19"/>
  <c r="AV215" i="19"/>
  <c r="N212" i="19"/>
  <c r="N55" i="19"/>
  <c r="AV2" i="19"/>
  <c r="N104" i="19"/>
  <c r="N2" i="19"/>
  <c r="AV110" i="19"/>
  <c r="AV55" i="19"/>
  <c r="BK133" i="4"/>
  <c r="CD133" i="4"/>
  <c r="AS134" i="4"/>
  <c r="BL134" i="4"/>
  <c r="AA135" i="4"/>
  <c r="BH139" i="4"/>
  <c r="AC5" i="19" s="1"/>
  <c r="BR139" i="4"/>
  <c r="AQ140" i="4"/>
  <c r="BG4" i="19" s="1"/>
  <c r="BB140" i="4"/>
  <c r="AQ141" i="4"/>
  <c r="BG5" i="19" s="1"/>
  <c r="BB141" i="4"/>
  <c r="AQ142" i="4"/>
  <c r="Y270" i="19" s="1"/>
  <c r="BB142" i="4"/>
  <c r="AD110" i="19"/>
  <c r="AC110" i="19"/>
  <c r="BR113" i="19"/>
  <c r="BQ113" i="19"/>
  <c r="O268" i="19"/>
  <c r="O157" i="19"/>
  <c r="AW267" i="19"/>
  <c r="AW215" i="19"/>
  <c r="O212" i="19"/>
  <c r="AW2" i="19"/>
  <c r="O104" i="19"/>
  <c r="O2" i="19"/>
  <c r="AW110" i="19"/>
  <c r="AW160" i="19"/>
  <c r="AW55" i="19"/>
  <c r="O55" i="19"/>
  <c r="AQ215" i="31"/>
  <c r="AQ203" i="31"/>
  <c r="AQ212" i="31"/>
  <c r="CD132" i="4"/>
  <c r="BL133" i="4"/>
  <c r="AT134" i="4"/>
  <c r="BS140" i="4"/>
  <c r="BI140" i="4"/>
  <c r="BL4" i="19" s="1"/>
  <c r="BO140" i="4"/>
  <c r="AH210" i="31" s="1"/>
  <c r="BS141" i="4"/>
  <c r="BI141" i="4"/>
  <c r="BL5" i="19" s="1"/>
  <c r="BO141" i="4"/>
  <c r="AH211" i="31" s="1"/>
  <c r="BS142" i="4"/>
  <c r="BI142" i="4"/>
  <c r="AD270" i="19" s="1"/>
  <c r="BO142" i="4"/>
  <c r="AH212" i="31" s="1"/>
  <c r="BS143" i="4"/>
  <c r="BI143" i="4"/>
  <c r="AD271" i="19" s="1"/>
  <c r="BS144" i="4"/>
  <c r="BI144" i="4"/>
  <c r="BL269" i="19" s="1"/>
  <c r="BO144" i="4"/>
  <c r="AH214" i="31" s="1"/>
  <c r="BL270" i="19"/>
  <c r="AH215" i="31"/>
  <c r="AD106" i="19"/>
  <c r="AJ110" i="19"/>
  <c r="AI110" i="19"/>
  <c r="BS115" i="19"/>
  <c r="BR115" i="19"/>
  <c r="BQ115" i="19"/>
  <c r="CL145" i="4"/>
  <c r="CD158" i="4"/>
  <c r="AL6" i="20" s="1"/>
  <c r="CD161" i="4"/>
  <c r="AL7" i="20" s="1"/>
  <c r="AL9" i="20"/>
  <c r="BN8" i="20"/>
  <c r="BB163" i="4"/>
  <c r="AF112" i="13"/>
  <c r="AF113" i="13"/>
  <c r="AF114" i="13"/>
  <c r="AF115" i="13"/>
  <c r="T116" i="13"/>
  <c r="AF116" i="13"/>
  <c r="T117" i="13"/>
  <c r="AF117" i="13"/>
  <c r="T118" i="13"/>
  <c r="Z118" i="13"/>
  <c r="AF118" i="13"/>
  <c r="T170" i="13"/>
  <c r="Z170" i="13"/>
  <c r="AF170" i="13"/>
  <c r="BB4" i="13"/>
  <c r="BH4" i="13"/>
  <c r="BN4" i="13"/>
  <c r="BB5" i="13"/>
  <c r="BH5" i="13"/>
  <c r="BN5" i="13"/>
  <c r="BB6" i="13"/>
  <c r="BH6" i="13"/>
  <c r="BN6" i="13"/>
  <c r="BB9" i="13"/>
  <c r="BH9" i="13"/>
  <c r="BN9" i="13"/>
  <c r="T119" i="13"/>
  <c r="Z119" i="13"/>
  <c r="AF119" i="13"/>
  <c r="T223" i="13"/>
  <c r="Z223" i="13"/>
  <c r="AF223" i="13"/>
  <c r="BB62" i="13"/>
  <c r="BH62" i="13"/>
  <c r="BN62" i="13"/>
  <c r="BB63" i="13"/>
  <c r="BH63" i="13"/>
  <c r="BN63" i="13"/>
  <c r="BH64" i="13"/>
  <c r="BN64" i="13"/>
  <c r="Z132" i="4"/>
  <c r="AJ132" i="4"/>
  <c r="AH202" i="31"/>
  <c r="BL132" i="4"/>
  <c r="CG132" i="4"/>
  <c r="AQ202" i="31" s="1"/>
  <c r="AA133" i="4"/>
  <c r="AW134" i="4"/>
  <c r="Y204" i="31" s="1"/>
  <c r="AE135" i="4"/>
  <c r="P205" i="31" s="1"/>
  <c r="CA136" i="4"/>
  <c r="CK136" i="4"/>
  <c r="BI137" i="4"/>
  <c r="BS137" i="4"/>
  <c r="CB137" i="4"/>
  <c r="CL137" i="4"/>
  <c r="AQ138" i="4"/>
  <c r="Y4" i="19" s="1"/>
  <c r="BA138" i="4"/>
  <c r="BJ138" i="4"/>
  <c r="AE4" i="19" s="1"/>
  <c r="BT138" i="4"/>
  <c r="CC138" i="4"/>
  <c r="AK4" i="19" s="1"/>
  <c r="AQ139" i="4"/>
  <c r="Y5" i="19" s="1"/>
  <c r="BA139" i="4"/>
  <c r="BJ139" i="4"/>
  <c r="AE5" i="19" s="1"/>
  <c r="BT139" i="4"/>
  <c r="CC139" i="4"/>
  <c r="AK5" i="19" s="1"/>
  <c r="AS141" i="4"/>
  <c r="BI5" i="19" s="1"/>
  <c r="AS142" i="4"/>
  <c r="AA270" i="19" s="1"/>
  <c r="AS143" i="4"/>
  <c r="AA271" i="19" s="1"/>
  <c r="AS144" i="4"/>
  <c r="BI269" i="19" s="1"/>
  <c r="BI270" i="19"/>
  <c r="V108" i="19"/>
  <c r="AD108" i="19"/>
  <c r="AI108" i="19"/>
  <c r="AD109" i="19"/>
  <c r="AI109" i="19"/>
  <c r="BL112" i="19"/>
  <c r="BK112" i="19"/>
  <c r="BS114" i="19"/>
  <c r="BT160" i="4"/>
  <c r="CD163" i="4"/>
  <c r="AL11" i="20" s="1"/>
  <c r="U116" i="13"/>
  <c r="U117" i="13"/>
  <c r="U118" i="13"/>
  <c r="AA118" i="13"/>
  <c r="U170" i="13"/>
  <c r="AA170" i="13"/>
  <c r="BC4" i="13"/>
  <c r="BI4" i="13"/>
  <c r="BC5" i="13"/>
  <c r="BI5" i="13"/>
  <c r="BC6" i="13"/>
  <c r="BI6" i="13"/>
  <c r="BC9" i="13"/>
  <c r="BI9" i="13"/>
  <c r="U119" i="13"/>
  <c r="AA119" i="13"/>
  <c r="U223" i="13"/>
  <c r="AA223" i="13"/>
  <c r="BC62" i="13"/>
  <c r="BI62" i="13"/>
  <c r="BC63" i="13"/>
  <c r="BI63" i="13"/>
  <c r="BC64" i="13"/>
  <c r="BI64" i="13"/>
  <c r="Z206" i="31"/>
  <c r="H42" i="31" s="1"/>
  <c r="Y202" i="31"/>
  <c r="Y209" i="31"/>
  <c r="Y205" i="31"/>
  <c r="AT132" i="4"/>
  <c r="BZ134" i="4"/>
  <c r="BH135" i="4"/>
  <c r="AP136" i="4"/>
  <c r="CB136" i="4"/>
  <c r="CL136" i="4"/>
  <c r="X137" i="4"/>
  <c r="BJ137" i="4"/>
  <c r="BT137" i="4"/>
  <c r="CC137" i="4"/>
  <c r="AR138" i="4"/>
  <c r="Z4" i="19" s="1"/>
  <c r="BB138" i="4"/>
  <c r="BK138" i="4"/>
  <c r="AF4" i="19" s="1"/>
  <c r="AR139" i="4"/>
  <c r="Z5" i="19" s="1"/>
  <c r="BB139" i="4"/>
  <c r="BK139" i="4"/>
  <c r="AF5" i="19" s="1"/>
  <c r="AC107" i="19"/>
  <c r="AJ107" i="19"/>
  <c r="AK108" i="19"/>
  <c r="AK109" i="19"/>
  <c r="BR112" i="19"/>
  <c r="BQ112" i="19"/>
  <c r="BT114" i="19"/>
  <c r="CD162" i="4"/>
  <c r="AL8" i="20" s="1"/>
  <c r="AL10" i="20"/>
  <c r="BN9" i="20"/>
  <c r="AB118" i="13"/>
  <c r="AB170" i="13"/>
  <c r="BJ4" i="13"/>
  <c r="BJ5" i="13"/>
  <c r="BJ6" i="13"/>
  <c r="BJ9" i="13"/>
  <c r="AB119" i="13"/>
  <c r="AB223" i="13"/>
  <c r="BJ62" i="13"/>
  <c r="BJ63" i="13"/>
  <c r="P212" i="31"/>
  <c r="Q207" i="31"/>
  <c r="AB132" i="4"/>
  <c r="BZ133" i="4"/>
  <c r="CJ133" i="4"/>
  <c r="BR134" i="4"/>
  <c r="AP135" i="4"/>
  <c r="AZ135" i="4"/>
  <c r="X136" i="4"/>
  <c r="AH136" i="4"/>
  <c r="CD137" i="4"/>
  <c r="BL138" i="4"/>
  <c r="AG4" i="19" s="1"/>
  <c r="BL139" i="4"/>
  <c r="AG5" i="19" s="1"/>
  <c r="AZ140" i="4"/>
  <c r="AP140" i="4"/>
  <c r="BF4" i="19" s="1"/>
  <c r="BR140" i="4"/>
  <c r="AZ141" i="4"/>
  <c r="AP141" i="4"/>
  <c r="BF5" i="19" s="1"/>
  <c r="AW141" i="4"/>
  <c r="Y211" i="31" s="1"/>
  <c r="BR141" i="4"/>
  <c r="AZ142" i="4"/>
  <c r="AP142" i="4"/>
  <c r="X270" i="19" s="1"/>
  <c r="AW142" i="4"/>
  <c r="Y212" i="31" s="1"/>
  <c r="BR142" i="4"/>
  <c r="AZ143" i="4"/>
  <c r="AP143" i="4"/>
  <c r="X271" i="19" s="1"/>
  <c r="AW143" i="4"/>
  <c r="Y213" i="31" s="1"/>
  <c r="BR143" i="4"/>
  <c r="AZ144" i="4"/>
  <c r="AP144" i="4"/>
  <c r="BF269" i="19" s="1"/>
  <c r="BR144" i="4"/>
  <c r="BF270" i="19"/>
  <c r="Y215" i="31"/>
  <c r="X106" i="19"/>
  <c r="AE107" i="19"/>
  <c r="AE110" i="19"/>
  <c r="BP113" i="19"/>
  <c r="BS116" i="19"/>
  <c r="BT158" i="4"/>
  <c r="CD159" i="4"/>
  <c r="BT4" i="20" s="1"/>
  <c r="BZ132" i="4"/>
  <c r="CJ132" i="4"/>
  <c r="BH133" i="4"/>
  <c r="CA133" i="4"/>
  <c r="AP134" i="4"/>
  <c r="BI134" i="4"/>
  <c r="X135" i="4"/>
  <c r="AQ135" i="4"/>
  <c r="Y136" i="4"/>
  <c r="BH140" i="4"/>
  <c r="BK4" i="19" s="1"/>
  <c r="BT140" i="4"/>
  <c r="BT141" i="4"/>
  <c r="BH142" i="4"/>
  <c r="AC270" i="19" s="1"/>
  <c r="BT142" i="4"/>
  <c r="BH143" i="4"/>
  <c r="AC271" i="19" s="1"/>
  <c r="BT143" i="4"/>
  <c r="BH144" i="4"/>
  <c r="BK269" i="19" s="1"/>
  <c r="BT144" i="4"/>
  <c r="BK270" i="19"/>
  <c r="AC106" i="19"/>
  <c r="AJ108" i="19"/>
  <c r="AJ109" i="19"/>
  <c r="AH110" i="19"/>
  <c r="BR114" i="19"/>
  <c r="BQ114" i="19"/>
  <c r="BP115" i="19"/>
  <c r="CC157" i="4"/>
  <c r="AK5" i="20" s="1"/>
  <c r="BT161" i="4"/>
  <c r="BT6" i="20"/>
  <c r="BT8" i="20"/>
  <c r="BT116" i="19"/>
  <c r="AL159" i="19"/>
  <c r="AL160" i="19"/>
  <c r="AL161" i="19"/>
  <c r="BT162" i="19"/>
  <c r="BT163" i="19"/>
  <c r="BT164" i="19"/>
  <c r="CD145" i="4"/>
  <c r="AL214" i="19" s="1"/>
  <c r="AX2" i="20"/>
  <c r="BL157" i="4"/>
  <c r="AG5" i="20" s="1"/>
  <c r="CG157" i="4"/>
  <c r="AQ224" i="31" s="1"/>
  <c r="BL158" i="4"/>
  <c r="AG6" i="20" s="1"/>
  <c r="CG158" i="4"/>
  <c r="AQ225" i="31" s="1"/>
  <c r="BL159" i="4"/>
  <c r="BO4" i="20" s="1"/>
  <c r="BL160" i="4"/>
  <c r="BO5" i="20" s="1"/>
  <c r="CG160" i="4"/>
  <c r="AQ227" i="31" s="1"/>
  <c r="BL162" i="4"/>
  <c r="AG8" i="20" s="1"/>
  <c r="CG162" i="4"/>
  <c r="AQ229" i="31" s="1"/>
  <c r="BO6" i="20"/>
  <c r="AQ230" i="31"/>
  <c r="BO7" i="20"/>
  <c r="AG9" i="20"/>
  <c r="AG10" i="20"/>
  <c r="BO8" i="20"/>
  <c r="BO9" i="20"/>
  <c r="BL163" i="4"/>
  <c r="AG11" i="20" s="1"/>
  <c r="BD87" i="31"/>
  <c r="BO113" i="19"/>
  <c r="BO114" i="19"/>
  <c r="BO115" i="19"/>
  <c r="BO116" i="19"/>
  <c r="AG159" i="19"/>
  <c r="AG160" i="19"/>
  <c r="AG161" i="19"/>
  <c r="BO162" i="19"/>
  <c r="BO163" i="19"/>
  <c r="BO164" i="19"/>
  <c r="BL145" i="4"/>
  <c r="AG214" i="19" s="1"/>
  <c r="CG145" i="4"/>
  <c r="AY2" i="20"/>
  <c r="Q57" i="20"/>
  <c r="Q3" i="20"/>
  <c r="AY51" i="20"/>
  <c r="AT157" i="4"/>
  <c r="AB5" i="20" s="1"/>
  <c r="BO157" i="4"/>
  <c r="AH224" i="31" s="1"/>
  <c r="AT158" i="4"/>
  <c r="AB6" i="20" s="1"/>
  <c r="BO158" i="4"/>
  <c r="AH225" i="31" s="1"/>
  <c r="AT159" i="4"/>
  <c r="BJ4" i="20" s="1"/>
  <c r="BO159" i="4"/>
  <c r="AH226" i="31" s="1"/>
  <c r="AT160" i="4"/>
  <c r="BJ5" i="20" s="1"/>
  <c r="AT161" i="4"/>
  <c r="AB7" i="20" s="1"/>
  <c r="BJ6" i="20"/>
  <c r="AH230" i="31"/>
  <c r="BJ7" i="20"/>
  <c r="AB9" i="20"/>
  <c r="AB10" i="20"/>
  <c r="BJ8" i="20"/>
  <c r="BJ9" i="20"/>
  <c r="AT163" i="4"/>
  <c r="AB11" i="20" s="1"/>
  <c r="AB107" i="19"/>
  <c r="AB108" i="19"/>
  <c r="V109" i="19"/>
  <c r="AB109" i="19"/>
  <c r="V110" i="19"/>
  <c r="AB110" i="19"/>
  <c r="BD112" i="19"/>
  <c r="BJ112" i="19"/>
  <c r="BD113" i="19"/>
  <c r="BJ113" i="19"/>
  <c r="BD114" i="19"/>
  <c r="BJ114" i="19"/>
  <c r="BD115" i="19"/>
  <c r="BJ115" i="19"/>
  <c r="BD116" i="19"/>
  <c r="BJ116" i="19"/>
  <c r="V159" i="19"/>
  <c r="AB159" i="19"/>
  <c r="V160" i="19"/>
  <c r="AB160" i="19"/>
  <c r="V161" i="19"/>
  <c r="AB161" i="19"/>
  <c r="BD162" i="19"/>
  <c r="BJ162" i="19"/>
  <c r="BD163" i="19"/>
  <c r="BJ163" i="19"/>
  <c r="BD164" i="19"/>
  <c r="BJ164" i="19"/>
  <c r="AA145" i="4"/>
  <c r="V214" i="19" s="1"/>
  <c r="AT145" i="4"/>
  <c r="AB214" i="19" s="1"/>
  <c r="R57" i="20"/>
  <c r="AZ2" i="20"/>
  <c r="R3" i="20"/>
  <c r="AZ51" i="20"/>
  <c r="P224" i="31"/>
  <c r="P225" i="31"/>
  <c r="P230" i="31"/>
  <c r="P227" i="31"/>
  <c r="AB157" i="4"/>
  <c r="W5" i="20" s="1"/>
  <c r="AW157" i="4"/>
  <c r="Y224" i="31" s="1"/>
  <c r="AB158" i="4"/>
  <c r="W6" i="20" s="1"/>
  <c r="AW158" i="4"/>
  <c r="Y225" i="31" s="1"/>
  <c r="AB159" i="4"/>
  <c r="BE4" i="20" s="1"/>
  <c r="AB160" i="4"/>
  <c r="BE5" i="20" s="1"/>
  <c r="AW160" i="4"/>
  <c r="Y227" i="31" s="1"/>
  <c r="AB161" i="4"/>
  <c r="W7" i="20" s="1"/>
  <c r="AW161" i="4"/>
  <c r="Y228" i="31" s="1"/>
  <c r="CI162" i="4"/>
  <c r="BE6" i="20"/>
  <c r="Y230" i="31"/>
  <c r="BE7" i="20"/>
  <c r="W9" i="20"/>
  <c r="W10" i="20"/>
  <c r="BE8" i="20"/>
  <c r="BE9" i="20"/>
  <c r="AW163" i="4"/>
  <c r="W109" i="19"/>
  <c r="W110" i="19"/>
  <c r="BE112" i="19"/>
  <c r="BE113" i="19"/>
  <c r="BE114" i="19"/>
  <c r="BE115" i="19"/>
  <c r="BE116" i="19"/>
  <c r="W159" i="19"/>
  <c r="W160" i="19"/>
  <c r="W161" i="19"/>
  <c r="BE162" i="19"/>
  <c r="BE163" i="19"/>
  <c r="BE164" i="19"/>
  <c r="AB145" i="4"/>
  <c r="W214" i="19" s="1"/>
  <c r="BZ157" i="4"/>
  <c r="AH5" i="20" s="1"/>
  <c r="CJ157" i="4"/>
  <c r="CJ158" i="4"/>
  <c r="CJ159" i="4"/>
  <c r="CJ160" i="4"/>
  <c r="BZ161" i="4"/>
  <c r="AH7" i="20" s="1"/>
  <c r="CJ161" i="4"/>
  <c r="BZ162" i="4"/>
  <c r="AH8" i="20" s="1"/>
  <c r="CJ162" i="4"/>
  <c r="BP6" i="20"/>
  <c r="BP7" i="20"/>
  <c r="AH9" i="20"/>
  <c r="AH10" i="20"/>
  <c r="BP8" i="20"/>
  <c r="BP9" i="20"/>
  <c r="AE163" i="4"/>
  <c r="BZ163" i="4"/>
  <c r="AH11" i="20" s="1"/>
  <c r="CJ163" i="4"/>
  <c r="CA158" i="4"/>
  <c r="AI6" i="20" s="1"/>
  <c r="CK158" i="4"/>
  <c r="CA159" i="4"/>
  <c r="BQ4" i="20" s="1"/>
  <c r="CK159" i="4"/>
  <c r="CA160" i="4"/>
  <c r="BQ5" i="20" s="1"/>
  <c r="CK160" i="4"/>
  <c r="BR161" i="4"/>
  <c r="CK161" i="4"/>
  <c r="BH162" i="4"/>
  <c r="AC8" i="20" s="1"/>
  <c r="BR162" i="4"/>
  <c r="CA162" i="4"/>
  <c r="AI8" i="20" s="1"/>
  <c r="CK162" i="4"/>
  <c r="BK6" i="20"/>
  <c r="BQ6" i="20"/>
  <c r="BK7" i="20"/>
  <c r="BQ7" i="20"/>
  <c r="AC9" i="20"/>
  <c r="AI9" i="20"/>
  <c r="AC10" i="20"/>
  <c r="AI10" i="20"/>
  <c r="BK8" i="20"/>
  <c r="BQ8" i="20"/>
  <c r="BK9" i="20"/>
  <c r="BQ9" i="20"/>
  <c r="BH163" i="4"/>
  <c r="AC11" i="20" s="1"/>
  <c r="BR163" i="4"/>
  <c r="CA163" i="4"/>
  <c r="AI11" i="20" s="1"/>
  <c r="CK163" i="4"/>
  <c r="G3" i="21"/>
  <c r="BK113" i="19"/>
  <c r="BK114" i="19"/>
  <c r="BK115" i="19"/>
  <c r="BK116" i="19"/>
  <c r="BQ116" i="19"/>
  <c r="AC159" i="19"/>
  <c r="AI159" i="19"/>
  <c r="AC160" i="19"/>
  <c r="AI160" i="19"/>
  <c r="AC161" i="19"/>
  <c r="AI161" i="19"/>
  <c r="BK162" i="19"/>
  <c r="BQ162" i="19"/>
  <c r="BK163" i="19"/>
  <c r="BQ163" i="19"/>
  <c r="BK164" i="19"/>
  <c r="BQ164" i="19"/>
  <c r="BH145" i="4"/>
  <c r="AC214" i="19" s="1"/>
  <c r="BR145" i="4"/>
  <c r="CA145" i="4"/>
  <c r="AI214" i="19" s="1"/>
  <c r="CK145" i="4"/>
  <c r="AP157" i="4"/>
  <c r="X5" i="20" s="1"/>
  <c r="AZ157" i="4"/>
  <c r="BI157" i="4"/>
  <c r="AD5" i="20" s="1"/>
  <c r="BS157" i="4"/>
  <c r="CB157" i="4"/>
  <c r="AJ5" i="20" s="1"/>
  <c r="CL157" i="4"/>
  <c r="AZ158" i="4"/>
  <c r="BI158" i="4"/>
  <c r="AD6" i="20" s="1"/>
  <c r="BS158" i="4"/>
  <c r="CB158" i="4"/>
  <c r="AJ6" i="20" s="1"/>
  <c r="CL158" i="4"/>
  <c r="AZ159" i="4"/>
  <c r="BI159" i="4"/>
  <c r="BL4" i="20" s="1"/>
  <c r="BS159" i="4"/>
  <c r="CB159" i="4"/>
  <c r="BR4" i="20" s="1"/>
  <c r="CL159" i="4"/>
  <c r="AP160" i="4"/>
  <c r="BF5" i="20" s="1"/>
  <c r="AZ160" i="4"/>
  <c r="BI160" i="4"/>
  <c r="BL5" i="20" s="1"/>
  <c r="BS160" i="4"/>
  <c r="CB160" i="4"/>
  <c r="BR5" i="20" s="1"/>
  <c r="CL160" i="4"/>
  <c r="AP161" i="4"/>
  <c r="X7" i="20" s="1"/>
  <c r="AZ161" i="4"/>
  <c r="BS161" i="4"/>
  <c r="CB161" i="4"/>
  <c r="AJ7" i="20" s="1"/>
  <c r="CL161" i="4"/>
  <c r="AP162" i="4"/>
  <c r="X8" i="20" s="1"/>
  <c r="AZ162" i="4"/>
  <c r="BI162" i="4"/>
  <c r="AD8" i="20" s="1"/>
  <c r="BS162" i="4"/>
  <c r="CB162" i="4"/>
  <c r="AJ8" i="20" s="1"/>
  <c r="CL162" i="4"/>
  <c r="BF6" i="20"/>
  <c r="BL6" i="20"/>
  <c r="BR6" i="20"/>
  <c r="BF7" i="20"/>
  <c r="BL7" i="20"/>
  <c r="BR7" i="20"/>
  <c r="X9" i="20"/>
  <c r="AD9" i="20"/>
  <c r="AJ9" i="20"/>
  <c r="X10" i="20"/>
  <c r="AD10" i="20"/>
  <c r="AJ10" i="20"/>
  <c r="BF8" i="20"/>
  <c r="BL8" i="20"/>
  <c r="BR8" i="20"/>
  <c r="BF9" i="20"/>
  <c r="BL9" i="20"/>
  <c r="BR9" i="20"/>
  <c r="BI163" i="4"/>
  <c r="AD11" i="20" s="1"/>
  <c r="BS163" i="4"/>
  <c r="X107" i="19"/>
  <c r="X108" i="19"/>
  <c r="X109" i="19"/>
  <c r="X110" i="19"/>
  <c r="BF112" i="19"/>
  <c r="BF113" i="19"/>
  <c r="BL113" i="19"/>
  <c r="BF114" i="19"/>
  <c r="BL114" i="19"/>
  <c r="BF115" i="19"/>
  <c r="BL115" i="19"/>
  <c r="BF116" i="19"/>
  <c r="BL116" i="19"/>
  <c r="BR116" i="19"/>
  <c r="X159" i="19"/>
  <c r="AD159" i="19"/>
  <c r="AJ159" i="19"/>
  <c r="X160" i="19"/>
  <c r="AD160" i="19"/>
  <c r="AJ160" i="19"/>
  <c r="X161" i="19"/>
  <c r="AD161" i="19"/>
  <c r="AJ161" i="19"/>
  <c r="BF162" i="19"/>
  <c r="BL162" i="19"/>
  <c r="BR162" i="19"/>
  <c r="BF163" i="19"/>
  <c r="BL163" i="19"/>
  <c r="BR163" i="19"/>
  <c r="BF164" i="19"/>
  <c r="BL164" i="19"/>
  <c r="BR164" i="19"/>
  <c r="AP145" i="4"/>
  <c r="X214" i="19" s="1"/>
  <c r="BI145" i="4"/>
  <c r="AD214" i="19" s="1"/>
  <c r="CB145" i="4"/>
  <c r="AJ214" i="19" s="1"/>
  <c r="N57" i="20"/>
  <c r="N3" i="20"/>
  <c r="AV51" i="20"/>
  <c r="AV2" i="20"/>
  <c r="X157" i="4"/>
  <c r="S5" i="20" s="1"/>
  <c r="AH157" i="4"/>
  <c r="AQ157" i="4"/>
  <c r="Y5" i="20" s="1"/>
  <c r="BA157" i="4"/>
  <c r="BJ157" i="4"/>
  <c r="AE5" i="20" s="1"/>
  <c r="BT157" i="4"/>
  <c r="AQ158" i="4"/>
  <c r="Y6" i="20" s="1"/>
  <c r="BJ158" i="4"/>
  <c r="AE6" i="20" s="1"/>
  <c r="CC158" i="4"/>
  <c r="AK6" i="20" s="1"/>
  <c r="X159" i="4"/>
  <c r="BA4" i="20" s="1"/>
  <c r="AQ159" i="4"/>
  <c r="BG4" i="20" s="1"/>
  <c r="X160" i="4"/>
  <c r="BA5" i="20" s="1"/>
  <c r="AQ160" i="4"/>
  <c r="BG5" i="20" s="1"/>
  <c r="BJ160" i="4"/>
  <c r="BM5" i="20" s="1"/>
  <c r="CC160" i="4"/>
  <c r="BS5" i="20" s="1"/>
  <c r="X161" i="4"/>
  <c r="S7" i="20" s="1"/>
  <c r="AQ161" i="4"/>
  <c r="Y7" i="20" s="1"/>
  <c r="BJ161" i="4"/>
  <c r="AE7" i="20" s="1"/>
  <c r="X162" i="4"/>
  <c r="S8" i="20" s="1"/>
  <c r="AQ162" i="4"/>
  <c r="Y8" i="20" s="1"/>
  <c r="BJ162" i="4"/>
  <c r="AE8" i="20" s="1"/>
  <c r="CC162" i="4"/>
  <c r="AK8" i="20" s="1"/>
  <c r="BA6" i="20"/>
  <c r="BG6" i="20"/>
  <c r="BM6" i="20"/>
  <c r="BS6" i="20"/>
  <c r="BA7" i="20"/>
  <c r="BG7" i="20"/>
  <c r="BM7" i="20"/>
  <c r="BS7" i="20"/>
  <c r="S9" i="20"/>
  <c r="Y9" i="20"/>
  <c r="AE9" i="20"/>
  <c r="AK9" i="20"/>
  <c r="S10" i="20"/>
  <c r="Y10" i="20"/>
  <c r="AE10" i="20"/>
  <c r="AK10" i="20"/>
  <c r="BA8" i="20"/>
  <c r="BG8" i="20"/>
  <c r="BM8" i="20"/>
  <c r="BS8" i="20"/>
  <c r="BA9" i="20"/>
  <c r="BG9" i="20"/>
  <c r="BM9" i="20"/>
  <c r="BS9" i="20"/>
  <c r="X163" i="4"/>
  <c r="S11" i="20" s="1"/>
  <c r="AQ163" i="4"/>
  <c r="Y11" i="20" s="1"/>
  <c r="BA163" i="4"/>
  <c r="BJ163" i="4"/>
  <c r="AE11" i="20" s="1"/>
  <c r="BT163" i="4"/>
  <c r="CC163" i="4"/>
  <c r="AK11" i="20" s="1"/>
  <c r="O57" i="20"/>
  <c r="O3" i="20"/>
  <c r="AW51" i="20"/>
  <c r="AW2" i="20"/>
  <c r="CD157" i="4"/>
  <c r="AL5" i="20" s="1"/>
  <c r="AR163" i="4"/>
  <c r="Z11" i="20" s="1"/>
  <c r="BA171" i="31"/>
  <c r="BA174" i="31"/>
  <c r="BC187" i="31"/>
  <c r="BA188" i="31"/>
  <c r="BA192" i="31"/>
  <c r="BC174" i="31"/>
  <c r="BD206" i="31"/>
  <c r="BD213" i="31"/>
  <c r="AZ216" i="31"/>
  <c r="BD230" i="31"/>
  <c r="BD228" i="31"/>
  <c r="BD204" i="31"/>
  <c r="BD208" i="31"/>
  <c r="BD225" i="31"/>
  <c r="BD202" i="31"/>
  <c r="BD207" i="31"/>
  <c r="BD215" i="31"/>
  <c r="AZ217" i="31"/>
  <c r="BD224" i="31"/>
  <c r="P2" i="12" l="1"/>
  <c r="AX2" i="12"/>
  <c r="P47" i="12"/>
  <c r="K24" i="29"/>
  <c r="J8" i="29"/>
  <c r="J25" i="29"/>
  <c r="K8" i="29"/>
  <c r="K25" i="29"/>
  <c r="J9" i="29"/>
  <c r="J26" i="29"/>
  <c r="K9" i="29"/>
  <c r="K26" i="29"/>
  <c r="J10" i="29"/>
  <c r="J27" i="29"/>
  <c r="K10" i="29"/>
  <c r="K27" i="29"/>
  <c r="J11" i="29"/>
  <c r="J28" i="29"/>
  <c r="K11" i="29"/>
  <c r="K28" i="29"/>
  <c r="J12" i="29"/>
  <c r="J29" i="29"/>
  <c r="K12" i="29"/>
  <c r="K29" i="29"/>
  <c r="J22" i="29"/>
  <c r="J30" i="29"/>
  <c r="K22" i="29"/>
  <c r="K30" i="29"/>
  <c r="J23" i="29"/>
  <c r="J31" i="29"/>
  <c r="K23" i="29"/>
  <c r="K31" i="29"/>
  <c r="J24" i="29"/>
  <c r="AX57" i="12"/>
  <c r="K13" i="28"/>
  <c r="K21" i="28"/>
  <c r="J14" i="28"/>
  <c r="K22" i="28"/>
  <c r="K14" i="28"/>
  <c r="J26" i="28"/>
  <c r="J15" i="28"/>
  <c r="K26" i="28"/>
  <c r="K15" i="28"/>
  <c r="J27" i="28"/>
  <c r="J16" i="28"/>
  <c r="K27" i="28"/>
  <c r="K16" i="28"/>
  <c r="P16" i="28" s="1"/>
  <c r="M96" i="31" s="1"/>
  <c r="J28" i="28"/>
  <c r="J17" i="28"/>
  <c r="K28" i="28"/>
  <c r="K17" i="28"/>
  <c r="J29" i="28"/>
  <c r="J18" i="28"/>
  <c r="K29" i="28"/>
  <c r="K18" i="28"/>
  <c r="J30" i="28"/>
  <c r="J19" i="28"/>
  <c r="K30" i="28"/>
  <c r="K19" i="28"/>
  <c r="J20" i="28"/>
  <c r="K20" i="28"/>
  <c r="J13" i="28"/>
  <c r="N15" i="4" s="1"/>
  <c r="J21" i="28"/>
  <c r="P160" i="12"/>
  <c r="AB2" i="28"/>
  <c r="BL23" i="35"/>
  <c r="Z19" i="24"/>
  <c r="Z28" i="24"/>
  <c r="BL8" i="35"/>
  <c r="Y8" i="24"/>
  <c r="Z8" i="24" s="1"/>
  <c r="BL4" i="35"/>
  <c r="BS36" i="24"/>
  <c r="J61" i="31"/>
  <c r="I35" i="25"/>
  <c r="K242" i="31" s="1"/>
  <c r="BD242" i="31" s="1"/>
  <c r="N65" i="31"/>
  <c r="J64" i="31"/>
  <c r="J63" i="31"/>
  <c r="J62" i="31"/>
  <c r="N55" i="31"/>
  <c r="BO81" i="28"/>
  <c r="AK82" i="29"/>
  <c r="AM82" i="29"/>
  <c r="BF239" i="31"/>
  <c r="BE239" i="31"/>
  <c r="BG244" i="31"/>
  <c r="BF244" i="31"/>
  <c r="BE244" i="31"/>
  <c r="BQ81" i="29"/>
  <c r="BO81" i="29"/>
  <c r="N35" i="31"/>
  <c r="AZ215" i="31"/>
  <c r="AZ192" i="31"/>
  <c r="N45" i="31"/>
  <c r="H43" i="31"/>
  <c r="AZ205" i="31"/>
  <c r="H41" i="31"/>
  <c r="H35" i="31"/>
  <c r="AZ189" i="31"/>
  <c r="V73" i="18"/>
  <c r="W73" i="18" s="1"/>
  <c r="BJ73" i="18" s="1"/>
  <c r="M162" i="4" s="1"/>
  <c r="G229" i="31" s="1"/>
  <c r="V72" i="18"/>
  <c r="W72" i="18" s="1"/>
  <c r="BJ72" i="18" s="1"/>
  <c r="M163" i="4" s="1"/>
  <c r="G230" i="31" s="1"/>
  <c r="AZ230" i="31" s="1"/>
  <c r="V71" i="18"/>
  <c r="W71" i="18" s="1"/>
  <c r="BJ71" i="18" s="1"/>
  <c r="M157" i="4" s="1"/>
  <c r="G224" i="31" s="1"/>
  <c r="AZ224" i="31" s="1"/>
  <c r="V67" i="18"/>
  <c r="W67" i="18" s="1"/>
  <c r="BJ67" i="18" s="1"/>
  <c r="M138" i="4" s="1"/>
  <c r="G208" i="31" s="1"/>
  <c r="AZ208" i="31" s="1"/>
  <c r="V66" i="18"/>
  <c r="W66" i="18" s="1"/>
  <c r="BJ66" i="18" s="1"/>
  <c r="M137" i="4" s="1"/>
  <c r="V65" i="18"/>
  <c r="W65" i="18" s="1"/>
  <c r="BJ65" i="18" s="1"/>
  <c r="M136" i="4" s="1"/>
  <c r="Y60" i="18"/>
  <c r="G120" i="4" s="1"/>
  <c r="AW64" i="13" s="1"/>
  <c r="V60" i="18"/>
  <c r="W60" i="18" s="1"/>
  <c r="BJ60" i="18" s="1"/>
  <c r="M120" i="4" s="1"/>
  <c r="G192" i="31" s="1"/>
  <c r="V59" i="18"/>
  <c r="W59" i="18" s="1"/>
  <c r="BJ59" i="18" s="1"/>
  <c r="M116" i="4" s="1"/>
  <c r="G188" i="31" s="1"/>
  <c r="AZ188" i="31" s="1"/>
  <c r="W55" i="18"/>
  <c r="BJ55" i="18" s="1"/>
  <c r="M103" i="4" s="1"/>
  <c r="G178" i="31" s="1"/>
  <c r="W54" i="18"/>
  <c r="BJ54" i="18" s="1"/>
  <c r="M102" i="4" s="1"/>
  <c r="G177" i="31" s="1"/>
  <c r="W53" i="18"/>
  <c r="BJ53" i="18" s="1"/>
  <c r="M99" i="4" s="1"/>
  <c r="G174" i="31" s="1"/>
  <c r="Y52" i="18"/>
  <c r="G98" i="4" s="1"/>
  <c r="AW64" i="12" s="1"/>
  <c r="W52" i="18"/>
  <c r="BJ52" i="18" s="1"/>
  <c r="M98" i="4" s="1"/>
  <c r="G173" i="31" s="1"/>
  <c r="Y51" i="18"/>
  <c r="G97" i="4" s="1"/>
  <c r="AW63" i="12" s="1"/>
  <c r="W51" i="18"/>
  <c r="W50" i="18"/>
  <c r="BJ50" i="18" s="1"/>
  <c r="M94" i="4" s="1"/>
  <c r="G169" i="31" s="1"/>
  <c r="Y49" i="18"/>
  <c r="G90" i="4" s="1"/>
  <c r="O51" i="12" s="1"/>
  <c r="W49" i="18"/>
  <c r="BJ49" i="18" s="1"/>
  <c r="M90" i="4" s="1"/>
  <c r="G165" i="31" s="1"/>
  <c r="Y48" i="18"/>
  <c r="G89" i="4" s="1"/>
  <c r="AW60" i="12" s="1"/>
  <c r="V48" i="18"/>
  <c r="W48" i="18" s="1"/>
  <c r="V47" i="18"/>
  <c r="W47" i="18" s="1"/>
  <c r="BJ47" i="18" s="1"/>
  <c r="M88" i="4" s="1"/>
  <c r="G163" i="31" s="1"/>
  <c r="Y46" i="18"/>
  <c r="G92" i="4" s="1"/>
  <c r="AW61" i="12" s="1"/>
  <c r="V46" i="18"/>
  <c r="W46" i="18" s="1"/>
  <c r="BJ46" i="18" s="1"/>
  <c r="M92" i="4" s="1"/>
  <c r="G167" i="31" s="1"/>
  <c r="V45" i="18"/>
  <c r="W45" i="18" s="1"/>
  <c r="BJ45" i="18" s="1"/>
  <c r="M85" i="4" s="1"/>
  <c r="G160" i="31" s="1"/>
  <c r="V44" i="18"/>
  <c r="W44" i="18" s="1"/>
  <c r="BJ44" i="18" s="1"/>
  <c r="M84" i="4" s="1"/>
  <c r="G159" i="31" s="1"/>
  <c r="V43" i="18"/>
  <c r="W43" i="18" s="1"/>
  <c r="V42" i="18"/>
  <c r="W42" i="18" s="1"/>
  <c r="BJ42" i="18" s="1"/>
  <c r="M80" i="4" s="1"/>
  <c r="G155" i="31" s="1"/>
  <c r="V41" i="18"/>
  <c r="W41" i="18" s="1"/>
  <c r="BJ41" i="18" s="1"/>
  <c r="M79" i="4" s="1"/>
  <c r="G154" i="31" s="1"/>
  <c r="V40" i="18"/>
  <c r="W40" i="18" s="1"/>
  <c r="Y39" i="18"/>
  <c r="G75" i="4" s="1"/>
  <c r="AW5" i="12" s="1"/>
  <c r="V39" i="18"/>
  <c r="W39" i="18" s="1"/>
  <c r="V38" i="18"/>
  <c r="W38" i="18" s="1"/>
  <c r="BJ38" i="18" s="1"/>
  <c r="J76" i="17"/>
  <c r="K76" i="17" s="1"/>
  <c r="BJ76" i="17" s="1"/>
  <c r="M160" i="4" s="1"/>
  <c r="G227" i="31" s="1"/>
  <c r="AZ227" i="31" s="1"/>
  <c r="J75" i="17"/>
  <c r="K75" i="17" s="1"/>
  <c r="BJ75" i="17" s="1"/>
  <c r="M159" i="4" s="1"/>
  <c r="G226" i="31" s="1"/>
  <c r="J74" i="17"/>
  <c r="K74" i="17" s="1"/>
  <c r="BJ74" i="17" s="1"/>
  <c r="M158" i="4" s="1"/>
  <c r="G225" i="31" s="1"/>
  <c r="AZ225" i="31" s="1"/>
  <c r="M67" i="17"/>
  <c r="F142" i="4" s="1"/>
  <c r="N270" i="19" s="1"/>
  <c r="J67" i="17"/>
  <c r="K67" i="17" s="1"/>
  <c r="BJ67" i="17" s="1"/>
  <c r="M142" i="4" s="1"/>
  <c r="G212" i="31" s="1"/>
  <c r="AZ212" i="31" s="1"/>
  <c r="J66" i="17"/>
  <c r="K66" i="17" s="1"/>
  <c r="BJ66" i="17" s="1"/>
  <c r="M141" i="4" s="1"/>
  <c r="G211" i="31" s="1"/>
  <c r="J65" i="17"/>
  <c r="K65" i="17" s="1"/>
  <c r="J64" i="17"/>
  <c r="K64" i="17" s="1"/>
  <c r="BJ64" i="17" s="1"/>
  <c r="M139" i="4" s="1"/>
  <c r="G209" i="31" s="1"/>
  <c r="AZ209" i="31" s="1"/>
  <c r="J62" i="17"/>
  <c r="K62" i="17" s="1"/>
  <c r="J61" i="17"/>
  <c r="K61" i="17" s="1"/>
  <c r="BJ61" i="17" s="1"/>
  <c r="M132" i="4" s="1"/>
  <c r="G202" i="31" s="1"/>
  <c r="AZ202" i="31" s="1"/>
  <c r="M54" i="17"/>
  <c r="F115" i="4" s="1"/>
  <c r="J54" i="17"/>
  <c r="K54" i="17" s="1"/>
  <c r="BJ54" i="17" s="1"/>
  <c r="M115" i="4" s="1"/>
  <c r="G187" i="31" s="1"/>
  <c r="J48" i="17"/>
  <c r="K48" i="17" s="1"/>
  <c r="BJ48" i="17" s="1"/>
  <c r="M101" i="4" s="1"/>
  <c r="G176" i="31" s="1"/>
  <c r="J47" i="17"/>
  <c r="K47" i="17" s="1"/>
  <c r="BJ47" i="17" s="1"/>
  <c r="M100" i="4" s="1"/>
  <c r="G175" i="31" s="1"/>
  <c r="AZ175" i="31" s="1"/>
  <c r="J46" i="17"/>
  <c r="K46" i="17" s="1"/>
  <c r="BJ46" i="17" s="1"/>
  <c r="M96" i="4" s="1"/>
  <c r="G171" i="31" s="1"/>
  <c r="J44" i="17"/>
  <c r="K44" i="17" s="1"/>
  <c r="BJ44" i="17" s="1"/>
  <c r="M93" i="4" s="1"/>
  <c r="G168" i="31" s="1"/>
  <c r="J43" i="17"/>
  <c r="K43" i="17" s="1"/>
  <c r="BJ43" i="17" s="1"/>
  <c r="M87" i="4" s="1"/>
  <c r="G162" i="31" s="1"/>
  <c r="AZ162" i="31" s="1"/>
  <c r="J41" i="17"/>
  <c r="K41" i="17" s="1"/>
  <c r="BJ41" i="17" s="1"/>
  <c r="M91" i="4" s="1"/>
  <c r="G166" i="31" s="1"/>
  <c r="J40" i="17"/>
  <c r="K40" i="17" s="1"/>
  <c r="BJ40" i="17" s="1"/>
  <c r="M82" i="4" s="1"/>
  <c r="G157" i="31" s="1"/>
  <c r="J39" i="17"/>
  <c r="K39" i="17" s="1"/>
  <c r="BJ39" i="17" s="1"/>
  <c r="M81" i="4" s="1"/>
  <c r="G156" i="31" s="1"/>
  <c r="J38" i="17"/>
  <c r="K38" i="17" s="1"/>
  <c r="BJ38" i="17" s="1"/>
  <c r="M78" i="4" s="1"/>
  <c r="J37" i="17"/>
  <c r="K37" i="17" s="1"/>
  <c r="BJ37" i="17" s="1"/>
  <c r="M77" i="4" s="1"/>
  <c r="G152" i="31" s="1"/>
  <c r="J36" i="17"/>
  <c r="K36" i="17" s="1"/>
  <c r="M35" i="17"/>
  <c r="F72" i="4" s="1"/>
  <c r="N4" i="12" s="1"/>
  <c r="J35" i="17"/>
  <c r="K35" i="17" s="1"/>
  <c r="BJ35" i="17" s="1"/>
  <c r="M72" i="4" s="1"/>
  <c r="G147" i="31" s="1"/>
  <c r="K21" i="31"/>
  <c r="K71" i="31" s="1"/>
  <c r="BH78" i="4"/>
  <c r="AZ170" i="31"/>
  <c r="AA73" i="4"/>
  <c r="V5" i="12" s="1"/>
  <c r="M15" i="17"/>
  <c r="F24" i="4" s="1"/>
  <c r="AW11" i="10" s="1"/>
  <c r="CB73" i="4"/>
  <c r="AJ5" i="12" s="1"/>
  <c r="J12" i="31"/>
  <c r="AG17" i="35"/>
  <c r="X1" i="35"/>
  <c r="Y36" i="18"/>
  <c r="Y4" i="18"/>
  <c r="P87" i="31"/>
  <c r="Q87" i="31"/>
  <c r="AH105" i="31"/>
  <c r="AI105" i="31"/>
  <c r="AQ105" i="31"/>
  <c r="AR105" i="31"/>
  <c r="P118" i="31"/>
  <c r="R118" i="31"/>
  <c r="P132" i="31"/>
  <c r="Q132" i="31"/>
  <c r="Y132" i="31"/>
  <c r="Z132" i="31"/>
  <c r="AQ114" i="31"/>
  <c r="AR114" i="31"/>
  <c r="AQ96" i="31"/>
  <c r="AR96" i="31"/>
  <c r="CC73" i="4"/>
  <c r="AK5" i="12" s="1"/>
  <c r="I73" i="4"/>
  <c r="Q5" i="12" s="1"/>
  <c r="I77" i="4"/>
  <c r="Q7" i="12" s="1"/>
  <c r="BH73" i="4"/>
  <c r="AC5" i="12" s="1"/>
  <c r="AQ178" i="31"/>
  <c r="AQ87" i="31"/>
  <c r="AR87" i="31"/>
  <c r="DT66" i="17"/>
  <c r="AE141" i="4" s="1"/>
  <c r="P211" i="31" s="1"/>
  <c r="G41" i="31" s="1"/>
  <c r="H73" i="4"/>
  <c r="P5" i="12" s="1"/>
  <c r="H77" i="4"/>
  <c r="P7" i="12" s="1"/>
  <c r="I75" i="4"/>
  <c r="AY5" i="12" s="1"/>
  <c r="I78" i="4"/>
  <c r="AR78" i="4"/>
  <c r="H75" i="4"/>
  <c r="AX5" i="12" s="1"/>
  <c r="H78" i="4"/>
  <c r="Y123" i="31"/>
  <c r="Z123" i="31"/>
  <c r="Y96" i="31"/>
  <c r="Z96" i="31"/>
  <c r="IN46" i="17"/>
  <c r="BO96" i="4" s="1"/>
  <c r="AH171" i="31" s="1"/>
  <c r="F75" i="4"/>
  <c r="AV5" i="12" s="1"/>
  <c r="BK73" i="4"/>
  <c r="AF5" i="12" s="1"/>
  <c r="BK78" i="4"/>
  <c r="X73" i="4"/>
  <c r="S5" i="12" s="1"/>
  <c r="BC17" i="35"/>
  <c r="AT1" i="35"/>
  <c r="BN2" i="35"/>
  <c r="J13" i="31"/>
  <c r="J14" i="31"/>
  <c r="I72" i="31"/>
  <c r="I73" i="31"/>
  <c r="I74" i="31"/>
  <c r="V34" i="18"/>
  <c r="W34" i="18" s="1"/>
  <c r="BJ34" i="18" s="1"/>
  <c r="M60" i="4" s="1"/>
  <c r="G138" i="31" s="1"/>
  <c r="Y33" i="18"/>
  <c r="G59" i="4" s="1"/>
  <c r="V33" i="18"/>
  <c r="W33" i="18" s="1"/>
  <c r="BJ33" i="18" s="1"/>
  <c r="M59" i="4" s="1"/>
  <c r="G137" i="31" s="1"/>
  <c r="Y32" i="18"/>
  <c r="G58" i="4" s="1"/>
  <c r="V32" i="18"/>
  <c r="W32" i="18" s="1"/>
  <c r="BJ32" i="18" s="1"/>
  <c r="M58" i="4" s="1"/>
  <c r="G136" i="31" s="1"/>
  <c r="V31" i="18"/>
  <c r="W31" i="18" s="1"/>
  <c r="BJ31" i="18" s="1"/>
  <c r="M57" i="4" s="1"/>
  <c r="G135" i="31" s="1"/>
  <c r="V29" i="18"/>
  <c r="W29" i="18" s="1"/>
  <c r="BJ29" i="18" s="1"/>
  <c r="M55" i="4" s="1"/>
  <c r="G133" i="31" s="1"/>
  <c r="V28" i="18"/>
  <c r="W28" i="18" s="1"/>
  <c r="V27" i="18"/>
  <c r="W27" i="18" s="1"/>
  <c r="Y26" i="18"/>
  <c r="G52" i="4" s="1"/>
  <c r="V26" i="18"/>
  <c r="W26" i="18" s="1"/>
  <c r="V25" i="18"/>
  <c r="W25" i="18" s="1"/>
  <c r="BJ25" i="18" s="1"/>
  <c r="M51" i="4" s="1"/>
  <c r="G129" i="31" s="1"/>
  <c r="V24" i="18"/>
  <c r="W24" i="18" s="1"/>
  <c r="BJ24" i="18" s="1"/>
  <c r="M41" i="4" s="1"/>
  <c r="I119" i="31" s="1"/>
  <c r="V23" i="18"/>
  <c r="W23" i="18" s="1"/>
  <c r="V22" i="18"/>
  <c r="W22" i="18" s="1"/>
  <c r="BJ22" i="18" s="1"/>
  <c r="M39" i="4" s="1"/>
  <c r="G117" i="31" s="1"/>
  <c r="V21" i="18"/>
  <c r="W21" i="18" s="1"/>
  <c r="BJ21" i="18" s="1"/>
  <c r="M38" i="4" s="1"/>
  <c r="G116" i="31" s="1"/>
  <c r="V20" i="18"/>
  <c r="W20" i="18" s="1"/>
  <c r="BJ20" i="18" s="1"/>
  <c r="M37" i="4" s="1"/>
  <c r="G115" i="31" s="1"/>
  <c r="AZ115" i="31" s="1"/>
  <c r="V19" i="18"/>
  <c r="W19" i="18" s="1"/>
  <c r="V18" i="18"/>
  <c r="W18" i="18" s="1"/>
  <c r="V17" i="18"/>
  <c r="W17" i="18" s="1"/>
  <c r="BJ17" i="18" s="1"/>
  <c r="M30" i="4" s="1"/>
  <c r="G108" i="31" s="1"/>
  <c r="V16" i="18"/>
  <c r="W16" i="18" s="1"/>
  <c r="BJ16" i="18" s="1"/>
  <c r="M29" i="4" s="1"/>
  <c r="G107" i="31" s="1"/>
  <c r="V15" i="18"/>
  <c r="W15" i="18" s="1"/>
  <c r="BJ15" i="18" s="1"/>
  <c r="M28" i="4" s="1"/>
  <c r="G106" i="31" s="1"/>
  <c r="V14" i="18"/>
  <c r="W14" i="18" s="1"/>
  <c r="BJ14" i="18" s="1"/>
  <c r="M23" i="4" s="1"/>
  <c r="G101" i="31" s="1"/>
  <c r="V13" i="18"/>
  <c r="W13" i="18" s="1"/>
  <c r="BJ13" i="18" s="1"/>
  <c r="M22" i="4" s="1"/>
  <c r="G100" i="31" s="1"/>
  <c r="Y12" i="18"/>
  <c r="G21" i="4" s="1"/>
  <c r="N13" i="10" s="1"/>
  <c r="V12" i="18"/>
  <c r="W12" i="18" s="1"/>
  <c r="BJ12" i="18" s="1"/>
  <c r="M21" i="4" s="1"/>
  <c r="G99" i="31" s="1"/>
  <c r="V11" i="18"/>
  <c r="W11" i="18" s="1"/>
  <c r="V10" i="18"/>
  <c r="W10" i="18" s="1"/>
  <c r="BJ10" i="18" s="1"/>
  <c r="M19" i="4" s="1"/>
  <c r="G97" i="31" s="1"/>
  <c r="AZ97" i="31" s="1"/>
  <c r="V9" i="18"/>
  <c r="W9" i="18" s="1"/>
  <c r="BJ9" i="18" s="1"/>
  <c r="M18" i="4" s="1"/>
  <c r="H96" i="31" s="1"/>
  <c r="V8" i="18"/>
  <c r="W8" i="18" s="1"/>
  <c r="BJ8" i="18" s="1"/>
  <c r="M17" i="4" s="1"/>
  <c r="G95" i="31" s="1"/>
  <c r="V7" i="18"/>
  <c r="W7" i="18" s="1"/>
  <c r="BJ7" i="18" s="1"/>
  <c r="M16" i="4" s="1"/>
  <c r="G94" i="31" s="1"/>
  <c r="V6" i="18"/>
  <c r="W6" i="18" s="1"/>
  <c r="BJ6" i="18" s="1"/>
  <c r="M15" i="4" s="1"/>
  <c r="G93" i="31" s="1"/>
  <c r="AZ93" i="31" s="1"/>
  <c r="J31" i="17"/>
  <c r="K31" i="17" s="1"/>
  <c r="BJ31" i="17" s="1"/>
  <c r="M50" i="4" s="1"/>
  <c r="G128" i="31" s="1"/>
  <c r="J30" i="17"/>
  <c r="K30" i="17" s="1"/>
  <c r="BJ30" i="17" s="1"/>
  <c r="M49" i="4" s="1"/>
  <c r="G127" i="31" s="1"/>
  <c r="J29" i="17"/>
  <c r="K29" i="17" s="1"/>
  <c r="BJ29" i="17" s="1"/>
  <c r="M48" i="4" s="1"/>
  <c r="G126" i="31" s="1"/>
  <c r="J28" i="17"/>
  <c r="K28" i="17" s="1"/>
  <c r="J27" i="17"/>
  <c r="K27" i="17" s="1"/>
  <c r="BJ27" i="17" s="1"/>
  <c r="M46" i="4" s="1"/>
  <c r="G124" i="31" s="1"/>
  <c r="J26" i="17"/>
  <c r="K26" i="17" s="1"/>
  <c r="BJ26" i="17" s="1"/>
  <c r="M45" i="4" s="1"/>
  <c r="H123" i="31" s="1"/>
  <c r="J25" i="17"/>
  <c r="K25" i="17" s="1"/>
  <c r="J22" i="17"/>
  <c r="K22" i="17" s="1"/>
  <c r="BJ22" i="17" s="1"/>
  <c r="M36" i="4" s="1"/>
  <c r="H114" i="31" s="1"/>
  <c r="J21" i="17"/>
  <c r="K21" i="17" s="1"/>
  <c r="BJ21" i="17" s="1"/>
  <c r="M35" i="4" s="1"/>
  <c r="G113" i="31" s="1"/>
  <c r="J20" i="17"/>
  <c r="K20" i="17" s="1"/>
  <c r="BJ20" i="17" s="1"/>
  <c r="M34" i="4" s="1"/>
  <c r="G112" i="31" s="1"/>
  <c r="J19" i="17"/>
  <c r="K19" i="17" s="1"/>
  <c r="BJ19" i="17" s="1"/>
  <c r="M33" i="4" s="1"/>
  <c r="G111" i="31" s="1"/>
  <c r="J18" i="17"/>
  <c r="K18" i="17" s="1"/>
  <c r="BJ18" i="17" s="1"/>
  <c r="M27" i="4" s="1"/>
  <c r="H105" i="31" s="1"/>
  <c r="J17" i="17"/>
  <c r="K17" i="17" s="1"/>
  <c r="BJ17" i="17" s="1"/>
  <c r="M26" i="4" s="1"/>
  <c r="G104" i="31" s="1"/>
  <c r="J16" i="17"/>
  <c r="K16" i="17" s="1"/>
  <c r="BJ16" i="17" s="1"/>
  <c r="M25" i="4" s="1"/>
  <c r="G103" i="31" s="1"/>
  <c r="AZ103" i="31" s="1"/>
  <c r="J14" i="17"/>
  <c r="K14" i="17" s="1"/>
  <c r="BJ14" i="17" s="1"/>
  <c r="M14" i="4" s="1"/>
  <c r="G92" i="31" s="1"/>
  <c r="AZ92" i="31" s="1"/>
  <c r="J13" i="17"/>
  <c r="K13" i="17" s="1"/>
  <c r="BJ13" i="17" s="1"/>
  <c r="M13" i="4" s="1"/>
  <c r="G91" i="31" s="1"/>
  <c r="J12" i="17"/>
  <c r="K12" i="17" s="1"/>
  <c r="BJ12" i="17" s="1"/>
  <c r="M12" i="4" s="1"/>
  <c r="G90" i="31" s="1"/>
  <c r="J11" i="17"/>
  <c r="K11" i="17" s="1"/>
  <c r="BJ11" i="17" s="1"/>
  <c r="M11" i="4" s="1"/>
  <c r="G89" i="31" s="1"/>
  <c r="J10" i="17"/>
  <c r="K10" i="17" s="1"/>
  <c r="BJ10" i="17" s="1"/>
  <c r="M10" i="4" s="1"/>
  <c r="G88" i="31" s="1"/>
  <c r="J8" i="17"/>
  <c r="K8" i="17" s="1"/>
  <c r="M7" i="17"/>
  <c r="F7" i="4" s="1"/>
  <c r="N72" i="31"/>
  <c r="N73" i="31"/>
  <c r="N74" i="31"/>
  <c r="N71" i="31"/>
  <c r="BF77" i="17"/>
  <c r="BG77" i="17" s="1"/>
  <c r="BJ77" i="17" s="1"/>
  <c r="M161" i="4" s="1"/>
  <c r="G228" i="31" s="1"/>
  <c r="J162" i="4"/>
  <c r="R8" i="20" s="1"/>
  <c r="AT162" i="4"/>
  <c r="AB8" i="20" s="1"/>
  <c r="Y162" i="4"/>
  <c r="T8" i="20" s="1"/>
  <c r="AB162" i="4"/>
  <c r="W8" i="20" s="1"/>
  <c r="CG163" i="4"/>
  <c r="Y157" i="4"/>
  <c r="T5" i="20" s="1"/>
  <c r="J161" i="4"/>
  <c r="R7" i="20" s="1"/>
  <c r="J157" i="4"/>
  <c r="R5" i="20" s="1"/>
  <c r="G161" i="4"/>
  <c r="O7" i="20" s="1"/>
  <c r="CA157" i="4"/>
  <c r="AI5" i="20" s="1"/>
  <c r="DT76" i="17"/>
  <c r="AE160" i="4" s="1"/>
  <c r="AW29" i="25"/>
  <c r="BA27" i="35"/>
  <c r="U37" i="25"/>
  <c r="BA26" i="35"/>
  <c r="BA25" i="35"/>
  <c r="BA24" i="35"/>
  <c r="BA23" i="35"/>
  <c r="AP9" i="35"/>
  <c r="U31" i="25" s="1"/>
  <c r="AP8" i="35"/>
  <c r="AP7" i="35"/>
  <c r="I5" i="35"/>
  <c r="AP12" i="35"/>
  <c r="DO19" i="35"/>
  <c r="DN29" i="35"/>
  <c r="CH19" i="35"/>
  <c r="CG29" i="35"/>
  <c r="BV15" i="35"/>
  <c r="BA19" i="35"/>
  <c r="U5" i="25" s="1"/>
  <c r="AZ29" i="35"/>
  <c r="AP19" i="35"/>
  <c r="AO29" i="35"/>
  <c r="S29" i="35"/>
  <c r="I22" i="25"/>
  <c r="K216" i="31" s="1"/>
  <c r="I10" i="35"/>
  <c r="H36" i="25"/>
  <c r="I12" i="35"/>
  <c r="I9" i="35"/>
  <c r="I8" i="35"/>
  <c r="I6" i="35"/>
  <c r="T26" i="35"/>
  <c r="L35" i="24"/>
  <c r="T24" i="35"/>
  <c r="L24" i="24"/>
  <c r="T23" i="35"/>
  <c r="L19" i="24"/>
  <c r="T22" i="35"/>
  <c r="L17" i="24"/>
  <c r="T27" i="35"/>
  <c r="H29" i="35"/>
  <c r="I19" i="35"/>
  <c r="H7" i="25"/>
  <c r="CB48" i="10" s="1"/>
  <c r="S141" i="31"/>
  <c r="Y29" i="25"/>
  <c r="M29" i="25"/>
  <c r="AS19" i="24"/>
  <c r="AF19" i="24"/>
  <c r="AF17" i="24"/>
  <c r="AS17" i="24"/>
  <c r="AT18" i="24"/>
  <c r="BG18" i="24"/>
  <c r="BH18" i="24" s="1"/>
  <c r="AB4" i="24"/>
  <c r="AB10" i="24"/>
  <c r="AB15" i="24"/>
  <c r="AB21" i="24"/>
  <c r="AB26" i="24"/>
  <c r="AB30" i="24"/>
  <c r="BB13" i="28"/>
  <c r="BQ4" i="29"/>
  <c r="DT8" i="18"/>
  <c r="AE17" i="4" s="1"/>
  <c r="P95" i="31" s="1"/>
  <c r="V27" i="29"/>
  <c r="V13" i="29"/>
  <c r="W27" i="29"/>
  <c r="W13" i="29"/>
  <c r="BQ20" i="28"/>
  <c r="AZ16" i="28"/>
  <c r="AK6" i="29"/>
  <c r="BA16" i="28"/>
  <c r="AZ31" i="29"/>
  <c r="AL6" i="29"/>
  <c r="BP4" i="29"/>
  <c r="BJ26" i="18"/>
  <c r="M52" i="4" s="1"/>
  <c r="G130" i="31" s="1"/>
  <c r="AW25" i="25"/>
  <c r="AK25" i="25"/>
  <c r="Y25" i="25"/>
  <c r="M25" i="25"/>
  <c r="M20" i="25"/>
  <c r="Y20" i="25"/>
  <c r="AK20" i="25"/>
  <c r="AW20" i="25"/>
  <c r="AW14" i="25"/>
  <c r="AK14" i="25"/>
  <c r="Y14" i="25"/>
  <c r="M14" i="25"/>
  <c r="M9" i="25"/>
  <c r="AK9" i="25"/>
  <c r="Y9" i="25"/>
  <c r="AW9" i="25"/>
  <c r="AS13" i="24"/>
  <c r="AF88" i="29"/>
  <c r="Q88" i="29"/>
  <c r="N20" i="31"/>
  <c r="N25" i="31" s="1"/>
  <c r="O37" i="4"/>
  <c r="N37" i="4"/>
  <c r="N16" i="4"/>
  <c r="O15" i="4"/>
  <c r="O16" i="4"/>
  <c r="O17" i="4"/>
  <c r="O18" i="4"/>
  <c r="N18" i="4"/>
  <c r="DT40" i="18"/>
  <c r="AE76" i="4" s="1"/>
  <c r="P151" i="31" s="1"/>
  <c r="BO74" i="4"/>
  <c r="KX48" i="18"/>
  <c r="CG89" i="4" s="1"/>
  <c r="AW74" i="4"/>
  <c r="Y149" i="31" s="1"/>
  <c r="BJ39" i="18"/>
  <c r="M75" i="4" s="1"/>
  <c r="G150" i="31" s="1"/>
  <c r="AB78" i="4"/>
  <c r="AB76" i="4"/>
  <c r="W6" i="12" s="1"/>
  <c r="G78" i="4"/>
  <c r="IN72" i="18"/>
  <c r="CA76" i="4"/>
  <c r="AI6" i="12" s="1"/>
  <c r="BL76" i="4"/>
  <c r="AG6" i="12" s="1"/>
  <c r="AK4" i="18"/>
  <c r="AR2" i="18"/>
  <c r="J78" i="4"/>
  <c r="J76" i="4"/>
  <c r="R6" i="12" s="1"/>
  <c r="AZ10" i="28"/>
  <c r="BQ18" i="28"/>
  <c r="BA22" i="28"/>
  <c r="BO18" i="28"/>
  <c r="IN11" i="17"/>
  <c r="BO11" i="4" s="1"/>
  <c r="AH89" i="31" s="1"/>
  <c r="AK13" i="29"/>
  <c r="W25" i="28"/>
  <c r="BA10" i="28"/>
  <c r="X25" i="28"/>
  <c r="AZ22" i="28"/>
  <c r="BQ5" i="29"/>
  <c r="BO20" i="28"/>
  <c r="BQ12" i="28"/>
  <c r="BP24" i="28"/>
  <c r="BQ24" i="28"/>
  <c r="AZ24" i="28"/>
  <c r="BP22" i="28"/>
  <c r="IN26" i="17"/>
  <c r="BO45" i="4" s="1"/>
  <c r="AI123" i="31" s="1"/>
  <c r="BQ22" i="28"/>
  <c r="IN32" i="18"/>
  <c r="BO58" i="4" s="1"/>
  <c r="AH136" i="31" s="1"/>
  <c r="BA24" i="28"/>
  <c r="AU84" i="28"/>
  <c r="KX27" i="18"/>
  <c r="CG53" i="4" s="1"/>
  <c r="AQ131" i="31" s="1"/>
  <c r="GD26" i="18"/>
  <c r="AW52" i="4" s="1"/>
  <c r="Y130" i="31" s="1"/>
  <c r="GD18" i="18"/>
  <c r="AW31" i="4" s="1"/>
  <c r="IN12" i="18"/>
  <c r="BO21" i="4" s="1"/>
  <c r="AH99" i="31" s="1"/>
  <c r="DT30" i="17"/>
  <c r="AE49" i="4" s="1"/>
  <c r="P127" i="31" s="1"/>
  <c r="IN10" i="17"/>
  <c r="BO10" i="4" s="1"/>
  <c r="AH88" i="31" s="1"/>
  <c r="GD22" i="18"/>
  <c r="AW39" i="4" s="1"/>
  <c r="Y117" i="31" s="1"/>
  <c r="BJ18" i="18"/>
  <c r="M31" i="4" s="1"/>
  <c r="I109" i="31" s="1"/>
  <c r="BB109" i="31" s="1"/>
  <c r="AQ153" i="31"/>
  <c r="CO117" i="4"/>
  <c r="AQ150" i="31"/>
  <c r="P153" i="31"/>
  <c r="CO103" i="4"/>
  <c r="P150" i="31"/>
  <c r="CO100" i="4"/>
  <c r="Y153" i="31"/>
  <c r="Y148" i="31"/>
  <c r="P3" i="20"/>
  <c r="P57" i="20"/>
  <c r="J6" i="17"/>
  <c r="K6" i="17" s="1"/>
  <c r="BJ6" i="17" s="1"/>
  <c r="X8" i="28"/>
  <c r="W8" i="28"/>
  <c r="BA80" i="28"/>
  <c r="BB80" i="28"/>
  <c r="AZ80" i="28"/>
  <c r="BO27" i="28"/>
  <c r="BQ27" i="28"/>
  <c r="X64" i="29"/>
  <c r="V64" i="29"/>
  <c r="KX7" i="17"/>
  <c r="CG7" i="4" s="1"/>
  <c r="AQ85" i="31" s="1"/>
  <c r="KX13" i="17"/>
  <c r="CG13" i="4" s="1"/>
  <c r="AQ91" i="31" s="1"/>
  <c r="W80" i="28"/>
  <c r="X80" i="28"/>
  <c r="X4" i="28"/>
  <c r="W4" i="28"/>
  <c r="V4" i="28"/>
  <c r="AL76" i="29"/>
  <c r="AK76" i="29"/>
  <c r="AM76" i="29"/>
  <c r="W83" i="29"/>
  <c r="V83" i="29"/>
  <c r="X83" i="29"/>
  <c r="DT22" i="17"/>
  <c r="AE36" i="4" s="1"/>
  <c r="IN44" i="17"/>
  <c r="BO93" i="4" s="1"/>
  <c r="AH168" i="31" s="1"/>
  <c r="DT25" i="18"/>
  <c r="AE51" i="4" s="1"/>
  <c r="P129" i="31" s="1"/>
  <c r="IN21" i="18"/>
  <c r="BO38" i="4" s="1"/>
  <c r="AH116" i="31" s="1"/>
  <c r="DT17" i="18"/>
  <c r="AE30" i="4" s="1"/>
  <c r="P108" i="31" s="1"/>
  <c r="AM31" i="28"/>
  <c r="AL31" i="28"/>
  <c r="AJ38" i="29"/>
  <c r="X38" i="29"/>
  <c r="V38" i="29"/>
  <c r="W38" i="29"/>
  <c r="AM80" i="28"/>
  <c r="AL80" i="28"/>
  <c r="AK80" i="28"/>
  <c r="W76" i="29"/>
  <c r="X76" i="29"/>
  <c r="V76" i="29"/>
  <c r="AL83" i="29"/>
  <c r="AK83" i="29"/>
  <c r="KX75" i="17"/>
  <c r="CG159" i="4" s="1"/>
  <c r="AQ226" i="31" s="1"/>
  <c r="G54" i="31" s="1"/>
  <c r="GD47" i="18"/>
  <c r="AW88" i="4" s="1"/>
  <c r="DT10" i="17"/>
  <c r="AE10" i="4" s="1"/>
  <c r="P88" i="31" s="1"/>
  <c r="DT26" i="18"/>
  <c r="AE52" i="4" s="1"/>
  <c r="P130" i="31" s="1"/>
  <c r="V29" i="28"/>
  <c r="X29" i="28"/>
  <c r="W29" i="28"/>
  <c r="BA66" i="29"/>
  <c r="BB66" i="29"/>
  <c r="AZ66" i="29"/>
  <c r="BB4" i="28"/>
  <c r="AZ4" i="28"/>
  <c r="BA4" i="28"/>
  <c r="BP76" i="29"/>
  <c r="BQ76" i="29"/>
  <c r="BO76" i="29"/>
  <c r="BJ23" i="18"/>
  <c r="M40" i="4" s="1"/>
  <c r="I118" i="31" s="1"/>
  <c r="BB118" i="31" s="1"/>
  <c r="KX15" i="18"/>
  <c r="CG28" i="4" s="1"/>
  <c r="AQ106" i="31" s="1"/>
  <c r="DT34" i="18"/>
  <c r="GD32" i="18"/>
  <c r="AW58" i="4" s="1"/>
  <c r="Y136" i="31" s="1"/>
  <c r="IN28" i="18"/>
  <c r="BO54" i="4" s="1"/>
  <c r="GD57" i="17"/>
  <c r="AW119" i="4" s="1"/>
  <c r="Y191" i="31" s="1"/>
  <c r="X14" i="28"/>
  <c r="W14" i="28"/>
  <c r="BP66" i="29"/>
  <c r="BO66" i="29"/>
  <c r="BQ66" i="29"/>
  <c r="V27" i="28"/>
  <c r="W27" i="28"/>
  <c r="KX68" i="17"/>
  <c r="CG143" i="4" s="1"/>
  <c r="AQ213" i="31" s="1"/>
  <c r="IN37" i="17"/>
  <c r="KX12" i="17"/>
  <c r="CG12" i="4" s="1"/>
  <c r="AQ90" i="31" s="1"/>
  <c r="X10" i="28"/>
  <c r="W10" i="28"/>
  <c r="BB12" i="28"/>
  <c r="BA12" i="28"/>
  <c r="W84" i="29"/>
  <c r="V84" i="29"/>
  <c r="Q84" i="28"/>
  <c r="AJ36" i="29"/>
  <c r="W36" i="29"/>
  <c r="V36" i="29"/>
  <c r="X36" i="29"/>
  <c r="AZ27" i="28"/>
  <c r="BB27" i="28"/>
  <c r="BA27" i="28"/>
  <c r="GD23" i="17"/>
  <c r="AW42" i="4" s="1"/>
  <c r="Y120" i="31" s="1"/>
  <c r="GD64" i="18"/>
  <c r="AW135" i="4" s="1"/>
  <c r="KX11" i="18"/>
  <c r="CG20" i="4" s="1"/>
  <c r="AQ98" i="31" s="1"/>
  <c r="X6" i="28"/>
  <c r="W6" i="28"/>
  <c r="BA76" i="29"/>
  <c r="BB76" i="29"/>
  <c r="AZ76" i="29"/>
  <c r="BA83" i="29"/>
  <c r="AZ83" i="29"/>
  <c r="BB83" i="29"/>
  <c r="GD40" i="17"/>
  <c r="AW82" i="4" s="1"/>
  <c r="Y157" i="31" s="1"/>
  <c r="GD12" i="17"/>
  <c r="AW12" i="4" s="1"/>
  <c r="Y90" i="31" s="1"/>
  <c r="IN33" i="18"/>
  <c r="BO59" i="4" s="1"/>
  <c r="AH137" i="31" s="1"/>
  <c r="GD11" i="18"/>
  <c r="AW20" i="4" s="1"/>
  <c r="Y98" i="31" s="1"/>
  <c r="KX7" i="18"/>
  <c r="CG16" i="4" s="1"/>
  <c r="AQ94" i="31" s="1"/>
  <c r="BB8" i="28"/>
  <c r="BA8" i="28"/>
  <c r="X12" i="28"/>
  <c r="W12" i="28"/>
  <c r="W81" i="29"/>
  <c r="V81" i="29"/>
  <c r="X81" i="29"/>
  <c r="N15" i="31"/>
  <c r="BY88" i="29"/>
  <c r="AZ58" i="29"/>
  <c r="BB58" i="29"/>
  <c r="AF84" i="28"/>
  <c r="BJ88" i="29"/>
  <c r="X56" i="28"/>
  <c r="W56" i="28"/>
  <c r="V56" i="28"/>
  <c r="KX57" i="17"/>
  <c r="CG119" i="4" s="1"/>
  <c r="AQ191" i="31" s="1"/>
  <c r="BG187" i="31"/>
  <c r="H25" i="31"/>
  <c r="H55" i="31"/>
  <c r="AE28" i="24"/>
  <c r="R28" i="24"/>
  <c r="AK195" i="31"/>
  <c r="AB194" i="31"/>
  <c r="J24" i="31"/>
  <c r="K24" i="31"/>
  <c r="K74" i="31" s="1"/>
  <c r="AB195" i="31"/>
  <c r="K15" i="31"/>
  <c r="AK194" i="31"/>
  <c r="K22" i="31"/>
  <c r="K72" i="31" s="1"/>
  <c r="K23" i="31"/>
  <c r="K73" i="31" s="1"/>
  <c r="G114" i="31"/>
  <c r="AM37" i="28"/>
  <c r="AL37" i="28"/>
  <c r="AK37" i="28"/>
  <c r="X57" i="28"/>
  <c r="W57" i="28"/>
  <c r="V57" i="28"/>
  <c r="X73" i="28"/>
  <c r="W73" i="28"/>
  <c r="V73" i="28"/>
  <c r="X69" i="28"/>
  <c r="W69" i="28"/>
  <c r="V69" i="28"/>
  <c r="AM64" i="28"/>
  <c r="AL64" i="28"/>
  <c r="AK64" i="28"/>
  <c r="BB49" i="28"/>
  <c r="BA49" i="28"/>
  <c r="AZ49" i="28"/>
  <c r="BB45" i="28"/>
  <c r="BA45" i="28"/>
  <c r="AZ45" i="28"/>
  <c r="BB41" i="28"/>
  <c r="BA41" i="28"/>
  <c r="AZ41" i="28"/>
  <c r="AM36" i="28"/>
  <c r="AL36" i="28"/>
  <c r="AK36" i="28"/>
  <c r="V28" i="28"/>
  <c r="X28" i="28"/>
  <c r="W28" i="28"/>
  <c r="BQ60" i="28"/>
  <c r="BP60" i="28"/>
  <c r="BO60" i="28"/>
  <c r="BQ79" i="28"/>
  <c r="BP79" i="28"/>
  <c r="BO79" i="28"/>
  <c r="BB56" i="28"/>
  <c r="BA56" i="28"/>
  <c r="AZ56" i="28"/>
  <c r="V17" i="28"/>
  <c r="X17" i="28"/>
  <c r="W17" i="28"/>
  <c r="V9" i="28"/>
  <c r="X9" i="28"/>
  <c r="W9" i="28"/>
  <c r="BA84" i="29"/>
  <c r="BB84" i="29"/>
  <c r="AZ84" i="29"/>
  <c r="AM25" i="28"/>
  <c r="AL25" i="28"/>
  <c r="AK25" i="28"/>
  <c r="AM17" i="28"/>
  <c r="AL17" i="28"/>
  <c r="AK17" i="28"/>
  <c r="AM9" i="28"/>
  <c r="AL9" i="28"/>
  <c r="AK9" i="28"/>
  <c r="BP82" i="29"/>
  <c r="BQ82" i="29"/>
  <c r="BO82" i="29"/>
  <c r="DN14" i="35"/>
  <c r="DO4" i="35"/>
  <c r="DY29" i="35"/>
  <c r="DZ20" i="35"/>
  <c r="BQ59" i="29"/>
  <c r="BP59" i="29"/>
  <c r="BO59" i="29"/>
  <c r="BQ25" i="29"/>
  <c r="BP25" i="29"/>
  <c r="BO25" i="29"/>
  <c r="BP17" i="29"/>
  <c r="BO17" i="29"/>
  <c r="BQ17" i="29"/>
  <c r="BQ56" i="29"/>
  <c r="BO56" i="29"/>
  <c r="EU15" i="35"/>
  <c r="EV5" i="35"/>
  <c r="AM72" i="29"/>
  <c r="AK72" i="29"/>
  <c r="AL72" i="29"/>
  <c r="BQ57" i="29"/>
  <c r="BO57" i="29"/>
  <c r="AY43" i="29"/>
  <c r="AM43" i="29"/>
  <c r="AL43" i="29"/>
  <c r="AK43" i="29"/>
  <c r="AY39" i="29"/>
  <c r="AM39" i="29"/>
  <c r="AL39" i="29"/>
  <c r="AK39" i="29"/>
  <c r="W18" i="29"/>
  <c r="V18" i="29"/>
  <c r="X18" i="29"/>
  <c r="BB24" i="29"/>
  <c r="BA24" i="29"/>
  <c r="AZ24" i="29"/>
  <c r="BA5" i="29"/>
  <c r="AZ5" i="29"/>
  <c r="BB5" i="29"/>
  <c r="BQ22" i="29"/>
  <c r="BP22" i="29"/>
  <c r="BO22" i="29"/>
  <c r="W8" i="29"/>
  <c r="V8" i="29"/>
  <c r="X8" i="29"/>
  <c r="AM73" i="29"/>
  <c r="AK73" i="29"/>
  <c r="AL73" i="29"/>
  <c r="AZ7" i="29"/>
  <c r="BA7" i="29"/>
  <c r="BB7" i="29"/>
  <c r="BB26" i="29"/>
  <c r="BA26" i="29"/>
  <c r="AZ26" i="29"/>
  <c r="GD13" i="17"/>
  <c r="AW13" i="4" s="1"/>
  <c r="Y91" i="31" s="1"/>
  <c r="G118" i="31"/>
  <c r="J23" i="31"/>
  <c r="J30" i="31"/>
  <c r="AK216" i="31"/>
  <c r="AK217" i="31"/>
  <c r="AM51" i="28"/>
  <c r="AL51" i="28"/>
  <c r="AK51" i="28"/>
  <c r="AM56" i="28"/>
  <c r="AL56" i="28"/>
  <c r="AK56" i="28"/>
  <c r="BQ72" i="28"/>
  <c r="BP72" i="28"/>
  <c r="BO72" i="28"/>
  <c r="BQ68" i="28"/>
  <c r="BP68" i="28"/>
  <c r="BO68" i="28"/>
  <c r="X49" i="28"/>
  <c r="W49" i="28"/>
  <c r="V49" i="28"/>
  <c r="X45" i="28"/>
  <c r="W45" i="28"/>
  <c r="V45" i="28"/>
  <c r="X41" i="28"/>
  <c r="W41" i="28"/>
  <c r="V41" i="28"/>
  <c r="BB32" i="28"/>
  <c r="BA32" i="28"/>
  <c r="AZ32" i="28"/>
  <c r="AK27" i="28"/>
  <c r="AM27" i="28"/>
  <c r="AL27" i="28"/>
  <c r="X59" i="28"/>
  <c r="W59" i="28"/>
  <c r="V59" i="28"/>
  <c r="J74" i="28"/>
  <c r="J72" i="28"/>
  <c r="J70" i="28"/>
  <c r="J68" i="28"/>
  <c r="J66" i="28"/>
  <c r="J64" i="28"/>
  <c r="J50" i="28"/>
  <c r="J48" i="28"/>
  <c r="J46" i="28"/>
  <c r="J44" i="28"/>
  <c r="J42" i="28"/>
  <c r="J40" i="28"/>
  <c r="J38" i="28"/>
  <c r="J36" i="28"/>
  <c r="K57" i="28"/>
  <c r="K73" i="28"/>
  <c r="K71" i="28"/>
  <c r="K69" i="28"/>
  <c r="K67" i="28"/>
  <c r="K65" i="28"/>
  <c r="J57" i="28"/>
  <c r="K51" i="28"/>
  <c r="K49" i="28"/>
  <c r="K47" i="28"/>
  <c r="K45" i="28"/>
  <c r="K43" i="28"/>
  <c r="K41" i="28"/>
  <c r="K39" i="28"/>
  <c r="K37" i="28"/>
  <c r="J73" i="28"/>
  <c r="J71" i="28"/>
  <c r="J69" i="28"/>
  <c r="J67" i="28"/>
  <c r="J65" i="28"/>
  <c r="J51" i="28"/>
  <c r="J49" i="28"/>
  <c r="J47" i="28"/>
  <c r="J45" i="28"/>
  <c r="J43" i="28"/>
  <c r="J41" i="28"/>
  <c r="J39" i="28"/>
  <c r="J37" i="28"/>
  <c r="K58" i="28"/>
  <c r="K56" i="28"/>
  <c r="K74" i="28"/>
  <c r="K72" i="28"/>
  <c r="K70" i="28"/>
  <c r="K68" i="28"/>
  <c r="K66" i="28"/>
  <c r="K64" i="28"/>
  <c r="J58" i="28"/>
  <c r="J56" i="28"/>
  <c r="K50" i="28"/>
  <c r="K48" i="28"/>
  <c r="K46" i="28"/>
  <c r="K44" i="28"/>
  <c r="K42" i="28"/>
  <c r="K40" i="28"/>
  <c r="K38" i="28"/>
  <c r="K36" i="28"/>
  <c r="K25" i="28"/>
  <c r="K23" i="28"/>
  <c r="P15" i="28"/>
  <c r="M95" i="31" s="1"/>
  <c r="K11" i="28"/>
  <c r="K9" i="28"/>
  <c r="K7" i="28"/>
  <c r="K5" i="28"/>
  <c r="J25" i="28"/>
  <c r="J23" i="28"/>
  <c r="J11" i="28"/>
  <c r="J9" i="28"/>
  <c r="J7" i="28"/>
  <c r="J5" i="28"/>
  <c r="K24" i="28"/>
  <c r="P14" i="28"/>
  <c r="M94" i="31" s="1"/>
  <c r="K12" i="28"/>
  <c r="K10" i="28"/>
  <c r="K8" i="28"/>
  <c r="K6" i="28"/>
  <c r="K4" i="28"/>
  <c r="J24" i="28"/>
  <c r="J22" i="28"/>
  <c r="O16" i="28"/>
  <c r="L96" i="31" s="1"/>
  <c r="O14" i="28"/>
  <c r="L94" i="31" s="1"/>
  <c r="J12" i="28"/>
  <c r="J10" i="28"/>
  <c r="J8" i="28"/>
  <c r="J6" i="28"/>
  <c r="J4" i="28"/>
  <c r="AK24" i="28"/>
  <c r="AM24" i="28"/>
  <c r="AL24" i="28"/>
  <c r="AK16" i="28"/>
  <c r="AM16" i="28"/>
  <c r="AL16" i="28"/>
  <c r="AK8" i="28"/>
  <c r="AM8" i="28"/>
  <c r="AL8" i="28"/>
  <c r="BL20" i="35"/>
  <c r="BP83" i="29"/>
  <c r="BQ83" i="29"/>
  <c r="BO83" i="29"/>
  <c r="BQ23" i="28"/>
  <c r="BP23" i="28"/>
  <c r="BO23" i="28"/>
  <c r="BQ15" i="28"/>
  <c r="BP15" i="28"/>
  <c r="BO15" i="28"/>
  <c r="BQ7" i="28"/>
  <c r="BP7" i="28"/>
  <c r="BO7" i="28"/>
  <c r="AJ98" i="28"/>
  <c r="AQ2" i="28"/>
  <c r="AV3" i="28"/>
  <c r="BV30" i="35"/>
  <c r="FF14" i="35"/>
  <c r="FG4" i="35"/>
  <c r="AZ59" i="29"/>
  <c r="BB59" i="29"/>
  <c r="BA59" i="29"/>
  <c r="AD14" i="35"/>
  <c r="AE4" i="35"/>
  <c r="AZ63" i="29"/>
  <c r="BB63" i="29"/>
  <c r="AM25" i="29"/>
  <c r="AL25" i="29"/>
  <c r="AK25" i="29"/>
  <c r="AL17" i="29"/>
  <c r="AK17" i="29"/>
  <c r="AM17" i="29"/>
  <c r="AZ14" i="35"/>
  <c r="BA4" i="35"/>
  <c r="AM52" i="29"/>
  <c r="AY52" i="29"/>
  <c r="AL52" i="29"/>
  <c r="AK52" i="29"/>
  <c r="X30" i="29"/>
  <c r="W30" i="29"/>
  <c r="V30" i="29"/>
  <c r="BA18" i="29"/>
  <c r="AZ18" i="29"/>
  <c r="BB18" i="29"/>
  <c r="S15" i="35"/>
  <c r="T5" i="35"/>
  <c r="BQ20" i="29"/>
  <c r="BP20" i="29"/>
  <c r="BO20" i="29"/>
  <c r="AY51" i="29"/>
  <c r="AM51" i="29"/>
  <c r="AL51" i="29"/>
  <c r="AK51" i="29"/>
  <c r="AK5" i="29"/>
  <c r="AM5" i="29"/>
  <c r="AL5" i="29"/>
  <c r="BO7" i="29"/>
  <c r="BQ7" i="29"/>
  <c r="BP7" i="29"/>
  <c r="X73" i="29"/>
  <c r="V73" i="29"/>
  <c r="W73" i="29"/>
  <c r="W15" i="29"/>
  <c r="V15" i="29"/>
  <c r="X15" i="29"/>
  <c r="V107" i="29"/>
  <c r="V108" i="29" s="1"/>
  <c r="Z2" i="29" s="1"/>
  <c r="AA2" i="29" s="1"/>
  <c r="S2" i="29" s="1"/>
  <c r="W105" i="29"/>
  <c r="DT67" i="17"/>
  <c r="AE142" i="4" s="1"/>
  <c r="IN54" i="17"/>
  <c r="BO115" i="4" s="1"/>
  <c r="BQ71" i="29"/>
  <c r="BO71" i="29"/>
  <c r="BP71" i="29"/>
  <c r="AU88" i="29"/>
  <c r="KX42" i="17"/>
  <c r="CG86" i="4" s="1"/>
  <c r="AQ161" i="31" s="1"/>
  <c r="DT36" i="17"/>
  <c r="BJ25" i="17"/>
  <c r="M44" i="4" s="1"/>
  <c r="G122" i="31" s="1"/>
  <c r="KX17" i="17"/>
  <c r="CG26" i="4" s="1"/>
  <c r="AQ104" i="31" s="1"/>
  <c r="DT49" i="18"/>
  <c r="AE90" i="4" s="1"/>
  <c r="P165" i="31" s="1"/>
  <c r="BJ43" i="18"/>
  <c r="M83" i="4" s="1"/>
  <c r="G158" i="31" s="1"/>
  <c r="KX31" i="18"/>
  <c r="CG57" i="4" s="1"/>
  <c r="AQ135" i="31" s="1"/>
  <c r="BJ48" i="18"/>
  <c r="M89" i="4" s="1"/>
  <c r="G164" i="31" s="1"/>
  <c r="IN60" i="18"/>
  <c r="BO120" i="4" s="1"/>
  <c r="CO120" i="4" s="1"/>
  <c r="GD30" i="18"/>
  <c r="AW56" i="4" s="1"/>
  <c r="Y134" i="31" s="1"/>
  <c r="DT16" i="18"/>
  <c r="AE29" i="4" s="1"/>
  <c r="P107" i="31" s="1"/>
  <c r="GD15" i="18"/>
  <c r="AW28" i="4" s="1"/>
  <c r="Y106" i="31" s="1"/>
  <c r="GD31" i="18"/>
  <c r="AW57" i="4" s="1"/>
  <c r="Y135" i="31" s="1"/>
  <c r="IN29" i="18"/>
  <c r="BO55" i="4" s="1"/>
  <c r="AH133" i="31" s="1"/>
  <c r="AW2" i="13"/>
  <c r="AW57" i="10"/>
  <c r="AW2" i="10"/>
  <c r="O2" i="10"/>
  <c r="S216" i="31"/>
  <c r="S217" i="31"/>
  <c r="AM49" i="28"/>
  <c r="AL49" i="28"/>
  <c r="AK49" i="28"/>
  <c r="AM30" i="28"/>
  <c r="AK30" i="28"/>
  <c r="AL30" i="28"/>
  <c r="BA75" i="28"/>
  <c r="AZ75" i="28"/>
  <c r="BB75" i="28"/>
  <c r="BP32" i="28"/>
  <c r="BO32" i="28"/>
  <c r="BQ32" i="28"/>
  <c r="AM72" i="28"/>
  <c r="AL72" i="28"/>
  <c r="AK72" i="28"/>
  <c r="AM68" i="28"/>
  <c r="AL68" i="28"/>
  <c r="AK68" i="28"/>
  <c r="BQ52" i="28"/>
  <c r="BP52" i="28"/>
  <c r="BO52" i="28"/>
  <c r="BQ48" i="28"/>
  <c r="BP48" i="28"/>
  <c r="BO48" i="28"/>
  <c r="BQ44" i="28"/>
  <c r="BP44" i="28"/>
  <c r="BO44" i="28"/>
  <c r="AM40" i="28"/>
  <c r="AL40" i="28"/>
  <c r="AK40" i="28"/>
  <c r="BQ31" i="28"/>
  <c r="BP31" i="28"/>
  <c r="BO31" i="28"/>
  <c r="X75" i="28"/>
  <c r="W75" i="28"/>
  <c r="V75" i="28"/>
  <c r="AM32" i="28"/>
  <c r="AL32" i="28"/>
  <c r="AK32" i="28"/>
  <c r="BG23" i="24"/>
  <c r="BH23" i="24" s="1"/>
  <c r="AT23" i="24"/>
  <c r="W65" i="29"/>
  <c r="V65" i="29"/>
  <c r="X65" i="29"/>
  <c r="V23" i="28"/>
  <c r="X23" i="28"/>
  <c r="W23" i="28"/>
  <c r="V15" i="28"/>
  <c r="X15" i="28"/>
  <c r="W15" i="28"/>
  <c r="V7" i="28"/>
  <c r="X7" i="28"/>
  <c r="W7" i="28"/>
  <c r="W82" i="29"/>
  <c r="X82" i="29"/>
  <c r="V82" i="29"/>
  <c r="AM66" i="29"/>
  <c r="AL66" i="29"/>
  <c r="AK66" i="29"/>
  <c r="AM23" i="28"/>
  <c r="AL23" i="28"/>
  <c r="AK23" i="28"/>
  <c r="AM15" i="28"/>
  <c r="AL15" i="28"/>
  <c r="AK15" i="28"/>
  <c r="AM7" i="28"/>
  <c r="AL7" i="28"/>
  <c r="AK7" i="28"/>
  <c r="AO30" i="35"/>
  <c r="AP21" i="35"/>
  <c r="BK30" i="35"/>
  <c r="BL21" i="35"/>
  <c r="BQ31" i="29"/>
  <c r="BP31" i="29"/>
  <c r="BO31" i="29"/>
  <c r="BQ23" i="29"/>
  <c r="BP23" i="29"/>
  <c r="BO23" i="29"/>
  <c r="DN30" i="35"/>
  <c r="X63" i="29"/>
  <c r="V63" i="29"/>
  <c r="X56" i="29"/>
  <c r="V56" i="29"/>
  <c r="BV14" i="35"/>
  <c r="BW4" i="35"/>
  <c r="BB74" i="29"/>
  <c r="AZ74" i="29"/>
  <c r="BA74" i="29"/>
  <c r="CR14" i="35"/>
  <c r="CS4" i="35"/>
  <c r="AL11" i="29"/>
  <c r="AK11" i="29"/>
  <c r="AM11" i="29"/>
  <c r="BB30" i="29"/>
  <c r="BA30" i="29"/>
  <c r="AZ30" i="29"/>
  <c r="AZ6" i="29"/>
  <c r="BB6" i="29"/>
  <c r="BA6" i="29"/>
  <c r="X28" i="29"/>
  <c r="W28" i="29"/>
  <c r="V28" i="29"/>
  <c r="KX69" i="17"/>
  <c r="CG144" i="4" s="1"/>
  <c r="AQ214" i="31" s="1"/>
  <c r="AL15" i="29"/>
  <c r="AK15" i="29"/>
  <c r="AM15" i="29"/>
  <c r="AL10" i="29"/>
  <c r="AK10" i="29"/>
  <c r="AM10" i="29"/>
  <c r="BJ68" i="17"/>
  <c r="M143" i="4" s="1"/>
  <c r="G213" i="31" s="1"/>
  <c r="BB71" i="29"/>
  <c r="AZ71" i="29"/>
  <c r="BA71" i="29"/>
  <c r="X32" i="29"/>
  <c r="W32" i="29"/>
  <c r="V32" i="29"/>
  <c r="IN22" i="17"/>
  <c r="BO36" i="4" s="1"/>
  <c r="GD39" i="17"/>
  <c r="AW81" i="4" s="1"/>
  <c r="Y156" i="31" s="1"/>
  <c r="IN27" i="17"/>
  <c r="BO46" i="4" s="1"/>
  <c r="AH124" i="31" s="1"/>
  <c r="IN38" i="17"/>
  <c r="DT54" i="17"/>
  <c r="AE115" i="4" s="1"/>
  <c r="P187" i="31" s="1"/>
  <c r="G31" i="31" s="1"/>
  <c r="BJ51" i="18"/>
  <c r="M97" i="4" s="1"/>
  <c r="G172" i="31" s="1"/>
  <c r="GD44" i="18"/>
  <c r="AW84" i="4" s="1"/>
  <c r="Y159" i="31" s="1"/>
  <c r="IN25" i="18"/>
  <c r="BO51" i="4" s="1"/>
  <c r="AH129" i="31" s="1"/>
  <c r="IN30" i="18"/>
  <c r="BO56" i="4" s="1"/>
  <c r="AH134" i="31" s="1"/>
  <c r="AZ134" i="31" s="1"/>
  <c r="GD6" i="17"/>
  <c r="AW6" i="4" s="1"/>
  <c r="Y84" i="31" s="1"/>
  <c r="BJ27" i="18"/>
  <c r="M53" i="4" s="1"/>
  <c r="G131" i="31" s="1"/>
  <c r="G123" i="31"/>
  <c r="G105" i="31"/>
  <c r="G109" i="31"/>
  <c r="AY2" i="13"/>
  <c r="AY2" i="10"/>
  <c r="Q2" i="10"/>
  <c r="AY57" i="10"/>
  <c r="AT216" i="31"/>
  <c r="AT217" i="31"/>
  <c r="AM73" i="28"/>
  <c r="AL73" i="28"/>
  <c r="AK73" i="28"/>
  <c r="AM47" i="28"/>
  <c r="AL47" i="28"/>
  <c r="AK47" i="28"/>
  <c r="AM28" i="28"/>
  <c r="AK28" i="28"/>
  <c r="AL28" i="28"/>
  <c r="X60" i="28"/>
  <c r="W60" i="28"/>
  <c r="V60" i="28"/>
  <c r="BB71" i="28"/>
  <c r="BA71" i="28"/>
  <c r="AZ71" i="28"/>
  <c r="BB67" i="28"/>
  <c r="BA67" i="28"/>
  <c r="AZ67" i="28"/>
  <c r="AM48" i="28"/>
  <c r="AL48" i="28"/>
  <c r="AK48" i="28"/>
  <c r="AM44" i="28"/>
  <c r="AL44" i="28"/>
  <c r="AK44" i="28"/>
  <c r="BB39" i="28"/>
  <c r="BA39" i="28"/>
  <c r="AZ39" i="28"/>
  <c r="BB60" i="28"/>
  <c r="BA60" i="28"/>
  <c r="AZ60" i="28"/>
  <c r="AK22" i="28"/>
  <c r="AM22" i="28"/>
  <c r="AL22" i="28"/>
  <c r="AK14" i="28"/>
  <c r="AM14" i="28"/>
  <c r="AL14" i="28"/>
  <c r="AK6" i="28"/>
  <c r="AM6" i="28"/>
  <c r="AL6" i="28"/>
  <c r="BP84" i="29"/>
  <c r="BQ84" i="29"/>
  <c r="BO84" i="29"/>
  <c r="BQ65" i="29"/>
  <c r="BP65" i="29"/>
  <c r="BO65" i="29"/>
  <c r="BQ21" i="28"/>
  <c r="BP21" i="28"/>
  <c r="BO21" i="28"/>
  <c r="BQ13" i="28"/>
  <c r="BP13" i="28"/>
  <c r="BO13" i="28"/>
  <c r="BQ5" i="28"/>
  <c r="BP5" i="28"/>
  <c r="BO5" i="28"/>
  <c r="H30" i="35"/>
  <c r="BL5" i="35"/>
  <c r="BK15" i="35"/>
  <c r="AM59" i="29"/>
  <c r="AL59" i="29"/>
  <c r="AK59" i="29"/>
  <c r="AM31" i="29"/>
  <c r="AL31" i="29"/>
  <c r="AK31" i="29"/>
  <c r="AM23" i="29"/>
  <c r="AL23" i="29"/>
  <c r="AK23" i="29"/>
  <c r="EJ15" i="35"/>
  <c r="AM63" i="29"/>
  <c r="AK63" i="29"/>
  <c r="AJ50" i="29"/>
  <c r="X50" i="29"/>
  <c r="W50" i="29"/>
  <c r="V50" i="29"/>
  <c r="BB72" i="29"/>
  <c r="AZ72" i="29"/>
  <c r="BA72" i="29"/>
  <c r="X57" i="29"/>
  <c r="V57" i="29"/>
  <c r="BA9" i="29"/>
  <c r="AZ9" i="29"/>
  <c r="BB9" i="29"/>
  <c r="BJ65" i="17"/>
  <c r="M140" i="4" s="1"/>
  <c r="G210" i="31" s="1"/>
  <c r="BQ28" i="29"/>
  <c r="BP28" i="29"/>
  <c r="BO28" i="29"/>
  <c r="AL9" i="29"/>
  <c r="AK9" i="29"/>
  <c r="AM9" i="29"/>
  <c r="BB28" i="29"/>
  <c r="BA28" i="29"/>
  <c r="AZ28" i="29"/>
  <c r="W12" i="29"/>
  <c r="V12" i="29"/>
  <c r="X12" i="29"/>
  <c r="AJ105" i="29"/>
  <c r="AQ2" i="29"/>
  <c r="AV3" i="29"/>
  <c r="BA15" i="29"/>
  <c r="AZ15" i="29"/>
  <c r="BB15" i="29"/>
  <c r="BA10" i="29"/>
  <c r="AZ10" i="29"/>
  <c r="BB10" i="29"/>
  <c r="KX62" i="17"/>
  <c r="CG133" i="4" s="1"/>
  <c r="GD56" i="17"/>
  <c r="AW118" i="4" s="1"/>
  <c r="Y190" i="31" s="1"/>
  <c r="AK46" i="29"/>
  <c r="AY46" i="29"/>
  <c r="AM46" i="29"/>
  <c r="AL46" i="29"/>
  <c r="BQ26" i="29"/>
  <c r="BP26" i="29"/>
  <c r="BO26" i="29"/>
  <c r="AM71" i="29"/>
  <c r="AK71" i="29"/>
  <c r="AL71" i="29"/>
  <c r="KX20" i="17"/>
  <c r="CG34" i="4" s="1"/>
  <c r="AQ112" i="31" s="1"/>
  <c r="DT31" i="17"/>
  <c r="AE50" i="4" s="1"/>
  <c r="GD29" i="17"/>
  <c r="AW48" i="4" s="1"/>
  <c r="Y126" i="31" s="1"/>
  <c r="BJ56" i="17"/>
  <c r="M118" i="4" s="1"/>
  <c r="G190" i="31" s="1"/>
  <c r="DT42" i="17"/>
  <c r="AE86" i="4" s="1"/>
  <c r="P161" i="31" s="1"/>
  <c r="DT29" i="18"/>
  <c r="AE55" i="4" s="1"/>
  <c r="P133" i="31" s="1"/>
  <c r="GD39" i="18"/>
  <c r="AW75" i="4" s="1"/>
  <c r="Y150" i="31" s="1"/>
  <c r="GD7" i="18"/>
  <c r="AW16" i="4" s="1"/>
  <c r="Y94" i="31" s="1"/>
  <c r="IN42" i="18"/>
  <c r="BO80" i="4" s="1"/>
  <c r="AH155" i="31" s="1"/>
  <c r="DT66" i="18"/>
  <c r="AE137" i="4" s="1"/>
  <c r="IN13" i="18"/>
  <c r="BO22" i="4" s="1"/>
  <c r="AH100" i="31" s="1"/>
  <c r="KX34" i="18"/>
  <c r="G96" i="31"/>
  <c r="AZ96" i="31" s="1"/>
  <c r="AZ2" i="13"/>
  <c r="AZ57" i="10"/>
  <c r="AZ2" i="10"/>
  <c r="R2" i="10"/>
  <c r="AB217" i="31"/>
  <c r="AB216" i="31"/>
  <c r="AM71" i="28"/>
  <c r="AL71" i="28"/>
  <c r="AK71" i="28"/>
  <c r="AM45" i="28"/>
  <c r="AL45" i="28"/>
  <c r="AK45" i="28"/>
  <c r="J22" i="31"/>
  <c r="AL81" i="28"/>
  <c r="AK81" i="28"/>
  <c r="AM81" i="28"/>
  <c r="W52" i="28"/>
  <c r="V52" i="28"/>
  <c r="X52" i="28"/>
  <c r="AM75" i="28"/>
  <c r="AL75" i="28"/>
  <c r="AK75" i="28"/>
  <c r="X71" i="28"/>
  <c r="W71" i="28"/>
  <c r="V71" i="28"/>
  <c r="X67" i="28"/>
  <c r="W67" i="28"/>
  <c r="V67" i="28"/>
  <c r="BB51" i="28"/>
  <c r="BA51" i="28"/>
  <c r="AZ51" i="28"/>
  <c r="BB47" i="28"/>
  <c r="BA47" i="28"/>
  <c r="AZ47" i="28"/>
  <c r="BB43" i="28"/>
  <c r="BA43" i="28"/>
  <c r="AZ43" i="28"/>
  <c r="X39" i="28"/>
  <c r="W39" i="28"/>
  <c r="V39" i="28"/>
  <c r="BB30" i="28"/>
  <c r="AZ30" i="28"/>
  <c r="BA30" i="28"/>
  <c r="AE12" i="24"/>
  <c r="R12" i="24"/>
  <c r="BQ59" i="28"/>
  <c r="BP59" i="28"/>
  <c r="BO59" i="28"/>
  <c r="V21" i="28"/>
  <c r="X21" i="28"/>
  <c r="W21" i="28"/>
  <c r="V13" i="28"/>
  <c r="X13" i="28"/>
  <c r="W13" i="28"/>
  <c r="V5" i="28"/>
  <c r="X5" i="28"/>
  <c r="W5" i="28"/>
  <c r="AL81" i="29"/>
  <c r="AM81" i="29"/>
  <c r="AK81" i="29"/>
  <c r="AK65" i="29"/>
  <c r="AM65" i="29"/>
  <c r="AL65" i="29"/>
  <c r="AM21" i="28"/>
  <c r="AL21" i="28"/>
  <c r="AK21" i="28"/>
  <c r="AM13" i="28"/>
  <c r="AL13" i="28"/>
  <c r="AK13" i="28"/>
  <c r="AM5" i="28"/>
  <c r="AL5" i="28"/>
  <c r="AK5" i="28"/>
  <c r="I5" i="25"/>
  <c r="J139" i="31" s="1"/>
  <c r="BS6" i="24"/>
  <c r="AZ15" i="35"/>
  <c r="BQ70" i="29"/>
  <c r="BO70" i="29"/>
  <c r="BP70" i="29"/>
  <c r="T20" i="35"/>
  <c r="I6" i="25" s="1"/>
  <c r="J140" i="31" s="1"/>
  <c r="BC140" i="31" s="1"/>
  <c r="EJ14" i="35"/>
  <c r="EK4" i="35"/>
  <c r="AP20" i="35"/>
  <c r="H14" i="35"/>
  <c r="I4" i="35"/>
  <c r="I7" i="25" s="1"/>
  <c r="J141" i="31" s="1"/>
  <c r="V59" i="29"/>
  <c r="X59" i="29"/>
  <c r="W59" i="29"/>
  <c r="BQ29" i="29"/>
  <c r="BP29" i="29"/>
  <c r="BO29" i="29"/>
  <c r="BP21" i="29"/>
  <c r="BO21" i="29"/>
  <c r="BQ21" i="29"/>
  <c r="BQ64" i="29"/>
  <c r="BO64" i="29"/>
  <c r="AJ48" i="29"/>
  <c r="X48" i="29"/>
  <c r="W48" i="29"/>
  <c r="V48" i="29"/>
  <c r="BQ75" i="29"/>
  <c r="BO75" i="29"/>
  <c r="BP75" i="29"/>
  <c r="BP9" i="29"/>
  <c r="BO9" i="29"/>
  <c r="BQ9" i="29"/>
  <c r="AY47" i="29"/>
  <c r="AM47" i="29"/>
  <c r="AL47" i="29"/>
  <c r="AK47" i="29"/>
  <c r="AY41" i="29"/>
  <c r="AM41" i="29"/>
  <c r="AL41" i="29"/>
  <c r="AK41" i="29"/>
  <c r="AY37" i="29"/>
  <c r="AM37" i="29"/>
  <c r="AL37" i="29"/>
  <c r="AK37" i="29"/>
  <c r="BQ18" i="29"/>
  <c r="BP18" i="29"/>
  <c r="BO18" i="29"/>
  <c r="V6" i="29"/>
  <c r="W6" i="29"/>
  <c r="X6" i="29"/>
  <c r="AK44" i="29"/>
  <c r="AY44" i="29"/>
  <c r="AM44" i="29"/>
  <c r="AL44" i="29"/>
  <c r="AK8" i="29"/>
  <c r="AM8" i="29"/>
  <c r="AL8" i="29"/>
  <c r="AM28" i="29"/>
  <c r="AL28" i="29"/>
  <c r="AK28" i="29"/>
  <c r="AD30" i="35"/>
  <c r="BN42" i="29"/>
  <c r="BB42" i="29"/>
  <c r="BA42" i="29"/>
  <c r="AZ42" i="29"/>
  <c r="BA20" i="35"/>
  <c r="BP15" i="29"/>
  <c r="BO15" i="29"/>
  <c r="BQ15" i="29"/>
  <c r="BP10" i="29"/>
  <c r="BO10" i="29"/>
  <c r="BQ10" i="29"/>
  <c r="BJ62" i="17"/>
  <c r="M133" i="4" s="1"/>
  <c r="IN48" i="17"/>
  <c r="BO101" i="4" s="1"/>
  <c r="AH176" i="31" s="1"/>
  <c r="KX44" i="17"/>
  <c r="CG93" i="4" s="1"/>
  <c r="AQ168" i="31" s="1"/>
  <c r="X71" i="29"/>
  <c r="V71" i="29"/>
  <c r="W71" i="29"/>
  <c r="AM32" i="29"/>
  <c r="AL32" i="29"/>
  <c r="AK32" i="29"/>
  <c r="IN30" i="17"/>
  <c r="BO49" i="4" s="1"/>
  <c r="AH127" i="31" s="1"/>
  <c r="GD24" i="17"/>
  <c r="AW43" i="4" s="1"/>
  <c r="Y121" i="31" s="1"/>
  <c r="AZ121" i="31" s="1"/>
  <c r="GD75" i="17"/>
  <c r="AW159" i="4" s="1"/>
  <c r="Y226" i="31" s="1"/>
  <c r="G52" i="31" s="1"/>
  <c r="IN19" i="17"/>
  <c r="BO33" i="4" s="1"/>
  <c r="AH111" i="31" s="1"/>
  <c r="GD46" i="17"/>
  <c r="AW96" i="4" s="1"/>
  <c r="Y171" i="31" s="1"/>
  <c r="KX43" i="18"/>
  <c r="CG83" i="4" s="1"/>
  <c r="AQ158" i="31" s="1"/>
  <c r="BJ8" i="17"/>
  <c r="M8" i="4" s="1"/>
  <c r="G86" i="31" s="1"/>
  <c r="GD27" i="18"/>
  <c r="AW53" i="4" s="1"/>
  <c r="Y131" i="31" s="1"/>
  <c r="KX23" i="18"/>
  <c r="CG40" i="4" s="1"/>
  <c r="AQ118" i="31" s="1"/>
  <c r="IN17" i="18"/>
  <c r="BO30" i="4" s="1"/>
  <c r="AH108" i="31" s="1"/>
  <c r="DT54" i="18"/>
  <c r="AE102" i="4" s="1"/>
  <c r="P177" i="31" s="1"/>
  <c r="AZ177" i="31" s="1"/>
  <c r="KX28" i="18"/>
  <c r="CG54" i="4" s="1"/>
  <c r="GD9" i="17"/>
  <c r="AW9" i="4" s="1"/>
  <c r="AL135" i="17"/>
  <c r="AL119" i="17"/>
  <c r="AL126" i="17"/>
  <c r="AL133" i="17"/>
  <c r="AL125" i="17"/>
  <c r="AL140" i="17"/>
  <c r="AL132" i="17"/>
  <c r="AL124" i="17"/>
  <c r="AL131" i="17"/>
  <c r="AL123" i="17"/>
  <c r="AL138" i="17"/>
  <c r="AL130" i="17"/>
  <c r="AW72" i="17"/>
  <c r="AL121" i="17"/>
  <c r="AW52" i="17"/>
  <c r="AL137" i="17"/>
  <c r="AL136" i="17"/>
  <c r="AL129" i="17"/>
  <c r="AL128" i="17"/>
  <c r="AW33" i="17"/>
  <c r="AW4" i="17"/>
  <c r="BD2" i="17"/>
  <c r="GD52" i="18"/>
  <c r="AW98" i="4" s="1"/>
  <c r="Y173" i="31" s="1"/>
  <c r="KX18" i="18"/>
  <c r="CG31" i="4" s="1"/>
  <c r="AQ109" i="31" s="1"/>
  <c r="R268" i="19"/>
  <c r="R157" i="19"/>
  <c r="AZ267" i="19"/>
  <c r="AZ215" i="19"/>
  <c r="R212" i="19"/>
  <c r="AZ160" i="19"/>
  <c r="AZ110" i="19"/>
  <c r="AZ55" i="19"/>
  <c r="R55" i="19"/>
  <c r="AZ2" i="19"/>
  <c r="R2" i="19"/>
  <c r="R104" i="19"/>
  <c r="AT195" i="31"/>
  <c r="AT194" i="31"/>
  <c r="AM69" i="28"/>
  <c r="AL69" i="28"/>
  <c r="AK69" i="28"/>
  <c r="AM43" i="28"/>
  <c r="AL43" i="28"/>
  <c r="AK43" i="28"/>
  <c r="AT13" i="24"/>
  <c r="BG13" i="24"/>
  <c r="BH13" i="24" s="1"/>
  <c r="V81" i="28"/>
  <c r="X81" i="28"/>
  <c r="W81" i="28"/>
  <c r="AM79" i="28"/>
  <c r="AL79" i="28"/>
  <c r="AK79" i="28"/>
  <c r="AM59" i="28"/>
  <c r="AL59" i="28"/>
  <c r="AK59" i="28"/>
  <c r="J21" i="31"/>
  <c r="BQ74" i="28"/>
  <c r="BP74" i="28"/>
  <c r="BO74" i="28"/>
  <c r="BQ70" i="28"/>
  <c r="BP70" i="28"/>
  <c r="BO70" i="28"/>
  <c r="AM66" i="28"/>
  <c r="AL66" i="28"/>
  <c r="AK66" i="28"/>
  <c r="X51" i="28"/>
  <c r="W51" i="28"/>
  <c r="V51" i="28"/>
  <c r="X47" i="28"/>
  <c r="W47" i="28"/>
  <c r="V47" i="28"/>
  <c r="X43" i="28"/>
  <c r="W43" i="28"/>
  <c r="V43" i="28"/>
  <c r="AM38" i="28"/>
  <c r="AL38" i="28"/>
  <c r="AK38" i="28"/>
  <c r="X30" i="28"/>
  <c r="V30" i="28"/>
  <c r="W30" i="28"/>
  <c r="R5" i="25"/>
  <c r="AJ1" i="24"/>
  <c r="BB58" i="28"/>
  <c r="BA58" i="28"/>
  <c r="AZ58" i="28"/>
  <c r="AK20" i="28"/>
  <c r="AM20" i="28"/>
  <c r="AL20" i="28"/>
  <c r="AK12" i="28"/>
  <c r="AM12" i="28"/>
  <c r="AL12" i="28"/>
  <c r="AK4" i="28"/>
  <c r="AM4" i="28"/>
  <c r="AL4" i="28"/>
  <c r="DC30" i="35"/>
  <c r="DD21" i="35"/>
  <c r="W26" i="28"/>
  <c r="V26" i="28"/>
  <c r="X26" i="28"/>
  <c r="BQ19" i="28"/>
  <c r="BP19" i="28"/>
  <c r="BO19" i="28"/>
  <c r="BQ11" i="28"/>
  <c r="BP11" i="28"/>
  <c r="BO11" i="28"/>
  <c r="DD20" i="35"/>
  <c r="BB70" i="29"/>
  <c r="BA70" i="29"/>
  <c r="AZ70" i="29"/>
  <c r="AM29" i="29"/>
  <c r="AL29" i="29"/>
  <c r="AK29" i="29"/>
  <c r="AL21" i="29"/>
  <c r="AK21" i="29"/>
  <c r="AM21" i="29"/>
  <c r="DZ5" i="35"/>
  <c r="DY15" i="35"/>
  <c r="BB64" i="29"/>
  <c r="AZ64" i="29"/>
  <c r="AK64" i="29"/>
  <c r="AM64" i="29"/>
  <c r="CH20" i="35"/>
  <c r="BB75" i="29"/>
  <c r="AZ75" i="29"/>
  <c r="BA75" i="29"/>
  <c r="BA8" i="29"/>
  <c r="AZ8" i="29"/>
  <c r="BB8" i="29"/>
  <c r="GD69" i="17"/>
  <c r="AW144" i="4" s="1"/>
  <c r="Y214" i="31" s="1"/>
  <c r="W14" i="29"/>
  <c r="V14" i="29"/>
  <c r="X14" i="29"/>
  <c r="W20" i="29"/>
  <c r="V20" i="29"/>
  <c r="X20" i="29"/>
  <c r="AD15" i="35"/>
  <c r="V9" i="29"/>
  <c r="X9" i="29"/>
  <c r="W9" i="29"/>
  <c r="AY45" i="29"/>
  <c r="AM45" i="29"/>
  <c r="AL45" i="29"/>
  <c r="AK45" i="29"/>
  <c r="X22" i="29"/>
  <c r="W22" i="29"/>
  <c r="V22" i="29"/>
  <c r="GD65" i="17"/>
  <c r="AW140" i="4" s="1"/>
  <c r="Y210" i="31" s="1"/>
  <c r="DT44" i="17"/>
  <c r="AE93" i="4" s="1"/>
  <c r="P168" i="31" s="1"/>
  <c r="DT77" i="17"/>
  <c r="AE161" i="4" s="1"/>
  <c r="P228" i="31" s="1"/>
  <c r="G51" i="31" s="1"/>
  <c r="IN63" i="17"/>
  <c r="BO134" i="4" s="1"/>
  <c r="AH204" i="31" s="1"/>
  <c r="G43" i="31" s="1"/>
  <c r="BJ57" i="17"/>
  <c r="M119" i="4" s="1"/>
  <c r="G191" i="31" s="1"/>
  <c r="AZ32" i="29"/>
  <c r="BB32" i="29"/>
  <c r="BA32" i="29"/>
  <c r="KX28" i="17"/>
  <c r="CG47" i="4" s="1"/>
  <c r="AQ125" i="31" s="1"/>
  <c r="DT18" i="17"/>
  <c r="AE27" i="4" s="1"/>
  <c r="DT23" i="17"/>
  <c r="AE42" i="4" s="1"/>
  <c r="P120" i="31" s="1"/>
  <c r="GD21" i="17"/>
  <c r="AW35" i="4" s="1"/>
  <c r="Y113" i="31" s="1"/>
  <c r="KX56" i="17"/>
  <c r="CG118" i="4" s="1"/>
  <c r="AQ190" i="31" s="1"/>
  <c r="G34" i="31" s="1"/>
  <c r="KX51" i="18"/>
  <c r="CG97" i="4" s="1"/>
  <c r="DT41" i="18"/>
  <c r="AE79" i="4" s="1"/>
  <c r="P154" i="31" s="1"/>
  <c r="IN9" i="17"/>
  <c r="BO9" i="4" s="1"/>
  <c r="DT33" i="18"/>
  <c r="AE59" i="4" s="1"/>
  <c r="P137" i="31" s="1"/>
  <c r="BJ11" i="18"/>
  <c r="M20" i="4" s="1"/>
  <c r="G98" i="31" s="1"/>
  <c r="DT9" i="18"/>
  <c r="AE18" i="4" s="1"/>
  <c r="Q96" i="31" s="1"/>
  <c r="G132" i="31"/>
  <c r="J40" i="31"/>
  <c r="AM67" i="28"/>
  <c r="AL67" i="28"/>
  <c r="AK67" i="28"/>
  <c r="AM41" i="28"/>
  <c r="AL41" i="28"/>
  <c r="AK41" i="28"/>
  <c r="BQ58" i="28"/>
  <c r="BP58" i="28"/>
  <c r="BO58" i="28"/>
  <c r="AM74" i="28"/>
  <c r="AL74" i="28"/>
  <c r="AK74" i="28"/>
  <c r="AM70" i="28"/>
  <c r="AL70" i="28"/>
  <c r="AK70" i="28"/>
  <c r="BB65" i="28"/>
  <c r="BA65" i="28"/>
  <c r="AZ65" i="28"/>
  <c r="BQ50" i="28"/>
  <c r="BP50" i="28"/>
  <c r="BO50" i="28"/>
  <c r="BQ46" i="28"/>
  <c r="BP46" i="28"/>
  <c r="BO46" i="28"/>
  <c r="BQ42" i="28"/>
  <c r="BP42" i="28"/>
  <c r="BO42" i="28"/>
  <c r="BB37" i="28"/>
  <c r="BA37" i="28"/>
  <c r="AZ37" i="28"/>
  <c r="AK29" i="28"/>
  <c r="AM29" i="28"/>
  <c r="AL29" i="28"/>
  <c r="BQ80" i="28"/>
  <c r="BP80" i="28"/>
  <c r="BO80" i="28"/>
  <c r="G85" i="31"/>
  <c r="BQ57" i="28"/>
  <c r="BP57" i="28"/>
  <c r="BO57" i="28"/>
  <c r="V19" i="28"/>
  <c r="X19" i="28"/>
  <c r="W19" i="28"/>
  <c r="V11" i="28"/>
  <c r="X11" i="28"/>
  <c r="W11" i="28"/>
  <c r="S30" i="35"/>
  <c r="T21" i="35"/>
  <c r="AZ26" i="28"/>
  <c r="BB26" i="28"/>
  <c r="BA26" i="28"/>
  <c r="BJ84" i="28"/>
  <c r="AM19" i="28"/>
  <c r="AL19" i="28"/>
  <c r="AK19" i="28"/>
  <c r="AM11" i="28"/>
  <c r="AL11" i="28"/>
  <c r="AK11" i="28"/>
  <c r="H5" i="25"/>
  <c r="CB4" i="10" s="1"/>
  <c r="V100" i="28"/>
  <c r="V101" i="28" s="1"/>
  <c r="Z2" i="28" s="1"/>
  <c r="AA2" i="28" s="1"/>
  <c r="S2" i="28" s="1"/>
  <c r="AP5" i="35"/>
  <c r="U11" i="25" s="1"/>
  <c r="AO15" i="35"/>
  <c r="AM70" i="29"/>
  <c r="AK70" i="29"/>
  <c r="AL70" i="29"/>
  <c r="CR15" i="35"/>
  <c r="DN15" i="35"/>
  <c r="BQ27" i="29"/>
  <c r="BP27" i="29"/>
  <c r="BO27" i="29"/>
  <c r="BP19" i="29"/>
  <c r="BO19" i="29"/>
  <c r="BQ19" i="29"/>
  <c r="FF15" i="35"/>
  <c r="DY30" i="35"/>
  <c r="DZ21" i="35"/>
  <c r="AM75" i="29"/>
  <c r="AK75" i="29"/>
  <c r="AL75" i="29"/>
  <c r="EU30" i="35"/>
  <c r="EV21" i="35"/>
  <c r="AL14" i="29"/>
  <c r="AK14" i="29"/>
  <c r="AM14" i="29"/>
  <c r="AK4" i="29"/>
  <c r="AM4" i="29"/>
  <c r="AL4" i="29"/>
  <c r="BA20" i="29"/>
  <c r="AZ20" i="29"/>
  <c r="BB20" i="29"/>
  <c r="AP4" i="35"/>
  <c r="U7" i="25" s="1"/>
  <c r="AO14" i="35"/>
  <c r="W16" i="29"/>
  <c r="V16" i="29"/>
  <c r="X16" i="29"/>
  <c r="BB22" i="29"/>
  <c r="BA22" i="29"/>
  <c r="AZ22" i="29"/>
  <c r="BQ73" i="29"/>
  <c r="BO73" i="29"/>
  <c r="BP73" i="29"/>
  <c r="AY49" i="29"/>
  <c r="AM49" i="29"/>
  <c r="AL49" i="29"/>
  <c r="AK49" i="29"/>
  <c r="V7" i="29"/>
  <c r="X7" i="29"/>
  <c r="W7" i="29"/>
  <c r="BJ69" i="17"/>
  <c r="M144" i="4" s="1"/>
  <c r="G214" i="31" s="1"/>
  <c r="AZ214" i="31" s="1"/>
  <c r="BJ28" i="17"/>
  <c r="M47" i="4" s="1"/>
  <c r="G125" i="31" s="1"/>
  <c r="GD62" i="17"/>
  <c r="AW133" i="4" s="1"/>
  <c r="Y203" i="31" s="1"/>
  <c r="G42" i="31" s="1"/>
  <c r="GD31" i="17"/>
  <c r="AW50" i="4" s="1"/>
  <c r="Y128" i="31" s="1"/>
  <c r="GD64" i="17"/>
  <c r="AW139" i="4" s="1"/>
  <c r="DT48" i="17"/>
  <c r="AE101" i="4" s="1"/>
  <c r="P176" i="31" s="1"/>
  <c r="KX36" i="17"/>
  <c r="CG73" i="4" s="1"/>
  <c r="AQ148" i="31" s="1"/>
  <c r="IN53" i="18"/>
  <c r="BO99" i="4" s="1"/>
  <c r="IN45" i="18"/>
  <c r="BO85" i="4" s="1"/>
  <c r="AH160" i="31" s="1"/>
  <c r="DT15" i="17"/>
  <c r="AE24" i="4" s="1"/>
  <c r="P102" i="31" s="1"/>
  <c r="AZ102" i="31" s="1"/>
  <c r="DT21" i="18"/>
  <c r="AE38" i="4" s="1"/>
  <c r="P116" i="31" s="1"/>
  <c r="IN9" i="18"/>
  <c r="BO18" i="4" s="1"/>
  <c r="AI96" i="31" s="1"/>
  <c r="BJ28" i="18"/>
  <c r="M54" i="4" s="1"/>
  <c r="H132" i="31" s="1"/>
  <c r="GD23" i="18"/>
  <c r="AW40" i="4" s="1"/>
  <c r="Y118" i="31" s="1"/>
  <c r="KX38" i="18"/>
  <c r="AY160" i="19"/>
  <c r="Q268" i="19"/>
  <c r="Q157" i="19"/>
  <c r="AY267" i="19"/>
  <c r="AY215" i="19"/>
  <c r="Q212" i="19"/>
  <c r="Q104" i="19"/>
  <c r="Q2" i="19"/>
  <c r="AY110" i="19"/>
  <c r="AY55" i="19"/>
  <c r="Q55" i="19"/>
  <c r="AY2" i="19"/>
  <c r="AX160" i="19"/>
  <c r="P268" i="19"/>
  <c r="AX267" i="19"/>
  <c r="AX215" i="19"/>
  <c r="P212" i="19"/>
  <c r="AX2" i="19"/>
  <c r="P104" i="19"/>
  <c r="P2" i="19"/>
  <c r="AX110" i="19"/>
  <c r="P157" i="19"/>
  <c r="AX55" i="19"/>
  <c r="P55" i="19"/>
  <c r="S194" i="31"/>
  <c r="S195" i="31"/>
  <c r="AM65" i="28"/>
  <c r="AL65" i="28"/>
  <c r="AK65" i="28"/>
  <c r="AM39" i="28"/>
  <c r="AL39" i="28"/>
  <c r="AK39" i="28"/>
  <c r="AT24" i="24"/>
  <c r="BG24" i="24"/>
  <c r="BH24" i="24" s="1"/>
  <c r="AM58" i="28"/>
  <c r="AL58" i="28"/>
  <c r="AK58" i="28"/>
  <c r="BB73" i="28"/>
  <c r="BA73" i="28"/>
  <c r="AZ73" i="28"/>
  <c r="BB69" i="28"/>
  <c r="BA69" i="28"/>
  <c r="AZ69" i="28"/>
  <c r="X65" i="28"/>
  <c r="W65" i="28"/>
  <c r="V65" i="28"/>
  <c r="AM50" i="28"/>
  <c r="AL50" i="28"/>
  <c r="AK50" i="28"/>
  <c r="AM46" i="28"/>
  <c r="AL46" i="28"/>
  <c r="AK46" i="28"/>
  <c r="AM42" i="28"/>
  <c r="AL42" i="28"/>
  <c r="AK42" i="28"/>
  <c r="X37" i="28"/>
  <c r="W37" i="28"/>
  <c r="V37" i="28"/>
  <c r="AZ28" i="28"/>
  <c r="BB28" i="28"/>
  <c r="BA28" i="28"/>
  <c r="X79" i="28"/>
  <c r="W79" i="28"/>
  <c r="V79" i="28"/>
  <c r="AM57" i="28"/>
  <c r="AL57" i="28"/>
  <c r="AK57" i="28"/>
  <c r="AK18" i="28"/>
  <c r="AM18" i="28"/>
  <c r="AL18" i="28"/>
  <c r="AK10" i="28"/>
  <c r="AM10" i="28"/>
  <c r="AL10" i="28"/>
  <c r="AZ25" i="28"/>
  <c r="BB25" i="28"/>
  <c r="BA25" i="28"/>
  <c r="EV20" i="35"/>
  <c r="BQ17" i="28"/>
  <c r="BP17" i="28"/>
  <c r="BO17" i="28"/>
  <c r="BQ9" i="28"/>
  <c r="BP9" i="28"/>
  <c r="BO9" i="28"/>
  <c r="AL84" i="29"/>
  <c r="AM84" i="29"/>
  <c r="AK84" i="29"/>
  <c r="X70" i="29"/>
  <c r="W70" i="29"/>
  <c r="V70" i="29"/>
  <c r="AZ30" i="35"/>
  <c r="BA21" i="35"/>
  <c r="U12" i="25" s="1"/>
  <c r="CG15" i="35"/>
  <c r="CH5" i="35"/>
  <c r="CH21" i="35"/>
  <c r="CG30" i="35"/>
  <c r="DD5" i="35"/>
  <c r="DC15" i="35"/>
  <c r="AM57" i="29"/>
  <c r="AK57" i="29"/>
  <c r="AM27" i="29"/>
  <c r="AL27" i="29"/>
  <c r="AK27" i="29"/>
  <c r="AL19" i="29"/>
  <c r="AK19" i="29"/>
  <c r="AM19" i="29"/>
  <c r="AM74" i="29"/>
  <c r="AK74" i="29"/>
  <c r="AL74" i="29"/>
  <c r="H15" i="35"/>
  <c r="X75" i="29"/>
  <c r="V75" i="29"/>
  <c r="W75" i="29"/>
  <c r="AM30" i="29"/>
  <c r="AL30" i="29"/>
  <c r="AK30" i="29"/>
  <c r="BA14" i="29"/>
  <c r="AZ14" i="29"/>
  <c r="BB14" i="29"/>
  <c r="J65" i="29"/>
  <c r="J64" i="29"/>
  <c r="K74" i="29"/>
  <c r="K72" i="29"/>
  <c r="K75" i="29"/>
  <c r="K73" i="29"/>
  <c r="K71" i="29"/>
  <c r="K51" i="29"/>
  <c r="K49" i="29"/>
  <c r="K47" i="29"/>
  <c r="K45" i="29"/>
  <c r="K43" i="29"/>
  <c r="K41" i="29"/>
  <c r="K39" i="29"/>
  <c r="K37" i="29"/>
  <c r="O73" i="4" s="1"/>
  <c r="J74" i="29"/>
  <c r="J72" i="29"/>
  <c r="J51" i="29"/>
  <c r="J49" i="29"/>
  <c r="J47" i="29"/>
  <c r="J45" i="29"/>
  <c r="J43" i="29"/>
  <c r="J41" i="29"/>
  <c r="J39" i="29"/>
  <c r="J37" i="29"/>
  <c r="N73" i="4" s="1"/>
  <c r="K63" i="29"/>
  <c r="K20" i="29"/>
  <c r="K18" i="29"/>
  <c r="K16" i="29"/>
  <c r="K14" i="29"/>
  <c r="P8" i="29"/>
  <c r="M115" i="31" s="1"/>
  <c r="K6" i="29"/>
  <c r="J63" i="29"/>
  <c r="J20" i="29"/>
  <c r="J18" i="29"/>
  <c r="J16" i="29"/>
  <c r="K56" i="29"/>
  <c r="K50" i="29"/>
  <c r="K48" i="29"/>
  <c r="K46" i="29"/>
  <c r="K44" i="29"/>
  <c r="K42" i="29"/>
  <c r="P42" i="29" s="1"/>
  <c r="K40" i="29"/>
  <c r="O76" i="4" s="1"/>
  <c r="K38" i="29"/>
  <c r="P38" i="29" s="1"/>
  <c r="K36" i="29"/>
  <c r="J75" i="29"/>
  <c r="J73" i="29"/>
  <c r="J71" i="29"/>
  <c r="K70" i="29"/>
  <c r="K64" i="29"/>
  <c r="K57" i="29"/>
  <c r="J56" i="29"/>
  <c r="J50" i="29"/>
  <c r="J48" i="29"/>
  <c r="J46" i="29"/>
  <c r="J44" i="29"/>
  <c r="J42" i="29"/>
  <c r="O42" i="29" s="1"/>
  <c r="J40" i="29"/>
  <c r="N76" i="4" s="1"/>
  <c r="J38" i="29"/>
  <c r="O38" i="29" s="1"/>
  <c r="J36" i="29"/>
  <c r="J70" i="29"/>
  <c r="K58" i="29"/>
  <c r="J57" i="29"/>
  <c r="K21" i="29"/>
  <c r="K19" i="29"/>
  <c r="K17" i="29"/>
  <c r="K15" i="29"/>
  <c r="K13" i="29"/>
  <c r="K7" i="29"/>
  <c r="J19" i="29"/>
  <c r="J6" i="29"/>
  <c r="K5" i="29"/>
  <c r="K65" i="29"/>
  <c r="J14" i="29"/>
  <c r="J5" i="29"/>
  <c r="J21" i="29"/>
  <c r="J15" i="29"/>
  <c r="J7" i="29"/>
  <c r="K4" i="29"/>
  <c r="J4" i="29"/>
  <c r="J58" i="29"/>
  <c r="J13" i="29"/>
  <c r="J17" i="29"/>
  <c r="BP12" i="29"/>
  <c r="BO12" i="29"/>
  <c r="BQ12" i="29"/>
  <c r="FF30" i="35"/>
  <c r="X24" i="29"/>
  <c r="W24" i="29"/>
  <c r="V24" i="29"/>
  <c r="BA12" i="29"/>
  <c r="AZ12" i="29"/>
  <c r="BB12" i="29"/>
  <c r="AL12" i="29"/>
  <c r="AK12" i="29"/>
  <c r="AM12" i="29"/>
  <c r="BN40" i="29"/>
  <c r="BB40" i="29"/>
  <c r="BA40" i="29"/>
  <c r="AZ40" i="29"/>
  <c r="AM22" i="29"/>
  <c r="AL22" i="29"/>
  <c r="AK22" i="29"/>
  <c r="BA16" i="29"/>
  <c r="AZ16" i="29"/>
  <c r="BB16" i="29"/>
  <c r="BB73" i="29"/>
  <c r="AZ73" i="29"/>
  <c r="BA73" i="29"/>
  <c r="KX46" i="17"/>
  <c r="CG96" i="4" s="1"/>
  <c r="AQ171" i="31" s="1"/>
  <c r="AK7" i="29"/>
  <c r="AM7" i="29"/>
  <c r="AL7" i="29"/>
  <c r="X26" i="29"/>
  <c r="W26" i="29"/>
  <c r="V26" i="29"/>
  <c r="BQ32" i="29"/>
  <c r="BP32" i="29"/>
  <c r="BO32" i="29"/>
  <c r="GD35" i="17"/>
  <c r="AW72" i="4" s="1"/>
  <c r="Y147" i="31" s="1"/>
  <c r="DT26" i="17"/>
  <c r="AE45" i="4" s="1"/>
  <c r="BJ36" i="17"/>
  <c r="KX25" i="17"/>
  <c r="CG44" i="4" s="1"/>
  <c r="AQ122" i="31" s="1"/>
  <c r="DT41" i="17"/>
  <c r="AE91" i="4" s="1"/>
  <c r="P166" i="31" s="1"/>
  <c r="KX8" i="17"/>
  <c r="CG8" i="4" s="1"/>
  <c r="AQ86" i="31" s="1"/>
  <c r="GD19" i="18"/>
  <c r="AW32" i="4" s="1"/>
  <c r="Y110" i="31" s="1"/>
  <c r="DT13" i="18"/>
  <c r="AE22" i="4" s="1"/>
  <c r="P100" i="31" s="1"/>
  <c r="IN50" i="18"/>
  <c r="BO94" i="4" s="1"/>
  <c r="AH169" i="31" s="1"/>
  <c r="BJ40" i="18"/>
  <c r="M76" i="4" s="1"/>
  <c r="GD14" i="18"/>
  <c r="AW23" i="4" s="1"/>
  <c r="Y101" i="31" s="1"/>
  <c r="DT46" i="18"/>
  <c r="AE92" i="4" s="1"/>
  <c r="P167" i="31" s="1"/>
  <c r="AZ167" i="31" s="1"/>
  <c r="DT24" i="18"/>
  <c r="AE41" i="4" s="1"/>
  <c r="BJ19" i="18"/>
  <c r="M32" i="4" s="1"/>
  <c r="DT32" i="18"/>
  <c r="AE58" i="4" s="1"/>
  <c r="P136" i="31" s="1"/>
  <c r="KX19" i="18"/>
  <c r="CG32" i="4" s="1"/>
  <c r="AQ110" i="31" s="1"/>
  <c r="AZ107" i="31" l="1"/>
  <c r="O13" i="28"/>
  <c r="L93" i="31" s="1"/>
  <c r="Y71" i="18"/>
  <c r="G157" i="4" s="1"/>
  <c r="O5" i="20" s="1"/>
  <c r="Y72" i="18"/>
  <c r="G163" i="4" s="1"/>
  <c r="O11" i="20" s="1"/>
  <c r="Y21" i="18"/>
  <c r="G38" i="4" s="1"/>
  <c r="M6" i="4"/>
  <c r="G84" i="31" s="1"/>
  <c r="AZ84" i="31" s="1"/>
  <c r="U18" i="25"/>
  <c r="J33" i="31"/>
  <c r="M75" i="17"/>
  <c r="F159" i="4" s="1"/>
  <c r="AV4" i="20" s="1"/>
  <c r="M76" i="17"/>
  <c r="F160" i="4" s="1"/>
  <c r="AV5" i="20" s="1"/>
  <c r="G60" i="31"/>
  <c r="G65" i="31" s="1"/>
  <c r="H207" i="31"/>
  <c r="BA207" i="31" s="1"/>
  <c r="G207" i="31"/>
  <c r="AZ207" i="31" s="1"/>
  <c r="M65" i="17"/>
  <c r="F140" i="4" s="1"/>
  <c r="AV4" i="19" s="1"/>
  <c r="H206" i="31"/>
  <c r="BA206" i="31" s="1"/>
  <c r="G206" i="31"/>
  <c r="AZ206" i="31" s="1"/>
  <c r="M48" i="17"/>
  <c r="F101" i="4" s="1"/>
  <c r="N55" i="12" s="1"/>
  <c r="M41" i="17"/>
  <c r="F91" i="4" s="1"/>
  <c r="N52" i="12" s="1"/>
  <c r="M8" i="17"/>
  <c r="F8" i="4" s="1"/>
  <c r="N6" i="10" s="1"/>
  <c r="P13" i="28"/>
  <c r="M93" i="31" s="1"/>
  <c r="U34" i="25"/>
  <c r="U23" i="25"/>
  <c r="U32" i="25"/>
  <c r="J10" i="31"/>
  <c r="U36" i="25"/>
  <c r="U22" i="25"/>
  <c r="U27" i="25"/>
  <c r="I17" i="25"/>
  <c r="K193" i="31" s="1"/>
  <c r="BD216" i="31"/>
  <c r="CO39" i="4"/>
  <c r="BC141" i="31"/>
  <c r="AZ226" i="31"/>
  <c r="J43" i="31"/>
  <c r="AZ165" i="31"/>
  <c r="CO87" i="4"/>
  <c r="AZ154" i="31"/>
  <c r="AZ173" i="31"/>
  <c r="G44" i="31"/>
  <c r="G50" i="31"/>
  <c r="AZ228" i="31"/>
  <c r="AZ213" i="31"/>
  <c r="AZ191" i="31"/>
  <c r="AZ161" i="31"/>
  <c r="J42" i="31"/>
  <c r="BC217" i="31"/>
  <c r="BC216" i="31"/>
  <c r="AZ204" i="31"/>
  <c r="AZ210" i="31"/>
  <c r="AZ211" i="31"/>
  <c r="G32" i="31"/>
  <c r="BC195" i="31"/>
  <c r="AZ160" i="31"/>
  <c r="AZ169" i="31"/>
  <c r="AZ178" i="31"/>
  <c r="J32" i="31"/>
  <c r="BC194" i="31"/>
  <c r="AZ190" i="31"/>
  <c r="G30" i="31"/>
  <c r="Y73" i="18"/>
  <c r="G162" i="4" s="1"/>
  <c r="O8" i="20" s="1"/>
  <c r="Y67" i="18"/>
  <c r="G138" i="4" s="1"/>
  <c r="O4" i="19" s="1"/>
  <c r="Y66" i="18"/>
  <c r="G137" i="4" s="1"/>
  <c r="Y65" i="18"/>
  <c r="G136" i="4" s="1"/>
  <c r="CO116" i="4"/>
  <c r="Y59" i="18"/>
  <c r="G116" i="4" s="1"/>
  <c r="Y55" i="18"/>
  <c r="G103" i="4" s="1"/>
  <c r="AW119" i="12" s="1"/>
  <c r="Y54" i="18"/>
  <c r="G102" i="4" s="1"/>
  <c r="O105" i="12" s="1"/>
  <c r="Y53" i="18"/>
  <c r="G99" i="4" s="1"/>
  <c r="AW65" i="12" s="1"/>
  <c r="CO95" i="4"/>
  <c r="Y50" i="18"/>
  <c r="G94" i="4" s="1"/>
  <c r="O53" i="12" s="1"/>
  <c r="AZ159" i="31"/>
  <c r="AZ155" i="31"/>
  <c r="Y47" i="18"/>
  <c r="G88" i="4" s="1"/>
  <c r="AW59" i="12" s="1"/>
  <c r="Y45" i="18"/>
  <c r="G85" i="4" s="1"/>
  <c r="AW9" i="12" s="1"/>
  <c r="AZ176" i="31"/>
  <c r="Y44" i="18"/>
  <c r="G84" i="4" s="1"/>
  <c r="AW8" i="12" s="1"/>
  <c r="AZ166" i="31"/>
  <c r="Y43" i="18"/>
  <c r="G83" i="4" s="1"/>
  <c r="O9" i="12" s="1"/>
  <c r="Y42" i="18"/>
  <c r="G80" i="4" s="1"/>
  <c r="AW6" i="12" s="1"/>
  <c r="Y41" i="18"/>
  <c r="G79" i="4" s="1"/>
  <c r="Y40" i="18"/>
  <c r="G76" i="4" s="1"/>
  <c r="O6" i="12" s="1"/>
  <c r="M74" i="4"/>
  <c r="G149" i="31" s="1"/>
  <c r="Y38" i="18"/>
  <c r="G74" i="4" s="1"/>
  <c r="AW4" i="12" s="1"/>
  <c r="M74" i="17"/>
  <c r="F158" i="4" s="1"/>
  <c r="N6" i="20" s="1"/>
  <c r="M66" i="17"/>
  <c r="F141" i="4" s="1"/>
  <c r="AV5" i="19" s="1"/>
  <c r="M64" i="17"/>
  <c r="F139" i="4" s="1"/>
  <c r="N5" i="19" s="1"/>
  <c r="M62" i="17"/>
  <c r="F133" i="4" s="1"/>
  <c r="M61" i="17"/>
  <c r="F132" i="4" s="1"/>
  <c r="M47" i="17"/>
  <c r="F100" i="4" s="1"/>
  <c r="N103" i="12" s="1"/>
  <c r="M46" i="17"/>
  <c r="F96" i="4" s="1"/>
  <c r="M44" i="17"/>
  <c r="F93" i="4" s="1"/>
  <c r="N53" i="12" s="1"/>
  <c r="M43" i="17"/>
  <c r="F87" i="4" s="1"/>
  <c r="N50" i="12" s="1"/>
  <c r="AZ156" i="31"/>
  <c r="AZ157" i="31"/>
  <c r="M40" i="17"/>
  <c r="F82" i="4" s="1"/>
  <c r="M39" i="17"/>
  <c r="F81" i="4" s="1"/>
  <c r="N8" i="12" s="1"/>
  <c r="M38" i="17"/>
  <c r="F78" i="4" s="1"/>
  <c r="M37" i="17"/>
  <c r="F77" i="4" s="1"/>
  <c r="N7" i="12" s="1"/>
  <c r="M36" i="17"/>
  <c r="BS32" i="24"/>
  <c r="I34" i="25"/>
  <c r="K241" i="31" s="1"/>
  <c r="BD241" i="31" s="1"/>
  <c r="I23" i="25"/>
  <c r="K217" i="31" s="1"/>
  <c r="BD217" i="31" s="1"/>
  <c r="AZ112" i="31"/>
  <c r="AZ168" i="31"/>
  <c r="N75" i="31"/>
  <c r="AZ85" i="31"/>
  <c r="O8" i="29"/>
  <c r="L115" i="31" s="1"/>
  <c r="AZ171" i="31"/>
  <c r="CO76" i="4"/>
  <c r="AZ95" i="31"/>
  <c r="CO91" i="4"/>
  <c r="AZ117" i="31"/>
  <c r="P119" i="31"/>
  <c r="AZ119" i="31" s="1"/>
  <c r="R119" i="31"/>
  <c r="I11" i="31" s="1"/>
  <c r="I71" i="31" s="1"/>
  <c r="AZ88" i="31"/>
  <c r="BA96" i="31"/>
  <c r="AZ135" i="31"/>
  <c r="P105" i="31"/>
  <c r="AZ105" i="31" s="1"/>
  <c r="Q105" i="31"/>
  <c r="BA105" i="31" s="1"/>
  <c r="BO75" i="4"/>
  <c r="CO75" i="4" s="1"/>
  <c r="BO78" i="4"/>
  <c r="AH153" i="31" s="1"/>
  <c r="CO99" i="4"/>
  <c r="AH174" i="31"/>
  <c r="AZ174" i="31" s="1"/>
  <c r="CO88" i="4"/>
  <c r="Y163" i="31"/>
  <c r="AZ163" i="31" s="1"/>
  <c r="CO97" i="4"/>
  <c r="AQ172" i="31"/>
  <c r="AZ172" i="31" s="1"/>
  <c r="AZ86" i="31"/>
  <c r="G203" i="31"/>
  <c r="M146" i="4"/>
  <c r="AH114" i="31"/>
  <c r="AI114" i="31"/>
  <c r="CO96" i="4"/>
  <c r="BE1" i="35"/>
  <c r="BY2" i="35"/>
  <c r="BN17" i="35"/>
  <c r="AH87" i="31"/>
  <c r="AI87" i="31"/>
  <c r="CO93" i="4"/>
  <c r="M121" i="4"/>
  <c r="M20" i="17"/>
  <c r="F34" i="4" s="1"/>
  <c r="M29" i="17"/>
  <c r="F48" i="4" s="1"/>
  <c r="AZ129" i="31"/>
  <c r="P123" i="31"/>
  <c r="AZ123" i="31" s="1"/>
  <c r="Q123" i="31"/>
  <c r="BA123" i="31" s="1"/>
  <c r="Y87" i="31"/>
  <c r="G12" i="31" s="1"/>
  <c r="Z87" i="31"/>
  <c r="AE74" i="4"/>
  <c r="AE73" i="4"/>
  <c r="P148" i="31" s="1"/>
  <c r="BO73" i="4"/>
  <c r="AH148" i="31" s="1"/>
  <c r="BO77" i="4"/>
  <c r="AZ127" i="31"/>
  <c r="M73" i="4"/>
  <c r="G148" i="31" s="1"/>
  <c r="AQ132" i="31"/>
  <c r="AR132" i="31"/>
  <c r="H14" i="31" s="1"/>
  <c r="H74" i="31" s="1"/>
  <c r="P114" i="31"/>
  <c r="Q114" i="31"/>
  <c r="CO81" i="4"/>
  <c r="CO119" i="4"/>
  <c r="AH132" i="31"/>
  <c r="AI132" i="31"/>
  <c r="CO118" i="4"/>
  <c r="CO82" i="4"/>
  <c r="CO89" i="4"/>
  <c r="AQ164" i="31"/>
  <c r="AZ164" i="31" s="1"/>
  <c r="AZ101" i="31"/>
  <c r="AZ158" i="31"/>
  <c r="AZ94" i="31"/>
  <c r="AZ98" i="31"/>
  <c r="Y34" i="18"/>
  <c r="G60" i="4" s="1"/>
  <c r="Y31" i="18"/>
  <c r="G57" i="4" s="1"/>
  <c r="Y29" i="18"/>
  <c r="G55" i="4" s="1"/>
  <c r="Y28" i="18"/>
  <c r="G54" i="4" s="1"/>
  <c r="Y27" i="18"/>
  <c r="G53" i="4" s="1"/>
  <c r="Y25" i="18"/>
  <c r="G51" i="4" s="1"/>
  <c r="Y24" i="18"/>
  <c r="G41" i="4" s="1"/>
  <c r="Y23" i="18"/>
  <c r="G40" i="4" s="1"/>
  <c r="Y22" i="18"/>
  <c r="G39" i="4" s="1"/>
  <c r="CO23" i="4"/>
  <c r="CO37" i="4"/>
  <c r="Y20" i="18"/>
  <c r="G37" i="4" s="1"/>
  <c r="Y19" i="18"/>
  <c r="G32" i="4" s="1"/>
  <c r="Y18" i="18"/>
  <c r="G31" i="4" s="1"/>
  <c r="CO15" i="4"/>
  <c r="Y17" i="18"/>
  <c r="G30" i="4" s="1"/>
  <c r="AZ113" i="31"/>
  <c r="Y16" i="18"/>
  <c r="G29" i="4" s="1"/>
  <c r="AW12" i="10" s="1"/>
  <c r="AZ99" i="31"/>
  <c r="Y15" i="18"/>
  <c r="G28" i="4" s="1"/>
  <c r="Y14" i="18"/>
  <c r="G23" i="4" s="1"/>
  <c r="AW10" i="10" s="1"/>
  <c r="Y13" i="18"/>
  <c r="G22" i="4" s="1"/>
  <c r="O14" i="10" s="1"/>
  <c r="AZ126" i="31"/>
  <c r="Y11" i="18"/>
  <c r="G20" i="4" s="1"/>
  <c r="O12" i="10" s="1"/>
  <c r="CO19" i="4"/>
  <c r="Y10" i="18"/>
  <c r="G19" i="4" s="1"/>
  <c r="AW9" i="10" s="1"/>
  <c r="Y9" i="18"/>
  <c r="G18" i="4" s="1"/>
  <c r="O11" i="10" s="1"/>
  <c r="CO17" i="4"/>
  <c r="Y8" i="18"/>
  <c r="G17" i="4" s="1"/>
  <c r="AW8" i="10" s="1"/>
  <c r="Y7" i="18"/>
  <c r="G16" i="4" s="1"/>
  <c r="Y6" i="18"/>
  <c r="G15" i="4" s="1"/>
  <c r="AW6" i="10" s="1"/>
  <c r="M31" i="17"/>
  <c r="F50" i="4" s="1"/>
  <c r="M30" i="17"/>
  <c r="F49" i="4" s="1"/>
  <c r="M28" i="17"/>
  <c r="F47" i="4" s="1"/>
  <c r="AZ124" i="31"/>
  <c r="M27" i="17"/>
  <c r="F46" i="4" s="1"/>
  <c r="AZ111" i="31"/>
  <c r="M26" i="17"/>
  <c r="F45" i="4" s="1"/>
  <c r="M25" i="17"/>
  <c r="F44" i="4" s="1"/>
  <c r="M22" i="17"/>
  <c r="F36" i="4" s="1"/>
  <c r="M21" i="17"/>
  <c r="F35" i="4" s="1"/>
  <c r="CO25" i="4"/>
  <c r="M19" i="17"/>
  <c r="F33" i="4" s="1"/>
  <c r="M18" i="17"/>
  <c r="F27" i="4" s="1"/>
  <c r="AV61" i="10" s="1"/>
  <c r="M17" i="17"/>
  <c r="F26" i="4" s="1"/>
  <c r="AW60" i="10" s="1"/>
  <c r="CO14" i="4"/>
  <c r="M16" i="17"/>
  <c r="F25" i="4" s="1"/>
  <c r="AV59" i="10" s="1"/>
  <c r="M14" i="17"/>
  <c r="F14" i="4" s="1"/>
  <c r="N10" i="10" s="1"/>
  <c r="M13" i="17"/>
  <c r="F13" i="4" s="1"/>
  <c r="AV5" i="10" s="1"/>
  <c r="M12" i="17"/>
  <c r="F12" i="4" s="1"/>
  <c r="N9" i="10" s="1"/>
  <c r="M11" i="17"/>
  <c r="F11" i="4" s="1"/>
  <c r="AV4" i="10" s="1"/>
  <c r="M10" i="17"/>
  <c r="F10" i="4" s="1"/>
  <c r="N8" i="10" s="1"/>
  <c r="AZ91" i="31"/>
  <c r="G110" i="31"/>
  <c r="AZ110" i="31" s="1"/>
  <c r="I110" i="31"/>
  <c r="H10" i="31"/>
  <c r="N70" i="31"/>
  <c r="AZ120" i="31"/>
  <c r="AZ131" i="31"/>
  <c r="AZ137" i="31"/>
  <c r="AZ130" i="31"/>
  <c r="AZ116" i="31"/>
  <c r="AZ136" i="31"/>
  <c r="AZ104" i="31"/>
  <c r="AZ89" i="31"/>
  <c r="AZ106" i="31"/>
  <c r="AZ125" i="31"/>
  <c r="AZ118" i="31"/>
  <c r="AZ109" i="31"/>
  <c r="AZ100" i="31"/>
  <c r="AZ133" i="31"/>
  <c r="AZ108" i="31"/>
  <c r="AZ90" i="31"/>
  <c r="AZ122" i="31"/>
  <c r="BI77" i="17"/>
  <c r="BO162" i="4"/>
  <c r="AH229" i="31" s="1"/>
  <c r="G53" i="31" s="1"/>
  <c r="BO163" i="4"/>
  <c r="M164" i="4"/>
  <c r="BS33" i="24"/>
  <c r="BS23" i="24"/>
  <c r="BS24" i="24"/>
  <c r="BS12" i="24"/>
  <c r="I11" i="25"/>
  <c r="K179" i="31" s="1"/>
  <c r="BD179" i="31" s="1"/>
  <c r="BS35" i="24"/>
  <c r="BS18" i="24"/>
  <c r="I33" i="25"/>
  <c r="K240" i="31" s="1"/>
  <c r="BD240" i="31" s="1"/>
  <c r="BS34" i="24"/>
  <c r="I36" i="25"/>
  <c r="K243" i="31" s="1"/>
  <c r="BD243" i="31" s="1"/>
  <c r="BS37" i="24"/>
  <c r="I31" i="25"/>
  <c r="K238" i="31" s="1"/>
  <c r="BD238" i="31" s="1"/>
  <c r="BS28" i="24"/>
  <c r="I27" i="25"/>
  <c r="BS38" i="24"/>
  <c r="I37" i="25"/>
  <c r="K244" i="31" s="1"/>
  <c r="BD244" i="31" s="1"/>
  <c r="BS17" i="24"/>
  <c r="I16" i="25"/>
  <c r="K195" i="31" s="1"/>
  <c r="BD195" i="31" s="1"/>
  <c r="I18" i="25"/>
  <c r="K194" i="31" s="1"/>
  <c r="BD194" i="31" s="1"/>
  <c r="BS19" i="24"/>
  <c r="I12" i="25"/>
  <c r="K180" i="31" s="1"/>
  <c r="BS13" i="24"/>
  <c r="BS8" i="24"/>
  <c r="S139" i="31"/>
  <c r="U6" i="25"/>
  <c r="AT19" i="24"/>
  <c r="BG19" i="24"/>
  <c r="BH19" i="24" s="1"/>
  <c r="AT17" i="24"/>
  <c r="BG17" i="24"/>
  <c r="BH17" i="24" s="1"/>
  <c r="AP30" i="24"/>
  <c r="AP26" i="24"/>
  <c r="AP21" i="24"/>
  <c r="AP15" i="24"/>
  <c r="AP10" i="24"/>
  <c r="AP4" i="24"/>
  <c r="BS7" i="24"/>
  <c r="CO22" i="4"/>
  <c r="CO11" i="4"/>
  <c r="O9" i="29"/>
  <c r="L116" i="31" s="1"/>
  <c r="N38" i="4"/>
  <c r="P11" i="29"/>
  <c r="M118" i="31" s="1"/>
  <c r="O40" i="4"/>
  <c r="P27" i="29"/>
  <c r="M134" i="31" s="1"/>
  <c r="O56" i="4"/>
  <c r="O31" i="29"/>
  <c r="L138" i="31" s="1"/>
  <c r="N60" i="4"/>
  <c r="O12" i="29"/>
  <c r="L119" i="31" s="1"/>
  <c r="N41" i="4"/>
  <c r="P5" i="29"/>
  <c r="M112" i="31" s="1"/>
  <c r="O34" i="4"/>
  <c r="P13" i="29"/>
  <c r="M120" i="31" s="1"/>
  <c r="O42" i="4"/>
  <c r="P29" i="29"/>
  <c r="M136" i="31" s="1"/>
  <c r="O58" i="4"/>
  <c r="P70" i="29"/>
  <c r="O157" i="4"/>
  <c r="P44" i="29"/>
  <c r="M155" i="31" s="1"/>
  <c r="O80" i="4"/>
  <c r="O22" i="29"/>
  <c r="L129" i="31" s="1"/>
  <c r="N51" i="4"/>
  <c r="P10" i="29"/>
  <c r="M117" i="31" s="1"/>
  <c r="O39" i="4"/>
  <c r="P26" i="29"/>
  <c r="M133" i="31" s="1"/>
  <c r="O55" i="4"/>
  <c r="O45" i="29"/>
  <c r="L156" i="31" s="1"/>
  <c r="N81" i="4"/>
  <c r="P41" i="29"/>
  <c r="M152" i="31" s="1"/>
  <c r="O77" i="4"/>
  <c r="P75" i="29"/>
  <c r="M229" i="31" s="1"/>
  <c r="O162" i="4"/>
  <c r="P25" i="29"/>
  <c r="M132" i="31" s="1"/>
  <c r="O54" i="4"/>
  <c r="P65" i="29"/>
  <c r="M204" i="31" s="1"/>
  <c r="O134" i="4"/>
  <c r="O4" i="29"/>
  <c r="L111" i="31" s="1"/>
  <c r="N33" i="4"/>
  <c r="O23" i="29"/>
  <c r="L130" i="31" s="1"/>
  <c r="N52" i="4"/>
  <c r="O6" i="29"/>
  <c r="L113" i="31" s="1"/>
  <c r="N35" i="4"/>
  <c r="P15" i="29"/>
  <c r="M122" i="31" s="1"/>
  <c r="O44" i="4"/>
  <c r="P31" i="29"/>
  <c r="M138" i="31" s="1"/>
  <c r="O60" i="4"/>
  <c r="O44" i="29"/>
  <c r="L155" i="31" s="1"/>
  <c r="N80" i="4"/>
  <c r="O71" i="29"/>
  <c r="N158" i="4"/>
  <c r="P46" i="29"/>
  <c r="M157" i="31" s="1"/>
  <c r="O82" i="4"/>
  <c r="O24" i="29"/>
  <c r="L131" i="31" s="1"/>
  <c r="N53" i="4"/>
  <c r="P12" i="29"/>
  <c r="M119" i="31" s="1"/>
  <c r="O41" i="4"/>
  <c r="P28" i="29"/>
  <c r="M135" i="31" s="1"/>
  <c r="O57" i="4"/>
  <c r="O47" i="29"/>
  <c r="L158" i="31" s="1"/>
  <c r="N83" i="4"/>
  <c r="P43" i="29"/>
  <c r="M154" i="31" s="1"/>
  <c r="O79" i="4"/>
  <c r="P72" i="29"/>
  <c r="M226" i="31" s="1"/>
  <c r="O159" i="4"/>
  <c r="P9" i="29"/>
  <c r="M116" i="31" s="1"/>
  <c r="O38" i="4"/>
  <c r="O58" i="29"/>
  <c r="L189" i="31" s="1"/>
  <c r="N117" i="4"/>
  <c r="O10" i="29"/>
  <c r="L117" i="31" s="1"/>
  <c r="N39" i="4"/>
  <c r="O11" i="29"/>
  <c r="L118" i="31" s="1"/>
  <c r="N40" i="4"/>
  <c r="P17" i="29"/>
  <c r="M124" i="31" s="1"/>
  <c r="O46" i="4"/>
  <c r="O57" i="29"/>
  <c r="L188" i="31" s="1"/>
  <c r="N116" i="4"/>
  <c r="O46" i="29"/>
  <c r="L157" i="31" s="1"/>
  <c r="N82" i="4"/>
  <c r="O73" i="29"/>
  <c r="L227" i="31" s="1"/>
  <c r="N160" i="4"/>
  <c r="P48" i="29"/>
  <c r="M159" i="31" s="1"/>
  <c r="O84" i="4"/>
  <c r="O26" i="29"/>
  <c r="L133" i="31" s="1"/>
  <c r="N55" i="4"/>
  <c r="P14" i="29"/>
  <c r="M121" i="31" s="1"/>
  <c r="O43" i="4"/>
  <c r="P30" i="29"/>
  <c r="M137" i="31" s="1"/>
  <c r="O59" i="4"/>
  <c r="O49" i="29"/>
  <c r="L160" i="31" s="1"/>
  <c r="N85" i="4"/>
  <c r="P45" i="29"/>
  <c r="M156" i="31" s="1"/>
  <c r="O81" i="4"/>
  <c r="P74" i="29"/>
  <c r="M228" i="31" s="1"/>
  <c r="O161" i="4"/>
  <c r="O27" i="29"/>
  <c r="L134" i="31" s="1"/>
  <c r="N56" i="4"/>
  <c r="O21" i="29"/>
  <c r="L128" i="31" s="1"/>
  <c r="N50" i="4"/>
  <c r="O19" i="29"/>
  <c r="L126" i="31" s="1"/>
  <c r="N48" i="4"/>
  <c r="P19" i="29"/>
  <c r="M126" i="31" s="1"/>
  <c r="O48" i="4"/>
  <c r="P58" i="29"/>
  <c r="M189" i="31" s="1"/>
  <c r="O117" i="4"/>
  <c r="O48" i="29"/>
  <c r="L159" i="31" s="1"/>
  <c r="N84" i="4"/>
  <c r="O75" i="29"/>
  <c r="L229" i="31" s="1"/>
  <c r="N162" i="4"/>
  <c r="P50" i="29"/>
  <c r="M166" i="31" s="1"/>
  <c r="O91" i="4"/>
  <c r="O28" i="29"/>
  <c r="L135" i="31" s="1"/>
  <c r="N57" i="4"/>
  <c r="P16" i="29"/>
  <c r="M123" i="31" s="1"/>
  <c r="O45" i="4"/>
  <c r="P63" i="29"/>
  <c r="M202" i="31" s="1"/>
  <c r="O132" i="4"/>
  <c r="O51" i="29"/>
  <c r="L167" i="31" s="1"/>
  <c r="N92" i="4"/>
  <c r="P47" i="29"/>
  <c r="M158" i="31" s="1"/>
  <c r="O83" i="4"/>
  <c r="O64" i="29"/>
  <c r="L203" i="31" s="1"/>
  <c r="N133" i="4"/>
  <c r="O15" i="29"/>
  <c r="L122" i="31" s="1"/>
  <c r="N44" i="4"/>
  <c r="P4" i="29"/>
  <c r="M111" i="31" s="1"/>
  <c r="O33" i="4"/>
  <c r="O29" i="29"/>
  <c r="L136" i="31" s="1"/>
  <c r="N58" i="4"/>
  <c r="O25" i="29"/>
  <c r="L132" i="31" s="1"/>
  <c r="N54" i="4"/>
  <c r="P21" i="29"/>
  <c r="M128" i="31" s="1"/>
  <c r="O50" i="4"/>
  <c r="O70" i="29"/>
  <c r="L224" i="31" s="1"/>
  <c r="N157" i="4"/>
  <c r="O50" i="29"/>
  <c r="L166" i="31" s="1"/>
  <c r="N91" i="4"/>
  <c r="O30" i="29"/>
  <c r="L137" i="31" s="1"/>
  <c r="N59" i="4"/>
  <c r="P18" i="29"/>
  <c r="M125" i="31" s="1"/>
  <c r="O47" i="4"/>
  <c r="O72" i="29"/>
  <c r="L226" i="31" s="1"/>
  <c r="N159" i="4"/>
  <c r="P49" i="29"/>
  <c r="M160" i="31" s="1"/>
  <c r="O85" i="4"/>
  <c r="O65" i="29"/>
  <c r="L204" i="31" s="1"/>
  <c r="N134" i="4"/>
  <c r="O14" i="29"/>
  <c r="L121" i="31" s="1"/>
  <c r="N43" i="4"/>
  <c r="O17" i="29"/>
  <c r="L124" i="31" s="1"/>
  <c r="N46" i="4"/>
  <c r="O7" i="29"/>
  <c r="L114" i="31" s="1"/>
  <c r="N36" i="4"/>
  <c r="O5" i="29"/>
  <c r="L112" i="31" s="1"/>
  <c r="N34" i="4"/>
  <c r="P7" i="29"/>
  <c r="M114" i="31" s="1"/>
  <c r="O36" i="4"/>
  <c r="P23" i="29"/>
  <c r="M130" i="31" s="1"/>
  <c r="O52" i="4"/>
  <c r="O16" i="29"/>
  <c r="L123" i="31" s="1"/>
  <c r="N45" i="4"/>
  <c r="O63" i="29"/>
  <c r="N132" i="4"/>
  <c r="P20" i="29"/>
  <c r="M127" i="31" s="1"/>
  <c r="O49" i="4"/>
  <c r="O39" i="29"/>
  <c r="L150" i="31" s="1"/>
  <c r="N75" i="4"/>
  <c r="O74" i="29"/>
  <c r="L228" i="31" s="1"/>
  <c r="N161" i="4"/>
  <c r="P51" i="29"/>
  <c r="M167" i="31" s="1"/>
  <c r="O92" i="4"/>
  <c r="O13" i="29"/>
  <c r="L120" i="31" s="1"/>
  <c r="N42" i="4"/>
  <c r="P57" i="29"/>
  <c r="M188" i="31" s="1"/>
  <c r="O116" i="4"/>
  <c r="O18" i="29"/>
  <c r="L125" i="31" s="1"/>
  <c r="N47" i="4"/>
  <c r="P6" i="29"/>
  <c r="M113" i="31" s="1"/>
  <c r="O35" i="4"/>
  <c r="P22" i="29"/>
  <c r="M129" i="31" s="1"/>
  <c r="O51" i="4"/>
  <c r="O41" i="29"/>
  <c r="L152" i="31" s="1"/>
  <c r="N77" i="4"/>
  <c r="P71" i="29"/>
  <c r="M225" i="31" s="1"/>
  <c r="O158" i="4"/>
  <c r="P64" i="29"/>
  <c r="O133" i="4"/>
  <c r="O20" i="29"/>
  <c r="L127" i="31" s="1"/>
  <c r="N49" i="4"/>
  <c r="P24" i="29"/>
  <c r="M131" i="31" s="1"/>
  <c r="O53" i="4"/>
  <c r="O43" i="29"/>
  <c r="L154" i="31" s="1"/>
  <c r="N79" i="4"/>
  <c r="P39" i="29"/>
  <c r="M150" i="31" s="1"/>
  <c r="O75" i="4"/>
  <c r="P73" i="29"/>
  <c r="M227" i="31" s="1"/>
  <c r="O160" i="4"/>
  <c r="O10" i="28"/>
  <c r="L90" i="31" s="1"/>
  <c r="N12" i="4"/>
  <c r="P4" i="28"/>
  <c r="M84" i="31" s="1"/>
  <c r="O6" i="4"/>
  <c r="P20" i="28"/>
  <c r="M100" i="31" s="1"/>
  <c r="O22" i="4"/>
  <c r="P5" i="28"/>
  <c r="M85" i="31" s="1"/>
  <c r="O7" i="4"/>
  <c r="P21" i="28"/>
  <c r="M101" i="31" s="1"/>
  <c r="O23" i="4"/>
  <c r="P40" i="28"/>
  <c r="M165" i="31" s="1"/>
  <c r="O90" i="4"/>
  <c r="P64" i="28"/>
  <c r="M205" i="31" s="1"/>
  <c r="O135" i="4"/>
  <c r="O28" i="28"/>
  <c r="L108" i="31" s="1"/>
  <c r="N30" i="4"/>
  <c r="O49" i="28"/>
  <c r="L176" i="31" s="1"/>
  <c r="N101" i="4"/>
  <c r="P30" i="28"/>
  <c r="M110" i="31" s="1"/>
  <c r="O32" i="4"/>
  <c r="P51" i="28"/>
  <c r="M162" i="31" s="1"/>
  <c r="O87" i="4"/>
  <c r="O29" i="28"/>
  <c r="L109" i="31" s="1"/>
  <c r="N31" i="4"/>
  <c r="O50" i="28"/>
  <c r="L161" i="31" s="1"/>
  <c r="N86" i="4"/>
  <c r="O12" i="28"/>
  <c r="L92" i="31" s="1"/>
  <c r="N14" i="4"/>
  <c r="P6" i="28"/>
  <c r="M86" i="31" s="1"/>
  <c r="O8" i="4"/>
  <c r="P22" i="28"/>
  <c r="M102" i="31" s="1"/>
  <c r="O24" i="4"/>
  <c r="O15" i="28"/>
  <c r="L95" i="31" s="1"/>
  <c r="N17" i="4"/>
  <c r="P7" i="28"/>
  <c r="M87" i="31" s="1"/>
  <c r="O9" i="4"/>
  <c r="P23" i="28"/>
  <c r="M103" i="31" s="1"/>
  <c r="O25" i="4"/>
  <c r="P42" i="28"/>
  <c r="M178" i="31" s="1"/>
  <c r="O103" i="4"/>
  <c r="P66" i="28"/>
  <c r="M207" i="31" s="1"/>
  <c r="O137" i="4"/>
  <c r="O30" i="28"/>
  <c r="L110" i="31" s="1"/>
  <c r="N32" i="4"/>
  <c r="O51" i="28"/>
  <c r="L162" i="31" s="1"/>
  <c r="N87" i="4"/>
  <c r="P37" i="28"/>
  <c r="M169" i="31" s="1"/>
  <c r="O94" i="4"/>
  <c r="O57" i="28"/>
  <c r="L191" i="31" s="1"/>
  <c r="N119" i="4"/>
  <c r="O36" i="28"/>
  <c r="L168" i="31" s="1"/>
  <c r="N93" i="4"/>
  <c r="O64" i="28"/>
  <c r="N135" i="4"/>
  <c r="P8" i="28"/>
  <c r="M88" i="31" s="1"/>
  <c r="O10" i="4"/>
  <c r="P24" i="28"/>
  <c r="M104" i="31" s="1"/>
  <c r="O26" i="4"/>
  <c r="O17" i="28"/>
  <c r="L97" i="31" s="1"/>
  <c r="N19" i="4"/>
  <c r="P9" i="28"/>
  <c r="M89" i="31" s="1"/>
  <c r="O11" i="4"/>
  <c r="P25" i="28"/>
  <c r="M105" i="31" s="1"/>
  <c r="O27" i="4"/>
  <c r="P44" i="28"/>
  <c r="M173" i="31" s="1"/>
  <c r="O98" i="4"/>
  <c r="P68" i="28"/>
  <c r="M209" i="31" s="1"/>
  <c r="O139" i="4"/>
  <c r="O37" i="28"/>
  <c r="L169" i="31" s="1"/>
  <c r="N94" i="4"/>
  <c r="O65" i="28"/>
  <c r="L206" i="31" s="1"/>
  <c r="N136" i="4"/>
  <c r="P39" i="28"/>
  <c r="M164" i="31" s="1"/>
  <c r="O89" i="4"/>
  <c r="P65" i="28"/>
  <c r="M206" i="31" s="1"/>
  <c r="O136" i="4"/>
  <c r="O38" i="28"/>
  <c r="L163" i="31" s="1"/>
  <c r="N88" i="4"/>
  <c r="O66" i="28"/>
  <c r="L207" i="31" s="1"/>
  <c r="N137" i="4"/>
  <c r="P10" i="28"/>
  <c r="M90" i="31" s="1"/>
  <c r="O12" i="4"/>
  <c r="O27" i="28"/>
  <c r="L107" i="31" s="1"/>
  <c r="N29" i="4"/>
  <c r="O19" i="28"/>
  <c r="L99" i="31" s="1"/>
  <c r="N21" i="4"/>
  <c r="P11" i="28"/>
  <c r="M91" i="31" s="1"/>
  <c r="O13" i="4"/>
  <c r="P26" i="28"/>
  <c r="M106" i="31" s="1"/>
  <c r="O28" i="4"/>
  <c r="P46" i="28"/>
  <c r="M170" i="31" s="1"/>
  <c r="O95" i="4"/>
  <c r="P70" i="28"/>
  <c r="M211" i="31" s="1"/>
  <c r="O141" i="4"/>
  <c r="O39" i="28"/>
  <c r="L164" i="31" s="1"/>
  <c r="N89" i="4"/>
  <c r="O67" i="28"/>
  <c r="L208" i="31" s="1"/>
  <c r="N138" i="4"/>
  <c r="P41" i="28"/>
  <c r="M177" i="31" s="1"/>
  <c r="O102" i="4"/>
  <c r="P67" i="28"/>
  <c r="M208" i="31" s="1"/>
  <c r="O138" i="4"/>
  <c r="O40" i="28"/>
  <c r="L165" i="31" s="1"/>
  <c r="N90" i="4"/>
  <c r="O68" i="28"/>
  <c r="L209" i="31" s="1"/>
  <c r="N139" i="4"/>
  <c r="O18" i="28"/>
  <c r="L98" i="31" s="1"/>
  <c r="N20" i="4"/>
  <c r="P12" i="28"/>
  <c r="M92" i="31" s="1"/>
  <c r="O14" i="4"/>
  <c r="O5" i="28"/>
  <c r="L85" i="31" s="1"/>
  <c r="N7" i="4"/>
  <c r="O21" i="28"/>
  <c r="L101" i="31" s="1"/>
  <c r="N23" i="4"/>
  <c r="P27" i="28"/>
  <c r="M107" i="31" s="1"/>
  <c r="O29" i="4"/>
  <c r="P48" i="28"/>
  <c r="M175" i="31" s="1"/>
  <c r="O100" i="4"/>
  <c r="P72" i="28"/>
  <c r="M213" i="31" s="1"/>
  <c r="O143" i="4"/>
  <c r="O41" i="28"/>
  <c r="L177" i="31" s="1"/>
  <c r="N102" i="4"/>
  <c r="O69" i="28"/>
  <c r="L210" i="31" s="1"/>
  <c r="N140" i="4"/>
  <c r="P43" i="28"/>
  <c r="M172" i="31" s="1"/>
  <c r="O97" i="4"/>
  <c r="P69" i="28"/>
  <c r="M210" i="31" s="1"/>
  <c r="O140" i="4"/>
  <c r="O42" i="28"/>
  <c r="L178" i="31" s="1"/>
  <c r="N103" i="4"/>
  <c r="O70" i="28"/>
  <c r="L211" i="31" s="1"/>
  <c r="N141" i="4"/>
  <c r="O4" i="28"/>
  <c r="L84" i="31" s="1"/>
  <c r="N6" i="4"/>
  <c r="O20" i="28"/>
  <c r="L100" i="31" s="1"/>
  <c r="N22" i="4"/>
  <c r="O7" i="28"/>
  <c r="L87" i="31" s="1"/>
  <c r="N9" i="4"/>
  <c r="O23" i="28"/>
  <c r="L103" i="31" s="1"/>
  <c r="N25" i="4"/>
  <c r="P29" i="28"/>
  <c r="M109" i="31" s="1"/>
  <c r="O31" i="4"/>
  <c r="P50" i="28"/>
  <c r="M161" i="31" s="1"/>
  <c r="O86" i="4"/>
  <c r="P74" i="28"/>
  <c r="M215" i="31" s="1"/>
  <c r="O145" i="4"/>
  <c r="O43" i="28"/>
  <c r="L172" i="31" s="1"/>
  <c r="N97" i="4"/>
  <c r="O71" i="28"/>
  <c r="L212" i="31" s="1"/>
  <c r="N142" i="4"/>
  <c r="P45" i="28"/>
  <c r="M174" i="31" s="1"/>
  <c r="O99" i="4"/>
  <c r="P71" i="28"/>
  <c r="M212" i="31" s="1"/>
  <c r="O142" i="4"/>
  <c r="O44" i="28"/>
  <c r="L173" i="31" s="1"/>
  <c r="N98" i="4"/>
  <c r="O72" i="28"/>
  <c r="L213" i="31" s="1"/>
  <c r="N143" i="4"/>
  <c r="O6" i="28"/>
  <c r="L86" i="31" s="1"/>
  <c r="N8" i="4"/>
  <c r="O22" i="28"/>
  <c r="L102" i="31" s="1"/>
  <c r="N24" i="4"/>
  <c r="O9" i="28"/>
  <c r="L89" i="31" s="1"/>
  <c r="N11" i="4"/>
  <c r="O25" i="28"/>
  <c r="L105" i="31" s="1"/>
  <c r="N27" i="4"/>
  <c r="P17" i="28"/>
  <c r="M97" i="31" s="1"/>
  <c r="O19" i="4"/>
  <c r="P36" i="28"/>
  <c r="M168" i="31" s="1"/>
  <c r="O93" i="4"/>
  <c r="O56" i="28"/>
  <c r="L190" i="31" s="1"/>
  <c r="N118" i="4"/>
  <c r="P56" i="28"/>
  <c r="M190" i="31" s="1"/>
  <c r="O118" i="4"/>
  <c r="O45" i="28"/>
  <c r="L174" i="31" s="1"/>
  <c r="N99" i="4"/>
  <c r="O73" i="28"/>
  <c r="L214" i="31" s="1"/>
  <c r="N144" i="4"/>
  <c r="P47" i="28"/>
  <c r="M171" i="31" s="1"/>
  <c r="O96" i="4"/>
  <c r="P73" i="28"/>
  <c r="M214" i="31" s="1"/>
  <c r="O144" i="4"/>
  <c r="O46" i="28"/>
  <c r="L170" i="31" s="1"/>
  <c r="N95" i="4"/>
  <c r="O74" i="28"/>
  <c r="L215" i="31" s="1"/>
  <c r="N145" i="4"/>
  <c r="O8" i="28"/>
  <c r="L88" i="31" s="1"/>
  <c r="N10" i="4"/>
  <c r="O24" i="28"/>
  <c r="L104" i="31" s="1"/>
  <c r="N26" i="4"/>
  <c r="P18" i="28"/>
  <c r="M98" i="31" s="1"/>
  <c r="O20" i="4"/>
  <c r="O11" i="28"/>
  <c r="L91" i="31" s="1"/>
  <c r="N13" i="4"/>
  <c r="O26" i="28"/>
  <c r="N28" i="4"/>
  <c r="P19" i="28"/>
  <c r="M99" i="31" s="1"/>
  <c r="O21" i="4"/>
  <c r="P38" i="28"/>
  <c r="M163" i="31" s="1"/>
  <c r="O88" i="4"/>
  <c r="O58" i="28"/>
  <c r="L192" i="31" s="1"/>
  <c r="N120" i="4"/>
  <c r="P58" i="28"/>
  <c r="M192" i="31" s="1"/>
  <c r="O120" i="4"/>
  <c r="O47" i="28"/>
  <c r="L171" i="31" s="1"/>
  <c r="N96" i="4"/>
  <c r="P28" i="28"/>
  <c r="M108" i="31" s="1"/>
  <c r="O30" i="4"/>
  <c r="P49" i="28"/>
  <c r="M176" i="31" s="1"/>
  <c r="O101" i="4"/>
  <c r="P57" i="28"/>
  <c r="M191" i="31" s="1"/>
  <c r="O119" i="4"/>
  <c r="O48" i="28"/>
  <c r="L175" i="31" s="1"/>
  <c r="N100" i="4"/>
  <c r="CO13" i="4"/>
  <c r="CO90" i="4"/>
  <c r="CO83" i="4"/>
  <c r="CO92" i="4"/>
  <c r="CO54" i="4"/>
  <c r="CG74" i="4"/>
  <c r="AQ149" i="31" s="1"/>
  <c r="CO98" i="4"/>
  <c r="CO86" i="4"/>
  <c r="CO85" i="4"/>
  <c r="AL127" i="18"/>
  <c r="AL123" i="18"/>
  <c r="AL134" i="18"/>
  <c r="AW62" i="18"/>
  <c r="AW36" i="18"/>
  <c r="AL129" i="18"/>
  <c r="AL126" i="18"/>
  <c r="AL130" i="18"/>
  <c r="AL128" i="18"/>
  <c r="AL118" i="18"/>
  <c r="AL122" i="18"/>
  <c r="AL120" i="18"/>
  <c r="AL133" i="18"/>
  <c r="AL137" i="18"/>
  <c r="AW69" i="18"/>
  <c r="AL125" i="18"/>
  <c r="AL121" i="18"/>
  <c r="AW57" i="18"/>
  <c r="AL132" i="18"/>
  <c r="AW4" i="18"/>
  <c r="AL135" i="18"/>
  <c r="AL116" i="18"/>
  <c r="BD2" i="18"/>
  <c r="G151" i="31"/>
  <c r="AZ151" i="31" s="1"/>
  <c r="G153" i="31"/>
  <c r="CO94" i="4"/>
  <c r="CO84" i="4"/>
  <c r="CO80" i="4"/>
  <c r="CO21" i="4"/>
  <c r="CO18" i="4"/>
  <c r="CO7" i="4"/>
  <c r="CO38" i="4"/>
  <c r="CO53" i="4"/>
  <c r="CO49" i="4"/>
  <c r="CO47" i="4"/>
  <c r="CO56" i="4"/>
  <c r="CO10" i="4"/>
  <c r="CO40" i="4"/>
  <c r="CO32" i="4"/>
  <c r="CO58" i="4"/>
  <c r="CO28" i="4"/>
  <c r="CO59" i="4"/>
  <c r="CO27" i="4"/>
  <c r="AE60" i="4"/>
  <c r="P138" i="31" s="1"/>
  <c r="CG60" i="4"/>
  <c r="AQ138" i="31" s="1"/>
  <c r="CO20" i="4"/>
  <c r="CO9" i="4"/>
  <c r="CO45" i="4"/>
  <c r="CO30" i="4"/>
  <c r="CO35" i="4"/>
  <c r="CO43" i="4"/>
  <c r="CO16" i="4"/>
  <c r="CO33" i="4"/>
  <c r="CO51" i="4"/>
  <c r="CO57" i="4"/>
  <c r="CO26" i="4"/>
  <c r="AH150" i="31"/>
  <c r="AZ150" i="31" s="1"/>
  <c r="CO34" i="4"/>
  <c r="CO12" i="4"/>
  <c r="P149" i="31"/>
  <c r="AH149" i="31"/>
  <c r="F6" i="4"/>
  <c r="N4" i="10" s="1"/>
  <c r="CO52" i="4"/>
  <c r="CO55" i="4"/>
  <c r="CO44" i="4"/>
  <c r="CO36" i="4"/>
  <c r="CO42" i="4"/>
  <c r="P128" i="31"/>
  <c r="AZ128" i="31" s="1"/>
  <c r="CO50" i="4"/>
  <c r="CO48" i="4"/>
  <c r="CO8" i="4"/>
  <c r="AL38" i="29"/>
  <c r="AK38" i="29"/>
  <c r="AY38" i="29"/>
  <c r="AM38" i="29"/>
  <c r="CO24" i="4"/>
  <c r="CO31" i="4"/>
  <c r="CO29" i="4"/>
  <c r="CO41" i="4"/>
  <c r="AL36" i="29"/>
  <c r="AM36" i="29"/>
  <c r="AK36" i="29"/>
  <c r="AY36" i="29"/>
  <c r="CO46" i="4"/>
  <c r="AF28" i="24"/>
  <c r="AS28" i="24"/>
  <c r="J34" i="31"/>
  <c r="J44" i="31"/>
  <c r="AZ39" i="29"/>
  <c r="BN39" i="29"/>
  <c r="BB39" i="29"/>
  <c r="BA39" i="29"/>
  <c r="AZ37" i="29"/>
  <c r="BN37" i="29"/>
  <c r="BB37" i="29"/>
  <c r="BA37" i="29"/>
  <c r="AY105" i="29"/>
  <c r="BK3" i="29"/>
  <c r="BF2" i="29"/>
  <c r="P40" i="29"/>
  <c r="O78" i="4"/>
  <c r="P37" i="29"/>
  <c r="O74" i="4"/>
  <c r="FM15" i="35"/>
  <c r="AZ147" i="31"/>
  <c r="AL98" i="28"/>
  <c r="AK100" i="28"/>
  <c r="AK101" i="28" s="1"/>
  <c r="AO2" i="28" s="1"/>
  <c r="AP2" i="28" s="1"/>
  <c r="AH2" i="28" s="1"/>
  <c r="BO40" i="29"/>
  <c r="BQ40" i="29"/>
  <c r="BP40" i="29"/>
  <c r="O40" i="29"/>
  <c r="N78" i="4"/>
  <c r="AX126" i="17"/>
  <c r="AX133" i="17"/>
  <c r="AX125" i="17"/>
  <c r="AX140" i="17"/>
  <c r="AX132" i="17"/>
  <c r="AX124" i="17"/>
  <c r="AX131" i="17"/>
  <c r="AX123" i="17"/>
  <c r="AX138" i="17"/>
  <c r="AX130" i="17"/>
  <c r="BI72" i="17"/>
  <c r="AX137" i="17"/>
  <c r="AX129" i="17"/>
  <c r="AX121" i="17"/>
  <c r="BI52" i="17"/>
  <c r="AX136" i="17"/>
  <c r="AX135" i="17"/>
  <c r="AX119" i="17"/>
  <c r="AX128" i="17"/>
  <c r="BI59" i="17"/>
  <c r="BI33" i="17"/>
  <c r="BI4" i="17"/>
  <c r="BR2" i="17"/>
  <c r="BW52" i="17" s="1"/>
  <c r="AK48" i="29"/>
  <c r="AY48" i="29"/>
  <c r="AM48" i="29"/>
  <c r="AL48" i="29"/>
  <c r="AL105" i="29"/>
  <c r="AK107" i="29"/>
  <c r="AK108" i="29" s="1"/>
  <c r="AO2" i="29" s="1"/>
  <c r="AP2" i="29" s="1"/>
  <c r="AH2" i="29" s="1"/>
  <c r="FM30" i="35"/>
  <c r="CO115" i="4"/>
  <c r="AH187" i="31"/>
  <c r="AZ45" i="29"/>
  <c r="BN45" i="29"/>
  <c r="BB45" i="29"/>
  <c r="BA45" i="29"/>
  <c r="BO42" i="29"/>
  <c r="BQ42" i="29"/>
  <c r="BP42" i="29"/>
  <c r="AK50" i="29"/>
  <c r="AY50" i="29"/>
  <c r="AM50" i="29"/>
  <c r="AL50" i="29"/>
  <c r="BB52" i="29"/>
  <c r="BN52" i="29"/>
  <c r="BA52" i="29"/>
  <c r="AZ52" i="29"/>
  <c r="O36" i="29"/>
  <c r="N72" i="4"/>
  <c r="AZ47" i="29"/>
  <c r="BN47" i="29"/>
  <c r="BB47" i="29"/>
  <c r="BA47" i="29"/>
  <c r="AZ49" i="29"/>
  <c r="BN49" i="29"/>
  <c r="BB49" i="29"/>
  <c r="BA49" i="29"/>
  <c r="AX1" i="24"/>
  <c r="AD5" i="25"/>
  <c r="AZ41" i="29"/>
  <c r="BN41" i="29"/>
  <c r="BB41" i="29"/>
  <c r="BA41" i="29"/>
  <c r="AZ43" i="29"/>
  <c r="BN43" i="29"/>
  <c r="BB43" i="29"/>
  <c r="BA43" i="29"/>
  <c r="O56" i="29"/>
  <c r="N115" i="4"/>
  <c r="AS12" i="24"/>
  <c r="AF12" i="24"/>
  <c r="J31" i="31"/>
  <c r="R27" i="25"/>
  <c r="R11" i="25"/>
  <c r="R16" i="25"/>
  <c r="R22" i="25"/>
  <c r="BN44" i="29"/>
  <c r="BB44" i="29"/>
  <c r="BA44" i="29"/>
  <c r="AZ44" i="29"/>
  <c r="FM29" i="35"/>
  <c r="J41" i="31"/>
  <c r="Y76" i="29"/>
  <c r="Z75" i="29"/>
  <c r="Z73" i="29"/>
  <c r="Z71" i="29"/>
  <c r="Y65" i="29"/>
  <c r="Z64" i="29"/>
  <c r="Y63" i="29"/>
  <c r="Z74" i="29"/>
  <c r="Z72" i="29"/>
  <c r="Z70" i="29"/>
  <c r="Z50" i="29"/>
  <c r="Z48" i="29"/>
  <c r="Z46" i="29"/>
  <c r="Z44" i="29"/>
  <c r="Z42" i="29"/>
  <c r="AE42" i="29" s="1"/>
  <c r="Z40" i="29"/>
  <c r="AG76" i="4" s="1"/>
  <c r="Z38" i="29"/>
  <c r="AE38" i="29" s="1"/>
  <c r="Z36" i="29"/>
  <c r="Z56" i="29"/>
  <c r="Y50" i="29"/>
  <c r="Y48" i="29"/>
  <c r="Y46" i="29"/>
  <c r="Y44" i="29"/>
  <c r="Y42" i="29"/>
  <c r="AD42" i="29" s="1"/>
  <c r="Y40" i="29"/>
  <c r="AF76" i="4" s="1"/>
  <c r="Y38" i="29"/>
  <c r="AD38" i="29" s="1"/>
  <c r="Y36" i="29"/>
  <c r="Y74" i="29"/>
  <c r="Y72" i="29"/>
  <c r="Z63" i="29"/>
  <c r="Z57" i="29"/>
  <c r="Y56" i="29"/>
  <c r="Z31" i="29"/>
  <c r="Z29" i="29"/>
  <c r="Z27" i="29"/>
  <c r="Z25" i="29"/>
  <c r="Z23" i="29"/>
  <c r="Z21" i="29"/>
  <c r="Z19" i="29"/>
  <c r="Z17" i="29"/>
  <c r="Z15" i="29"/>
  <c r="Z13" i="29"/>
  <c r="Z11" i="29"/>
  <c r="Z9" i="29"/>
  <c r="Z7" i="29"/>
  <c r="Z58" i="29"/>
  <c r="Y57" i="29"/>
  <c r="Y31" i="29"/>
  <c r="Y29" i="29"/>
  <c r="Y27" i="29"/>
  <c r="Y25" i="29"/>
  <c r="Y23" i="29"/>
  <c r="Y21" i="29"/>
  <c r="Y19" i="29"/>
  <c r="Y17" i="29"/>
  <c r="Y58" i="29"/>
  <c r="Z51" i="29"/>
  <c r="Z49" i="29"/>
  <c r="Z47" i="29"/>
  <c r="Z45" i="29"/>
  <c r="Z43" i="29"/>
  <c r="Z41" i="29"/>
  <c r="Z39" i="29"/>
  <c r="Z37" i="29"/>
  <c r="AG73" i="4" s="1"/>
  <c r="Z76" i="29"/>
  <c r="Y70" i="29"/>
  <c r="Y64" i="29"/>
  <c r="Y51" i="29"/>
  <c r="Y49" i="29"/>
  <c r="Y47" i="29"/>
  <c r="Y45" i="29"/>
  <c r="Y43" i="29"/>
  <c r="Y41" i="29"/>
  <c r="Y39" i="29"/>
  <c r="Y37" i="29"/>
  <c r="AF73" i="4" s="1"/>
  <c r="Y75" i="29"/>
  <c r="Y73" i="29"/>
  <c r="Y71" i="29"/>
  <c r="Z65" i="29"/>
  <c r="Z30" i="29"/>
  <c r="Z28" i="29"/>
  <c r="Z26" i="29"/>
  <c r="Z24" i="29"/>
  <c r="Z22" i="29"/>
  <c r="Z20" i="29"/>
  <c r="Z18" i="29"/>
  <c r="Z16" i="29"/>
  <c r="Z14" i="29"/>
  <c r="Z12" i="29"/>
  <c r="Z10" i="29"/>
  <c r="Z8" i="29"/>
  <c r="Y22" i="29"/>
  <c r="Y14" i="29"/>
  <c r="Z4" i="29"/>
  <c r="Y9" i="29"/>
  <c r="Y8" i="29"/>
  <c r="Y4" i="29"/>
  <c r="Y26" i="29"/>
  <c r="Y18" i="29"/>
  <c r="Y12" i="29"/>
  <c r="Y7" i="29"/>
  <c r="Y16" i="29"/>
  <c r="Y15" i="29"/>
  <c r="Y30" i="29"/>
  <c r="Y20" i="29"/>
  <c r="Y10" i="29"/>
  <c r="Z5" i="29"/>
  <c r="Y24" i="29"/>
  <c r="Y13" i="29"/>
  <c r="Z6" i="29"/>
  <c r="Y5" i="29"/>
  <c r="Y28" i="29"/>
  <c r="Y11" i="29"/>
  <c r="Y6" i="29"/>
  <c r="AZ51" i="29"/>
  <c r="BN51" i="29"/>
  <c r="BB51" i="29"/>
  <c r="BA51" i="29"/>
  <c r="CO72" i="4"/>
  <c r="Y73" i="28"/>
  <c r="Y71" i="28"/>
  <c r="Y69" i="28"/>
  <c r="Y67" i="28"/>
  <c r="Y65" i="28"/>
  <c r="Y51" i="28"/>
  <c r="Y49" i="28"/>
  <c r="Y47" i="28"/>
  <c r="Y45" i="28"/>
  <c r="Y43" i="28"/>
  <c r="Y41" i="28"/>
  <c r="Y39" i="28"/>
  <c r="Y37" i="28"/>
  <c r="Y30" i="28"/>
  <c r="Y28" i="28"/>
  <c r="Z58" i="28"/>
  <c r="Z56" i="28"/>
  <c r="Z74" i="28"/>
  <c r="Z72" i="28"/>
  <c r="Z70" i="28"/>
  <c r="Z68" i="28"/>
  <c r="Z66" i="28"/>
  <c r="Z64" i="28"/>
  <c r="Y58" i="28"/>
  <c r="Y56" i="28"/>
  <c r="Z50" i="28"/>
  <c r="Z48" i="28"/>
  <c r="Z46" i="28"/>
  <c r="Z44" i="28"/>
  <c r="Z42" i="28"/>
  <c r="Z40" i="28"/>
  <c r="Z38" i="28"/>
  <c r="Z36" i="28"/>
  <c r="Z29" i="28"/>
  <c r="Z27" i="28"/>
  <c r="Y74" i="28"/>
  <c r="Y72" i="28"/>
  <c r="Y70" i="28"/>
  <c r="Y68" i="28"/>
  <c r="Y66" i="28"/>
  <c r="Y64" i="28"/>
  <c r="Y50" i="28"/>
  <c r="Y48" i="28"/>
  <c r="Y46" i="28"/>
  <c r="Y44" i="28"/>
  <c r="Y42" i="28"/>
  <c r="Y40" i="28"/>
  <c r="Y38" i="28"/>
  <c r="Y36" i="28"/>
  <c r="Y29" i="28"/>
  <c r="Y27" i="28"/>
  <c r="Z57" i="28"/>
  <c r="Z73" i="28"/>
  <c r="Z71" i="28"/>
  <c r="Z69" i="28"/>
  <c r="Z67" i="28"/>
  <c r="Z65" i="28"/>
  <c r="Y57" i="28"/>
  <c r="Z51" i="28"/>
  <c r="Z49" i="28"/>
  <c r="Z47" i="28"/>
  <c r="Z45" i="28"/>
  <c r="Z43" i="28"/>
  <c r="Z41" i="28"/>
  <c r="Z39" i="28"/>
  <c r="Z37" i="28"/>
  <c r="Z30" i="28"/>
  <c r="Z28" i="28"/>
  <c r="Z26" i="28"/>
  <c r="Z24" i="28"/>
  <c r="Z22" i="28"/>
  <c r="Z20" i="28"/>
  <c r="Z18" i="28"/>
  <c r="Z16" i="28"/>
  <c r="Z14" i="28"/>
  <c r="Z12" i="28"/>
  <c r="Z10" i="28"/>
  <c r="Z8" i="28"/>
  <c r="Z6" i="28"/>
  <c r="Z4" i="28"/>
  <c r="Y24" i="28"/>
  <c r="Y22" i="28"/>
  <c r="Y20" i="28"/>
  <c r="Y18" i="28"/>
  <c r="Y16" i="28"/>
  <c r="Y14" i="28"/>
  <c r="Y12" i="28"/>
  <c r="Y10" i="28"/>
  <c r="Y8" i="28"/>
  <c r="Y6" i="28"/>
  <c r="Y4" i="28"/>
  <c r="Z25" i="28"/>
  <c r="Z23" i="28"/>
  <c r="Z21" i="28"/>
  <c r="Z19" i="28"/>
  <c r="Z17" i="28"/>
  <c r="Z15" i="28"/>
  <c r="Z13" i="28"/>
  <c r="Z11" i="28"/>
  <c r="Z9" i="28"/>
  <c r="Z7" i="28"/>
  <c r="Z5" i="28"/>
  <c r="Y25" i="28"/>
  <c r="Y23" i="28"/>
  <c r="Y21" i="28"/>
  <c r="Y19" i="28"/>
  <c r="Y17" i="28"/>
  <c r="Y15" i="28"/>
  <c r="Y13" i="28"/>
  <c r="Y11" i="28"/>
  <c r="Y9" i="28"/>
  <c r="Y7" i="28"/>
  <c r="Y5" i="28"/>
  <c r="Y26" i="28"/>
  <c r="BN46" i="29"/>
  <c r="BB46" i="29"/>
  <c r="BA46" i="29"/>
  <c r="AZ46" i="29"/>
  <c r="P36" i="29"/>
  <c r="O72" i="4"/>
  <c r="P56" i="29"/>
  <c r="O115" i="4"/>
  <c r="O37" i="29"/>
  <c r="N74" i="4"/>
  <c r="FM14" i="35"/>
  <c r="AY98" i="28"/>
  <c r="BK3" i="28"/>
  <c r="BF2" i="28"/>
  <c r="O61" i="28" l="1"/>
  <c r="M61" i="4"/>
  <c r="CO6" i="4"/>
  <c r="J73" i="31"/>
  <c r="L106" i="31"/>
  <c r="L10" i="31" s="1"/>
  <c r="O33" i="28"/>
  <c r="O84" i="28" s="1"/>
  <c r="H40" i="31"/>
  <c r="H45" i="31" s="1"/>
  <c r="O76" i="28"/>
  <c r="L205" i="31"/>
  <c r="P67" i="29"/>
  <c r="M203" i="31"/>
  <c r="M40" i="31" s="1"/>
  <c r="O67" i="29"/>
  <c r="L202" i="31"/>
  <c r="O78" i="29"/>
  <c r="L225" i="31"/>
  <c r="L50" i="31" s="1"/>
  <c r="P78" i="29"/>
  <c r="M224" i="31"/>
  <c r="K40" i="31"/>
  <c r="K45" i="31" s="1"/>
  <c r="J231" i="31"/>
  <c r="J60" i="31" s="1"/>
  <c r="J65" i="31" s="1"/>
  <c r="K231" i="31"/>
  <c r="BD193" i="31"/>
  <c r="K30" i="31"/>
  <c r="K35" i="31" s="1"/>
  <c r="I10" i="31"/>
  <c r="I70" i="31" s="1"/>
  <c r="BB110" i="31"/>
  <c r="BB119" i="31"/>
  <c r="J35" i="31"/>
  <c r="G55" i="31"/>
  <c r="J72" i="31"/>
  <c r="AZ229" i="31"/>
  <c r="AZ87" i="31"/>
  <c r="J45" i="31"/>
  <c r="G24" i="31"/>
  <c r="AZ203" i="31"/>
  <c r="G40" i="31"/>
  <c r="G45" i="31" s="1"/>
  <c r="J74" i="31"/>
  <c r="AZ153" i="31"/>
  <c r="AZ114" i="31"/>
  <c r="F74" i="4"/>
  <c r="AV4" i="12" s="1"/>
  <c r="F73" i="4"/>
  <c r="N5" i="12" s="1"/>
  <c r="M104" i="4"/>
  <c r="K20" i="31"/>
  <c r="BD180" i="31"/>
  <c r="BA132" i="31"/>
  <c r="G13" i="31"/>
  <c r="H11" i="31"/>
  <c r="H71" i="31" s="1"/>
  <c r="AZ148" i="31"/>
  <c r="P33" i="29"/>
  <c r="G22" i="31"/>
  <c r="G72" i="31" s="1"/>
  <c r="CO73" i="4"/>
  <c r="O53" i="28"/>
  <c r="BA114" i="31"/>
  <c r="AZ132" i="31"/>
  <c r="BP1" i="35"/>
  <c r="BY17" i="35"/>
  <c r="CJ2" i="35"/>
  <c r="L149" i="31"/>
  <c r="L148" i="31"/>
  <c r="M10" i="31"/>
  <c r="M149" i="31"/>
  <c r="M148" i="31"/>
  <c r="P53" i="28"/>
  <c r="P33" i="28"/>
  <c r="H12" i="31"/>
  <c r="H72" i="31" s="1"/>
  <c r="BA87" i="31"/>
  <c r="G21" i="31"/>
  <c r="M153" i="31"/>
  <c r="M151" i="31"/>
  <c r="O33" i="29"/>
  <c r="AH152" i="31"/>
  <c r="AZ152" i="31" s="1"/>
  <c r="CO77" i="4"/>
  <c r="L153" i="31"/>
  <c r="L151" i="31"/>
  <c r="H13" i="31"/>
  <c r="H73" i="31" s="1"/>
  <c r="G10" i="31"/>
  <c r="J11" i="31"/>
  <c r="BC139" i="31"/>
  <c r="G14" i="31"/>
  <c r="AZ138" i="31"/>
  <c r="J20" i="31"/>
  <c r="BD26" i="24"/>
  <c r="BD30" i="24"/>
  <c r="BD4" i="24"/>
  <c r="BD10" i="24"/>
  <c r="BD15" i="24"/>
  <c r="BD21" i="24"/>
  <c r="AD28" i="29"/>
  <c r="U135" i="31" s="1"/>
  <c r="AF57" i="4"/>
  <c r="AD8" i="29"/>
  <c r="U115" i="31" s="1"/>
  <c r="AF37" i="4"/>
  <c r="AD43" i="29"/>
  <c r="U154" i="31" s="1"/>
  <c r="AF79" i="4"/>
  <c r="AE6" i="29"/>
  <c r="V113" i="31" s="1"/>
  <c r="AG35" i="4"/>
  <c r="AE4" i="29"/>
  <c r="V111" i="31" s="1"/>
  <c r="AG33" i="4"/>
  <c r="AD71" i="29"/>
  <c r="U225" i="31" s="1"/>
  <c r="AF158" i="4"/>
  <c r="AE63" i="29"/>
  <c r="V202" i="31" s="1"/>
  <c r="AG132" i="4"/>
  <c r="AD30" i="29"/>
  <c r="U137" i="31" s="1"/>
  <c r="AF59" i="4"/>
  <c r="AE30" i="29"/>
  <c r="V137" i="31" s="1"/>
  <c r="AG59" i="4"/>
  <c r="AD58" i="29"/>
  <c r="U189" i="31" s="1"/>
  <c r="AF117" i="4"/>
  <c r="AD16" i="29"/>
  <c r="U123" i="31" s="1"/>
  <c r="AF45" i="4"/>
  <c r="AE18" i="29"/>
  <c r="V125" i="31" s="1"/>
  <c r="AG47" i="4"/>
  <c r="AD47" i="29"/>
  <c r="U158" i="31" s="1"/>
  <c r="AF83" i="4"/>
  <c r="AE41" i="29"/>
  <c r="V152" i="31" s="1"/>
  <c r="AG77" i="4"/>
  <c r="AD19" i="29"/>
  <c r="U126" i="31" s="1"/>
  <c r="AF48" i="4"/>
  <c r="AE58" i="29"/>
  <c r="V189" i="31" s="1"/>
  <c r="AG117" i="4"/>
  <c r="AE21" i="29"/>
  <c r="V128" i="31" s="1"/>
  <c r="AG50" i="4"/>
  <c r="AD46" i="29"/>
  <c r="U157" i="31" s="1"/>
  <c r="AF82" i="4"/>
  <c r="AE44" i="29"/>
  <c r="V155" i="31" s="1"/>
  <c r="AG80" i="4"/>
  <c r="AE64" i="29"/>
  <c r="V203" i="31" s="1"/>
  <c r="AG133" i="4"/>
  <c r="AD13" i="29"/>
  <c r="U120" i="31" s="1"/>
  <c r="AF42" i="4"/>
  <c r="AD7" i="29"/>
  <c r="U114" i="31" s="1"/>
  <c r="AF36" i="4"/>
  <c r="AD14" i="29"/>
  <c r="U121" i="31" s="1"/>
  <c r="AF43" i="4"/>
  <c r="AE20" i="29"/>
  <c r="V127" i="31" s="1"/>
  <c r="AG49" i="4"/>
  <c r="AD73" i="29"/>
  <c r="U227" i="31" s="1"/>
  <c r="AF160" i="4"/>
  <c r="AD49" i="29"/>
  <c r="U160" i="31" s="1"/>
  <c r="AF85" i="4"/>
  <c r="AE43" i="29"/>
  <c r="V154" i="31" s="1"/>
  <c r="AG79" i="4"/>
  <c r="AD21" i="29"/>
  <c r="U128" i="31" s="1"/>
  <c r="AF50" i="4"/>
  <c r="AE7" i="29"/>
  <c r="V114" i="31" s="1"/>
  <c r="AG36" i="4"/>
  <c r="AE23" i="29"/>
  <c r="V130" i="31" s="1"/>
  <c r="AG52" i="4"/>
  <c r="AD72" i="29"/>
  <c r="U226" i="31" s="1"/>
  <c r="AF159" i="4"/>
  <c r="AD48" i="29"/>
  <c r="U159" i="31" s="1"/>
  <c r="AF84" i="4"/>
  <c r="AE46" i="29"/>
  <c r="V157" i="31" s="1"/>
  <c r="AG82" i="4"/>
  <c r="AD65" i="29"/>
  <c r="U204" i="31" s="1"/>
  <c r="AF134" i="4"/>
  <c r="AD22" i="29"/>
  <c r="U129" i="31" s="1"/>
  <c r="AF51" i="4"/>
  <c r="AD75" i="29"/>
  <c r="AF162" i="4"/>
  <c r="AD23" i="29"/>
  <c r="U130" i="31" s="1"/>
  <c r="AF52" i="4"/>
  <c r="AE71" i="29"/>
  <c r="V225" i="31" s="1"/>
  <c r="AG158" i="4"/>
  <c r="AD24" i="29"/>
  <c r="U131" i="31" s="1"/>
  <c r="AF53" i="4"/>
  <c r="AD12" i="29"/>
  <c r="U119" i="31" s="1"/>
  <c r="AF41" i="4"/>
  <c r="AE22" i="29"/>
  <c r="V129" i="31" s="1"/>
  <c r="AG51" i="4"/>
  <c r="AD51" i="29"/>
  <c r="U167" i="31" s="1"/>
  <c r="AF92" i="4"/>
  <c r="AE45" i="29"/>
  <c r="V156" i="31" s="1"/>
  <c r="AG81" i="4"/>
  <c r="AE9" i="29"/>
  <c r="V116" i="31" s="1"/>
  <c r="AG38" i="4"/>
  <c r="AE25" i="29"/>
  <c r="V132" i="31" s="1"/>
  <c r="AG54" i="4"/>
  <c r="AD74" i="29"/>
  <c r="U228" i="31" s="1"/>
  <c r="AF161" i="4"/>
  <c r="AD50" i="29"/>
  <c r="U166" i="31" s="1"/>
  <c r="AF91" i="4"/>
  <c r="AE48" i="29"/>
  <c r="V159" i="31" s="1"/>
  <c r="AG84" i="4"/>
  <c r="AE5" i="29"/>
  <c r="V112" i="31" s="1"/>
  <c r="AG34" i="4"/>
  <c r="AD18" i="29"/>
  <c r="U125" i="31" s="1"/>
  <c r="AF47" i="4"/>
  <c r="AE8" i="29"/>
  <c r="V115" i="31" s="1"/>
  <c r="AG37" i="4"/>
  <c r="AE24" i="29"/>
  <c r="V131" i="31" s="1"/>
  <c r="AG53" i="4"/>
  <c r="AD64" i="29"/>
  <c r="U203" i="31" s="1"/>
  <c r="AF133" i="4"/>
  <c r="AE47" i="29"/>
  <c r="V158" i="31" s="1"/>
  <c r="AG83" i="4"/>
  <c r="AD25" i="29"/>
  <c r="U132" i="31" s="1"/>
  <c r="AF54" i="4"/>
  <c r="AE11" i="29"/>
  <c r="V118" i="31" s="1"/>
  <c r="AG40" i="4"/>
  <c r="AE27" i="29"/>
  <c r="V134" i="31" s="1"/>
  <c r="AG56" i="4"/>
  <c r="AE50" i="29"/>
  <c r="V166" i="31" s="1"/>
  <c r="AG91" i="4"/>
  <c r="AE73" i="29"/>
  <c r="V227" i="31" s="1"/>
  <c r="AG160" i="4"/>
  <c r="AD6" i="29"/>
  <c r="U113" i="31" s="1"/>
  <c r="AF35" i="4"/>
  <c r="AD26" i="29"/>
  <c r="U133" i="31" s="1"/>
  <c r="AF55" i="4"/>
  <c r="AD27" i="29"/>
  <c r="U134" i="31" s="1"/>
  <c r="AF56" i="4"/>
  <c r="AD10" i="29"/>
  <c r="U117" i="31" s="1"/>
  <c r="AF39" i="4"/>
  <c r="AE10" i="29"/>
  <c r="V117" i="31" s="1"/>
  <c r="AG39" i="4"/>
  <c r="AE26" i="29"/>
  <c r="V133" i="31" s="1"/>
  <c r="AG55" i="4"/>
  <c r="AD39" i="29"/>
  <c r="U150" i="31" s="1"/>
  <c r="AF75" i="4"/>
  <c r="AD70" i="29"/>
  <c r="U224" i="31" s="1"/>
  <c r="AF157" i="4"/>
  <c r="AE49" i="29"/>
  <c r="V160" i="31" s="1"/>
  <c r="AG85" i="4"/>
  <c r="AE13" i="29"/>
  <c r="V120" i="31" s="1"/>
  <c r="AG42" i="4"/>
  <c r="AE29" i="29"/>
  <c r="V136" i="31" s="1"/>
  <c r="AG58" i="4"/>
  <c r="AE70" i="29"/>
  <c r="V224" i="31" s="1"/>
  <c r="AG157" i="4"/>
  <c r="AE75" i="29"/>
  <c r="V229" i="31" s="1"/>
  <c r="AG162" i="4"/>
  <c r="AD11" i="29"/>
  <c r="U118" i="31" s="1"/>
  <c r="AF40" i="4"/>
  <c r="AD20" i="29"/>
  <c r="U127" i="31" s="1"/>
  <c r="AF49" i="4"/>
  <c r="AD4" i="29"/>
  <c r="U111" i="31" s="1"/>
  <c r="AF33" i="4"/>
  <c r="AE12" i="29"/>
  <c r="V119" i="31" s="1"/>
  <c r="AG41" i="4"/>
  <c r="AE28" i="29"/>
  <c r="V135" i="31" s="1"/>
  <c r="AG57" i="4"/>
  <c r="AD41" i="29"/>
  <c r="U152" i="31" s="1"/>
  <c r="AF77" i="4"/>
  <c r="AE76" i="29"/>
  <c r="V230" i="31" s="1"/>
  <c r="AG163" i="4"/>
  <c r="AE51" i="29"/>
  <c r="V167" i="31" s="1"/>
  <c r="AG92" i="4"/>
  <c r="AD29" i="29"/>
  <c r="U136" i="31" s="1"/>
  <c r="AF58" i="4"/>
  <c r="AE15" i="29"/>
  <c r="V122" i="31" s="1"/>
  <c r="AG44" i="4"/>
  <c r="AE31" i="29"/>
  <c r="V138" i="31" s="1"/>
  <c r="AG60" i="4"/>
  <c r="AE72" i="29"/>
  <c r="V226" i="31" s="1"/>
  <c r="AG159" i="4"/>
  <c r="AD76" i="29"/>
  <c r="U230" i="31" s="1"/>
  <c r="AF163" i="4"/>
  <c r="AD31" i="29"/>
  <c r="U138" i="31" s="1"/>
  <c r="AF60" i="4"/>
  <c r="AE17" i="29"/>
  <c r="V124" i="31" s="1"/>
  <c r="AG46" i="4"/>
  <c r="AE74" i="29"/>
  <c r="V228" i="31" s="1"/>
  <c r="AG161" i="4"/>
  <c r="AE14" i="29"/>
  <c r="V121" i="31" s="1"/>
  <c r="AG43" i="4"/>
  <c r="AD5" i="29"/>
  <c r="U112" i="31" s="1"/>
  <c r="AF34" i="4"/>
  <c r="AD15" i="29"/>
  <c r="U122" i="31" s="1"/>
  <c r="AF44" i="4"/>
  <c r="AD9" i="29"/>
  <c r="U116" i="31" s="1"/>
  <c r="AF38" i="4"/>
  <c r="AE16" i="29"/>
  <c r="V123" i="31" s="1"/>
  <c r="AG45" i="4"/>
  <c r="AE65" i="29"/>
  <c r="V204" i="31" s="1"/>
  <c r="AG134" i="4"/>
  <c r="AD45" i="29"/>
  <c r="U156" i="31" s="1"/>
  <c r="AF81" i="4"/>
  <c r="AE39" i="29"/>
  <c r="V150" i="31" s="1"/>
  <c r="AG75" i="4"/>
  <c r="AD17" i="29"/>
  <c r="U124" i="31" s="1"/>
  <c r="AF46" i="4"/>
  <c r="AD57" i="29"/>
  <c r="U188" i="31" s="1"/>
  <c r="AF116" i="4"/>
  <c r="AE19" i="29"/>
  <c r="V126" i="31" s="1"/>
  <c r="AG48" i="4"/>
  <c r="AE57" i="29"/>
  <c r="V188" i="31" s="1"/>
  <c r="AG116" i="4"/>
  <c r="AD44" i="29"/>
  <c r="U155" i="31" s="1"/>
  <c r="AF80" i="4"/>
  <c r="AD63" i="29"/>
  <c r="U202" i="31" s="1"/>
  <c r="AF132" i="4"/>
  <c r="P61" i="28"/>
  <c r="P76" i="28"/>
  <c r="AE38" i="28"/>
  <c r="V163" i="31" s="1"/>
  <c r="AG88" i="4"/>
  <c r="AD9" i="28"/>
  <c r="U89" i="31" s="1"/>
  <c r="AF11" i="4"/>
  <c r="AD12" i="28"/>
  <c r="U92" i="31" s="1"/>
  <c r="AF14" i="4"/>
  <c r="AE43" i="28"/>
  <c r="V172" i="31" s="1"/>
  <c r="AG97" i="4"/>
  <c r="AD40" i="28"/>
  <c r="U165" i="31" s="1"/>
  <c r="AF90" i="4"/>
  <c r="AD28" i="28"/>
  <c r="U108" i="31" s="1"/>
  <c r="AF30" i="4"/>
  <c r="AE5" i="28"/>
  <c r="V85" i="31" s="1"/>
  <c r="AG7" i="4"/>
  <c r="AD14" i="28"/>
  <c r="U94" i="31" s="1"/>
  <c r="AF16" i="4"/>
  <c r="AE24" i="28"/>
  <c r="V104" i="31" s="1"/>
  <c r="AG26" i="4"/>
  <c r="AE45" i="28"/>
  <c r="V174" i="31" s="1"/>
  <c r="AG99" i="4"/>
  <c r="AD42" i="28"/>
  <c r="U178" i="31" s="1"/>
  <c r="AF103" i="4"/>
  <c r="AD70" i="28"/>
  <c r="U211" i="31" s="1"/>
  <c r="AF141" i="4"/>
  <c r="AE42" i="28"/>
  <c r="V178" i="31" s="1"/>
  <c r="AG103" i="4"/>
  <c r="AD30" i="28"/>
  <c r="U110" i="31" s="1"/>
  <c r="AF32" i="4"/>
  <c r="AD51" i="28"/>
  <c r="U162" i="31" s="1"/>
  <c r="AF87" i="4"/>
  <c r="AD23" i="28"/>
  <c r="U103" i="31" s="1"/>
  <c r="AF25" i="4"/>
  <c r="AE20" i="28"/>
  <c r="V100" i="31" s="1"/>
  <c r="AG22" i="4"/>
  <c r="AE58" i="28"/>
  <c r="V192" i="31" s="1"/>
  <c r="AG120" i="4"/>
  <c r="AD25" i="28"/>
  <c r="U105" i="31" s="1"/>
  <c r="AF27" i="4"/>
  <c r="AE6" i="28"/>
  <c r="V86" i="31" s="1"/>
  <c r="AG8" i="4"/>
  <c r="AE22" i="28"/>
  <c r="V102" i="31" s="1"/>
  <c r="AG24" i="4"/>
  <c r="AE69" i="28"/>
  <c r="V210" i="31" s="1"/>
  <c r="AG140" i="4"/>
  <c r="AD68" i="28"/>
  <c r="U209" i="31" s="1"/>
  <c r="AF139" i="4"/>
  <c r="AE40" i="28"/>
  <c r="V165" i="31" s="1"/>
  <c r="AG90" i="4"/>
  <c r="AD49" i="28"/>
  <c r="U176" i="31" s="1"/>
  <c r="AF101" i="4"/>
  <c r="AD11" i="28"/>
  <c r="U91" i="31" s="1"/>
  <c r="AF13" i="4"/>
  <c r="AE21" i="28"/>
  <c r="V101" i="31" s="1"/>
  <c r="AG23" i="4"/>
  <c r="AE8" i="28"/>
  <c r="V88" i="31" s="1"/>
  <c r="AG10" i="4"/>
  <c r="AE71" i="28"/>
  <c r="V212" i="31" s="1"/>
  <c r="AG142" i="4"/>
  <c r="AE66" i="28"/>
  <c r="V207" i="31" s="1"/>
  <c r="AG137" i="4"/>
  <c r="AD13" i="28"/>
  <c r="U93" i="31" s="1"/>
  <c r="AF15" i="4"/>
  <c r="AE7" i="28"/>
  <c r="V87" i="31" s="1"/>
  <c r="AG9" i="4"/>
  <c r="AE23" i="28"/>
  <c r="V103" i="31" s="1"/>
  <c r="AG25" i="4"/>
  <c r="AD16" i="28"/>
  <c r="U96" i="31" s="1"/>
  <c r="AF18" i="4"/>
  <c r="AE10" i="28"/>
  <c r="V90" i="31" s="1"/>
  <c r="AG12" i="4"/>
  <c r="AE26" i="28"/>
  <c r="V106" i="31" s="1"/>
  <c r="AG28" i="4"/>
  <c r="AE47" i="28"/>
  <c r="V171" i="31" s="1"/>
  <c r="AG96" i="4"/>
  <c r="AE73" i="28"/>
  <c r="V214" i="31" s="1"/>
  <c r="AG144" i="4"/>
  <c r="AD44" i="28"/>
  <c r="U173" i="31" s="1"/>
  <c r="AF98" i="4"/>
  <c r="AD72" i="28"/>
  <c r="U213" i="31" s="1"/>
  <c r="AF143" i="4"/>
  <c r="AE44" i="28"/>
  <c r="V173" i="31" s="1"/>
  <c r="AG98" i="4"/>
  <c r="AE68" i="28"/>
  <c r="V209" i="31" s="1"/>
  <c r="AG139" i="4"/>
  <c r="AD37" i="28"/>
  <c r="U169" i="31" s="1"/>
  <c r="AF94" i="4"/>
  <c r="AD65" i="28"/>
  <c r="U206" i="31" s="1"/>
  <c r="AF136" i="4"/>
  <c r="AD7" i="28"/>
  <c r="U87" i="31" s="1"/>
  <c r="AF9" i="4"/>
  <c r="AD58" i="28"/>
  <c r="U192" i="31" s="1"/>
  <c r="AF120" i="4"/>
  <c r="AE9" i="28"/>
  <c r="V89" i="31" s="1"/>
  <c r="AG11" i="4"/>
  <c r="AE12" i="28"/>
  <c r="V92" i="31" s="1"/>
  <c r="AG14" i="4"/>
  <c r="AD46" i="28"/>
  <c r="U170" i="31" s="1"/>
  <c r="AF95" i="4"/>
  <c r="AD67" i="28"/>
  <c r="U208" i="31" s="1"/>
  <c r="AF138" i="4"/>
  <c r="AD10" i="28"/>
  <c r="U90" i="31" s="1"/>
  <c r="AF12" i="4"/>
  <c r="AD47" i="28"/>
  <c r="U171" i="31" s="1"/>
  <c r="AF96" i="4"/>
  <c r="AD15" i="28"/>
  <c r="U95" i="31" s="1"/>
  <c r="AF17" i="4"/>
  <c r="AE25" i="28"/>
  <c r="V105" i="31" s="1"/>
  <c r="AG27" i="4"/>
  <c r="AD18" i="28"/>
  <c r="U98" i="31" s="1"/>
  <c r="AF20" i="4"/>
  <c r="AE28" i="28"/>
  <c r="V108" i="31" s="1"/>
  <c r="AG30" i="4"/>
  <c r="AE49" i="28"/>
  <c r="V176" i="31" s="1"/>
  <c r="AG101" i="4"/>
  <c r="AE57" i="28"/>
  <c r="V191" i="31" s="1"/>
  <c r="AG119" i="4"/>
  <c r="AD74" i="28"/>
  <c r="U215" i="31" s="1"/>
  <c r="AF145" i="4"/>
  <c r="AE46" i="28"/>
  <c r="V170" i="31" s="1"/>
  <c r="AG95" i="4"/>
  <c r="AE70" i="28"/>
  <c r="V211" i="31" s="1"/>
  <c r="AG141" i="4"/>
  <c r="AD39" i="28"/>
  <c r="U164" i="31" s="1"/>
  <c r="AF89" i="4"/>
  <c r="AD17" i="28"/>
  <c r="U97" i="31" s="1"/>
  <c r="AF19" i="4"/>
  <c r="AE11" i="28"/>
  <c r="V91" i="31" s="1"/>
  <c r="AG13" i="4"/>
  <c r="AD4" i="28"/>
  <c r="U84" i="31" s="1"/>
  <c r="AF6" i="4"/>
  <c r="AD20" i="28"/>
  <c r="U100" i="31" s="1"/>
  <c r="AF22" i="4"/>
  <c r="AE14" i="28"/>
  <c r="V94" i="31" s="1"/>
  <c r="AG16" i="4"/>
  <c r="AE30" i="28"/>
  <c r="V110" i="31" s="1"/>
  <c r="AG32" i="4"/>
  <c r="AE51" i="28"/>
  <c r="V162" i="31" s="1"/>
  <c r="AG87" i="4"/>
  <c r="AD27" i="28"/>
  <c r="U107" i="31" s="1"/>
  <c r="AF29" i="4"/>
  <c r="AD48" i="28"/>
  <c r="U175" i="31" s="1"/>
  <c r="AF100" i="4"/>
  <c r="AE27" i="28"/>
  <c r="V107" i="31" s="1"/>
  <c r="AG29" i="4"/>
  <c r="AE48" i="28"/>
  <c r="V175" i="31" s="1"/>
  <c r="AG100" i="4"/>
  <c r="AE72" i="28"/>
  <c r="V213" i="31" s="1"/>
  <c r="AG143" i="4"/>
  <c r="AD41" i="28"/>
  <c r="U177" i="31" s="1"/>
  <c r="AF102" i="4"/>
  <c r="AD69" i="28"/>
  <c r="U210" i="31" s="1"/>
  <c r="AF140" i="4"/>
  <c r="AE17" i="28"/>
  <c r="V97" i="31" s="1"/>
  <c r="AG19" i="4"/>
  <c r="AE67" i="28"/>
  <c r="V208" i="31" s="1"/>
  <c r="AG138" i="4"/>
  <c r="AD19" i="28"/>
  <c r="U99" i="31" s="1"/>
  <c r="AF21" i="4"/>
  <c r="AD6" i="28"/>
  <c r="U86" i="31" s="1"/>
  <c r="AF8" i="4"/>
  <c r="AE37" i="28"/>
  <c r="V169" i="31" s="1"/>
  <c r="AG94" i="4"/>
  <c r="AD29" i="28"/>
  <c r="U109" i="31" s="1"/>
  <c r="AF31" i="4"/>
  <c r="AE29" i="28"/>
  <c r="V109" i="31" s="1"/>
  <c r="AG31" i="4"/>
  <c r="AE50" i="28"/>
  <c r="V161" i="31" s="1"/>
  <c r="AG86" i="4"/>
  <c r="AE74" i="28"/>
  <c r="V215" i="31" s="1"/>
  <c r="AG145" i="4"/>
  <c r="AD71" i="28"/>
  <c r="U212" i="31" s="1"/>
  <c r="AF142" i="4"/>
  <c r="AE4" i="28"/>
  <c r="V84" i="31" s="1"/>
  <c r="AG6" i="4"/>
  <c r="AD38" i="28"/>
  <c r="U163" i="31" s="1"/>
  <c r="AF88" i="4"/>
  <c r="AD26" i="28"/>
  <c r="U106" i="31" s="1"/>
  <c r="AF28" i="4"/>
  <c r="AE13" i="28"/>
  <c r="V93" i="31" s="1"/>
  <c r="AG15" i="4"/>
  <c r="AD22" i="28"/>
  <c r="U102" i="31" s="1"/>
  <c r="AF24" i="4"/>
  <c r="AE16" i="28"/>
  <c r="V96" i="31" s="1"/>
  <c r="AG18" i="4"/>
  <c r="AD57" i="28"/>
  <c r="U191" i="31" s="1"/>
  <c r="AF119" i="4"/>
  <c r="AD50" i="28"/>
  <c r="U161" i="31" s="1"/>
  <c r="AF86" i="4"/>
  <c r="AD43" i="28"/>
  <c r="U172" i="31" s="1"/>
  <c r="AF97" i="4"/>
  <c r="AD5" i="28"/>
  <c r="U85" i="31" s="1"/>
  <c r="AF7" i="4"/>
  <c r="AD21" i="28"/>
  <c r="U101" i="31" s="1"/>
  <c r="AF23" i="4"/>
  <c r="AE15" i="28"/>
  <c r="V95" i="31" s="1"/>
  <c r="AG17" i="4"/>
  <c r="AD8" i="28"/>
  <c r="U88" i="31" s="1"/>
  <c r="AF10" i="4"/>
  <c r="AD24" i="28"/>
  <c r="U104" i="31" s="1"/>
  <c r="AF26" i="4"/>
  <c r="AE18" i="28"/>
  <c r="V98" i="31" s="1"/>
  <c r="AG20" i="4"/>
  <c r="AE39" i="28"/>
  <c r="V164" i="31" s="1"/>
  <c r="AG89" i="4"/>
  <c r="AE65" i="28"/>
  <c r="V206" i="31" s="1"/>
  <c r="AG136" i="4"/>
  <c r="AD36" i="28"/>
  <c r="U168" i="31" s="1"/>
  <c r="AF93" i="4"/>
  <c r="AD64" i="28"/>
  <c r="U205" i="31" s="1"/>
  <c r="AF135" i="4"/>
  <c r="AE36" i="28"/>
  <c r="V168" i="31" s="1"/>
  <c r="AG93" i="4"/>
  <c r="AD56" i="28"/>
  <c r="U190" i="31" s="1"/>
  <c r="AF118" i="4"/>
  <c r="AE56" i="28"/>
  <c r="AG118" i="4"/>
  <c r="AD45" i="28"/>
  <c r="U174" i="31" s="1"/>
  <c r="AF99" i="4"/>
  <c r="AD73" i="28"/>
  <c r="U214" i="31" s="1"/>
  <c r="AF144" i="4"/>
  <c r="AE41" i="28"/>
  <c r="V177" i="31" s="1"/>
  <c r="AG102" i="4"/>
  <c r="AD66" i="28"/>
  <c r="U207" i="31" s="1"/>
  <c r="AF137" i="4"/>
  <c r="AE19" i="28"/>
  <c r="V99" i="31" s="1"/>
  <c r="AG21" i="4"/>
  <c r="AE64" i="28"/>
  <c r="V205" i="31" s="1"/>
  <c r="AG135" i="4"/>
  <c r="AX126" i="18"/>
  <c r="AX130" i="18"/>
  <c r="BI4" i="18"/>
  <c r="AX122" i="18"/>
  <c r="AX133" i="18"/>
  <c r="AX137" i="18"/>
  <c r="BI57" i="18"/>
  <c r="AX125" i="18"/>
  <c r="AX129" i="18"/>
  <c r="BI36" i="18"/>
  <c r="AX132" i="18"/>
  <c r="AX121" i="18"/>
  <c r="AX135" i="18"/>
  <c r="AX116" i="18"/>
  <c r="AX120" i="18"/>
  <c r="AX127" i="18"/>
  <c r="AX123" i="18"/>
  <c r="AX128" i="18"/>
  <c r="AX118" i="18"/>
  <c r="BR2" i="18"/>
  <c r="AX134" i="18"/>
  <c r="BI62" i="18"/>
  <c r="BI69" i="18"/>
  <c r="CO74" i="4"/>
  <c r="G11" i="31"/>
  <c r="CO60" i="4"/>
  <c r="BB36" i="29"/>
  <c r="BA36" i="29"/>
  <c r="AZ36" i="29"/>
  <c r="BN36" i="29"/>
  <c r="BN38" i="29"/>
  <c r="BB38" i="29"/>
  <c r="BA38" i="29"/>
  <c r="AZ38" i="29"/>
  <c r="BG28" i="24"/>
  <c r="BH28" i="24" s="1"/>
  <c r="AT28" i="24"/>
  <c r="AE36" i="29"/>
  <c r="AG72" i="4"/>
  <c r="AT12" i="24"/>
  <c r="BG12" i="24"/>
  <c r="BH12" i="24" s="1"/>
  <c r="BO52" i="29"/>
  <c r="BQ52" i="29"/>
  <c r="BP52" i="29"/>
  <c r="AN74" i="28"/>
  <c r="AN72" i="28"/>
  <c r="AN70" i="28"/>
  <c r="AN68" i="28"/>
  <c r="AN66" i="28"/>
  <c r="AN64" i="28"/>
  <c r="AN50" i="28"/>
  <c r="AN48" i="28"/>
  <c r="AN46" i="28"/>
  <c r="AN44" i="28"/>
  <c r="AN42" i="28"/>
  <c r="AN40" i="28"/>
  <c r="AN38" i="28"/>
  <c r="AN36" i="28"/>
  <c r="AN29" i="28"/>
  <c r="AO57" i="28"/>
  <c r="AO73" i="28"/>
  <c r="AO71" i="28"/>
  <c r="AO69" i="28"/>
  <c r="AO67" i="28"/>
  <c r="AO65" i="28"/>
  <c r="AN57" i="28"/>
  <c r="AO51" i="28"/>
  <c r="AO49" i="28"/>
  <c r="AO47" i="28"/>
  <c r="AO45" i="28"/>
  <c r="AO43" i="28"/>
  <c r="AO41" i="28"/>
  <c r="AO39" i="28"/>
  <c r="AO37" i="28"/>
  <c r="AO30" i="28"/>
  <c r="AO28" i="28"/>
  <c r="AO26" i="28"/>
  <c r="AN73" i="28"/>
  <c r="AN71" i="28"/>
  <c r="AN69" i="28"/>
  <c r="AN67" i="28"/>
  <c r="AN65" i="28"/>
  <c r="AN51" i="28"/>
  <c r="AN49" i="28"/>
  <c r="AN47" i="28"/>
  <c r="AN45" i="28"/>
  <c r="AN43" i="28"/>
  <c r="AN41" i="28"/>
  <c r="AN39" i="28"/>
  <c r="AN37" i="28"/>
  <c r="AN30" i="28"/>
  <c r="AN28" i="28"/>
  <c r="AN26" i="28"/>
  <c r="AO58" i="28"/>
  <c r="AO56" i="28"/>
  <c r="AO74" i="28"/>
  <c r="AO72" i="28"/>
  <c r="AO70" i="28"/>
  <c r="AO68" i="28"/>
  <c r="AO66" i="28"/>
  <c r="AO64" i="28"/>
  <c r="AN58" i="28"/>
  <c r="AN56" i="28"/>
  <c r="AO50" i="28"/>
  <c r="AO48" i="28"/>
  <c r="AO46" i="28"/>
  <c r="AO44" i="28"/>
  <c r="AO42" i="28"/>
  <c r="AO40" i="28"/>
  <c r="AO38" i="28"/>
  <c r="AO36" i="28"/>
  <c r="AO29" i="28"/>
  <c r="AO27" i="28"/>
  <c r="AO25" i="28"/>
  <c r="AO23" i="28"/>
  <c r="AO21" i="28"/>
  <c r="AO19" i="28"/>
  <c r="AO17" i="28"/>
  <c r="AO15" i="28"/>
  <c r="AO13" i="28"/>
  <c r="AO11" i="28"/>
  <c r="AO9" i="28"/>
  <c r="AO7" i="28"/>
  <c r="AO5" i="28"/>
  <c r="AN27" i="28"/>
  <c r="AN25" i="28"/>
  <c r="AN23" i="28"/>
  <c r="AN21" i="28"/>
  <c r="AN19" i="28"/>
  <c r="AN17" i="28"/>
  <c r="AN15" i="28"/>
  <c r="AN13" i="28"/>
  <c r="AN11" i="28"/>
  <c r="AN9" i="28"/>
  <c r="AN7" i="28"/>
  <c r="AN5" i="28"/>
  <c r="AO24" i="28"/>
  <c r="AO22" i="28"/>
  <c r="AO20" i="28"/>
  <c r="AO18" i="28"/>
  <c r="AO16" i="28"/>
  <c r="AO14" i="28"/>
  <c r="AO12" i="28"/>
  <c r="AO10" i="28"/>
  <c r="AO8" i="28"/>
  <c r="AO6" i="28"/>
  <c r="AO4" i="28"/>
  <c r="AN24" i="28"/>
  <c r="AN22" i="28"/>
  <c r="AN20" i="28"/>
  <c r="AN18" i="28"/>
  <c r="AN16" i="28"/>
  <c r="AN14" i="28"/>
  <c r="AN12" i="28"/>
  <c r="AN10" i="28"/>
  <c r="AN8" i="28"/>
  <c r="AN6" i="28"/>
  <c r="AN4" i="28"/>
  <c r="BQ37" i="29"/>
  <c r="BP37" i="29"/>
  <c r="BO37" i="29"/>
  <c r="BA98" i="28"/>
  <c r="AZ100" i="28"/>
  <c r="AZ101" i="28" s="1"/>
  <c r="BD2" i="28" s="1"/>
  <c r="BE2" i="28" s="1"/>
  <c r="AW2" i="28" s="1"/>
  <c r="M187" i="31"/>
  <c r="P60" i="29"/>
  <c r="BO46" i="29"/>
  <c r="BQ46" i="29"/>
  <c r="BP46" i="29"/>
  <c r="AD40" i="29"/>
  <c r="AF78" i="4"/>
  <c r="BO44" i="29"/>
  <c r="BQ44" i="29"/>
  <c r="BP44" i="29"/>
  <c r="AP5" i="25"/>
  <c r="BL1" i="24"/>
  <c r="BQ47" i="29"/>
  <c r="BP47" i="29"/>
  <c r="BO47" i="29"/>
  <c r="AN65" i="29"/>
  <c r="AO63" i="29"/>
  <c r="AO74" i="29"/>
  <c r="AO72" i="29"/>
  <c r="AN76" i="29"/>
  <c r="AO75" i="29"/>
  <c r="AO73" i="29"/>
  <c r="AO71" i="29"/>
  <c r="AO58" i="29"/>
  <c r="AN57" i="29"/>
  <c r="AO51" i="29"/>
  <c r="AO49" i="29"/>
  <c r="AO47" i="29"/>
  <c r="AO45" i="29"/>
  <c r="AO43" i="29"/>
  <c r="AO41" i="29"/>
  <c r="AO39" i="29"/>
  <c r="AO37" i="29"/>
  <c r="AY73" i="4" s="1"/>
  <c r="AN58" i="29"/>
  <c r="AN51" i="29"/>
  <c r="AN49" i="29"/>
  <c r="AN47" i="29"/>
  <c r="AN45" i="29"/>
  <c r="AN43" i="29"/>
  <c r="AN41" i="29"/>
  <c r="AN39" i="29"/>
  <c r="AN37" i="29"/>
  <c r="AX73" i="4" s="1"/>
  <c r="AN63" i="29"/>
  <c r="AO30" i="29"/>
  <c r="AO28" i="29"/>
  <c r="AO26" i="29"/>
  <c r="AO24" i="29"/>
  <c r="AO22" i="29"/>
  <c r="AO20" i="29"/>
  <c r="AO18" i="29"/>
  <c r="AO16" i="29"/>
  <c r="AO14" i="29"/>
  <c r="AO12" i="29"/>
  <c r="AO10" i="29"/>
  <c r="AO8" i="29"/>
  <c r="AO6" i="29"/>
  <c r="AN74" i="29"/>
  <c r="AN72" i="29"/>
  <c r="AO64" i="29"/>
  <c r="AN30" i="29"/>
  <c r="AN28" i="29"/>
  <c r="AN26" i="29"/>
  <c r="AN24" i="29"/>
  <c r="AN22" i="29"/>
  <c r="AN20" i="29"/>
  <c r="AN18" i="29"/>
  <c r="AN16" i="29"/>
  <c r="AO76" i="29"/>
  <c r="AN64" i="29"/>
  <c r="AO50" i="29"/>
  <c r="AO48" i="29"/>
  <c r="AO46" i="29"/>
  <c r="AO44" i="29"/>
  <c r="AO42" i="29"/>
  <c r="AT42" i="29" s="1"/>
  <c r="AO40" i="29"/>
  <c r="AY76" i="4" s="1"/>
  <c r="AO38" i="29"/>
  <c r="AT38" i="29" s="1"/>
  <c r="AO36" i="29"/>
  <c r="AO70" i="29"/>
  <c r="AO65" i="29"/>
  <c r="AN50" i="29"/>
  <c r="AN48" i="29"/>
  <c r="AN46" i="29"/>
  <c r="AN44" i="29"/>
  <c r="AN42" i="29"/>
  <c r="AS42" i="29" s="1"/>
  <c r="AN40" i="29"/>
  <c r="AX76" i="4" s="1"/>
  <c r="AN38" i="29"/>
  <c r="AS38" i="29" s="1"/>
  <c r="AN36" i="29"/>
  <c r="AN70" i="29"/>
  <c r="AO56" i="29"/>
  <c r="AO31" i="29"/>
  <c r="AO29" i="29"/>
  <c r="AO27" i="29"/>
  <c r="AO25" i="29"/>
  <c r="AO23" i="29"/>
  <c r="AO21" i="29"/>
  <c r="AO19" i="29"/>
  <c r="AO17" i="29"/>
  <c r="AO15" i="29"/>
  <c r="AO13" i="29"/>
  <c r="AO11" i="29"/>
  <c r="AO9" i="29"/>
  <c r="AO7" i="29"/>
  <c r="AN75" i="29"/>
  <c r="AO57" i="29"/>
  <c r="AN29" i="29"/>
  <c r="AN9" i="29"/>
  <c r="AN7" i="29"/>
  <c r="AN23" i="29"/>
  <c r="AN12" i="29"/>
  <c r="AO5" i="29"/>
  <c r="AN17" i="29"/>
  <c r="AN15" i="29"/>
  <c r="AN6" i="29"/>
  <c r="AN5" i="29"/>
  <c r="AN27" i="29"/>
  <c r="AN10" i="29"/>
  <c r="AN19" i="29"/>
  <c r="AN13" i="29"/>
  <c r="AO4" i="29"/>
  <c r="AN31" i="29"/>
  <c r="AN4" i="29"/>
  <c r="AN8" i="29"/>
  <c r="AN14" i="29"/>
  <c r="AN73" i="29"/>
  <c r="AN56" i="29"/>
  <c r="AN21" i="29"/>
  <c r="AN25" i="29"/>
  <c r="AN11" i="29"/>
  <c r="AN71" i="29"/>
  <c r="AE37" i="29"/>
  <c r="AG74" i="4"/>
  <c r="AD56" i="29"/>
  <c r="AF115" i="4"/>
  <c r="AE40" i="29"/>
  <c r="AG78" i="4"/>
  <c r="L187" i="31"/>
  <c r="O60" i="29"/>
  <c r="AZ149" i="31"/>
  <c r="G20" i="31"/>
  <c r="M147" i="31"/>
  <c r="P53" i="29"/>
  <c r="AD67" i="29"/>
  <c r="BQ45" i="29"/>
  <c r="BP45" i="29"/>
  <c r="BO45" i="29"/>
  <c r="BN98" i="28"/>
  <c r="BU2" i="28"/>
  <c r="FO20" i="35"/>
  <c r="BQ49" i="29"/>
  <c r="BP49" i="29"/>
  <c r="BO49" i="29"/>
  <c r="L147" i="31"/>
  <c r="O53" i="29"/>
  <c r="BN50" i="29"/>
  <c r="BB50" i="29"/>
  <c r="BA50" i="29"/>
  <c r="AZ50" i="29"/>
  <c r="FO21" i="35"/>
  <c r="BN105" i="29"/>
  <c r="BU2" i="29"/>
  <c r="BQ39" i="29"/>
  <c r="BP39" i="29"/>
  <c r="BO39" i="29"/>
  <c r="BQ43" i="29"/>
  <c r="BP43" i="29"/>
  <c r="BO43" i="29"/>
  <c r="BQ41" i="29"/>
  <c r="BP41" i="29"/>
  <c r="BO41" i="29"/>
  <c r="BN48" i="29"/>
  <c r="BB48" i="29"/>
  <c r="BA48" i="29"/>
  <c r="AZ48" i="29"/>
  <c r="BA105" i="29"/>
  <c r="AZ107" i="29"/>
  <c r="AZ108" i="29" s="1"/>
  <c r="BD2" i="29" s="1"/>
  <c r="BE2" i="29" s="1"/>
  <c r="AW2" i="29" s="1"/>
  <c r="BQ51" i="29"/>
  <c r="BP51" i="29"/>
  <c r="BO51" i="29"/>
  <c r="G33" i="31"/>
  <c r="G35" i="31" s="1"/>
  <c r="AZ187" i="31"/>
  <c r="AD37" i="29"/>
  <c r="AF74" i="4"/>
  <c r="AD36" i="29"/>
  <c r="AF72" i="4"/>
  <c r="AE56" i="29"/>
  <c r="AG115" i="4"/>
  <c r="AD11" i="25"/>
  <c r="AD22" i="25"/>
  <c r="AD27" i="25"/>
  <c r="AD16" i="25"/>
  <c r="X5" i="4"/>
  <c r="BL133" i="17"/>
  <c r="BL125" i="17"/>
  <c r="BL140" i="17"/>
  <c r="BL132" i="17"/>
  <c r="BL124" i="17"/>
  <c r="BL131" i="17"/>
  <c r="BL123" i="17"/>
  <c r="BL138" i="17"/>
  <c r="BL130" i="17"/>
  <c r="BW72" i="17"/>
  <c r="BL137" i="17"/>
  <c r="BL129" i="17"/>
  <c r="BL121" i="17"/>
  <c r="BL136" i="17"/>
  <c r="BL128" i="17"/>
  <c r="BL135" i="17"/>
  <c r="BL119" i="17"/>
  <c r="BW59" i="17"/>
  <c r="BL126" i="17"/>
  <c r="BW33" i="17"/>
  <c r="BW4" i="17"/>
  <c r="CD2" i="17"/>
  <c r="P84" i="28" l="1"/>
  <c r="H70" i="31"/>
  <c r="L60" i="31"/>
  <c r="M41" i="31"/>
  <c r="J50" i="31"/>
  <c r="J55" i="31" s="1"/>
  <c r="BC231" i="31"/>
  <c r="M51" i="31"/>
  <c r="M61" i="31"/>
  <c r="L41" i="31"/>
  <c r="L40" i="31"/>
  <c r="AE61" i="28"/>
  <c r="V190" i="31"/>
  <c r="M60" i="31"/>
  <c r="M50" i="31"/>
  <c r="AD78" i="29"/>
  <c r="U229" i="31"/>
  <c r="L61" i="31" s="1"/>
  <c r="K60" i="31"/>
  <c r="K65" i="31" s="1"/>
  <c r="BD231" i="31"/>
  <c r="K50" i="31"/>
  <c r="K55" i="31" s="1"/>
  <c r="I15" i="31"/>
  <c r="I75" i="31" s="1"/>
  <c r="G74" i="31"/>
  <c r="G23" i="31"/>
  <c r="G73" i="31" s="1"/>
  <c r="K25" i="31"/>
  <c r="G71" i="31"/>
  <c r="AD76" i="28"/>
  <c r="AE33" i="29"/>
  <c r="AD61" i="28"/>
  <c r="AE76" i="28"/>
  <c r="M11" i="31"/>
  <c r="AE67" i="29"/>
  <c r="AE78" i="29"/>
  <c r="U149" i="31"/>
  <c r="U148" i="31"/>
  <c r="AD33" i="29"/>
  <c r="V153" i="31"/>
  <c r="V151" i="31"/>
  <c r="U153" i="31"/>
  <c r="U151" i="31"/>
  <c r="AE33" i="28"/>
  <c r="H15" i="31"/>
  <c r="H75" i="31" s="1"/>
  <c r="AE53" i="28"/>
  <c r="V149" i="31"/>
  <c r="V148" i="31"/>
  <c r="L11" i="31"/>
  <c r="CA1" i="35"/>
  <c r="CU2" i="35"/>
  <c r="CJ17" i="35"/>
  <c r="AD33" i="28"/>
  <c r="J25" i="31"/>
  <c r="G70" i="31"/>
  <c r="J71" i="31"/>
  <c r="J15" i="31"/>
  <c r="G15" i="31"/>
  <c r="BR21" i="24"/>
  <c r="BR15" i="24"/>
  <c r="BR10" i="24"/>
  <c r="BR4" i="24"/>
  <c r="BR30" i="24"/>
  <c r="BR26" i="24"/>
  <c r="AS5" i="29"/>
  <c r="AD112" i="31" s="1"/>
  <c r="AX34" i="4"/>
  <c r="AT31" i="29"/>
  <c r="AE138" i="31" s="1"/>
  <c r="AY60" i="4"/>
  <c r="AS18" i="29"/>
  <c r="AD125" i="31" s="1"/>
  <c r="AX47" i="4"/>
  <c r="AT18" i="29"/>
  <c r="AE125" i="31" s="1"/>
  <c r="AY47" i="4"/>
  <c r="AT51" i="29"/>
  <c r="AE167" i="31" s="1"/>
  <c r="AY92" i="4"/>
  <c r="AS9" i="29"/>
  <c r="AD116" i="31" s="1"/>
  <c r="AX38" i="4"/>
  <c r="AS46" i="29"/>
  <c r="AD157" i="31" s="1"/>
  <c r="AX82" i="4"/>
  <c r="AS72" i="29"/>
  <c r="AD226" i="31" s="1"/>
  <c r="AX159" i="4"/>
  <c r="AS58" i="29"/>
  <c r="AD189" i="31" s="1"/>
  <c r="AX117" i="4"/>
  <c r="AT74" i="29"/>
  <c r="AE228" i="31" s="1"/>
  <c r="AY161" i="4"/>
  <c r="P88" i="29"/>
  <c r="AS71" i="29"/>
  <c r="AD225" i="31" s="1"/>
  <c r="AX158" i="4"/>
  <c r="AS4" i="29"/>
  <c r="AD111" i="31" s="1"/>
  <c r="AX33" i="4"/>
  <c r="AS6" i="29"/>
  <c r="AD113" i="31" s="1"/>
  <c r="AX35" i="4"/>
  <c r="AS29" i="29"/>
  <c r="AD136" i="31" s="1"/>
  <c r="AX58" i="4"/>
  <c r="AT17" i="29"/>
  <c r="AE124" i="31" s="1"/>
  <c r="AY46" i="4"/>
  <c r="AS48" i="29"/>
  <c r="AD159" i="31" s="1"/>
  <c r="AX84" i="4"/>
  <c r="AT44" i="29"/>
  <c r="AE155" i="31" s="1"/>
  <c r="AY80" i="4"/>
  <c r="AS20" i="29"/>
  <c r="AD127" i="31" s="1"/>
  <c r="AX49" i="4"/>
  <c r="AS74" i="29"/>
  <c r="AD228" i="31" s="1"/>
  <c r="AX161" i="4"/>
  <c r="AT20" i="29"/>
  <c r="AE127" i="31" s="1"/>
  <c r="AY49" i="4"/>
  <c r="AS39" i="29"/>
  <c r="AD150" i="31" s="1"/>
  <c r="AX75" i="4"/>
  <c r="AS57" i="29"/>
  <c r="AD188" i="31" s="1"/>
  <c r="AX116" i="4"/>
  <c r="AT63" i="29"/>
  <c r="AE202" i="31" s="1"/>
  <c r="AY132" i="4"/>
  <c r="AT57" i="29"/>
  <c r="AE188" i="31" s="1"/>
  <c r="AY116" i="4"/>
  <c r="AT46" i="29"/>
  <c r="AE157" i="31" s="1"/>
  <c r="AY82" i="4"/>
  <c r="AT6" i="29"/>
  <c r="AE113" i="31" s="1"/>
  <c r="AY35" i="4"/>
  <c r="AT39" i="29"/>
  <c r="AE150" i="31" s="1"/>
  <c r="AY75" i="4"/>
  <c r="AT15" i="29"/>
  <c r="AE122" i="31" s="1"/>
  <c r="AY44" i="4"/>
  <c r="AS31" i="29"/>
  <c r="AD138" i="31" s="1"/>
  <c r="AX60" i="4"/>
  <c r="AT19" i="29"/>
  <c r="AE126" i="31" s="1"/>
  <c r="AY48" i="4"/>
  <c r="AS50" i="29"/>
  <c r="AD166" i="31" s="1"/>
  <c r="AX91" i="4"/>
  <c r="AS22" i="29"/>
  <c r="AD129" i="31" s="1"/>
  <c r="AX51" i="4"/>
  <c r="AT22" i="29"/>
  <c r="AE129" i="31" s="1"/>
  <c r="AY51" i="4"/>
  <c r="AS41" i="29"/>
  <c r="AD152" i="31" s="1"/>
  <c r="AX77" i="4"/>
  <c r="AT58" i="29"/>
  <c r="AE189" i="31" s="1"/>
  <c r="AY117" i="4"/>
  <c r="AS65" i="29"/>
  <c r="AD204" i="31" s="1"/>
  <c r="AX134" i="4"/>
  <c r="AS25" i="29"/>
  <c r="AD132" i="31" s="1"/>
  <c r="AX54" i="4"/>
  <c r="AT4" i="29"/>
  <c r="AE111" i="31" s="1"/>
  <c r="AY33" i="4"/>
  <c r="AS17" i="29"/>
  <c r="AD124" i="31" s="1"/>
  <c r="AX46" i="4"/>
  <c r="AS75" i="29"/>
  <c r="AD229" i="31" s="1"/>
  <c r="AX162" i="4"/>
  <c r="AT21" i="29"/>
  <c r="AE128" i="31" s="1"/>
  <c r="AY50" i="4"/>
  <c r="AT65" i="29"/>
  <c r="AE204" i="31" s="1"/>
  <c r="AY134" i="4"/>
  <c r="AT48" i="29"/>
  <c r="AE159" i="31" s="1"/>
  <c r="AY84" i="4"/>
  <c r="AS24" i="29"/>
  <c r="AD131" i="31" s="1"/>
  <c r="AX53" i="4"/>
  <c r="AT8" i="29"/>
  <c r="AE115" i="31" s="1"/>
  <c r="AY37" i="4"/>
  <c r="AT24" i="29"/>
  <c r="AE131" i="31" s="1"/>
  <c r="AY53" i="4"/>
  <c r="AS43" i="29"/>
  <c r="AD154" i="31" s="1"/>
  <c r="AX79" i="4"/>
  <c r="AT41" i="29"/>
  <c r="AE152" i="31" s="1"/>
  <c r="AY77" i="4"/>
  <c r="AT71" i="29"/>
  <c r="AE225" i="31" s="1"/>
  <c r="AY158" i="4"/>
  <c r="AD53" i="28"/>
  <c r="AS11" i="29"/>
  <c r="AD118" i="31" s="1"/>
  <c r="AX40" i="4"/>
  <c r="AS70" i="29"/>
  <c r="AD224" i="31" s="1"/>
  <c r="AX157" i="4"/>
  <c r="AS13" i="29"/>
  <c r="AD120" i="31" s="1"/>
  <c r="AX42" i="4"/>
  <c r="AT7" i="29"/>
  <c r="AE114" i="31" s="1"/>
  <c r="AY36" i="4"/>
  <c r="AT23" i="29"/>
  <c r="AE130" i="31" s="1"/>
  <c r="AY52" i="4"/>
  <c r="AT70" i="29"/>
  <c r="AE224" i="31" s="1"/>
  <c r="AY157" i="4"/>
  <c r="AS26" i="29"/>
  <c r="AD133" i="31" s="1"/>
  <c r="AX55" i="4"/>
  <c r="AT26" i="29"/>
  <c r="AE133" i="31" s="1"/>
  <c r="AY55" i="4"/>
  <c r="AT73" i="29"/>
  <c r="AE227" i="31" s="1"/>
  <c r="AY160" i="4"/>
  <c r="AS15" i="29"/>
  <c r="AD122" i="31" s="1"/>
  <c r="AX44" i="4"/>
  <c r="AS21" i="29"/>
  <c r="AD128" i="31" s="1"/>
  <c r="AX50" i="4"/>
  <c r="AT5" i="29"/>
  <c r="AE112" i="31" s="1"/>
  <c r="AY34" i="4"/>
  <c r="AT50" i="29"/>
  <c r="AE166" i="31" s="1"/>
  <c r="AY91" i="4"/>
  <c r="AT10" i="29"/>
  <c r="AE117" i="31" s="1"/>
  <c r="AY39" i="4"/>
  <c r="AS45" i="29"/>
  <c r="AD156" i="31" s="1"/>
  <c r="AX81" i="4"/>
  <c r="AT43" i="29"/>
  <c r="AE154" i="31" s="1"/>
  <c r="AY79" i="4"/>
  <c r="AS19" i="29"/>
  <c r="AD126" i="31" s="1"/>
  <c r="AX48" i="4"/>
  <c r="AS12" i="29"/>
  <c r="AD119" i="31" s="1"/>
  <c r="AX41" i="4"/>
  <c r="AT9" i="29"/>
  <c r="AE116" i="31" s="1"/>
  <c r="AY38" i="4"/>
  <c r="AT25" i="29"/>
  <c r="AE132" i="31" s="1"/>
  <c r="AY54" i="4"/>
  <c r="AS64" i="29"/>
  <c r="AD203" i="31" s="1"/>
  <c r="AX133" i="4"/>
  <c r="AS28" i="29"/>
  <c r="AD135" i="31" s="1"/>
  <c r="AX57" i="4"/>
  <c r="AT12" i="29"/>
  <c r="AE119" i="31" s="1"/>
  <c r="AY41" i="4"/>
  <c r="AT28" i="29"/>
  <c r="AE135" i="31" s="1"/>
  <c r="AY57" i="4"/>
  <c r="AS47" i="29"/>
  <c r="AD158" i="31" s="1"/>
  <c r="AX83" i="4"/>
  <c r="AT45" i="29"/>
  <c r="AE156" i="31" s="1"/>
  <c r="AY81" i="4"/>
  <c r="AT75" i="29"/>
  <c r="AE229" i="31" s="1"/>
  <c r="AY162" i="4"/>
  <c r="AS73" i="29"/>
  <c r="AD227" i="31" s="1"/>
  <c r="AX160" i="4"/>
  <c r="AS23" i="29"/>
  <c r="AD130" i="31" s="1"/>
  <c r="AX52" i="4"/>
  <c r="AT27" i="29"/>
  <c r="AE134" i="31" s="1"/>
  <c r="AY56" i="4"/>
  <c r="AS30" i="29"/>
  <c r="AD137" i="31" s="1"/>
  <c r="AX59" i="4"/>
  <c r="AT30" i="29"/>
  <c r="AE137" i="31" s="1"/>
  <c r="AY59" i="4"/>
  <c r="AS8" i="29"/>
  <c r="AD115" i="31" s="1"/>
  <c r="AX37" i="4"/>
  <c r="AS10" i="29"/>
  <c r="AD117" i="31" s="1"/>
  <c r="AX39" i="4"/>
  <c r="AT11" i="29"/>
  <c r="AE118" i="31" s="1"/>
  <c r="AY40" i="4"/>
  <c r="AT76" i="29"/>
  <c r="AE230" i="31" s="1"/>
  <c r="AY163" i="4"/>
  <c r="AT14" i="29"/>
  <c r="AE121" i="31" s="1"/>
  <c r="AY43" i="4"/>
  <c r="AS49" i="29"/>
  <c r="AD160" i="31" s="1"/>
  <c r="AX85" i="4"/>
  <c r="AT47" i="29"/>
  <c r="AE158" i="31" s="1"/>
  <c r="AY83" i="4"/>
  <c r="AS76" i="29"/>
  <c r="AD230" i="31" s="1"/>
  <c r="AX163" i="4"/>
  <c r="O88" i="29"/>
  <c r="AS14" i="29"/>
  <c r="AD121" i="31" s="1"/>
  <c r="AX43" i="4"/>
  <c r="AS27" i="29"/>
  <c r="AD134" i="31" s="1"/>
  <c r="AX56" i="4"/>
  <c r="AS7" i="29"/>
  <c r="AD114" i="31" s="1"/>
  <c r="AX36" i="4"/>
  <c r="AT13" i="29"/>
  <c r="AE120" i="31" s="1"/>
  <c r="AY42" i="4"/>
  <c r="AT29" i="29"/>
  <c r="AE136" i="31" s="1"/>
  <c r="AY58" i="4"/>
  <c r="AS44" i="29"/>
  <c r="AD155" i="31" s="1"/>
  <c r="AX80" i="4"/>
  <c r="AS16" i="29"/>
  <c r="AD123" i="31" s="1"/>
  <c r="AX45" i="4"/>
  <c r="AT64" i="29"/>
  <c r="AE203" i="31" s="1"/>
  <c r="AY133" i="4"/>
  <c r="AT16" i="29"/>
  <c r="AE123" i="31" s="1"/>
  <c r="AY45" i="4"/>
  <c r="AS63" i="29"/>
  <c r="AD202" i="31" s="1"/>
  <c r="AX132" i="4"/>
  <c r="AS51" i="29"/>
  <c r="AD167" i="31" s="1"/>
  <c r="AX92" i="4"/>
  <c r="AT49" i="29"/>
  <c r="AE160" i="31" s="1"/>
  <c r="AY85" i="4"/>
  <c r="AT72" i="29"/>
  <c r="AE226" i="31" s="1"/>
  <c r="AY159" i="4"/>
  <c r="AS24" i="28"/>
  <c r="AD104" i="31" s="1"/>
  <c r="AX26" i="4"/>
  <c r="AS13" i="28"/>
  <c r="AD93" i="31" s="1"/>
  <c r="AX15" i="4"/>
  <c r="AT21" i="28"/>
  <c r="AE101" i="31" s="1"/>
  <c r="AY23" i="4"/>
  <c r="AT66" i="28"/>
  <c r="AE207" i="31" s="1"/>
  <c r="AY137" i="4"/>
  <c r="AS49" i="28"/>
  <c r="AD176" i="31" s="1"/>
  <c r="AX101" i="4"/>
  <c r="AT28" i="28"/>
  <c r="AE108" i="31" s="1"/>
  <c r="AY30" i="4"/>
  <c r="AT49" i="28"/>
  <c r="AE176" i="31" s="1"/>
  <c r="AY101" i="4"/>
  <c r="AT57" i="28"/>
  <c r="AE191" i="31" s="1"/>
  <c r="AY119" i="4"/>
  <c r="AS8" i="28"/>
  <c r="AD88" i="31" s="1"/>
  <c r="AX10" i="4"/>
  <c r="AT18" i="28"/>
  <c r="AE98" i="31" s="1"/>
  <c r="AY20" i="4"/>
  <c r="AT5" i="28"/>
  <c r="AE85" i="31" s="1"/>
  <c r="AY7" i="4"/>
  <c r="AT42" i="28"/>
  <c r="AE178" i="31" s="1"/>
  <c r="AY103" i="4"/>
  <c r="AS28" i="28"/>
  <c r="AD108" i="31" s="1"/>
  <c r="AX30" i="4"/>
  <c r="AS48" i="28"/>
  <c r="AD175" i="31" s="1"/>
  <c r="AX100" i="4"/>
  <c r="AS10" i="28"/>
  <c r="AD90" i="31" s="1"/>
  <c r="AX12" i="4"/>
  <c r="AT4" i="28"/>
  <c r="AE84" i="31" s="1"/>
  <c r="AY6" i="4"/>
  <c r="AT20" i="28"/>
  <c r="AE100" i="31" s="1"/>
  <c r="AY22" i="4"/>
  <c r="AS15" i="28"/>
  <c r="AD95" i="31" s="1"/>
  <c r="AX17" i="4"/>
  <c r="AT7" i="28"/>
  <c r="AE87" i="31" s="1"/>
  <c r="AY9" i="4"/>
  <c r="AT23" i="28"/>
  <c r="AE103" i="31" s="1"/>
  <c r="AY25" i="4"/>
  <c r="AT44" i="28"/>
  <c r="AE173" i="31" s="1"/>
  <c r="AY98" i="4"/>
  <c r="AT68" i="28"/>
  <c r="AE209" i="31" s="1"/>
  <c r="AY139" i="4"/>
  <c r="AS30" i="28"/>
  <c r="AD110" i="31" s="1"/>
  <c r="AX32" i="4"/>
  <c r="AS51" i="28"/>
  <c r="AD162" i="31" s="1"/>
  <c r="AX87" i="4"/>
  <c r="AT30" i="28"/>
  <c r="AE110" i="31" s="1"/>
  <c r="AY32" i="4"/>
  <c r="AT51" i="28"/>
  <c r="AE162" i="31" s="1"/>
  <c r="AY87" i="4"/>
  <c r="AS29" i="28"/>
  <c r="AD109" i="31" s="1"/>
  <c r="AX31" i="4"/>
  <c r="AS50" i="28"/>
  <c r="AD161" i="31" s="1"/>
  <c r="AX86" i="4"/>
  <c r="AT22" i="28"/>
  <c r="AE102" i="31" s="1"/>
  <c r="AY24" i="4"/>
  <c r="AT9" i="28"/>
  <c r="AE89" i="31" s="1"/>
  <c r="AY11" i="4"/>
  <c r="AT46" i="28"/>
  <c r="AE170" i="31" s="1"/>
  <c r="AY95" i="4"/>
  <c r="AS65" i="28"/>
  <c r="AD206" i="31" s="1"/>
  <c r="AX136" i="4"/>
  <c r="AS64" i="28"/>
  <c r="AD205" i="31" s="1"/>
  <c r="AX135" i="4"/>
  <c r="AS12" i="28"/>
  <c r="AD92" i="31" s="1"/>
  <c r="AX14" i="4"/>
  <c r="AT6" i="28"/>
  <c r="AE86" i="31" s="1"/>
  <c r="AY8" i="4"/>
  <c r="AS17" i="28"/>
  <c r="AD97" i="31" s="1"/>
  <c r="AX19" i="4"/>
  <c r="AT25" i="28"/>
  <c r="AE105" i="31" s="1"/>
  <c r="AY27" i="4"/>
  <c r="AT70" i="28"/>
  <c r="AE211" i="31" s="1"/>
  <c r="AY141" i="4"/>
  <c r="AS37" i="28"/>
  <c r="AD169" i="31" s="1"/>
  <c r="AX94" i="4"/>
  <c r="AT37" i="28"/>
  <c r="AE169" i="31" s="1"/>
  <c r="AY94" i="4"/>
  <c r="AS57" i="28"/>
  <c r="AD191" i="31" s="1"/>
  <c r="AX119" i="4"/>
  <c r="AS36" i="28"/>
  <c r="AD168" i="31" s="1"/>
  <c r="AX93" i="4"/>
  <c r="AS14" i="28"/>
  <c r="AD94" i="31" s="1"/>
  <c r="AX16" i="4"/>
  <c r="AT8" i="28"/>
  <c r="AE88" i="31" s="1"/>
  <c r="AY10" i="4"/>
  <c r="AT24" i="28"/>
  <c r="AE104" i="31" s="1"/>
  <c r="AY26" i="4"/>
  <c r="AS19" i="28"/>
  <c r="AD99" i="31" s="1"/>
  <c r="AX21" i="4"/>
  <c r="AT11" i="28"/>
  <c r="AE91" i="31" s="1"/>
  <c r="AY13" i="4"/>
  <c r="AT27" i="28"/>
  <c r="AE107" i="31" s="1"/>
  <c r="AY29" i="4"/>
  <c r="AT48" i="28"/>
  <c r="AE175" i="31" s="1"/>
  <c r="AY100" i="4"/>
  <c r="AT72" i="28"/>
  <c r="AE213" i="31" s="1"/>
  <c r="AY143" i="4"/>
  <c r="AS39" i="28"/>
  <c r="AD164" i="31" s="1"/>
  <c r="AX89" i="4"/>
  <c r="AS67" i="28"/>
  <c r="AD208" i="31" s="1"/>
  <c r="AX138" i="4"/>
  <c r="AT39" i="28"/>
  <c r="AE164" i="31" s="1"/>
  <c r="AY89" i="4"/>
  <c r="AT65" i="28"/>
  <c r="AE206" i="31" s="1"/>
  <c r="AY136" i="4"/>
  <c r="AS38" i="28"/>
  <c r="AD163" i="31" s="1"/>
  <c r="AX88" i="4"/>
  <c r="AS66" i="28"/>
  <c r="AD207" i="31" s="1"/>
  <c r="AX137" i="4"/>
  <c r="AT10" i="28"/>
  <c r="AE90" i="31" s="1"/>
  <c r="AY12" i="4"/>
  <c r="AT13" i="28"/>
  <c r="AE93" i="31" s="1"/>
  <c r="AY15" i="4"/>
  <c r="AT50" i="28"/>
  <c r="AE161" i="31" s="1"/>
  <c r="AY86" i="4"/>
  <c r="AS41" i="28"/>
  <c r="AD177" i="31" s="1"/>
  <c r="AX102" i="4"/>
  <c r="AT67" i="28"/>
  <c r="AE208" i="31" s="1"/>
  <c r="AY138" i="4"/>
  <c r="AS16" i="28"/>
  <c r="AD96" i="31" s="1"/>
  <c r="AX18" i="4"/>
  <c r="AS5" i="28"/>
  <c r="AD85" i="31" s="1"/>
  <c r="AX7" i="4"/>
  <c r="AS21" i="28"/>
  <c r="AD101" i="31" s="1"/>
  <c r="AX23" i="4"/>
  <c r="AT29" i="28"/>
  <c r="AE109" i="31" s="1"/>
  <c r="AY31" i="4"/>
  <c r="AT74" i="28"/>
  <c r="AE215" i="31" s="1"/>
  <c r="AY145" i="4"/>
  <c r="AS69" i="28"/>
  <c r="AD210" i="31" s="1"/>
  <c r="AX140" i="4"/>
  <c r="AT41" i="28"/>
  <c r="AE177" i="31" s="1"/>
  <c r="AY102" i="4"/>
  <c r="AS40" i="28"/>
  <c r="AD165" i="31" s="1"/>
  <c r="AX90" i="4"/>
  <c r="AS68" i="28"/>
  <c r="AD209" i="31" s="1"/>
  <c r="AX139" i="4"/>
  <c r="AS18" i="28"/>
  <c r="AD98" i="31" s="1"/>
  <c r="AX20" i="4"/>
  <c r="AT12" i="28"/>
  <c r="AE92" i="31" s="1"/>
  <c r="AY14" i="4"/>
  <c r="AS7" i="28"/>
  <c r="AD87" i="31" s="1"/>
  <c r="AX9" i="4"/>
  <c r="AS23" i="28"/>
  <c r="AD103" i="31" s="1"/>
  <c r="AX25" i="4"/>
  <c r="AT15" i="28"/>
  <c r="AE95" i="31" s="1"/>
  <c r="AY17" i="4"/>
  <c r="AT36" i="28"/>
  <c r="AE168" i="31" s="1"/>
  <c r="AY93" i="4"/>
  <c r="AS56" i="28"/>
  <c r="AD190" i="31" s="1"/>
  <c r="AX118" i="4"/>
  <c r="AT56" i="28"/>
  <c r="AE190" i="31" s="1"/>
  <c r="AY118" i="4"/>
  <c r="AS43" i="28"/>
  <c r="AD172" i="31" s="1"/>
  <c r="AX97" i="4"/>
  <c r="AS71" i="28"/>
  <c r="AD212" i="31" s="1"/>
  <c r="AX142" i="4"/>
  <c r="AT43" i="28"/>
  <c r="AE172" i="31" s="1"/>
  <c r="AY97" i="4"/>
  <c r="AT69" i="28"/>
  <c r="AE210" i="31" s="1"/>
  <c r="AY140" i="4"/>
  <c r="AS42" i="28"/>
  <c r="AD178" i="31" s="1"/>
  <c r="AX103" i="4"/>
  <c r="AS70" i="28"/>
  <c r="AD211" i="31" s="1"/>
  <c r="AX141" i="4"/>
  <c r="AS20" i="28"/>
  <c r="AD100" i="31" s="1"/>
  <c r="AX22" i="4"/>
  <c r="AS9" i="28"/>
  <c r="AD89" i="31" s="1"/>
  <c r="AX11" i="4"/>
  <c r="AT17" i="28"/>
  <c r="AE97" i="31" s="1"/>
  <c r="AY19" i="4"/>
  <c r="AT58" i="28"/>
  <c r="AE192" i="31" s="1"/>
  <c r="AY120" i="4"/>
  <c r="AS73" i="28"/>
  <c r="AD214" i="31" s="1"/>
  <c r="AX144" i="4"/>
  <c r="AT45" i="28"/>
  <c r="AE174" i="31" s="1"/>
  <c r="AY99" i="4"/>
  <c r="AS44" i="28"/>
  <c r="AD173" i="31" s="1"/>
  <c r="AX98" i="4"/>
  <c r="AS72" i="28"/>
  <c r="AD213" i="31" s="1"/>
  <c r="AX143" i="4"/>
  <c r="AS4" i="28"/>
  <c r="AD84" i="31" s="1"/>
  <c r="AX6" i="4"/>
  <c r="AT14" i="28"/>
  <c r="AE94" i="31" s="1"/>
  <c r="AY16" i="4"/>
  <c r="AS25" i="28"/>
  <c r="AD105" i="31" s="1"/>
  <c r="AX27" i="4"/>
  <c r="AT38" i="28"/>
  <c r="AE163" i="31" s="1"/>
  <c r="AY88" i="4"/>
  <c r="AS58" i="28"/>
  <c r="AD192" i="31" s="1"/>
  <c r="AX120" i="4"/>
  <c r="AS45" i="28"/>
  <c r="AD174" i="31" s="1"/>
  <c r="AX99" i="4"/>
  <c r="AT71" i="28"/>
  <c r="AE212" i="31" s="1"/>
  <c r="AY142" i="4"/>
  <c r="AS6" i="28"/>
  <c r="AD86" i="31" s="1"/>
  <c r="AX8" i="4"/>
  <c r="AS22" i="28"/>
  <c r="AD102" i="31" s="1"/>
  <c r="AX24" i="4"/>
  <c r="AT16" i="28"/>
  <c r="AE96" i="31" s="1"/>
  <c r="AY18" i="4"/>
  <c r="AS11" i="28"/>
  <c r="AD91" i="31" s="1"/>
  <c r="AX13" i="4"/>
  <c r="AS27" i="28"/>
  <c r="AD107" i="31" s="1"/>
  <c r="AX29" i="4"/>
  <c r="AT19" i="28"/>
  <c r="AE99" i="31" s="1"/>
  <c r="AY21" i="4"/>
  <c r="AT40" i="28"/>
  <c r="AE165" i="31" s="1"/>
  <c r="AY90" i="4"/>
  <c r="AT64" i="28"/>
  <c r="AE205" i="31" s="1"/>
  <c r="AY135" i="4"/>
  <c r="AS26" i="28"/>
  <c r="AD106" i="31" s="1"/>
  <c r="AX28" i="4"/>
  <c r="AS47" i="28"/>
  <c r="AD171" i="31" s="1"/>
  <c r="AX96" i="4"/>
  <c r="AT26" i="28"/>
  <c r="AE106" i="31" s="1"/>
  <c r="AY28" i="4"/>
  <c r="AT47" i="28"/>
  <c r="AE171" i="31" s="1"/>
  <c r="AY96" i="4"/>
  <c r="AT73" i="28"/>
  <c r="AE214" i="31" s="1"/>
  <c r="AY144" i="4"/>
  <c r="AS46" i="28"/>
  <c r="AD170" i="31" s="1"/>
  <c r="AX95" i="4"/>
  <c r="AS74" i="28"/>
  <c r="AD215" i="31" s="1"/>
  <c r="AX145" i="4"/>
  <c r="BL126" i="18"/>
  <c r="BL130" i="18"/>
  <c r="BW57" i="18"/>
  <c r="BL118" i="18"/>
  <c r="BL129" i="18"/>
  <c r="BL122" i="18"/>
  <c r="BL133" i="18"/>
  <c r="BL132" i="18"/>
  <c r="BL121" i="18"/>
  <c r="BW4" i="18"/>
  <c r="BL116" i="18"/>
  <c r="CD2" i="18"/>
  <c r="BL135" i="18"/>
  <c r="BL128" i="18"/>
  <c r="BL123" i="18"/>
  <c r="BL120" i="18"/>
  <c r="BL127" i="18"/>
  <c r="BL137" i="18"/>
  <c r="BL134" i="18"/>
  <c r="BW62" i="18"/>
  <c r="BW69" i="18"/>
  <c r="BW36" i="18"/>
  <c r="BL125" i="18"/>
  <c r="BO38" i="29"/>
  <c r="BP38" i="29"/>
  <c r="BQ38" i="29"/>
  <c r="BP36" i="29"/>
  <c r="BO36" i="29"/>
  <c r="BQ36" i="29"/>
  <c r="S160" i="12"/>
  <c r="BA167" i="12"/>
  <c r="S101" i="12"/>
  <c r="BA110" i="12"/>
  <c r="BA57" i="12"/>
  <c r="S47" i="12"/>
  <c r="BA2" i="12"/>
  <c r="S2" i="12"/>
  <c r="BO48" i="29"/>
  <c r="BQ48" i="29"/>
  <c r="BP48" i="29"/>
  <c r="U187" i="31"/>
  <c r="L31" i="31" s="1"/>
  <c r="AD60" i="29"/>
  <c r="AS56" i="29"/>
  <c r="AX115" i="4"/>
  <c r="AS40" i="29"/>
  <c r="AX78" i="4"/>
  <c r="AT36" i="29"/>
  <c r="AY72" i="4"/>
  <c r="BO50" i="29"/>
  <c r="BQ50" i="29"/>
  <c r="BP50" i="29"/>
  <c r="BB5" i="25"/>
  <c r="BA267" i="19"/>
  <c r="BA215" i="19"/>
  <c r="S212" i="19"/>
  <c r="BA160" i="19"/>
  <c r="S268" i="19"/>
  <c r="S157" i="19"/>
  <c r="BA110" i="19"/>
  <c r="BA55" i="19"/>
  <c r="S55" i="19"/>
  <c r="BA2" i="19"/>
  <c r="S104" i="19"/>
  <c r="S2" i="19"/>
  <c r="V187" i="31"/>
  <c r="M31" i="31" s="1"/>
  <c r="AE60" i="29"/>
  <c r="AT40" i="29"/>
  <c r="AY78" i="4"/>
  <c r="AS67" i="29"/>
  <c r="AP22" i="25"/>
  <c r="AP11" i="25"/>
  <c r="AP27" i="25"/>
  <c r="AP16" i="25"/>
  <c r="S57" i="20"/>
  <c r="S3" i="20"/>
  <c r="BA2" i="20"/>
  <c r="BA51" i="20"/>
  <c r="BC76" i="29"/>
  <c r="BD75" i="29"/>
  <c r="BD73" i="29"/>
  <c r="BD71" i="29"/>
  <c r="BC65" i="29"/>
  <c r="BD74" i="29"/>
  <c r="BD72" i="29"/>
  <c r="BD70" i="29"/>
  <c r="BC75" i="29"/>
  <c r="BC73" i="29"/>
  <c r="BC71" i="29"/>
  <c r="BD63" i="29"/>
  <c r="BD50" i="29"/>
  <c r="BD48" i="29"/>
  <c r="BD46" i="29"/>
  <c r="BD44" i="29"/>
  <c r="BD42" i="29"/>
  <c r="BI42" i="29" s="1"/>
  <c r="BD40" i="29"/>
  <c r="BQ76" i="4" s="1"/>
  <c r="BD38" i="29"/>
  <c r="BI38" i="29" s="1"/>
  <c r="BD36" i="29"/>
  <c r="BD64" i="29"/>
  <c r="BC63" i="29"/>
  <c r="BC50" i="29"/>
  <c r="BC48" i="29"/>
  <c r="BC46" i="29"/>
  <c r="BC44" i="29"/>
  <c r="BC42" i="29"/>
  <c r="BH42" i="29" s="1"/>
  <c r="BC40" i="29"/>
  <c r="BP76" i="4" s="1"/>
  <c r="BC38" i="29"/>
  <c r="BH38" i="29" s="1"/>
  <c r="BC36" i="29"/>
  <c r="BC64" i="29"/>
  <c r="BD31" i="29"/>
  <c r="BD29" i="29"/>
  <c r="BD27" i="29"/>
  <c r="BD25" i="29"/>
  <c r="BD23" i="29"/>
  <c r="BD21" i="29"/>
  <c r="BD19" i="29"/>
  <c r="BD17" i="29"/>
  <c r="BD15" i="29"/>
  <c r="BD13" i="29"/>
  <c r="BD11" i="29"/>
  <c r="BD9" i="29"/>
  <c r="BD7" i="29"/>
  <c r="BD5" i="29"/>
  <c r="BD76" i="29"/>
  <c r="BD56" i="29"/>
  <c r="BC31" i="29"/>
  <c r="BC29" i="29"/>
  <c r="BC27" i="29"/>
  <c r="BC25" i="29"/>
  <c r="BC23" i="29"/>
  <c r="BC21" i="29"/>
  <c r="BC19" i="29"/>
  <c r="BC17" i="29"/>
  <c r="BC15" i="29"/>
  <c r="BC74" i="29"/>
  <c r="BC72" i="29"/>
  <c r="BD57" i="29"/>
  <c r="BC56" i="29"/>
  <c r="BD51" i="29"/>
  <c r="BD49" i="29"/>
  <c r="BD47" i="29"/>
  <c r="BD45" i="29"/>
  <c r="BD43" i="29"/>
  <c r="BD41" i="29"/>
  <c r="BD39" i="29"/>
  <c r="BD37" i="29"/>
  <c r="BQ73" i="4" s="1"/>
  <c r="BC70" i="29"/>
  <c r="BD65" i="29"/>
  <c r="BD58" i="29"/>
  <c r="BC57" i="29"/>
  <c r="BC51" i="29"/>
  <c r="BC49" i="29"/>
  <c r="BC47" i="29"/>
  <c r="BC45" i="29"/>
  <c r="BC43" i="29"/>
  <c r="BC41" i="29"/>
  <c r="BC39" i="29"/>
  <c r="BC37" i="29"/>
  <c r="BP73" i="4" s="1"/>
  <c r="BC58" i="29"/>
  <c r="BD30" i="29"/>
  <c r="BD28" i="29"/>
  <c r="BD26" i="29"/>
  <c r="BD24" i="29"/>
  <c r="BD22" i="29"/>
  <c r="BD20" i="29"/>
  <c r="BD18" i="29"/>
  <c r="BD16" i="29"/>
  <c r="BD14" i="29"/>
  <c r="BD12" i="29"/>
  <c r="BD10" i="29"/>
  <c r="BD8" i="29"/>
  <c r="BD6" i="29"/>
  <c r="BC20" i="29"/>
  <c r="BC12" i="29"/>
  <c r="BC6" i="29"/>
  <c r="BD4" i="29"/>
  <c r="BC26" i="29"/>
  <c r="BC4" i="29"/>
  <c r="BC10" i="29"/>
  <c r="BC30" i="29"/>
  <c r="BC13" i="29"/>
  <c r="BC24" i="29"/>
  <c r="BC16" i="29"/>
  <c r="BC11" i="29"/>
  <c r="BC28" i="29"/>
  <c r="BC22" i="29"/>
  <c r="BC8" i="29"/>
  <c r="BC14" i="29"/>
  <c r="BC9" i="29"/>
  <c r="BC7" i="29"/>
  <c r="BC18" i="29"/>
  <c r="BC5" i="29"/>
  <c r="BP105" i="29"/>
  <c r="BO107" i="29"/>
  <c r="BO108" i="29" s="1"/>
  <c r="BS2" i="29" s="1"/>
  <c r="BT2" i="29" s="1"/>
  <c r="L20" i="31"/>
  <c r="AS37" i="29"/>
  <c r="AX74" i="4"/>
  <c r="I3" i="21"/>
  <c r="J3" i="21"/>
  <c r="M3" i="21"/>
  <c r="L3" i="21"/>
  <c r="K3" i="21"/>
  <c r="U147" i="31"/>
  <c r="AD53" i="29"/>
  <c r="BP98" i="28"/>
  <c r="BO100" i="28"/>
  <c r="BO101" i="28" s="1"/>
  <c r="BS2" i="28" s="1"/>
  <c r="BT2" i="28" s="1"/>
  <c r="BL2" i="28" s="1"/>
  <c r="AT56" i="29"/>
  <c r="AY115" i="4"/>
  <c r="AT37" i="29"/>
  <c r="AY74" i="4"/>
  <c r="BX140" i="17"/>
  <c r="BX132" i="17"/>
  <c r="BX124" i="17"/>
  <c r="BX131" i="17"/>
  <c r="BX123" i="17"/>
  <c r="BX138" i="17"/>
  <c r="BX130" i="17"/>
  <c r="CI72" i="17"/>
  <c r="BX137" i="17"/>
  <c r="BX129" i="17"/>
  <c r="BX121" i="17"/>
  <c r="BX136" i="17"/>
  <c r="BX128" i="17"/>
  <c r="BX135" i="17"/>
  <c r="BX119" i="17"/>
  <c r="CI52" i="17"/>
  <c r="BX133" i="17"/>
  <c r="CI59" i="17"/>
  <c r="BX126" i="17"/>
  <c r="BX125" i="17"/>
  <c r="CI33" i="17"/>
  <c r="CI4" i="17"/>
  <c r="CP2" i="17"/>
  <c r="M20" i="31"/>
  <c r="L30" i="31"/>
  <c r="AS36" i="29"/>
  <c r="AX72" i="4"/>
  <c r="M30" i="31"/>
  <c r="V147" i="31"/>
  <c r="AE53" i="29"/>
  <c r="S168" i="13"/>
  <c r="S221" i="13"/>
  <c r="BA60" i="13"/>
  <c r="S57" i="13"/>
  <c r="S110" i="13"/>
  <c r="BA2" i="13"/>
  <c r="S2" i="13"/>
  <c r="BA57" i="10"/>
  <c r="BA2" i="10"/>
  <c r="S2" i="10"/>
  <c r="AB5" i="4"/>
  <c r="Z5" i="4"/>
  <c r="AA5" i="4"/>
  <c r="Y5" i="4"/>
  <c r="BC73" i="28"/>
  <c r="BC71" i="28"/>
  <c r="BC69" i="28"/>
  <c r="BC67" i="28"/>
  <c r="BC65" i="28"/>
  <c r="BC51" i="28"/>
  <c r="BC49" i="28"/>
  <c r="BC47" i="28"/>
  <c r="BC45" i="28"/>
  <c r="BC43" i="28"/>
  <c r="BC41" i="28"/>
  <c r="BC39" i="28"/>
  <c r="BC37" i="28"/>
  <c r="BC30" i="28"/>
  <c r="BC28" i="28"/>
  <c r="BD58" i="28"/>
  <c r="BD56" i="28"/>
  <c r="BD74" i="28"/>
  <c r="BD72" i="28"/>
  <c r="BD70" i="28"/>
  <c r="BD68" i="28"/>
  <c r="BD66" i="28"/>
  <c r="BD64" i="28"/>
  <c r="BC58" i="28"/>
  <c r="BC56" i="28"/>
  <c r="BD50" i="28"/>
  <c r="BD48" i="28"/>
  <c r="BD46" i="28"/>
  <c r="BD44" i="28"/>
  <c r="BD42" i="28"/>
  <c r="BD40" i="28"/>
  <c r="BD38" i="28"/>
  <c r="BD36" i="28"/>
  <c r="BD29" i="28"/>
  <c r="BD27" i="28"/>
  <c r="BC74" i="28"/>
  <c r="BC72" i="28"/>
  <c r="BC70" i="28"/>
  <c r="BC68" i="28"/>
  <c r="BC66" i="28"/>
  <c r="BC64" i="28"/>
  <c r="BC50" i="28"/>
  <c r="BC48" i="28"/>
  <c r="BC46" i="28"/>
  <c r="BC44" i="28"/>
  <c r="BC42" i="28"/>
  <c r="BC40" i="28"/>
  <c r="BC38" i="28"/>
  <c r="BC36" i="28"/>
  <c r="BC29" i="28"/>
  <c r="BC27" i="28"/>
  <c r="BD57" i="28"/>
  <c r="BD73" i="28"/>
  <c r="BD71" i="28"/>
  <c r="BD69" i="28"/>
  <c r="BD67" i="28"/>
  <c r="BD65" i="28"/>
  <c r="BC57" i="28"/>
  <c r="BD51" i="28"/>
  <c r="BD49" i="28"/>
  <c r="BD47" i="28"/>
  <c r="BD45" i="28"/>
  <c r="BD43" i="28"/>
  <c r="BD41" i="28"/>
  <c r="BD39" i="28"/>
  <c r="BD37" i="28"/>
  <c r="BD30" i="28"/>
  <c r="BD28" i="28"/>
  <c r="BD26" i="28"/>
  <c r="BD24" i="28"/>
  <c r="BD22" i="28"/>
  <c r="BD20" i="28"/>
  <c r="BD18" i="28"/>
  <c r="BD16" i="28"/>
  <c r="BD14" i="28"/>
  <c r="BD12" i="28"/>
  <c r="BD10" i="28"/>
  <c r="BD8" i="28"/>
  <c r="BD6" i="28"/>
  <c r="BD4" i="28"/>
  <c r="BC24" i="28"/>
  <c r="BC22" i="28"/>
  <c r="BC20" i="28"/>
  <c r="BC18" i="28"/>
  <c r="BC16" i="28"/>
  <c r="BC14" i="28"/>
  <c r="BC12" i="28"/>
  <c r="BC10" i="28"/>
  <c r="BC8" i="28"/>
  <c r="BC6" i="28"/>
  <c r="BC4" i="28"/>
  <c r="BD23" i="28"/>
  <c r="BD21" i="28"/>
  <c r="BD19" i="28"/>
  <c r="BD17" i="28"/>
  <c r="BD15" i="28"/>
  <c r="BD13" i="28"/>
  <c r="BD11" i="28"/>
  <c r="BD9" i="28"/>
  <c r="BD7" i="28"/>
  <c r="BD5" i="28"/>
  <c r="BC26" i="28"/>
  <c r="BC23" i="28"/>
  <c r="BC21" i="28"/>
  <c r="BC19" i="28"/>
  <c r="BC17" i="28"/>
  <c r="BC15" i="28"/>
  <c r="BC13" i="28"/>
  <c r="BC11" i="28"/>
  <c r="BC9" i="28"/>
  <c r="BC7" i="28"/>
  <c r="BC5" i="28"/>
  <c r="BD25" i="28"/>
  <c r="BC25" i="28"/>
  <c r="AT61" i="28" l="1"/>
  <c r="J70" i="31"/>
  <c r="AS61" i="28"/>
  <c r="G25" i="31"/>
  <c r="G75" i="31" s="1"/>
  <c r="L51" i="31"/>
  <c r="K70" i="31"/>
  <c r="AE84" i="28"/>
  <c r="AD84" i="28"/>
  <c r="L42" i="31"/>
  <c r="M52" i="31"/>
  <c r="M62" i="31"/>
  <c r="L62" i="31"/>
  <c r="L52" i="31"/>
  <c r="M42" i="31"/>
  <c r="K75" i="31"/>
  <c r="AT78" i="29"/>
  <c r="AS78" i="29"/>
  <c r="AS76" i="28"/>
  <c r="AT76" i="28"/>
  <c r="AT67" i="29"/>
  <c r="M21" i="31"/>
  <c r="M71" i="31" s="1"/>
  <c r="AT53" i="28"/>
  <c r="AD88" i="29"/>
  <c r="AD149" i="31"/>
  <c r="AD148" i="31"/>
  <c r="AE153" i="31"/>
  <c r="AE151" i="31"/>
  <c r="M12" i="31"/>
  <c r="L21" i="31"/>
  <c r="CL1" i="35"/>
  <c r="CU17" i="35"/>
  <c r="DF2" i="35"/>
  <c r="BL2" i="29"/>
  <c r="BR64" i="29" s="1"/>
  <c r="AE149" i="31"/>
  <c r="AE148" i="31"/>
  <c r="AS53" i="28"/>
  <c r="AD153" i="31"/>
  <c r="AD151" i="31"/>
  <c r="L12" i="31"/>
  <c r="J75" i="31"/>
  <c r="L70" i="31"/>
  <c r="M70" i="31"/>
  <c r="AS33" i="28"/>
  <c r="AS33" i="29"/>
  <c r="AT33" i="29"/>
  <c r="BH5" i="29"/>
  <c r="AM112" i="31" s="1"/>
  <c r="BP34" i="4"/>
  <c r="BI4" i="29"/>
  <c r="AN111" i="31" s="1"/>
  <c r="BQ33" i="4"/>
  <c r="BI30" i="29"/>
  <c r="AN137" i="31" s="1"/>
  <c r="BQ59" i="4"/>
  <c r="BI41" i="29"/>
  <c r="AN152" i="31" s="1"/>
  <c r="BQ77" i="4"/>
  <c r="BH27" i="29"/>
  <c r="AM134" i="31" s="1"/>
  <c r="BP56" i="4"/>
  <c r="BI11" i="29"/>
  <c r="AN118" i="31" s="1"/>
  <c r="BQ40" i="4"/>
  <c r="BH44" i="29"/>
  <c r="AM155" i="31" s="1"/>
  <c r="BP80" i="4"/>
  <c r="BH18" i="29"/>
  <c r="AM125" i="31" s="1"/>
  <c r="BP47" i="4"/>
  <c r="BH16" i="29"/>
  <c r="AM123" i="31" s="1"/>
  <c r="BP45" i="4"/>
  <c r="BH6" i="29"/>
  <c r="AM113" i="31" s="1"/>
  <c r="BP35" i="4"/>
  <c r="BI16" i="29"/>
  <c r="AN123" i="31" s="1"/>
  <c r="BQ45" i="4"/>
  <c r="BH58" i="29"/>
  <c r="AM189" i="31" s="1"/>
  <c r="BP117" i="4"/>
  <c r="BH51" i="29"/>
  <c r="AM167" i="31" s="1"/>
  <c r="BP92" i="4"/>
  <c r="BI43" i="29"/>
  <c r="AN154" i="31" s="1"/>
  <c r="BQ79" i="4"/>
  <c r="BH74" i="29"/>
  <c r="AM228" i="31" s="1"/>
  <c r="BP161" i="4"/>
  <c r="BH29" i="29"/>
  <c r="AM136" i="31" s="1"/>
  <c r="BP58" i="4"/>
  <c r="BI13" i="29"/>
  <c r="AN120" i="31" s="1"/>
  <c r="BQ42" i="4"/>
  <c r="BI29" i="29"/>
  <c r="AN136" i="31" s="1"/>
  <c r="BQ58" i="4"/>
  <c r="BH46" i="29"/>
  <c r="AM157" i="31" s="1"/>
  <c r="BP82" i="4"/>
  <c r="BH75" i="29"/>
  <c r="AM229" i="31" s="1"/>
  <c r="BP162" i="4"/>
  <c r="BH76" i="29"/>
  <c r="AM230" i="31" s="1"/>
  <c r="BP163" i="4"/>
  <c r="BI45" i="29"/>
  <c r="AN156" i="31" s="1"/>
  <c r="BQ81" i="4"/>
  <c r="BH31" i="29"/>
  <c r="AM138" i="31" s="1"/>
  <c r="BP60" i="4"/>
  <c r="BI31" i="29"/>
  <c r="AN138" i="31" s="1"/>
  <c r="BQ60" i="4"/>
  <c r="BH48" i="29"/>
  <c r="AM159" i="31" s="1"/>
  <c r="BP84" i="4"/>
  <c r="BI70" i="29"/>
  <c r="AN224" i="31" s="1"/>
  <c r="BQ157" i="4"/>
  <c r="CO157" i="4" s="1"/>
  <c r="BH7" i="29"/>
  <c r="AM114" i="31" s="1"/>
  <c r="BP36" i="4"/>
  <c r="BH24" i="29"/>
  <c r="AM131" i="31" s="1"/>
  <c r="BP53" i="4"/>
  <c r="BH12" i="29"/>
  <c r="AM119" i="31" s="1"/>
  <c r="BP41" i="4"/>
  <c r="BI18" i="29"/>
  <c r="AN125" i="31" s="1"/>
  <c r="BQ47" i="4"/>
  <c r="BH57" i="29"/>
  <c r="AM188" i="31" s="1"/>
  <c r="BP116" i="4"/>
  <c r="BH15" i="29"/>
  <c r="AM122" i="31" s="1"/>
  <c r="BP44" i="4"/>
  <c r="BI15" i="29"/>
  <c r="AN122" i="31" s="1"/>
  <c r="BQ44" i="4"/>
  <c r="BI44" i="29"/>
  <c r="AN155" i="31" s="1"/>
  <c r="BQ80" i="4"/>
  <c r="BH9" i="29"/>
  <c r="AM116" i="31" s="1"/>
  <c r="BP38" i="4"/>
  <c r="BH13" i="29"/>
  <c r="AM120" i="31" s="1"/>
  <c r="BP42" i="4"/>
  <c r="BH20" i="29"/>
  <c r="AM127" i="31" s="1"/>
  <c r="BP49" i="4"/>
  <c r="BI20" i="29"/>
  <c r="AN127" i="31" s="1"/>
  <c r="BQ49" i="4"/>
  <c r="BH39" i="29"/>
  <c r="AM150" i="31" s="1"/>
  <c r="BP75" i="4"/>
  <c r="BI58" i="29"/>
  <c r="AN189" i="31" s="1"/>
  <c r="BQ117" i="4"/>
  <c r="BI47" i="29"/>
  <c r="AN158" i="31" s="1"/>
  <c r="BQ83" i="4"/>
  <c r="BH17" i="29"/>
  <c r="AM124" i="31" s="1"/>
  <c r="BP46" i="4"/>
  <c r="BI17" i="29"/>
  <c r="AN124" i="31" s="1"/>
  <c r="BQ46" i="4"/>
  <c r="BH64" i="29"/>
  <c r="AM203" i="31" s="1"/>
  <c r="BP133" i="4"/>
  <c r="BH50" i="29"/>
  <c r="AM166" i="31" s="1"/>
  <c r="BP91" i="4"/>
  <c r="BI46" i="29"/>
  <c r="AN157" i="31" s="1"/>
  <c r="BQ82" i="4"/>
  <c r="BI72" i="29"/>
  <c r="AN226" i="31" s="1"/>
  <c r="BQ159" i="4"/>
  <c r="CO159" i="4" s="1"/>
  <c r="BH14" i="29"/>
  <c r="AM121" i="31" s="1"/>
  <c r="BP43" i="4"/>
  <c r="BI6" i="29"/>
  <c r="AN113" i="31" s="1"/>
  <c r="BQ35" i="4"/>
  <c r="BH41" i="29"/>
  <c r="AM152" i="31" s="1"/>
  <c r="BP77" i="4"/>
  <c r="BI49" i="29"/>
  <c r="AN160" i="31" s="1"/>
  <c r="BQ85" i="4"/>
  <c r="BI76" i="29"/>
  <c r="AN230" i="31" s="1"/>
  <c r="BQ163" i="4"/>
  <c r="CO163" i="4" s="1"/>
  <c r="BI19" i="29"/>
  <c r="AN126" i="31" s="1"/>
  <c r="BQ48" i="4"/>
  <c r="BI48" i="29"/>
  <c r="AN159" i="31" s="1"/>
  <c r="BQ84" i="4"/>
  <c r="BI74" i="29"/>
  <c r="AN228" i="31" s="1"/>
  <c r="BQ161" i="4"/>
  <c r="CO161" i="4" s="1"/>
  <c r="BH30" i="29"/>
  <c r="AM137" i="31" s="1"/>
  <c r="BP59" i="4"/>
  <c r="BI22" i="29"/>
  <c r="AN129" i="31" s="1"/>
  <c r="BQ51" i="4"/>
  <c r="BI65" i="29"/>
  <c r="AN204" i="31" s="1"/>
  <c r="BQ134" i="4"/>
  <c r="BH19" i="29"/>
  <c r="AM126" i="31" s="1"/>
  <c r="BP48" i="4"/>
  <c r="BH63" i="29"/>
  <c r="BP132" i="4"/>
  <c r="BH8" i="29"/>
  <c r="AM115" i="31" s="1"/>
  <c r="BP37" i="4"/>
  <c r="BH10" i="29"/>
  <c r="AM117" i="31" s="1"/>
  <c r="BP39" i="4"/>
  <c r="BI8" i="29"/>
  <c r="AN115" i="31" s="1"/>
  <c r="BQ37" i="4"/>
  <c r="BI24" i="29"/>
  <c r="AN131" i="31" s="1"/>
  <c r="BQ53" i="4"/>
  <c r="BH43" i="29"/>
  <c r="AM154" i="31" s="1"/>
  <c r="BP79" i="4"/>
  <c r="BH70" i="29"/>
  <c r="AM224" i="31" s="1"/>
  <c r="BP157" i="4"/>
  <c r="BI51" i="29"/>
  <c r="AN167" i="31" s="1"/>
  <c r="BQ92" i="4"/>
  <c r="BH21" i="29"/>
  <c r="AM128" i="31" s="1"/>
  <c r="BP50" i="4"/>
  <c r="BI5" i="29"/>
  <c r="AN112" i="31" s="1"/>
  <c r="BQ34" i="4"/>
  <c r="BI21" i="29"/>
  <c r="AN128" i="31" s="1"/>
  <c r="BQ50" i="4"/>
  <c r="BI64" i="29"/>
  <c r="AN203" i="31" s="1"/>
  <c r="BQ133" i="4"/>
  <c r="BI50" i="29"/>
  <c r="AN166" i="31" s="1"/>
  <c r="BQ91" i="4"/>
  <c r="BH65" i="29"/>
  <c r="AM204" i="31" s="1"/>
  <c r="BP134" i="4"/>
  <c r="AT33" i="28"/>
  <c r="BI10" i="29"/>
  <c r="AN117" i="31" s="1"/>
  <c r="BQ39" i="4"/>
  <c r="BH23" i="29"/>
  <c r="AM130" i="31" s="1"/>
  <c r="BP52" i="4"/>
  <c r="BI7" i="29"/>
  <c r="AN114" i="31" s="1"/>
  <c r="BQ36" i="4"/>
  <c r="BI23" i="29"/>
  <c r="AN130" i="31" s="1"/>
  <c r="BQ52" i="4"/>
  <c r="BH22" i="29"/>
  <c r="AM129" i="31" s="1"/>
  <c r="BP51" i="4"/>
  <c r="BH4" i="29"/>
  <c r="AM111" i="31" s="1"/>
  <c r="BP33" i="4"/>
  <c r="BI26" i="29"/>
  <c r="AN133" i="31" s="1"/>
  <c r="BQ55" i="4"/>
  <c r="BH45" i="29"/>
  <c r="AM156" i="31" s="1"/>
  <c r="BP81" i="4"/>
  <c r="BI63" i="29"/>
  <c r="AN202" i="31" s="1"/>
  <c r="BQ132" i="4"/>
  <c r="BI71" i="29"/>
  <c r="AN225" i="31" s="1"/>
  <c r="BQ158" i="4"/>
  <c r="CO158" i="4" s="1"/>
  <c r="BH28" i="29"/>
  <c r="AM135" i="31" s="1"/>
  <c r="BP57" i="4"/>
  <c r="BH26" i="29"/>
  <c r="AM133" i="31" s="1"/>
  <c r="BP55" i="4"/>
  <c r="BI12" i="29"/>
  <c r="AN119" i="31" s="1"/>
  <c r="BQ41" i="4"/>
  <c r="BI28" i="29"/>
  <c r="AN135" i="31" s="1"/>
  <c r="BQ57" i="4"/>
  <c r="BH47" i="29"/>
  <c r="AM158" i="31" s="1"/>
  <c r="BP83" i="4"/>
  <c r="BI39" i="29"/>
  <c r="AN150" i="31" s="1"/>
  <c r="BQ75" i="4"/>
  <c r="BI57" i="29"/>
  <c r="AN188" i="31" s="1"/>
  <c r="BQ116" i="4"/>
  <c r="BH25" i="29"/>
  <c r="AM132" i="31" s="1"/>
  <c r="BP54" i="4"/>
  <c r="BI9" i="29"/>
  <c r="AN116" i="31" s="1"/>
  <c r="BQ38" i="4"/>
  <c r="BI25" i="29"/>
  <c r="AN132" i="31" s="1"/>
  <c r="BQ54" i="4"/>
  <c r="BH71" i="29"/>
  <c r="AM225" i="31" s="1"/>
  <c r="BP158" i="4"/>
  <c r="BI73" i="29"/>
  <c r="AN227" i="31" s="1"/>
  <c r="BQ160" i="4"/>
  <c r="CO160" i="4" s="1"/>
  <c r="BH11" i="29"/>
  <c r="AM118" i="31" s="1"/>
  <c r="BP40" i="4"/>
  <c r="BI14" i="29"/>
  <c r="AN121" i="31" s="1"/>
  <c r="BQ43" i="4"/>
  <c r="BH49" i="29"/>
  <c r="AM160" i="31" s="1"/>
  <c r="BP85" i="4"/>
  <c r="BH72" i="29"/>
  <c r="AM226" i="31" s="1"/>
  <c r="BP159" i="4"/>
  <c r="BI27" i="29"/>
  <c r="AN134" i="31" s="1"/>
  <c r="BQ56" i="4"/>
  <c r="BH73" i="29"/>
  <c r="AM227" i="31" s="1"/>
  <c r="BP160" i="4"/>
  <c r="BI75" i="29"/>
  <c r="AN229" i="31" s="1"/>
  <c r="BF229" i="31" s="1"/>
  <c r="BQ162" i="4"/>
  <c r="CO162" i="4" s="1"/>
  <c r="BH23" i="28"/>
  <c r="AM103" i="31" s="1"/>
  <c r="BP25" i="4"/>
  <c r="BH68" i="28"/>
  <c r="AM209" i="31" s="1"/>
  <c r="BP139" i="4"/>
  <c r="BH11" i="28"/>
  <c r="AM91" i="31" s="1"/>
  <c r="BP13" i="4"/>
  <c r="BI21" i="28"/>
  <c r="AN101" i="31" s="1"/>
  <c r="BQ23" i="4"/>
  <c r="BI10" i="28"/>
  <c r="AN90" i="31" s="1"/>
  <c r="BQ12" i="4"/>
  <c r="BI47" i="28"/>
  <c r="AN171" i="31" s="1"/>
  <c r="BQ96" i="4"/>
  <c r="BH72" i="28"/>
  <c r="AM213" i="31" s="1"/>
  <c r="BP143" i="4"/>
  <c r="BH19" i="28"/>
  <c r="AM99" i="31" s="1"/>
  <c r="BP21" i="4"/>
  <c r="BH7" i="28"/>
  <c r="AM87" i="31" s="1"/>
  <c r="BP9" i="4"/>
  <c r="BH12" i="28"/>
  <c r="AM92" i="31" s="1"/>
  <c r="BP14" i="4"/>
  <c r="BI22" i="28"/>
  <c r="AN102" i="31" s="1"/>
  <c r="BQ24" i="4"/>
  <c r="BI69" i="28"/>
  <c r="AN210" i="31" s="1"/>
  <c r="BQ140" i="4"/>
  <c r="CO140" i="4" s="1"/>
  <c r="BH28" i="28"/>
  <c r="AM108" i="31" s="1"/>
  <c r="BP30" i="4"/>
  <c r="BI5" i="28"/>
  <c r="AN85" i="31" s="1"/>
  <c r="BQ7" i="4"/>
  <c r="BH16" i="28"/>
  <c r="AM96" i="31" s="1"/>
  <c r="BP18" i="4"/>
  <c r="BI26" i="28"/>
  <c r="AN106" i="31" s="1"/>
  <c r="BQ28" i="4"/>
  <c r="BI73" i="28"/>
  <c r="AN214" i="31" s="1"/>
  <c r="BQ144" i="4"/>
  <c r="CO144" i="4" s="1"/>
  <c r="BH44" i="28"/>
  <c r="AM173" i="31" s="1"/>
  <c r="BP98" i="4"/>
  <c r="BI44" i="28"/>
  <c r="AN173" i="31" s="1"/>
  <c r="BQ98" i="4"/>
  <c r="BI68" i="28"/>
  <c r="AN209" i="31" s="1"/>
  <c r="BQ139" i="4"/>
  <c r="CO139" i="4" s="1"/>
  <c r="BH37" i="28"/>
  <c r="AM169" i="31" s="1"/>
  <c r="BP94" i="4"/>
  <c r="BH65" i="28"/>
  <c r="BP136" i="4"/>
  <c r="BH13" i="28"/>
  <c r="AM93" i="31" s="1"/>
  <c r="BP15" i="4"/>
  <c r="BI7" i="28"/>
  <c r="AN87" i="31" s="1"/>
  <c r="BQ9" i="4"/>
  <c r="BI23" i="28"/>
  <c r="AN103" i="31" s="1"/>
  <c r="BQ25" i="4"/>
  <c r="BH18" i="28"/>
  <c r="AM98" i="31" s="1"/>
  <c r="BP20" i="4"/>
  <c r="BI12" i="28"/>
  <c r="AN92" i="31" s="1"/>
  <c r="BQ14" i="4"/>
  <c r="BI28" i="28"/>
  <c r="AN108" i="31" s="1"/>
  <c r="BQ30" i="4"/>
  <c r="BI49" i="28"/>
  <c r="AN176" i="31" s="1"/>
  <c r="BQ101" i="4"/>
  <c r="BI57" i="28"/>
  <c r="AN191" i="31" s="1"/>
  <c r="BQ119" i="4"/>
  <c r="BH46" i="28"/>
  <c r="AM170" i="31" s="1"/>
  <c r="BP95" i="4"/>
  <c r="BH74" i="28"/>
  <c r="AM215" i="31" s="1"/>
  <c r="BP145" i="4"/>
  <c r="BI46" i="28"/>
  <c r="AN170" i="31" s="1"/>
  <c r="BQ95" i="4"/>
  <c r="BI70" i="28"/>
  <c r="AN211" i="31" s="1"/>
  <c r="BQ141" i="4"/>
  <c r="CO141" i="4" s="1"/>
  <c r="BH39" i="28"/>
  <c r="AM164" i="31" s="1"/>
  <c r="BP89" i="4"/>
  <c r="BH67" i="28"/>
  <c r="AM208" i="31" s="1"/>
  <c r="BP138" i="4"/>
  <c r="BH15" i="28"/>
  <c r="AM95" i="31" s="1"/>
  <c r="BP17" i="4"/>
  <c r="BH4" i="28"/>
  <c r="AM84" i="31" s="1"/>
  <c r="BP6" i="4"/>
  <c r="BI14" i="28"/>
  <c r="AN94" i="31" s="1"/>
  <c r="BQ16" i="4"/>
  <c r="BI51" i="28"/>
  <c r="AN162" i="31" s="1"/>
  <c r="BQ87" i="4"/>
  <c r="BH48" i="28"/>
  <c r="AM175" i="31" s="1"/>
  <c r="BP100" i="4"/>
  <c r="BH41" i="28"/>
  <c r="AM177" i="31" s="1"/>
  <c r="BP102" i="4"/>
  <c r="BI13" i="28"/>
  <c r="AN93" i="31" s="1"/>
  <c r="BQ15" i="4"/>
  <c r="BI9" i="28"/>
  <c r="AN89" i="31" s="1"/>
  <c r="BQ11" i="4"/>
  <c r="BH20" i="28"/>
  <c r="AM100" i="31" s="1"/>
  <c r="BP22" i="4"/>
  <c r="BI30" i="28"/>
  <c r="AN110" i="31" s="1"/>
  <c r="BQ32" i="4"/>
  <c r="BH27" i="28"/>
  <c r="AM107" i="31" s="1"/>
  <c r="BP29" i="4"/>
  <c r="BI27" i="28"/>
  <c r="AN107" i="31" s="1"/>
  <c r="BQ29" i="4"/>
  <c r="BI48" i="28"/>
  <c r="AN175" i="31" s="1"/>
  <c r="BQ100" i="4"/>
  <c r="BI72" i="28"/>
  <c r="AN213" i="31" s="1"/>
  <c r="BQ143" i="4"/>
  <c r="CO143" i="4" s="1"/>
  <c r="BH69" i="28"/>
  <c r="AM210" i="31" s="1"/>
  <c r="BP140" i="4"/>
  <c r="BH25" i="28"/>
  <c r="AM105" i="31" s="1"/>
  <c r="BP27" i="4"/>
  <c r="BH17" i="28"/>
  <c r="AM97" i="31" s="1"/>
  <c r="BP19" i="4"/>
  <c r="BI11" i="28"/>
  <c r="AN91" i="31" s="1"/>
  <c r="BQ13" i="4"/>
  <c r="BH6" i="28"/>
  <c r="AM86" i="31" s="1"/>
  <c r="BP8" i="4"/>
  <c r="BH22" i="28"/>
  <c r="AM102" i="31" s="1"/>
  <c r="BP24" i="4"/>
  <c r="BI16" i="28"/>
  <c r="AN96" i="31" s="1"/>
  <c r="BQ18" i="4"/>
  <c r="BI37" i="28"/>
  <c r="AN169" i="31" s="1"/>
  <c r="BQ94" i="4"/>
  <c r="BH57" i="28"/>
  <c r="AM191" i="31" s="1"/>
  <c r="BP119" i="4"/>
  <c r="BH29" i="28"/>
  <c r="AM109" i="31" s="1"/>
  <c r="BP31" i="4"/>
  <c r="BH50" i="28"/>
  <c r="AM161" i="31" s="1"/>
  <c r="BP86" i="4"/>
  <c r="BI29" i="28"/>
  <c r="AN109" i="31" s="1"/>
  <c r="BQ31" i="4"/>
  <c r="BI50" i="28"/>
  <c r="AN161" i="31" s="1"/>
  <c r="BQ86" i="4"/>
  <c r="BI74" i="28"/>
  <c r="AN215" i="31" s="1"/>
  <c r="BQ145" i="4"/>
  <c r="CO145" i="4" s="1"/>
  <c r="BH43" i="28"/>
  <c r="AM172" i="31" s="1"/>
  <c r="BP97" i="4"/>
  <c r="BH71" i="28"/>
  <c r="AM212" i="31" s="1"/>
  <c r="BP142" i="4"/>
  <c r="BH8" i="28"/>
  <c r="AM88" i="31" s="1"/>
  <c r="BP10" i="4"/>
  <c r="BI39" i="28"/>
  <c r="AN164" i="31" s="1"/>
  <c r="BQ89" i="4"/>
  <c r="BH64" i="28"/>
  <c r="AM205" i="31" s="1"/>
  <c r="BP135" i="4"/>
  <c r="BH45" i="28"/>
  <c r="AM174" i="31" s="1"/>
  <c r="BP99" i="4"/>
  <c r="BI25" i="28"/>
  <c r="AN105" i="31" s="1"/>
  <c r="BQ27" i="4"/>
  <c r="BI18" i="28"/>
  <c r="AN98" i="31" s="1"/>
  <c r="BQ20" i="4"/>
  <c r="BI65" i="28"/>
  <c r="AN206" i="31" s="1"/>
  <c r="BQ136" i="4"/>
  <c r="BH36" i="28"/>
  <c r="AM168" i="31" s="1"/>
  <c r="BP93" i="4"/>
  <c r="BI36" i="28"/>
  <c r="AN168" i="31" s="1"/>
  <c r="BQ93" i="4"/>
  <c r="BH56" i="28"/>
  <c r="AM190" i="31" s="1"/>
  <c r="BP118" i="4"/>
  <c r="BI56" i="28"/>
  <c r="AN190" i="31" s="1"/>
  <c r="BQ118" i="4"/>
  <c r="BH73" i="28"/>
  <c r="AM214" i="31" s="1"/>
  <c r="BP144" i="4"/>
  <c r="BH5" i="28"/>
  <c r="AM85" i="31" s="1"/>
  <c r="BP7" i="4"/>
  <c r="BH21" i="28"/>
  <c r="AM101" i="31" s="1"/>
  <c r="BP23" i="4"/>
  <c r="BI15" i="28"/>
  <c r="AN95" i="31" s="1"/>
  <c r="BQ17" i="4"/>
  <c r="BH10" i="28"/>
  <c r="AM90" i="31" s="1"/>
  <c r="BP12" i="4"/>
  <c r="BI4" i="28"/>
  <c r="AN84" i="31" s="1"/>
  <c r="BQ6" i="4"/>
  <c r="BI20" i="28"/>
  <c r="AN100" i="31" s="1"/>
  <c r="BQ22" i="4"/>
  <c r="BI41" i="28"/>
  <c r="AN177" i="31" s="1"/>
  <c r="BQ102" i="4"/>
  <c r="BI67" i="28"/>
  <c r="AN208" i="31" s="1"/>
  <c r="BQ138" i="4"/>
  <c r="CO138" i="4" s="1"/>
  <c r="BH38" i="28"/>
  <c r="AM163" i="31" s="1"/>
  <c r="BP88" i="4"/>
  <c r="BH66" i="28"/>
  <c r="AM207" i="31" s="1"/>
  <c r="BP137" i="4"/>
  <c r="BI38" i="28"/>
  <c r="AN163" i="31" s="1"/>
  <c r="BQ88" i="4"/>
  <c r="BH58" i="28"/>
  <c r="AM192" i="31" s="1"/>
  <c r="BP120" i="4"/>
  <c r="BI58" i="28"/>
  <c r="AN192" i="31" s="1"/>
  <c r="BQ120" i="4"/>
  <c r="BH47" i="28"/>
  <c r="AM171" i="31" s="1"/>
  <c r="BP96" i="4"/>
  <c r="BH40" i="28"/>
  <c r="AM165" i="31" s="1"/>
  <c r="BP90" i="4"/>
  <c r="BH24" i="28"/>
  <c r="AM104" i="31" s="1"/>
  <c r="BP26" i="4"/>
  <c r="BI17" i="28"/>
  <c r="AN97" i="31" s="1"/>
  <c r="BQ19" i="4"/>
  <c r="BI6" i="28"/>
  <c r="AN86" i="31" s="1"/>
  <c r="BQ8" i="4"/>
  <c r="BI43" i="28"/>
  <c r="AN172" i="31" s="1"/>
  <c r="BQ97" i="4"/>
  <c r="BI40" i="28"/>
  <c r="AN165" i="31" s="1"/>
  <c r="BQ90" i="4"/>
  <c r="BI64" i="28"/>
  <c r="AN205" i="31" s="1"/>
  <c r="BQ135" i="4"/>
  <c r="BH49" i="28"/>
  <c r="AM176" i="31" s="1"/>
  <c r="BP101" i="4"/>
  <c r="BH9" i="28"/>
  <c r="AM89" i="31" s="1"/>
  <c r="BP11" i="4"/>
  <c r="BH26" i="28"/>
  <c r="AM106" i="31" s="1"/>
  <c r="BP28" i="4"/>
  <c r="BI19" i="28"/>
  <c r="AN99" i="31" s="1"/>
  <c r="BQ21" i="4"/>
  <c r="BH14" i="28"/>
  <c r="AM94" i="31" s="1"/>
  <c r="BP16" i="4"/>
  <c r="BI8" i="28"/>
  <c r="AN88" i="31" s="1"/>
  <c r="BQ10" i="4"/>
  <c r="BI24" i="28"/>
  <c r="AN104" i="31" s="1"/>
  <c r="BQ26" i="4"/>
  <c r="BI45" i="28"/>
  <c r="AN174" i="31" s="1"/>
  <c r="BQ99" i="4"/>
  <c r="BI71" i="28"/>
  <c r="AN212" i="31" s="1"/>
  <c r="BQ142" i="4"/>
  <c r="CO142" i="4" s="1"/>
  <c r="BH42" i="28"/>
  <c r="AM178" i="31" s="1"/>
  <c r="BP103" i="4"/>
  <c r="BH70" i="28"/>
  <c r="AM211" i="31" s="1"/>
  <c r="BP141" i="4"/>
  <c r="BI42" i="28"/>
  <c r="AN178" i="31" s="1"/>
  <c r="BQ103" i="4"/>
  <c r="BI66" i="28"/>
  <c r="AN207" i="31" s="1"/>
  <c r="BQ137" i="4"/>
  <c r="BH30" i="28"/>
  <c r="AM110" i="31" s="1"/>
  <c r="BP32" i="4"/>
  <c r="BH51" i="28"/>
  <c r="AM162" i="31" s="1"/>
  <c r="BP87" i="4"/>
  <c r="BX123" i="18"/>
  <c r="BX120" i="18"/>
  <c r="CI36" i="18"/>
  <c r="CI69" i="18"/>
  <c r="BX130" i="18"/>
  <c r="CI62" i="18"/>
  <c r="CI4" i="18"/>
  <c r="BX122" i="18"/>
  <c r="BX135" i="18"/>
  <c r="BX125" i="18"/>
  <c r="BX129" i="18"/>
  <c r="BX121" i="18"/>
  <c r="BX134" i="18"/>
  <c r="BX133" i="18"/>
  <c r="BX137" i="18"/>
  <c r="BX127" i="18"/>
  <c r="BX126" i="18"/>
  <c r="BX132" i="18"/>
  <c r="BX116" i="18"/>
  <c r="BX128" i="18"/>
  <c r="BX118" i="18"/>
  <c r="CP2" i="18"/>
  <c r="CI57" i="18"/>
  <c r="AS84" i="28"/>
  <c r="AE88" i="29"/>
  <c r="AE187" i="31"/>
  <c r="AT60" i="29"/>
  <c r="BC160" i="19"/>
  <c r="U268" i="19"/>
  <c r="U157" i="19"/>
  <c r="BC267" i="19"/>
  <c r="BC215" i="19"/>
  <c r="U212" i="19"/>
  <c r="BC55" i="19"/>
  <c r="U55" i="19"/>
  <c r="BC2" i="19"/>
  <c r="U104" i="19"/>
  <c r="U2" i="19"/>
  <c r="BC110" i="19"/>
  <c r="T168" i="13"/>
  <c r="T221" i="13"/>
  <c r="BB60" i="13"/>
  <c r="T57" i="13"/>
  <c r="T110" i="13"/>
  <c r="T2" i="13"/>
  <c r="BB2" i="13"/>
  <c r="BI40" i="29"/>
  <c r="BQ78" i="4"/>
  <c r="BD160" i="19"/>
  <c r="V268" i="19"/>
  <c r="V157" i="19"/>
  <c r="BD267" i="19"/>
  <c r="BD215" i="19"/>
  <c r="V212" i="19"/>
  <c r="V55" i="19"/>
  <c r="BD2" i="19"/>
  <c r="V104" i="19"/>
  <c r="V2" i="19"/>
  <c r="BD110" i="19"/>
  <c r="BD55" i="19"/>
  <c r="AE147" i="31"/>
  <c r="AT53" i="29"/>
  <c r="BB57" i="10"/>
  <c r="T2" i="10"/>
  <c r="BB2" i="10"/>
  <c r="U221" i="13"/>
  <c r="BC60" i="13"/>
  <c r="U57" i="13"/>
  <c r="U110" i="13"/>
  <c r="U168" i="13"/>
  <c r="U2" i="13"/>
  <c r="BC2" i="13"/>
  <c r="AD147" i="31"/>
  <c r="AS53" i="29"/>
  <c r="CJ131" i="17"/>
  <c r="CJ123" i="17"/>
  <c r="CJ138" i="17"/>
  <c r="CJ130" i="17"/>
  <c r="CU72" i="17"/>
  <c r="CJ137" i="17"/>
  <c r="CJ129" i="17"/>
  <c r="CJ121" i="17"/>
  <c r="CJ136" i="17"/>
  <c r="CJ128" i="17"/>
  <c r="CJ135" i="17"/>
  <c r="CJ119" i="17"/>
  <c r="CJ126" i="17"/>
  <c r="CJ133" i="17"/>
  <c r="CJ132" i="17"/>
  <c r="CU59" i="17"/>
  <c r="CJ125" i="17"/>
  <c r="CJ124" i="17"/>
  <c r="CJ140" i="17"/>
  <c r="CU52" i="17"/>
  <c r="CU33" i="17"/>
  <c r="CU4" i="17"/>
  <c r="DB2" i="17"/>
  <c r="DG52" i="17" s="1"/>
  <c r="BR74" i="28"/>
  <c r="BR72" i="28"/>
  <c r="BR70" i="28"/>
  <c r="BR68" i="28"/>
  <c r="BR66" i="28"/>
  <c r="BR64" i="28"/>
  <c r="BR50" i="28"/>
  <c r="BR48" i="28"/>
  <c r="BR46" i="28"/>
  <c r="BR44" i="28"/>
  <c r="BR42" i="28"/>
  <c r="BR40" i="28"/>
  <c r="BR38" i="28"/>
  <c r="BR36" i="28"/>
  <c r="BR29" i="28"/>
  <c r="BR27" i="28"/>
  <c r="BS57" i="28"/>
  <c r="BS73" i="28"/>
  <c r="BS71" i="28"/>
  <c r="BS69" i="28"/>
  <c r="BS67" i="28"/>
  <c r="BS65" i="28"/>
  <c r="BR57" i="28"/>
  <c r="BS51" i="28"/>
  <c r="BS49" i="28"/>
  <c r="BS47" i="28"/>
  <c r="BS45" i="28"/>
  <c r="BS43" i="28"/>
  <c r="BS41" i="28"/>
  <c r="BS39" i="28"/>
  <c r="BS37" i="28"/>
  <c r="BS30" i="28"/>
  <c r="BS28" i="28"/>
  <c r="BS26" i="28"/>
  <c r="BR73" i="28"/>
  <c r="BR71" i="28"/>
  <c r="BR69" i="28"/>
  <c r="BR67" i="28"/>
  <c r="BR65" i="28"/>
  <c r="BR51" i="28"/>
  <c r="BR49" i="28"/>
  <c r="BR47" i="28"/>
  <c r="BR45" i="28"/>
  <c r="BR43" i="28"/>
  <c r="BR41" i="28"/>
  <c r="BR39" i="28"/>
  <c r="BR37" i="28"/>
  <c r="BR30" i="28"/>
  <c r="BR28" i="28"/>
  <c r="BR26" i="28"/>
  <c r="BS58" i="28"/>
  <c r="BS56" i="28"/>
  <c r="BS74" i="28"/>
  <c r="BS72" i="28"/>
  <c r="BS70" i="28"/>
  <c r="BS68" i="28"/>
  <c r="BS66" i="28"/>
  <c r="BS64" i="28"/>
  <c r="BR58" i="28"/>
  <c r="BR56" i="28"/>
  <c r="BS50" i="28"/>
  <c r="BS48" i="28"/>
  <c r="BS46" i="28"/>
  <c r="BS44" i="28"/>
  <c r="BS42" i="28"/>
  <c r="BS40" i="28"/>
  <c r="BS38" i="28"/>
  <c r="BS36" i="28"/>
  <c r="BS29" i="28"/>
  <c r="BS27" i="28"/>
  <c r="BS25" i="28"/>
  <c r="BS23" i="28"/>
  <c r="BS21" i="28"/>
  <c r="BS19" i="28"/>
  <c r="BS17" i="28"/>
  <c r="BS15" i="28"/>
  <c r="BS13" i="28"/>
  <c r="BS11" i="28"/>
  <c r="BS9" i="28"/>
  <c r="BS7" i="28"/>
  <c r="BS5" i="28"/>
  <c r="BR23" i="28"/>
  <c r="BR21" i="28"/>
  <c r="BR19" i="28"/>
  <c r="BR17" i="28"/>
  <c r="BR15" i="28"/>
  <c r="BR13" i="28"/>
  <c r="BR11" i="28"/>
  <c r="BR9" i="28"/>
  <c r="BR7" i="28"/>
  <c r="BR5" i="28"/>
  <c r="BR25" i="28"/>
  <c r="BS24" i="28"/>
  <c r="BS22" i="28"/>
  <c r="BS20" i="28"/>
  <c r="BS18" i="28"/>
  <c r="BS16" i="28"/>
  <c r="BS14" i="28"/>
  <c r="BS12" i="28"/>
  <c r="BS10" i="28"/>
  <c r="BS8" i="28"/>
  <c r="BS6" i="28"/>
  <c r="BS4" i="28"/>
  <c r="BR24" i="28"/>
  <c r="BR22" i="28"/>
  <c r="BR20" i="28"/>
  <c r="BR18" i="28"/>
  <c r="BR16" i="28"/>
  <c r="BR14" i="28"/>
  <c r="BR12" i="28"/>
  <c r="BR10" i="28"/>
  <c r="BR8" i="28"/>
  <c r="BR6" i="28"/>
  <c r="BR4" i="28"/>
  <c r="W268" i="19"/>
  <c r="W157" i="19"/>
  <c r="BE267" i="19"/>
  <c r="BE215" i="19"/>
  <c r="W212" i="19"/>
  <c r="BE2" i="19"/>
  <c r="W104" i="19"/>
  <c r="W2" i="19"/>
  <c r="BE160" i="19"/>
  <c r="BE110" i="19"/>
  <c r="BE55" i="19"/>
  <c r="W55" i="19"/>
  <c r="BD57" i="10"/>
  <c r="BD2" i="10"/>
  <c r="V2" i="10"/>
  <c r="V221" i="13"/>
  <c r="V168" i="13"/>
  <c r="V57" i="13"/>
  <c r="V110" i="13"/>
  <c r="BD60" i="13"/>
  <c r="V2" i="13"/>
  <c r="BD2" i="13"/>
  <c r="BH37" i="29"/>
  <c r="BP74" i="4"/>
  <c r="BB51" i="20"/>
  <c r="BB2" i="20"/>
  <c r="T57" i="20"/>
  <c r="T3" i="20"/>
  <c r="BB27" i="25"/>
  <c r="BB22" i="25"/>
  <c r="BB16" i="25"/>
  <c r="BB11" i="25"/>
  <c r="BB167" i="12"/>
  <c r="T160" i="12"/>
  <c r="BB110" i="12"/>
  <c r="BB57" i="12"/>
  <c r="T101" i="12"/>
  <c r="T47" i="12"/>
  <c r="BB2" i="12"/>
  <c r="T2" i="12"/>
  <c r="BC57" i="10"/>
  <c r="BC2" i="10"/>
  <c r="U2" i="10"/>
  <c r="W221" i="13"/>
  <c r="W168" i="13"/>
  <c r="W110" i="13"/>
  <c r="BE2" i="13"/>
  <c r="BE60" i="13"/>
  <c r="W57" i="13"/>
  <c r="W2" i="13"/>
  <c r="BI56" i="29"/>
  <c r="BQ115" i="4"/>
  <c r="BC2" i="20"/>
  <c r="U57" i="20"/>
  <c r="U3" i="20"/>
  <c r="BC51" i="20"/>
  <c r="BC167" i="12"/>
  <c r="U160" i="12"/>
  <c r="BC110" i="12"/>
  <c r="BC57" i="12"/>
  <c r="U101" i="12"/>
  <c r="U47" i="12"/>
  <c r="BC2" i="12"/>
  <c r="U2" i="12"/>
  <c r="BE57" i="10"/>
  <c r="BE2" i="10"/>
  <c r="W2" i="10"/>
  <c r="BH36" i="29"/>
  <c r="BP72" i="4"/>
  <c r="V57" i="20"/>
  <c r="V3" i="20"/>
  <c r="BD51" i="20"/>
  <c r="BD2" i="20"/>
  <c r="AD187" i="31"/>
  <c r="AS60" i="29"/>
  <c r="BE167" i="12"/>
  <c r="W160" i="12"/>
  <c r="BE110" i="12"/>
  <c r="BE57" i="12"/>
  <c r="W101" i="12"/>
  <c r="W2" i="12"/>
  <c r="W47" i="12"/>
  <c r="BE2" i="12"/>
  <c r="W57" i="20"/>
  <c r="W3" i="20"/>
  <c r="BE51" i="20"/>
  <c r="BE2" i="20"/>
  <c r="BD167" i="12"/>
  <c r="V160" i="12"/>
  <c r="BD110" i="12"/>
  <c r="BD57" i="12"/>
  <c r="V101" i="12"/>
  <c r="BD2" i="12"/>
  <c r="V2" i="12"/>
  <c r="V47" i="12"/>
  <c r="BS72" i="29"/>
  <c r="BS47" i="29"/>
  <c r="BR71" i="29"/>
  <c r="BR43" i="29"/>
  <c r="BS28" i="29"/>
  <c r="BS12" i="29"/>
  <c r="BR24" i="29"/>
  <c r="BS46" i="29"/>
  <c r="BS70" i="29"/>
  <c r="BR36" i="29"/>
  <c r="BS21" i="29"/>
  <c r="BR19" i="29"/>
  <c r="BS5" i="29"/>
  <c r="BR4" i="29"/>
  <c r="BI37" i="29"/>
  <c r="BQ74" i="4"/>
  <c r="BH56" i="29"/>
  <c r="BP115" i="4"/>
  <c r="BH40" i="29"/>
  <c r="BP78" i="4"/>
  <c r="BI36" i="29"/>
  <c r="BQ72" i="4"/>
  <c r="T212" i="19"/>
  <c r="BB160" i="19"/>
  <c r="T268" i="19"/>
  <c r="T157" i="19"/>
  <c r="BB267" i="19"/>
  <c r="BB215" i="19"/>
  <c r="BB110" i="19"/>
  <c r="BB55" i="19"/>
  <c r="T55" i="19"/>
  <c r="BB2" i="19"/>
  <c r="T104" i="19"/>
  <c r="T2" i="19"/>
  <c r="L71" i="31" l="1"/>
  <c r="M53" i="31"/>
  <c r="M63" i="31"/>
  <c r="BH76" i="28"/>
  <c r="AM206" i="31"/>
  <c r="BH67" i="29"/>
  <c r="AM202" i="31"/>
  <c r="L63" i="31"/>
  <c r="L53" i="31"/>
  <c r="M43" i="31"/>
  <c r="M22" i="31"/>
  <c r="AT84" i="28"/>
  <c r="BI67" i="29"/>
  <c r="BI76" i="28"/>
  <c r="AS88" i="29"/>
  <c r="BR14" i="29"/>
  <c r="BW14" i="29" s="1"/>
  <c r="AV121" i="31" s="1"/>
  <c r="BE121" i="31" s="1"/>
  <c r="BS23" i="29"/>
  <c r="BS48" i="29"/>
  <c r="BS14" i="29"/>
  <c r="BX14" i="29" s="1"/>
  <c r="AW121" i="31" s="1"/>
  <c r="BF121" i="31" s="1"/>
  <c r="BS74" i="29"/>
  <c r="BX74" i="29" s="1"/>
  <c r="AW228" i="31" s="1"/>
  <c r="BF228" i="31" s="1"/>
  <c r="BR9" i="29"/>
  <c r="BW9" i="29" s="1"/>
  <c r="AV116" i="31" s="1"/>
  <c r="BE116" i="31" s="1"/>
  <c r="BS4" i="29"/>
  <c r="BX4" i="29" s="1"/>
  <c r="AW111" i="31" s="1"/>
  <c r="BF111" i="31" s="1"/>
  <c r="BR13" i="29"/>
  <c r="BW13" i="29" s="1"/>
  <c r="AV120" i="31" s="1"/>
  <c r="BE120" i="31" s="1"/>
  <c r="BS9" i="29"/>
  <c r="BS25" i="29"/>
  <c r="BR40" i="29"/>
  <c r="CH76" i="4" s="1"/>
  <c r="BR74" i="29"/>
  <c r="BW74" i="29" s="1"/>
  <c r="AV228" i="31" s="1"/>
  <c r="BE228" i="31" s="1"/>
  <c r="BS50" i="29"/>
  <c r="CI91" i="4" s="1"/>
  <c r="BR28" i="29"/>
  <c r="CH57" i="4" s="1"/>
  <c r="BS16" i="29"/>
  <c r="BX16" i="29" s="1"/>
  <c r="AW123" i="31" s="1"/>
  <c r="BF123" i="31" s="1"/>
  <c r="BR57" i="29"/>
  <c r="BR47" i="29"/>
  <c r="BW47" i="29" s="1"/>
  <c r="AV158" i="31" s="1"/>
  <c r="BE158" i="31" s="1"/>
  <c r="BR75" i="29"/>
  <c r="BS51" i="29"/>
  <c r="BR65" i="29"/>
  <c r="BW65" i="29" s="1"/>
  <c r="AV204" i="31" s="1"/>
  <c r="BE204" i="31" s="1"/>
  <c r="AN153" i="31"/>
  <c r="AN151" i="31"/>
  <c r="BR23" i="29"/>
  <c r="BW23" i="29" s="1"/>
  <c r="AV130" i="31" s="1"/>
  <c r="BE130" i="31" s="1"/>
  <c r="BR5" i="29"/>
  <c r="BR15" i="29"/>
  <c r="BS11" i="29"/>
  <c r="BS27" i="29"/>
  <c r="CI56" i="4" s="1"/>
  <c r="BR42" i="29"/>
  <c r="BW42" i="29" s="1"/>
  <c r="BS36" i="29"/>
  <c r="BX36" i="29" s="1"/>
  <c r="BS65" i="29"/>
  <c r="CI134" i="4" s="1"/>
  <c r="BR30" i="29"/>
  <c r="BW30" i="29" s="1"/>
  <c r="AV137" i="31" s="1"/>
  <c r="BE137" i="31" s="1"/>
  <c r="BS18" i="29"/>
  <c r="CI47" i="4" s="1"/>
  <c r="BS58" i="29"/>
  <c r="BX58" i="29" s="1"/>
  <c r="AW189" i="31" s="1"/>
  <c r="BF189" i="31" s="1"/>
  <c r="BR49" i="29"/>
  <c r="BS37" i="29"/>
  <c r="CI73" i="4" s="1"/>
  <c r="BS56" i="29"/>
  <c r="L13" i="31"/>
  <c r="CW1" i="35"/>
  <c r="DQ2" i="35"/>
  <c r="DF17" i="35"/>
  <c r="BR31" i="29"/>
  <c r="CH60" i="4" s="1"/>
  <c r="BS30" i="29"/>
  <c r="BX30" i="29" s="1"/>
  <c r="AW137" i="31" s="1"/>
  <c r="BF137" i="31" s="1"/>
  <c r="BR29" i="29"/>
  <c r="BW29" i="29" s="1"/>
  <c r="AV136" i="31" s="1"/>
  <c r="BE136" i="31" s="1"/>
  <c r="BR7" i="29"/>
  <c r="CH36" i="4" s="1"/>
  <c r="BR21" i="29"/>
  <c r="BS13" i="29"/>
  <c r="BS29" i="29"/>
  <c r="BX29" i="29" s="1"/>
  <c r="AW136" i="31" s="1"/>
  <c r="BF136" i="31" s="1"/>
  <c r="BR44" i="29"/>
  <c r="BS38" i="29"/>
  <c r="BX38" i="29" s="1"/>
  <c r="BR16" i="29"/>
  <c r="BW16" i="29" s="1"/>
  <c r="AV123" i="31" s="1"/>
  <c r="BE123" i="31" s="1"/>
  <c r="BR58" i="29"/>
  <c r="BS20" i="29"/>
  <c r="CI49" i="4" s="1"/>
  <c r="BS76" i="29"/>
  <c r="BR51" i="29"/>
  <c r="BS39" i="29"/>
  <c r="CI75" i="4" s="1"/>
  <c r="BS71" i="29"/>
  <c r="AN149" i="31"/>
  <c r="AN148" i="31"/>
  <c r="BS7" i="29"/>
  <c r="BX7" i="29" s="1"/>
  <c r="AW114" i="31" s="1"/>
  <c r="BF114" i="31" s="1"/>
  <c r="BR38" i="29"/>
  <c r="BW38" i="29" s="1"/>
  <c r="BR26" i="29"/>
  <c r="BR45" i="29"/>
  <c r="AM153" i="31"/>
  <c r="AM151" i="31"/>
  <c r="BR12" i="29"/>
  <c r="CH41" i="4" s="1"/>
  <c r="BR8" i="29"/>
  <c r="BR63" i="29"/>
  <c r="CH132" i="4" s="1"/>
  <c r="BS15" i="29"/>
  <c r="BS31" i="29"/>
  <c r="BR46" i="29"/>
  <c r="BS40" i="29"/>
  <c r="CI76" i="4" s="1"/>
  <c r="BR18" i="29"/>
  <c r="CH47" i="4" s="1"/>
  <c r="BS6" i="29"/>
  <c r="CI35" i="4" s="1"/>
  <c r="BS22" i="29"/>
  <c r="BR37" i="29"/>
  <c r="CH73" i="4" s="1"/>
  <c r="BR56" i="29"/>
  <c r="BS41" i="29"/>
  <c r="BS73" i="29"/>
  <c r="CI160" i="4" s="1"/>
  <c r="BR72" i="29"/>
  <c r="BW72" i="29" s="1"/>
  <c r="AV226" i="31" s="1"/>
  <c r="BE226" i="31" s="1"/>
  <c r="BR73" i="29"/>
  <c r="CH160" i="4" s="1"/>
  <c r="M13" i="31"/>
  <c r="BS26" i="29"/>
  <c r="BR17" i="29"/>
  <c r="BR11" i="29"/>
  <c r="BR10" i="29"/>
  <c r="BS17" i="29"/>
  <c r="BX17" i="29" s="1"/>
  <c r="AW124" i="31" s="1"/>
  <c r="BF124" i="31" s="1"/>
  <c r="BS63" i="29"/>
  <c r="CI132" i="4" s="1"/>
  <c r="BR48" i="29"/>
  <c r="CH84" i="4" s="1"/>
  <c r="BS42" i="29"/>
  <c r="BX42" i="29" s="1"/>
  <c r="BR20" i="29"/>
  <c r="CH49" i="4" s="1"/>
  <c r="BS8" i="29"/>
  <c r="BX8" i="29" s="1"/>
  <c r="AW115" i="31" s="1"/>
  <c r="BF115" i="31" s="1"/>
  <c r="BS24" i="29"/>
  <c r="BX24" i="29" s="1"/>
  <c r="AW131" i="31" s="1"/>
  <c r="BF131" i="31" s="1"/>
  <c r="BR39" i="29"/>
  <c r="BW39" i="29" s="1"/>
  <c r="AV150" i="31" s="1"/>
  <c r="BE150" i="31" s="1"/>
  <c r="BS57" i="29"/>
  <c r="BX57" i="29" s="1"/>
  <c r="AW188" i="31" s="1"/>
  <c r="BF188" i="31" s="1"/>
  <c r="BS43" i="29"/>
  <c r="BX43" i="29" s="1"/>
  <c r="AW154" i="31" s="1"/>
  <c r="BF154" i="31" s="1"/>
  <c r="BR76" i="29"/>
  <c r="CH163" i="4" s="1"/>
  <c r="AM149" i="31"/>
  <c r="AM148" i="31"/>
  <c r="BS49" i="29"/>
  <c r="BR6" i="29"/>
  <c r="BR25" i="29"/>
  <c r="CH54" i="4" s="1"/>
  <c r="BR27" i="29"/>
  <c r="BS19" i="29"/>
  <c r="BX19" i="29" s="1"/>
  <c r="AW126" i="31" s="1"/>
  <c r="BF126" i="31" s="1"/>
  <c r="BR70" i="29"/>
  <c r="CH157" i="4" s="1"/>
  <c r="BR50" i="29"/>
  <c r="CH91" i="4" s="1"/>
  <c r="BS44" i="29"/>
  <c r="BX44" i="29" s="1"/>
  <c r="AW155" i="31" s="1"/>
  <c r="BF155" i="31" s="1"/>
  <c r="BR22" i="29"/>
  <c r="BW22" i="29" s="1"/>
  <c r="AV129" i="31" s="1"/>
  <c r="BE129" i="31" s="1"/>
  <c r="BS10" i="29"/>
  <c r="BX10" i="29" s="1"/>
  <c r="AW117" i="31" s="1"/>
  <c r="BF117" i="31" s="1"/>
  <c r="BR41" i="29"/>
  <c r="CH77" i="4" s="1"/>
  <c r="BS64" i="29"/>
  <c r="BX64" i="29" s="1"/>
  <c r="AW203" i="31" s="1"/>
  <c r="BF203" i="31" s="1"/>
  <c r="BS45" i="29"/>
  <c r="BX45" i="29" s="1"/>
  <c r="AW156" i="31" s="1"/>
  <c r="BF156" i="31" s="1"/>
  <c r="BH78" i="29"/>
  <c r="BI78" i="29"/>
  <c r="BI53" i="28"/>
  <c r="BH53" i="28"/>
  <c r="BI33" i="28"/>
  <c r="BH33" i="28"/>
  <c r="BI33" i="29"/>
  <c r="BH33" i="29"/>
  <c r="BX51" i="29"/>
  <c r="AW167" i="31" s="1"/>
  <c r="BF167" i="31" s="1"/>
  <c r="CI92" i="4"/>
  <c r="BW5" i="29"/>
  <c r="AV112" i="31" s="1"/>
  <c r="BE112" i="31" s="1"/>
  <c r="CH34" i="4"/>
  <c r="BW15" i="29"/>
  <c r="AV122" i="31" s="1"/>
  <c r="BE122" i="31" s="1"/>
  <c r="CH44" i="4"/>
  <c r="BX11" i="29"/>
  <c r="AW118" i="31" s="1"/>
  <c r="BF118" i="31" s="1"/>
  <c r="CI40" i="4"/>
  <c r="BX27" i="29"/>
  <c r="AW134" i="31" s="1"/>
  <c r="BF134" i="31" s="1"/>
  <c r="BX18" i="29"/>
  <c r="AW125" i="31" s="1"/>
  <c r="BF125" i="31" s="1"/>
  <c r="BW49" i="29"/>
  <c r="AV160" i="31" s="1"/>
  <c r="BE160" i="31" s="1"/>
  <c r="CH85" i="4"/>
  <c r="BX9" i="29"/>
  <c r="AW116" i="31" s="1"/>
  <c r="BF116" i="31" s="1"/>
  <c r="CI38" i="4"/>
  <c r="CH58" i="4"/>
  <c r="BW7" i="29"/>
  <c r="AV114" i="31" s="1"/>
  <c r="BE114" i="31" s="1"/>
  <c r="BW21" i="29"/>
  <c r="AV128" i="31" s="1"/>
  <c r="BE128" i="31" s="1"/>
  <c r="CH50" i="4"/>
  <c r="BX13" i="29"/>
  <c r="AW120" i="31" s="1"/>
  <c r="BF120" i="31" s="1"/>
  <c r="CI42" i="4"/>
  <c r="BW44" i="29"/>
  <c r="AV155" i="31" s="1"/>
  <c r="BE155" i="31" s="1"/>
  <c r="CH80" i="4"/>
  <c r="BW58" i="29"/>
  <c r="AV189" i="31" s="1"/>
  <c r="BE189" i="31" s="1"/>
  <c r="CH117" i="4"/>
  <c r="BX20" i="29"/>
  <c r="AW127" i="31" s="1"/>
  <c r="BF127" i="31" s="1"/>
  <c r="BX76" i="29"/>
  <c r="AW230" i="31" s="1"/>
  <c r="BF230" i="31" s="1"/>
  <c r="CI163" i="4"/>
  <c r="BW51" i="29"/>
  <c r="AV167" i="31" s="1"/>
  <c r="BE167" i="31" s="1"/>
  <c r="CH92" i="4"/>
  <c r="BX39" i="29"/>
  <c r="AW150" i="31" s="1"/>
  <c r="BF150" i="31" s="1"/>
  <c r="BX71" i="29"/>
  <c r="AW225" i="31" s="1"/>
  <c r="BF225" i="31" s="1"/>
  <c r="CI158" i="4"/>
  <c r="BX22" i="29"/>
  <c r="AW129" i="31" s="1"/>
  <c r="BF129" i="31" s="1"/>
  <c r="CI51" i="4"/>
  <c r="BW11" i="29"/>
  <c r="AV118" i="31" s="1"/>
  <c r="BE118" i="31" s="1"/>
  <c r="CH40" i="4"/>
  <c r="BW48" i="29"/>
  <c r="AV159" i="31" s="1"/>
  <c r="BE159" i="31" s="1"/>
  <c r="BW75" i="29"/>
  <c r="AV229" i="31" s="1"/>
  <c r="BE229" i="31" s="1"/>
  <c r="CH162" i="4"/>
  <c r="CI37" i="4"/>
  <c r="BW76" i="29"/>
  <c r="AV230" i="31" s="1"/>
  <c r="BE230" i="31" s="1"/>
  <c r="BW6" i="29"/>
  <c r="AV113" i="31" s="1"/>
  <c r="BE113" i="31" s="1"/>
  <c r="CH35" i="4"/>
  <c r="BW27" i="29"/>
  <c r="AV134" i="31" s="1"/>
  <c r="BE134" i="31" s="1"/>
  <c r="CH56" i="4"/>
  <c r="CI48" i="4"/>
  <c r="BW70" i="29"/>
  <c r="AV224" i="31" s="1"/>
  <c r="BE224" i="31" s="1"/>
  <c r="BW50" i="29"/>
  <c r="AV166" i="31" s="1"/>
  <c r="BE166" i="31" s="1"/>
  <c r="BW64" i="29"/>
  <c r="AV203" i="31" s="1"/>
  <c r="BE203" i="31" s="1"/>
  <c r="CH133" i="4"/>
  <c r="BW57" i="29"/>
  <c r="AV188" i="31" s="1"/>
  <c r="BE188" i="31" s="1"/>
  <c r="CH116" i="4"/>
  <c r="BW8" i="29"/>
  <c r="AV115" i="31" s="1"/>
  <c r="BE115" i="31" s="1"/>
  <c r="CH37" i="4"/>
  <c r="BX31" i="29"/>
  <c r="AW138" i="31" s="1"/>
  <c r="BF138" i="31" s="1"/>
  <c r="CI60" i="4"/>
  <c r="BX73" i="29"/>
  <c r="AW227" i="31" s="1"/>
  <c r="BF227" i="31" s="1"/>
  <c r="BX5" i="29"/>
  <c r="AW112" i="31" s="1"/>
  <c r="BF112" i="31" s="1"/>
  <c r="CI34" i="4"/>
  <c r="BX21" i="29"/>
  <c r="AW128" i="31" s="1"/>
  <c r="BF128" i="31" s="1"/>
  <c r="CI50" i="4"/>
  <c r="BX70" i="29"/>
  <c r="AW224" i="31" s="1"/>
  <c r="BF224" i="31" s="1"/>
  <c r="CI157" i="4"/>
  <c r="BW24" i="29"/>
  <c r="AV131" i="31" s="1"/>
  <c r="BE131" i="31" s="1"/>
  <c r="CH53" i="4"/>
  <c r="BX12" i="29"/>
  <c r="AW119" i="31" s="1"/>
  <c r="BF119" i="31" s="1"/>
  <c r="CI41" i="4"/>
  <c r="BW43" i="29"/>
  <c r="AV154" i="31" s="1"/>
  <c r="BE154" i="31" s="1"/>
  <c r="CH79" i="4"/>
  <c r="BW71" i="29"/>
  <c r="AV225" i="31" s="1"/>
  <c r="BE225" i="31" s="1"/>
  <c r="CH158" i="4"/>
  <c r="BX72" i="29"/>
  <c r="AW226" i="31" s="1"/>
  <c r="BF226" i="31" s="1"/>
  <c r="CI159" i="4"/>
  <c r="BW63" i="29"/>
  <c r="AV202" i="31" s="1"/>
  <c r="BX15" i="29"/>
  <c r="AW122" i="31" s="1"/>
  <c r="BF122" i="31" s="1"/>
  <c r="CI44" i="4"/>
  <c r="BW46" i="29"/>
  <c r="AV157" i="31" s="1"/>
  <c r="BE157" i="31" s="1"/>
  <c r="CH82" i="4"/>
  <c r="BX6" i="29"/>
  <c r="AW113" i="31" s="1"/>
  <c r="BF113" i="31" s="1"/>
  <c r="BX41" i="29"/>
  <c r="AW152" i="31" s="1"/>
  <c r="BF152" i="31" s="1"/>
  <c r="CI77" i="4"/>
  <c r="BW17" i="29"/>
  <c r="AV124" i="31" s="1"/>
  <c r="BE124" i="31" s="1"/>
  <c r="CH46" i="4"/>
  <c r="BW10" i="29"/>
  <c r="AV117" i="31" s="1"/>
  <c r="BE117" i="31" s="1"/>
  <c r="CH39" i="4"/>
  <c r="BW20" i="29"/>
  <c r="AV127" i="31" s="1"/>
  <c r="BE127" i="31" s="1"/>
  <c r="CI53" i="4"/>
  <c r="BW4" i="29"/>
  <c r="AV111" i="31" s="1"/>
  <c r="BE111" i="31" s="1"/>
  <c r="CH33" i="4"/>
  <c r="BW19" i="29"/>
  <c r="AV126" i="31" s="1"/>
  <c r="BE126" i="31" s="1"/>
  <c r="CH48" i="4"/>
  <c r="BX46" i="29"/>
  <c r="AW157" i="31" s="1"/>
  <c r="BF157" i="31" s="1"/>
  <c r="CI82" i="4"/>
  <c r="BX28" i="29"/>
  <c r="AW135" i="31" s="1"/>
  <c r="BF135" i="31" s="1"/>
  <c r="CI57" i="4"/>
  <c r="BX47" i="29"/>
  <c r="AW158" i="31" s="1"/>
  <c r="BF158" i="31" s="1"/>
  <c r="CI83" i="4"/>
  <c r="BW31" i="29"/>
  <c r="AV138" i="31" s="1"/>
  <c r="BE138" i="31" s="1"/>
  <c r="BX23" i="29"/>
  <c r="AW130" i="31" s="1"/>
  <c r="BF130" i="31" s="1"/>
  <c r="CI52" i="4"/>
  <c r="BX48" i="29"/>
  <c r="AW159" i="31" s="1"/>
  <c r="BF159" i="31" s="1"/>
  <c r="CI84" i="4"/>
  <c r="BW26" i="29"/>
  <c r="AV133" i="31" s="1"/>
  <c r="BE133" i="31" s="1"/>
  <c r="CH55" i="4"/>
  <c r="CI43" i="4"/>
  <c r="CI59" i="4"/>
  <c r="BW45" i="29"/>
  <c r="AV156" i="31" s="1"/>
  <c r="BE156" i="31" s="1"/>
  <c r="CH81" i="4"/>
  <c r="BX49" i="29"/>
  <c r="AW160" i="31" s="1"/>
  <c r="BF160" i="31" s="1"/>
  <c r="CI85" i="4"/>
  <c r="CH38" i="4"/>
  <c r="BX25" i="29"/>
  <c r="AW132" i="31" s="1"/>
  <c r="BF132" i="31" s="1"/>
  <c r="CI54" i="4"/>
  <c r="BW16" i="28"/>
  <c r="AV96" i="31" s="1"/>
  <c r="BE96" i="31" s="1"/>
  <c r="CH18" i="4"/>
  <c r="BX36" i="28"/>
  <c r="AW168" i="31" s="1"/>
  <c r="BF168" i="31" s="1"/>
  <c r="CI93" i="4"/>
  <c r="BX69" i="28"/>
  <c r="AW210" i="31" s="1"/>
  <c r="BF210" i="31" s="1"/>
  <c r="CI140" i="4"/>
  <c r="BW18" i="28"/>
  <c r="AV98" i="31" s="1"/>
  <c r="BE98" i="31" s="1"/>
  <c r="CH20" i="4"/>
  <c r="BX12" i="28"/>
  <c r="AW92" i="31" s="1"/>
  <c r="BF92" i="31" s="1"/>
  <c r="CI14" i="4"/>
  <c r="BW5" i="28"/>
  <c r="AV85" i="31" s="1"/>
  <c r="BE85" i="31" s="1"/>
  <c r="CH7" i="4"/>
  <c r="BW21" i="28"/>
  <c r="AV101" i="31" s="1"/>
  <c r="BE101" i="31" s="1"/>
  <c r="CH23" i="4"/>
  <c r="BX17" i="28"/>
  <c r="AW97" i="31" s="1"/>
  <c r="BF97" i="31" s="1"/>
  <c r="CI19" i="4"/>
  <c r="BX38" i="28"/>
  <c r="AW163" i="31" s="1"/>
  <c r="BF163" i="31" s="1"/>
  <c r="CI88" i="4"/>
  <c r="BW58" i="28"/>
  <c r="AV192" i="31" s="1"/>
  <c r="BE192" i="31" s="1"/>
  <c r="CH120" i="4"/>
  <c r="BX58" i="28"/>
  <c r="AW192" i="31" s="1"/>
  <c r="BF192" i="31" s="1"/>
  <c r="CI120" i="4"/>
  <c r="BW45" i="28"/>
  <c r="AV174" i="31" s="1"/>
  <c r="BE174" i="31" s="1"/>
  <c r="CH99" i="4"/>
  <c r="BW73" i="28"/>
  <c r="AV214" i="31" s="1"/>
  <c r="BE214" i="31" s="1"/>
  <c r="CH144" i="4"/>
  <c r="BX45" i="28"/>
  <c r="AW174" i="31" s="1"/>
  <c r="BF174" i="31" s="1"/>
  <c r="CI99" i="4"/>
  <c r="BX71" i="28"/>
  <c r="AW212" i="31" s="1"/>
  <c r="BF212" i="31" s="1"/>
  <c r="CI142" i="4"/>
  <c r="BW42" i="28"/>
  <c r="AV178" i="31" s="1"/>
  <c r="BE178" i="31" s="1"/>
  <c r="CH103" i="4"/>
  <c r="BW70" i="28"/>
  <c r="AV211" i="31" s="1"/>
  <c r="BE211" i="31" s="1"/>
  <c r="CH141" i="4"/>
  <c r="BH61" i="28"/>
  <c r="BH84" i="28" s="1"/>
  <c r="BW25" i="28"/>
  <c r="AV105" i="31" s="1"/>
  <c r="BE105" i="31" s="1"/>
  <c r="CH27" i="4"/>
  <c r="BW68" i="28"/>
  <c r="AV209" i="31" s="1"/>
  <c r="BE209" i="31" s="1"/>
  <c r="CH139" i="4"/>
  <c r="BW4" i="28"/>
  <c r="AV84" i="31" s="1"/>
  <c r="BE84" i="31" s="1"/>
  <c r="CH6" i="4"/>
  <c r="BX14" i="28"/>
  <c r="AW94" i="31" s="1"/>
  <c r="BF94" i="31" s="1"/>
  <c r="CI16" i="4"/>
  <c r="BW23" i="28"/>
  <c r="AV103" i="31" s="1"/>
  <c r="BE103" i="31" s="1"/>
  <c r="CH25" i="4"/>
  <c r="BX40" i="28"/>
  <c r="AW165" i="31" s="1"/>
  <c r="BF165" i="31" s="1"/>
  <c r="CI90" i="4"/>
  <c r="BW26" i="28"/>
  <c r="AV106" i="31" s="1"/>
  <c r="BE106" i="31" s="1"/>
  <c r="CH28" i="4"/>
  <c r="BW47" i="28"/>
  <c r="AV171" i="31" s="1"/>
  <c r="BE171" i="31" s="1"/>
  <c r="CH96" i="4"/>
  <c r="BX47" i="28"/>
  <c r="AW171" i="31" s="1"/>
  <c r="BF171" i="31" s="1"/>
  <c r="CI96" i="4"/>
  <c r="BX73" i="28"/>
  <c r="AW214" i="31" s="1"/>
  <c r="BF214" i="31" s="1"/>
  <c r="CI144" i="4"/>
  <c r="BW72" i="28"/>
  <c r="AV213" i="31" s="1"/>
  <c r="BE213" i="31" s="1"/>
  <c r="CH143" i="4"/>
  <c r="BX10" i="28"/>
  <c r="AW90" i="31" s="1"/>
  <c r="BF90" i="31" s="1"/>
  <c r="CI12" i="4"/>
  <c r="BX56" i="28"/>
  <c r="AW190" i="31" s="1"/>
  <c r="BF190" i="31" s="1"/>
  <c r="CI118" i="4"/>
  <c r="BW40" i="28"/>
  <c r="AV165" i="31" s="1"/>
  <c r="BE165" i="31" s="1"/>
  <c r="CH90" i="4"/>
  <c r="BW20" i="28"/>
  <c r="AV100" i="31" s="1"/>
  <c r="BE100" i="31" s="1"/>
  <c r="CH22" i="4"/>
  <c r="BW7" i="28"/>
  <c r="AV87" i="31" s="1"/>
  <c r="BE87" i="31" s="1"/>
  <c r="CH9" i="4"/>
  <c r="BX19" i="28"/>
  <c r="AW99" i="31" s="1"/>
  <c r="BF99" i="31" s="1"/>
  <c r="CI21" i="4"/>
  <c r="BX64" i="28"/>
  <c r="AW205" i="31" s="1"/>
  <c r="BF205" i="31" s="1"/>
  <c r="CI135" i="4"/>
  <c r="BX26" i="28"/>
  <c r="AW106" i="31" s="1"/>
  <c r="BF106" i="31" s="1"/>
  <c r="CI28" i="4"/>
  <c r="BW44" i="28"/>
  <c r="AV173" i="31" s="1"/>
  <c r="BE173" i="31" s="1"/>
  <c r="CH98" i="4"/>
  <c r="BW6" i="28"/>
  <c r="AV86" i="31" s="1"/>
  <c r="BE86" i="31" s="1"/>
  <c r="CH8" i="4"/>
  <c r="BW22" i="28"/>
  <c r="AV102" i="31" s="1"/>
  <c r="BE102" i="31" s="1"/>
  <c r="CH24" i="4"/>
  <c r="BX16" i="28"/>
  <c r="AW96" i="31" s="1"/>
  <c r="BF96" i="31" s="1"/>
  <c r="CI18" i="4"/>
  <c r="BW9" i="28"/>
  <c r="AV89" i="31" s="1"/>
  <c r="BE89" i="31" s="1"/>
  <c r="CH11" i="4"/>
  <c r="BX5" i="28"/>
  <c r="AW85" i="31" s="1"/>
  <c r="BF85" i="31" s="1"/>
  <c r="CI7" i="4"/>
  <c r="BX21" i="28"/>
  <c r="AW101" i="31" s="1"/>
  <c r="BF101" i="31" s="1"/>
  <c r="CI23" i="4"/>
  <c r="BX42" i="28"/>
  <c r="AW178" i="31" s="1"/>
  <c r="BF178" i="31" s="1"/>
  <c r="CI103" i="4"/>
  <c r="BX66" i="28"/>
  <c r="AW207" i="31" s="1"/>
  <c r="BF207" i="31" s="1"/>
  <c r="CI137" i="4"/>
  <c r="BW28" i="28"/>
  <c r="AV108" i="31" s="1"/>
  <c r="BE108" i="31" s="1"/>
  <c r="CH30" i="4"/>
  <c r="BW49" i="28"/>
  <c r="AV176" i="31" s="1"/>
  <c r="BE176" i="31" s="1"/>
  <c r="CH101" i="4"/>
  <c r="BX28" i="28"/>
  <c r="AW108" i="31" s="1"/>
  <c r="BF108" i="31" s="1"/>
  <c r="CI30" i="4"/>
  <c r="BX49" i="28"/>
  <c r="AW176" i="31" s="1"/>
  <c r="BF176" i="31" s="1"/>
  <c r="CI101" i="4"/>
  <c r="BX57" i="28"/>
  <c r="AW191" i="31" s="1"/>
  <c r="BF191" i="31" s="1"/>
  <c r="CI119" i="4"/>
  <c r="BW46" i="28"/>
  <c r="AV170" i="31" s="1"/>
  <c r="BE170" i="31" s="1"/>
  <c r="CH95" i="4"/>
  <c r="BW74" i="28"/>
  <c r="AV215" i="31" s="1"/>
  <c r="BE215" i="31" s="1"/>
  <c r="CH145" i="4"/>
  <c r="BW71" i="28"/>
  <c r="AV212" i="31" s="1"/>
  <c r="BE212" i="31" s="1"/>
  <c r="CH142" i="4"/>
  <c r="BW8" i="28"/>
  <c r="AV88" i="31" s="1"/>
  <c r="BE88" i="31" s="1"/>
  <c r="CH10" i="4"/>
  <c r="BX18" i="28"/>
  <c r="AW98" i="31" s="1"/>
  <c r="BF98" i="31" s="1"/>
  <c r="CI20" i="4"/>
  <c r="BX7" i="28"/>
  <c r="AW87" i="31" s="1"/>
  <c r="BF87" i="31" s="1"/>
  <c r="CI9" i="4"/>
  <c r="BX44" i="28"/>
  <c r="AW173" i="31" s="1"/>
  <c r="BF173" i="31" s="1"/>
  <c r="CI98" i="4"/>
  <c r="BW51" i="28"/>
  <c r="AV162" i="31" s="1"/>
  <c r="BE162" i="31" s="1"/>
  <c r="CH87" i="4"/>
  <c r="BW27" i="28"/>
  <c r="AV107" i="31" s="1"/>
  <c r="BE107" i="31" s="1"/>
  <c r="CH29" i="4"/>
  <c r="BW56" i="28"/>
  <c r="AV190" i="31" s="1"/>
  <c r="BE190" i="31" s="1"/>
  <c r="CH118" i="4"/>
  <c r="BW24" i="28"/>
  <c r="AV104" i="31" s="1"/>
  <c r="BE104" i="31" s="1"/>
  <c r="CH26" i="4"/>
  <c r="BW11" i="28"/>
  <c r="AV91" i="31" s="1"/>
  <c r="BE91" i="31" s="1"/>
  <c r="CH13" i="4"/>
  <c r="BX23" i="28"/>
  <c r="AW103" i="31" s="1"/>
  <c r="BF103" i="31" s="1"/>
  <c r="CI25" i="4"/>
  <c r="BX68" i="28"/>
  <c r="AW209" i="31" s="1"/>
  <c r="BF209" i="31" s="1"/>
  <c r="CI139" i="4"/>
  <c r="BW30" i="28"/>
  <c r="AV110" i="31" s="1"/>
  <c r="BE110" i="31" s="1"/>
  <c r="CH32" i="4"/>
  <c r="BX30" i="28"/>
  <c r="AW110" i="31" s="1"/>
  <c r="BF110" i="31" s="1"/>
  <c r="CI32" i="4"/>
  <c r="BX51" i="28"/>
  <c r="AW162" i="31" s="1"/>
  <c r="BF162" i="31" s="1"/>
  <c r="CI87" i="4"/>
  <c r="BW48" i="28"/>
  <c r="AV175" i="31" s="1"/>
  <c r="BE175" i="31" s="1"/>
  <c r="CH100" i="4"/>
  <c r="BW10" i="28"/>
  <c r="AV90" i="31" s="1"/>
  <c r="BE90" i="31" s="1"/>
  <c r="CH12" i="4"/>
  <c r="BX4" i="28"/>
  <c r="AW84" i="31" s="1"/>
  <c r="CI6" i="4"/>
  <c r="BX20" i="28"/>
  <c r="AW100" i="31" s="1"/>
  <c r="BF100" i="31" s="1"/>
  <c r="CI22" i="4"/>
  <c r="BW13" i="28"/>
  <c r="AV93" i="31" s="1"/>
  <c r="BE93" i="31" s="1"/>
  <c r="CH15" i="4"/>
  <c r="BX9" i="28"/>
  <c r="AW89" i="31" s="1"/>
  <c r="BF89" i="31" s="1"/>
  <c r="CI11" i="4"/>
  <c r="BX25" i="28"/>
  <c r="AW105" i="31" s="1"/>
  <c r="BF105" i="31" s="1"/>
  <c r="CI27" i="4"/>
  <c r="BX46" i="28"/>
  <c r="AW170" i="31" s="1"/>
  <c r="BF170" i="31" s="1"/>
  <c r="CI95" i="4"/>
  <c r="BX70" i="28"/>
  <c r="AW211" i="31" s="1"/>
  <c r="BF211" i="31" s="1"/>
  <c r="CI141" i="4"/>
  <c r="BW37" i="28"/>
  <c r="AV169" i="31" s="1"/>
  <c r="BE169" i="31" s="1"/>
  <c r="CH94" i="4"/>
  <c r="BW65" i="28"/>
  <c r="AV206" i="31" s="1"/>
  <c r="CH136" i="4"/>
  <c r="BX37" i="28"/>
  <c r="AW169" i="31" s="1"/>
  <c r="BF169" i="31" s="1"/>
  <c r="CI94" i="4"/>
  <c r="BW57" i="28"/>
  <c r="AV191" i="31" s="1"/>
  <c r="BE191" i="31" s="1"/>
  <c r="CH119" i="4"/>
  <c r="BW29" i="28"/>
  <c r="AV109" i="31" s="1"/>
  <c r="BE109" i="31" s="1"/>
  <c r="CH31" i="4"/>
  <c r="BW50" i="28"/>
  <c r="AV161" i="31" s="1"/>
  <c r="BE161" i="31" s="1"/>
  <c r="CH86" i="4"/>
  <c r="BW19" i="28"/>
  <c r="AV99" i="31" s="1"/>
  <c r="BE99" i="31" s="1"/>
  <c r="CH21" i="4"/>
  <c r="BW43" i="28"/>
  <c r="AV172" i="31" s="1"/>
  <c r="BE172" i="31" s="1"/>
  <c r="CH97" i="4"/>
  <c r="BX43" i="28"/>
  <c r="AW172" i="31" s="1"/>
  <c r="BF172" i="31" s="1"/>
  <c r="CI97" i="4"/>
  <c r="BW12" i="28"/>
  <c r="AV92" i="31" s="1"/>
  <c r="BE92" i="31" s="1"/>
  <c r="CH14" i="4"/>
  <c r="BW15" i="28"/>
  <c r="AV95" i="31" s="1"/>
  <c r="BE95" i="31" s="1"/>
  <c r="CH17" i="4"/>
  <c r="BX27" i="28"/>
  <c r="AW107" i="31" s="1"/>
  <c r="BF107" i="31" s="1"/>
  <c r="CI29" i="4"/>
  <c r="BX39" i="28"/>
  <c r="AW164" i="31" s="1"/>
  <c r="BF164" i="31" s="1"/>
  <c r="CI89" i="4"/>
  <c r="BX15" i="28"/>
  <c r="AW95" i="31" s="1"/>
  <c r="BF95" i="31" s="1"/>
  <c r="CI17" i="4"/>
  <c r="BX6" i="28"/>
  <c r="AW86" i="31" s="1"/>
  <c r="BF86" i="31" s="1"/>
  <c r="CI8" i="4"/>
  <c r="BX22" i="28"/>
  <c r="AW102" i="31" s="1"/>
  <c r="BF102" i="31" s="1"/>
  <c r="CI24" i="4"/>
  <c r="BX11" i="28"/>
  <c r="AW91" i="31" s="1"/>
  <c r="BF91" i="31" s="1"/>
  <c r="CI13" i="4"/>
  <c r="BX48" i="28"/>
  <c r="AW175" i="31" s="1"/>
  <c r="BF175" i="31" s="1"/>
  <c r="CI100" i="4"/>
  <c r="BX72" i="28"/>
  <c r="AW213" i="31" s="1"/>
  <c r="BF213" i="31" s="1"/>
  <c r="CI143" i="4"/>
  <c r="BW39" i="28"/>
  <c r="AV164" i="31" s="1"/>
  <c r="BE164" i="31" s="1"/>
  <c r="CH89" i="4"/>
  <c r="BW67" i="28"/>
  <c r="AV208" i="31" s="1"/>
  <c r="BE208" i="31" s="1"/>
  <c r="CH138" i="4"/>
  <c r="BX65" i="28"/>
  <c r="AW206" i="31" s="1"/>
  <c r="BF206" i="31" s="1"/>
  <c r="CI136" i="4"/>
  <c r="BW36" i="28"/>
  <c r="AV168" i="31" s="1"/>
  <c r="BE168" i="31" s="1"/>
  <c r="CH93" i="4"/>
  <c r="BW64" i="28"/>
  <c r="AV205" i="31" s="1"/>
  <c r="BE205" i="31" s="1"/>
  <c r="CH135" i="4"/>
  <c r="BW14" i="28"/>
  <c r="AV94" i="31" s="1"/>
  <c r="BE94" i="31" s="1"/>
  <c r="CH16" i="4"/>
  <c r="BX8" i="28"/>
  <c r="AW88" i="31" s="1"/>
  <c r="BF88" i="31" s="1"/>
  <c r="CI10" i="4"/>
  <c r="BX24" i="28"/>
  <c r="AW104" i="31" s="1"/>
  <c r="BF104" i="31" s="1"/>
  <c r="CI26" i="4"/>
  <c r="BW17" i="28"/>
  <c r="AV97" i="31" s="1"/>
  <c r="BE97" i="31" s="1"/>
  <c r="CH19" i="4"/>
  <c r="BX13" i="28"/>
  <c r="AW93" i="31" s="1"/>
  <c r="BF93" i="31" s="1"/>
  <c r="CI15" i="4"/>
  <c r="BX29" i="28"/>
  <c r="AW109" i="31" s="1"/>
  <c r="BF109" i="31" s="1"/>
  <c r="CI31" i="4"/>
  <c r="BX50" i="28"/>
  <c r="AW161" i="31" s="1"/>
  <c r="BF161" i="31" s="1"/>
  <c r="CI86" i="4"/>
  <c r="BX74" i="28"/>
  <c r="AW215" i="31" s="1"/>
  <c r="BF215" i="31" s="1"/>
  <c r="CI145" i="4"/>
  <c r="BW41" i="28"/>
  <c r="AV177" i="31" s="1"/>
  <c r="BE177" i="31" s="1"/>
  <c r="CH102" i="4"/>
  <c r="BW69" i="28"/>
  <c r="AV210" i="31" s="1"/>
  <c r="BE210" i="31" s="1"/>
  <c r="CH140" i="4"/>
  <c r="BX41" i="28"/>
  <c r="AW177" i="31" s="1"/>
  <c r="BF177" i="31" s="1"/>
  <c r="CI102" i="4"/>
  <c r="BX67" i="28"/>
  <c r="AW208" i="31" s="1"/>
  <c r="BF208" i="31" s="1"/>
  <c r="CI138" i="4"/>
  <c r="BW38" i="28"/>
  <c r="AV163" i="31" s="1"/>
  <c r="BE163" i="31" s="1"/>
  <c r="CH88" i="4"/>
  <c r="BW66" i="28"/>
  <c r="AV207" i="31" s="1"/>
  <c r="BE207" i="31" s="1"/>
  <c r="CH137" i="4"/>
  <c r="BI61" i="28"/>
  <c r="CU62" i="18"/>
  <c r="CU69" i="18"/>
  <c r="DB2" i="18"/>
  <c r="CJ130" i="18"/>
  <c r="CJ125" i="18"/>
  <c r="CJ129" i="18"/>
  <c r="CU57" i="18"/>
  <c r="CJ122" i="18"/>
  <c r="CJ135" i="18"/>
  <c r="CU36" i="18"/>
  <c r="CJ137" i="18"/>
  <c r="CJ127" i="18"/>
  <c r="CJ133" i="18"/>
  <c r="CJ134" i="18"/>
  <c r="CJ132" i="18"/>
  <c r="CJ121" i="18"/>
  <c r="CJ126" i="18"/>
  <c r="CJ120" i="18"/>
  <c r="CU4" i="18"/>
  <c r="CJ116" i="18"/>
  <c r="CJ128" i="18"/>
  <c r="CJ118" i="18"/>
  <c r="CJ123" i="18"/>
  <c r="AT88" i="29"/>
  <c r="M32" i="31"/>
  <c r="AM147" i="31"/>
  <c r="BH53" i="29"/>
  <c r="AN187" i="31"/>
  <c r="M33" i="31" s="1"/>
  <c r="BI60" i="29"/>
  <c r="BW36" i="29"/>
  <c r="CH72" i="4"/>
  <c r="AN147" i="31"/>
  <c r="BI53" i="29"/>
  <c r="L32" i="31"/>
  <c r="BX37" i="29"/>
  <c r="BX56" i="29"/>
  <c r="CI115" i="4"/>
  <c r="AM187" i="31"/>
  <c r="L33" i="31" s="1"/>
  <c r="BH60" i="29"/>
  <c r="BW40" i="29"/>
  <c r="CH78" i="4"/>
  <c r="CI78" i="4"/>
  <c r="BW56" i="29"/>
  <c r="CH115" i="4"/>
  <c r="CV138" i="17"/>
  <c r="CV130" i="17"/>
  <c r="DG72" i="17"/>
  <c r="CV137" i="17"/>
  <c r="CV129" i="17"/>
  <c r="CV121" i="17"/>
  <c r="CV136" i="17"/>
  <c r="CV128" i="17"/>
  <c r="CV135" i="17"/>
  <c r="CV119" i="17"/>
  <c r="CV126" i="17"/>
  <c r="CV133" i="17"/>
  <c r="CV125" i="17"/>
  <c r="CV131" i="17"/>
  <c r="CV132" i="17"/>
  <c r="DG59" i="17"/>
  <c r="CV123" i="17"/>
  <c r="CV124" i="17"/>
  <c r="CV140" i="17"/>
  <c r="DG33" i="17"/>
  <c r="DG4" i="17"/>
  <c r="DN2" i="17"/>
  <c r="L22" i="31"/>
  <c r="BW28" i="29" l="1"/>
  <c r="AV135" i="31" s="1"/>
  <c r="BE135" i="31" s="1"/>
  <c r="CH75" i="4"/>
  <c r="CI116" i="4"/>
  <c r="CI133" i="4"/>
  <c r="CI39" i="4"/>
  <c r="BW12" i="29"/>
  <c r="AV119" i="31" s="1"/>
  <c r="BE119" i="31" s="1"/>
  <c r="CH43" i="4"/>
  <c r="CH83" i="4"/>
  <c r="CH51" i="4"/>
  <c r="CI117" i="4"/>
  <c r="CI46" i="4"/>
  <c r="CH42" i="4"/>
  <c r="BX61" i="28"/>
  <c r="CI33" i="4"/>
  <c r="BX40" i="29"/>
  <c r="BX53" i="29" s="1"/>
  <c r="CH159" i="4"/>
  <c r="CI58" i="4"/>
  <c r="CI45" i="4"/>
  <c r="CH59" i="4"/>
  <c r="L43" i="31"/>
  <c r="BE202" i="31"/>
  <c r="CH52" i="4"/>
  <c r="L44" i="31"/>
  <c r="CI81" i="4"/>
  <c r="BE206" i="31"/>
  <c r="M64" i="31"/>
  <c r="M54" i="31"/>
  <c r="M55" i="31" s="1"/>
  <c r="M65" i="31"/>
  <c r="M72" i="31"/>
  <c r="L72" i="31"/>
  <c r="BW37" i="29"/>
  <c r="BW67" i="29"/>
  <c r="CI80" i="4"/>
  <c r="CH134" i="4"/>
  <c r="CI36" i="4"/>
  <c r="CI72" i="4"/>
  <c r="CH161" i="4"/>
  <c r="CH45" i="4"/>
  <c r="CH74" i="4"/>
  <c r="BW73" i="29"/>
  <c r="BW18" i="29"/>
  <c r="AV125" i="31" s="1"/>
  <c r="BE125" i="31" s="1"/>
  <c r="BX63" i="29"/>
  <c r="AW202" i="31" s="1"/>
  <c r="BW41" i="29"/>
  <c r="AV152" i="31" s="1"/>
  <c r="BE152" i="31" s="1"/>
  <c r="BW25" i="29"/>
  <c r="AV132" i="31" s="1"/>
  <c r="BE132" i="31" s="1"/>
  <c r="BX50" i="29"/>
  <c r="AW166" i="31" s="1"/>
  <c r="BF166" i="31" s="1"/>
  <c r="BX65" i="29"/>
  <c r="AW204" i="31" s="1"/>
  <c r="BF204" i="31" s="1"/>
  <c r="AV149" i="31"/>
  <c r="BE149" i="31" s="1"/>
  <c r="AV148" i="31"/>
  <c r="BE148" i="31" s="1"/>
  <c r="L23" i="31"/>
  <c r="BF84" i="31"/>
  <c r="M23" i="31"/>
  <c r="CI161" i="4"/>
  <c r="AW153" i="31"/>
  <c r="BF153" i="31" s="1"/>
  <c r="AW149" i="31"/>
  <c r="BF149" i="31" s="1"/>
  <c r="AW148" i="31"/>
  <c r="BF148" i="31" s="1"/>
  <c r="DH1" i="35"/>
  <c r="EB2" i="35"/>
  <c r="DQ17" i="35"/>
  <c r="BX76" i="28"/>
  <c r="CI79" i="4"/>
  <c r="CI74" i="4"/>
  <c r="AV153" i="31"/>
  <c r="BE153" i="31" s="1"/>
  <c r="AV151" i="31"/>
  <c r="BE151" i="31" s="1"/>
  <c r="CI55" i="4"/>
  <c r="BX26" i="29"/>
  <c r="AW133" i="31" s="1"/>
  <c r="BF133" i="31" s="1"/>
  <c r="BW76" i="28"/>
  <c r="BW53" i="28"/>
  <c r="BX53" i="28"/>
  <c r="BI84" i="28"/>
  <c r="BW61" i="28"/>
  <c r="BW33" i="28"/>
  <c r="BW84" i="28" s="1"/>
  <c r="BX33" i="28"/>
  <c r="BX78" i="29"/>
  <c r="CV122" i="18"/>
  <c r="CV135" i="18"/>
  <c r="DG4" i="18"/>
  <c r="CV137" i="18"/>
  <c r="DG36" i="18"/>
  <c r="CV126" i="18"/>
  <c r="CV128" i="18"/>
  <c r="CV118" i="18"/>
  <c r="CV123" i="18"/>
  <c r="CV133" i="18"/>
  <c r="DG62" i="18"/>
  <c r="DG69" i="18"/>
  <c r="DN2" i="18"/>
  <c r="CV134" i="18"/>
  <c r="CV121" i="18"/>
  <c r="CV120" i="18"/>
  <c r="CV125" i="18"/>
  <c r="CV127" i="18"/>
  <c r="CV129" i="18"/>
  <c r="CV132" i="18"/>
  <c r="CV130" i="18"/>
  <c r="DG57" i="18"/>
  <c r="CV116" i="18"/>
  <c r="BH88" i="29"/>
  <c r="AW187" i="31"/>
  <c r="M34" i="31" s="1"/>
  <c r="M35" i="31" s="1"/>
  <c r="BX60" i="29"/>
  <c r="AV147" i="31"/>
  <c r="DH137" i="17"/>
  <c r="DH129" i="17"/>
  <c r="DH121" i="17"/>
  <c r="DH136" i="17"/>
  <c r="DH128" i="17"/>
  <c r="DH135" i="17"/>
  <c r="DH119" i="17"/>
  <c r="DH126" i="17"/>
  <c r="DH133" i="17"/>
  <c r="DH125" i="17"/>
  <c r="DH140" i="17"/>
  <c r="DH132" i="17"/>
  <c r="DH124" i="17"/>
  <c r="DS59" i="17"/>
  <c r="DH123" i="17"/>
  <c r="DS72" i="17"/>
  <c r="DH138" i="17"/>
  <c r="DS52" i="17"/>
  <c r="DH130" i="17"/>
  <c r="DH131" i="17"/>
  <c r="DS33" i="17"/>
  <c r="DS4" i="17"/>
  <c r="EB2" i="17"/>
  <c r="EG52" i="17" s="1"/>
  <c r="AV187" i="31"/>
  <c r="L34" i="31" s="1"/>
  <c r="L35" i="31" s="1"/>
  <c r="BW60" i="29"/>
  <c r="AW147" i="31"/>
  <c r="BI88" i="29"/>
  <c r="AW151" i="31" l="1"/>
  <c r="BF151" i="31" s="1"/>
  <c r="L73" i="31"/>
  <c r="BW78" i="29"/>
  <c r="AV227" i="31"/>
  <c r="M44" i="31"/>
  <c r="M45" i="31" s="1"/>
  <c r="BF202" i="31"/>
  <c r="L45" i="31"/>
  <c r="M73" i="31"/>
  <c r="L14" i="31"/>
  <c r="L15" i="31" s="1"/>
  <c r="BW53" i="29"/>
  <c r="BW33" i="29"/>
  <c r="BW88" i="29" s="1"/>
  <c r="BX84" i="28"/>
  <c r="DS1" i="35"/>
  <c r="EM2" i="35"/>
  <c r="EB17" i="35"/>
  <c r="BX33" i="29"/>
  <c r="M14" i="31"/>
  <c r="M15" i="31" s="1"/>
  <c r="BX67" i="29"/>
  <c r="DH129" i="18"/>
  <c r="DH134" i="18"/>
  <c r="DS62" i="18"/>
  <c r="DS4" i="18"/>
  <c r="DS57" i="18"/>
  <c r="DH132" i="18"/>
  <c r="DH127" i="18"/>
  <c r="DH121" i="18"/>
  <c r="DH126" i="18"/>
  <c r="EB2" i="18"/>
  <c r="DH128" i="18"/>
  <c r="DH118" i="18"/>
  <c r="DS69" i="18"/>
  <c r="DH125" i="18"/>
  <c r="DH130" i="18"/>
  <c r="DH122" i="18"/>
  <c r="DH135" i="18"/>
  <c r="DH116" i="18"/>
  <c r="DH120" i="18"/>
  <c r="DH133" i="18"/>
  <c r="DH123" i="18"/>
  <c r="DH137" i="18"/>
  <c r="DS36" i="18"/>
  <c r="BF187" i="31"/>
  <c r="BE187" i="31"/>
  <c r="L24" i="31"/>
  <c r="BE147" i="31"/>
  <c r="M24" i="31"/>
  <c r="BF147" i="31"/>
  <c r="AP5" i="4"/>
  <c r="DV136" i="17"/>
  <c r="DV128" i="17"/>
  <c r="DV135" i="17"/>
  <c r="DV119" i="17"/>
  <c r="DV126" i="17"/>
  <c r="DV133" i="17"/>
  <c r="DV125" i="17"/>
  <c r="DV140" i="17"/>
  <c r="DV132" i="17"/>
  <c r="DV124" i="17"/>
  <c r="DV131" i="17"/>
  <c r="DV123" i="17"/>
  <c r="DV121" i="17"/>
  <c r="EG72" i="17"/>
  <c r="DV138" i="17"/>
  <c r="DV137" i="17"/>
  <c r="DV130" i="17"/>
  <c r="DV129" i="17"/>
  <c r="EG59" i="17"/>
  <c r="EG33" i="17"/>
  <c r="EG4" i="17"/>
  <c r="EN2" i="17"/>
  <c r="BX88" i="29" l="1"/>
  <c r="BE227" i="31"/>
  <c r="L54" i="31"/>
  <c r="L55" i="31" s="1"/>
  <c r="L64" i="31"/>
  <c r="L65" i="31" s="1"/>
  <c r="M74" i="31"/>
  <c r="L25" i="31"/>
  <c r="M25" i="31"/>
  <c r="M75" i="31" s="1"/>
  <c r="ED1" i="35"/>
  <c r="EM17" i="35"/>
  <c r="EX2" i="35"/>
  <c r="EG69" i="18"/>
  <c r="EG57" i="18"/>
  <c r="DV135" i="18"/>
  <c r="DV116" i="18"/>
  <c r="DV137" i="18"/>
  <c r="DV127" i="18"/>
  <c r="DV123" i="18"/>
  <c r="DV132" i="18"/>
  <c r="DV125" i="18"/>
  <c r="DV129" i="18"/>
  <c r="DV134" i="18"/>
  <c r="EG62" i="18"/>
  <c r="DV121" i="18"/>
  <c r="DV126" i="18"/>
  <c r="EG36" i="18"/>
  <c r="DV120" i="18"/>
  <c r="DV130" i="18"/>
  <c r="EG4" i="18"/>
  <c r="EN2" i="18"/>
  <c r="DV128" i="18"/>
  <c r="DV118" i="18"/>
  <c r="DV122" i="18"/>
  <c r="DV133" i="18"/>
  <c r="N3" i="21"/>
  <c r="R3" i="21"/>
  <c r="Q3" i="21"/>
  <c r="P3" i="21"/>
  <c r="O3" i="21"/>
  <c r="BF57" i="10"/>
  <c r="BF2" i="10"/>
  <c r="X2" i="10"/>
  <c r="AS5" i="4"/>
  <c r="AR5" i="4"/>
  <c r="AQ5" i="4"/>
  <c r="AT5" i="4"/>
  <c r="EH135" i="17"/>
  <c r="EH119" i="17"/>
  <c r="EH126" i="17"/>
  <c r="EH133" i="17"/>
  <c r="EH125" i="17"/>
  <c r="EH140" i="17"/>
  <c r="EH132" i="17"/>
  <c r="EH124" i="17"/>
  <c r="EH131" i="17"/>
  <c r="EH123" i="17"/>
  <c r="EH138" i="17"/>
  <c r="EH130" i="17"/>
  <c r="ES72" i="17"/>
  <c r="EH121" i="17"/>
  <c r="EH137" i="17"/>
  <c r="EH136" i="17"/>
  <c r="ES52" i="17"/>
  <c r="EH129" i="17"/>
  <c r="EH128" i="17"/>
  <c r="ES59" i="17"/>
  <c r="ES33" i="17"/>
  <c r="ES4" i="17"/>
  <c r="EZ2" i="17"/>
  <c r="BF167" i="12"/>
  <c r="X160" i="12"/>
  <c r="BF110" i="12"/>
  <c r="BF57" i="12"/>
  <c r="X101" i="12"/>
  <c r="X47" i="12"/>
  <c r="BF2" i="12"/>
  <c r="X2" i="12"/>
  <c r="X110" i="13"/>
  <c r="X221" i="13"/>
  <c r="BF2" i="13"/>
  <c r="X168" i="13"/>
  <c r="BF60" i="13"/>
  <c r="X57" i="13"/>
  <c r="X2" i="13"/>
  <c r="BF51" i="20"/>
  <c r="X57" i="20"/>
  <c r="X3" i="20"/>
  <c r="BF2" i="20"/>
  <c r="BF160" i="19"/>
  <c r="X268" i="19"/>
  <c r="BF267" i="19"/>
  <c r="BF215" i="19"/>
  <c r="X212" i="19"/>
  <c r="BF2" i="19"/>
  <c r="X104" i="19"/>
  <c r="X2" i="19"/>
  <c r="X157" i="19"/>
  <c r="BF110" i="19"/>
  <c r="BF55" i="19"/>
  <c r="X55" i="19"/>
  <c r="L75" i="31" l="1"/>
  <c r="L74" i="31"/>
  <c r="EO1" i="35"/>
  <c r="FI2" i="35"/>
  <c r="EX17" i="35"/>
  <c r="EH122" i="18"/>
  <c r="EH120" i="18"/>
  <c r="EH133" i="18"/>
  <c r="EH137" i="18"/>
  <c r="EH125" i="18"/>
  <c r="EH126" i="18"/>
  <c r="ES69" i="18"/>
  <c r="EH121" i="18"/>
  <c r="EH128" i="18"/>
  <c r="ES57" i="18"/>
  <c r="EH132" i="18"/>
  <c r="ES4" i="18"/>
  <c r="EH135" i="18"/>
  <c r="EH116" i="18"/>
  <c r="EZ2" i="18"/>
  <c r="EH127" i="18"/>
  <c r="EH123" i="18"/>
  <c r="ES36" i="18"/>
  <c r="EH134" i="18"/>
  <c r="EH129" i="18"/>
  <c r="EH130" i="18"/>
  <c r="EH118" i="18"/>
  <c r="ES62" i="18"/>
  <c r="Z57" i="20"/>
  <c r="BH2" i="20"/>
  <c r="BH51" i="20"/>
  <c r="Z3" i="20"/>
  <c r="Z168" i="13"/>
  <c r="Z221" i="13"/>
  <c r="BH60" i="13"/>
  <c r="Z57" i="13"/>
  <c r="Z110" i="13"/>
  <c r="BH2" i="13"/>
  <c r="Z2" i="13"/>
  <c r="AA57" i="20"/>
  <c r="AA3" i="20"/>
  <c r="BI2" i="20"/>
  <c r="BI51" i="20"/>
  <c r="AA168" i="13"/>
  <c r="AA221" i="13"/>
  <c r="BI60" i="13"/>
  <c r="AA57" i="13"/>
  <c r="AA110" i="13"/>
  <c r="BI2" i="13"/>
  <c r="AA2" i="13"/>
  <c r="Z268" i="19"/>
  <c r="Z157" i="19"/>
  <c r="BH267" i="19"/>
  <c r="BH215" i="19"/>
  <c r="Z212" i="19"/>
  <c r="BH160" i="19"/>
  <c r="BH110" i="19"/>
  <c r="BH55" i="19"/>
  <c r="Z55" i="19"/>
  <c r="BH2" i="19"/>
  <c r="Z2" i="19"/>
  <c r="Z104" i="19"/>
  <c r="BJ51" i="20"/>
  <c r="BJ2" i="20"/>
  <c r="AB57" i="20"/>
  <c r="AB3" i="20"/>
  <c r="AB168" i="13"/>
  <c r="AB221" i="13"/>
  <c r="BJ60" i="13"/>
  <c r="AB57" i="13"/>
  <c r="AB110" i="13"/>
  <c r="BJ2" i="13"/>
  <c r="AB2" i="13"/>
  <c r="BG167" i="12"/>
  <c r="Y160" i="12"/>
  <c r="BG110" i="12"/>
  <c r="BG57" i="12"/>
  <c r="Y101" i="12"/>
  <c r="Y47" i="12"/>
  <c r="BG2" i="12"/>
  <c r="Y2" i="12"/>
  <c r="BG160" i="19"/>
  <c r="Y268" i="19"/>
  <c r="Y157" i="19"/>
  <c r="BG267" i="19"/>
  <c r="BG215" i="19"/>
  <c r="Y212" i="19"/>
  <c r="Y104" i="19"/>
  <c r="Y2" i="19"/>
  <c r="BG110" i="19"/>
  <c r="BG55" i="19"/>
  <c r="Y55" i="19"/>
  <c r="BG2" i="19"/>
  <c r="BI267" i="19"/>
  <c r="BI215" i="19"/>
  <c r="AA212" i="19"/>
  <c r="BI160" i="19"/>
  <c r="AA268" i="19"/>
  <c r="AA157" i="19"/>
  <c r="BI110" i="19"/>
  <c r="BI55" i="19"/>
  <c r="AA55" i="19"/>
  <c r="BI2" i="19"/>
  <c r="AA104" i="19"/>
  <c r="AA2" i="19"/>
  <c r="BJ57" i="10"/>
  <c r="AB2" i="10"/>
  <c r="BJ2" i="10"/>
  <c r="BH167" i="12"/>
  <c r="Z160" i="12"/>
  <c r="BH110" i="12"/>
  <c r="BH57" i="12"/>
  <c r="Z101" i="12"/>
  <c r="Z47" i="12"/>
  <c r="BH2" i="12"/>
  <c r="Z2" i="12"/>
  <c r="BG2" i="10"/>
  <c r="BG57" i="10"/>
  <c r="Y2" i="10"/>
  <c r="BH57" i="10"/>
  <c r="BH2" i="10"/>
  <c r="Z2" i="10"/>
  <c r="AA160" i="12"/>
  <c r="BI167" i="12"/>
  <c r="AA101" i="12"/>
  <c r="BI110" i="12"/>
  <c r="BI57" i="12"/>
  <c r="AA47" i="12"/>
  <c r="BI2" i="12"/>
  <c r="AA2" i="12"/>
  <c r="BJ167" i="12"/>
  <c r="AB160" i="12"/>
  <c r="BJ110" i="12"/>
  <c r="BJ57" i="12"/>
  <c r="AB101" i="12"/>
  <c r="AB47" i="12"/>
  <c r="BJ2" i="12"/>
  <c r="AB2" i="12"/>
  <c r="ET126" i="17"/>
  <c r="ET133" i="17"/>
  <c r="ET125" i="17"/>
  <c r="ET140" i="17"/>
  <c r="ET132" i="17"/>
  <c r="ET124" i="17"/>
  <c r="ET131" i="17"/>
  <c r="ET123" i="17"/>
  <c r="ET138" i="17"/>
  <c r="ET130" i="17"/>
  <c r="FE72" i="17"/>
  <c r="ET137" i="17"/>
  <c r="ET129" i="17"/>
  <c r="ET121" i="17"/>
  <c r="ET136" i="17"/>
  <c r="ET135" i="17"/>
  <c r="ET119" i="17"/>
  <c r="FE52" i="17"/>
  <c r="ET128" i="17"/>
  <c r="FE59" i="17"/>
  <c r="FE33" i="17"/>
  <c r="FE4" i="17"/>
  <c r="FL2" i="17"/>
  <c r="FQ52" i="17" s="1"/>
  <c r="AB212" i="19"/>
  <c r="BJ160" i="19"/>
  <c r="AB268" i="19"/>
  <c r="AB157" i="19"/>
  <c r="BJ267" i="19"/>
  <c r="BJ215" i="19"/>
  <c r="BJ110" i="19"/>
  <c r="BJ55" i="19"/>
  <c r="AB55" i="19"/>
  <c r="BJ2" i="19"/>
  <c r="AB104" i="19"/>
  <c r="AB2" i="19"/>
  <c r="BG2" i="20"/>
  <c r="Y57" i="20"/>
  <c r="Y3" i="20"/>
  <c r="BG51" i="20"/>
  <c r="Y168" i="13"/>
  <c r="Y221" i="13"/>
  <c r="BG2" i="13"/>
  <c r="BG60" i="13"/>
  <c r="Y57" i="13"/>
  <c r="Y110" i="13"/>
  <c r="Y2" i="13"/>
  <c r="BI57" i="10"/>
  <c r="BI2" i="10"/>
  <c r="AA2" i="10"/>
  <c r="FI17" i="35" l="1"/>
  <c r="EZ1" i="35"/>
  <c r="ET121" i="18"/>
  <c r="ET128" i="18"/>
  <c r="ET135" i="18"/>
  <c r="ET127" i="18"/>
  <c r="ET123" i="18"/>
  <c r="FE69" i="18"/>
  <c r="ET118" i="18"/>
  <c r="ET122" i="18"/>
  <c r="FE36" i="18"/>
  <c r="ET133" i="18"/>
  <c r="ET137" i="18"/>
  <c r="ET120" i="18"/>
  <c r="ET116" i="18"/>
  <c r="ET134" i="18"/>
  <c r="FE62" i="18"/>
  <c r="FE4" i="18"/>
  <c r="ET129" i="18"/>
  <c r="ET132" i="18"/>
  <c r="ET126" i="18"/>
  <c r="ET130" i="18"/>
  <c r="FL2" i="18"/>
  <c r="ET125" i="18"/>
  <c r="FE57" i="18"/>
  <c r="FF133" i="17"/>
  <c r="FF125" i="17"/>
  <c r="FF140" i="17"/>
  <c r="FF132" i="17"/>
  <c r="FF124" i="17"/>
  <c r="FF131" i="17"/>
  <c r="FF123" i="17"/>
  <c r="FF138" i="17"/>
  <c r="FF130" i="17"/>
  <c r="FQ72" i="17"/>
  <c r="FF137" i="17"/>
  <c r="FF129" i="17"/>
  <c r="FF121" i="17"/>
  <c r="FF136" i="17"/>
  <c r="FF128" i="17"/>
  <c r="FF135" i="17"/>
  <c r="FF119" i="17"/>
  <c r="FF126" i="17"/>
  <c r="FQ59" i="17"/>
  <c r="FQ33" i="17"/>
  <c r="FQ4" i="17"/>
  <c r="FX2" i="17"/>
  <c r="FF118" i="18" l="1"/>
  <c r="FF122" i="18"/>
  <c r="FF127" i="18"/>
  <c r="FF133" i="18"/>
  <c r="FF135" i="18"/>
  <c r="FF125" i="18"/>
  <c r="FF129" i="18"/>
  <c r="FQ36" i="18"/>
  <c r="FF132" i="18"/>
  <c r="FF121" i="18"/>
  <c r="FX2" i="18"/>
  <c r="FF116" i="18"/>
  <c r="FF128" i="18"/>
  <c r="FQ4" i="18"/>
  <c r="FF123" i="18"/>
  <c r="FF120" i="18"/>
  <c r="FF134" i="18"/>
  <c r="FQ62" i="18"/>
  <c r="FQ69" i="18"/>
  <c r="FF126" i="18"/>
  <c r="FF130" i="18"/>
  <c r="FQ57" i="18"/>
  <c r="FF137" i="18"/>
  <c r="FR140" i="17"/>
  <c r="FR132" i="17"/>
  <c r="FR124" i="17"/>
  <c r="FR131" i="17"/>
  <c r="FR123" i="17"/>
  <c r="FR138" i="17"/>
  <c r="FR130" i="17"/>
  <c r="GC72" i="17"/>
  <c r="FR137" i="17"/>
  <c r="FR129" i="17"/>
  <c r="FR121" i="17"/>
  <c r="FR136" i="17"/>
  <c r="FR128" i="17"/>
  <c r="FR135" i="17"/>
  <c r="FR119" i="17"/>
  <c r="GC52" i="17"/>
  <c r="FR133" i="17"/>
  <c r="FR126" i="17"/>
  <c r="FR125" i="17"/>
  <c r="GC59" i="17"/>
  <c r="GC33" i="17"/>
  <c r="GC4" i="17"/>
  <c r="GL2" i="17"/>
  <c r="GC62" i="18" l="1"/>
  <c r="GC69" i="18"/>
  <c r="GC4" i="18"/>
  <c r="FR130" i="18"/>
  <c r="GC57" i="18"/>
  <c r="FR122" i="18"/>
  <c r="FR135" i="18"/>
  <c r="FR133" i="18"/>
  <c r="FR137" i="18"/>
  <c r="FR127" i="18"/>
  <c r="FR132" i="18"/>
  <c r="FR121" i="18"/>
  <c r="FR118" i="18"/>
  <c r="FR123" i="18"/>
  <c r="FR126" i="18"/>
  <c r="GL2" i="18"/>
  <c r="FR125" i="18"/>
  <c r="FR129" i="18"/>
  <c r="FR134" i="18"/>
  <c r="FR116" i="18"/>
  <c r="FR128" i="18"/>
  <c r="GC36" i="18"/>
  <c r="FR120" i="18"/>
  <c r="BH5" i="4"/>
  <c r="GF131" i="17"/>
  <c r="GF123" i="17"/>
  <c r="GF138" i="17"/>
  <c r="GF130" i="17"/>
  <c r="GQ72" i="17"/>
  <c r="GF137" i="17"/>
  <c r="GF129" i="17"/>
  <c r="GF121" i="17"/>
  <c r="GF136" i="17"/>
  <c r="GF128" i="17"/>
  <c r="GF135" i="17"/>
  <c r="GF119" i="17"/>
  <c r="GF126" i="17"/>
  <c r="GF133" i="17"/>
  <c r="GF132" i="17"/>
  <c r="GF125" i="17"/>
  <c r="GF124" i="17"/>
  <c r="GQ59" i="17"/>
  <c r="GF140" i="17"/>
  <c r="GQ52" i="17"/>
  <c r="GQ33" i="17"/>
  <c r="GQ4" i="17"/>
  <c r="GX2" i="17"/>
  <c r="GF116" i="18" l="1"/>
  <c r="GF128" i="18"/>
  <c r="GF118" i="18"/>
  <c r="GQ62" i="18"/>
  <c r="GX2" i="18"/>
  <c r="GF130" i="18"/>
  <c r="GQ57" i="18"/>
  <c r="GF125" i="18"/>
  <c r="GQ69" i="18"/>
  <c r="GF122" i="18"/>
  <c r="GF135" i="18"/>
  <c r="GF133" i="18"/>
  <c r="GF137" i="18"/>
  <c r="GF127" i="18"/>
  <c r="GQ36" i="18"/>
  <c r="GF129" i="18"/>
  <c r="GF134" i="18"/>
  <c r="GF132" i="18"/>
  <c r="GF126" i="18"/>
  <c r="GF123" i="18"/>
  <c r="GF121" i="18"/>
  <c r="GF120" i="18"/>
  <c r="GQ4" i="18"/>
  <c r="BK57" i="10"/>
  <c r="BK2" i="10"/>
  <c r="AC2" i="10"/>
  <c r="BL5" i="4"/>
  <c r="BJ5" i="4"/>
  <c r="BK5" i="4"/>
  <c r="BI5" i="4"/>
  <c r="GR138" i="17"/>
  <c r="GR130" i="17"/>
  <c r="HC72" i="17"/>
  <c r="GR137" i="17"/>
  <c r="GR129" i="17"/>
  <c r="GR121" i="17"/>
  <c r="GR136" i="17"/>
  <c r="GR128" i="17"/>
  <c r="GR135" i="17"/>
  <c r="GR119" i="17"/>
  <c r="GR126" i="17"/>
  <c r="GR133" i="17"/>
  <c r="GR125" i="17"/>
  <c r="GR123" i="17"/>
  <c r="GR124" i="17"/>
  <c r="HC59" i="17"/>
  <c r="GR140" i="17"/>
  <c r="GR131" i="17"/>
  <c r="HC52" i="17"/>
  <c r="HC33" i="17"/>
  <c r="GR132" i="17"/>
  <c r="HC4" i="17"/>
  <c r="HJ2" i="17"/>
  <c r="BK167" i="12"/>
  <c r="AC160" i="12"/>
  <c r="BK110" i="12"/>
  <c r="BK57" i="12"/>
  <c r="AC101" i="12"/>
  <c r="AC47" i="12"/>
  <c r="BK2" i="12"/>
  <c r="AC2" i="12"/>
  <c r="AC221" i="13"/>
  <c r="BK60" i="13"/>
  <c r="AC57" i="13"/>
  <c r="AC168" i="13"/>
  <c r="AC110" i="13"/>
  <c r="BK2" i="13"/>
  <c r="AC2" i="13"/>
  <c r="BK160" i="19"/>
  <c r="AC268" i="19"/>
  <c r="AC157" i="19"/>
  <c r="BK267" i="19"/>
  <c r="BK215" i="19"/>
  <c r="AC212" i="19"/>
  <c r="BK55" i="19"/>
  <c r="AC55" i="19"/>
  <c r="BK2" i="19"/>
  <c r="AC104" i="19"/>
  <c r="AC2" i="19"/>
  <c r="BK110" i="19"/>
  <c r="S3" i="21"/>
  <c r="W3" i="21"/>
  <c r="V3" i="21"/>
  <c r="U3" i="21"/>
  <c r="T3" i="21"/>
  <c r="BK2" i="20"/>
  <c r="AC57" i="20"/>
  <c r="AC3" i="20"/>
  <c r="BK51" i="20"/>
  <c r="HC4" i="18" l="1"/>
  <c r="GR127" i="18"/>
  <c r="GR129" i="18"/>
  <c r="HJ2" i="18"/>
  <c r="GR126" i="18"/>
  <c r="GR134" i="18"/>
  <c r="GR121" i="18"/>
  <c r="GR132" i="18"/>
  <c r="GR128" i="18"/>
  <c r="GR118" i="18"/>
  <c r="GR123" i="18"/>
  <c r="GR120" i="18"/>
  <c r="GR133" i="18"/>
  <c r="HC62" i="18"/>
  <c r="HC69" i="18"/>
  <c r="GR125" i="18"/>
  <c r="GR130" i="18"/>
  <c r="HC57" i="18"/>
  <c r="GR122" i="18"/>
  <c r="GR135" i="18"/>
  <c r="GR137" i="18"/>
  <c r="HC36" i="18"/>
  <c r="GR116" i="18"/>
  <c r="BO167" i="12"/>
  <c r="AG160" i="12"/>
  <c r="BO110" i="12"/>
  <c r="BO57" i="12"/>
  <c r="AG101" i="12"/>
  <c r="AG47" i="12"/>
  <c r="BO2" i="12"/>
  <c r="AG2" i="12"/>
  <c r="BL167" i="12"/>
  <c r="AD160" i="12"/>
  <c r="BL110" i="12"/>
  <c r="BL57" i="12"/>
  <c r="AD101" i="12"/>
  <c r="BL2" i="12"/>
  <c r="AD2" i="12"/>
  <c r="AD47" i="12"/>
  <c r="BL57" i="10"/>
  <c r="BL2" i="10"/>
  <c r="AD2" i="10"/>
  <c r="HD137" i="17"/>
  <c r="HD129" i="17"/>
  <c r="HD121" i="17"/>
  <c r="HD136" i="17"/>
  <c r="HD128" i="17"/>
  <c r="HD135" i="17"/>
  <c r="HD119" i="17"/>
  <c r="HD126" i="17"/>
  <c r="HD133" i="17"/>
  <c r="HD125" i="17"/>
  <c r="HD140" i="17"/>
  <c r="HD132" i="17"/>
  <c r="HD124" i="17"/>
  <c r="HO72" i="17"/>
  <c r="HO59" i="17"/>
  <c r="HD138" i="17"/>
  <c r="HD130" i="17"/>
  <c r="HD131" i="17"/>
  <c r="HO52" i="17"/>
  <c r="HO33" i="17"/>
  <c r="HD123" i="17"/>
  <c r="HV2" i="17"/>
  <c r="HO4" i="17"/>
  <c r="BN57" i="10"/>
  <c r="BN2" i="10"/>
  <c r="AF2" i="10"/>
  <c r="AE57" i="20"/>
  <c r="AE3" i="20"/>
  <c r="BM51" i="20"/>
  <c r="BM2" i="20"/>
  <c r="BL160" i="19"/>
  <c r="AD268" i="19"/>
  <c r="AD157" i="19"/>
  <c r="BL267" i="19"/>
  <c r="BL215" i="19"/>
  <c r="AD212" i="19"/>
  <c r="AD55" i="19"/>
  <c r="BL2" i="19"/>
  <c r="AD104" i="19"/>
  <c r="AD2" i="19"/>
  <c r="BL110" i="19"/>
  <c r="BL55" i="19"/>
  <c r="AF221" i="13"/>
  <c r="AF110" i="13"/>
  <c r="BN2" i="13"/>
  <c r="AF168" i="13"/>
  <c r="BN60" i="13"/>
  <c r="AF57" i="13"/>
  <c r="AF2" i="13"/>
  <c r="BM57" i="10"/>
  <c r="BM2" i="10"/>
  <c r="AE2" i="10"/>
  <c r="BO2" i="20"/>
  <c r="AG3" i="20"/>
  <c r="AG57" i="20"/>
  <c r="BO51" i="20"/>
  <c r="AG168" i="13"/>
  <c r="AG221" i="13"/>
  <c r="BO2" i="13"/>
  <c r="BO60" i="13"/>
  <c r="AG57" i="13"/>
  <c r="AG110" i="13"/>
  <c r="AG2" i="13"/>
  <c r="BO57" i="10"/>
  <c r="BO2" i="10"/>
  <c r="AG2" i="10"/>
  <c r="BN160" i="19"/>
  <c r="AF268" i="19"/>
  <c r="BN267" i="19"/>
  <c r="BN215" i="19"/>
  <c r="AF212" i="19"/>
  <c r="BN2" i="19"/>
  <c r="AF104" i="19"/>
  <c r="AF2" i="19"/>
  <c r="AF157" i="19"/>
  <c r="BN110" i="19"/>
  <c r="BN55" i="19"/>
  <c r="AF55" i="19"/>
  <c r="AD221" i="13"/>
  <c r="AD168" i="13"/>
  <c r="AD57" i="13"/>
  <c r="AD110" i="13"/>
  <c r="BL2" i="13"/>
  <c r="BL60" i="13"/>
  <c r="AD2" i="13"/>
  <c r="AE268" i="19"/>
  <c r="AE157" i="19"/>
  <c r="BM267" i="19"/>
  <c r="BM215" i="19"/>
  <c r="AE212" i="19"/>
  <c r="BM2" i="19"/>
  <c r="AE104" i="19"/>
  <c r="AE2" i="19"/>
  <c r="BM160" i="19"/>
  <c r="BM110" i="19"/>
  <c r="BM55" i="19"/>
  <c r="AE55" i="19"/>
  <c r="BO160" i="19"/>
  <c r="AG268" i="19"/>
  <c r="AG157" i="19"/>
  <c r="BO267" i="19"/>
  <c r="BO215" i="19"/>
  <c r="AG212" i="19"/>
  <c r="AG104" i="19"/>
  <c r="AG2" i="19"/>
  <c r="BO110" i="19"/>
  <c r="BO55" i="19"/>
  <c r="AG55" i="19"/>
  <c r="BO2" i="19"/>
  <c r="AE221" i="13"/>
  <c r="AE168" i="13"/>
  <c r="AE110" i="13"/>
  <c r="BM2" i="13"/>
  <c r="BM60" i="13"/>
  <c r="AE57" i="13"/>
  <c r="AE2" i="13"/>
  <c r="BM167" i="12"/>
  <c r="AE160" i="12"/>
  <c r="BM110" i="12"/>
  <c r="BM57" i="12"/>
  <c r="AE101" i="12"/>
  <c r="AE2" i="12"/>
  <c r="AE47" i="12"/>
  <c r="BM2" i="12"/>
  <c r="AD57" i="20"/>
  <c r="AD3" i="20"/>
  <c r="BL51" i="20"/>
  <c r="BL2" i="20"/>
  <c r="BN51" i="20"/>
  <c r="BN2" i="20"/>
  <c r="AF3" i="20"/>
  <c r="AF57" i="20"/>
  <c r="BN167" i="12"/>
  <c r="AF160" i="12"/>
  <c r="BN110" i="12"/>
  <c r="BN57" i="12"/>
  <c r="AF101" i="12"/>
  <c r="AF47" i="12"/>
  <c r="BN2" i="12"/>
  <c r="AF2" i="12"/>
  <c r="HD118" i="18" l="1"/>
  <c r="HO4" i="18"/>
  <c r="HO57" i="18"/>
  <c r="HD132" i="18"/>
  <c r="HD120" i="18"/>
  <c r="HD130" i="18"/>
  <c r="HO69" i="18"/>
  <c r="HD122" i="18"/>
  <c r="HD135" i="18"/>
  <c r="HD116" i="18"/>
  <c r="HD137" i="18"/>
  <c r="HD127" i="18"/>
  <c r="HO36" i="18"/>
  <c r="HD129" i="18"/>
  <c r="HD134" i="18"/>
  <c r="HO62" i="18"/>
  <c r="HD121" i="18"/>
  <c r="HD126" i="18"/>
  <c r="HD123" i="18"/>
  <c r="HD128" i="18"/>
  <c r="HD133" i="18"/>
  <c r="HV2" i="18"/>
  <c r="HD125" i="18"/>
  <c r="HP136" i="17"/>
  <c r="HP128" i="17"/>
  <c r="HP135" i="17"/>
  <c r="HP119" i="17"/>
  <c r="HP126" i="17"/>
  <c r="HP133" i="17"/>
  <c r="HP125" i="17"/>
  <c r="HP140" i="17"/>
  <c r="HP132" i="17"/>
  <c r="HP124" i="17"/>
  <c r="HP131" i="17"/>
  <c r="HP123" i="17"/>
  <c r="HP138" i="17"/>
  <c r="HP137" i="17"/>
  <c r="HP130" i="17"/>
  <c r="HP129" i="17"/>
  <c r="IA52" i="17"/>
  <c r="IA59" i="17"/>
  <c r="IA72" i="17"/>
  <c r="IA33" i="17"/>
  <c r="HP121" i="17"/>
  <c r="IA4" i="17"/>
  <c r="IH2" i="17"/>
  <c r="HP120" i="18" l="1"/>
  <c r="HP133" i="18"/>
  <c r="HP130" i="18"/>
  <c r="IA69" i="18"/>
  <c r="HP125" i="18"/>
  <c r="IA4" i="18"/>
  <c r="HP121" i="18"/>
  <c r="HP122" i="18"/>
  <c r="HP128" i="18"/>
  <c r="IA36" i="18"/>
  <c r="IA57" i="18"/>
  <c r="HP132" i="18"/>
  <c r="IH2" i="18"/>
  <c r="HP135" i="18"/>
  <c r="HP116" i="18"/>
  <c r="HP134" i="18"/>
  <c r="HP126" i="18"/>
  <c r="HP137" i="18"/>
  <c r="HP127" i="18"/>
  <c r="HP123" i="18"/>
  <c r="HP129" i="18"/>
  <c r="IA62" i="18"/>
  <c r="HP118" i="18"/>
  <c r="IB135" i="17"/>
  <c r="IB119" i="17"/>
  <c r="IB126" i="17"/>
  <c r="IB133" i="17"/>
  <c r="IB125" i="17"/>
  <c r="IB140" i="17"/>
  <c r="IB132" i="17"/>
  <c r="IB124" i="17"/>
  <c r="IB131" i="17"/>
  <c r="IB123" i="17"/>
  <c r="IB138" i="17"/>
  <c r="IB130" i="17"/>
  <c r="IM72" i="17"/>
  <c r="IB137" i="17"/>
  <c r="IB136" i="17"/>
  <c r="IB129" i="17"/>
  <c r="IB128" i="17"/>
  <c r="IM52" i="17"/>
  <c r="IB121" i="17"/>
  <c r="IM59" i="17"/>
  <c r="IM33" i="17"/>
  <c r="IM4" i="17"/>
  <c r="IV2" i="17"/>
  <c r="IB127" i="18" l="1"/>
  <c r="IB123" i="18"/>
  <c r="IV2" i="18"/>
  <c r="IM62" i="18"/>
  <c r="IM36" i="18"/>
  <c r="IB130" i="18"/>
  <c r="IM69" i="18"/>
  <c r="IB125" i="18"/>
  <c r="IB121" i="18"/>
  <c r="IB135" i="18"/>
  <c r="IB116" i="18"/>
  <c r="IB134" i="18"/>
  <c r="IB128" i="18"/>
  <c r="IB122" i="18"/>
  <c r="IB120" i="18"/>
  <c r="IB137" i="18"/>
  <c r="IB126" i="18"/>
  <c r="IB118" i="18"/>
  <c r="IB133" i="18"/>
  <c r="IM57" i="18"/>
  <c r="IB132" i="18"/>
  <c r="IB129" i="18"/>
  <c r="IM4" i="18"/>
  <c r="BZ5" i="4"/>
  <c r="IP126" i="17"/>
  <c r="IP133" i="17"/>
  <c r="IP125" i="17"/>
  <c r="IP140" i="17"/>
  <c r="IP132" i="17"/>
  <c r="IP124" i="17"/>
  <c r="IP131" i="17"/>
  <c r="IP123" i="17"/>
  <c r="IP138" i="17"/>
  <c r="IP130" i="17"/>
  <c r="JA72" i="17"/>
  <c r="IP137" i="17"/>
  <c r="IP129" i="17"/>
  <c r="IP121" i="17"/>
  <c r="IP128" i="17"/>
  <c r="JA52" i="17"/>
  <c r="JA59" i="17"/>
  <c r="IP135" i="17"/>
  <c r="IP119" i="17"/>
  <c r="IP136" i="17"/>
  <c r="JA33" i="17"/>
  <c r="JA4" i="17"/>
  <c r="JH2" i="17"/>
  <c r="JH2" i="18" l="1"/>
  <c r="IP126" i="18"/>
  <c r="IP130" i="18"/>
  <c r="IP133" i="18"/>
  <c r="IP137" i="18"/>
  <c r="JA36" i="18"/>
  <c r="JA57" i="18"/>
  <c r="IP125" i="18"/>
  <c r="IP129" i="18"/>
  <c r="IP120" i="18"/>
  <c r="IP135" i="18"/>
  <c r="IP116" i="18"/>
  <c r="IP128" i="18"/>
  <c r="IP134" i="18"/>
  <c r="JA62" i="18"/>
  <c r="JA4" i="18"/>
  <c r="IP122" i="18"/>
  <c r="IP132" i="18"/>
  <c r="IP121" i="18"/>
  <c r="IP127" i="18"/>
  <c r="IP123" i="18"/>
  <c r="JA69" i="18"/>
  <c r="IP118" i="18"/>
  <c r="X3" i="21"/>
  <c r="Z3" i="21"/>
  <c r="Y3" i="21"/>
  <c r="AB3" i="21"/>
  <c r="AA3" i="21"/>
  <c r="BP57" i="10"/>
  <c r="BP2" i="10"/>
  <c r="AH2" i="10"/>
  <c r="CA5" i="4"/>
  <c r="CC5" i="4"/>
  <c r="CB5" i="4"/>
  <c r="CD5" i="4"/>
  <c r="AH168" i="13"/>
  <c r="AH221" i="13"/>
  <c r="BP60" i="13"/>
  <c r="AH57" i="13"/>
  <c r="AH110" i="13"/>
  <c r="BP2" i="13"/>
  <c r="AH2" i="13"/>
  <c r="JB133" i="17"/>
  <c r="JB125" i="17"/>
  <c r="JB140" i="17"/>
  <c r="JB132" i="17"/>
  <c r="JB124" i="17"/>
  <c r="JB131" i="17"/>
  <c r="JB123" i="17"/>
  <c r="JB138" i="17"/>
  <c r="JB130" i="17"/>
  <c r="JM72" i="17"/>
  <c r="JB137" i="17"/>
  <c r="JB129" i="17"/>
  <c r="JB121" i="17"/>
  <c r="JB136" i="17"/>
  <c r="JB128" i="17"/>
  <c r="JM52" i="17"/>
  <c r="JB126" i="17"/>
  <c r="JM59" i="17"/>
  <c r="JB135" i="17"/>
  <c r="JB119" i="17"/>
  <c r="JM33" i="17"/>
  <c r="JM4" i="17"/>
  <c r="JT2" i="17"/>
  <c r="BP167" i="12"/>
  <c r="AH160" i="12"/>
  <c r="BP110" i="12"/>
  <c r="BP57" i="12"/>
  <c r="AH101" i="12"/>
  <c r="AH47" i="12"/>
  <c r="BP2" i="12"/>
  <c r="AH2" i="12"/>
  <c r="AH268" i="19"/>
  <c r="AH157" i="19"/>
  <c r="BP267" i="19"/>
  <c r="BP215" i="19"/>
  <c r="AH212" i="19"/>
  <c r="BP160" i="19"/>
  <c r="BP110" i="19"/>
  <c r="BP55" i="19"/>
  <c r="AH55" i="19"/>
  <c r="BP2" i="19"/>
  <c r="AH2" i="19"/>
  <c r="AH104" i="19"/>
  <c r="AH57" i="20"/>
  <c r="BP2" i="20"/>
  <c r="AH3" i="20"/>
  <c r="BP51" i="20"/>
  <c r="JB118" i="18" l="1"/>
  <c r="JB122" i="18"/>
  <c r="JB127" i="18"/>
  <c r="JB133" i="18"/>
  <c r="JB135" i="18"/>
  <c r="JB125" i="18"/>
  <c r="JB129" i="18"/>
  <c r="JM36" i="18"/>
  <c r="JB121" i="18"/>
  <c r="JT2" i="18"/>
  <c r="JB116" i="18"/>
  <c r="JB128" i="18"/>
  <c r="JB134" i="18"/>
  <c r="JB132" i="18"/>
  <c r="JM4" i="18"/>
  <c r="JM62" i="18"/>
  <c r="JB126" i="18"/>
  <c r="JB130" i="18"/>
  <c r="JM57" i="18"/>
  <c r="JB123" i="18"/>
  <c r="JB120" i="18"/>
  <c r="JM69" i="18"/>
  <c r="JB137" i="18"/>
  <c r="AI57" i="20"/>
  <c r="AI3" i="20"/>
  <c r="BQ2" i="20"/>
  <c r="BQ51" i="20"/>
  <c r="AJ212" i="19"/>
  <c r="BR160" i="19"/>
  <c r="AJ268" i="19"/>
  <c r="AJ157" i="19"/>
  <c r="BR267" i="19"/>
  <c r="BR215" i="19"/>
  <c r="BR110" i="19"/>
  <c r="BR55" i="19"/>
  <c r="AJ55" i="19"/>
  <c r="BR2" i="19"/>
  <c r="AJ104" i="19"/>
  <c r="AJ2" i="19"/>
  <c r="AI160" i="12"/>
  <c r="BQ167" i="12"/>
  <c r="AI101" i="12"/>
  <c r="BQ110" i="12"/>
  <c r="BQ57" i="12"/>
  <c r="AI47" i="12"/>
  <c r="BQ2" i="12"/>
  <c r="AI2" i="12"/>
  <c r="BR51" i="20"/>
  <c r="BR2" i="20"/>
  <c r="AJ57" i="20"/>
  <c r="AJ3" i="20"/>
  <c r="BS160" i="19"/>
  <c r="AK268" i="19"/>
  <c r="AK157" i="19"/>
  <c r="BS267" i="19"/>
  <c r="BS215" i="19"/>
  <c r="AK212" i="19"/>
  <c r="BS55" i="19"/>
  <c r="AK55" i="19"/>
  <c r="BS2" i="19"/>
  <c r="AK104" i="19"/>
  <c r="AK2" i="19"/>
  <c r="BS110" i="19"/>
  <c r="BR167" i="12"/>
  <c r="AJ160" i="12"/>
  <c r="BR110" i="12"/>
  <c r="BR57" i="12"/>
  <c r="AJ101" i="12"/>
  <c r="AJ47" i="12"/>
  <c r="BR2" i="12"/>
  <c r="AJ2" i="12"/>
  <c r="BQ57" i="10"/>
  <c r="BQ2" i="10"/>
  <c r="AI2" i="10"/>
  <c r="BS2" i="20"/>
  <c r="AK57" i="20"/>
  <c r="AK3" i="20"/>
  <c r="BS51" i="20"/>
  <c r="BT167" i="12"/>
  <c r="AL160" i="12"/>
  <c r="BT110" i="12"/>
  <c r="BT57" i="12"/>
  <c r="AL101" i="12"/>
  <c r="BT2" i="12"/>
  <c r="AL2" i="12"/>
  <c r="AL47" i="12"/>
  <c r="AI168" i="13"/>
  <c r="AI221" i="13"/>
  <c r="BQ60" i="13"/>
  <c r="AI57" i="13"/>
  <c r="AI110" i="13"/>
  <c r="BQ2" i="13"/>
  <c r="AI2" i="13"/>
  <c r="BT160" i="19"/>
  <c r="AL268" i="19"/>
  <c r="AL157" i="19"/>
  <c r="BT267" i="19"/>
  <c r="BT215" i="19"/>
  <c r="AL212" i="19"/>
  <c r="AL55" i="19"/>
  <c r="BT2" i="19"/>
  <c r="AL104" i="19"/>
  <c r="AL2" i="19"/>
  <c r="BT110" i="19"/>
  <c r="BT55" i="19"/>
  <c r="AJ168" i="13"/>
  <c r="AJ221" i="13"/>
  <c r="BR60" i="13"/>
  <c r="AJ57" i="13"/>
  <c r="AJ110" i="13"/>
  <c r="AJ2" i="13"/>
  <c r="BR2" i="13"/>
  <c r="BS167" i="12"/>
  <c r="AK160" i="12"/>
  <c r="BS110" i="12"/>
  <c r="BS57" i="12"/>
  <c r="AK101" i="12"/>
  <c r="AK47" i="12"/>
  <c r="BS2" i="12"/>
  <c r="AK2" i="12"/>
  <c r="AL57" i="20"/>
  <c r="AL3" i="20"/>
  <c r="BT51" i="20"/>
  <c r="BT2" i="20"/>
  <c r="BQ267" i="19"/>
  <c r="BQ215" i="19"/>
  <c r="AI212" i="19"/>
  <c r="BQ160" i="19"/>
  <c r="AI268" i="19"/>
  <c r="AI157" i="19"/>
  <c r="BQ110" i="19"/>
  <c r="BQ55" i="19"/>
  <c r="AI55" i="19"/>
  <c r="BQ2" i="19"/>
  <c r="AI104" i="19"/>
  <c r="AI2" i="19"/>
  <c r="JN140" i="17"/>
  <c r="JN132" i="17"/>
  <c r="JN124" i="17"/>
  <c r="JN131" i="17"/>
  <c r="JN123" i="17"/>
  <c r="JN138" i="17"/>
  <c r="JN130" i="17"/>
  <c r="JY72" i="17"/>
  <c r="JN137" i="17"/>
  <c r="JN129" i="17"/>
  <c r="JN121" i="17"/>
  <c r="JN136" i="17"/>
  <c r="JN128" i="17"/>
  <c r="JN135" i="17"/>
  <c r="JN119" i="17"/>
  <c r="JY52" i="17"/>
  <c r="JN126" i="17"/>
  <c r="JN125" i="17"/>
  <c r="JY59" i="17"/>
  <c r="JN133" i="17"/>
  <c r="JY33" i="17"/>
  <c r="JY4" i="17"/>
  <c r="KF2" i="17"/>
  <c r="AK221" i="13"/>
  <c r="BS60" i="13"/>
  <c r="AK168" i="13"/>
  <c r="AK57" i="13"/>
  <c r="AK110" i="13"/>
  <c r="BS2" i="13"/>
  <c r="AK2" i="13"/>
  <c r="AL221" i="13"/>
  <c r="AL168" i="13"/>
  <c r="AL57" i="13"/>
  <c r="AL110" i="13"/>
  <c r="BT2" i="13"/>
  <c r="BT60" i="13"/>
  <c r="AL2" i="13"/>
  <c r="BT2" i="10"/>
  <c r="AL2" i="10"/>
  <c r="BR57" i="10"/>
  <c r="AJ2" i="10"/>
  <c r="BR2" i="10"/>
  <c r="BS57" i="10"/>
  <c r="BT57" i="10"/>
  <c r="BS2" i="10"/>
  <c r="AK2" i="10"/>
  <c r="JY62" i="18" l="1"/>
  <c r="JY69" i="18"/>
  <c r="KF2" i="18"/>
  <c r="JN130" i="18"/>
  <c r="JY57" i="18"/>
  <c r="JY4" i="18"/>
  <c r="JN122" i="18"/>
  <c r="JN135" i="18"/>
  <c r="JN133" i="18"/>
  <c r="JN137" i="18"/>
  <c r="JN127" i="18"/>
  <c r="JN125" i="18"/>
  <c r="JN129" i="18"/>
  <c r="JN118" i="18"/>
  <c r="JN116" i="18"/>
  <c r="JN128" i="18"/>
  <c r="JN126" i="18"/>
  <c r="JN123" i="18"/>
  <c r="JN120" i="18"/>
  <c r="JN134" i="18"/>
  <c r="JN132" i="18"/>
  <c r="JN121" i="18"/>
  <c r="JY36" i="18"/>
  <c r="JZ131" i="17"/>
  <c r="JZ123" i="17"/>
  <c r="JZ138" i="17"/>
  <c r="JZ130" i="17"/>
  <c r="KK72" i="17"/>
  <c r="JZ137" i="17"/>
  <c r="JZ129" i="17"/>
  <c r="JZ121" i="17"/>
  <c r="JZ136" i="17"/>
  <c r="JZ128" i="17"/>
  <c r="JZ135" i="17"/>
  <c r="JZ119" i="17"/>
  <c r="JZ126" i="17"/>
  <c r="JZ125" i="17"/>
  <c r="JZ124" i="17"/>
  <c r="JZ140" i="17"/>
  <c r="KK59" i="17"/>
  <c r="JZ133" i="17"/>
  <c r="JZ132" i="17"/>
  <c r="KK52" i="17"/>
  <c r="KK33" i="17"/>
  <c r="KK4" i="17"/>
  <c r="KR2" i="17"/>
  <c r="JZ123" i="18" l="1"/>
  <c r="JZ120" i="18"/>
  <c r="JZ125" i="18"/>
  <c r="KK62" i="18"/>
  <c r="KK69" i="18"/>
  <c r="KK4" i="18"/>
  <c r="JZ116" i="18"/>
  <c r="JZ118" i="18"/>
  <c r="JZ130" i="18"/>
  <c r="KK57" i="18"/>
  <c r="KR2" i="18"/>
  <c r="JZ122" i="18"/>
  <c r="JZ135" i="18"/>
  <c r="JZ133" i="18"/>
  <c r="JZ126" i="18"/>
  <c r="JZ128" i="18"/>
  <c r="JZ137" i="18"/>
  <c r="JZ127" i="18"/>
  <c r="KK36" i="18"/>
  <c r="JZ121" i="18"/>
  <c r="JZ129" i="18"/>
  <c r="JZ134" i="18"/>
  <c r="JZ132" i="18"/>
  <c r="KL138" i="17"/>
  <c r="KL130" i="17"/>
  <c r="KW72" i="17"/>
  <c r="KL137" i="17"/>
  <c r="KL129" i="17"/>
  <c r="KL121" i="17"/>
  <c r="KL136" i="17"/>
  <c r="KL128" i="17"/>
  <c r="KL135" i="17"/>
  <c r="KL119" i="17"/>
  <c r="KL126" i="17"/>
  <c r="KL133" i="17"/>
  <c r="KL125" i="17"/>
  <c r="KL140" i="17"/>
  <c r="KW59" i="17"/>
  <c r="KL131" i="17"/>
  <c r="KL132" i="17"/>
  <c r="KL123" i="17"/>
  <c r="KW52" i="17"/>
  <c r="KL124" i="17"/>
  <c r="KW33" i="17"/>
  <c r="KW4" i="17"/>
  <c r="KL130" i="18" l="1"/>
  <c r="KW57" i="18"/>
  <c r="KW4" i="18"/>
  <c r="KL122" i="18"/>
  <c r="KL135" i="18"/>
  <c r="KW36" i="18"/>
  <c r="KL129" i="18"/>
  <c r="KL134" i="18"/>
  <c r="KL116" i="18"/>
  <c r="KL126" i="18"/>
  <c r="KW62" i="18"/>
  <c r="KL125" i="18"/>
  <c r="KL127" i="18"/>
  <c r="KL121" i="18"/>
  <c r="KW69" i="18"/>
  <c r="KL137" i="18"/>
  <c r="KL132" i="18"/>
  <c r="KL128" i="18"/>
  <c r="KL118" i="18"/>
  <c r="KL123" i="18"/>
  <c r="KL120" i="18"/>
  <c r="KL133" i="18"/>
</calcChain>
</file>

<file path=xl/sharedStrings.xml><?xml version="1.0" encoding="utf-8"?>
<sst xmlns="http://schemas.openxmlformats.org/spreadsheetml/2006/main" count="12965" uniqueCount="1209">
  <si>
    <t>Item</t>
  </si>
  <si>
    <t>Description of Revision</t>
  </si>
  <si>
    <t>Date Modified</t>
  </si>
  <si>
    <t>Comments</t>
  </si>
  <si>
    <t>Editor(s)</t>
  </si>
  <si>
    <t>Document created</t>
  </si>
  <si>
    <t>5/3/2021 - 8/23/2021</t>
  </si>
  <si>
    <t>JM/CL</t>
  </si>
  <si>
    <t xml:space="preserve">Added IH Machines to Cam line </t>
  </si>
  <si>
    <t>Will start testing week of 10/4/21</t>
  </si>
  <si>
    <t>JM</t>
  </si>
  <si>
    <t>Changed the fluid type from WSW-87 to PCW-553 on Conrod OP110</t>
  </si>
  <si>
    <t>Received notice from Chick of PCR on 10/18/21</t>
  </si>
  <si>
    <t>Moved washers to separate data sheet, and created washer report.</t>
  </si>
  <si>
    <t>10/25/2021 - 10/29/2021</t>
  </si>
  <si>
    <t>Hid Lab Data column on Weekly Tab</t>
  </si>
  <si>
    <t>CL</t>
  </si>
  <si>
    <t>Added Leadec tabs and formulas on the charts to populate when systems are cleaned</t>
  </si>
  <si>
    <t>Updated concentration for Cam op 60s to 7-9%.</t>
  </si>
  <si>
    <t>Added the 1st and 2nd shift Bug-pH Data tabs and linked data to the weekly report tab</t>
  </si>
  <si>
    <t>Updated the bug-pH data format for Crank Op125 in the washer report tab and linked to the 2nd shift bug-pH data tab</t>
  </si>
  <si>
    <t>Created IF statements for bug data on Weekly tab to not show zeros when cells are empty on the data tabs</t>
  </si>
  <si>
    <t>Updated machine number and tank size of Crank Op 120-1/2</t>
  </si>
  <si>
    <t>Added Conrod ops 40A/B and 95A/B</t>
  </si>
  <si>
    <t>Added WR-90 amount to "Washer Data" tab.</t>
  </si>
  <si>
    <t>Added "2nd Shift" spot check for Mixing Tank.</t>
  </si>
  <si>
    <t>Swapped/Renamed 1st and 2nd shift Bug-pH Data tabs</t>
  </si>
  <si>
    <t>SPRINT / TRUQ2</t>
  </si>
  <si>
    <t>Official issuance for data reporting - all items set at current product and value checks.</t>
  </si>
  <si>
    <t>SPRINT  - TRUQ2</t>
  </si>
  <si>
    <t>SHAFT</t>
  </si>
  <si>
    <t>Shift #</t>
  </si>
  <si>
    <t>OP #</t>
  </si>
  <si>
    <t>Machine #</t>
  </si>
  <si>
    <t>Sump Size Liters</t>
  </si>
  <si>
    <t>Product</t>
  </si>
  <si>
    <t>Conc. Low Limit</t>
  </si>
  <si>
    <t>Conc. High Limit</t>
  </si>
  <si>
    <t>Target Conc.</t>
  </si>
  <si>
    <t>Sump Size Gallons</t>
  </si>
  <si>
    <t>Tech</t>
  </si>
  <si>
    <t>MWTH-2</t>
  </si>
  <si>
    <t>10-L1</t>
  </si>
  <si>
    <t>TAMCE-00011</t>
  </si>
  <si>
    <t>GTS-120</t>
  </si>
  <si>
    <t>Centering</t>
  </si>
  <si>
    <t>20-L1</t>
  </si>
  <si>
    <t>TAMLA-00050</t>
  </si>
  <si>
    <t>Lathe</t>
  </si>
  <si>
    <t>30-L1</t>
  </si>
  <si>
    <t>TAMLA-00053</t>
  </si>
  <si>
    <t>50 A/B-L1</t>
  </si>
  <si>
    <t>TAMIH-00017 / TAMIH-00018</t>
  </si>
  <si>
    <t>AQ-YB</t>
  </si>
  <si>
    <t>Induction Hardening</t>
  </si>
  <si>
    <t>70-L1</t>
  </si>
  <si>
    <t>TAMLA-00051</t>
  </si>
  <si>
    <t>80-L1</t>
  </si>
  <si>
    <t>TAMLA-00052</t>
  </si>
  <si>
    <t>90-L1</t>
  </si>
  <si>
    <t>TAMGR-00113</t>
  </si>
  <si>
    <t>Grinding</t>
  </si>
  <si>
    <t>100A-L1</t>
  </si>
  <si>
    <t>NAMSP-00282</t>
  </si>
  <si>
    <t>Drilling</t>
  </si>
  <si>
    <t>100B-L1</t>
  </si>
  <si>
    <t>NAMSP-00284</t>
  </si>
  <si>
    <t>TF-2</t>
  </si>
  <si>
    <t>10-L2</t>
  </si>
  <si>
    <t>TAMCE-00010</t>
  </si>
  <si>
    <t>10-L3</t>
  </si>
  <si>
    <t>20-L2</t>
  </si>
  <si>
    <t>TAMLA-00048</t>
  </si>
  <si>
    <t>20-L3</t>
  </si>
  <si>
    <t>30-L2</t>
  </si>
  <si>
    <t>TAMLA-00046</t>
  </si>
  <si>
    <t>30-L3</t>
  </si>
  <si>
    <t>50 A/B-L2</t>
  </si>
  <si>
    <t>TAMIH-00019 / TAMIH-00020</t>
  </si>
  <si>
    <t>50 A/B-L3</t>
  </si>
  <si>
    <t>70-L2</t>
  </si>
  <si>
    <t>TAMLA-00047</t>
  </si>
  <si>
    <t>MWTH-1</t>
  </si>
  <si>
    <t>10-L4</t>
  </si>
  <si>
    <t>80-L2</t>
  </si>
  <si>
    <t>TAMLA-00049</t>
  </si>
  <si>
    <t>20-L4</t>
  </si>
  <si>
    <t>90-L2</t>
  </si>
  <si>
    <t>TAMGR-00112</t>
  </si>
  <si>
    <t>30-L4</t>
  </si>
  <si>
    <t>100A-L2</t>
  </si>
  <si>
    <t>NAMSP-00287</t>
  </si>
  <si>
    <t>50 A/B-L4</t>
  </si>
  <si>
    <t>100B-L2</t>
  </si>
  <si>
    <t>NAMSP-00292</t>
  </si>
  <si>
    <t>10-L5</t>
  </si>
  <si>
    <t>TAMCE-00013</t>
  </si>
  <si>
    <t>20-L5</t>
  </si>
  <si>
    <t>TAMLA-00064</t>
  </si>
  <si>
    <t>30-L5</t>
  </si>
  <si>
    <t>TAMLA-00065</t>
  </si>
  <si>
    <t>50 A/B-L5</t>
  </si>
  <si>
    <t>TAMIH-00021 / TMAIH-00022</t>
  </si>
  <si>
    <t>70-L5</t>
  </si>
  <si>
    <t>70-L3</t>
  </si>
  <si>
    <t>TAMLA-00066</t>
  </si>
  <si>
    <t>80-L5</t>
  </si>
  <si>
    <t>80-L3</t>
  </si>
  <si>
    <t>TAMLA-00067</t>
  </si>
  <si>
    <t>90-L5</t>
  </si>
  <si>
    <t>90-L3</t>
  </si>
  <si>
    <t>TAMGR-00115</t>
  </si>
  <si>
    <t>100A-L5</t>
  </si>
  <si>
    <t>100A-L3</t>
  </si>
  <si>
    <t>NAMSP-00341</t>
  </si>
  <si>
    <t>MDS-570</t>
  </si>
  <si>
    <t>100B-L5</t>
  </si>
  <si>
    <t>100B-L3</t>
  </si>
  <si>
    <t>NAMSP-00343</t>
  </si>
  <si>
    <t>TAMCE-00012</t>
  </si>
  <si>
    <t>TAMLA-00054</t>
  </si>
  <si>
    <t>TAMLA-00061</t>
  </si>
  <si>
    <t>TAMIH-00023 / TAMIH-00024</t>
  </si>
  <si>
    <t>TF-1</t>
  </si>
  <si>
    <t>70-L4</t>
  </si>
  <si>
    <t>TAMLA-00062</t>
  </si>
  <si>
    <t>80-L4</t>
  </si>
  <si>
    <t>TAMLA-00063</t>
  </si>
  <si>
    <t>90-L4</t>
  </si>
  <si>
    <t>TAMGR-00114</t>
  </si>
  <si>
    <t>100A-L4</t>
  </si>
  <si>
    <t>NAMSP-00306</t>
  </si>
  <si>
    <t>100B-L4</t>
  </si>
  <si>
    <t>NAMSP-00327</t>
  </si>
  <si>
    <t>TAMCE-00014</t>
  </si>
  <si>
    <t>TAMLA-00068</t>
  </si>
  <si>
    <t>TAMLA-00069</t>
  </si>
  <si>
    <t>TAMIH-00025 / TAMIH-00026</t>
  </si>
  <si>
    <t>TAMLA-00070</t>
  </si>
  <si>
    <t>TAMLA-00071</t>
  </si>
  <si>
    <t>TAMGR-00116</t>
  </si>
  <si>
    <t>NAMSP-00294</t>
  </si>
  <si>
    <t>Transfer</t>
  </si>
  <si>
    <t>NAMSP-00299</t>
  </si>
  <si>
    <t>10-L6</t>
  </si>
  <si>
    <t>TAMCE-00015</t>
  </si>
  <si>
    <t>20-L6</t>
  </si>
  <si>
    <t>TAMLA-00072</t>
  </si>
  <si>
    <t>30-L6</t>
  </si>
  <si>
    <t>TAMLA-00073</t>
  </si>
  <si>
    <t>50 A/B-L6</t>
  </si>
  <si>
    <t>TAMIH-00027 / TAMIH-00028</t>
  </si>
  <si>
    <t>70-L6</t>
  </si>
  <si>
    <t>TAMLA-00074</t>
  </si>
  <si>
    <t>80-L6</t>
  </si>
  <si>
    <t>TAMLA-00075</t>
  </si>
  <si>
    <t>90-1-L6</t>
  </si>
  <si>
    <t>TAMGR-00117</t>
  </si>
  <si>
    <t>90-2-L6</t>
  </si>
  <si>
    <t>TAMGR-00118</t>
  </si>
  <si>
    <t>100A-L6</t>
  </si>
  <si>
    <t>NAMSP-00328</t>
  </si>
  <si>
    <t>100B-L6</t>
  </si>
  <si>
    <t>NAMSP-00280</t>
  </si>
  <si>
    <t>SHAWB-58</t>
  </si>
  <si>
    <t>TAMWB-00058</t>
  </si>
  <si>
    <t>G-5300ME</t>
  </si>
  <si>
    <t>SHAWB-60</t>
  </si>
  <si>
    <t>TAMWB-00060</t>
  </si>
  <si>
    <t>SHAWB-59</t>
  </si>
  <si>
    <t>TAMWB-00059</t>
  </si>
  <si>
    <t>CARRIER</t>
  </si>
  <si>
    <t>10A</t>
  </si>
  <si>
    <t>TAMTV-00004</t>
  </si>
  <si>
    <t>20A</t>
  </si>
  <si>
    <t>TAMMM-00024</t>
  </si>
  <si>
    <t>40A</t>
  </si>
  <si>
    <t>TAMMM-00030</t>
  </si>
  <si>
    <t>10B</t>
  </si>
  <si>
    <t>50A</t>
  </si>
  <si>
    <t>TAMMM-00025</t>
  </si>
  <si>
    <t>20B</t>
  </si>
  <si>
    <t>60A</t>
  </si>
  <si>
    <t>TAMMM-00031</t>
  </si>
  <si>
    <t>10C</t>
  </si>
  <si>
    <t>TAMTV-00005</t>
  </si>
  <si>
    <t>20C</t>
  </si>
  <si>
    <t>TAMMM-00026</t>
  </si>
  <si>
    <t>10D</t>
  </si>
  <si>
    <t>40B</t>
  </si>
  <si>
    <t>TAMMM-00027</t>
  </si>
  <si>
    <t>20D</t>
  </si>
  <si>
    <t>50B</t>
  </si>
  <si>
    <t>TAMMM-000032</t>
  </si>
  <si>
    <t>10E</t>
  </si>
  <si>
    <t>TAMTV-00002</t>
  </si>
  <si>
    <t>40E</t>
  </si>
  <si>
    <t>TAMMM-00033</t>
  </si>
  <si>
    <t>10F</t>
  </si>
  <si>
    <t>40C</t>
  </si>
  <si>
    <t>TAMMM-00041</t>
  </si>
  <si>
    <t>20F</t>
  </si>
  <si>
    <t>50C</t>
  </si>
  <si>
    <t>TAMMM-00034</t>
  </si>
  <si>
    <t>10G</t>
  </si>
  <si>
    <t>60C</t>
  </si>
  <si>
    <t>TAMMM-00028</t>
  </si>
  <si>
    <t>20G</t>
  </si>
  <si>
    <t>UAMTV-00002</t>
  </si>
  <si>
    <t>UAMMM-00017</t>
  </si>
  <si>
    <t>40D</t>
  </si>
  <si>
    <t>UAMMM-00016</t>
  </si>
  <si>
    <t>50D</t>
  </si>
  <si>
    <t>UAMMM-00015</t>
  </si>
  <si>
    <t>60D</t>
  </si>
  <si>
    <t>UAMMM-00014</t>
  </si>
  <si>
    <t>UAMTV-00001</t>
  </si>
  <si>
    <t>20E</t>
  </si>
  <si>
    <t>UAMMM-00013</t>
  </si>
  <si>
    <t>UAMMM-00012</t>
  </si>
  <si>
    <t>50E</t>
  </si>
  <si>
    <t>UAMMM-00011</t>
  </si>
  <si>
    <t>TAMTV-00001</t>
  </si>
  <si>
    <t>TAMMM-00037</t>
  </si>
  <si>
    <t>40F</t>
  </si>
  <si>
    <t>TAMMM-00038</t>
  </si>
  <si>
    <t>50F</t>
  </si>
  <si>
    <t>TAMMM-00039</t>
  </si>
  <si>
    <t>60F</t>
  </si>
  <si>
    <t>TAMMM-00040</t>
  </si>
  <si>
    <t>TAMTV-00003</t>
  </si>
  <si>
    <t>TAMMM-00035</t>
  </si>
  <si>
    <t>40G</t>
  </si>
  <si>
    <t>TAMMM-00029</t>
  </si>
  <si>
    <t>50G</t>
  </si>
  <si>
    <t>TAMMM-00036</t>
  </si>
  <si>
    <t>CARWB-64</t>
  </si>
  <si>
    <t>TAMWB-00064</t>
  </si>
  <si>
    <t>G-2200TU</t>
  </si>
  <si>
    <t>CARWB-66</t>
  </si>
  <si>
    <t>TAMWB-00066</t>
  </si>
  <si>
    <t>CAP</t>
  </si>
  <si>
    <t>TAMMM-00042</t>
  </si>
  <si>
    <t>TAMMM-00043</t>
  </si>
  <si>
    <t>UAMMM-00018</t>
  </si>
  <si>
    <t>UAMMM-00019</t>
  </si>
  <si>
    <t>TAMMM-00044</t>
  </si>
  <si>
    <t>TAMMM-00045</t>
  </si>
  <si>
    <t>CAPWB-67</t>
  </si>
  <si>
    <t>TAMWB-00067</t>
  </si>
  <si>
    <t>CAPWB-68</t>
  </si>
  <si>
    <t>TAMWB-00068</t>
  </si>
  <si>
    <t>CAPWB-51</t>
  </si>
  <si>
    <t>UAMWB-00051</t>
  </si>
  <si>
    <t>CASE</t>
  </si>
  <si>
    <t>10-1</t>
  </si>
  <si>
    <t>TAMLA-00055</t>
  </si>
  <si>
    <t>20-1</t>
  </si>
  <si>
    <t>TAMLA-00056</t>
  </si>
  <si>
    <t>30-1</t>
  </si>
  <si>
    <t>TAMLA-00057</t>
  </si>
  <si>
    <t>40-1</t>
  </si>
  <si>
    <t>TAMSP-00374</t>
  </si>
  <si>
    <t>10-2</t>
  </si>
  <si>
    <t>50-1</t>
  </si>
  <si>
    <t>TAMSP-00370</t>
  </si>
  <si>
    <t>20-2</t>
  </si>
  <si>
    <t>60-1</t>
  </si>
  <si>
    <t>TAMSP-00371</t>
  </si>
  <si>
    <t>30-2</t>
  </si>
  <si>
    <t>70-1</t>
  </si>
  <si>
    <t>TAMSP-00372</t>
  </si>
  <si>
    <t>40-2</t>
  </si>
  <si>
    <t>TAMLA-00058</t>
  </si>
  <si>
    <t>50-2</t>
  </si>
  <si>
    <t>TAMLA-00059</t>
  </si>
  <si>
    <t>60-2</t>
  </si>
  <si>
    <t>TAMLA-00060</t>
  </si>
  <si>
    <t>70-2</t>
  </si>
  <si>
    <t>TAMSP-00375</t>
  </si>
  <si>
    <t>TAMSP-00376</t>
  </si>
  <si>
    <t>TAMSP-00377</t>
  </si>
  <si>
    <t>TAMSP-00378</t>
  </si>
  <si>
    <t>CASWB-61</t>
  </si>
  <si>
    <t>TAMWB-00061</t>
  </si>
  <si>
    <t>CASWB-62</t>
  </si>
  <si>
    <t>TAMWB-00062</t>
  </si>
  <si>
    <t>MANUAL CASE</t>
  </si>
  <si>
    <t>UKMMM-00012</t>
  </si>
  <si>
    <t>UKMLA-00022</t>
  </si>
  <si>
    <t>UKMLA-00023</t>
  </si>
  <si>
    <t>UAMSP-00264</t>
  </si>
  <si>
    <t>UAMSP-00265</t>
  </si>
  <si>
    <t>UKMLA-00024</t>
  </si>
  <si>
    <t>UKMMM-00014</t>
  </si>
  <si>
    <t>MANWB-62</t>
  </si>
  <si>
    <t>UKMWB-00062</t>
  </si>
  <si>
    <t>ASSEMBLY WASHERS</t>
  </si>
  <si>
    <t>CSAWB-65</t>
  </si>
  <si>
    <t>TAMWB-00065</t>
  </si>
  <si>
    <t>CSAWB-63</t>
  </si>
  <si>
    <t>TAMWB-00063</t>
  </si>
  <si>
    <t>DSAWB-69</t>
  </si>
  <si>
    <t>TAMWB-00069</t>
  </si>
  <si>
    <t>DSAWB-70</t>
  </si>
  <si>
    <t>TAMWB-00070</t>
  </si>
  <si>
    <t>DSAWB-73</t>
  </si>
  <si>
    <t>TAMWB-00073</t>
  </si>
  <si>
    <t>GKAWB-71</t>
  </si>
  <si>
    <t>TAMWB-00071</t>
  </si>
  <si>
    <t>GKAWB-72</t>
  </si>
  <si>
    <t>TAMWB-00072</t>
  </si>
  <si>
    <t>Shift:</t>
  </si>
  <si>
    <t>Tech:</t>
  </si>
  <si>
    <t>WEEK:</t>
  </si>
  <si>
    <t>2nd</t>
  </si>
  <si>
    <t>WEEKLY COMMENTS</t>
  </si>
  <si>
    <t>Type:</t>
  </si>
  <si>
    <t>Spot Checks</t>
  </si>
  <si>
    <t>Date:</t>
  </si>
  <si>
    <t>TOTAL VIRGIN</t>
  </si>
  <si>
    <t>Sump Size (Liters)</t>
  </si>
  <si>
    <t>Conc. Range
(%)</t>
  </si>
  <si>
    <t>Initial Refrac</t>
  </si>
  <si>
    <t>Initial RI</t>
  </si>
  <si>
    <t>Tank Level</t>
  </si>
  <si>
    <t>Skimmer</t>
  </si>
  <si>
    <t>Product Added (Liters)</t>
  </si>
  <si>
    <t>Product Added (Gal.)</t>
  </si>
  <si>
    <t>Final RI</t>
  </si>
  <si>
    <t>`</t>
  </si>
  <si>
    <t>Original List</t>
  </si>
  <si>
    <t>Subsequent List</t>
  </si>
  <si>
    <t xml:space="preserve"> +H2O-</t>
  </si>
  <si>
    <t xml:space="preserve"> +H2O-10/26</t>
  </si>
  <si>
    <t xml:space="preserve"> +H2O EVERY DAY</t>
  </si>
  <si>
    <t xml:space="preserve"> TOO FULL TO ADD H2O-</t>
  </si>
  <si>
    <t xml:space="preserve"> TOO FULL TO ADD H2O-10/26</t>
  </si>
  <si>
    <t xml:space="preserve"> TOO FULL TO ADD H2O ALL WEEK</t>
  </si>
  <si>
    <t xml:space="preserve"> TOO FULL TO ADD COOLANT-</t>
  </si>
  <si>
    <t xml:space="preserve"> SPILL OBSERVED-</t>
  </si>
  <si>
    <t xml:space="preserve"> LARGE SPILL OBSERVED-</t>
  </si>
  <si>
    <t xml:space="preserve"> SYSTEM NOT RUNNING-</t>
  </si>
  <si>
    <t xml:space="preserve"> SYSTEM DOWN ALL WEEK</t>
  </si>
  <si>
    <t>SYSTEM OBSTRUCTED; COULD NOT ACCESS-</t>
  </si>
  <si>
    <t xml:space="preserve"> SYSTEM OBSTRUCTED; COULD NOT ACCESS-</t>
  </si>
  <si>
    <t>NO PRODUCT AVAILABLE TO ADD-</t>
  </si>
  <si>
    <t xml:space="preserve"> NO PRODUCT AVAILABLE TO ADD-</t>
  </si>
  <si>
    <t>SYSTEM OVERFLOWING-</t>
  </si>
  <si>
    <t xml:space="preserve"> SYSTEM OVERFLOWING-</t>
  </si>
  <si>
    <t>ADDED COOLANT PER YUSHIRO'S DATA-</t>
  </si>
  <si>
    <t xml:space="preserve"> ADDED COOLANT PER YUSHIRO'S DATA-</t>
  </si>
  <si>
    <t>ADDED WASHER FLUID PER YUSHIRO'S DATA-</t>
  </si>
  <si>
    <t xml:space="preserve"> ADDED WASHER FLUID PER YUSHIRO'S DATA-</t>
  </si>
  <si>
    <t>MIXING TANK DOWN-</t>
  </si>
  <si>
    <t xml:space="preserve"> MIXING TANK DOWN-</t>
  </si>
  <si>
    <t>MIXING TANK DOWN ALL WEEK</t>
  </si>
  <si>
    <t xml:space="preserve"> MIXING TANK DOWN ALL WEEK</t>
  </si>
  <si>
    <t>+WR90-</t>
  </si>
  <si>
    <t xml:space="preserve"> +WR90-</t>
  </si>
  <si>
    <t>NO WR90 AVAILABLE-</t>
  </si>
  <si>
    <t xml:space="preserve"> NO WR90 AVAILABLE-</t>
  </si>
  <si>
    <t xml:space="preserve"> +PREMIX-</t>
  </si>
  <si>
    <t xml:space="preserve"> +PREMIX &amp; H2O-</t>
  </si>
  <si>
    <t>COULD NOT TREAT - LINE DOWN</t>
  </si>
  <si>
    <t>+ RO H2O-</t>
  </si>
  <si>
    <t xml:space="preserve"> +RO H2O-</t>
  </si>
  <si>
    <t>+RO H 2O DAILY</t>
  </si>
  <si>
    <t xml:space="preserve"> +RO H2O DAILY</t>
  </si>
  <si>
    <t>Original Formulas</t>
  </si>
  <si>
    <t>Mixing Tank Formula</t>
  </si>
  <si>
    <t>✓</t>
  </si>
  <si>
    <t>Multiplication factors to convert Brix RI to Concentration %</t>
  </si>
  <si>
    <t>FGS-690</t>
  </si>
  <si>
    <t>TF 2</t>
  </si>
  <si>
    <t>TOO FULL TO ADD H2O-</t>
  </si>
  <si>
    <t>TOO FULL TO ADD H2O ALL WEEK</t>
  </si>
  <si>
    <t>TOO FULL TO ADD COOLANT-</t>
  </si>
  <si>
    <t>SPILL OBSERVED-</t>
  </si>
  <si>
    <t>LARGE SPILL OBSERVED-</t>
  </si>
  <si>
    <t>SYSTEM NOT RUNNING-</t>
  </si>
  <si>
    <t>SYSTEM DOWN ALL WEEK</t>
  </si>
  <si>
    <t>Dust / Mist Collector Checks</t>
  </si>
  <si>
    <t>By: Your Initials</t>
  </si>
  <si>
    <t>October 2026</t>
  </si>
  <si>
    <t>Cond: X or O</t>
  </si>
  <si>
    <t>Sprint / TRUQ2</t>
  </si>
  <si>
    <t>Shaft 1/2</t>
  </si>
  <si>
    <t>Shaft 3/4</t>
  </si>
  <si>
    <t>Shaft 5/6</t>
  </si>
  <si>
    <t>Carrier</t>
  </si>
  <si>
    <t>Case</t>
  </si>
  <si>
    <t>Cap</t>
  </si>
  <si>
    <t>By:</t>
  </si>
  <si>
    <t>Cond:</t>
  </si>
  <si>
    <t>Washer Titrations   Sprint   1st Shift</t>
  </si>
  <si>
    <t>Washer Titrations      1st Shift</t>
  </si>
  <si>
    <t>Line&amp; OP#</t>
  </si>
  <si>
    <t>Titration Drop Count</t>
  </si>
  <si>
    <t>Liters to Add</t>
  </si>
  <si>
    <t>Gallons to Add</t>
  </si>
  <si>
    <t>Brix Refractive Reference</t>
  </si>
  <si>
    <t>Shaft:120-L5</t>
  </si>
  <si>
    <t>1.5-2.5%</t>
  </si>
  <si>
    <t>Case:80-1</t>
  </si>
  <si>
    <t>1.0-1.4%</t>
  </si>
  <si>
    <t>Man/Case:WB</t>
  </si>
  <si>
    <t>Carrier:BD24</t>
  </si>
  <si>
    <t>Cap:A&amp;B</t>
  </si>
  <si>
    <t>Carrier Sub 2</t>
  </si>
  <si>
    <t>Diff Sub 2</t>
  </si>
  <si>
    <t>Diff Sub 3</t>
  </si>
  <si>
    <t>Gear Kit 2</t>
  </si>
  <si>
    <t>SHIFT 1</t>
  </si>
  <si>
    <t>SUB-GRAND TOTALS</t>
  </si>
  <si>
    <t>G5300 ME</t>
  </si>
  <si>
    <t>G2200 TU</t>
  </si>
  <si>
    <t>Washer Refractions   Sprint   2nd Shift</t>
  </si>
  <si>
    <t>Washer Refractions      2nd Shift</t>
  </si>
  <si>
    <t>BOTH SHIFTS                     GRAND TOTALS</t>
  </si>
  <si>
    <t>Shaft:120-L1</t>
  </si>
  <si>
    <t>Shaft:120-L3</t>
  </si>
  <si>
    <t>Case:80-2</t>
  </si>
  <si>
    <t>Carrier:BD26</t>
  </si>
  <si>
    <t>Cap:C&amp;D</t>
  </si>
  <si>
    <t>Cap:E&amp;F</t>
  </si>
  <si>
    <t>Carrier Sub 1</t>
  </si>
  <si>
    <t>Diff Sub 1</t>
  </si>
  <si>
    <t>Gear Kit 1</t>
  </si>
  <si>
    <t>SHIFT 2</t>
  </si>
  <si>
    <t>Drops</t>
  </si>
  <si>
    <t>G5300ME Concentration</t>
  </si>
  <si>
    <t>G2200TU Concentration</t>
  </si>
  <si>
    <t xml:space="preserve">Brix </t>
  </si>
  <si>
    <t>G2200-TU</t>
  </si>
  <si>
    <t>G5300-ME</t>
  </si>
  <si>
    <t>WEEK 1</t>
  </si>
  <si>
    <t>Machines get Tested This Week</t>
  </si>
  <si>
    <t>WEEK of the YEAR:</t>
  </si>
  <si>
    <t>Grotan Liters</t>
  </si>
  <si>
    <t>LA-33 Liters</t>
  </si>
  <si>
    <t>WR-90 Liters</t>
  </si>
  <si>
    <t>WEEK 2</t>
  </si>
  <si>
    <t>WEEK 3</t>
  </si>
  <si>
    <t>WEEK 4</t>
  </si>
  <si>
    <t>WEEK 5</t>
  </si>
  <si>
    <t>OP#</t>
  </si>
  <si>
    <t>Sump Size(L)</t>
  </si>
  <si>
    <t>Grotan(L)</t>
  </si>
  <si>
    <t>LA-33(L)</t>
  </si>
  <si>
    <t>WR-90(L)</t>
  </si>
  <si>
    <t>Bacteria</t>
  </si>
  <si>
    <t>Fungus</t>
  </si>
  <si>
    <t>Action</t>
  </si>
  <si>
    <t>Initial pH</t>
  </si>
  <si>
    <t>Final pH</t>
  </si>
  <si>
    <t>Sump Size(Gal)</t>
  </si>
  <si>
    <t>A</t>
  </si>
  <si>
    <t>B</t>
  </si>
  <si>
    <t>W</t>
  </si>
  <si>
    <t>SHAFT Line Treatment Chemical Total Usage:</t>
  </si>
  <si>
    <t>CARRIER Line Treatment Chemical Total Usage:</t>
  </si>
  <si>
    <t>Total pH</t>
  </si>
  <si>
    <t>CAP Line Treatment Chemical Total Usage:</t>
  </si>
  <si>
    <t>CASE Line Treatment Chemical Total Usage:</t>
  </si>
  <si>
    <t>MANUAL</t>
  </si>
  <si>
    <t>MANUAL Line Treatment Chemical Total Usage:</t>
  </si>
  <si>
    <t>ASSEMBLY</t>
  </si>
  <si>
    <t>WASHERS</t>
  </si>
  <si>
    <t>ASSY. WASHERS Line Treatment Chemical Total Usage:</t>
  </si>
  <si>
    <t>All SPRINT Treatment Chemical Total Usage:</t>
  </si>
  <si>
    <t>Mixing Tank</t>
  </si>
  <si>
    <t>pH</t>
  </si>
  <si>
    <t xml:space="preserve"> </t>
  </si>
  <si>
    <t>Actions</t>
  </si>
  <si>
    <t>Treated</t>
  </si>
  <si>
    <t>Not Treated</t>
  </si>
  <si>
    <t>Treated Bacteria</t>
  </si>
  <si>
    <t>Treated Fungus</t>
  </si>
  <si>
    <t>No Product To Treat</t>
  </si>
  <si>
    <t>Day of the Year</t>
  </si>
  <si>
    <t>Week of the Year</t>
  </si>
  <si>
    <t>???</t>
  </si>
  <si>
    <t>WR-90 Addition(Liters)</t>
  </si>
  <si>
    <t># Of Drops</t>
  </si>
  <si>
    <t>Gallons</t>
  </si>
  <si>
    <t>0.8-1.5%</t>
  </si>
  <si>
    <t>WSW-87</t>
  </si>
  <si>
    <t>PCW-553</t>
  </si>
  <si>
    <t>GT2200</t>
  </si>
  <si>
    <t>Concentration</t>
  </si>
  <si>
    <t>% Conc.</t>
  </si>
  <si>
    <t>+RO H2O</t>
  </si>
  <si>
    <t>TOO FULL TO ADD RO H2O</t>
  </si>
  <si>
    <t>SPILL OBSERVED</t>
  </si>
  <si>
    <t>LARGE SPILL OBSERVED</t>
  </si>
  <si>
    <t>SYSTEM NOT RUNNING</t>
  </si>
  <si>
    <t>SYSTEM OBSTRUCTED; COULD NOT ACCESS</t>
  </si>
  <si>
    <t>NO PRODUCT AVAILABLE TO ADD</t>
  </si>
  <si>
    <t>SYSTEM OVERFLOWING</t>
  </si>
  <si>
    <t>+WR90</t>
  </si>
  <si>
    <t>NO WR90 AVAILABLE</t>
  </si>
  <si>
    <t>Week 1</t>
  </si>
  <si>
    <t>Week 2</t>
  </si>
  <si>
    <t>Week 3</t>
  </si>
  <si>
    <t>Week 4</t>
  </si>
  <si>
    <t>Week 5</t>
  </si>
  <si>
    <t>Line</t>
  </si>
  <si>
    <t>Range
(%)</t>
  </si>
  <si>
    <t>Date</t>
  </si>
  <si>
    <t>pH
(8.9 - 9.6)</t>
  </si>
  <si>
    <t>% by Titration</t>
  </si>
  <si>
    <t>Total Virgin
(GA)</t>
  </si>
  <si>
    <t xml:space="preserve">Comments </t>
  </si>
  <si>
    <t xml:space="preserve">Comments 
                                       </t>
  </si>
  <si>
    <t>UAMWB-00067</t>
  </si>
  <si>
    <t>2-5%</t>
  </si>
  <si>
    <t>UAMWB-00068</t>
  </si>
  <si>
    <t>UAMWB-00003</t>
  </si>
  <si>
    <t>pH Legend</t>
  </si>
  <si>
    <t>Concentration (% by Titration)
&amp; pH Legend</t>
  </si>
  <si>
    <t>In Range</t>
  </si>
  <si>
    <t>Good condition</t>
  </si>
  <si>
    <t>High</t>
  </si>
  <si>
    <t>NG condition - Low</t>
  </si>
  <si>
    <t>Low</t>
  </si>
  <si>
    <t>Target Range</t>
  </si>
  <si>
    <t>Lab Data</t>
  </si>
  <si>
    <t>Total Virgin Added
(GA)</t>
  </si>
  <si>
    <t>Bacteria &amp; Fungus Readings</t>
  </si>
  <si>
    <t>pH
(8.9-9.6)</t>
  </si>
  <si>
    <t>Comment</t>
  </si>
  <si>
    <t>Total Virgin Adds for Month
(gal)</t>
  </si>
  <si>
    <t>Conc. by Total Oil</t>
  </si>
  <si>
    <t>Free Oil</t>
  </si>
  <si>
    <t>Gallons Total of GTS-120 Used This Week</t>
  </si>
  <si>
    <t>Concentration Legend</t>
  </si>
  <si>
    <t>Bacteria/Fungus Legend</t>
  </si>
  <si>
    <t>Not tested</t>
  </si>
  <si>
    <t>OK</t>
  </si>
  <si>
    <t>Good - % In Range</t>
  </si>
  <si>
    <t>No Good -  % Low</t>
  </si>
  <si>
    <t>NG condition</t>
  </si>
  <si>
    <t>Coolant Mix % High</t>
  </si>
  <si>
    <t>25A</t>
  </si>
  <si>
    <t>25B</t>
  </si>
  <si>
    <t>60B</t>
  </si>
  <si>
    <t>80A</t>
  </si>
  <si>
    <t>80B</t>
  </si>
  <si>
    <t>80C</t>
  </si>
  <si>
    <t>80D</t>
  </si>
  <si>
    <t>90A</t>
  </si>
  <si>
    <t>90B</t>
  </si>
  <si>
    <t>90C</t>
  </si>
  <si>
    <t>90D</t>
  </si>
  <si>
    <t>100A</t>
  </si>
  <si>
    <t>100B</t>
  </si>
  <si>
    <t>100C</t>
  </si>
  <si>
    <t>100D</t>
  </si>
  <si>
    <t>110A</t>
  </si>
  <si>
    <t>110B</t>
  </si>
  <si>
    <t>110C</t>
  </si>
  <si>
    <t>110D</t>
  </si>
  <si>
    <t>120A</t>
  </si>
  <si>
    <t>120B</t>
  </si>
  <si>
    <t>120C</t>
  </si>
  <si>
    <t>120D</t>
  </si>
  <si>
    <t>130A</t>
  </si>
  <si>
    <t>130B</t>
  </si>
  <si>
    <t>130C</t>
  </si>
  <si>
    <t>270B</t>
  </si>
  <si>
    <t>Mix Tank</t>
  </si>
  <si>
    <t>5%-7%</t>
  </si>
  <si>
    <t>Tank 1</t>
  </si>
  <si>
    <t>Tank 2</t>
  </si>
  <si>
    <t>ADDED CHEMICALS USEAGE - WEEK 1</t>
  </si>
  <si>
    <t>ADDED CHEMICALS USEAGE - WEEK 2</t>
  </si>
  <si>
    <t>ADDED CHEMICALS USEAGE - WEEK 3</t>
  </si>
  <si>
    <t>ADDED CHEMICALS USEAGE - WEEK 4</t>
  </si>
  <si>
    <t>ADDED CHEMICALS USEAGE - WEEK 5</t>
  </si>
  <si>
    <t>ADDED CHEMICALS USEAGE - ENTIRE MONTH</t>
  </si>
  <si>
    <t>GROTAN</t>
  </si>
  <si>
    <t>LA-33</t>
  </si>
  <si>
    <t>WR-90</t>
  </si>
  <si>
    <t>Liters</t>
  </si>
  <si>
    <t>RAW CHEMICALS ADDED DIRECTLY INTO MACHINES BY CHEMICO</t>
  </si>
  <si>
    <t>TRUQ2 / SPRINT</t>
  </si>
  <si>
    <t>ADDED CHEMICALS USEAGE - TOTALS - SHAFT LINES</t>
  </si>
  <si>
    <t>MONTH TOTAL</t>
  </si>
  <si>
    <t>ADDED CHEMICALS USEAGE - TOTALS - CARRIER LINES</t>
  </si>
  <si>
    <t>ADDED CHEMICALS USEAGE - TOTALS - CAP LINES</t>
  </si>
  <si>
    <t>ADDED CHEMICALS USEAGE - TOTALS - CASE LINES</t>
  </si>
  <si>
    <t>ADDED CHEMICALS USEAGE - TOTALS - MANUAL CASE LINE</t>
  </si>
  <si>
    <t>ADDED CHEMICALS USEAGE - TOTALS - ASSEMBLY LINE WASHERS</t>
  </si>
  <si>
    <t>ADDED CHEMICALS USEAGE - TOTALS - ALL LINES TRUQ2</t>
  </si>
  <si>
    <t>SHAFT LINES</t>
  </si>
  <si>
    <t>GT2200T</t>
  </si>
  <si>
    <t>Washer-2</t>
  </si>
  <si>
    <t>3-5%</t>
  </si>
  <si>
    <t>Washer-1</t>
  </si>
  <si>
    <t>CARRIER LINES</t>
  </si>
  <si>
    <t>0.8%-1.5%</t>
  </si>
  <si>
    <t>CAP LINES</t>
  </si>
  <si>
    <t>CASE LINES</t>
  </si>
  <si>
    <t>MANUAL CASE LINE</t>
  </si>
  <si>
    <t>ASSEMBLY LINE WASHERS</t>
  </si>
  <si>
    <t>Leadec Industrial Services</t>
  </si>
  <si>
    <t>V6T MACHINE CLEANING FREQUENCY TANKS SIZES, FLUID TYPES &amp; CONCENTRATIONS</t>
  </si>
  <si>
    <t>NEW EQUIPMENT</t>
  </si>
  <si>
    <t>Machine  Number</t>
  </si>
  <si>
    <t>Area</t>
  </si>
  <si>
    <t>Freq. In Months</t>
  </si>
  <si>
    <t>Tank Capacity In Gallons</t>
  </si>
  <si>
    <t>Fluid Type</t>
  </si>
  <si>
    <t>Fluid Amount in Gallons</t>
  </si>
  <si>
    <t>Concentration Percentage</t>
  </si>
  <si>
    <t>Water Type</t>
  </si>
  <si>
    <t>Waste Location</t>
  </si>
  <si>
    <t>NAMBR-0009</t>
  </si>
  <si>
    <t>V6T BLOCK</t>
  </si>
  <si>
    <t>GTS120</t>
  </si>
  <si>
    <t>NP</t>
  </si>
  <si>
    <t>ENV. SHED</t>
  </si>
  <si>
    <t>NAMBR-0010</t>
  </si>
  <si>
    <t>NAMMM-0011</t>
  </si>
  <si>
    <t>NAMMM-0013</t>
  </si>
  <si>
    <t>NAMMM-0009</t>
  </si>
  <si>
    <t>NAMSP-0170</t>
  </si>
  <si>
    <t>NAMSP-0171</t>
  </si>
  <si>
    <t>NAMSP-0172</t>
  </si>
  <si>
    <t>NAMSP-0173</t>
  </si>
  <si>
    <t>NAMSP-0174</t>
  </si>
  <si>
    <t>NAMSP-0175</t>
  </si>
  <si>
    <t>NAMSP-0176</t>
  </si>
  <si>
    <t>NJMSP-0339</t>
  </si>
  <si>
    <t>NAMZY-0224</t>
  </si>
  <si>
    <t>NAMZY-0225</t>
  </si>
  <si>
    <t>NAMSP-0178</t>
  </si>
  <si>
    <t>NAMSP-0179</t>
  </si>
  <si>
    <t>NAMSP-0180</t>
  </si>
  <si>
    <t>NAMSP-0181</t>
  </si>
  <si>
    <t>NAMSP-0182</t>
  </si>
  <si>
    <t>NAMSP-0183</t>
  </si>
  <si>
    <t>NAMSP-0184</t>
  </si>
  <si>
    <t>NJMSP-0340</t>
  </si>
  <si>
    <t>NAMZY-0226</t>
  </si>
  <si>
    <t>NAMZY-0227</t>
  </si>
  <si>
    <t>NAMSP-0189</t>
  </si>
  <si>
    <t>NAMSP-0190</t>
  </si>
  <si>
    <t>NAMZY-0240</t>
  </si>
  <si>
    <t>NAMZY-0241</t>
  </si>
  <si>
    <t>NAMSP-00193</t>
  </si>
  <si>
    <t>NAMSP-00194</t>
  </si>
  <si>
    <t>NAMZY-00242</t>
  </si>
  <si>
    <t>NAMZY-00243</t>
  </si>
  <si>
    <t>NAMSP-0191</t>
  </si>
  <si>
    <t>NAMSP-0192</t>
  </si>
  <si>
    <t>NAMZY-0228</t>
  </si>
  <si>
    <t>NAMZY-0229</t>
  </si>
  <si>
    <t>NAMZY-0234</t>
  </si>
  <si>
    <t>NAMZY-0235</t>
  </si>
  <si>
    <t>NAMSP-0203</t>
  </si>
  <si>
    <t>NAMSP-0204</t>
  </si>
  <si>
    <t>NAMSP-0205</t>
  </si>
  <si>
    <t>NAMSP-0206</t>
  </si>
  <si>
    <t>NAMSP-0207</t>
  </si>
  <si>
    <t>NAMSP-0208</t>
  </si>
  <si>
    <t>NAMSP-0195</t>
  </si>
  <si>
    <t>NAMSP-0196</t>
  </si>
  <si>
    <t>NAMZY-0230</t>
  </si>
  <si>
    <t>NAMZY-0231</t>
  </si>
  <si>
    <t>NAMSP-0197</t>
  </si>
  <si>
    <t>NAMSP-0198</t>
  </si>
  <si>
    <t>NAMSP-0199</t>
  </si>
  <si>
    <t>NAMSP-0200</t>
  </si>
  <si>
    <t>NAMSP-0201</t>
  </si>
  <si>
    <t>NAMSP-0202</t>
  </si>
  <si>
    <t>NAMZY-0232</t>
  </si>
  <si>
    <t>NAMZY-0233</t>
  </si>
  <si>
    <t>NAMSP-0215</t>
  </si>
  <si>
    <t>NAMSP-0216</t>
  </si>
  <si>
    <t>NAMSP-0217</t>
  </si>
  <si>
    <t>NAMSP-0218</t>
  </si>
  <si>
    <t>NAMZY-0238</t>
  </si>
  <si>
    <t>NAMZY-0239</t>
  </si>
  <si>
    <t>NAMSP-0230</t>
  </si>
  <si>
    <t>NAMSP-0231</t>
  </si>
  <si>
    <t>NAMSP-0232</t>
  </si>
  <si>
    <t>NAMSP-0233</t>
  </si>
  <si>
    <t>NAMSP-0234</t>
  </si>
  <si>
    <t>NAMZY-0244</t>
  </si>
  <si>
    <t>NAMZY-0245</t>
  </si>
  <si>
    <t>NAMZY-0246</t>
  </si>
  <si>
    <t>NAMSP-00260</t>
  </si>
  <si>
    <t>NAMSP-00261</t>
  </si>
  <si>
    <t>NAMSP-00262</t>
  </si>
  <si>
    <t>NAMSP-00263</t>
  </si>
  <si>
    <t>NAMSP-00223</t>
  </si>
  <si>
    <t>NAMSP-00336</t>
  </si>
  <si>
    <t>NAMSP-00337</t>
  </si>
  <si>
    <t>NAMSP-00338</t>
  </si>
  <si>
    <t>NDMMI-00014</t>
  </si>
  <si>
    <t>NDMGR-00050</t>
  </si>
  <si>
    <t>NDMZK-00032</t>
  </si>
  <si>
    <t>NAMMI-0032</t>
  </si>
  <si>
    <t>NAMMI-0033</t>
  </si>
  <si>
    <t>NAMWB-0031</t>
  </si>
  <si>
    <t>RO</t>
  </si>
  <si>
    <t xml:space="preserve">E-TANK </t>
  </si>
  <si>
    <t>NAMWB-0032</t>
  </si>
  <si>
    <t>6 weeks</t>
  </si>
  <si>
    <t>E-TANK</t>
  </si>
  <si>
    <t>NAMWB-0044</t>
  </si>
  <si>
    <t>UR/V6T BLOCK</t>
  </si>
  <si>
    <t>WEEKLY</t>
  </si>
  <si>
    <t>5 GAL</t>
  </si>
  <si>
    <t>E-TANK - FACILITIES</t>
  </si>
  <si>
    <t>NAMGR-00105</t>
  </si>
  <si>
    <t>V6T CAM</t>
  </si>
  <si>
    <t>NAMGR-00110</t>
  </si>
  <si>
    <t>NJMGR-00103</t>
  </si>
  <si>
    <t>NJMGR-00104</t>
  </si>
  <si>
    <t>NAMGR-00099</t>
  </si>
  <si>
    <t>NAMGR-00100</t>
  </si>
  <si>
    <t>NJMGR-00113</t>
  </si>
  <si>
    <t>NJMGR-00114</t>
  </si>
  <si>
    <t>NDMGR-00051</t>
  </si>
  <si>
    <t>NDMGR-00052</t>
  </si>
  <si>
    <t>NDMGR-00053</t>
  </si>
  <si>
    <t>NDMGR-00054</t>
  </si>
  <si>
    <t>NDMGR-00055</t>
  </si>
  <si>
    <t>NDMGR-00056</t>
  </si>
  <si>
    <t>NDMGR-00057</t>
  </si>
  <si>
    <t>NDMGR-00058</t>
  </si>
  <si>
    <t>NAMGR-00050</t>
  </si>
  <si>
    <t>NAMGR-000106</t>
  </si>
  <si>
    <t>NLMGR-00057</t>
  </si>
  <si>
    <t>NLMGR-00058</t>
  </si>
  <si>
    <t>NAMGR-00107</t>
  </si>
  <si>
    <t>NDMGR-00059</t>
  </si>
  <si>
    <t>NDMGR-00060</t>
  </si>
  <si>
    <t>NDMGR-00061</t>
  </si>
  <si>
    <t>NDMGR-00062</t>
  </si>
  <si>
    <t>NDMGR-00063</t>
  </si>
  <si>
    <t>NDMGR-00064</t>
  </si>
  <si>
    <t xml:space="preserve">NAMSP-0050    </t>
  </si>
  <si>
    <t xml:space="preserve">NAMSP-0051    </t>
  </si>
  <si>
    <t xml:space="preserve">NAMSP-0052    </t>
  </si>
  <si>
    <t xml:space="preserve">NAMSP-0053    </t>
  </si>
  <si>
    <t xml:space="preserve">NAMSP-0058    </t>
  </si>
  <si>
    <t xml:space="preserve">NAMSP-0059    </t>
  </si>
  <si>
    <t xml:space="preserve">NAMSP-0060    </t>
  </si>
  <si>
    <t xml:space="preserve">NAMSP-0061    </t>
  </si>
  <si>
    <t xml:space="preserve">NAMSP-0063    </t>
  </si>
  <si>
    <t xml:space="preserve">NAMSP-0064    </t>
  </si>
  <si>
    <t xml:space="preserve">NAMSP-0065    </t>
  </si>
  <si>
    <t xml:space="preserve">NAMSP-0066    </t>
  </si>
  <si>
    <t xml:space="preserve">NAMSP-0067    </t>
  </si>
  <si>
    <t xml:space="preserve">NAMSP-0068    </t>
  </si>
  <si>
    <t xml:space="preserve">NAMSP-0069    </t>
  </si>
  <si>
    <t xml:space="preserve">NAMSP-0070    </t>
  </si>
  <si>
    <t>NDMSP-00339</t>
  </si>
  <si>
    <t>NDMSP-00340</t>
  </si>
  <si>
    <t>NDMSP-00341</t>
  </si>
  <si>
    <t>NDMSP-00342</t>
  </si>
  <si>
    <t>NDMSP-00343</t>
  </si>
  <si>
    <t>NDMSP-00344</t>
  </si>
  <si>
    <t>NDMSP-00345</t>
  </si>
  <si>
    <t>NDMSP-00346</t>
  </si>
  <si>
    <t>NDMSP-00347</t>
  </si>
  <si>
    <t>NDMSP-00348</t>
  </si>
  <si>
    <t>NDMSP-00349</t>
  </si>
  <si>
    <t>NDMSP-00350</t>
  </si>
  <si>
    <t>NDMSP-00351</t>
  </si>
  <si>
    <t>NDMSP-00352</t>
  </si>
  <si>
    <t>NDMSP-00353</t>
  </si>
  <si>
    <t>NDMLP-00005</t>
  </si>
  <si>
    <t>FGS690</t>
  </si>
  <si>
    <t>NDMLP-00006</t>
  </si>
  <si>
    <t>NDMIH-00009</t>
  </si>
  <si>
    <t>AQUA TENSID</t>
  </si>
  <si>
    <t>MIXED TOTE</t>
  </si>
  <si>
    <t>NDMIH-00010</t>
  </si>
  <si>
    <t>NDMIH-00011</t>
  </si>
  <si>
    <t>NDMIH-00012</t>
  </si>
  <si>
    <t>NDMTS-00153</t>
  </si>
  <si>
    <t xml:space="preserve">MAGNAGLO 14A REDI-BATH </t>
  </si>
  <si>
    <t>3 BOTTLES</t>
  </si>
  <si>
    <t>NDMTS-00154</t>
  </si>
  <si>
    <t>NDMTS-00156</t>
  </si>
  <si>
    <t>NDMTS-00157</t>
  </si>
  <si>
    <t xml:space="preserve">NAMWB-0024    </t>
  </si>
  <si>
    <t>6 WEEKS</t>
  </si>
  <si>
    <t>3 Gal</t>
  </si>
  <si>
    <t xml:space="preserve">NAMWB-0025    </t>
  </si>
  <si>
    <t>NJMGR-00064</t>
  </si>
  <si>
    <t>V6T CRANK</t>
  </si>
  <si>
    <t xml:space="preserve">VIRGIN GTS120  </t>
  </si>
  <si>
    <t>NJMGR-00066</t>
  </si>
  <si>
    <t>NJMGR-00109</t>
  </si>
  <si>
    <t>NDMGR-00013</t>
  </si>
  <si>
    <t>NDMGR-00014</t>
  </si>
  <si>
    <t>NDMGR-00015</t>
  </si>
  <si>
    <t>NAMGR-00095</t>
  </si>
  <si>
    <t>NLMGR-00050</t>
  </si>
  <si>
    <t>NDMGR-00024</t>
  </si>
  <si>
    <t>NAMSP-0147</t>
  </si>
  <si>
    <t>NAMSP-0148</t>
  </si>
  <si>
    <t>NAMSP-0149</t>
  </si>
  <si>
    <t>NDMSP-0150</t>
  </si>
  <si>
    <t>NAMSP-0151</t>
  </si>
  <si>
    <t>NAMSP-0163</t>
  </si>
  <si>
    <t>NAMSP-0164</t>
  </si>
  <si>
    <t>NAMSP-00157</t>
  </si>
  <si>
    <t>NAMSP-00158</t>
  </si>
  <si>
    <t>NAMSP-00159</t>
  </si>
  <si>
    <t>NAMSP-00150</t>
  </si>
  <si>
    <t>NDMSP-00199</t>
  </si>
  <si>
    <t>NAMSP-00264</t>
  </si>
  <si>
    <t>NAMSP-00265</t>
  </si>
  <si>
    <t>NDMSP-00266</t>
  </si>
  <si>
    <t>NDMSP-00354</t>
  </si>
  <si>
    <t>NDMSP-00355</t>
  </si>
  <si>
    <t>NAMLA-0028</t>
  </si>
  <si>
    <t>NAMLA-0029</t>
  </si>
  <si>
    <t>NAMLA-0030</t>
  </si>
  <si>
    <t>NAMTS-0067</t>
  </si>
  <si>
    <t>NAMTS-0068</t>
  </si>
  <si>
    <t>NDMLP-00001</t>
  </si>
  <si>
    <t xml:space="preserve">WEEKLY </t>
  </si>
  <si>
    <t>NAMWB-0030</t>
  </si>
  <si>
    <t>EACH 3 WEEKS</t>
  </si>
  <si>
    <t>NAMWB-00046</t>
  </si>
  <si>
    <t>1 MONTH</t>
  </si>
  <si>
    <t>NAMZK-00035</t>
  </si>
  <si>
    <t>NAMZE-0003</t>
  </si>
  <si>
    <t>AQUA TENSID 10</t>
  </si>
  <si>
    <t>15.75 GAL</t>
  </si>
  <si>
    <t>NAMIH-0005</t>
  </si>
  <si>
    <t>60 with inside tank</t>
  </si>
  <si>
    <t>2.0 Gal</t>
  </si>
  <si>
    <t>NAMIH-0003</t>
  </si>
  <si>
    <t>CLEAN TANK NO REFILL AUTO FILLED FROM ZE-3 WITH AQUA TENSID. SKIMMER TANK ONLY</t>
  </si>
  <si>
    <t>NAMIH-0004</t>
  </si>
  <si>
    <t>NO REFILL AUTO FILLED FROM ZE-3 WITH AQUA TENSID. SKIMMER TANK ONLY</t>
  </si>
  <si>
    <t>TOOL WASH STATION AT CLEAN ROOM @ B13/ B14</t>
  </si>
  <si>
    <t>NAMZY-0152</t>
  </si>
  <si>
    <t>V6T HEAD</t>
  </si>
  <si>
    <t>VIRGIN GTS120</t>
  </si>
  <si>
    <t>NAMZY-0153</t>
  </si>
  <si>
    <t>NAMZY-0154</t>
  </si>
  <si>
    <t>NAMZY-0155</t>
  </si>
  <si>
    <t>NAMSP-0082</t>
  </si>
  <si>
    <t>NAMSP-0083</t>
  </si>
  <si>
    <t>NAMSP-0084</t>
  </si>
  <si>
    <t>NAMSP-0085</t>
  </si>
  <si>
    <t>NAMSP-0086</t>
  </si>
  <si>
    <t>NAMSP-0087</t>
  </si>
  <si>
    <t>NAMSP-0088</t>
  </si>
  <si>
    <t>NAMSP-0089</t>
  </si>
  <si>
    <t>NAMSP-0090</t>
  </si>
  <si>
    <t>NAMZY-0156</t>
  </si>
  <si>
    <t>NAMZY-0157</t>
  </si>
  <si>
    <t>NAMSP-0091</t>
  </si>
  <si>
    <t>NAMSP-0092</t>
  </si>
  <si>
    <t>NAMSP-0093</t>
  </si>
  <si>
    <t>NAMSP-0094</t>
  </si>
  <si>
    <t>NAMSP-0095</t>
  </si>
  <si>
    <t>NAMSP-0096</t>
  </si>
  <si>
    <t>NAMSP-0097</t>
  </si>
  <si>
    <t>NAMSP-0098</t>
  </si>
  <si>
    <t>NAMSP-0099</t>
  </si>
  <si>
    <t>NAMZY-0158</t>
  </si>
  <si>
    <t>NAMZY-0159</t>
  </si>
  <si>
    <t>NAMZY-0160</t>
  </si>
  <si>
    <t>NAMSP-0076</t>
  </si>
  <si>
    <t>NAMSP-0077</t>
  </si>
  <si>
    <t>NAMSP-00102</t>
  </si>
  <si>
    <t>NAMSP-0079</t>
  </si>
  <si>
    <t>NAMSP-0080</t>
  </si>
  <si>
    <t>NAMSP-0103</t>
  </si>
  <si>
    <t>NAMSP-00105</t>
  </si>
  <si>
    <t>NAMSP-00106</t>
  </si>
  <si>
    <t>NAMSP-00108</t>
  </si>
  <si>
    <t>NAMSP-00109</t>
  </si>
  <si>
    <t>NAMSP-00111</t>
  </si>
  <si>
    <t>NAMSP-00112</t>
  </si>
  <si>
    <t>NDMSP-00267</t>
  </si>
  <si>
    <t>NDMSP-00268</t>
  </si>
  <si>
    <t>NDMSP-00269</t>
  </si>
  <si>
    <t>NAMSP-0122</t>
  </si>
  <si>
    <t>NAMSP-0123</t>
  </si>
  <si>
    <t>NAMSP-0124</t>
  </si>
  <si>
    <t>NAMSP-0125</t>
  </si>
  <si>
    <t>NAMSP-0126</t>
  </si>
  <si>
    <t>NAMSP-0127</t>
  </si>
  <si>
    <t>NAMSP-0128</t>
  </si>
  <si>
    <t>NAMSP-0129</t>
  </si>
  <si>
    <t>NAMSP-0130</t>
  </si>
  <si>
    <t>NAMSP-0131</t>
  </si>
  <si>
    <t>NAMZY-0171</t>
  </si>
  <si>
    <t>NAMZY-0172</t>
  </si>
  <si>
    <t>NAMZY-0173</t>
  </si>
  <si>
    <t>NAMZY-0174</t>
  </si>
  <si>
    <t>NAMSP-00114</t>
  </si>
  <si>
    <t>NAMSP-00115</t>
  </si>
  <si>
    <t>NAMSP-00117</t>
  </si>
  <si>
    <t>NAMSP-00118</t>
  </si>
  <si>
    <t>NAMSP-00120</t>
  </si>
  <si>
    <t>NDMSP-00270</t>
  </si>
  <si>
    <t>NDMSP-00271</t>
  </si>
  <si>
    <t>NDMSP-00272</t>
  </si>
  <si>
    <t>NDMSP-00273</t>
  </si>
  <si>
    <t>NDMSP-00274</t>
  </si>
  <si>
    <t>NDMSP-00275</t>
  </si>
  <si>
    <t>NDMSP-00276</t>
  </si>
  <si>
    <t>NDMSP-00277</t>
  </si>
  <si>
    <t>NDMSP-00278</t>
  </si>
  <si>
    <t>NDMSP-00279</t>
  </si>
  <si>
    <t>NDMSP-00280</t>
  </si>
  <si>
    <t>NDMSP-00281</t>
  </si>
  <si>
    <t>NDMSP-00282</t>
  </si>
  <si>
    <t>NDMSP-00283</t>
  </si>
  <si>
    <t>NDMSP-00284</t>
  </si>
  <si>
    <t>NDMSP-00285</t>
  </si>
  <si>
    <t>NDMSP-00286</t>
  </si>
  <si>
    <t>NDMSP-00287</t>
  </si>
  <si>
    <t>NDMSP-00288</t>
  </si>
  <si>
    <t>NDMSP-00289</t>
  </si>
  <si>
    <t>NDMSP-00290</t>
  </si>
  <si>
    <t>NDMSP-00291</t>
  </si>
  <si>
    <t>NDMSP-00292</t>
  </si>
  <si>
    <t>NDMSP-00293</t>
  </si>
  <si>
    <t>NDMSP-00294</t>
  </si>
  <si>
    <t>NDMSP-00295</t>
  </si>
  <si>
    <t>NDMSP-00296</t>
  </si>
  <si>
    <t>NDMSP-00297</t>
  </si>
  <si>
    <t>NDMSP-00298</t>
  </si>
  <si>
    <t>NDMSP-00299</t>
  </si>
  <si>
    <t>NDMSP-00300</t>
  </si>
  <si>
    <t>NDMSP-00301</t>
  </si>
  <si>
    <t>NDMSP-00302</t>
  </si>
  <si>
    <t>NDMSP-00303</t>
  </si>
  <si>
    <t>NDMSP-00304</t>
  </si>
  <si>
    <t>NDMSP-00305</t>
  </si>
  <si>
    <t>NDMSP-00306</t>
  </si>
  <si>
    <t>NDMSP-00307</t>
  </si>
  <si>
    <t>NDMSP-00308</t>
  </si>
  <si>
    <t>NDMSP-00309</t>
  </si>
  <si>
    <t>NDMSP-00310</t>
  </si>
  <si>
    <t>NDMSP-00311</t>
  </si>
  <si>
    <t>NDMSP-00312</t>
  </si>
  <si>
    <t>NDMSP-00313</t>
  </si>
  <si>
    <t>NAMZY-00181</t>
  </si>
  <si>
    <t>NAMZY-00182</t>
  </si>
  <si>
    <t>AMMI-00023</t>
  </si>
  <si>
    <t>NAMMM-00007</t>
  </si>
  <si>
    <t>NAMMM-00008</t>
  </si>
  <si>
    <t>NAMWB-0027</t>
  </si>
  <si>
    <t>NAMWB-0028</t>
  </si>
  <si>
    <t>1</t>
  </si>
  <si>
    <t>NDMWB-00037</t>
  </si>
  <si>
    <t>NDMWB-00038</t>
  </si>
  <si>
    <t>NDMWB-00039</t>
  </si>
  <si>
    <t>NDMWB-00040</t>
  </si>
  <si>
    <t>NAMTS-0063 NOT ON PE SHEET</t>
  </si>
  <si>
    <t>56T</t>
  </si>
  <si>
    <t>5 gal. total 2 1/2 gal. in ea sta.</t>
  </si>
  <si>
    <t>MIXED TOTE - ENV. SHED</t>
  </si>
  <si>
    <t>NAMTS-0064 NOT ON PE SHEET</t>
  </si>
  <si>
    <t>V6T HEAD PARTS WASHER PDEQT-00767</t>
  </si>
  <si>
    <t>V6T HEAD COLUMN G15-G16</t>
  </si>
  <si>
    <t>V6T HEAD PARTS WASHER PDEQT-00768</t>
  </si>
  <si>
    <t>NDMSP-00314</t>
  </si>
  <si>
    <t xml:space="preserve">V6T C-ROD </t>
  </si>
  <si>
    <t>NDMSP-00315</t>
  </si>
  <si>
    <t>NDMSP-00316</t>
  </si>
  <si>
    <t>NDMSP-00317</t>
  </si>
  <si>
    <t>NDMSP-00318</t>
  </si>
  <si>
    <t>NDMSP-00319</t>
  </si>
  <si>
    <t>NDMSP-00320</t>
  </si>
  <si>
    <t>NDMSP-00321</t>
  </si>
  <si>
    <t>NDMSP-00322</t>
  </si>
  <si>
    <t>NDMSP-00323</t>
  </si>
  <si>
    <t>NDMSP-00324</t>
  </si>
  <si>
    <t>NDMSP-00325</t>
  </si>
  <si>
    <t>NDMSP-00326</t>
  </si>
  <si>
    <t>NDMSP-00327</t>
  </si>
  <si>
    <t>NDMSP-00328</t>
  </si>
  <si>
    <t>NDMSP-00329</t>
  </si>
  <si>
    <t>NDMSP-00330</t>
  </si>
  <si>
    <t>NDMSP-00331</t>
  </si>
  <si>
    <t>NDMSP-00332</t>
  </si>
  <si>
    <t>NDMSP-00333</t>
  </si>
  <si>
    <t>NDMSP-00334</t>
  </si>
  <si>
    <t>NDMSP-00335</t>
  </si>
  <si>
    <t>NDMMI-00015</t>
  </si>
  <si>
    <t>NDMMI-00016</t>
  </si>
  <si>
    <t>NDMMI-00017</t>
  </si>
  <si>
    <t>NDMMI-00018</t>
  </si>
  <si>
    <t>PJMBR-00001-2</t>
  </si>
  <si>
    <t>NDMWB-00003</t>
  </si>
  <si>
    <t>NDMGR-00001</t>
  </si>
  <si>
    <t>17.5 GAL</t>
  </si>
  <si>
    <t>RECYCLE TANK &amp; TOTES</t>
  </si>
  <si>
    <t>NDMSP-00003</t>
  </si>
  <si>
    <t>8 GAL</t>
  </si>
  <si>
    <t>TOOL WASH STATION AT ISLE C19</t>
  </si>
  <si>
    <t>2 GAL</t>
  </si>
  <si>
    <t>NDMWB-0013 with Skimmer Tank</t>
  </si>
  <si>
    <t>UR/V6T PISTON ASSY</t>
  </si>
  <si>
    <t>3 GAL</t>
  </si>
  <si>
    <t>NDMWB-00045</t>
  </si>
  <si>
    <t>UR ASSY WASHER FOR CRANKS</t>
  </si>
  <si>
    <t>1029T</t>
  </si>
  <si>
    <t>6 GAL</t>
  </si>
  <si>
    <t>PDEQT00767 ULTRA SONIC TOOL WASHER FOR HEAD BETWEEN COL G15 &amp; G16</t>
  </si>
  <si>
    <t>UR/V6T HEAD</t>
  </si>
  <si>
    <t>1.5 Gal</t>
  </si>
  <si>
    <t>OP</t>
  </si>
  <si>
    <t>145A</t>
  </si>
  <si>
    <t>145B</t>
  </si>
  <si>
    <t>150A</t>
  </si>
  <si>
    <t>150B</t>
  </si>
  <si>
    <t>160A</t>
  </si>
  <si>
    <t>160B</t>
  </si>
  <si>
    <t>180-A1</t>
  </si>
  <si>
    <t>180-A2</t>
  </si>
  <si>
    <t>180-B1</t>
  </si>
  <si>
    <t>180-B2</t>
  </si>
  <si>
    <t>25AI</t>
  </si>
  <si>
    <t>25BI</t>
  </si>
  <si>
    <t>25AE</t>
  </si>
  <si>
    <t>25BE</t>
  </si>
  <si>
    <t>30AI</t>
  </si>
  <si>
    <t>30BI</t>
  </si>
  <si>
    <t>30AE</t>
  </si>
  <si>
    <t>30BE</t>
  </si>
  <si>
    <t>50AI</t>
  </si>
  <si>
    <t>50BI</t>
  </si>
  <si>
    <t>50CI</t>
  </si>
  <si>
    <t>50DI</t>
  </si>
  <si>
    <t>50EI</t>
  </si>
  <si>
    <t>55AI</t>
  </si>
  <si>
    <t>55BI</t>
  </si>
  <si>
    <t>55CI</t>
  </si>
  <si>
    <t>50AE</t>
  </si>
  <si>
    <t>50BE</t>
  </si>
  <si>
    <t>50CE</t>
  </si>
  <si>
    <t>50DE</t>
  </si>
  <si>
    <t>50EE</t>
  </si>
  <si>
    <t>55AE</t>
  </si>
  <si>
    <t>55BE</t>
  </si>
  <si>
    <t>55CE</t>
  </si>
  <si>
    <t>60AI</t>
  </si>
  <si>
    <t>60BI</t>
  </si>
  <si>
    <t>60CI</t>
  </si>
  <si>
    <t>60DI</t>
  </si>
  <si>
    <t>60EI</t>
  </si>
  <si>
    <t>60AE</t>
  </si>
  <si>
    <t>60BE</t>
  </si>
  <si>
    <t>60CE</t>
  </si>
  <si>
    <t>60DE</t>
  </si>
  <si>
    <t>60EE</t>
  </si>
  <si>
    <t>90AI</t>
  </si>
  <si>
    <t>90BI</t>
  </si>
  <si>
    <t>90AE</t>
  </si>
  <si>
    <t>90BE</t>
  </si>
  <si>
    <t>100AI</t>
  </si>
  <si>
    <t>100BI</t>
  </si>
  <si>
    <t>100CI</t>
  </si>
  <si>
    <t>100DI</t>
  </si>
  <si>
    <t>100AE</t>
  </si>
  <si>
    <t>100BE</t>
  </si>
  <si>
    <t>100CE</t>
  </si>
  <si>
    <t>100DE</t>
  </si>
  <si>
    <t>110AI</t>
  </si>
  <si>
    <t>110BI</t>
  </si>
  <si>
    <t>110AE</t>
  </si>
  <si>
    <t>110BE</t>
  </si>
  <si>
    <t>115AE</t>
  </si>
  <si>
    <t>120AI</t>
  </si>
  <si>
    <t>120BI</t>
  </si>
  <si>
    <t>120CI</t>
  </si>
  <si>
    <t>120AE</t>
  </si>
  <si>
    <t>120BE</t>
  </si>
  <si>
    <t>120CE</t>
  </si>
  <si>
    <t>140AI</t>
  </si>
  <si>
    <t>140BI</t>
  </si>
  <si>
    <t>140CI</t>
  </si>
  <si>
    <t>140AE</t>
  </si>
  <si>
    <t>140BE</t>
  </si>
  <si>
    <t>157I</t>
  </si>
  <si>
    <t>157E</t>
  </si>
  <si>
    <t>160I</t>
  </si>
  <si>
    <t>160E</t>
  </si>
  <si>
    <t>90E</t>
  </si>
  <si>
    <t>90F</t>
  </si>
  <si>
    <t>90G</t>
  </si>
  <si>
    <t>120-1/2</t>
  </si>
  <si>
    <t>120-3</t>
  </si>
  <si>
    <t>130D</t>
  </si>
  <si>
    <t>130E</t>
  </si>
  <si>
    <t>130F</t>
  </si>
  <si>
    <t>200A</t>
  </si>
  <si>
    <t>200B</t>
  </si>
  <si>
    <t>200C</t>
  </si>
  <si>
    <t>200D</t>
  </si>
  <si>
    <t>270A</t>
  </si>
  <si>
    <t>1AR</t>
  </si>
  <si>
    <t>1BR</t>
  </si>
  <si>
    <t>1AL</t>
  </si>
  <si>
    <t>1BL</t>
  </si>
  <si>
    <t>2AR</t>
  </si>
  <si>
    <t>2BR</t>
  </si>
  <si>
    <t>2AL</t>
  </si>
  <si>
    <t>2BL</t>
  </si>
  <si>
    <t>3AR</t>
  </si>
  <si>
    <t>3BR</t>
  </si>
  <si>
    <t>3AL</t>
  </si>
  <si>
    <t>3BL</t>
  </si>
  <si>
    <t>7AR</t>
  </si>
  <si>
    <t>7BR</t>
  </si>
  <si>
    <t>7AL</t>
  </si>
  <si>
    <t>7BL</t>
  </si>
  <si>
    <t>10AR</t>
  </si>
  <si>
    <t>10BR</t>
  </si>
  <si>
    <t>10AL</t>
  </si>
  <si>
    <t>10BL</t>
  </si>
  <si>
    <t>15AR</t>
  </si>
  <si>
    <t>15BR</t>
  </si>
  <si>
    <t>15AL</t>
  </si>
  <si>
    <t>15BL</t>
  </si>
  <si>
    <t>20AR</t>
  </si>
  <si>
    <t>20BR</t>
  </si>
  <si>
    <t>20CR</t>
  </si>
  <si>
    <t>20AL</t>
  </si>
  <si>
    <t>20BL</t>
  </si>
  <si>
    <t>20CL</t>
  </si>
  <si>
    <t>70AR</t>
  </si>
  <si>
    <t>70BR</t>
  </si>
  <si>
    <t>70CR</t>
  </si>
  <si>
    <t>70DR</t>
  </si>
  <si>
    <t>70AL</t>
  </si>
  <si>
    <t>70BL</t>
  </si>
  <si>
    <t>70CL</t>
  </si>
  <si>
    <t>70DL</t>
  </si>
  <si>
    <t>80R</t>
  </si>
  <si>
    <t>802R</t>
  </si>
  <si>
    <t>803R</t>
  </si>
  <si>
    <t>80L</t>
  </si>
  <si>
    <t>802L</t>
  </si>
  <si>
    <t>803L</t>
  </si>
  <si>
    <t>140AR</t>
  </si>
  <si>
    <t>140BR</t>
  </si>
  <si>
    <t>140CR</t>
  </si>
  <si>
    <t>140AL</t>
  </si>
  <si>
    <t>140BL</t>
  </si>
  <si>
    <t>140CL</t>
  </si>
  <si>
    <t>145AR</t>
  </si>
  <si>
    <t>145BR</t>
  </si>
  <si>
    <t>145CR</t>
  </si>
  <si>
    <t>145AL</t>
  </si>
  <si>
    <t>145BL</t>
  </si>
  <si>
    <t>145CL</t>
  </si>
  <si>
    <t>30A</t>
  </si>
  <si>
    <t>30B</t>
  </si>
  <si>
    <t>30C</t>
  </si>
  <si>
    <t>30D</t>
  </si>
  <si>
    <t>95A</t>
  </si>
  <si>
    <t>95B</t>
  </si>
  <si>
    <t>100A/B</t>
  </si>
  <si>
    <t>103E Block Concentration by Refractometer</t>
  </si>
  <si>
    <t>Block Concentration by Refractometer</t>
  </si>
  <si>
    <t>Block Washers Concentration by Titration</t>
  </si>
  <si>
    <t>DAY</t>
  </si>
  <si>
    <t>MACHINE</t>
  </si>
  <si>
    <t>7% Upper Limit</t>
  </si>
  <si>
    <t>5% Upper Limit</t>
  </si>
  <si>
    <t>3%  Lower Limit</t>
  </si>
  <si>
    <t>5% Lower Limit</t>
  </si>
  <si>
    <t>4% Upper Limit</t>
  </si>
  <si>
    <t>2%  Lower Limit</t>
  </si>
  <si>
    <t>SEE TF to the right</t>
  </si>
  <si>
    <t>SEE MWTH Below</t>
  </si>
  <si>
    <t>9% Upper Limit</t>
  </si>
  <si>
    <t>7% Lower Limit</t>
  </si>
  <si>
    <t>LEADEC CLEANING</t>
  </si>
  <si>
    <t>Head Concentration by Refractometer</t>
  </si>
  <si>
    <t>Head Washers Concentration by Titration</t>
  </si>
  <si>
    <t>1.1% Upper Limit</t>
  </si>
  <si>
    <t>0.8%  Lower Limit</t>
  </si>
  <si>
    <t>13% Upper Limit</t>
  </si>
  <si>
    <t>11% Lower Limit</t>
  </si>
  <si>
    <t>Crank Concentration by Refractometer</t>
  </si>
  <si>
    <t>Crank Washers Concentration by Titration</t>
  </si>
  <si>
    <t>3% Lower Limit</t>
  </si>
  <si>
    <t>7 % Upper Limit</t>
  </si>
  <si>
    <t>6% Lower Limit</t>
  </si>
  <si>
    <t>5 % Upper Limit</t>
  </si>
  <si>
    <t>Cam Concentration by Refractometer</t>
  </si>
  <si>
    <t>Cam Washers Concentration by Titration</t>
  </si>
  <si>
    <t>6% Upper Limit</t>
  </si>
  <si>
    <t>4% Lower Limit</t>
  </si>
  <si>
    <t>12% Upper Limit</t>
  </si>
  <si>
    <t>9% Lower Limit</t>
  </si>
  <si>
    <t>Conrod Washers Concentration by Titration</t>
  </si>
  <si>
    <t>Conrod Concentration by Refractometer</t>
  </si>
  <si>
    <t>Mixing Tank Concentration by Refractometer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</si>
</sst>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mm/dd/yy;@"/>
    <numFmt numFmtId="165" formatCode="0.0%"/>
    <numFmt numFmtId="166" formatCode="m/d/yy;@"/>
    <numFmt numFmtId="167" formatCode="0.00;\-0.00;;@"/>
    <numFmt numFmtId="168" formatCode="0.0;\-0.0;;@"/>
    <numFmt numFmtId="169" formatCode="\$#,##0.00_);\(\$#,##0.00\)"/>
    <numFmt numFmtId="170" formatCode="\$#,##0.00_);[Red]\(\$#,##0.00\)"/>
    <numFmt numFmtId="171" formatCode="\$#,##0.00;[Red]\-\$#,##0.00"/>
    <numFmt numFmtId="172" formatCode="0.00_)"/>
    <numFmt numFmtId="173" formatCode="#,##0.0_);[Red]\(#,##0.0\)"/>
    <numFmt numFmtId="174" formatCode="&quot;$&quot;#,##0.00;&quot;$&quot;\-#,##0.00"/>
    <numFmt numFmtId="175" formatCode="0.000000000"/>
    <numFmt numFmtId="176" formatCode="_-* #,##0.00\ &quot;DM&quot;_-;\-* #,##0.00\ &quot;DM&quot;_-;_-* &quot;-&quot;??\ &quot;DM&quot;_-;_-@_-"/>
    <numFmt numFmtId="177" formatCode="#,##0\ &quot;F&quot;;\-#,##0\ &quot;F&quot;"/>
    <numFmt numFmtId="178" formatCode="#,##0\ &quot;F&quot;;[Red]\-#,##0\ &quot;F&quot;"/>
    <numFmt numFmtId="179" formatCode="#,##0.00\ &quot;F&quot;;[Red]\-#,##0.00\ &quot;F&quot;"/>
    <numFmt numFmtId="180" formatCode="_-* #,##0\ &quot;F&quot;_-;\-* #,##0\ &quot;F&quot;_-;_-* &quot;-&quot;\ &quot;F&quot;_-;_-@_-"/>
    <numFmt numFmtId="181" formatCode="_-* #,##0\ _F_-;\-* #,##0\ _F_-;_-* &quot;-&quot;\ _F_-;_-@_-"/>
    <numFmt numFmtId="182" formatCode="#,##0.0_);\(#,##0.0\);0.0_);@_)"/>
    <numFmt numFmtId="183" formatCode="&quot;Bs.&quot;* #,##0.0_);&quot;Bs.&quot;* \(#,##0.0\);&quot;Bs.&quot;* 0.0_);&quot;Bs.&quot;* @_)"/>
    <numFmt numFmtId="184" formatCode="&quot; $&quot;* #,##0.0_);&quot; $&quot;* \(#,##0.0\);&quot; $&quot;* 0.0_);&quot; $&quot;* @_)"/>
    <numFmt numFmtId="185" formatCode="#,##0.0_)&quot;Pts.&quot;;\(#,##0.0\)&quot;Pts.&quot;;0.0_)&quot;Pts.&quot;;@_)&quot;Pts.&quot;"/>
    <numFmt numFmtId="186" formatCode="#,##0.0_)_P_t_s_.;\(#,##0.0\)_P_t_s_.;0.0_)_P_t_s_.;@_)_P_t_s_."/>
    <numFmt numFmtId="187" formatCode="#,##0.0_)_%;\(#,##0.0\)_%;0.0_)_%;@_)_%"/>
    <numFmt numFmtId="188" formatCode="#,##0.0_)&quot;%&quot;;\(#,##0.0\)&quot;%&quot;;0.0_)&quot;%&quot;;@_)&quot;%&quot;"/>
    <numFmt numFmtId="189" formatCode="_(&quot;R$&quot;* #,##0_);_(&quot;R$&quot;* \(#,##0\);_(&quot;R$&quot;* &quot;-&quot;??_);_(@_)"/>
    <numFmt numFmtId="190" formatCode="&quot;$&quot;#,##0.000_);[Red]\(&quot;$&quot;#,##0.000\)"/>
    <numFmt numFmtId="191" formatCode="#,##0.0%_);\(#,##0.0%\)"/>
    <numFmt numFmtId="192" formatCode="m/d"/>
    <numFmt numFmtId="193" formatCode="0.0"/>
    <numFmt numFmtId="194" formatCode="0;0;;@"/>
    <numFmt numFmtId="195" formatCode="0.00;0.00;;@"/>
    <numFmt numFmtId="196" formatCode="0;\-0;;@"/>
    <numFmt numFmtId="197" formatCode="[$-F800]dddd\,\ mmmm\ dd\,\ yyyy"/>
    <numFmt numFmtId="198" formatCode="mmmm\,\ yyyy"/>
    <numFmt numFmtId="199" formatCode="0.000%"/>
    <numFmt numFmtId="200" formatCode="0.0_);\(0.0\)"/>
  </numFmts>
  <fonts count="6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rial"/>
      <family val="2"/>
    </font>
    <font>
      <sz val="10"/>
      <name val="MS Sans Serif"/>
      <family val="2"/>
    </font>
    <font>
      <sz val="12"/>
      <name val="Helv"/>
      <family val="2"/>
    </font>
    <font>
      <sz val="10"/>
      <name val="Courier"/>
      <family val="3"/>
    </font>
    <font>
      <b/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b/>
      <sz val="10"/>
      <name val="MS Sans Serif"/>
      <family val="2"/>
    </font>
    <font>
      <sz val="12"/>
      <name val="ＭＳ 明朝"/>
      <family val="1"/>
      <charset val="128"/>
    </font>
    <font>
      <b/>
      <sz val="12"/>
      <name val="Aptos Narrow"/>
      <family val="2"/>
      <scheme val="minor"/>
    </font>
    <font>
      <b/>
      <sz val="36"/>
      <color indexed="18"/>
      <name val="Helvetica Black"/>
    </font>
    <font>
      <sz val="14"/>
      <color rgb="FFFF0000"/>
      <name val="Times New Roman"/>
      <family val="1"/>
    </font>
    <font>
      <b/>
      <sz val="30"/>
      <name val="Arial"/>
      <family val="2"/>
    </font>
    <font>
      <sz val="10"/>
      <name val="Arial"/>
      <family val="2"/>
    </font>
    <font>
      <sz val="30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18"/>
      <name val="Times New Roman"/>
      <family val="1"/>
    </font>
    <font>
      <b/>
      <sz val="18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18"/>
      <color indexed="8"/>
      <name val="Arial"/>
      <family val="2"/>
    </font>
    <font>
      <b/>
      <sz val="12"/>
      <color theme="3"/>
      <name val="Arial Narrow"/>
      <family val="2"/>
    </font>
    <font>
      <sz val="11"/>
      <color rgb="FF000000"/>
      <name val="Aptos Narrow"/>
      <family val="2"/>
      <scheme val="minor"/>
    </font>
    <font>
      <sz val="9"/>
      <color rgb="FF404040"/>
      <name val="Noto Sans"/>
      <family val="2"/>
    </font>
    <font>
      <u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1"/>
      <color theme="1"/>
      <name val="Aptos"/>
      <family val="2"/>
      <charset val="1"/>
    </font>
    <font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A9A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FF6D"/>
        <bgColor indexed="64"/>
      </patternFill>
    </fill>
    <fill>
      <patternFill patternType="solid">
        <fgColor rgb="FFFFD243"/>
        <bgColor indexed="64"/>
      </patternFill>
    </fill>
  </fills>
  <borders count="2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10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/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/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indexed="10"/>
      </left>
      <right style="thin">
        <color indexed="64"/>
      </right>
      <top/>
      <bottom style="medium">
        <color indexed="1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10"/>
      </bottom>
      <diagonal/>
    </border>
    <border>
      <left style="medium">
        <color indexed="10"/>
      </left>
      <right style="thin">
        <color indexed="64"/>
      </right>
      <top/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thin">
        <color indexed="64"/>
      </top>
      <bottom/>
      <diagonal/>
    </border>
    <border>
      <left style="medium">
        <color indexed="10"/>
      </left>
      <right/>
      <top style="medium">
        <color indexed="10"/>
      </top>
      <bottom/>
      <diagonal/>
    </border>
    <border>
      <left style="thin">
        <color indexed="64"/>
      </left>
      <right style="thin">
        <color indexed="64"/>
      </right>
      <top style="medium">
        <color indexed="1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indexed="10"/>
      </left>
      <right/>
      <top style="thin">
        <color indexed="64"/>
      </top>
      <bottom style="medium">
        <color indexed="1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1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</borders>
  <cellStyleXfs count="84">
    <xf numFmtId="0" fontId="0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/>
    <xf numFmtId="0" fontId="12" fillId="0" borderId="36" applyNumberFormat="0" applyFill="0" applyAlignment="0" applyProtection="0"/>
    <xf numFmtId="0" fontId="13" fillId="0" borderId="37" applyNumberFormat="0" applyFill="0" applyAlignment="0" applyProtection="0"/>
    <xf numFmtId="0" fontId="14" fillId="0" borderId="38" applyNumberFormat="0" applyFill="0" applyAlignment="0" applyProtection="0"/>
    <xf numFmtId="0" fontId="15" fillId="4" borderId="0" applyNumberFormat="0" applyBorder="0" applyAlignment="0" applyProtection="0"/>
    <xf numFmtId="0" fontId="7" fillId="0" borderId="0"/>
    <xf numFmtId="0" fontId="7" fillId="0" borderId="0"/>
    <xf numFmtId="182" fontId="21" fillId="0" borderId="0" applyFont="0" applyFill="0" applyBorder="0" applyProtection="0">
      <alignment horizontal="right"/>
    </xf>
    <xf numFmtId="0" fontId="22" fillId="0" borderId="44" applyBorder="0"/>
    <xf numFmtId="183" fontId="21" fillId="0" borderId="0" applyFont="0" applyFill="0" applyBorder="0" applyProtection="0">
      <alignment horizontal="right"/>
    </xf>
    <xf numFmtId="177" fontId="23" fillId="0" borderId="0" applyFill="0" applyBorder="0" applyAlignment="0"/>
    <xf numFmtId="0" fontId="24" fillId="0" borderId="0"/>
    <xf numFmtId="175" fontId="25" fillId="0" borderId="0" applyFont="0" applyFill="0" applyBorder="0" applyAlignment="0" applyProtection="0"/>
    <xf numFmtId="171" fontId="25" fillId="0" borderId="0">
      <alignment horizontal="center"/>
    </xf>
    <xf numFmtId="177" fontId="23" fillId="0" borderId="0" applyFont="0" applyFill="0" applyBorder="0" applyAlignment="0" applyProtection="0"/>
    <xf numFmtId="174" fontId="25" fillId="11" borderId="0" applyFont="0" applyBorder="0"/>
    <xf numFmtId="15" fontId="21" fillId="0" borderId="0"/>
    <xf numFmtId="14" fontId="26" fillId="0" borderId="0" applyFill="0" applyBorder="0" applyAlignment="0"/>
    <xf numFmtId="184" fontId="21" fillId="0" borderId="0" applyFont="0" applyFill="0" applyBorder="0" applyProtection="0">
      <alignment horizontal="right"/>
    </xf>
    <xf numFmtId="175" fontId="25" fillId="0" borderId="0" applyFill="0" applyBorder="0" applyAlignment="0"/>
    <xf numFmtId="177" fontId="23" fillId="0" borderId="0" applyFill="0" applyBorder="0" applyAlignment="0"/>
    <xf numFmtId="175" fontId="25" fillId="0" borderId="0" applyFill="0" applyBorder="0" applyAlignment="0"/>
    <xf numFmtId="180" fontId="23" fillId="0" borderId="0" applyFill="0" applyBorder="0" applyAlignment="0"/>
    <xf numFmtId="177" fontId="23" fillId="0" borderId="0" applyFill="0" applyBorder="0" applyAlignment="0"/>
    <xf numFmtId="0" fontId="21" fillId="0" borderId="0" applyFont="0" applyFill="0" applyBorder="0" applyProtection="0"/>
    <xf numFmtId="38" fontId="27" fillId="12" borderId="0" applyNumberFormat="0" applyBorder="0" applyAlignment="0" applyProtection="0"/>
    <xf numFmtId="0" fontId="28" fillId="0" borderId="0">
      <alignment horizontal="left"/>
    </xf>
    <xf numFmtId="0" fontId="20" fillId="0" borderId="9" applyNumberFormat="0" applyAlignment="0" applyProtection="0">
      <alignment horizontal="left" vertical="center"/>
    </xf>
    <xf numFmtId="0" fontId="20" fillId="0" borderId="43">
      <alignment horizontal="left" vertical="center"/>
    </xf>
    <xf numFmtId="10" fontId="27" fillId="12" borderId="4" applyNumberFormat="0" applyBorder="0" applyAlignment="0" applyProtection="0"/>
    <xf numFmtId="175" fontId="25" fillId="0" borderId="0" applyFill="0" applyBorder="0" applyAlignment="0"/>
    <xf numFmtId="177" fontId="23" fillId="0" borderId="0" applyFill="0" applyBorder="0" applyAlignment="0"/>
    <xf numFmtId="175" fontId="25" fillId="0" borderId="0" applyFill="0" applyBorder="0" applyAlignment="0"/>
    <xf numFmtId="180" fontId="23" fillId="0" borderId="0" applyFill="0" applyBorder="0" applyAlignment="0"/>
    <xf numFmtId="177" fontId="23" fillId="0" borderId="0" applyFill="0" applyBorder="0" applyAlignment="0"/>
    <xf numFmtId="173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38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0" fontId="29" fillId="0" borderId="6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2" fontId="30" fillId="0" borderId="0"/>
    <xf numFmtId="185" fontId="21" fillId="0" borderId="0" applyFont="0" applyFill="0" applyBorder="0" applyProtection="0">
      <alignment horizontal="right"/>
    </xf>
    <xf numFmtId="186" fontId="21" fillId="0" borderId="0" applyFont="0" applyFill="0" applyBorder="0" applyProtection="0">
      <alignment horizontal="right"/>
    </xf>
    <xf numFmtId="179" fontId="23" fillId="0" borderId="0" applyFont="0" applyFill="0" applyBorder="0" applyAlignment="0" applyProtection="0"/>
    <xf numFmtId="176" fontId="25" fillId="0" borderId="0" applyFont="0" applyFill="0" applyBorder="0" applyAlignment="0" applyProtection="0"/>
    <xf numFmtId="10" fontId="7" fillId="0" borderId="0" applyFont="0" applyFill="0" applyBorder="0" applyAlignment="0" applyProtection="0"/>
    <xf numFmtId="187" fontId="21" fillId="0" borderId="0" applyFont="0" applyFill="0" applyBorder="0" applyProtection="0">
      <alignment horizontal="right"/>
    </xf>
    <xf numFmtId="188" fontId="21" fillId="0" borderId="0" applyFont="0" applyFill="0" applyBorder="0" applyProtection="0">
      <alignment horizontal="right"/>
    </xf>
    <xf numFmtId="175" fontId="25" fillId="0" borderId="0" applyFill="0" applyBorder="0" applyAlignment="0"/>
    <xf numFmtId="177" fontId="23" fillId="0" borderId="0" applyFill="0" applyBorder="0" applyAlignment="0"/>
    <xf numFmtId="175" fontId="25" fillId="0" borderId="0" applyFill="0" applyBorder="0" applyAlignment="0"/>
    <xf numFmtId="180" fontId="23" fillId="0" borderId="0" applyFill="0" applyBorder="0" applyAlignment="0"/>
    <xf numFmtId="177" fontId="23" fillId="0" borderId="0" applyFill="0" applyBorder="0" applyAlignment="0"/>
    <xf numFmtId="0" fontId="21" fillId="0" borderId="0" applyNumberFormat="0" applyFont="0" applyFill="0" applyBorder="0" applyAlignment="0" applyProtection="0">
      <alignment horizontal="left"/>
    </xf>
    <xf numFmtId="15" fontId="21" fillId="0" borderId="0" applyFont="0" applyFill="0" applyBorder="0" applyAlignment="0" applyProtection="0"/>
    <xf numFmtId="4" fontId="21" fillId="0" borderId="0" applyFont="0" applyFill="0" applyBorder="0" applyAlignment="0" applyProtection="0"/>
    <xf numFmtId="0" fontId="31" fillId="0" borderId="6">
      <alignment horizontal="center"/>
    </xf>
    <xf numFmtId="3" fontId="21" fillId="0" borderId="0" applyFont="0" applyFill="0" applyBorder="0" applyAlignment="0" applyProtection="0"/>
    <xf numFmtId="0" fontId="21" fillId="13" borderId="0" applyNumberFormat="0" applyFont="0" applyBorder="0" applyAlignment="0" applyProtection="0"/>
    <xf numFmtId="38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9" fontId="21" fillId="0" borderId="0">
      <alignment horizontal="center"/>
    </xf>
    <xf numFmtId="0" fontId="29" fillId="0" borderId="0"/>
    <xf numFmtId="49" fontId="26" fillId="0" borderId="0" applyFill="0" applyBorder="0" applyAlignment="0"/>
    <xf numFmtId="181" fontId="23" fillId="0" borderId="0" applyFill="0" applyBorder="0" applyAlignment="0"/>
    <xf numFmtId="181" fontId="7" fillId="0" borderId="0" applyFill="0" applyBorder="0" applyAlignment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7" fillId="0" borderId="0"/>
    <xf numFmtId="0" fontId="7" fillId="0" borderId="0"/>
  </cellStyleXfs>
  <cellXfs count="1393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9" fontId="0" fillId="0" borderId="2" xfId="0" applyNumberForma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" xfId="0" applyNumberFormat="1" applyBorder="1"/>
    <xf numFmtId="0" fontId="0" fillId="0" borderId="2" xfId="0" applyBorder="1" applyAlignment="1">
      <alignment horizontal="center"/>
    </xf>
    <xf numFmtId="0" fontId="2" fillId="0" borderId="2" xfId="0" applyFont="1" applyBorder="1"/>
    <xf numFmtId="9" fontId="0" fillId="0" borderId="4" xfId="0" applyNumberForma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left"/>
    </xf>
    <xf numFmtId="0" fontId="0" fillId="0" borderId="6" xfId="0" applyBorder="1"/>
    <xf numFmtId="9" fontId="0" fillId="0" borderId="6" xfId="0" applyNumberForma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14" fontId="1" fillId="2" borderId="6" xfId="0" applyNumberFormat="1" applyFont="1" applyFill="1" applyBorder="1"/>
    <xf numFmtId="1" fontId="0" fillId="0" borderId="7" xfId="0" applyNumberFormat="1" applyBorder="1" applyAlignment="1">
      <alignment horizontal="center"/>
    </xf>
    <xf numFmtId="0" fontId="2" fillId="0" borderId="6" xfId="0" applyFont="1" applyBorder="1"/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0" borderId="5" xfId="0" applyBorder="1"/>
    <xf numFmtId="9" fontId="0" fillId="0" borderId="7" xfId="0" applyNumberFormat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/>
    <xf numFmtId="0" fontId="16" fillId="0" borderId="0" xfId="0" applyFont="1"/>
    <xf numFmtId="0" fontId="1" fillId="0" borderId="0" xfId="0" applyFont="1"/>
    <xf numFmtId="0" fontId="0" fillId="2" borderId="0" xfId="0" applyFill="1"/>
    <xf numFmtId="0" fontId="16" fillId="0" borderId="4" xfId="0" applyFont="1" applyBorder="1" applyAlignment="1">
      <alignment horizontal="left" vertical="center"/>
    </xf>
    <xf numFmtId="164" fontId="17" fillId="0" borderId="4" xfId="5" applyNumberFormat="1" applyFont="1" applyBorder="1" applyAlignment="1">
      <alignment horizontal="center" vertical="center"/>
    </xf>
    <xf numFmtId="164" fontId="1" fillId="2" borderId="6" xfId="0" applyNumberFormat="1" applyFont="1" applyFill="1" applyBorder="1"/>
    <xf numFmtId="166" fontId="1" fillId="2" borderId="6" xfId="0" applyNumberFormat="1" applyFont="1" applyFill="1" applyBorder="1"/>
    <xf numFmtId="164" fontId="10" fillId="0" borderId="33" xfId="0" applyNumberFormat="1" applyFont="1" applyBorder="1" applyAlignment="1">
      <alignment horizontal="center" vertical="center"/>
    </xf>
    <xf numFmtId="164" fontId="10" fillId="0" borderId="34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14" fontId="10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0" fillId="0" borderId="0" xfId="3" applyNumberFormat="1" applyFont="1" applyFill="1" applyBorder="1" applyAlignment="1">
      <alignment horizontal="center" vertical="center"/>
    </xf>
    <xf numFmtId="10" fontId="1" fillId="0" borderId="0" xfId="3" applyNumberFormat="1" applyFont="1" applyFill="1" applyBorder="1" applyAlignment="1">
      <alignment horizontal="center" vertical="center"/>
    </xf>
    <xf numFmtId="2" fontId="1" fillId="0" borderId="0" xfId="3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64" fontId="17" fillId="10" borderId="4" xfId="5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1" fillId="9" borderId="4" xfId="0" applyNumberFormat="1" applyFont="1" applyFill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9" fontId="1" fillId="9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9" fontId="4" fillId="0" borderId="12" xfId="0" applyNumberFormat="1" applyFont="1" applyBorder="1" applyAlignment="1">
      <alignment horizontal="center" vertical="center" wrapText="1"/>
    </xf>
    <xf numFmtId="9" fontId="4" fillId="0" borderId="14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9" fontId="4" fillId="0" borderId="21" xfId="0" applyNumberFormat="1" applyFont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8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164" fontId="17" fillId="0" borderId="4" xfId="5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16" fillId="0" borderId="45" xfId="0" applyFont="1" applyBorder="1" applyAlignment="1">
      <alignment horizontal="left" vertical="center"/>
    </xf>
    <xf numFmtId="0" fontId="0" fillId="2" borderId="0" xfId="0" applyFill="1" applyAlignment="1">
      <alignment vertical="center"/>
    </xf>
    <xf numFmtId="9" fontId="17" fillId="0" borderId="4" xfId="6" applyNumberFormat="1" applyFont="1" applyBorder="1" applyAlignment="1">
      <alignment horizontal="center" vertical="center"/>
    </xf>
    <xf numFmtId="9" fontId="17" fillId="0" borderId="0" xfId="6" applyNumberFormat="1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0" xfId="6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6" applyFont="1" applyBorder="1" applyAlignment="1">
      <alignment horizontal="left" vertical="center"/>
    </xf>
    <xf numFmtId="0" fontId="17" fillId="0" borderId="0" xfId="5" applyFont="1" applyBorder="1" applyAlignment="1">
      <alignment horizontal="left" vertical="center"/>
    </xf>
    <xf numFmtId="165" fontId="17" fillId="0" borderId="4" xfId="6" applyNumberFormat="1" applyFont="1" applyBorder="1" applyAlignment="1">
      <alignment horizontal="center" vertical="center"/>
    </xf>
    <xf numFmtId="0" fontId="17" fillId="0" borderId="0" xfId="4" applyFont="1" applyBorder="1" applyAlignment="1">
      <alignment horizontal="center" vertical="center"/>
    </xf>
    <xf numFmtId="0" fontId="19" fillId="0" borderId="0" xfId="0" applyFont="1"/>
    <xf numFmtId="0" fontId="0" fillId="0" borderId="0" xfId="0" applyAlignment="1">
      <alignment horizontal="left" wrapText="1"/>
    </xf>
    <xf numFmtId="0" fontId="4" fillId="0" borderId="13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left" vertical="center"/>
    </xf>
    <xf numFmtId="167" fontId="0" fillId="0" borderId="0" xfId="0" applyNumberFormat="1"/>
    <xf numFmtId="9" fontId="0" fillId="0" borderId="0" xfId="0" applyNumberFormat="1"/>
    <xf numFmtId="9" fontId="6" fillId="0" borderId="0" xfId="0" applyNumberFormat="1" applyFont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 wrapText="1"/>
    </xf>
    <xf numFmtId="164" fontId="4" fillId="2" borderId="24" xfId="0" applyNumberFormat="1" applyFont="1" applyFill="1" applyBorder="1" applyAlignment="1">
      <alignment horizontal="center" vertical="center" wrapText="1"/>
    </xf>
    <xf numFmtId="164" fontId="4" fillId="2" borderId="24" xfId="0" applyNumberFormat="1" applyFont="1" applyFill="1" applyBorder="1" applyAlignment="1">
      <alignment vertical="center"/>
    </xf>
    <xf numFmtId="9" fontId="4" fillId="0" borderId="4" xfId="0" applyNumberFormat="1" applyFont="1" applyBorder="1" applyAlignment="1">
      <alignment horizontal="center" vertical="center" wrapText="1"/>
    </xf>
    <xf numFmtId="9" fontId="4" fillId="0" borderId="39" xfId="0" applyNumberFormat="1" applyFont="1" applyBorder="1" applyAlignment="1">
      <alignment horizontal="center" vertical="center" wrapText="1"/>
    </xf>
    <xf numFmtId="165" fontId="0" fillId="0" borderId="0" xfId="3" applyNumberFormat="1" applyFont="1"/>
    <xf numFmtId="165" fontId="0" fillId="0" borderId="0" xfId="0" applyNumberFormat="1"/>
    <xf numFmtId="0" fontId="0" fillId="0" borderId="0" xfId="0" quotePrefix="1"/>
    <xf numFmtId="168" fontId="0" fillId="0" borderId="4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164" fontId="10" fillId="0" borderId="47" xfId="0" applyNumberFormat="1" applyFont="1" applyBorder="1" applyAlignment="1">
      <alignment horizontal="center" vertical="center"/>
    </xf>
    <xf numFmtId="164" fontId="10" fillId="0" borderId="48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4" fontId="10" fillId="0" borderId="50" xfId="0" applyNumberFormat="1" applyFont="1" applyBorder="1" applyAlignment="1">
      <alignment horizontal="center" vertical="center"/>
    </xf>
    <xf numFmtId="14" fontId="10" fillId="0" borderId="4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0" fontId="10" fillId="0" borderId="4" xfId="3" applyNumberFormat="1" applyFont="1" applyFill="1" applyBorder="1" applyAlignment="1">
      <alignment horizontal="center" vertical="center"/>
    </xf>
    <xf numFmtId="10" fontId="10" fillId="0" borderId="12" xfId="3" applyNumberFormat="1" applyFont="1" applyFill="1" applyBorder="1" applyAlignment="1">
      <alignment horizontal="center" vertical="center"/>
    </xf>
    <xf numFmtId="165" fontId="1" fillId="0" borderId="16" xfId="3" applyNumberFormat="1" applyFont="1" applyBorder="1" applyAlignment="1">
      <alignment horizontal="center" vertical="center"/>
    </xf>
    <xf numFmtId="165" fontId="10" fillId="0" borderId="4" xfId="3" applyNumberFormat="1" applyFont="1" applyFill="1" applyBorder="1" applyAlignment="1">
      <alignment horizontal="center" vertical="center"/>
    </xf>
    <xf numFmtId="165" fontId="10" fillId="0" borderId="12" xfId="3" applyNumberFormat="1" applyFont="1" applyFill="1" applyBorder="1" applyAlignment="1">
      <alignment horizontal="center" vertical="center"/>
    </xf>
    <xf numFmtId="14" fontId="10" fillId="0" borderId="51" xfId="0" applyNumberFormat="1" applyFont="1" applyBorder="1" applyAlignment="1">
      <alignment horizontal="center" vertical="center"/>
    </xf>
    <xf numFmtId="165" fontId="1" fillId="0" borderId="14" xfId="3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1" fillId="0" borderId="16" xfId="3" applyNumberFormat="1" applyFont="1" applyFill="1" applyBorder="1" applyAlignment="1">
      <alignment horizontal="center" vertical="center"/>
    </xf>
    <xf numFmtId="0" fontId="17" fillId="0" borderId="0" xfId="5" applyFont="1" applyFill="1" applyBorder="1" applyAlignment="1">
      <alignment horizontal="center" vertical="center"/>
    </xf>
    <xf numFmtId="164" fontId="17" fillId="0" borderId="0" xfId="5" applyNumberFormat="1" applyFont="1" applyFill="1" applyBorder="1" applyAlignment="1">
      <alignment horizontal="center" vertical="center"/>
    </xf>
    <xf numFmtId="0" fontId="17" fillId="0" borderId="0" xfId="6" applyFont="1" applyFill="1" applyBorder="1" applyAlignment="1">
      <alignment horizontal="center" vertical="center"/>
    </xf>
    <xf numFmtId="9" fontId="17" fillId="0" borderId="0" xfId="6" applyNumberFormat="1" applyFont="1" applyFill="1" applyBorder="1" applyAlignment="1">
      <alignment horizontal="center" vertical="center"/>
    </xf>
    <xf numFmtId="9" fontId="17" fillId="0" borderId="52" xfId="6" applyNumberFormat="1" applyFont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center" vertical="center" wrapText="1"/>
    </xf>
    <xf numFmtId="9" fontId="4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left" vertical="center"/>
    </xf>
    <xf numFmtId="0" fontId="16" fillId="0" borderId="54" xfId="0" applyFont="1" applyBorder="1" applyAlignment="1">
      <alignment horizontal="center" vertical="center"/>
    </xf>
    <xf numFmtId="0" fontId="17" fillId="0" borderId="12" xfId="6" applyFont="1" applyBorder="1" applyAlignment="1">
      <alignment horizontal="center" vertical="center"/>
    </xf>
    <xf numFmtId="9" fontId="17" fillId="0" borderId="12" xfId="6" applyNumberFormat="1" applyFont="1" applyBorder="1" applyAlignment="1">
      <alignment horizontal="center" vertical="center"/>
    </xf>
    <xf numFmtId="14" fontId="17" fillId="10" borderId="4" xfId="5" applyNumberFormat="1" applyFont="1" applyFill="1" applyBorder="1" applyAlignment="1">
      <alignment horizontal="center" vertical="center"/>
    </xf>
    <xf numFmtId="164" fontId="0" fillId="0" borderId="0" xfId="0" applyNumberFormat="1"/>
    <xf numFmtId="0" fontId="34" fillId="0" borderId="0" xfId="1" applyFont="1" applyAlignment="1" applyProtection="1">
      <alignment horizontal="left"/>
      <protection locked="0"/>
    </xf>
    <xf numFmtId="0" fontId="35" fillId="0" borderId="0" xfId="1" applyFont="1" applyProtection="1">
      <protection locked="0"/>
    </xf>
    <xf numFmtId="192" fontId="41" fillId="0" borderId="34" xfId="1" applyNumberFormat="1" applyFont="1" applyBorder="1" applyAlignment="1" applyProtection="1">
      <alignment horizontal="center" vertical="center" wrapText="1"/>
      <protection locked="0"/>
    </xf>
    <xf numFmtId="192" fontId="41" fillId="0" borderId="34" xfId="1" applyNumberFormat="1" applyFont="1" applyBorder="1" applyAlignment="1" applyProtection="1">
      <alignment horizontal="center" vertical="center"/>
      <protection locked="0"/>
    </xf>
    <xf numFmtId="192" fontId="41" fillId="3" borderId="34" xfId="1" applyNumberFormat="1" applyFont="1" applyFill="1" applyBorder="1" applyAlignment="1" applyProtection="1">
      <alignment horizontal="center" vertical="center" wrapText="1"/>
      <protection locked="0"/>
    </xf>
    <xf numFmtId="16" fontId="41" fillId="3" borderId="34" xfId="1" applyNumberFormat="1" applyFont="1" applyFill="1" applyBorder="1" applyAlignment="1" applyProtection="1">
      <alignment horizontal="center" vertical="center" textRotation="90" wrapText="1"/>
      <protection locked="0"/>
    </xf>
    <xf numFmtId="16" fontId="41" fillId="0" borderId="34" xfId="1" applyNumberFormat="1" applyFont="1" applyBorder="1" applyAlignment="1" applyProtection="1">
      <alignment horizontal="center" vertical="center" textRotation="90" wrapText="1"/>
      <protection locked="0"/>
    </xf>
    <xf numFmtId="16" fontId="41" fillId="0" borderId="19" xfId="1" applyNumberFormat="1" applyFont="1" applyBorder="1" applyAlignment="1" applyProtection="1">
      <alignment horizontal="center" vertical="center" textRotation="90" wrapText="1"/>
      <protection locked="0"/>
    </xf>
    <xf numFmtId="0" fontId="42" fillId="3" borderId="12" xfId="1" applyFont="1" applyFill="1" applyBorder="1" applyAlignment="1">
      <alignment horizontal="left"/>
    </xf>
    <xf numFmtId="0" fontId="41" fillId="3" borderId="12" xfId="1" applyFont="1" applyFill="1" applyBorder="1" applyAlignment="1" applyProtection="1">
      <alignment horizontal="center"/>
      <protection locked="0"/>
    </xf>
    <xf numFmtId="165" fontId="41" fillId="3" borderId="12" xfId="1" applyNumberFormat="1" applyFont="1" applyFill="1" applyBorder="1" applyAlignment="1" applyProtection="1">
      <alignment horizontal="center"/>
      <protection locked="0"/>
    </xf>
    <xf numFmtId="0" fontId="41" fillId="3" borderId="4" xfId="1" applyFont="1" applyFill="1" applyBorder="1" applyProtection="1">
      <protection locked="0"/>
    </xf>
    <xf numFmtId="0" fontId="42" fillId="3" borderId="4" xfId="1" applyFont="1" applyFill="1" applyBorder="1" applyAlignment="1">
      <alignment horizontal="left"/>
    </xf>
    <xf numFmtId="0" fontId="41" fillId="3" borderId="4" xfId="1" applyFont="1" applyFill="1" applyBorder="1" applyAlignment="1" applyProtection="1">
      <alignment horizontal="center"/>
      <protection locked="0"/>
    </xf>
    <xf numFmtId="165" fontId="41" fillId="3" borderId="4" xfId="1" applyNumberFormat="1" applyFont="1" applyFill="1" applyBorder="1" applyAlignment="1" applyProtection="1">
      <alignment horizontal="center"/>
      <protection locked="0"/>
    </xf>
    <xf numFmtId="0" fontId="42" fillId="3" borderId="54" xfId="1" applyFont="1" applyFill="1" applyBorder="1" applyAlignment="1">
      <alignment horizontal="left"/>
    </xf>
    <xf numFmtId="0" fontId="41" fillId="3" borderId="54" xfId="1" applyFont="1" applyFill="1" applyBorder="1" applyProtection="1">
      <protection locked="0"/>
    </xf>
    <xf numFmtId="0" fontId="41" fillId="3" borderId="54" xfId="1" applyFont="1" applyFill="1" applyBorder="1" applyAlignment="1" applyProtection="1">
      <alignment horizontal="center"/>
      <protection locked="0"/>
    </xf>
    <xf numFmtId="0" fontId="41" fillId="3" borderId="55" xfId="1" applyFont="1" applyFill="1" applyBorder="1" applyAlignment="1" applyProtection="1">
      <alignment horizontal="center"/>
      <protection locked="0"/>
    </xf>
    <xf numFmtId="165" fontId="41" fillId="3" borderId="54" xfId="1" applyNumberFormat="1" applyFont="1" applyFill="1" applyBorder="1" applyAlignment="1" applyProtection="1">
      <alignment horizontal="center"/>
      <protection locked="0"/>
    </xf>
    <xf numFmtId="0" fontId="42" fillId="3" borderId="59" xfId="1" applyFont="1" applyFill="1" applyBorder="1" applyAlignment="1">
      <alignment horizontal="left"/>
    </xf>
    <xf numFmtId="0" fontId="41" fillId="3" borderId="60" xfId="1" applyFont="1" applyFill="1" applyBorder="1" applyProtection="1">
      <protection locked="0"/>
    </xf>
    <xf numFmtId="0" fontId="41" fillId="3" borderId="61" xfId="1" applyFont="1" applyFill="1" applyBorder="1" applyAlignment="1" applyProtection="1">
      <alignment horizontal="center"/>
      <protection locked="0"/>
    </xf>
    <xf numFmtId="0" fontId="42" fillId="3" borderId="65" xfId="1" applyFont="1" applyFill="1" applyBorder="1" applyAlignment="1">
      <alignment horizontal="left"/>
    </xf>
    <xf numFmtId="0" fontId="41" fillId="3" borderId="53" xfId="1" applyFont="1" applyFill="1" applyBorder="1" applyProtection="1">
      <protection locked="0"/>
    </xf>
    <xf numFmtId="0" fontId="42" fillId="8" borderId="65" xfId="1" applyFont="1" applyFill="1" applyBorder="1" applyAlignment="1">
      <alignment horizontal="left"/>
    </xf>
    <xf numFmtId="0" fontId="41" fillId="8" borderId="53" xfId="1" applyFont="1" applyFill="1" applyBorder="1" applyProtection="1">
      <protection locked="0"/>
    </xf>
    <xf numFmtId="0" fontId="41" fillId="8" borderId="4" xfId="1" applyFont="1" applyFill="1" applyBorder="1" applyAlignment="1" applyProtection="1">
      <alignment horizontal="center"/>
      <protection locked="0"/>
    </xf>
    <xf numFmtId="0" fontId="42" fillId="3" borderId="68" xfId="1" applyFont="1" applyFill="1" applyBorder="1" applyAlignment="1">
      <alignment horizontal="left"/>
    </xf>
    <xf numFmtId="0" fontId="41" fillId="3" borderId="69" xfId="1" applyFont="1" applyFill="1" applyBorder="1" applyProtection="1">
      <protection locked="0"/>
    </xf>
    <xf numFmtId="0" fontId="41" fillId="3" borderId="70" xfId="1" applyFont="1" applyFill="1" applyBorder="1" applyAlignment="1" applyProtection="1">
      <alignment horizontal="center"/>
      <protection locked="0"/>
    </xf>
    <xf numFmtId="0" fontId="42" fillId="2" borderId="59" xfId="1" applyFont="1" applyFill="1" applyBorder="1" applyAlignment="1">
      <alignment horizontal="left"/>
    </xf>
    <xf numFmtId="0" fontId="42" fillId="2" borderId="65" xfId="1" applyFont="1" applyFill="1" applyBorder="1" applyAlignment="1">
      <alignment horizontal="left"/>
    </xf>
    <xf numFmtId="0" fontId="42" fillId="2" borderId="68" xfId="1" applyFont="1" applyFill="1" applyBorder="1" applyAlignment="1">
      <alignment horizontal="left"/>
    </xf>
    <xf numFmtId="0" fontId="42" fillId="3" borderId="74" xfId="1" applyFont="1" applyFill="1" applyBorder="1" applyAlignment="1">
      <alignment horizontal="left"/>
    </xf>
    <xf numFmtId="0" fontId="41" fillId="3" borderId="75" xfId="1" applyFont="1" applyFill="1" applyBorder="1" applyProtection="1">
      <protection locked="0"/>
    </xf>
    <xf numFmtId="0" fontId="41" fillId="3" borderId="76" xfId="1" applyFont="1" applyFill="1" applyBorder="1" applyAlignment="1" applyProtection="1">
      <alignment horizontal="center"/>
      <protection locked="0"/>
    </xf>
    <xf numFmtId="0" fontId="42" fillId="3" borderId="77" xfId="1" applyFont="1" applyFill="1" applyBorder="1" applyAlignment="1">
      <alignment horizontal="left"/>
    </xf>
    <xf numFmtId="0" fontId="42" fillId="3" borderId="78" xfId="1" applyFont="1" applyFill="1" applyBorder="1" applyAlignment="1">
      <alignment horizontal="left"/>
    </xf>
    <xf numFmtId="0" fontId="41" fillId="3" borderId="45" xfId="1" applyFont="1" applyFill="1" applyBorder="1" applyProtection="1">
      <protection locked="0"/>
    </xf>
    <xf numFmtId="0" fontId="42" fillId="8" borderId="79" xfId="1" applyFont="1" applyFill="1" applyBorder="1" applyAlignment="1">
      <alignment horizontal="left"/>
    </xf>
    <xf numFmtId="0" fontId="41" fillId="8" borderId="61" xfId="1" applyFont="1" applyFill="1" applyBorder="1" applyProtection="1">
      <protection locked="0"/>
    </xf>
    <xf numFmtId="0" fontId="41" fillId="8" borderId="80" xfId="1" applyFont="1" applyFill="1" applyBorder="1" applyAlignment="1" applyProtection="1">
      <alignment horizontal="center"/>
      <protection locked="0"/>
    </xf>
    <xf numFmtId="0" fontId="41" fillId="8" borderId="81" xfId="1" applyFont="1" applyFill="1" applyBorder="1" applyAlignment="1" applyProtection="1">
      <alignment horizontal="center"/>
      <protection locked="0"/>
    </xf>
    <xf numFmtId="0" fontId="41" fillId="8" borderId="82" xfId="1" applyFont="1" applyFill="1" applyBorder="1" applyAlignment="1" applyProtection="1">
      <alignment horizontal="center"/>
      <protection locked="0"/>
    </xf>
    <xf numFmtId="165" fontId="41" fillId="8" borderId="82" xfId="1" applyNumberFormat="1" applyFont="1" applyFill="1" applyBorder="1" applyAlignment="1" applyProtection="1">
      <alignment horizontal="center"/>
      <protection locked="0"/>
    </xf>
    <xf numFmtId="0" fontId="41" fillId="8" borderId="83" xfId="1" applyFont="1" applyFill="1" applyBorder="1" applyProtection="1">
      <protection locked="0"/>
    </xf>
    <xf numFmtId="0" fontId="42" fillId="8" borderId="84" xfId="1" applyFont="1" applyFill="1" applyBorder="1" applyAlignment="1">
      <alignment horizontal="left"/>
    </xf>
    <xf numFmtId="0" fontId="41" fillId="8" borderId="70" xfId="1" applyFont="1" applyFill="1" applyBorder="1" applyProtection="1">
      <protection locked="0"/>
    </xf>
    <xf numFmtId="0" fontId="41" fillId="8" borderId="70" xfId="1" applyFont="1" applyFill="1" applyBorder="1" applyAlignment="1" applyProtection="1">
      <alignment horizontal="center"/>
      <protection locked="0"/>
    </xf>
    <xf numFmtId="0" fontId="41" fillId="8" borderId="85" xfId="1" applyFont="1" applyFill="1" applyBorder="1" applyAlignment="1" applyProtection="1">
      <alignment horizontal="center"/>
      <protection locked="0"/>
    </xf>
    <xf numFmtId="0" fontId="41" fillId="8" borderId="55" xfId="1" applyFont="1" applyFill="1" applyBorder="1" applyAlignment="1" applyProtection="1">
      <alignment horizontal="center"/>
      <protection locked="0"/>
    </xf>
    <xf numFmtId="0" fontId="41" fillId="8" borderId="54" xfId="1" applyFont="1" applyFill="1" applyBorder="1" applyAlignment="1" applyProtection="1">
      <alignment horizontal="center"/>
      <protection locked="0"/>
    </xf>
    <xf numFmtId="165" fontId="41" fillId="8" borderId="54" xfId="1" applyNumberFormat="1" applyFont="1" applyFill="1" applyBorder="1" applyAlignment="1" applyProtection="1">
      <alignment horizontal="center"/>
      <protection locked="0"/>
    </xf>
    <xf numFmtId="0" fontId="41" fillId="8" borderId="86" xfId="1" applyFont="1" applyFill="1" applyBorder="1" applyProtection="1">
      <protection locked="0"/>
    </xf>
    <xf numFmtId="0" fontId="41" fillId="8" borderId="87" xfId="1" applyFont="1" applyFill="1" applyBorder="1" applyAlignment="1" applyProtection="1">
      <alignment horizontal="center"/>
      <protection locked="0"/>
    </xf>
    <xf numFmtId="0" fontId="41" fillId="8" borderId="72" xfId="1" applyFont="1" applyFill="1" applyBorder="1" applyAlignment="1" applyProtection="1">
      <alignment horizontal="center"/>
      <protection locked="0"/>
    </xf>
    <xf numFmtId="0" fontId="41" fillId="8" borderId="88" xfId="1" applyFont="1" applyFill="1" applyBorder="1" applyAlignment="1" applyProtection="1">
      <alignment horizontal="center"/>
      <protection locked="0"/>
    </xf>
    <xf numFmtId="165" fontId="41" fillId="8" borderId="88" xfId="1" applyNumberFormat="1" applyFont="1" applyFill="1" applyBorder="1" applyAlignment="1" applyProtection="1">
      <alignment horizontal="center"/>
      <protection locked="0"/>
    </xf>
    <xf numFmtId="0" fontId="41" fillId="8" borderId="89" xfId="1" applyFont="1" applyFill="1" applyBorder="1" applyProtection="1">
      <protection locked="0"/>
    </xf>
    <xf numFmtId="0" fontId="42" fillId="8" borderId="12" xfId="1" applyFont="1" applyFill="1" applyBorder="1" applyAlignment="1">
      <alignment horizontal="left"/>
    </xf>
    <xf numFmtId="0" fontId="41" fillId="8" borderId="12" xfId="1" applyFont="1" applyFill="1" applyBorder="1" applyProtection="1">
      <protection locked="0"/>
    </xf>
    <xf numFmtId="0" fontId="41" fillId="8" borderId="12" xfId="1" applyFont="1" applyFill="1" applyBorder="1" applyAlignment="1" applyProtection="1">
      <alignment horizontal="center"/>
      <protection locked="0"/>
    </xf>
    <xf numFmtId="165" fontId="41" fillId="8" borderId="12" xfId="1" applyNumberFormat="1" applyFont="1" applyFill="1" applyBorder="1" applyAlignment="1" applyProtection="1">
      <alignment horizontal="center"/>
      <protection locked="0"/>
    </xf>
    <xf numFmtId="0" fontId="42" fillId="8" borderId="4" xfId="1" applyFont="1" applyFill="1" applyBorder="1" applyAlignment="1">
      <alignment horizontal="left"/>
    </xf>
    <xf numFmtId="0" fontId="41" fillId="8" borderId="4" xfId="1" applyFont="1" applyFill="1" applyBorder="1" applyProtection="1">
      <protection locked="0"/>
    </xf>
    <xf numFmtId="165" fontId="41" fillId="8" borderId="4" xfId="1" applyNumberFormat="1" applyFont="1" applyFill="1" applyBorder="1" applyAlignment="1" applyProtection="1">
      <alignment horizontal="center"/>
      <protection locked="0"/>
    </xf>
    <xf numFmtId="0" fontId="41" fillId="8" borderId="12" xfId="82" applyFont="1" applyFill="1" applyBorder="1" applyAlignment="1">
      <alignment horizontal="center" vertical="center" wrapText="1"/>
    </xf>
    <xf numFmtId="0" fontId="41" fillId="3" borderId="12" xfId="1" applyFont="1" applyFill="1" applyBorder="1" applyProtection="1">
      <protection locked="0"/>
    </xf>
    <xf numFmtId="9" fontId="41" fillId="3" borderId="54" xfId="1" applyNumberFormat="1" applyFont="1" applyFill="1" applyBorder="1" applyAlignment="1" applyProtection="1">
      <alignment horizontal="center"/>
      <protection locked="0"/>
    </xf>
    <xf numFmtId="0" fontId="42" fillId="14" borderId="43" xfId="1" applyFont="1" applyFill="1" applyBorder="1" applyAlignment="1">
      <alignment horizontal="left"/>
    </xf>
    <xf numFmtId="0" fontId="41" fillId="14" borderId="43" xfId="1" applyFont="1" applyFill="1" applyBorder="1" applyProtection="1">
      <protection locked="0"/>
    </xf>
    <xf numFmtId="0" fontId="41" fillId="14" borderId="43" xfId="1" applyFont="1" applyFill="1" applyBorder="1" applyAlignment="1" applyProtection="1">
      <alignment horizontal="center"/>
      <protection locked="0"/>
    </xf>
    <xf numFmtId="9" fontId="41" fillId="14" borderId="43" xfId="1" applyNumberFormat="1" applyFont="1" applyFill="1" applyBorder="1" applyAlignment="1" applyProtection="1">
      <alignment horizontal="center"/>
      <protection locked="0"/>
    </xf>
    <xf numFmtId="165" fontId="41" fillId="14" borderId="43" xfId="1" applyNumberFormat="1" applyFont="1" applyFill="1" applyBorder="1" applyAlignment="1" applyProtection="1">
      <alignment horizontal="center"/>
      <protection locked="0"/>
    </xf>
    <xf numFmtId="49" fontId="42" fillId="8" borderId="12" xfId="1" applyNumberFormat="1" applyFont="1" applyFill="1" applyBorder="1" applyAlignment="1" applyProtection="1">
      <alignment horizontal="left" wrapText="1"/>
      <protection locked="0"/>
    </xf>
    <xf numFmtId="49" fontId="42" fillId="3" borderId="4" xfId="1" applyNumberFormat="1" applyFont="1" applyFill="1" applyBorder="1" applyAlignment="1" applyProtection="1">
      <alignment horizontal="left"/>
      <protection locked="0"/>
    </xf>
    <xf numFmtId="49" fontId="42" fillId="8" borderId="4" xfId="1" applyNumberFormat="1" applyFont="1" applyFill="1" applyBorder="1" applyAlignment="1" applyProtection="1">
      <alignment horizontal="left"/>
      <protection locked="0"/>
    </xf>
    <xf numFmtId="0" fontId="43" fillId="8" borderId="4" xfId="1" applyFont="1" applyFill="1" applyBorder="1" applyAlignment="1" applyProtection="1">
      <alignment horizontal="center"/>
      <protection locked="0"/>
    </xf>
    <xf numFmtId="0" fontId="43" fillId="8" borderId="4" xfId="1" applyFont="1" applyFill="1" applyBorder="1" applyAlignment="1" applyProtection="1">
      <alignment horizontal="center" wrapText="1"/>
      <protection locked="0"/>
    </xf>
    <xf numFmtId="0" fontId="44" fillId="8" borderId="4" xfId="82" applyFont="1" applyFill="1" applyBorder="1" applyAlignment="1" applyProtection="1">
      <alignment horizontal="center" wrapText="1"/>
      <protection locked="0"/>
    </xf>
    <xf numFmtId="165" fontId="42" fillId="8" borderId="4" xfId="82" applyNumberFormat="1" applyFont="1" applyFill="1" applyBorder="1" applyAlignment="1" applyProtection="1">
      <alignment horizontal="center"/>
      <protection locked="0"/>
    </xf>
    <xf numFmtId="0" fontId="42" fillId="8" borderId="4" xfId="82" applyFont="1" applyFill="1" applyBorder="1" applyAlignment="1" applyProtection="1">
      <alignment horizontal="center"/>
      <protection locked="0"/>
    </xf>
    <xf numFmtId="9" fontId="41" fillId="3" borderId="4" xfId="1" applyNumberFormat="1" applyFont="1" applyFill="1" applyBorder="1" applyAlignment="1" applyProtection="1">
      <alignment horizontal="center"/>
      <protection locked="0"/>
    </xf>
    <xf numFmtId="49" fontId="42" fillId="3" borderId="54" xfId="1" applyNumberFormat="1" applyFont="1" applyFill="1" applyBorder="1" applyAlignment="1" applyProtection="1">
      <alignment horizontal="left"/>
      <protection locked="0"/>
    </xf>
    <xf numFmtId="49" fontId="45" fillId="3" borderId="4" xfId="1" applyNumberFormat="1" applyFont="1" applyFill="1" applyBorder="1" applyAlignment="1">
      <alignment horizontal="left"/>
    </xf>
    <xf numFmtId="49" fontId="45" fillId="8" borderId="4" xfId="1" applyNumberFormat="1" applyFont="1" applyFill="1" applyBorder="1" applyAlignment="1">
      <alignment horizontal="left"/>
    </xf>
    <xf numFmtId="49" fontId="42" fillId="8" borderId="4" xfId="1" applyNumberFormat="1" applyFont="1" applyFill="1" applyBorder="1" applyAlignment="1">
      <alignment horizontal="left"/>
    </xf>
    <xf numFmtId="49" fontId="42" fillId="3" borderId="4" xfId="1" applyNumberFormat="1" applyFont="1" applyFill="1" applyBorder="1" applyAlignment="1">
      <alignment horizontal="left"/>
    </xf>
    <xf numFmtId="0" fontId="41" fillId="3" borderId="4" xfId="1" applyFont="1" applyFill="1" applyBorder="1" applyAlignment="1" applyProtection="1">
      <alignment horizontal="center" wrapText="1"/>
      <protection locked="0"/>
    </xf>
    <xf numFmtId="1" fontId="41" fillId="3" borderId="4" xfId="1" applyNumberFormat="1" applyFont="1" applyFill="1" applyBorder="1" applyAlignment="1" applyProtection="1">
      <alignment horizontal="center"/>
      <protection locked="0"/>
    </xf>
    <xf numFmtId="49" fontId="45" fillId="3" borderId="12" xfId="1" applyNumberFormat="1" applyFont="1" applyFill="1" applyBorder="1" applyAlignment="1">
      <alignment horizontal="left" wrapText="1"/>
    </xf>
    <xf numFmtId="49" fontId="45" fillId="3" borderId="55" xfId="1" applyNumberFormat="1" applyFont="1" applyFill="1" applyBorder="1" applyAlignment="1">
      <alignment horizontal="left" wrapText="1"/>
    </xf>
    <xf numFmtId="0" fontId="41" fillId="3" borderId="54" xfId="1" applyFont="1" applyFill="1" applyBorder="1" applyAlignment="1" applyProtection="1">
      <alignment horizontal="center" wrapText="1"/>
      <protection locked="0"/>
    </xf>
    <xf numFmtId="1" fontId="41" fillId="3" borderId="54" xfId="1" applyNumberFormat="1" applyFont="1" applyFill="1" applyBorder="1" applyAlignment="1" applyProtection="1">
      <alignment horizontal="center"/>
      <protection locked="0"/>
    </xf>
    <xf numFmtId="0" fontId="42" fillId="14" borderId="46" xfId="1" applyFont="1" applyFill="1" applyBorder="1" applyAlignment="1">
      <alignment horizontal="left"/>
    </xf>
    <xf numFmtId="0" fontId="41" fillId="14" borderId="46" xfId="1" applyFont="1" applyFill="1" applyBorder="1" applyProtection="1">
      <protection locked="0"/>
    </xf>
    <xf numFmtId="0" fontId="41" fillId="14" borderId="46" xfId="1" applyFont="1" applyFill="1" applyBorder="1" applyAlignment="1" applyProtection="1">
      <alignment horizontal="center"/>
      <protection locked="0"/>
    </xf>
    <xf numFmtId="0" fontId="41" fillId="14" borderId="43" xfId="1" applyFont="1" applyFill="1" applyBorder="1" applyAlignment="1" applyProtection="1">
      <alignment horizontal="center" wrapText="1"/>
      <protection locked="0"/>
    </xf>
    <xf numFmtId="1" fontId="41" fillId="14" borderId="43" xfId="1" applyNumberFormat="1" applyFont="1" applyFill="1" applyBorder="1" applyAlignment="1" applyProtection="1">
      <alignment horizontal="center"/>
      <protection locked="0"/>
    </xf>
    <xf numFmtId="49" fontId="42" fillId="3" borderId="59" xfId="1" applyNumberFormat="1" applyFont="1" applyFill="1" applyBorder="1" applyAlignment="1">
      <alignment horizontal="left"/>
    </xf>
    <xf numFmtId="49" fontId="42" fillId="3" borderId="65" xfId="1" applyNumberFormat="1" applyFont="1" applyFill="1" applyBorder="1" applyAlignment="1">
      <alignment horizontal="left"/>
    </xf>
    <xf numFmtId="49" fontId="42" fillId="3" borderId="77" xfId="1" applyNumberFormat="1" applyFont="1" applyFill="1" applyBorder="1" applyAlignment="1">
      <alignment horizontal="left"/>
    </xf>
    <xf numFmtId="49" fontId="42" fillId="3" borderId="68" xfId="1" applyNumberFormat="1" applyFont="1" applyFill="1" applyBorder="1" applyAlignment="1">
      <alignment horizontal="left"/>
    </xf>
    <xf numFmtId="49" fontId="42" fillId="3" borderId="78" xfId="1" applyNumberFormat="1" applyFont="1" applyFill="1" applyBorder="1" applyAlignment="1">
      <alignment horizontal="left"/>
    </xf>
    <xf numFmtId="49" fontId="42" fillId="3" borderId="81" xfId="1" applyNumberFormat="1" applyFont="1" applyFill="1" applyBorder="1" applyAlignment="1">
      <alignment horizontal="left"/>
    </xf>
    <xf numFmtId="0" fontId="41" fillId="3" borderId="90" xfId="1" applyFont="1" applyFill="1" applyBorder="1" applyProtection="1">
      <protection locked="0"/>
    </xf>
    <xf numFmtId="0" fontId="41" fillId="3" borderId="82" xfId="1" applyFont="1" applyFill="1" applyBorder="1" applyAlignment="1" applyProtection="1">
      <alignment horizontal="center"/>
      <protection locked="0"/>
    </xf>
    <xf numFmtId="49" fontId="42" fillId="3" borderId="91" xfId="1" applyNumberFormat="1" applyFont="1" applyFill="1" applyBorder="1" applyAlignment="1">
      <alignment horizontal="left"/>
    </xf>
    <xf numFmtId="49" fontId="42" fillId="3" borderId="66" xfId="1" applyNumberFormat="1" applyFont="1" applyFill="1" applyBorder="1" applyAlignment="1">
      <alignment horizontal="left"/>
    </xf>
    <xf numFmtId="0" fontId="41" fillId="3" borderId="52" xfId="1" applyFont="1" applyFill="1" applyBorder="1" applyProtection="1">
      <protection locked="0"/>
    </xf>
    <xf numFmtId="49" fontId="42" fillId="3" borderId="92" xfId="1" applyNumberFormat="1" applyFont="1" applyFill="1" applyBorder="1" applyAlignment="1">
      <alignment horizontal="left"/>
    </xf>
    <xf numFmtId="0" fontId="42" fillId="3" borderId="59" xfId="1" applyFont="1" applyFill="1" applyBorder="1" applyAlignment="1" applyProtection="1">
      <alignment horizontal="left"/>
      <protection locked="0"/>
    </xf>
    <xf numFmtId="0" fontId="42" fillId="3" borderId="77" xfId="1" applyFont="1" applyFill="1" applyBorder="1" applyAlignment="1" applyProtection="1">
      <alignment horizontal="left"/>
      <protection locked="0"/>
    </xf>
    <xf numFmtId="0" fontId="42" fillId="3" borderId="74" xfId="1" applyFont="1" applyFill="1" applyBorder="1" applyAlignment="1" applyProtection="1">
      <alignment horizontal="left"/>
      <protection locked="0"/>
    </xf>
    <xf numFmtId="0" fontId="42" fillId="8" borderId="59" xfId="1" applyFont="1" applyFill="1" applyBorder="1" applyAlignment="1" applyProtection="1">
      <alignment horizontal="left"/>
      <protection locked="0"/>
    </xf>
    <xf numFmtId="0" fontId="41" fillId="8" borderId="60" xfId="1" applyFont="1" applyFill="1" applyBorder="1" applyProtection="1">
      <protection locked="0"/>
    </xf>
    <xf numFmtId="0" fontId="41" fillId="8" borderId="61" xfId="1" applyFont="1" applyFill="1" applyBorder="1" applyAlignment="1" applyProtection="1">
      <alignment horizontal="center"/>
      <protection locked="0"/>
    </xf>
    <xf numFmtId="0" fontId="41" fillId="8" borderId="82" xfId="1" applyFont="1" applyFill="1" applyBorder="1" applyProtection="1">
      <protection locked="0"/>
    </xf>
    <xf numFmtId="0" fontId="42" fillId="8" borderId="4" xfId="1" applyFont="1" applyFill="1" applyBorder="1" applyAlignment="1" applyProtection="1">
      <alignment horizontal="left"/>
      <protection locked="0"/>
    </xf>
    <xf numFmtId="0" fontId="42" fillId="8" borderId="12" xfId="1" applyFont="1" applyFill="1" applyBorder="1" applyAlignment="1" applyProtection="1">
      <alignment horizontal="left"/>
      <protection locked="0"/>
    </xf>
    <xf numFmtId="0" fontId="41" fillId="8" borderId="75" xfId="1" applyFont="1" applyFill="1" applyBorder="1" applyProtection="1">
      <protection locked="0"/>
    </xf>
    <xf numFmtId="0" fontId="42" fillId="8" borderId="54" xfId="1" applyFont="1" applyFill="1" applyBorder="1" applyAlignment="1" applyProtection="1">
      <alignment horizontal="left"/>
      <protection locked="0"/>
    </xf>
    <xf numFmtId="0" fontId="41" fillId="8" borderId="45" xfId="1" applyFont="1" applyFill="1" applyBorder="1" applyProtection="1">
      <protection locked="0"/>
    </xf>
    <xf numFmtId="0" fontId="42" fillId="3" borderId="4" xfId="1" applyFont="1" applyFill="1" applyBorder="1" applyAlignment="1" applyProtection="1">
      <alignment horizontal="left"/>
      <protection locked="0"/>
    </xf>
    <xf numFmtId="193" fontId="41" fillId="3" borderId="4" xfId="1" applyNumberFormat="1" applyFont="1" applyFill="1" applyBorder="1" applyAlignment="1" applyProtection="1">
      <alignment horizontal="center"/>
      <protection locked="0"/>
    </xf>
    <xf numFmtId="0" fontId="41" fillId="3" borderId="4" xfId="1" applyFont="1" applyFill="1" applyBorder="1" applyAlignment="1">
      <alignment horizontal="center"/>
    </xf>
    <xf numFmtId="49" fontId="41" fillId="3" borderId="4" xfId="1" applyNumberFormat="1" applyFont="1" applyFill="1" applyBorder="1" applyAlignment="1" applyProtection="1">
      <alignment horizontal="center"/>
      <protection locked="0"/>
    </xf>
    <xf numFmtId="0" fontId="42" fillId="8" borderId="75" xfId="1" applyFont="1" applyFill="1" applyBorder="1" applyAlignment="1" applyProtection="1">
      <alignment horizontal="left"/>
      <protection locked="0"/>
    </xf>
    <xf numFmtId="49" fontId="41" fillId="8" borderId="4" xfId="1" applyNumberFormat="1" applyFont="1" applyFill="1" applyBorder="1" applyAlignment="1" applyProtection="1">
      <alignment horizontal="center"/>
      <protection locked="0"/>
    </xf>
    <xf numFmtId="49" fontId="42" fillId="3" borderId="4" xfId="1" applyNumberFormat="1" applyFont="1" applyFill="1" applyBorder="1" applyAlignment="1">
      <alignment horizontal="left" wrapText="1"/>
    </xf>
    <xf numFmtId="193" fontId="43" fillId="3" borderId="4" xfId="83" applyNumberFormat="1" applyFont="1" applyFill="1" applyBorder="1" applyAlignment="1" applyProtection="1">
      <alignment horizontal="center" wrapText="1"/>
      <protection locked="0"/>
    </xf>
    <xf numFmtId="0" fontId="41" fillId="8" borderId="54" xfId="1" applyFont="1" applyFill="1" applyBorder="1" applyAlignment="1" applyProtection="1">
      <alignment wrapText="1"/>
      <protection locked="0"/>
    </xf>
    <xf numFmtId="193" fontId="41" fillId="8" borderId="54" xfId="1" applyNumberFormat="1" applyFont="1" applyFill="1" applyBorder="1" applyAlignment="1" applyProtection="1">
      <alignment horizontal="center"/>
      <protection locked="0"/>
    </xf>
    <xf numFmtId="0" fontId="41" fillId="8" borderId="54" xfId="1" applyFont="1" applyFill="1" applyBorder="1" applyProtection="1">
      <protection locked="0"/>
    </xf>
    <xf numFmtId="0" fontId="41" fillId="14" borderId="46" xfId="1" applyFont="1" applyFill="1" applyBorder="1" applyAlignment="1" applyProtection="1">
      <alignment wrapText="1"/>
      <protection locked="0"/>
    </xf>
    <xf numFmtId="193" fontId="41" fillId="14" borderId="46" xfId="1" applyNumberFormat="1" applyFont="1" applyFill="1" applyBorder="1" applyAlignment="1" applyProtection="1">
      <alignment horizontal="center"/>
      <protection locked="0"/>
    </xf>
    <xf numFmtId="165" fontId="41" fillId="14" borderId="46" xfId="1" applyNumberFormat="1" applyFont="1" applyFill="1" applyBorder="1" applyAlignment="1" applyProtection="1">
      <alignment horizontal="center"/>
      <protection locked="0"/>
    </xf>
    <xf numFmtId="16" fontId="41" fillId="8" borderId="4" xfId="1" applyNumberFormat="1" applyFont="1" applyFill="1" applyBorder="1" applyAlignment="1" applyProtection="1">
      <alignment horizontal="center"/>
      <protection locked="0"/>
    </xf>
    <xf numFmtId="49" fontId="42" fillId="8" borderId="12" xfId="1" applyNumberFormat="1" applyFont="1" applyFill="1" applyBorder="1" applyAlignment="1">
      <alignment horizontal="left"/>
    </xf>
    <xf numFmtId="49" fontId="42" fillId="8" borderId="54" xfId="1" applyNumberFormat="1" applyFont="1" applyFill="1" applyBorder="1" applyAlignment="1">
      <alignment horizontal="left"/>
    </xf>
    <xf numFmtId="0" fontId="41" fillId="8" borderId="75" xfId="1" applyFont="1" applyFill="1" applyBorder="1" applyAlignment="1" applyProtection="1">
      <alignment horizontal="center"/>
      <protection locked="0"/>
    </xf>
    <xf numFmtId="16" fontId="41" fillId="8" borderId="12" xfId="1" applyNumberFormat="1" applyFont="1" applyFill="1" applyBorder="1" applyAlignment="1" applyProtection="1">
      <alignment horizontal="center"/>
      <protection locked="0"/>
    </xf>
    <xf numFmtId="16" fontId="41" fillId="3" borderId="4" xfId="1" applyNumberFormat="1" applyFont="1" applyFill="1" applyBorder="1" applyAlignment="1" applyProtection="1">
      <alignment horizontal="center"/>
      <protection locked="0"/>
    </xf>
    <xf numFmtId="0" fontId="42" fillId="3" borderId="4" xfId="1" applyFont="1" applyFill="1" applyBorder="1" applyAlignment="1" applyProtection="1">
      <alignment horizontal="left" wrapText="1"/>
      <protection locked="0"/>
    </xf>
    <xf numFmtId="0" fontId="41" fillId="3" borderId="4" xfId="1" applyFont="1" applyFill="1" applyBorder="1" applyAlignment="1" applyProtection="1">
      <alignment wrapText="1"/>
      <protection locked="0"/>
    </xf>
    <xf numFmtId="0" fontId="41" fillId="8" borderId="4" xfId="1" applyFont="1" applyFill="1" applyBorder="1" applyAlignment="1" applyProtection="1">
      <alignment wrapText="1"/>
      <protection locked="0"/>
    </xf>
    <xf numFmtId="9" fontId="41" fillId="8" borderId="4" xfId="1" applyNumberFormat="1" applyFont="1" applyFill="1" applyBorder="1" applyAlignment="1" applyProtection="1">
      <alignment horizontal="center"/>
      <protection locked="0"/>
    </xf>
    <xf numFmtId="0" fontId="41" fillId="8" borderId="4" xfId="1" applyFont="1" applyFill="1" applyBorder="1" applyAlignment="1" applyProtection="1">
      <alignment horizontal="center" wrapText="1"/>
      <protection locked="0"/>
    </xf>
    <xf numFmtId="49" fontId="45" fillId="8" borderId="44" xfId="82" applyNumberFormat="1" applyFont="1" applyFill="1" applyBorder="1" applyAlignment="1">
      <alignment horizontal="left" wrapText="1"/>
    </xf>
    <xf numFmtId="2" fontId="41" fillId="8" borderId="53" xfId="83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6" fillId="0" borderId="0" xfId="0" applyFont="1"/>
    <xf numFmtId="0" fontId="46" fillId="0" borderId="0" xfId="6" applyFont="1" applyBorder="1"/>
    <xf numFmtId="0" fontId="46" fillId="0" borderId="0" xfId="6" applyFont="1" applyBorder="1" applyAlignment="1">
      <alignment horizontal="center"/>
    </xf>
    <xf numFmtId="166" fontId="0" fillId="0" borderId="0" xfId="0" applyNumberFormat="1"/>
    <xf numFmtId="0" fontId="46" fillId="0" borderId="0" xfId="6" applyFont="1" applyBorder="1" applyAlignment="1">
      <alignment horizontal="left"/>
    </xf>
    <xf numFmtId="0" fontId="6" fillId="0" borderId="0" xfId="0" applyFont="1" applyAlignment="1">
      <alignment horizontal="left"/>
    </xf>
    <xf numFmtId="0" fontId="17" fillId="0" borderId="53" xfId="6" applyFont="1" applyBorder="1" applyAlignment="1">
      <alignment horizontal="center" vertical="center"/>
    </xf>
    <xf numFmtId="193" fontId="0" fillId="0" borderId="23" xfId="0" applyNumberForma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1" applyFont="1" applyAlignment="1" applyProtection="1">
      <alignment horizontal="center" vertical="center"/>
      <protection locked="0"/>
    </xf>
    <xf numFmtId="193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93" fontId="0" fillId="0" borderId="20" xfId="0" applyNumberFormat="1" applyBorder="1" applyAlignment="1">
      <alignment horizontal="center" vertical="center"/>
    </xf>
    <xf numFmtId="193" fontId="0" fillId="0" borderId="15" xfId="0" applyNumberFormat="1" applyBorder="1" applyAlignment="1">
      <alignment horizontal="center" vertical="center"/>
    </xf>
    <xf numFmtId="193" fontId="0" fillId="0" borderId="26" xfId="0" applyNumberFormat="1" applyBorder="1" applyAlignment="1">
      <alignment horizontal="center" vertical="center"/>
    </xf>
    <xf numFmtId="193" fontId="0" fillId="0" borderId="96" xfId="0" applyNumberFormat="1" applyBorder="1" applyAlignment="1">
      <alignment horizontal="center" vertical="center"/>
    </xf>
    <xf numFmtId="193" fontId="0" fillId="0" borderId="97" xfId="0" applyNumberFormat="1" applyBorder="1" applyAlignment="1">
      <alignment horizontal="center" vertical="center"/>
    </xf>
    <xf numFmtId="193" fontId="0" fillId="0" borderId="57" xfId="0" applyNumberFormat="1" applyBorder="1" applyAlignment="1">
      <alignment horizontal="center" vertical="center"/>
    </xf>
    <xf numFmtId="193" fontId="0" fillId="0" borderId="99" xfId="0" applyNumberFormat="1" applyBorder="1" applyAlignment="1">
      <alignment horizontal="center" vertical="center"/>
    </xf>
    <xf numFmtId="193" fontId="0" fillId="0" borderId="100" xfId="0" applyNumberFormat="1" applyBorder="1" applyAlignment="1">
      <alignment horizontal="center" vertical="center"/>
    </xf>
    <xf numFmtId="193" fontId="0" fillId="0" borderId="101" xfId="0" applyNumberFormat="1" applyBorder="1" applyAlignment="1">
      <alignment horizontal="center" vertical="center"/>
    </xf>
    <xf numFmtId="14" fontId="17" fillId="0" borderId="0" xfId="5" applyNumberFormat="1" applyFont="1" applyFill="1" applyBorder="1" applyAlignment="1">
      <alignment horizontal="center" vertical="center"/>
    </xf>
    <xf numFmtId="0" fontId="17" fillId="0" borderId="0" xfId="4" applyFont="1" applyFill="1" applyBorder="1" applyAlignment="1">
      <alignment vertical="center"/>
    </xf>
    <xf numFmtId="193" fontId="0" fillId="0" borderId="11" xfId="0" applyNumberFormat="1" applyBorder="1" applyAlignment="1">
      <alignment horizontal="center" vertical="center"/>
    </xf>
    <xf numFmtId="193" fontId="0" fillId="0" borderId="105" xfId="0" applyNumberFormat="1" applyBorder="1" applyAlignment="1">
      <alignment horizontal="center" vertical="center"/>
    </xf>
    <xf numFmtId="193" fontId="0" fillId="0" borderId="104" xfId="0" applyNumberFormat="1" applyBorder="1" applyAlignment="1">
      <alignment horizontal="center" vertical="center"/>
    </xf>
    <xf numFmtId="9" fontId="1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49" fontId="0" fillId="0" borderId="0" xfId="0" applyNumberFormat="1"/>
    <xf numFmtId="1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41" fillId="3" borderId="12" xfId="1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4" xfId="3" applyNumberFormat="1" applyFont="1" applyBorder="1" applyAlignment="1">
      <alignment horizontal="center"/>
    </xf>
    <xf numFmtId="165" fontId="0" fillId="0" borderId="12" xfId="3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7" fillId="0" borderId="0" xfId="0" applyFont="1"/>
    <xf numFmtId="0" fontId="48" fillId="0" borderId="0" xfId="0" applyFont="1"/>
    <xf numFmtId="168" fontId="0" fillId="0" borderId="0" xfId="0" applyNumberFormat="1" applyAlignment="1">
      <alignment horizontal="center" vertical="center"/>
    </xf>
    <xf numFmtId="165" fontId="1" fillId="0" borderId="4" xfId="3" applyNumberFormat="1" applyFont="1" applyBorder="1" applyAlignment="1">
      <alignment horizontal="center" vertical="center"/>
    </xf>
    <xf numFmtId="165" fontId="49" fillId="0" borderId="4" xfId="0" applyNumberFormat="1" applyFont="1" applyBorder="1" applyAlignment="1">
      <alignment horizontal="center" vertical="center"/>
    </xf>
    <xf numFmtId="0" fontId="47" fillId="0" borderId="15" xfId="0" applyFont="1" applyBorder="1" applyAlignment="1">
      <alignment horizontal="center"/>
    </xf>
    <xf numFmtId="0" fontId="47" fillId="2" borderId="15" xfId="0" applyFont="1" applyFill="1" applyBorder="1" applyAlignment="1">
      <alignment horizontal="center"/>
    </xf>
    <xf numFmtId="0" fontId="47" fillId="0" borderId="21" xfId="0" applyFont="1" applyBorder="1" applyAlignment="1">
      <alignment horizontal="center"/>
    </xf>
    <xf numFmtId="0" fontId="47" fillId="0" borderId="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93" fontId="0" fillId="0" borderId="4" xfId="0" applyNumberFormat="1" applyBorder="1" applyAlignment="1">
      <alignment horizontal="right" indent="1"/>
    </xf>
    <xf numFmtId="0" fontId="1" fillId="0" borderId="52" xfId="0" applyFont="1" applyBorder="1" applyAlignment="1">
      <alignment horizontal="center" vertical="center" wrapText="1"/>
    </xf>
    <xf numFmtId="0" fontId="1" fillId="0" borderId="106" xfId="0" applyFont="1" applyBorder="1" applyAlignment="1">
      <alignment horizontal="center" vertical="center" wrapText="1"/>
    </xf>
    <xf numFmtId="0" fontId="1" fillId="0" borderId="107" xfId="0" applyFont="1" applyBorder="1" applyAlignment="1">
      <alignment horizontal="center" vertical="center" wrapText="1"/>
    </xf>
    <xf numFmtId="193" fontId="0" fillId="0" borderId="4" xfId="0" applyNumberFormat="1" applyBorder="1" applyAlignment="1">
      <alignment horizontal="center"/>
    </xf>
    <xf numFmtId="0" fontId="47" fillId="2" borderId="20" xfId="0" applyFont="1" applyFill="1" applyBorder="1" applyAlignment="1">
      <alignment horizontal="center"/>
    </xf>
    <xf numFmtId="164" fontId="4" fillId="16" borderId="10" xfId="0" applyNumberFormat="1" applyFont="1" applyFill="1" applyBorder="1" applyAlignment="1">
      <alignment horizontal="center" vertical="center"/>
    </xf>
    <xf numFmtId="193" fontId="5" fillId="0" borderId="4" xfId="0" applyNumberFormat="1" applyFont="1" applyBorder="1" applyAlignment="1">
      <alignment horizontal="right" indent="1"/>
    </xf>
    <xf numFmtId="0" fontId="1" fillId="0" borderId="3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0" fontId="50" fillId="0" borderId="4" xfId="0" applyFont="1" applyBorder="1"/>
    <xf numFmtId="0" fontId="50" fillId="0" borderId="53" xfId="0" applyFont="1" applyBorder="1"/>
    <xf numFmtId="0" fontId="50" fillId="0" borderId="12" xfId="0" applyFont="1" applyBorder="1"/>
    <xf numFmtId="0" fontId="50" fillId="0" borderId="75" xfId="0" applyFont="1" applyBorder="1"/>
    <xf numFmtId="0" fontId="47" fillId="0" borderId="12" xfId="0" applyFont="1" applyBorder="1"/>
    <xf numFmtId="10" fontId="47" fillId="0" borderId="75" xfId="0" applyNumberFormat="1" applyFont="1" applyBorder="1"/>
    <xf numFmtId="0" fontId="0" fillId="0" borderId="6" xfId="0" applyBorder="1" applyAlignment="1">
      <alignment horizontal="center"/>
    </xf>
    <xf numFmtId="194" fontId="1" fillId="0" borderId="0" xfId="0" applyNumberFormat="1" applyFont="1" applyAlignment="1">
      <alignment horizontal="center" vertical="center" wrapText="1"/>
    </xf>
    <xf numFmtId="0" fontId="47" fillId="0" borderId="10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2" fontId="47" fillId="0" borderId="23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9" fontId="6" fillId="0" borderId="3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193" fontId="1" fillId="0" borderId="4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0" fillId="0" borderId="21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9" fontId="1" fillId="9" borderId="53" xfId="0" applyNumberFormat="1" applyFont="1" applyFill="1" applyBorder="1" applyAlignment="1">
      <alignment horizontal="center" vertical="center"/>
    </xf>
    <xf numFmtId="9" fontId="1" fillId="9" borderId="75" xfId="0" applyNumberFormat="1" applyFont="1" applyFill="1" applyBorder="1" applyAlignment="1">
      <alignment horizontal="center" vertical="center"/>
    </xf>
    <xf numFmtId="9" fontId="1" fillId="0" borderId="16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165" fontId="10" fillId="0" borderId="34" xfId="3" applyNumberFormat="1" applyFont="1" applyFill="1" applyBorder="1" applyAlignment="1">
      <alignment horizontal="center" vertical="center"/>
    </xf>
    <xf numFmtId="165" fontId="1" fillId="0" borderId="29" xfId="3" applyNumberFormat="1" applyFont="1" applyBorder="1" applyAlignment="1">
      <alignment horizontal="center" vertical="center"/>
    </xf>
    <xf numFmtId="168" fontId="0" fillId="0" borderId="19" xfId="0" applyNumberFormat="1" applyBorder="1" applyAlignment="1">
      <alignment horizontal="center" vertical="center"/>
    </xf>
    <xf numFmtId="9" fontId="1" fillId="0" borderId="29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50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8" xfId="0" applyFont="1" applyBorder="1" applyAlignment="1">
      <alignment horizontal="center" vertical="center" wrapText="1"/>
    </xf>
    <xf numFmtId="168" fontId="0" fillId="0" borderId="21" xfId="0" applyNumberFormat="1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193" fontId="1" fillId="0" borderId="19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 wrapText="1"/>
    </xf>
    <xf numFmtId="10" fontId="10" fillId="0" borderId="19" xfId="3" applyNumberFormat="1" applyFont="1" applyFill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9" fontId="1" fillId="9" borderId="43" xfId="0" applyNumberFormat="1" applyFont="1" applyFill="1" applyBorder="1" applyAlignment="1">
      <alignment horizontal="center" vertical="center"/>
    </xf>
    <xf numFmtId="9" fontId="1" fillId="9" borderId="44" xfId="0" applyNumberFormat="1" applyFont="1" applyFill="1" applyBorder="1" applyAlignment="1">
      <alignment horizontal="center" vertical="center"/>
    </xf>
    <xf numFmtId="9" fontId="1" fillId="0" borderId="4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29" xfId="3" applyNumberFormat="1" applyFont="1" applyFill="1" applyBorder="1" applyAlignment="1">
      <alignment horizontal="center" vertical="center"/>
    </xf>
    <xf numFmtId="0" fontId="47" fillId="0" borderId="19" xfId="0" applyFont="1" applyBorder="1" applyAlignment="1">
      <alignment horizontal="center"/>
    </xf>
    <xf numFmtId="0" fontId="47" fillId="0" borderId="20" xfId="0" applyFont="1" applyBorder="1" applyAlignment="1">
      <alignment horizontal="center"/>
    </xf>
    <xf numFmtId="0" fontId="47" fillId="0" borderId="18" xfId="0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34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 wrapText="1"/>
    </xf>
    <xf numFmtId="195" fontId="1" fillId="0" borderId="0" xfId="3" applyNumberFormat="1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/>
    </xf>
    <xf numFmtId="0" fontId="50" fillId="0" borderId="15" xfId="0" applyFont="1" applyBorder="1" applyAlignment="1">
      <alignment horizontal="center"/>
    </xf>
    <xf numFmtId="193" fontId="1" fillId="0" borderId="15" xfId="0" applyNumberFormat="1" applyFont="1" applyBorder="1" applyAlignment="1">
      <alignment horizontal="center"/>
    </xf>
    <xf numFmtId="9" fontId="1" fillId="9" borderId="23" xfId="0" applyNumberFormat="1" applyFont="1" applyFill="1" applyBorder="1" applyAlignment="1">
      <alignment horizontal="center" vertical="center"/>
    </xf>
    <xf numFmtId="9" fontId="1" fillId="9" borderId="39" xfId="0" applyNumberFormat="1" applyFont="1" applyFill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8" fontId="0" fillId="0" borderId="29" xfId="0" applyNumberFormat="1" applyBorder="1" applyAlignment="1">
      <alignment horizontal="center" vertical="center"/>
    </xf>
    <xf numFmtId="0" fontId="50" fillId="0" borderId="18" xfId="0" applyFont="1" applyBorder="1" applyAlignment="1">
      <alignment horizontal="center"/>
    </xf>
    <xf numFmtId="193" fontId="1" fillId="0" borderId="18" xfId="0" applyNumberFormat="1" applyFont="1" applyBorder="1" applyAlignment="1">
      <alignment horizontal="center"/>
    </xf>
    <xf numFmtId="9" fontId="1" fillId="9" borderId="52" xfId="0" applyNumberFormat="1" applyFont="1" applyFill="1" applyBorder="1" applyAlignment="1">
      <alignment horizontal="center" vertical="center"/>
    </xf>
    <xf numFmtId="165" fontId="10" fillId="0" borderId="19" xfId="3" applyNumberFormat="1" applyFont="1" applyFill="1" applyBorder="1" applyAlignment="1">
      <alignment horizontal="center" vertical="center"/>
    </xf>
    <xf numFmtId="165" fontId="1" fillId="0" borderId="19" xfId="3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1" fillId="9" borderId="0" xfId="0" applyNumberFormat="1" applyFont="1" applyFill="1" applyAlignment="1">
      <alignment horizontal="center" vertical="center"/>
    </xf>
    <xf numFmtId="0" fontId="52" fillId="0" borderId="5" xfId="0" applyFont="1" applyBorder="1"/>
    <xf numFmtId="0" fontId="52" fillId="0" borderId="6" xfId="0" applyFont="1" applyBorder="1" applyAlignment="1">
      <alignment horizontal="left"/>
    </xf>
    <xf numFmtId="0" fontId="53" fillId="0" borderId="6" xfId="0" applyFont="1" applyBorder="1"/>
    <xf numFmtId="9" fontId="53" fillId="0" borderId="6" xfId="0" applyNumberFormat="1" applyFont="1" applyBorder="1" applyAlignment="1">
      <alignment horizontal="center"/>
    </xf>
    <xf numFmtId="9" fontId="52" fillId="0" borderId="6" xfId="0" applyNumberFormat="1" applyFont="1" applyBorder="1" applyAlignment="1">
      <alignment horizontal="center"/>
    </xf>
    <xf numFmtId="0" fontId="52" fillId="0" borderId="0" xfId="0" applyFont="1" applyAlignment="1">
      <alignment horizontal="center"/>
    </xf>
    <xf numFmtId="1" fontId="53" fillId="0" borderId="7" xfId="0" applyNumberFormat="1" applyFont="1" applyBorder="1" applyAlignment="1">
      <alignment horizontal="center"/>
    </xf>
    <xf numFmtId="1" fontId="5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3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9" xfId="0" quotePrefix="1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0" fontId="54" fillId="0" borderId="47" xfId="0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 wrapText="1"/>
    </xf>
    <xf numFmtId="0" fontId="54" fillId="0" borderId="49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9" xfId="0" applyBorder="1"/>
    <xf numFmtId="0" fontId="54" fillId="0" borderId="102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 wrapText="1"/>
    </xf>
    <xf numFmtId="0" fontId="54" fillId="0" borderId="10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22" xfId="0" applyNumberFormat="1" applyBorder="1" applyAlignment="1">
      <alignment horizontal="center" vertical="center" wrapText="1"/>
    </xf>
    <xf numFmtId="9" fontId="0" fillId="0" borderId="16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/>
    </xf>
    <xf numFmtId="193" fontId="0" fillId="0" borderId="21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193" fontId="0" fillId="0" borderId="19" xfId="0" applyNumberFormat="1" applyBorder="1" applyAlignment="1">
      <alignment horizontal="center"/>
    </xf>
    <xf numFmtId="0" fontId="0" fillId="0" borderId="29" xfId="0" applyBorder="1"/>
    <xf numFmtId="0" fontId="1" fillId="0" borderId="55" xfId="0" applyFont="1" applyBorder="1" applyAlignment="1">
      <alignment horizontal="center" vertical="center"/>
    </xf>
    <xf numFmtId="0" fontId="10" fillId="3" borderId="55" xfId="0" applyFont="1" applyFill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2" fontId="0" fillId="0" borderId="25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53" xfId="0" applyNumberFormat="1" applyBorder="1"/>
    <xf numFmtId="2" fontId="0" fillId="0" borderId="4" xfId="0" applyNumberFormat="1" applyBorder="1"/>
    <xf numFmtId="2" fontId="0" fillId="0" borderId="16" xfId="0" applyNumberFormat="1" applyBorder="1"/>
    <xf numFmtId="2" fontId="0" fillId="0" borderId="28" xfId="0" applyNumberFormat="1" applyBorder="1"/>
    <xf numFmtId="2" fontId="0" fillId="0" borderId="19" xfId="0" applyNumberFormat="1" applyBorder="1"/>
    <xf numFmtId="2" fontId="0" fillId="0" borderId="29" xfId="0" applyNumberFormat="1" applyBorder="1"/>
    <xf numFmtId="2" fontId="0" fillId="0" borderId="20" xfId="0" applyNumberFormat="1" applyBorder="1"/>
    <xf numFmtId="2" fontId="0" fillId="0" borderId="15" xfId="0" applyNumberFormat="1" applyBorder="1"/>
    <xf numFmtId="2" fontId="0" fillId="0" borderId="18" xfId="0" applyNumberFormat="1" applyBorder="1"/>
    <xf numFmtId="2" fontId="0" fillId="15" borderId="0" xfId="0" applyNumberFormat="1" applyFill="1"/>
    <xf numFmtId="193" fontId="0" fillId="0" borderId="4" xfId="0" applyNumberForma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193" fontId="5" fillId="0" borderId="12" xfId="0" applyNumberFormat="1" applyFont="1" applyBorder="1" applyAlignment="1">
      <alignment horizontal="center" vertical="center"/>
    </xf>
    <xf numFmtId="2" fontId="0" fillId="15" borderId="4" xfId="0" applyNumberFormat="1" applyFill="1" applyBorder="1"/>
    <xf numFmtId="2" fontId="4" fillId="15" borderId="4" xfId="0" applyNumberFormat="1" applyFont="1" applyFill="1" applyBorder="1"/>
    <xf numFmtId="2" fontId="54" fillId="0" borderId="4" xfId="0" applyNumberFormat="1" applyFont="1" applyBorder="1"/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0" fillId="3" borderId="24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/>
    </xf>
    <xf numFmtId="2" fontId="0" fillId="0" borderId="11" xfId="0" applyNumberFormat="1" applyBorder="1"/>
    <xf numFmtId="0" fontId="1" fillId="0" borderId="56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 wrapText="1"/>
    </xf>
    <xf numFmtId="0" fontId="1" fillId="0" borderId="10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47" fillId="0" borderId="16" xfId="0" applyNumberFormat="1" applyFont="1" applyBorder="1" applyAlignment="1">
      <alignment horizontal="center" vertical="center"/>
    </xf>
    <xf numFmtId="2" fontId="0" fillId="15" borderId="23" xfId="0" applyNumberFormat="1" applyFill="1" applyBorder="1"/>
    <xf numFmtId="0" fontId="5" fillId="0" borderId="75" xfId="0" applyFont="1" applyBorder="1" applyAlignment="1">
      <alignment horizontal="center" vertical="center"/>
    </xf>
    <xf numFmtId="0" fontId="15" fillId="0" borderId="0" xfId="0" applyFont="1"/>
    <xf numFmtId="1" fontId="10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" fontId="10" fillId="0" borderId="19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194" fontId="1" fillId="0" borderId="21" xfId="0" applyNumberFormat="1" applyFont="1" applyBorder="1" applyAlignment="1">
      <alignment horizontal="center" vertical="center" wrapText="1"/>
    </xf>
    <xf numFmtId="195" fontId="1" fillId="0" borderId="21" xfId="3" applyNumberFormat="1" applyFont="1" applyFill="1" applyBorder="1" applyAlignment="1">
      <alignment horizontal="center" vertical="center"/>
    </xf>
    <xf numFmtId="194" fontId="1" fillId="0" borderId="4" xfId="0" applyNumberFormat="1" applyFont="1" applyBorder="1" applyAlignment="1">
      <alignment horizontal="center" vertical="center" wrapText="1"/>
    </xf>
    <xf numFmtId="195" fontId="1" fillId="0" borderId="4" xfId="3" applyNumberFormat="1" applyFont="1" applyFill="1" applyBorder="1" applyAlignment="1">
      <alignment horizontal="center" vertical="center"/>
    </xf>
    <xf numFmtId="194" fontId="1" fillId="0" borderId="19" xfId="0" applyNumberFormat="1" applyFont="1" applyBorder="1" applyAlignment="1">
      <alignment horizontal="center" vertical="center" wrapText="1"/>
    </xf>
    <xf numFmtId="195" fontId="1" fillId="0" borderId="19" xfId="3" applyNumberFormat="1" applyFont="1" applyFill="1" applyBorder="1" applyAlignment="1">
      <alignment horizontal="center" vertical="center"/>
    </xf>
    <xf numFmtId="14" fontId="10" fillId="0" borderId="55" xfId="0" applyNumberFormat="1" applyFont="1" applyBorder="1" applyAlignment="1">
      <alignment horizontal="center" vertical="center"/>
    </xf>
    <xf numFmtId="14" fontId="10" fillId="0" borderId="115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6" fillId="0" borderId="0" xfId="0" applyFont="1" applyAlignment="1">
      <alignment horizontal="right"/>
    </xf>
    <xf numFmtId="0" fontId="1" fillId="0" borderId="48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168" fontId="1" fillId="0" borderId="0" xfId="0" applyNumberFormat="1" applyFont="1" applyAlignment="1">
      <alignment horizontal="center" vertical="center"/>
    </xf>
    <xf numFmtId="0" fontId="54" fillId="0" borderId="0" xfId="0" applyFont="1"/>
    <xf numFmtId="0" fontId="4" fillId="0" borderId="48" xfId="0" applyFont="1" applyBorder="1" applyAlignment="1">
      <alignment horizontal="center" vertical="center" wrapText="1"/>
    </xf>
    <xf numFmtId="9" fontId="4" fillId="0" borderId="48" xfId="0" applyNumberFormat="1" applyFont="1" applyBorder="1" applyAlignment="1">
      <alignment horizontal="center" vertical="center" wrapText="1"/>
    </xf>
    <xf numFmtId="0" fontId="47" fillId="18" borderId="4" xfId="0" applyFont="1" applyFill="1" applyBorder="1"/>
    <xf numFmtId="193" fontId="0" fillId="0" borderId="116" xfId="0" applyNumberFormat="1" applyBorder="1" applyAlignment="1">
      <alignment horizontal="center" vertical="center"/>
    </xf>
    <xf numFmtId="193" fontId="0" fillId="0" borderId="117" xfId="0" applyNumberFormat="1" applyBorder="1" applyAlignment="1">
      <alignment horizontal="center" vertical="center"/>
    </xf>
    <xf numFmtId="193" fontId="0" fillId="0" borderId="118" xfId="0" applyNumberForma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2" fontId="47" fillId="0" borderId="39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8" fillId="0" borderId="0" xfId="0" applyFont="1"/>
    <xf numFmtId="0" fontId="0" fillId="0" borderId="24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wrapText="1"/>
    </xf>
    <xf numFmtId="14" fontId="0" fillId="0" borderId="0" xfId="0" applyNumberFormat="1" applyAlignment="1">
      <alignment horizontal="right"/>
    </xf>
    <xf numFmtId="197" fontId="0" fillId="0" borderId="0" xfId="0" applyNumberFormat="1" applyAlignment="1">
      <alignment horizontal="center"/>
    </xf>
    <xf numFmtId="2" fontId="54" fillId="0" borderId="0" xfId="0" applyNumberFormat="1" applyFont="1" applyAlignment="1">
      <alignment horizontal="right"/>
    </xf>
    <xf numFmtId="2" fontId="54" fillId="0" borderId="52" xfId="0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right"/>
    </xf>
    <xf numFmtId="2" fontId="10" fillId="0" borderId="4" xfId="0" applyNumberFormat="1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/>
    </xf>
    <xf numFmtId="0" fontId="54" fillId="0" borderId="56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0" borderId="54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 wrapText="1"/>
    </xf>
    <xf numFmtId="0" fontId="54" fillId="0" borderId="54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 wrapText="1"/>
    </xf>
    <xf numFmtId="0" fontId="54" fillId="0" borderId="109" xfId="0" applyFont="1" applyBorder="1" applyAlignment="1">
      <alignment horizontal="center" vertical="center" wrapText="1"/>
    </xf>
    <xf numFmtId="0" fontId="36" fillId="3" borderId="8" xfId="1" applyFont="1" applyFill="1" applyBorder="1" applyAlignment="1" applyProtection="1">
      <alignment horizontal="left" wrapText="1"/>
      <protection locked="0"/>
    </xf>
    <xf numFmtId="0" fontId="38" fillId="0" borderId="9" xfId="82" applyFont="1" applyBorder="1" applyAlignment="1">
      <alignment horizontal="left" wrapText="1"/>
    </xf>
    <xf numFmtId="0" fontId="38" fillId="0" borderId="17" xfId="82" applyFont="1" applyBorder="1" applyAlignment="1">
      <alignment wrapText="1"/>
    </xf>
    <xf numFmtId="0" fontId="39" fillId="8" borderId="8" xfId="1" applyFont="1" applyFill="1" applyBorder="1" applyAlignment="1">
      <alignment horizontal="center" vertical="center" wrapText="1"/>
    </xf>
    <xf numFmtId="0" fontId="40" fillId="0" borderId="17" xfId="82" applyFont="1" applyBorder="1" applyAlignment="1">
      <alignment wrapText="1"/>
    </xf>
    <xf numFmtId="0" fontId="41" fillId="3" borderId="62" xfId="1" applyFont="1" applyFill="1" applyBorder="1" applyAlignment="1" applyProtection="1">
      <alignment horizontal="center" vertical="center" wrapText="1"/>
      <protection locked="0"/>
    </xf>
    <xf numFmtId="0" fontId="37" fillId="3" borderId="66" xfId="82" applyFill="1" applyBorder="1" applyAlignment="1">
      <alignment horizontal="center" vertical="center" wrapText="1"/>
    </xf>
    <xf numFmtId="0" fontId="37" fillId="3" borderId="71" xfId="82" applyFill="1" applyBorder="1" applyAlignment="1">
      <alignment horizontal="center" vertical="center" wrapText="1"/>
    </xf>
    <xf numFmtId="0" fontId="41" fillId="3" borderId="63" xfId="1" applyFont="1" applyFill="1" applyBorder="1" applyAlignment="1" applyProtection="1">
      <alignment horizontal="center" vertical="center" wrapText="1"/>
      <protection locked="0"/>
    </xf>
    <xf numFmtId="0" fontId="37" fillId="3" borderId="55" xfId="82" applyFill="1" applyBorder="1" applyAlignment="1">
      <alignment horizontal="center" vertical="center" wrapText="1"/>
    </xf>
    <xf numFmtId="0" fontId="37" fillId="3" borderId="72" xfId="82" applyFill="1" applyBorder="1" applyAlignment="1">
      <alignment horizontal="center" vertical="center" wrapText="1"/>
    </xf>
    <xf numFmtId="9" fontId="41" fillId="3" borderId="63" xfId="1" applyNumberFormat="1" applyFont="1" applyFill="1" applyBorder="1" applyAlignment="1" applyProtection="1">
      <alignment horizontal="center" vertical="center" wrapText="1"/>
      <protection locked="0"/>
    </xf>
    <xf numFmtId="165" fontId="41" fillId="3" borderId="63" xfId="1" applyNumberFormat="1" applyFont="1" applyFill="1" applyBorder="1" applyAlignment="1" applyProtection="1">
      <alignment horizontal="center" vertical="center" wrapText="1"/>
      <protection locked="0"/>
    </xf>
    <xf numFmtId="0" fontId="41" fillId="3" borderId="64" xfId="1" applyFont="1" applyFill="1" applyBorder="1" applyAlignment="1" applyProtection="1">
      <alignment vertical="center" wrapText="1"/>
      <protection locked="0"/>
    </xf>
    <xf numFmtId="0" fontId="37" fillId="3" borderId="67" xfId="82" applyFill="1" applyBorder="1" applyAlignment="1">
      <alignment vertical="center" wrapText="1"/>
    </xf>
    <xf numFmtId="0" fontId="37" fillId="3" borderId="73" xfId="82" applyFill="1" applyBorder="1" applyAlignment="1">
      <alignment vertical="center" wrapText="1"/>
    </xf>
    <xf numFmtId="0" fontId="41" fillId="3" borderId="64" xfId="1" applyFont="1" applyFill="1" applyBorder="1" applyAlignment="1" applyProtection="1">
      <alignment horizontal="left" vertical="center" wrapText="1"/>
      <protection locked="0"/>
    </xf>
    <xf numFmtId="0" fontId="37" fillId="3" borderId="67" xfId="82" applyFill="1" applyBorder="1" applyAlignment="1">
      <alignment horizontal="left" vertical="center" wrapText="1"/>
    </xf>
    <xf numFmtId="0" fontId="37" fillId="3" borderId="73" xfId="82" applyFill="1" applyBorder="1" applyAlignment="1">
      <alignment horizontal="left" vertical="center" wrapText="1"/>
    </xf>
    <xf numFmtId="0" fontId="41" fillId="2" borderId="62" xfId="1" applyFont="1" applyFill="1" applyBorder="1" applyAlignment="1" applyProtection="1">
      <alignment horizontal="center" vertical="center" wrapText="1"/>
      <protection locked="0"/>
    </xf>
    <xf numFmtId="0" fontId="37" fillId="2" borderId="66" xfId="82" applyFill="1" applyBorder="1" applyAlignment="1">
      <alignment horizontal="center" vertical="center" wrapText="1"/>
    </xf>
    <xf numFmtId="0" fontId="37" fillId="2" borderId="71" xfId="82" applyFill="1" applyBorder="1" applyAlignment="1">
      <alignment horizontal="center" vertical="center" wrapText="1"/>
    </xf>
    <xf numFmtId="0" fontId="41" fillId="2" borderId="63" xfId="1" applyFont="1" applyFill="1" applyBorder="1" applyAlignment="1" applyProtection="1">
      <alignment horizontal="center" vertical="center" wrapText="1"/>
      <protection locked="0"/>
    </xf>
    <xf numFmtId="0" fontId="37" fillId="2" borderId="55" xfId="82" applyFill="1" applyBorder="1" applyAlignment="1">
      <alignment horizontal="center" vertical="center" wrapText="1"/>
    </xf>
    <xf numFmtId="0" fontId="37" fillId="2" borderId="72" xfId="82" applyFill="1" applyBorder="1" applyAlignment="1">
      <alignment horizontal="center" vertical="center" wrapText="1"/>
    </xf>
    <xf numFmtId="165" fontId="41" fillId="2" borderId="63" xfId="1" applyNumberFormat="1" applyFont="1" applyFill="1" applyBorder="1" applyAlignment="1" applyProtection="1">
      <alignment horizontal="center" vertical="center" wrapText="1"/>
      <protection locked="0"/>
    </xf>
    <xf numFmtId="0" fontId="41" fillId="3" borderId="23" xfId="1" applyFont="1" applyFill="1" applyBorder="1" applyAlignment="1" applyProtection="1">
      <alignment horizontal="center" wrapText="1"/>
      <protection locked="0"/>
    </xf>
    <xf numFmtId="0" fontId="37" fillId="3" borderId="43" xfId="82" applyFill="1" applyBorder="1" applyAlignment="1">
      <alignment horizontal="center" wrapText="1"/>
    </xf>
    <xf numFmtId="0" fontId="37" fillId="3" borderId="53" xfId="82" applyFill="1" applyBorder="1" applyAlignment="1">
      <alignment horizontal="center" wrapText="1"/>
    </xf>
    <xf numFmtId="0" fontId="41" fillId="3" borderId="62" xfId="82" applyFont="1" applyFill="1" applyBorder="1" applyAlignment="1">
      <alignment horizontal="center" vertical="center" wrapText="1"/>
    </xf>
    <xf numFmtId="0" fontId="41" fillId="3" borderId="66" xfId="82" applyFont="1" applyFill="1" applyBorder="1" applyAlignment="1">
      <alignment horizontal="center" vertical="center" wrapText="1"/>
    </xf>
    <xf numFmtId="0" fontId="37" fillId="0" borderId="66" xfId="82" applyBorder="1" applyAlignment="1">
      <alignment horizontal="center" vertical="center"/>
    </xf>
    <xf numFmtId="0" fontId="37" fillId="0" borderId="71" xfId="82" applyBorder="1" applyAlignment="1">
      <alignment horizontal="center" vertical="center"/>
    </xf>
    <xf numFmtId="0" fontId="41" fillId="3" borderId="93" xfId="82" applyFont="1" applyFill="1" applyBorder="1" applyAlignment="1">
      <alignment horizontal="center" vertical="center" wrapText="1"/>
    </xf>
    <xf numFmtId="0" fontId="41" fillId="3" borderId="52" xfId="82" applyFont="1" applyFill="1" applyBorder="1" applyAlignment="1">
      <alignment horizontal="center" vertical="center" wrapText="1"/>
    </xf>
    <xf numFmtId="0" fontId="37" fillId="0" borderId="52" xfId="82" applyBorder="1" applyAlignment="1">
      <alignment horizontal="center" vertical="center"/>
    </xf>
    <xf numFmtId="0" fontId="37" fillId="0" borderId="94" xfId="82" applyBorder="1" applyAlignment="1">
      <alignment horizontal="center" vertical="center"/>
    </xf>
    <xf numFmtId="0" fontId="41" fillId="3" borderId="63" xfId="82" applyFont="1" applyFill="1" applyBorder="1" applyAlignment="1">
      <alignment horizontal="center" vertical="center" wrapText="1"/>
    </xf>
    <xf numFmtId="0" fontId="41" fillId="3" borderId="55" xfId="82" applyFont="1" applyFill="1" applyBorder="1" applyAlignment="1">
      <alignment horizontal="center" vertical="center" wrapText="1"/>
    </xf>
    <xf numFmtId="0" fontId="37" fillId="0" borderId="55" xfId="82" applyBorder="1" applyAlignment="1">
      <alignment horizontal="center"/>
    </xf>
    <xf numFmtId="0" fontId="37" fillId="0" borderId="72" xfId="82" applyBorder="1" applyAlignment="1">
      <alignment horizontal="center"/>
    </xf>
    <xf numFmtId="9" fontId="41" fillId="3" borderId="63" xfId="82" applyNumberFormat="1" applyFont="1" applyFill="1" applyBorder="1" applyAlignment="1">
      <alignment horizontal="center" vertical="center" wrapText="1"/>
    </xf>
    <xf numFmtId="0" fontId="41" fillId="3" borderId="63" xfId="82" applyFont="1" applyFill="1" applyBorder="1" applyAlignment="1">
      <alignment horizontal="center" vertical="center"/>
    </xf>
    <xf numFmtId="0" fontId="41" fillId="3" borderId="55" xfId="82" applyFont="1" applyFill="1" applyBorder="1" applyAlignment="1">
      <alignment horizontal="center" vertical="center"/>
    </xf>
    <xf numFmtId="0" fontId="41" fillId="3" borderId="64" xfId="82" applyFont="1" applyFill="1" applyBorder="1" applyAlignment="1">
      <alignment vertical="center"/>
    </xf>
    <xf numFmtId="0" fontId="41" fillId="3" borderId="67" xfId="82" applyFont="1" applyFill="1" applyBorder="1" applyAlignment="1">
      <alignment vertical="center"/>
    </xf>
    <xf numFmtId="0" fontId="37" fillId="0" borderId="67" xfId="82" applyBorder="1"/>
    <xf numFmtId="0" fontId="37" fillId="0" borderId="73" xfId="82" applyBorder="1"/>
    <xf numFmtId="0" fontId="41" fillId="3" borderId="54" xfId="1" applyFont="1" applyFill="1" applyBorder="1" applyAlignment="1" applyProtection="1">
      <alignment horizontal="center" vertical="center"/>
      <protection locked="0"/>
    </xf>
    <xf numFmtId="0" fontId="37" fillId="3" borderId="55" xfId="82" applyFill="1" applyBorder="1" applyAlignment="1">
      <alignment horizontal="center" vertical="center"/>
    </xf>
    <xf numFmtId="0" fontId="37" fillId="3" borderId="12" xfId="82" applyFill="1" applyBorder="1" applyAlignment="1">
      <alignment horizontal="center" vertical="center"/>
    </xf>
    <xf numFmtId="165" fontId="41" fillId="3" borderId="54" xfId="1" applyNumberFormat="1" applyFont="1" applyFill="1" applyBorder="1" applyAlignment="1" applyProtection="1">
      <alignment horizontal="center" vertical="center"/>
      <protection locked="0"/>
    </xf>
    <xf numFmtId="0" fontId="41" fillId="3" borderId="54" xfId="1" applyFont="1" applyFill="1" applyBorder="1" applyAlignment="1" applyProtection="1">
      <alignment vertical="center"/>
      <protection locked="0"/>
    </xf>
    <xf numFmtId="0" fontId="37" fillId="3" borderId="55" xfId="82" applyFill="1" applyBorder="1" applyAlignment="1">
      <alignment vertical="center"/>
    </xf>
    <xf numFmtId="0" fontId="37" fillId="3" borderId="12" xfId="82" applyFill="1" applyBorder="1" applyAlignment="1">
      <alignment vertical="center"/>
    </xf>
    <xf numFmtId="165" fontId="41" fillId="3" borderId="55" xfId="1" applyNumberFormat="1" applyFont="1" applyFill="1" applyBorder="1" applyAlignment="1" applyProtection="1">
      <alignment horizontal="center" vertical="center" wrapText="1"/>
      <protection locked="0"/>
    </xf>
    <xf numFmtId="165" fontId="41" fillId="3" borderId="72" xfId="1" applyNumberFormat="1" applyFont="1" applyFill="1" applyBorder="1" applyAlignment="1" applyProtection="1">
      <alignment horizontal="center" vertical="center" wrapText="1"/>
      <protection locked="0"/>
    </xf>
    <xf numFmtId="0" fontId="41" fillId="3" borderId="55" xfId="1" applyFont="1" applyFill="1" applyBorder="1" applyAlignment="1" applyProtection="1">
      <alignment horizontal="center" vertical="center" wrapText="1"/>
      <protection locked="0"/>
    </xf>
    <xf numFmtId="0" fontId="41" fillId="3" borderId="72" xfId="1" applyFont="1" applyFill="1" applyBorder="1" applyAlignment="1" applyProtection="1">
      <alignment horizontal="center" vertical="center" wrapText="1"/>
      <protection locked="0"/>
    </xf>
    <xf numFmtId="0" fontId="17" fillId="0" borderId="44" xfId="4" applyFont="1" applyBorder="1" applyAlignment="1">
      <alignment horizontal="center" vertical="center"/>
    </xf>
    <xf numFmtId="0" fontId="17" fillId="0" borderId="4" xfId="4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6" fillId="0" borderId="120" xfId="0" applyFont="1" applyBorder="1" applyAlignment="1">
      <alignment horizontal="center" vertical="center"/>
    </xf>
    <xf numFmtId="1" fontId="6" fillId="0" borderId="120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1" fillId="2" borderId="120" xfId="0" applyFont="1" applyFill="1" applyBorder="1" applyAlignment="1">
      <alignment horizontal="center" vertical="center"/>
    </xf>
    <xf numFmtId="0" fontId="6" fillId="2" borderId="120" xfId="0" applyFont="1" applyFill="1" applyBorder="1" applyAlignment="1">
      <alignment horizontal="center" vertical="center"/>
    </xf>
    <xf numFmtId="1" fontId="6" fillId="2" borderId="120" xfId="0" applyNumberFormat="1" applyFont="1" applyFill="1" applyBorder="1" applyAlignment="1">
      <alignment horizontal="center" vertical="center"/>
    </xf>
    <xf numFmtId="0" fontId="6" fillId="0" borderId="120" xfId="0" applyFont="1" applyBorder="1" applyAlignment="1">
      <alignment horizontal="center"/>
    </xf>
    <xf numFmtId="0" fontId="11" fillId="2" borderId="12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59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0" fontId="59" fillId="8" borderId="0" xfId="0" applyFont="1" applyFill="1" applyAlignment="1">
      <alignment horizontal="left" vertical="center"/>
    </xf>
    <xf numFmtId="0" fontId="59" fillId="8" borderId="0" xfId="0" applyFont="1" applyFill="1" applyAlignment="1">
      <alignment horizontal="center" vertical="center"/>
    </xf>
    <xf numFmtId="0" fontId="6" fillId="8" borderId="0" xfId="0" applyFont="1" applyFill="1"/>
    <xf numFmtId="16" fontId="6" fillId="8" borderId="4" xfId="0" quotePrefix="1" applyNumberFormat="1" applyFont="1" applyFill="1" applyBorder="1" applyAlignment="1">
      <alignment horizontal="center"/>
    </xf>
    <xf numFmtId="0" fontId="6" fillId="0" borderId="23" xfId="0" applyFont="1" applyBorder="1" applyAlignment="1">
      <alignment horizontal="left" vertical="center"/>
    </xf>
    <xf numFmtId="0" fontId="6" fillId="8" borderId="4" xfId="0" applyFont="1" applyFill="1" applyBorder="1" applyAlignment="1">
      <alignment horizontal="center"/>
    </xf>
    <xf numFmtId="0" fontId="6" fillId="0" borderId="39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6" fillId="0" borderId="54" xfId="0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6" fillId="8" borderId="4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5" fontId="6" fillId="0" borderId="120" xfId="0" applyNumberFormat="1" applyFont="1" applyBorder="1" applyAlignment="1">
      <alignment horizontal="center" vertical="center"/>
    </xf>
    <xf numFmtId="0" fontId="6" fillId="8" borderId="4" xfId="0" quotePrefix="1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" fontId="6" fillId="0" borderId="5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5" fillId="8" borderId="4" xfId="0" applyFont="1" applyFill="1" applyBorder="1" applyAlignment="1">
      <alignment horizontal="center" vertical="center"/>
    </xf>
    <xf numFmtId="0" fontId="5" fillId="8" borderId="4" xfId="0" quotePrefix="1" applyFont="1" applyFill="1" applyBorder="1" applyAlignment="1">
      <alignment horizontal="center" vertical="center"/>
    </xf>
    <xf numFmtId="165" fontId="8" fillId="8" borderId="12" xfId="0" applyNumberFormat="1" applyFont="1" applyFill="1" applyBorder="1" applyAlignment="1">
      <alignment horizontal="center"/>
    </xf>
    <xf numFmtId="165" fontId="49" fillId="8" borderId="4" xfId="0" applyNumberFormat="1" applyFont="1" applyFill="1" applyBorder="1" applyAlignment="1">
      <alignment horizontal="center" vertical="center"/>
    </xf>
    <xf numFmtId="2" fontId="47" fillId="8" borderId="23" xfId="0" applyNumberFormat="1" applyFont="1" applyFill="1" applyBorder="1" applyAlignment="1">
      <alignment horizontal="center" vertical="center"/>
    </xf>
    <xf numFmtId="0" fontId="0" fillId="8" borderId="23" xfId="0" quotePrefix="1" applyFill="1" applyBorder="1" applyAlignment="1">
      <alignment horizontal="center" vertical="center"/>
    </xf>
    <xf numFmtId="165" fontId="8" fillId="8" borderId="4" xfId="0" applyNumberFormat="1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2" xfId="0" quotePrefix="1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2" fontId="47" fillId="8" borderId="39" xfId="0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165" fontId="49" fillId="8" borderId="12" xfId="0" applyNumberFormat="1" applyFont="1" applyFill="1" applyBorder="1" applyAlignment="1">
      <alignment horizontal="center" vertical="center"/>
    </xf>
    <xf numFmtId="165" fontId="0" fillId="8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67" fontId="0" fillId="8" borderId="4" xfId="0" applyNumberFormat="1" applyFill="1" applyBorder="1" applyAlignment="1">
      <alignment horizontal="center" vertical="center"/>
    </xf>
    <xf numFmtId="165" fontId="0" fillId="8" borderId="23" xfId="0" applyNumberForma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47" fillId="0" borderId="4" xfId="0" applyFont="1" applyBorder="1" applyAlignment="1">
      <alignment horizontal="center" wrapText="1"/>
    </xf>
    <xf numFmtId="193" fontId="47" fillId="0" borderId="4" xfId="0" applyNumberFormat="1" applyFont="1" applyBorder="1" applyAlignment="1">
      <alignment horizontal="right" indent="1"/>
    </xf>
    <xf numFmtId="165" fontId="8" fillId="0" borderId="4" xfId="0" applyNumberFormat="1" applyFont="1" applyBorder="1" applyAlignment="1">
      <alignment horizontal="center"/>
    </xf>
    <xf numFmtId="167" fontId="0" fillId="0" borderId="4" xfId="0" applyNumberFormat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5" fillId="0" borderId="4" xfId="1" applyFont="1" applyBorder="1" applyAlignment="1" applyProtection="1">
      <alignment horizontal="center" vertical="center"/>
      <protection locked="0"/>
    </xf>
    <xf numFmtId="165" fontId="0" fillId="0" borderId="16" xfId="0" applyNumberFormat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165" fontId="0" fillId="8" borderId="16" xfId="0" applyNumberFormat="1" applyFill="1" applyBorder="1" applyAlignment="1">
      <alignment horizontal="center" vertical="center"/>
    </xf>
    <xf numFmtId="0" fontId="47" fillId="8" borderId="4" xfId="0" applyFont="1" applyFill="1" applyBorder="1" applyAlignment="1">
      <alignment horizontal="right" indent="1"/>
    </xf>
    <xf numFmtId="193" fontId="47" fillId="0" borderId="4" xfId="0" applyNumberFormat="1" applyFont="1" applyBorder="1" applyAlignment="1">
      <alignment horizontal="center"/>
    </xf>
    <xf numFmtId="1" fontId="47" fillId="0" borderId="4" xfId="0" applyNumberFormat="1" applyFont="1" applyBorder="1" applyAlignment="1">
      <alignment horizontal="center" wrapText="1"/>
    </xf>
    <xf numFmtId="9" fontId="6" fillId="0" borderId="14" xfId="0" applyNumberFormat="1" applyFont="1" applyBorder="1" applyAlignment="1">
      <alignment horizontal="center" vertical="center" wrapText="1"/>
    </xf>
    <xf numFmtId="0" fontId="6" fillId="19" borderId="120" xfId="0" applyFont="1" applyFill="1" applyBorder="1" applyAlignment="1">
      <alignment horizontal="center" vertical="center"/>
    </xf>
    <xf numFmtId="1" fontId="6" fillId="19" borderId="120" xfId="0" applyNumberFormat="1" applyFont="1" applyFill="1" applyBorder="1" applyAlignment="1">
      <alignment horizontal="center" vertical="center"/>
    </xf>
    <xf numFmtId="0" fontId="1" fillId="0" borderId="123" xfId="0" applyFont="1" applyBorder="1"/>
    <xf numFmtId="0" fontId="1" fillId="0" borderId="124" xfId="0" applyFont="1" applyBorder="1"/>
    <xf numFmtId="0" fontId="0" fillId="0" borderId="125" xfId="0" applyBorder="1" applyAlignment="1">
      <alignment horizontal="center"/>
    </xf>
    <xf numFmtId="0" fontId="4" fillId="0" borderId="126" xfId="0" applyFont="1" applyBorder="1" applyAlignment="1">
      <alignment horizontal="center" vertical="center"/>
    </xf>
    <xf numFmtId="165" fontId="8" fillId="8" borderId="16" xfId="0" applyNumberFormat="1" applyFont="1" applyFill="1" applyBorder="1" applyAlignment="1">
      <alignment horizontal="center"/>
    </xf>
    <xf numFmtId="0" fontId="4" fillId="0" borderId="127" xfId="0" applyFont="1" applyBorder="1" applyAlignment="1">
      <alignment horizontal="center" vertical="center"/>
    </xf>
    <xf numFmtId="0" fontId="6" fillId="8" borderId="128" xfId="0" applyFont="1" applyFill="1" applyBorder="1" applyAlignment="1">
      <alignment horizontal="center"/>
    </xf>
    <xf numFmtId="0" fontId="6" fillId="0" borderId="128" xfId="0" applyFont="1" applyBorder="1" applyAlignment="1">
      <alignment horizontal="center"/>
    </xf>
    <xf numFmtId="0" fontId="6" fillId="0" borderId="129" xfId="0" applyFont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0" fontId="6" fillId="8" borderId="128" xfId="0" applyFont="1" applyFill="1" applyBorder="1" applyAlignment="1">
      <alignment horizontal="center" vertical="center"/>
    </xf>
    <xf numFmtId="0" fontId="6" fillId="0" borderId="128" xfId="0" applyFont="1" applyBorder="1" applyAlignment="1">
      <alignment horizontal="center" vertical="center"/>
    </xf>
    <xf numFmtId="0" fontId="6" fillId="0" borderId="128" xfId="0" quotePrefix="1" applyFont="1" applyBorder="1" applyAlignment="1">
      <alignment horizontal="center"/>
    </xf>
    <xf numFmtId="0" fontId="6" fillId="8" borderId="129" xfId="0" applyFont="1" applyFill="1" applyBorder="1" applyAlignment="1">
      <alignment horizontal="center" vertical="center"/>
    </xf>
    <xf numFmtId="16" fontId="6" fillId="8" borderId="128" xfId="0" quotePrefix="1" applyNumberFormat="1" applyFont="1" applyFill="1" applyBorder="1" applyAlignment="1">
      <alignment horizontal="center"/>
    </xf>
    <xf numFmtId="0" fontId="0" fillId="0" borderId="130" xfId="0" applyBorder="1"/>
    <xf numFmtId="0" fontId="0" fillId="0" borderId="124" xfId="0" applyBorder="1" applyAlignment="1">
      <alignment horizontal="center" vertical="center"/>
    </xf>
    <xf numFmtId="0" fontId="6" fillId="8" borderId="128" xfId="0" quotePrefix="1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5" fillId="8" borderId="53" xfId="0" applyFont="1" applyFill="1" applyBorder="1" applyAlignment="1">
      <alignment horizontal="center" vertical="center"/>
    </xf>
    <xf numFmtId="164" fontId="4" fillId="2" borderId="24" xfId="0" applyNumberFormat="1" applyFont="1" applyFill="1" applyBorder="1" applyAlignment="1">
      <alignment horizontal="center" vertical="center"/>
    </xf>
    <xf numFmtId="0" fontId="0" fillId="0" borderId="124" xfId="0" applyBorder="1" applyAlignment="1">
      <alignment horizontal="center"/>
    </xf>
    <xf numFmtId="2" fontId="47" fillId="8" borderId="4" xfId="0" applyNumberFormat="1" applyFont="1" applyFill="1" applyBorder="1" applyAlignment="1">
      <alignment horizontal="center" vertical="center"/>
    </xf>
    <xf numFmtId="2" fontId="0" fillId="8" borderId="4" xfId="0" applyNumberForma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47" fillId="8" borderId="19" xfId="0" applyFont="1" applyFill="1" applyBorder="1" applyAlignment="1">
      <alignment horizontal="right" indent="1"/>
    </xf>
    <xf numFmtId="165" fontId="49" fillId="8" borderId="19" xfId="0" applyNumberFormat="1" applyFont="1" applyFill="1" applyBorder="1" applyAlignment="1">
      <alignment horizontal="center" vertical="center"/>
    </xf>
    <xf numFmtId="2" fontId="47" fillId="8" borderId="19" xfId="0" applyNumberFormat="1" applyFont="1" applyFill="1" applyBorder="1" applyAlignment="1">
      <alignment horizontal="center" vertical="center"/>
    </xf>
    <xf numFmtId="165" fontId="8" fillId="8" borderId="29" xfId="0" applyNumberFormat="1" applyFont="1" applyFill="1" applyBorder="1" applyAlignment="1">
      <alignment horizontal="center"/>
    </xf>
    <xf numFmtId="0" fontId="47" fillId="8" borderId="131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5" fillId="8" borderId="75" xfId="0" applyFont="1" applyFill="1" applyBorder="1" applyAlignment="1">
      <alignment horizontal="center" vertical="center"/>
    </xf>
    <xf numFmtId="0" fontId="4" fillId="0" borderId="132" xfId="0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 wrapText="1"/>
    </xf>
    <xf numFmtId="9" fontId="4" fillId="0" borderId="107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5" fillId="8" borderId="19" xfId="0" quotePrefix="1" applyFont="1" applyFill="1" applyBorder="1" applyAlignment="1">
      <alignment horizontal="center" vertical="center"/>
    </xf>
    <xf numFmtId="165" fontId="8" fillId="8" borderId="19" xfId="0" applyNumberFormat="1" applyFont="1" applyFill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2" fontId="47" fillId="0" borderId="14" xfId="0" applyNumberFormat="1" applyFont="1" applyBorder="1" applyAlignment="1">
      <alignment horizontal="center" vertical="center"/>
    </xf>
    <xf numFmtId="2" fontId="0" fillId="15" borderId="12" xfId="0" applyNumberFormat="1" applyFill="1" applyBorder="1"/>
    <xf numFmtId="0" fontId="0" fillId="0" borderId="47" xfId="0" applyBorder="1" applyAlignment="1">
      <alignment horizontal="center" vertical="center" wrapText="1"/>
    </xf>
    <xf numFmtId="193" fontId="0" fillId="0" borderId="48" xfId="0" applyNumberFormat="1" applyBorder="1" applyAlignment="1">
      <alignment horizontal="center" vertical="center" wrapText="1"/>
    </xf>
    <xf numFmtId="0" fontId="1" fillId="17" borderId="48" xfId="0" applyFont="1" applyFill="1" applyBorder="1" applyAlignment="1">
      <alignment horizontal="center" vertical="center" wrapText="1"/>
    </xf>
    <xf numFmtId="0" fontId="1" fillId="17" borderId="51" xfId="0" applyFont="1" applyFill="1" applyBorder="1" applyAlignment="1">
      <alignment horizontal="center" vertical="center" wrapText="1"/>
    </xf>
    <xf numFmtId="2" fontId="1" fillId="17" borderId="51" xfId="0" applyNumberFormat="1" applyFont="1" applyFill="1" applyBorder="1" applyAlignment="1">
      <alignment horizontal="center" vertical="center" wrapText="1"/>
    </xf>
    <xf numFmtId="2" fontId="0" fillId="15" borderId="39" xfId="0" applyNumberFormat="1" applyFill="1" applyBorder="1"/>
    <xf numFmtId="193" fontId="0" fillId="0" borderId="39" xfId="0" applyNumberFormat="1" applyBorder="1" applyAlignment="1">
      <alignment horizontal="center" vertical="center"/>
    </xf>
    <xf numFmtId="193" fontId="0" fillId="0" borderId="133" xfId="0" applyNumberFormat="1" applyBorder="1" applyAlignment="1">
      <alignment horizontal="center" vertical="center"/>
    </xf>
    <xf numFmtId="193" fontId="0" fillId="0" borderId="134" xfId="0" applyNumberFormat="1" applyBorder="1" applyAlignment="1">
      <alignment horizontal="center" vertical="center"/>
    </xf>
    <xf numFmtId="193" fontId="0" fillId="0" borderId="135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2" fontId="0" fillId="15" borderId="9" xfId="0" applyNumberFormat="1" applyFill="1" applyBorder="1"/>
    <xf numFmtId="14" fontId="0" fillId="0" borderId="137" xfId="0" applyNumberFormat="1" applyBorder="1" applyAlignment="1">
      <alignment horizontal="center" vertical="center" wrapText="1"/>
    </xf>
    <xf numFmtId="2" fontId="0" fillId="15" borderId="17" xfId="0" applyNumberFormat="1" applyFill="1" applyBorder="1"/>
    <xf numFmtId="0" fontId="1" fillId="0" borderId="10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15" borderId="9" xfId="0" applyFill="1" applyBorder="1"/>
    <xf numFmtId="0" fontId="5" fillId="0" borderId="47" xfId="0" applyFont="1" applyBorder="1" applyAlignment="1">
      <alignment horizontal="center" vertical="center"/>
    </xf>
    <xf numFmtId="0" fontId="0" fillId="15" borderId="17" xfId="0" applyFill="1" applyBorder="1"/>
    <xf numFmtId="193" fontId="0" fillId="0" borderId="12" xfId="0" applyNumberFormat="1" applyBorder="1" applyAlignment="1">
      <alignment horizontal="right" indent="1"/>
    </xf>
    <xf numFmtId="0" fontId="0" fillId="0" borderId="136" xfId="0" applyBorder="1" applyAlignment="1">
      <alignment horizontal="center" vertical="center" wrapText="1"/>
    </xf>
    <xf numFmtId="0" fontId="0" fillId="0" borderId="137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14" fontId="0" fillId="0" borderId="139" xfId="0" applyNumberFormat="1" applyBorder="1" applyAlignment="1">
      <alignment horizontal="center" vertical="center" wrapText="1"/>
    </xf>
    <xf numFmtId="0" fontId="0" fillId="0" borderId="102" xfId="0" applyBorder="1" applyAlignment="1">
      <alignment horizontal="center" vertical="center" wrapText="1"/>
    </xf>
    <xf numFmtId="0" fontId="1" fillId="0" borderId="107" xfId="0" applyFont="1" applyBorder="1" applyAlignment="1">
      <alignment horizontal="center"/>
    </xf>
    <xf numFmtId="0" fontId="0" fillId="0" borderId="139" xfId="0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142" xfId="0" applyBorder="1" applyAlignment="1">
      <alignment horizontal="center" vertical="center" wrapText="1"/>
    </xf>
    <xf numFmtId="0" fontId="0" fillId="0" borderId="143" xfId="0" applyBorder="1" applyAlignment="1">
      <alignment horizontal="center" vertical="center" wrapText="1"/>
    </xf>
    <xf numFmtId="2" fontId="47" fillId="18" borderId="4" xfId="0" applyNumberFormat="1" applyFont="1" applyFill="1" applyBorder="1"/>
    <xf numFmtId="164" fontId="4" fillId="16" borderId="31" xfId="0" applyNumberFormat="1" applyFont="1" applyFill="1" applyBorder="1" applyAlignment="1">
      <alignment horizontal="center" vertical="center"/>
    </xf>
    <xf numFmtId="0" fontId="1" fillId="0" borderId="144" xfId="0" applyFont="1" applyBorder="1" applyAlignment="1">
      <alignment horizontal="center" vertical="center"/>
    </xf>
    <xf numFmtId="0" fontId="4" fillId="0" borderId="145" xfId="0" applyFont="1" applyBorder="1" applyAlignment="1">
      <alignment horizontal="center" vertical="center"/>
    </xf>
    <xf numFmtId="0" fontId="4" fillId="0" borderId="145" xfId="0" applyFont="1" applyBorder="1" applyAlignment="1">
      <alignment horizontal="center" vertical="center" wrapText="1"/>
    </xf>
    <xf numFmtId="9" fontId="4" fillId="0" borderId="145" xfId="0" applyNumberFormat="1" applyFont="1" applyBorder="1" applyAlignment="1">
      <alignment horizontal="center" vertical="center" wrapText="1"/>
    </xf>
    <xf numFmtId="0" fontId="4" fillId="0" borderId="146" xfId="0" applyFont="1" applyBorder="1" applyAlignment="1">
      <alignment horizontal="center" vertical="center" wrapText="1"/>
    </xf>
    <xf numFmtId="9" fontId="4" fillId="0" borderId="112" xfId="0" applyNumberFormat="1" applyFont="1" applyBorder="1" applyAlignment="1">
      <alignment horizontal="center" vertical="center" wrapText="1"/>
    </xf>
    <xf numFmtId="9" fontId="4" fillId="0" borderId="147" xfId="0" applyNumberFormat="1" applyFont="1" applyBorder="1" applyAlignment="1">
      <alignment horizontal="center" vertical="center" wrapText="1"/>
    </xf>
    <xf numFmtId="0" fontId="1" fillId="0" borderId="148" xfId="0" applyFont="1" applyBorder="1" applyAlignment="1">
      <alignment horizontal="center" vertical="center"/>
    </xf>
    <xf numFmtId="0" fontId="4" fillId="0" borderId="149" xfId="0" applyFont="1" applyBorder="1" applyAlignment="1">
      <alignment horizontal="center" vertical="center"/>
    </xf>
    <xf numFmtId="0" fontId="4" fillId="0" borderId="149" xfId="0" applyFont="1" applyBorder="1" applyAlignment="1">
      <alignment horizontal="center" vertical="center" wrapText="1"/>
    </xf>
    <xf numFmtId="0" fontId="8" fillId="3" borderId="150" xfId="0" applyFont="1" applyFill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5" fillId="3" borderId="151" xfId="0" quotePrefix="1" applyFont="1" applyFill="1" applyBorder="1" applyAlignment="1">
      <alignment horizontal="center" vertical="center"/>
    </xf>
    <xf numFmtId="0" fontId="5" fillId="3" borderId="110" xfId="0" quotePrefix="1" applyFont="1" applyFill="1" applyBorder="1" applyAlignment="1">
      <alignment horizontal="center" vertical="center"/>
    </xf>
    <xf numFmtId="2" fontId="0" fillId="0" borderId="110" xfId="0" applyNumberFormat="1" applyBorder="1" applyAlignment="1">
      <alignment horizontal="left" indent="2"/>
    </xf>
    <xf numFmtId="165" fontId="0" fillId="0" borderId="152" xfId="0" applyNumberFormat="1" applyBorder="1" applyAlignment="1">
      <alignment horizontal="center" vertical="center"/>
    </xf>
    <xf numFmtId="165" fontId="0" fillId="0" borderId="153" xfId="0" applyNumberFormat="1" applyBorder="1" applyAlignment="1">
      <alignment horizontal="center" vertical="center"/>
    </xf>
    <xf numFmtId="165" fontId="47" fillId="0" borderId="0" xfId="0" applyNumberFormat="1" applyFont="1" applyAlignment="1">
      <alignment horizontal="left" indent="1"/>
    </xf>
    <xf numFmtId="0" fontId="8" fillId="0" borderId="150" xfId="0" applyFont="1" applyBorder="1" applyAlignment="1">
      <alignment horizontal="center" vertical="center"/>
    </xf>
    <xf numFmtId="0" fontId="5" fillId="0" borderId="110" xfId="0" quotePrefix="1" applyFont="1" applyBorder="1" applyAlignment="1">
      <alignment horizontal="center" vertical="center"/>
    </xf>
    <xf numFmtId="165" fontId="0" fillId="3" borderId="110" xfId="0" applyNumberFormat="1" applyFill="1" applyBorder="1" applyAlignment="1">
      <alignment horizontal="left" vertical="center" indent="2"/>
    </xf>
    <xf numFmtId="0" fontId="0" fillId="0" borderId="150" xfId="0" applyBorder="1" applyAlignment="1">
      <alignment horizontal="center"/>
    </xf>
    <xf numFmtId="0" fontId="0" fillId="0" borderId="110" xfId="0" applyBorder="1" applyAlignment="1">
      <alignment horizontal="center"/>
    </xf>
    <xf numFmtId="165" fontId="0" fillId="0" borderId="155" xfId="0" applyNumberFormat="1" applyBorder="1" applyAlignment="1">
      <alignment horizontal="center" vertical="center"/>
    </xf>
    <xf numFmtId="0" fontId="5" fillId="0" borderId="154" xfId="0" quotePrefix="1" applyFont="1" applyBorder="1" applyAlignment="1">
      <alignment horizontal="center" vertical="center"/>
    </xf>
    <xf numFmtId="165" fontId="0" fillId="0" borderId="156" xfId="0" applyNumberFormat="1" applyBorder="1" applyAlignment="1">
      <alignment horizontal="center" vertical="center"/>
    </xf>
    <xf numFmtId="0" fontId="0" fillId="0" borderId="157" xfId="0" applyBorder="1" applyAlignment="1">
      <alignment horizontal="center"/>
    </xf>
    <xf numFmtId="0" fontId="0" fillId="0" borderId="158" xfId="0" applyBorder="1" applyAlignment="1">
      <alignment horizontal="center"/>
    </xf>
    <xf numFmtId="165" fontId="0" fillId="3" borderId="159" xfId="0" applyNumberFormat="1" applyFill="1" applyBorder="1" applyAlignment="1">
      <alignment horizontal="left" vertical="center" indent="2"/>
    </xf>
    <xf numFmtId="2" fontId="0" fillId="0" borderId="159" xfId="0" applyNumberFormat="1" applyBorder="1" applyAlignment="1">
      <alignment horizontal="left" indent="2"/>
    </xf>
    <xf numFmtId="165" fontId="0" fillId="0" borderId="160" xfId="0" applyNumberFormat="1" applyBorder="1" applyAlignment="1">
      <alignment horizontal="center" vertical="center"/>
    </xf>
    <xf numFmtId="165" fontId="0" fillId="0" borderId="161" xfId="0" applyNumberFormat="1" applyBorder="1" applyAlignment="1">
      <alignment horizontal="center"/>
    </xf>
    <xf numFmtId="0" fontId="8" fillId="0" borderId="157" xfId="0" applyFont="1" applyBorder="1" applyAlignment="1">
      <alignment horizontal="center" vertical="center"/>
    </xf>
    <xf numFmtId="0" fontId="0" fillId="0" borderId="158" xfId="0" applyBorder="1" applyAlignment="1">
      <alignment horizontal="center" vertical="center"/>
    </xf>
    <xf numFmtId="0" fontId="5" fillId="0" borderId="158" xfId="0" quotePrefix="1" applyFont="1" applyBorder="1" applyAlignment="1">
      <alignment horizontal="center" vertical="center"/>
    </xf>
    <xf numFmtId="165" fontId="0" fillId="0" borderId="158" xfId="0" applyNumberFormat="1" applyBorder="1" applyAlignment="1">
      <alignment horizontal="left" indent="2"/>
    </xf>
    <xf numFmtId="2" fontId="0" fillId="0" borderId="158" xfId="0" applyNumberFormat="1" applyBorder="1" applyAlignment="1">
      <alignment horizontal="left" indent="2"/>
    </xf>
    <xf numFmtId="0" fontId="4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" fontId="47" fillId="0" borderId="0" xfId="0" applyNumberFormat="1" applyFont="1"/>
    <xf numFmtId="0" fontId="0" fillId="0" borderId="0" xfId="0" applyAlignment="1">
      <alignment horizontal="center" wrapText="1"/>
    </xf>
    <xf numFmtId="0" fontId="0" fillId="0" borderId="163" xfId="0" applyBorder="1" applyAlignment="1">
      <alignment horizontal="center" vertical="center"/>
    </xf>
    <xf numFmtId="165" fontId="0" fillId="0" borderId="163" xfId="0" applyNumberFormat="1" applyBorder="1" applyAlignment="1">
      <alignment horizontal="left" vertical="center" indent="2"/>
    </xf>
    <xf numFmtId="2" fontId="0" fillId="0" borderId="163" xfId="0" applyNumberFormat="1" applyBorder="1" applyAlignment="1">
      <alignment horizontal="center"/>
    </xf>
    <xf numFmtId="165" fontId="0" fillId="0" borderId="164" xfId="0" applyNumberFormat="1" applyBorder="1" applyAlignment="1">
      <alignment horizontal="center" vertical="center"/>
    </xf>
    <xf numFmtId="165" fontId="0" fillId="0" borderId="165" xfId="0" applyNumberFormat="1" applyBorder="1" applyAlignment="1">
      <alignment horizontal="center" vertical="center"/>
    </xf>
    <xf numFmtId="0" fontId="8" fillId="0" borderId="162" xfId="0" applyFont="1" applyBorder="1" applyAlignment="1">
      <alignment horizontal="center" vertical="center"/>
    </xf>
    <xf numFmtId="0" fontId="5" fillId="0" borderId="163" xfId="0" quotePrefix="1" applyFont="1" applyBorder="1" applyAlignment="1">
      <alignment horizontal="center" vertical="center"/>
    </xf>
    <xf numFmtId="0" fontId="8" fillId="0" borderId="166" xfId="0" applyFont="1" applyBorder="1" applyAlignment="1">
      <alignment horizontal="center" vertical="center"/>
    </xf>
    <xf numFmtId="0" fontId="0" fillId="0" borderId="167" xfId="0" applyBorder="1" applyAlignment="1">
      <alignment horizontal="center" vertical="center"/>
    </xf>
    <xf numFmtId="0" fontId="5" fillId="0" borderId="167" xfId="0" quotePrefix="1" applyFont="1" applyBorder="1" applyAlignment="1">
      <alignment horizontal="center" vertical="center"/>
    </xf>
    <xf numFmtId="165" fontId="0" fillId="0" borderId="167" xfId="0" applyNumberFormat="1" applyBorder="1" applyAlignment="1">
      <alignment horizontal="left" vertical="center" indent="2"/>
    </xf>
    <xf numFmtId="2" fontId="0" fillId="0" borderId="167" xfId="0" applyNumberFormat="1" applyBorder="1" applyAlignment="1">
      <alignment horizontal="left" indent="2"/>
    </xf>
    <xf numFmtId="165" fontId="0" fillId="0" borderId="168" xfId="0" applyNumberFormat="1" applyBorder="1" applyAlignment="1">
      <alignment horizontal="center" vertical="center"/>
    </xf>
    <xf numFmtId="165" fontId="0" fillId="0" borderId="169" xfId="0" applyNumberFormat="1" applyBorder="1" applyAlignment="1">
      <alignment horizontal="center" vertical="center"/>
    </xf>
    <xf numFmtId="0" fontId="8" fillId="3" borderId="170" xfId="0" applyFont="1" applyFill="1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165" fontId="0" fillId="0" borderId="151" xfId="0" applyNumberFormat="1" applyBorder="1" applyAlignment="1">
      <alignment horizontal="center" vertical="center"/>
    </xf>
    <xf numFmtId="2" fontId="0" fillId="0" borderId="151" xfId="0" applyNumberFormat="1" applyBorder="1" applyAlignment="1">
      <alignment horizontal="center"/>
    </xf>
    <xf numFmtId="165" fontId="0" fillId="0" borderId="171" xfId="0" applyNumberFormat="1" applyBorder="1" applyAlignment="1">
      <alignment horizontal="center" vertical="center"/>
    </xf>
    <xf numFmtId="165" fontId="0" fillId="0" borderId="172" xfId="0" applyNumberFormat="1" applyBorder="1" applyAlignment="1">
      <alignment horizontal="center" vertical="center"/>
    </xf>
    <xf numFmtId="165" fontId="0" fillId="0" borderId="110" xfId="0" applyNumberFormat="1" applyBorder="1" applyAlignment="1">
      <alignment horizontal="center" vertical="center"/>
    </xf>
    <xf numFmtId="2" fontId="0" fillId="0" borderId="110" xfId="0" applyNumberFormat="1" applyBorder="1" applyAlignment="1">
      <alignment horizontal="center"/>
    </xf>
    <xf numFmtId="165" fontId="0" fillId="0" borderId="173" xfId="0" applyNumberFormat="1" applyBorder="1" applyAlignment="1">
      <alignment horizontal="center" vertical="center"/>
    </xf>
    <xf numFmtId="2" fontId="0" fillId="0" borderId="110" xfId="0" applyNumberFormat="1" applyBorder="1"/>
    <xf numFmtId="165" fontId="0" fillId="0" borderId="158" xfId="0" applyNumberFormat="1" applyBorder="1" applyAlignment="1">
      <alignment horizontal="center"/>
    </xf>
    <xf numFmtId="2" fontId="0" fillId="0" borderId="158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50" fillId="0" borderId="119" xfId="0" applyFont="1" applyBorder="1" applyAlignment="1">
      <alignment horizontal="center"/>
    </xf>
    <xf numFmtId="0" fontId="50" fillId="0" borderId="110" xfId="0" applyFont="1" applyBorder="1" applyAlignment="1">
      <alignment horizontal="center" wrapText="1"/>
    </xf>
    <xf numFmtId="0" fontId="50" fillId="0" borderId="39" xfId="0" applyFont="1" applyBorder="1" applyAlignment="1">
      <alignment horizontal="center"/>
    </xf>
    <xf numFmtId="10" fontId="0" fillId="0" borderId="174" xfId="0" applyNumberFormat="1" applyBorder="1"/>
    <xf numFmtId="0" fontId="0" fillId="0" borderId="175" xfId="0" applyBorder="1"/>
    <xf numFmtId="0" fontId="0" fillId="0" borderId="176" xfId="0" applyBorder="1"/>
    <xf numFmtId="10" fontId="0" fillId="0" borderId="0" xfId="0" applyNumberFormat="1"/>
    <xf numFmtId="10" fontId="0" fillId="0" borderId="177" xfId="0" applyNumberFormat="1" applyBorder="1"/>
    <xf numFmtId="0" fontId="0" fillId="0" borderId="178" xfId="0" applyBorder="1"/>
    <xf numFmtId="0" fontId="0" fillId="0" borderId="179" xfId="0" applyBorder="1"/>
    <xf numFmtId="165" fontId="0" fillId="0" borderId="151" xfId="0" applyNumberFormat="1" applyBorder="1" applyAlignment="1">
      <alignment horizontal="left" vertical="center" indent="2"/>
    </xf>
    <xf numFmtId="2" fontId="0" fillId="0" borderId="151" xfId="0" applyNumberFormat="1" applyBorder="1" applyAlignment="1">
      <alignment horizontal="left" indent="2"/>
    </xf>
    <xf numFmtId="165" fontId="0" fillId="0" borderId="180" xfId="0" applyNumberForma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 wrapText="1"/>
    </xf>
    <xf numFmtId="9" fontId="4" fillId="0" borderId="51" xfId="0" applyNumberFormat="1" applyFont="1" applyBorder="1" applyAlignment="1">
      <alignment horizontal="center" vertical="center" wrapText="1"/>
    </xf>
    <xf numFmtId="9" fontId="4" fillId="0" borderId="181" xfId="0" applyNumberFormat="1" applyFont="1" applyBorder="1" applyAlignment="1">
      <alignment horizontal="center" vertical="center" wrapText="1"/>
    </xf>
    <xf numFmtId="0" fontId="8" fillId="3" borderId="182" xfId="0" applyFont="1" applyFill="1" applyBorder="1" applyAlignment="1">
      <alignment horizontal="center" vertical="center"/>
    </xf>
    <xf numFmtId="0" fontId="0" fillId="0" borderId="183" xfId="0" applyBorder="1" applyAlignment="1">
      <alignment horizontal="center" vertical="center"/>
    </xf>
    <xf numFmtId="0" fontId="5" fillId="3" borderId="183" xfId="0" quotePrefix="1" applyFont="1" applyFill="1" applyBorder="1" applyAlignment="1">
      <alignment horizontal="center" vertical="center"/>
    </xf>
    <xf numFmtId="165" fontId="0" fillId="0" borderId="183" xfId="0" applyNumberFormat="1" applyBorder="1" applyAlignment="1">
      <alignment horizontal="left" vertical="center" indent="2"/>
    </xf>
    <xf numFmtId="2" fontId="0" fillId="0" borderId="183" xfId="0" applyNumberFormat="1" applyBorder="1" applyAlignment="1">
      <alignment horizontal="center"/>
    </xf>
    <xf numFmtId="165" fontId="0" fillId="0" borderId="184" xfId="0" applyNumberFormat="1" applyBorder="1" applyAlignment="1">
      <alignment horizontal="center" vertical="center"/>
    </xf>
    <xf numFmtId="165" fontId="0" fillId="0" borderId="185" xfId="0" applyNumberFormat="1" applyBorder="1" applyAlignment="1">
      <alignment horizontal="center" vertical="center"/>
    </xf>
    <xf numFmtId="9" fontId="4" fillId="0" borderId="186" xfId="0" applyNumberFormat="1" applyFont="1" applyBorder="1" applyAlignment="1">
      <alignment horizontal="center" vertical="center" wrapText="1"/>
    </xf>
    <xf numFmtId="193" fontId="5" fillId="0" borderId="4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95" fontId="11" fillId="0" borderId="4" xfId="3" applyNumberFormat="1" applyFont="1" applyFill="1" applyBorder="1" applyAlignment="1">
      <alignment horizontal="center" vertical="center"/>
    </xf>
    <xf numFmtId="167" fontId="0" fillId="0" borderId="23" xfId="0" applyNumberForma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193" fontId="47" fillId="0" borderId="4" xfId="0" applyNumberFormat="1" applyFont="1" applyBorder="1" applyAlignment="1">
      <alignment horizontal="center" vertical="center"/>
    </xf>
    <xf numFmtId="0" fontId="47" fillId="0" borderId="4" xfId="0" quotePrefix="1" applyFont="1" applyBorder="1" applyAlignment="1">
      <alignment horizontal="center" vertical="center"/>
    </xf>
    <xf numFmtId="167" fontId="47" fillId="0" borderId="23" xfId="0" applyNumberFormat="1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167" fontId="47" fillId="0" borderId="4" xfId="0" applyNumberFormat="1" applyFont="1" applyBorder="1" applyAlignment="1">
      <alignment horizontal="center" vertical="center"/>
    </xf>
    <xf numFmtId="193" fontId="5" fillId="8" borderId="4" xfId="0" applyNumberFormat="1" applyFont="1" applyFill="1" applyBorder="1" applyAlignment="1">
      <alignment horizontal="center" vertical="center"/>
    </xf>
    <xf numFmtId="0" fontId="5" fillId="8" borderId="183" xfId="0" quotePrefix="1" applyFont="1" applyFill="1" applyBorder="1" applyAlignment="1">
      <alignment horizontal="center" vertical="center"/>
    </xf>
    <xf numFmtId="195" fontId="11" fillId="8" borderId="4" xfId="3" applyNumberFormat="1" applyFont="1" applyFill="1" applyBorder="1" applyAlignment="1">
      <alignment horizontal="center" vertical="center"/>
    </xf>
    <xf numFmtId="167" fontId="0" fillId="8" borderId="23" xfId="0" applyNumberFormat="1" applyFill="1" applyBorder="1" applyAlignment="1">
      <alignment horizontal="center" vertical="center"/>
    </xf>
    <xf numFmtId="0" fontId="1" fillId="17" borderId="13" xfId="0" applyFont="1" applyFill="1" applyBorder="1" applyAlignment="1">
      <alignment horizontal="center" vertical="center" wrapText="1"/>
    </xf>
    <xf numFmtId="0" fontId="1" fillId="17" borderId="95" xfId="0" applyFont="1" applyFill="1" applyBorder="1" applyAlignment="1">
      <alignment horizontal="center" vertical="center" wrapText="1"/>
    </xf>
    <xf numFmtId="2" fontId="1" fillId="17" borderId="95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right"/>
    </xf>
    <xf numFmtId="2" fontId="4" fillId="15" borderId="12" xfId="0" applyNumberFormat="1" applyFont="1" applyFill="1" applyBorder="1"/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93" fontId="0" fillId="0" borderId="2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2" fontId="47" fillId="0" borderId="26" xfId="0" applyNumberFormat="1" applyFont="1" applyBorder="1" applyAlignment="1">
      <alignment horizontal="center" vertical="center"/>
    </xf>
    <xf numFmtId="2" fontId="0" fillId="15" borderId="21" xfId="0" applyNumberFormat="1" applyFill="1" applyBorder="1"/>
    <xf numFmtId="0" fontId="5" fillId="0" borderId="108" xfId="0" applyFont="1" applyBorder="1" applyAlignment="1">
      <alignment horizontal="center" vertical="center"/>
    </xf>
    <xf numFmtId="193" fontId="5" fillId="0" borderId="21" xfId="0" applyNumberFormat="1" applyFont="1" applyBorder="1" applyAlignment="1">
      <alignment horizontal="center" vertical="center"/>
    </xf>
    <xf numFmtId="2" fontId="0" fillId="15" borderId="22" xfId="0" applyNumberFormat="1" applyFill="1" applyBorder="1"/>
    <xf numFmtId="2" fontId="0" fillId="15" borderId="16" xfId="0" applyNumberFormat="1" applyFill="1" applyBorder="1"/>
    <xf numFmtId="2" fontId="0" fillId="15" borderId="19" xfId="0" applyNumberFormat="1" applyFill="1" applyBorder="1"/>
    <xf numFmtId="2" fontId="0" fillId="15" borderId="29" xfId="0" applyNumberFormat="1" applyFill="1" applyBorder="1"/>
    <xf numFmtId="0" fontId="0" fillId="0" borderId="10" xfId="0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/>
    </xf>
    <xf numFmtId="2" fontId="0" fillId="15" borderId="14" xfId="0" applyNumberFormat="1" applyFill="1" applyBorder="1"/>
    <xf numFmtId="2" fontId="4" fillId="15" borderId="0" xfId="0" applyNumberFormat="1" applyFont="1" applyFill="1"/>
    <xf numFmtId="0" fontId="4" fillId="2" borderId="0" xfId="0" applyFont="1" applyFill="1" applyAlignment="1">
      <alignment horizontal="left"/>
    </xf>
    <xf numFmtId="0" fontId="47" fillId="8" borderId="15" xfId="0" applyFont="1" applyFill="1" applyBorder="1" applyAlignment="1">
      <alignment horizontal="center"/>
    </xf>
    <xf numFmtId="193" fontId="47" fillId="8" borderId="4" xfId="0" applyNumberFormat="1" applyFont="1" applyFill="1" applyBorder="1" applyAlignment="1">
      <alignment horizontal="right" indent="1"/>
    </xf>
    <xf numFmtId="1" fontId="0" fillId="8" borderId="12" xfId="0" applyNumberFormat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 wrapText="1"/>
    </xf>
    <xf numFmtId="165" fontId="0" fillId="8" borderId="14" xfId="0" applyNumberFormat="1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/>
    </xf>
    <xf numFmtId="193" fontId="0" fillId="8" borderId="4" xfId="0" applyNumberFormat="1" applyFill="1" applyBorder="1" applyAlignment="1">
      <alignment horizontal="right" indent="1"/>
    </xf>
    <xf numFmtId="0" fontId="5" fillId="20" borderId="11" xfId="0" applyFont="1" applyFill="1" applyBorder="1" applyAlignment="1">
      <alignment horizontal="center" vertical="center"/>
    </xf>
    <xf numFmtId="0" fontId="5" fillId="0" borderId="21" xfId="0" quotePrefix="1" applyFont="1" applyBorder="1" applyAlignment="1">
      <alignment horizontal="center" vertical="center"/>
    </xf>
    <xf numFmtId="165" fontId="8" fillId="0" borderId="21" xfId="0" applyNumberFormat="1" applyFont="1" applyBorder="1" applyAlignment="1">
      <alignment horizontal="center"/>
    </xf>
    <xf numFmtId="165" fontId="4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/>
    </xf>
    <xf numFmtId="2" fontId="47" fillId="0" borderId="21" xfId="0" applyNumberFormat="1" applyFon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/>
    </xf>
    <xf numFmtId="0" fontId="0" fillId="0" borderId="4" xfId="0" quotePrefix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2" fontId="47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5" fillId="0" borderId="54" xfId="0" applyFont="1" applyBorder="1" applyAlignment="1">
      <alignment horizontal="center" vertical="center"/>
    </xf>
    <xf numFmtId="0" fontId="5" fillId="0" borderId="54" xfId="0" quotePrefix="1" applyFont="1" applyBorder="1" applyAlignment="1">
      <alignment horizontal="center" vertical="center"/>
    </xf>
    <xf numFmtId="165" fontId="0" fillId="0" borderId="54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2" fontId="47" fillId="0" borderId="119" xfId="0" applyNumberFormat="1" applyFont="1" applyBorder="1" applyAlignment="1">
      <alignment horizontal="center" vertical="center"/>
    </xf>
    <xf numFmtId="165" fontId="8" fillId="0" borderId="54" xfId="0" applyNumberFormat="1" applyFont="1" applyBorder="1" applyAlignment="1">
      <alignment horizontal="center"/>
    </xf>
    <xf numFmtId="0" fontId="5" fillId="0" borderId="56" xfId="0" applyFont="1" applyBorder="1" applyAlignment="1">
      <alignment horizontal="center" vertical="center"/>
    </xf>
    <xf numFmtId="165" fontId="0" fillId="0" borderId="55" xfId="0" applyNumberFormat="1" applyBorder="1" applyAlignment="1">
      <alignment horizontal="center"/>
    </xf>
    <xf numFmtId="165" fontId="49" fillId="0" borderId="54" xfId="0" applyNumberFormat="1" applyFont="1" applyBorder="1" applyAlignment="1">
      <alignment horizontal="center" vertical="center"/>
    </xf>
    <xf numFmtId="2" fontId="0" fillId="0" borderId="119" xfId="0" applyNumberFormat="1" applyBorder="1" applyAlignment="1">
      <alignment horizontal="center" vertical="center"/>
    </xf>
    <xf numFmtId="167" fontId="0" fillId="0" borderId="54" xfId="0" applyNumberFormat="1" applyBorder="1" applyAlignment="1">
      <alignment horizontal="center" vertical="center"/>
    </xf>
    <xf numFmtId="9" fontId="0" fillId="0" borderId="54" xfId="0" applyNumberFormat="1" applyBorder="1" applyAlignment="1">
      <alignment horizontal="center" vertical="center"/>
    </xf>
    <xf numFmtId="165" fontId="0" fillId="0" borderId="119" xfId="0" applyNumberFormat="1" applyBorder="1" applyAlignment="1">
      <alignment horizontal="center" vertical="center"/>
    </xf>
    <xf numFmtId="167" fontId="0" fillId="0" borderId="56" xfId="0" applyNumberFormat="1" applyBorder="1" applyAlignment="1">
      <alignment horizontal="center" vertical="center"/>
    </xf>
    <xf numFmtId="9" fontId="0" fillId="0" borderId="109" xfId="0" applyNumberForma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2" fontId="47" fillId="0" borderId="110" xfId="0" applyNumberFormat="1" applyFont="1" applyBorder="1" applyAlignment="1">
      <alignment horizontal="center" vertical="center"/>
    </xf>
    <xf numFmtId="165" fontId="8" fillId="0" borderId="110" xfId="0" applyNumberFormat="1" applyFont="1" applyBorder="1" applyAlignment="1">
      <alignment horizontal="center"/>
    </xf>
    <xf numFmtId="165" fontId="0" fillId="0" borderId="110" xfId="0" applyNumberFormat="1" applyBorder="1" applyAlignment="1">
      <alignment horizontal="center"/>
    </xf>
    <xf numFmtId="165" fontId="49" fillId="0" borderId="110" xfId="0" applyNumberFormat="1" applyFont="1" applyBorder="1" applyAlignment="1">
      <alignment horizontal="center" vertical="center"/>
    </xf>
    <xf numFmtId="2" fontId="0" fillId="0" borderId="110" xfId="0" applyNumberFormat="1" applyBorder="1" applyAlignment="1">
      <alignment horizontal="center" vertical="center"/>
    </xf>
    <xf numFmtId="167" fontId="0" fillId="0" borderId="110" xfId="0" applyNumberFormat="1" applyBorder="1" applyAlignment="1">
      <alignment horizontal="center" vertical="center"/>
    </xf>
    <xf numFmtId="9" fontId="0" fillId="0" borderId="110" xfId="0" applyNumberFormat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4" xfId="0" quotePrefix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5" fillId="8" borderId="110" xfId="0" applyFont="1" applyFill="1" applyBorder="1" applyAlignment="1">
      <alignment horizontal="center" vertical="center"/>
    </xf>
    <xf numFmtId="0" fontId="5" fillId="8" borderId="110" xfId="0" quotePrefix="1" applyFont="1" applyFill="1" applyBorder="1" applyAlignment="1">
      <alignment horizontal="center" vertical="center"/>
    </xf>
    <xf numFmtId="165" fontId="0" fillId="8" borderId="110" xfId="0" applyNumberFormat="1" applyFill="1" applyBorder="1" applyAlignment="1">
      <alignment horizontal="center" vertical="center"/>
    </xf>
    <xf numFmtId="0" fontId="0" fillId="8" borderId="110" xfId="0" applyFill="1" applyBorder="1" applyAlignment="1">
      <alignment horizontal="center" vertical="center"/>
    </xf>
    <xf numFmtId="2" fontId="47" fillId="8" borderId="110" xfId="0" applyNumberFormat="1" applyFont="1" applyFill="1" applyBorder="1" applyAlignment="1">
      <alignment horizontal="center" vertical="center"/>
    </xf>
    <xf numFmtId="165" fontId="8" fillId="8" borderId="110" xfId="0" applyNumberFormat="1" applyFont="1" applyFill="1" applyBorder="1" applyAlignment="1">
      <alignment horizontal="center"/>
    </xf>
    <xf numFmtId="165" fontId="0" fillId="8" borderId="110" xfId="0" applyNumberFormat="1" applyFill="1" applyBorder="1" applyAlignment="1">
      <alignment horizontal="center"/>
    </xf>
    <xf numFmtId="165" fontId="49" fillId="8" borderId="110" xfId="0" applyNumberFormat="1" applyFont="1" applyFill="1" applyBorder="1" applyAlignment="1">
      <alignment horizontal="center" vertical="center"/>
    </xf>
    <xf numFmtId="2" fontId="0" fillId="8" borderId="110" xfId="0" applyNumberFormat="1" applyFill="1" applyBorder="1" applyAlignment="1">
      <alignment horizontal="center" vertical="center"/>
    </xf>
    <xf numFmtId="0" fontId="5" fillId="8" borderId="56" xfId="0" applyFont="1" applyFill="1" applyBorder="1" applyAlignment="1">
      <alignment horizontal="center" vertical="center"/>
    </xf>
    <xf numFmtId="167" fontId="0" fillId="8" borderId="110" xfId="0" applyNumberFormat="1" applyFill="1" applyBorder="1" applyAlignment="1">
      <alignment horizontal="center" vertical="center"/>
    </xf>
    <xf numFmtId="9" fontId="0" fillId="8" borderId="110" xfId="0" applyNumberFormat="1" applyFill="1" applyBorder="1" applyAlignment="1">
      <alignment horizontal="center" vertical="center"/>
    </xf>
    <xf numFmtId="167" fontId="0" fillId="8" borderId="56" xfId="0" applyNumberFormat="1" applyFill="1" applyBorder="1" applyAlignment="1">
      <alignment horizontal="center" vertical="center"/>
    </xf>
    <xf numFmtId="165" fontId="0" fillId="8" borderId="54" xfId="0" applyNumberFormat="1" applyFill="1" applyBorder="1" applyAlignment="1">
      <alignment horizontal="center" vertical="center"/>
    </xf>
    <xf numFmtId="165" fontId="0" fillId="8" borderId="12" xfId="0" applyNumberFormat="1" applyFill="1" applyBorder="1" applyAlignment="1">
      <alignment horizontal="center" vertical="center"/>
    </xf>
    <xf numFmtId="165" fontId="0" fillId="8" borderId="12" xfId="0" applyNumberFormat="1" applyFill="1" applyBorder="1" applyAlignment="1">
      <alignment horizontal="center"/>
    </xf>
    <xf numFmtId="2" fontId="0" fillId="8" borderId="39" xfId="0" applyNumberFormat="1" applyFill="1" applyBorder="1" applyAlignment="1">
      <alignment horizontal="center" vertical="center"/>
    </xf>
    <xf numFmtId="167" fontId="0" fillId="8" borderId="12" xfId="0" applyNumberFormat="1" applyFill="1" applyBorder="1" applyAlignment="1">
      <alignment horizontal="center" vertical="center"/>
    </xf>
    <xf numFmtId="9" fontId="0" fillId="8" borderId="12" xfId="0" applyNumberFormat="1" applyFill="1" applyBorder="1" applyAlignment="1">
      <alignment horizontal="center" vertical="center"/>
    </xf>
    <xf numFmtId="165" fontId="0" fillId="8" borderId="39" xfId="0" applyNumberFormat="1" applyFill="1" applyBorder="1" applyAlignment="1">
      <alignment horizontal="center" vertical="center"/>
    </xf>
    <xf numFmtId="167" fontId="0" fillId="8" borderId="11" xfId="0" applyNumberFormat="1" applyFill="1" applyBorder="1" applyAlignment="1">
      <alignment horizontal="center" vertical="center"/>
    </xf>
    <xf numFmtId="9" fontId="0" fillId="8" borderId="14" xfId="0" applyNumberFormat="1" applyFill="1" applyBorder="1" applyAlignment="1">
      <alignment horizontal="center" vertical="center"/>
    </xf>
    <xf numFmtId="2" fontId="0" fillId="8" borderId="23" xfId="0" applyNumberFormat="1" applyFill="1" applyBorder="1" applyAlignment="1">
      <alignment horizontal="center" vertical="center"/>
    </xf>
    <xf numFmtId="9" fontId="0" fillId="8" borderId="4" xfId="0" applyNumberFormat="1" applyFill="1" applyBorder="1" applyAlignment="1">
      <alignment horizontal="center" vertical="center"/>
    </xf>
    <xf numFmtId="167" fontId="0" fillId="8" borderId="15" xfId="0" applyNumberFormat="1" applyFill="1" applyBorder="1" applyAlignment="1">
      <alignment horizontal="center" vertical="center"/>
    </xf>
    <xf numFmtId="9" fontId="0" fillId="8" borderId="16" xfId="0" applyNumberFormat="1" applyFill="1" applyBorder="1" applyAlignment="1">
      <alignment horizontal="center" vertical="center"/>
    </xf>
    <xf numFmtId="165" fontId="0" fillId="8" borderId="4" xfId="0" applyNumberFormat="1" applyFill="1" applyBorder="1" applyAlignment="1">
      <alignment horizontal="center"/>
    </xf>
    <xf numFmtId="2" fontId="0" fillId="8" borderId="19" xfId="0" applyNumberFormat="1" applyFill="1" applyBorder="1" applyAlignment="1">
      <alignment horizontal="center" vertical="center"/>
    </xf>
    <xf numFmtId="0" fontId="0" fillId="8" borderId="19" xfId="0" quotePrefix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8" fillId="8" borderId="53" xfId="0" applyFont="1" applyFill="1" applyBorder="1" applyAlignment="1">
      <alignment horizontal="center"/>
    </xf>
    <xf numFmtId="0" fontId="8" fillId="0" borderId="53" xfId="0" applyFont="1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199" fontId="0" fillId="0" borderId="4" xfId="0" applyNumberFormat="1" applyBorder="1" applyAlignment="1">
      <alignment horizontal="center"/>
    </xf>
    <xf numFmtId="0" fontId="0" fillId="8" borderId="4" xfId="0" applyFill="1" applyBorder="1" applyAlignment="1">
      <alignment horizontal="center" vertical="center" wrapText="1"/>
    </xf>
    <xf numFmtId="165" fontId="0" fillId="8" borderId="19" xfId="0" applyNumberForma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/>
    </xf>
    <xf numFmtId="0" fontId="10" fillId="21" borderId="18" xfId="0" applyFont="1" applyFill="1" applyBorder="1" applyAlignment="1">
      <alignment horizontal="center" vertical="center"/>
    </xf>
    <xf numFmtId="0" fontId="1" fillId="21" borderId="29" xfId="0" applyFont="1" applyFill="1" applyBorder="1" applyAlignment="1">
      <alignment horizontal="center"/>
    </xf>
    <xf numFmtId="0" fontId="5" fillId="21" borderId="45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193" fontId="0" fillId="21" borderId="4" xfId="0" applyNumberFormat="1" applyFill="1" applyBorder="1" applyAlignment="1">
      <alignment horizontal="center" vertical="center"/>
    </xf>
    <xf numFmtId="193" fontId="0" fillId="21" borderId="99" xfId="0" applyNumberFormat="1" applyFill="1" applyBorder="1" applyAlignment="1">
      <alignment horizontal="center" vertical="center"/>
    </xf>
    <xf numFmtId="193" fontId="0" fillId="21" borderId="57" xfId="0" applyNumberFormat="1" applyFill="1" applyBorder="1" applyAlignment="1">
      <alignment horizontal="center" vertical="center"/>
    </xf>
    <xf numFmtId="0" fontId="5" fillId="21" borderId="53" xfId="0" applyFont="1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2" fontId="5" fillId="21" borderId="12" xfId="0" applyNumberFormat="1" applyFont="1" applyFill="1" applyBorder="1" applyAlignment="1">
      <alignment horizontal="center" vertical="center"/>
    </xf>
    <xf numFmtId="2" fontId="47" fillId="21" borderId="16" xfId="0" applyNumberFormat="1" applyFont="1" applyFill="1" applyBorder="1" applyAlignment="1">
      <alignment horizontal="center" vertical="center"/>
    </xf>
    <xf numFmtId="0" fontId="5" fillId="21" borderId="15" xfId="0" applyFont="1" applyFill="1" applyBorder="1" applyAlignment="1">
      <alignment horizontal="center" vertical="center"/>
    </xf>
    <xf numFmtId="193" fontId="0" fillId="21" borderId="15" xfId="0" applyNumberFormat="1" applyFill="1" applyBorder="1" applyAlignment="1">
      <alignment horizontal="center" vertical="center"/>
    </xf>
    <xf numFmtId="0" fontId="0" fillId="21" borderId="53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193" fontId="0" fillId="21" borderId="23" xfId="0" applyNumberFormat="1" applyFill="1" applyBorder="1" applyAlignment="1">
      <alignment horizontal="center" vertical="center"/>
    </xf>
    <xf numFmtId="0" fontId="0" fillId="21" borderId="15" xfId="0" applyFill="1" applyBorder="1" applyAlignment="1">
      <alignment horizontal="center"/>
    </xf>
    <xf numFmtId="193" fontId="0" fillId="21" borderId="4" xfId="0" applyNumberFormat="1" applyFill="1" applyBorder="1" applyAlignment="1">
      <alignment horizontal="right" indent="1"/>
    </xf>
    <xf numFmtId="0" fontId="0" fillId="21" borderId="53" xfId="0" applyFill="1" applyBorder="1" applyAlignment="1">
      <alignment horizontal="center"/>
    </xf>
    <xf numFmtId="193" fontId="5" fillId="21" borderId="4" xfId="0" applyNumberFormat="1" applyFont="1" applyFill="1" applyBorder="1" applyAlignment="1">
      <alignment horizontal="center" vertical="center"/>
    </xf>
    <xf numFmtId="0" fontId="47" fillId="21" borderId="53" xfId="0" applyFont="1" applyFill="1" applyBorder="1" applyAlignment="1">
      <alignment horizontal="center"/>
    </xf>
    <xf numFmtId="0" fontId="1" fillId="21" borderId="18" xfId="0" applyFont="1" applyFill="1" applyBorder="1" applyAlignment="1">
      <alignment horizontal="center"/>
    </xf>
    <xf numFmtId="0" fontId="1" fillId="21" borderId="18" xfId="0" applyFont="1" applyFill="1" applyBorder="1"/>
    <xf numFmtId="0" fontId="50" fillId="21" borderId="29" xfId="0" applyFont="1" applyFill="1" applyBorder="1" applyAlignment="1">
      <alignment horizontal="center"/>
    </xf>
    <xf numFmtId="0" fontId="5" fillId="20" borderId="12" xfId="0" applyFont="1" applyFill="1" applyBorder="1" applyAlignment="1">
      <alignment horizontal="center" vertical="center"/>
    </xf>
    <xf numFmtId="0" fontId="47" fillId="20" borderId="23" xfId="0" applyFont="1" applyFill="1" applyBorder="1" applyAlignment="1">
      <alignment horizontal="center" vertical="center"/>
    </xf>
    <xf numFmtId="193" fontId="47" fillId="20" borderId="15" xfId="0" applyNumberFormat="1" applyFont="1" applyFill="1" applyBorder="1" applyAlignment="1">
      <alignment horizontal="center" vertical="center"/>
    </xf>
    <xf numFmtId="193" fontId="47" fillId="20" borderId="99" xfId="0" applyNumberFormat="1" applyFont="1" applyFill="1" applyBorder="1" applyAlignment="1">
      <alignment horizontal="center" vertical="center"/>
    </xf>
    <xf numFmtId="193" fontId="47" fillId="20" borderId="57" xfId="0" applyNumberFormat="1" applyFont="1" applyFill="1" applyBorder="1" applyAlignment="1">
      <alignment horizontal="center" vertical="center"/>
    </xf>
    <xf numFmtId="0" fontId="47" fillId="20" borderId="15" xfId="0" applyFont="1" applyFill="1" applyBorder="1" applyAlignment="1">
      <alignment horizontal="center" vertical="center"/>
    </xf>
    <xf numFmtId="0" fontId="47" fillId="20" borderId="99" xfId="0" applyFont="1" applyFill="1" applyBorder="1" applyAlignment="1">
      <alignment horizontal="center" vertical="center"/>
    </xf>
    <xf numFmtId="0" fontId="47" fillId="20" borderId="57" xfId="0" applyFont="1" applyFill="1" applyBorder="1" applyAlignment="1">
      <alignment horizontal="center" vertical="center"/>
    </xf>
    <xf numFmtId="0" fontId="0" fillId="21" borderId="0" xfId="0" applyFill="1"/>
    <xf numFmtId="0" fontId="5" fillId="21" borderId="5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193" fontId="0" fillId="21" borderId="39" xfId="0" applyNumberFormat="1" applyFill="1" applyBorder="1" applyAlignment="1">
      <alignment horizontal="center" vertical="center"/>
    </xf>
    <xf numFmtId="193" fontId="0" fillId="21" borderId="11" xfId="0" applyNumberFormat="1" applyFill="1" applyBorder="1" applyAlignment="1">
      <alignment horizontal="center" vertical="center"/>
    </xf>
    <xf numFmtId="193" fontId="0" fillId="21" borderId="104" xfId="0" applyNumberFormat="1" applyFill="1" applyBorder="1" applyAlignment="1">
      <alignment horizontal="center" vertical="center"/>
    </xf>
    <xf numFmtId="193" fontId="0" fillId="21" borderId="105" xfId="0" applyNumberFormat="1" applyFill="1" applyBorder="1" applyAlignment="1">
      <alignment horizontal="center" vertical="center"/>
    </xf>
    <xf numFmtId="1" fontId="5" fillId="21" borderId="12" xfId="0" applyNumberFormat="1" applyFont="1" applyFill="1" applyBorder="1" applyAlignment="1">
      <alignment horizontal="center" vertical="center"/>
    </xf>
    <xf numFmtId="2" fontId="47" fillId="21" borderId="39" xfId="0" applyNumberFormat="1" applyFont="1" applyFill="1" applyBorder="1" applyAlignment="1">
      <alignment horizontal="center" vertical="center"/>
    </xf>
    <xf numFmtId="2" fontId="47" fillId="21" borderId="23" xfId="0" applyNumberFormat="1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5" fillId="21" borderId="34" xfId="0" applyFont="1" applyFill="1" applyBorder="1" applyAlignment="1">
      <alignment horizontal="center" vertical="center"/>
    </xf>
    <xf numFmtId="193" fontId="0" fillId="21" borderId="30" xfId="0" applyNumberFormat="1" applyFill="1" applyBorder="1" applyAlignment="1">
      <alignment horizontal="center" vertical="center"/>
    </xf>
    <xf numFmtId="193" fontId="0" fillId="21" borderId="18" xfId="0" applyNumberFormat="1" applyFill="1" applyBorder="1" applyAlignment="1">
      <alignment horizontal="center" vertical="center"/>
    </xf>
    <xf numFmtId="193" fontId="0" fillId="21" borderId="98" xfId="0" applyNumberFormat="1" applyFill="1" applyBorder="1" applyAlignment="1">
      <alignment horizontal="center" vertical="center"/>
    </xf>
    <xf numFmtId="193" fontId="0" fillId="21" borderId="58" xfId="0" applyNumberFormat="1" applyFill="1" applyBorder="1" applyAlignment="1">
      <alignment horizontal="center" vertical="center"/>
    </xf>
    <xf numFmtId="1" fontId="5" fillId="21" borderId="34" xfId="0" applyNumberFormat="1" applyFont="1" applyFill="1" applyBorder="1" applyAlignment="1">
      <alignment horizontal="center" vertical="center"/>
    </xf>
    <xf numFmtId="2" fontId="5" fillId="21" borderId="34" xfId="0" applyNumberFormat="1" applyFont="1" applyFill="1" applyBorder="1" applyAlignment="1">
      <alignment horizontal="center" vertical="center"/>
    </xf>
    <xf numFmtId="2" fontId="47" fillId="21" borderId="30" xfId="0" applyNumberFormat="1" applyFont="1" applyFill="1" applyBorder="1" applyAlignment="1">
      <alignment horizontal="center" vertical="center"/>
    </xf>
    <xf numFmtId="193" fontId="5" fillId="21" borderId="12" xfId="0" applyNumberFormat="1" applyFont="1" applyFill="1" applyBorder="1" applyAlignment="1">
      <alignment horizontal="center" vertical="center"/>
    </xf>
    <xf numFmtId="193" fontId="5" fillId="21" borderId="34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1" borderId="4" xfId="0" applyFill="1" applyBorder="1" applyAlignment="1">
      <alignment horizontal="center"/>
    </xf>
    <xf numFmtId="193" fontId="0" fillId="0" borderId="12" xfId="0" applyNumberFormat="1" applyBorder="1" applyAlignment="1">
      <alignment horizontal="center"/>
    </xf>
    <xf numFmtId="0" fontId="5" fillId="21" borderId="45" xfId="0" applyFont="1" applyFill="1" applyBorder="1" applyAlignment="1">
      <alignment horizontal="right" vertical="center"/>
    </xf>
    <xf numFmtId="0" fontId="0" fillId="21" borderId="0" xfId="0" applyFill="1" applyAlignment="1">
      <alignment horizontal="center"/>
    </xf>
    <xf numFmtId="0" fontId="5" fillId="21" borderId="53" xfId="0" applyFont="1" applyFill="1" applyBorder="1" applyAlignment="1">
      <alignment horizontal="right" vertical="center"/>
    </xf>
    <xf numFmtId="0" fontId="5" fillId="21" borderId="28" xfId="0" applyFont="1" applyFill="1" applyBorder="1" applyAlignment="1">
      <alignment horizontal="right" vertical="center"/>
    </xf>
    <xf numFmtId="193" fontId="0" fillId="21" borderId="19" xfId="0" applyNumberFormat="1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15" xfId="0" applyFill="1" applyBorder="1" applyAlignment="1">
      <alignment horizontal="left"/>
    </xf>
    <xf numFmtId="0" fontId="5" fillId="21" borderId="40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5" fillId="21" borderId="75" xfId="0" applyFont="1" applyFill="1" applyBorder="1" applyAlignment="1">
      <alignment horizontal="center" vertical="center"/>
    </xf>
    <xf numFmtId="0" fontId="5" fillId="21" borderId="33" xfId="0" applyFont="1" applyFill="1" applyBorder="1" applyAlignment="1">
      <alignment horizontal="center" vertical="center"/>
    </xf>
    <xf numFmtId="0" fontId="0" fillId="21" borderId="6" xfId="0" applyFill="1" applyBorder="1"/>
    <xf numFmtId="0" fontId="0" fillId="17" borderId="24" xfId="0" applyFill="1" applyBorder="1" applyAlignment="1">
      <alignment horizontal="center" vertical="center" wrapText="1"/>
    </xf>
    <xf numFmtId="0" fontId="0" fillId="17" borderId="27" xfId="0" applyFill="1" applyBorder="1" applyAlignment="1">
      <alignment horizontal="center" vertical="center" wrapText="1"/>
    </xf>
    <xf numFmtId="0" fontId="60" fillId="17" borderId="27" xfId="0" applyFont="1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vertical="center" wrapText="1"/>
    </xf>
    <xf numFmtId="14" fontId="0" fillId="17" borderId="27" xfId="0" applyNumberFormat="1" applyFill="1" applyBorder="1" applyAlignment="1">
      <alignment horizontal="center" vertical="center"/>
    </xf>
    <xf numFmtId="14" fontId="60" fillId="17" borderId="27" xfId="0" applyNumberFormat="1" applyFont="1" applyFill="1" applyBorder="1" applyAlignment="1">
      <alignment horizontal="center" vertical="center"/>
    </xf>
    <xf numFmtId="14" fontId="0" fillId="17" borderId="32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4" fontId="1" fillId="0" borderId="24" xfId="0" applyNumberFormat="1" applyFont="1" applyBorder="1" applyAlignment="1">
      <alignment horizontal="center" vertical="center"/>
    </xf>
    <xf numFmtId="193" fontId="1" fillId="0" borderId="13" xfId="0" applyNumberFormat="1" applyFont="1" applyBorder="1" applyAlignment="1">
      <alignment horizontal="center" vertical="center" wrapText="1"/>
    </xf>
    <xf numFmtId="0" fontId="1" fillId="0" borderId="95" xfId="0" applyFont="1" applyBorder="1" applyAlignment="1">
      <alignment horizontal="center" vertical="center" wrapText="1"/>
    </xf>
    <xf numFmtId="0" fontId="1" fillId="15" borderId="0" xfId="0" applyFont="1" applyFill="1"/>
    <xf numFmtId="0" fontId="1" fillId="0" borderId="107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8" fillId="0" borderId="0" xfId="0" applyFont="1"/>
    <xf numFmtId="0" fontId="1" fillId="0" borderId="6" xfId="0" applyFont="1" applyBorder="1" applyAlignment="1">
      <alignment horizontal="right"/>
    </xf>
    <xf numFmtId="193" fontId="1" fillId="0" borderId="48" xfId="0" applyNumberFormat="1" applyFont="1" applyBorder="1" applyAlignment="1">
      <alignment horizontal="center" vertical="center" wrapText="1"/>
    </xf>
    <xf numFmtId="2" fontId="1" fillId="0" borderId="49" xfId="0" applyNumberFormat="1" applyFont="1" applyBorder="1" applyAlignment="1">
      <alignment horizontal="center" vertical="center"/>
    </xf>
    <xf numFmtId="2" fontId="1" fillId="15" borderId="9" xfId="0" applyNumberFormat="1" applyFont="1" applyFill="1" applyBorder="1"/>
    <xf numFmtId="0" fontId="1" fillId="0" borderId="50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2" fontId="1" fillId="15" borderId="17" xfId="0" applyNumberFormat="1" applyFont="1" applyFill="1" applyBorder="1"/>
    <xf numFmtId="14" fontId="1" fillId="0" borderId="10" xfId="0" applyNumberFormat="1" applyFont="1" applyBorder="1" applyAlignment="1">
      <alignment horizontal="center" vertical="center"/>
    </xf>
    <xf numFmtId="14" fontId="60" fillId="17" borderId="42" xfId="0" applyNumberFormat="1" applyFont="1" applyFill="1" applyBorder="1" applyAlignment="1">
      <alignment horizontal="center" vertical="top"/>
    </xf>
    <xf numFmtId="14" fontId="60" fillId="17" borderId="138" xfId="0" applyNumberFormat="1" applyFont="1" applyFill="1" applyBorder="1" applyAlignment="1">
      <alignment horizontal="center" vertical="top"/>
    </xf>
    <xf numFmtId="14" fontId="60" fillId="17" borderId="27" xfId="0" applyNumberFormat="1" applyFont="1" applyFill="1" applyBorder="1" applyAlignment="1">
      <alignment horizontal="center" vertical="top"/>
    </xf>
    <xf numFmtId="14" fontId="60" fillId="17" borderId="111" xfId="0" applyNumberFormat="1" applyFont="1" applyFill="1" applyBorder="1" applyAlignment="1">
      <alignment horizontal="center" vertical="top"/>
    </xf>
    <xf numFmtId="14" fontId="0" fillId="17" borderId="140" xfId="0" applyNumberFormat="1" applyFill="1" applyBorder="1" applyAlignment="1">
      <alignment horizontal="center" vertical="center" wrapText="1"/>
    </xf>
    <xf numFmtId="14" fontId="60" fillId="17" borderId="140" xfId="0" applyNumberFormat="1" applyFont="1" applyFill="1" applyBorder="1" applyAlignment="1">
      <alignment horizontal="center" vertical="center" wrapText="1"/>
    </xf>
    <xf numFmtId="14" fontId="0" fillId="17" borderId="141" xfId="0" applyNumberFormat="1" applyFill="1" applyBorder="1" applyAlignment="1">
      <alignment horizontal="center" vertical="center" wrapText="1"/>
    </xf>
    <xf numFmtId="14" fontId="0" fillId="17" borderId="113" xfId="0" applyNumberFormat="1" applyFill="1" applyBorder="1" applyAlignment="1">
      <alignment horizontal="center" vertical="center" wrapText="1"/>
    </xf>
    <xf numFmtId="14" fontId="60" fillId="17" borderId="113" xfId="0" applyNumberFormat="1" applyFont="1" applyFill="1" applyBorder="1" applyAlignment="1">
      <alignment horizontal="center" vertical="center" wrapText="1"/>
    </xf>
    <xf numFmtId="14" fontId="0" fillId="17" borderId="114" xfId="0" applyNumberFormat="1" applyFill="1" applyBorder="1" applyAlignment="1">
      <alignment horizontal="center" vertical="center" wrapText="1"/>
    </xf>
    <xf numFmtId="0" fontId="0" fillId="17" borderId="113" xfId="0" applyFill="1" applyBorder="1" applyAlignment="1">
      <alignment horizontal="center" vertical="center" wrapText="1"/>
    </xf>
    <xf numFmtId="0" fontId="60" fillId="17" borderId="113" xfId="0" applyFont="1" applyFill="1" applyBorder="1" applyAlignment="1">
      <alignment horizontal="center" vertical="center" wrapText="1"/>
    </xf>
    <xf numFmtId="0" fontId="0" fillId="17" borderId="114" xfId="0" applyFill="1" applyBorder="1" applyAlignment="1">
      <alignment horizontal="center" vertical="center" wrapText="1"/>
    </xf>
    <xf numFmtId="0" fontId="0" fillId="17" borderId="140" xfId="0" applyFill="1" applyBorder="1" applyAlignment="1">
      <alignment horizontal="center" vertical="center" wrapText="1"/>
    </xf>
    <xf numFmtId="0" fontId="60" fillId="17" borderId="140" xfId="0" applyFont="1" applyFill="1" applyBorder="1" applyAlignment="1">
      <alignment horizontal="center" vertical="center" wrapText="1"/>
    </xf>
    <xf numFmtId="0" fontId="0" fillId="17" borderId="141" xfId="0" applyFill="1" applyBorder="1" applyAlignment="1">
      <alignment horizontal="center" vertical="center" wrapText="1"/>
    </xf>
    <xf numFmtId="0" fontId="60" fillId="17" borderId="141" xfId="0" applyFont="1" applyFill="1" applyBorder="1" applyAlignment="1">
      <alignment horizontal="center" vertical="center" wrapText="1"/>
    </xf>
    <xf numFmtId="194" fontId="1" fillId="0" borderId="12" xfId="0" applyNumberFormat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6" fillId="22" borderId="120" xfId="0" applyFont="1" applyFill="1" applyBorder="1" applyAlignment="1">
      <alignment horizontal="center" vertical="center"/>
    </xf>
    <xf numFmtId="1" fontId="6" fillId="22" borderId="120" xfId="0" applyNumberFormat="1" applyFont="1" applyFill="1" applyBorder="1" applyAlignment="1">
      <alignment horizontal="center" vertical="center"/>
    </xf>
    <xf numFmtId="0" fontId="6" fillId="23" borderId="120" xfId="0" applyFont="1" applyFill="1" applyBorder="1" applyAlignment="1">
      <alignment horizontal="center" vertical="center"/>
    </xf>
    <xf numFmtId="1" fontId="6" fillId="23" borderId="120" xfId="0" applyNumberFormat="1" applyFont="1" applyFill="1" applyBorder="1" applyAlignment="1">
      <alignment horizontal="center" vertical="center"/>
    </xf>
    <xf numFmtId="0" fontId="6" fillId="23" borderId="120" xfId="0" applyFont="1" applyFill="1" applyBorder="1" applyAlignment="1">
      <alignment horizontal="center"/>
    </xf>
    <xf numFmtId="0" fontId="6" fillId="8" borderId="120" xfId="0" applyFont="1" applyFill="1" applyBorder="1" applyAlignment="1">
      <alignment horizontal="center" vertical="center"/>
    </xf>
    <xf numFmtId="0" fontId="6" fillId="8" borderId="121" xfId="0" applyFont="1" applyFill="1" applyBorder="1" applyAlignment="1">
      <alignment horizontal="center" vertical="center"/>
    </xf>
    <xf numFmtId="0" fontId="6" fillId="8" borderId="122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193" fontId="0" fillId="8" borderId="4" xfId="0" applyNumberForma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193" fontId="0" fillId="8" borderId="12" xfId="0" applyNumberFormat="1" applyFill="1" applyBorder="1" applyAlignment="1">
      <alignment horizontal="right" indent="1"/>
    </xf>
    <xf numFmtId="193" fontId="5" fillId="8" borderId="12" xfId="0" applyNumberFormat="1" applyFont="1" applyFill="1" applyBorder="1" applyAlignment="1">
      <alignment horizontal="center" vertical="center"/>
    </xf>
    <xf numFmtId="2" fontId="47" fillId="8" borderId="12" xfId="0" applyNumberFormat="1" applyFont="1" applyFill="1" applyBorder="1" applyAlignment="1">
      <alignment horizontal="center" vertical="center"/>
    </xf>
    <xf numFmtId="165" fontId="0" fillId="8" borderId="14" xfId="0" applyNumberForma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9" fontId="4" fillId="0" borderId="49" xfId="0" applyNumberFormat="1" applyFont="1" applyBorder="1" applyAlignment="1">
      <alignment horizontal="center" vertical="center" wrapText="1"/>
    </xf>
    <xf numFmtId="0" fontId="0" fillId="8" borderId="11" xfId="0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92" xfId="0" applyFont="1" applyBorder="1" applyAlignment="1">
      <alignment horizontal="center" vertical="center"/>
    </xf>
    <xf numFmtId="165" fontId="33" fillId="0" borderId="10" xfId="3" applyNumberFormat="1" applyFont="1" applyFill="1" applyBorder="1" applyAlignment="1">
      <alignment horizontal="center" vertical="center"/>
    </xf>
    <xf numFmtId="168" fontId="4" fillId="0" borderId="191" xfId="0" applyNumberFormat="1" applyFont="1" applyBorder="1" applyAlignment="1">
      <alignment horizontal="center" vertical="center" wrapText="1"/>
    </xf>
    <xf numFmtId="165" fontId="33" fillId="0" borderId="192" xfId="3" applyNumberFormat="1" applyFont="1" applyFill="1" applyBorder="1" applyAlignment="1">
      <alignment horizontal="center" vertical="center"/>
    </xf>
    <xf numFmtId="168" fontId="4" fillId="0" borderId="193" xfId="0" applyNumberFormat="1" applyFont="1" applyBorder="1" applyAlignment="1">
      <alignment horizontal="center" vertical="center" wrapText="1"/>
    </xf>
    <xf numFmtId="0" fontId="4" fillId="0" borderId="197" xfId="0" applyFont="1" applyBorder="1" applyAlignment="1">
      <alignment horizontal="center" vertical="center" wrapText="1"/>
    </xf>
    <xf numFmtId="0" fontId="4" fillId="0" borderId="197" xfId="0" applyFont="1" applyBorder="1" applyAlignment="1">
      <alignment horizontal="center" vertical="center"/>
    </xf>
    <xf numFmtId="0" fontId="4" fillId="3" borderId="197" xfId="0" applyFont="1" applyFill="1" applyBorder="1" applyAlignment="1">
      <alignment horizontal="center" vertical="center" wrapText="1"/>
    </xf>
    <xf numFmtId="0" fontId="4" fillId="0" borderId="198" xfId="0" applyFont="1" applyBorder="1" applyAlignment="1">
      <alignment horizontal="center" vertical="center" wrapText="1"/>
    </xf>
    <xf numFmtId="0" fontId="4" fillId="0" borderId="199" xfId="0" applyFont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3" fillId="0" borderId="202" xfId="0" applyFont="1" applyBorder="1" applyAlignment="1">
      <alignment horizontal="center" vertical="center"/>
    </xf>
    <xf numFmtId="196" fontId="4" fillId="0" borderId="193" xfId="0" applyNumberFormat="1" applyFont="1" applyBorder="1" applyAlignment="1">
      <alignment horizontal="center" vertical="center"/>
    </xf>
    <xf numFmtId="0" fontId="4" fillId="0" borderId="20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06" xfId="0" applyFont="1" applyBorder="1" applyAlignment="1">
      <alignment horizontal="center" vertical="center"/>
    </xf>
    <xf numFmtId="0" fontId="4" fillId="0" borderId="199" xfId="0" applyFont="1" applyBorder="1" applyAlignment="1">
      <alignment horizontal="center" vertical="center" wrapText="1"/>
    </xf>
    <xf numFmtId="2" fontId="4" fillId="0" borderId="17" xfId="3" applyNumberFormat="1" applyFont="1" applyFill="1" applyBorder="1" applyAlignment="1">
      <alignment horizontal="center" vertical="center"/>
    </xf>
    <xf numFmtId="2" fontId="4" fillId="0" borderId="200" xfId="3" applyNumberFormat="1" applyFont="1" applyFill="1" applyBorder="1" applyAlignment="1">
      <alignment horizontal="center" vertical="center"/>
    </xf>
    <xf numFmtId="0" fontId="4" fillId="0" borderId="190" xfId="0" applyFont="1" applyBorder="1" applyAlignment="1">
      <alignment horizontal="center" vertical="center" wrapText="1"/>
    </xf>
    <xf numFmtId="14" fontId="4" fillId="0" borderId="202" xfId="0" applyNumberFormat="1" applyFont="1" applyBorder="1" applyAlignment="1">
      <alignment horizontal="center" vertical="center"/>
    </xf>
    <xf numFmtId="14" fontId="4" fillId="0" borderId="203" xfId="0" applyNumberFormat="1" applyFont="1" applyBorder="1" applyAlignment="1">
      <alignment horizontal="center" vertical="center"/>
    </xf>
    <xf numFmtId="168" fontId="4" fillId="0" borderId="191" xfId="0" applyNumberFormat="1" applyFont="1" applyBorder="1" applyAlignment="1">
      <alignment horizontal="center" vertical="center"/>
    </xf>
    <xf numFmtId="168" fontId="4" fillId="0" borderId="193" xfId="0" applyNumberFormat="1" applyFont="1" applyBorder="1" applyAlignment="1">
      <alignment horizontal="center" vertical="center"/>
    </xf>
    <xf numFmtId="0" fontId="4" fillId="0" borderId="210" xfId="0" applyFont="1" applyBorder="1" applyAlignment="1">
      <alignment horizontal="center" vertical="center"/>
    </xf>
    <xf numFmtId="168" fontId="4" fillId="0" borderId="211" xfId="0" applyNumberFormat="1" applyFont="1" applyBorder="1" applyAlignment="1">
      <alignment horizontal="center" vertical="center"/>
    </xf>
    <xf numFmtId="0" fontId="4" fillId="0" borderId="212" xfId="0" applyFont="1" applyBorder="1" applyAlignment="1">
      <alignment horizontal="center" vertical="center"/>
    </xf>
    <xf numFmtId="193" fontId="0" fillId="8" borderId="11" xfId="0" applyNumberFormat="1" applyFill="1" applyBorder="1" applyAlignment="1">
      <alignment horizontal="center"/>
    </xf>
    <xf numFmtId="14" fontId="4" fillId="0" borderId="215" xfId="0" applyNumberFormat="1" applyFont="1" applyBorder="1" applyAlignment="1">
      <alignment horizontal="center" vertical="center"/>
    </xf>
    <xf numFmtId="2" fontId="4" fillId="0" borderId="216" xfId="3" applyNumberFormat="1" applyFont="1" applyFill="1" applyBorder="1" applyAlignment="1">
      <alignment horizontal="center" vertical="center"/>
    </xf>
    <xf numFmtId="0" fontId="4" fillId="0" borderId="217" xfId="0" applyFont="1" applyBorder="1" applyAlignment="1">
      <alignment horizontal="center" vertical="center"/>
    </xf>
    <xf numFmtId="0" fontId="4" fillId="0" borderId="218" xfId="0" applyFont="1" applyBorder="1" applyAlignment="1">
      <alignment horizontal="center" vertical="center"/>
    </xf>
    <xf numFmtId="0" fontId="4" fillId="0" borderId="219" xfId="0" applyFont="1" applyBorder="1" applyAlignment="1">
      <alignment horizontal="center" vertical="center"/>
    </xf>
    <xf numFmtId="2" fontId="4" fillId="0" borderId="221" xfId="3" applyNumberFormat="1" applyFont="1" applyFill="1" applyBorder="1" applyAlignment="1">
      <alignment horizontal="center" vertical="center"/>
    </xf>
    <xf numFmtId="165" fontId="33" fillId="0" borderId="218" xfId="3" applyNumberFormat="1" applyFont="1" applyFill="1" applyBorder="1" applyAlignment="1">
      <alignment horizontal="center" vertical="center"/>
    </xf>
    <xf numFmtId="168" fontId="4" fillId="0" borderId="222" xfId="0" applyNumberFormat="1" applyFont="1" applyBorder="1" applyAlignment="1">
      <alignment horizontal="center" vertical="center"/>
    </xf>
    <xf numFmtId="0" fontId="4" fillId="0" borderId="223" xfId="0" applyFont="1" applyBorder="1" applyAlignment="1">
      <alignment horizontal="center" vertical="center"/>
    </xf>
    <xf numFmtId="0" fontId="4" fillId="0" borderId="224" xfId="0" applyFont="1" applyBorder="1" applyAlignment="1">
      <alignment horizontal="center" vertical="center"/>
    </xf>
    <xf numFmtId="0" fontId="4" fillId="0" borderId="225" xfId="0" applyFont="1" applyBorder="1" applyAlignment="1">
      <alignment horizontal="center" vertical="center"/>
    </xf>
    <xf numFmtId="0" fontId="4" fillId="0" borderId="205" xfId="0" applyFont="1" applyBorder="1" applyAlignment="1">
      <alignment horizontal="center" vertical="center"/>
    </xf>
    <xf numFmtId="14" fontId="4" fillId="0" borderId="190" xfId="0" applyNumberFormat="1" applyFont="1" applyBorder="1" applyAlignment="1">
      <alignment horizontal="center" vertical="center"/>
    </xf>
    <xf numFmtId="168" fontId="4" fillId="0" borderId="198" xfId="0" applyNumberFormat="1" applyFont="1" applyBorder="1" applyAlignment="1">
      <alignment horizontal="center" vertical="center"/>
    </xf>
    <xf numFmtId="196" fontId="4" fillId="0" borderId="222" xfId="0" applyNumberFormat="1" applyFont="1" applyBorder="1" applyAlignment="1">
      <alignment horizontal="center" vertical="center"/>
    </xf>
    <xf numFmtId="0" fontId="51" fillId="3" borderId="217" xfId="0" applyFont="1" applyFill="1" applyBorder="1" applyAlignment="1">
      <alignment horizontal="center" vertical="center"/>
    </xf>
    <xf numFmtId="168" fontId="4" fillId="0" borderId="222" xfId="0" applyNumberFormat="1" applyFont="1" applyBorder="1" applyAlignment="1">
      <alignment horizontal="center" vertical="center" wrapText="1"/>
    </xf>
    <xf numFmtId="0" fontId="51" fillId="3" borderId="223" xfId="0" applyFont="1" applyFill="1" applyBorder="1" applyAlignment="1">
      <alignment horizontal="center" vertical="center"/>
    </xf>
    <xf numFmtId="0" fontId="51" fillId="3" borderId="224" xfId="0" applyFont="1" applyFill="1" applyBorder="1" applyAlignment="1">
      <alignment horizontal="center" vertical="center"/>
    </xf>
    <xf numFmtId="0" fontId="4" fillId="0" borderId="226" xfId="0" applyFont="1" applyBorder="1" applyAlignment="1">
      <alignment horizontal="center" vertical="center"/>
    </xf>
    <xf numFmtId="2" fontId="0" fillId="0" borderId="151" xfId="0" applyNumberFormat="1" applyBorder="1"/>
    <xf numFmtId="0" fontId="5" fillId="3" borderId="158" xfId="0" quotePrefix="1" applyFont="1" applyFill="1" applyBorder="1" applyAlignment="1">
      <alignment horizontal="center" vertical="center"/>
    </xf>
    <xf numFmtId="9" fontId="4" fillId="0" borderId="149" xfId="0" applyNumberFormat="1" applyFont="1" applyBorder="1" applyAlignment="1">
      <alignment horizontal="center" vertical="center" wrapText="1"/>
    </xf>
    <xf numFmtId="0" fontId="4" fillId="0" borderId="227" xfId="0" applyFont="1" applyBorder="1" applyAlignment="1">
      <alignment horizontal="center" vertical="center" wrapText="1"/>
    </xf>
    <xf numFmtId="9" fontId="4" fillId="0" borderId="228" xfId="0" applyNumberFormat="1" applyFont="1" applyBorder="1" applyAlignment="1">
      <alignment horizontal="center" vertical="center" wrapText="1"/>
    </xf>
    <xf numFmtId="9" fontId="4" fillId="0" borderId="229" xfId="0" applyNumberFormat="1" applyFont="1" applyBorder="1" applyAlignment="1">
      <alignment horizontal="center" vertical="center" wrapText="1"/>
    </xf>
    <xf numFmtId="0" fontId="8" fillId="0" borderId="170" xfId="0" applyFont="1" applyBorder="1" applyAlignment="1">
      <alignment horizontal="center" vertical="center"/>
    </xf>
    <xf numFmtId="0" fontId="5" fillId="0" borderId="151" xfId="0" quotePrefix="1" applyFont="1" applyBorder="1" applyAlignment="1">
      <alignment horizontal="center" vertical="center"/>
    </xf>
    <xf numFmtId="2" fontId="0" fillId="0" borderId="13" xfId="0" applyNumberFormat="1" applyBorder="1"/>
    <xf numFmtId="0" fontId="4" fillId="0" borderId="235" xfId="0" applyFont="1" applyBorder="1" applyAlignment="1">
      <alignment horizontal="center" vertical="center"/>
    </xf>
    <xf numFmtId="0" fontId="4" fillId="0" borderId="208" xfId="0" applyFont="1" applyBorder="1" applyAlignment="1">
      <alignment horizontal="center" vertical="center"/>
    </xf>
    <xf numFmtId="0" fontId="4" fillId="0" borderId="236" xfId="0" applyFont="1" applyBorder="1" applyAlignment="1">
      <alignment horizontal="center" vertical="center" wrapText="1"/>
    </xf>
    <xf numFmtId="0" fontId="4" fillId="0" borderId="214" xfId="0" applyFont="1" applyBorder="1" applyAlignment="1">
      <alignment horizontal="center" vertical="center" wrapText="1"/>
    </xf>
    <xf numFmtId="0" fontId="4" fillId="0" borderId="235" xfId="0" applyFont="1" applyBorder="1" applyAlignment="1">
      <alignment horizontal="center" vertical="center" wrapText="1"/>
    </xf>
    <xf numFmtId="0" fontId="4" fillId="3" borderId="208" xfId="0" applyFont="1" applyFill="1" applyBorder="1" applyAlignment="1">
      <alignment horizontal="center" vertical="center" wrapText="1"/>
    </xf>
    <xf numFmtId="0" fontId="4" fillId="0" borderId="208" xfId="0" applyFont="1" applyBorder="1" applyAlignment="1">
      <alignment horizontal="center" vertical="center" wrapText="1"/>
    </xf>
    <xf numFmtId="0" fontId="4" fillId="0" borderId="209" xfId="0" applyFont="1" applyBorder="1" applyAlignment="1">
      <alignment horizontal="center" vertical="center" wrapText="1"/>
    </xf>
    <xf numFmtId="0" fontId="4" fillId="0" borderId="237" xfId="0" applyFont="1" applyBorder="1" applyAlignment="1">
      <alignment horizontal="center" vertical="center" wrapText="1"/>
    </xf>
    <xf numFmtId="200" fontId="4" fillId="0" borderId="218" xfId="0" applyNumberFormat="1" applyFont="1" applyBorder="1" applyAlignment="1">
      <alignment horizontal="center" vertical="center"/>
    </xf>
    <xf numFmtId="200" fontId="4" fillId="0" borderId="192" xfId="0" applyNumberFormat="1" applyFont="1" applyBorder="1" applyAlignment="1">
      <alignment horizontal="center" vertical="center"/>
    </xf>
    <xf numFmtId="193" fontId="4" fillId="0" borderId="218" xfId="0" applyNumberFormat="1" applyFont="1" applyBorder="1" applyAlignment="1">
      <alignment horizontal="center" vertical="center"/>
    </xf>
    <xf numFmtId="193" fontId="4" fillId="0" borderId="10" xfId="0" applyNumberFormat="1" applyFont="1" applyBorder="1" applyAlignment="1">
      <alignment horizontal="center" vertical="center"/>
    </xf>
    <xf numFmtId="193" fontId="4" fillId="0" borderId="192" xfId="0" applyNumberFormat="1" applyFont="1" applyBorder="1" applyAlignment="1">
      <alignment horizontal="center" vertical="center"/>
    </xf>
    <xf numFmtId="193" fontId="4" fillId="0" borderId="197" xfId="0" applyNumberFormat="1" applyFont="1" applyBorder="1" applyAlignment="1">
      <alignment horizontal="center" vertical="center"/>
    </xf>
    <xf numFmtId="200" fontId="4" fillId="0" borderId="10" xfId="0" applyNumberFormat="1" applyFont="1" applyBorder="1" applyAlignment="1">
      <alignment horizontal="center" vertical="center"/>
    </xf>
    <xf numFmtId="200" fontId="4" fillId="0" borderId="197" xfId="0" applyNumberFormat="1" applyFont="1" applyBorder="1" applyAlignment="1">
      <alignment horizontal="center" vertical="center"/>
    </xf>
    <xf numFmtId="193" fontId="4" fillId="0" borderId="210" xfId="0" applyNumberFormat="1" applyFont="1" applyBorder="1" applyAlignment="1">
      <alignment horizontal="center" vertical="center"/>
    </xf>
    <xf numFmtId="0" fontId="1" fillId="26" borderId="0" xfId="0" applyFont="1" applyFill="1" applyAlignment="1">
      <alignment horizontal="center"/>
    </xf>
    <xf numFmtId="0" fontId="0" fillId="25" borderId="31" xfId="0" applyFill="1" applyBorder="1" applyAlignment="1">
      <alignment horizontal="center" vertical="center"/>
    </xf>
    <xf numFmtId="0" fontId="0" fillId="25" borderId="1" xfId="0" applyFill="1" applyBorder="1" applyAlignment="1">
      <alignment horizontal="left" vertical="center"/>
    </xf>
    <xf numFmtId="0" fontId="0" fillId="24" borderId="5" xfId="0" applyFill="1" applyBorder="1" applyAlignment="1">
      <alignment horizontal="center" vertical="center"/>
    </xf>
    <xf numFmtId="0" fontId="0" fillId="24" borderId="5" xfId="0" applyFill="1" applyBorder="1" applyAlignment="1">
      <alignment horizontal="left" vertical="center"/>
    </xf>
    <xf numFmtId="0" fontId="0" fillId="27" borderId="31" xfId="0" applyFill="1" applyBorder="1" applyAlignment="1">
      <alignment horizontal="center" vertical="center"/>
    </xf>
    <xf numFmtId="49" fontId="1" fillId="0" borderId="0" xfId="0" applyNumberFormat="1" applyFont="1"/>
    <xf numFmtId="16" fontId="1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/>
    <xf numFmtId="0" fontId="3" fillId="16" borderId="125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3" fillId="16" borderId="1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2" borderId="187" xfId="0" applyFont="1" applyFill="1" applyBorder="1" applyAlignment="1">
      <alignment horizontal="center" vertical="center"/>
    </xf>
    <xf numFmtId="0" fontId="3" fillId="2" borderId="188" xfId="0" applyFont="1" applyFill="1" applyBorder="1" applyAlignment="1">
      <alignment horizontal="center" vertical="center"/>
    </xf>
    <xf numFmtId="0" fontId="3" fillId="2" borderId="189" xfId="0" applyFont="1" applyFill="1" applyBorder="1" applyAlignment="1">
      <alignment horizontal="center" vertical="center"/>
    </xf>
    <xf numFmtId="0" fontId="3" fillId="16" borderId="187" xfId="0" applyFont="1" applyFill="1" applyBorder="1" applyAlignment="1">
      <alignment horizontal="center" vertical="center"/>
    </xf>
    <xf numFmtId="0" fontId="3" fillId="16" borderId="188" xfId="0" applyFont="1" applyFill="1" applyBorder="1" applyAlignment="1">
      <alignment horizontal="center" vertical="center"/>
    </xf>
    <xf numFmtId="0" fontId="3" fillId="16" borderId="18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97" fontId="54" fillId="0" borderId="0" xfId="0" applyNumberFormat="1" applyFont="1" applyAlignment="1">
      <alignment horizontal="center"/>
    </xf>
    <xf numFmtId="2" fontId="4" fillId="0" borderId="2" xfId="0" applyNumberFormat="1" applyFont="1" applyBorder="1" applyAlignment="1">
      <alignment horizontal="right"/>
    </xf>
    <xf numFmtId="2" fontId="4" fillId="0" borderId="108" xfId="0" applyNumberFormat="1" applyFont="1" applyBorder="1" applyAlignment="1">
      <alignment horizontal="right"/>
    </xf>
    <xf numFmtId="2" fontId="54" fillId="0" borderId="0" xfId="0" applyNumberFormat="1" applyFont="1" applyAlignment="1">
      <alignment horizontal="center"/>
    </xf>
    <xf numFmtId="2" fontId="54" fillId="0" borderId="52" xfId="0" applyNumberFormat="1" applyFont="1" applyBorder="1" applyAlignment="1">
      <alignment horizontal="center"/>
    </xf>
    <xf numFmtId="2" fontId="54" fillId="0" borderId="0" xfId="0" applyNumberFormat="1" applyFont="1" applyAlignment="1">
      <alignment horizontal="right"/>
    </xf>
    <xf numFmtId="2" fontId="54" fillId="0" borderId="52" xfId="0" applyNumberFormat="1" applyFont="1" applyBorder="1" applyAlignment="1">
      <alignment horizontal="right"/>
    </xf>
    <xf numFmtId="2" fontId="4" fillId="0" borderId="46" xfId="0" applyNumberFormat="1" applyFont="1" applyBorder="1" applyAlignment="1">
      <alignment horizontal="right"/>
    </xf>
    <xf numFmtId="2" fontId="4" fillId="0" borderId="45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9" fontId="6" fillId="0" borderId="31" xfId="0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164" fontId="52" fillId="2" borderId="6" xfId="0" applyNumberFormat="1" applyFont="1" applyFill="1" applyBorder="1" applyAlignment="1">
      <alignment horizontal="center"/>
    </xf>
    <xf numFmtId="166" fontId="52" fillId="2" borderId="6" xfId="0" applyNumberFormat="1" applyFont="1" applyFill="1" applyBorder="1" applyAlignment="1">
      <alignment horizontal="center"/>
    </xf>
    <xf numFmtId="14" fontId="4" fillId="0" borderId="214" xfId="0" applyNumberFormat="1" applyFont="1" applyBorder="1" applyAlignment="1">
      <alignment horizontal="center" vertical="center"/>
    </xf>
    <xf numFmtId="14" fontId="4" fillId="0" borderId="201" xfId="0" applyNumberFormat="1" applyFont="1" applyBorder="1" applyAlignment="1">
      <alignment horizontal="center" vertical="center"/>
    </xf>
    <xf numFmtId="14" fontId="4" fillId="0" borderId="202" xfId="0" applyNumberFormat="1" applyFont="1" applyBorder="1" applyAlignment="1">
      <alignment horizontal="center" vertical="center"/>
    </xf>
    <xf numFmtId="14" fontId="4" fillId="0" borderId="220" xfId="0" applyNumberFormat="1" applyFont="1" applyBorder="1" applyAlignment="1">
      <alignment horizontal="center" vertical="center"/>
    </xf>
    <xf numFmtId="14" fontId="4" fillId="0" borderId="204" xfId="0" applyNumberFormat="1" applyFont="1" applyBorder="1" applyAlignment="1">
      <alignment horizontal="center" vertical="center"/>
    </xf>
    <xf numFmtId="0" fontId="3" fillId="0" borderId="203" xfId="0" applyFont="1" applyBorder="1" applyAlignment="1">
      <alignment horizontal="center" vertical="center"/>
    </xf>
    <xf numFmtId="0" fontId="3" fillId="0" borderId="204" xfId="0" applyFont="1" applyBorder="1" applyAlignment="1">
      <alignment horizontal="center" vertical="center"/>
    </xf>
    <xf numFmtId="0" fontId="3" fillId="0" borderId="194" xfId="0" applyFont="1" applyBorder="1" applyAlignment="1">
      <alignment horizontal="center" vertical="center"/>
    </xf>
    <xf numFmtId="0" fontId="3" fillId="0" borderId="195" xfId="0" applyFont="1" applyBorder="1" applyAlignment="1">
      <alignment horizontal="center" vertical="center"/>
    </xf>
    <xf numFmtId="0" fontId="3" fillId="0" borderId="196" xfId="0" applyFont="1" applyBorder="1" applyAlignment="1">
      <alignment horizontal="center" vertical="center"/>
    </xf>
    <xf numFmtId="0" fontId="3" fillId="0" borderId="214" xfId="0" applyFont="1" applyBorder="1" applyAlignment="1">
      <alignment horizontal="center" vertical="center"/>
    </xf>
    <xf numFmtId="0" fontId="3" fillId="0" borderId="202" xfId="0" applyFont="1" applyBorder="1" applyAlignment="1">
      <alignment horizontal="center" vertical="center"/>
    </xf>
    <xf numFmtId="0" fontId="3" fillId="0" borderId="213" xfId="0" applyFont="1" applyBorder="1" applyAlignment="1">
      <alignment horizontal="center" vertical="center"/>
    </xf>
    <xf numFmtId="14" fontId="4" fillId="0" borderId="213" xfId="0" applyNumberFormat="1" applyFont="1" applyBorder="1" applyAlignment="1">
      <alignment horizontal="center" vertical="center"/>
    </xf>
    <xf numFmtId="0" fontId="3" fillId="0" borderId="124" xfId="0" applyFont="1" applyBorder="1" applyAlignment="1">
      <alignment horizontal="center" vertical="center"/>
    </xf>
    <xf numFmtId="0" fontId="3" fillId="0" borderId="125" xfId="0" applyFont="1" applyBorder="1" applyAlignment="1">
      <alignment horizontal="center" vertical="center"/>
    </xf>
    <xf numFmtId="0" fontId="3" fillId="0" borderId="234" xfId="0" applyFont="1" applyBorder="1" applyAlignment="1">
      <alignment horizontal="center" vertical="center"/>
    </xf>
    <xf numFmtId="0" fontId="3" fillId="0" borderId="201" xfId="0" applyFont="1" applyBorder="1" applyAlignment="1">
      <alignment horizontal="center" vertical="center"/>
    </xf>
    <xf numFmtId="0" fontId="3" fillId="0" borderId="207" xfId="0" applyFont="1" applyBorder="1" applyAlignment="1">
      <alignment horizontal="center" vertical="center"/>
    </xf>
    <xf numFmtId="0" fontId="3" fillId="0" borderId="208" xfId="0" applyFont="1" applyBorder="1" applyAlignment="1">
      <alignment horizontal="center" vertical="center"/>
    </xf>
    <xf numFmtId="0" fontId="3" fillId="0" borderId="20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14" fontId="10" fillId="0" borderId="24" xfId="0" applyNumberFormat="1" applyFont="1" applyBorder="1" applyAlignment="1">
      <alignment horizontal="center" vertical="center" wrapText="1"/>
    </xf>
    <xf numFmtId="14" fontId="10" fillId="0" borderId="27" xfId="0" applyNumberFormat="1" applyFont="1" applyBorder="1" applyAlignment="1">
      <alignment horizontal="center" vertical="center" wrapText="1"/>
    </xf>
    <xf numFmtId="14" fontId="10" fillId="0" borderId="32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5" fillId="0" borderId="2" xfId="0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5" fillId="0" borderId="7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4" fillId="0" borderId="2" xfId="0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54" fillId="0" borderId="230" xfId="0" applyFont="1" applyBorder="1" applyAlignment="1">
      <alignment horizontal="center"/>
    </xf>
    <xf numFmtId="0" fontId="54" fillId="0" borderId="233" xfId="0" applyFont="1" applyBorder="1" applyAlignment="1">
      <alignment horizontal="center"/>
    </xf>
    <xf numFmtId="0" fontId="54" fillId="0" borderId="100" xfId="0" applyFont="1" applyBorder="1" applyAlignment="1">
      <alignment horizontal="center"/>
    </xf>
    <xf numFmtId="0" fontId="1" fillId="0" borderId="230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54" fillId="0" borderId="8" xfId="0" applyFont="1" applyBorder="1" applyAlignment="1">
      <alignment horizontal="center"/>
    </xf>
    <xf numFmtId="0" fontId="54" fillId="0" borderId="9" xfId="0" applyFont="1" applyBorder="1" applyAlignment="1">
      <alignment horizontal="center"/>
    </xf>
    <xf numFmtId="0" fontId="54" fillId="0" borderId="17" xfId="0" applyFont="1" applyBorder="1" applyAlignment="1">
      <alignment horizontal="center"/>
    </xf>
    <xf numFmtId="0" fontId="1" fillId="0" borderId="23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98" fontId="57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1" fillId="0" borderId="231" xfId="0" applyFont="1" applyBorder="1" applyAlignment="1">
      <alignment horizontal="center"/>
    </xf>
    <xf numFmtId="0" fontId="1" fillId="0" borderId="53" xfId="0" applyFont="1" applyBorder="1" applyAlignment="1">
      <alignment horizontal="center"/>
    </xf>
  </cellXfs>
  <cellStyles count="84">
    <cellStyle name="$ w/o $" xfId="10" xr:uid="{10D258FF-C5F2-430D-B335-5DED31A43E30}"/>
    <cellStyle name="60% - Accent1 2" xfId="7" xr:uid="{D8270479-2F18-40CE-8B90-400014F219DA}"/>
    <cellStyle name="ac" xfId="11" xr:uid="{729902A6-BA53-4DBE-87BB-FC600605584C}"/>
    <cellStyle name="Bolivars" xfId="12" xr:uid="{4648179D-90C5-47AF-84C4-ACEEE0DB994C}"/>
    <cellStyle name="Calc Units (2)" xfId="13" xr:uid="{8C92DE30-28DD-458C-9B87-FC36340DCD34}"/>
    <cellStyle name="category" xfId="14" xr:uid="{C8FDEB14-B20E-408E-8139-41AFE8A13CAC}"/>
    <cellStyle name="Comma [00]" xfId="15" xr:uid="{04798496-2964-4FB7-BD47-6F14D91EEC29}"/>
    <cellStyle name="Currency $" xfId="16" xr:uid="{3204D62B-2661-4141-B6DB-AEFA02B07CB1}"/>
    <cellStyle name="Currency [00]" xfId="17" xr:uid="{F7139148-C95C-47DC-A81F-F162906C0C0F}"/>
    <cellStyle name="custom" xfId="18" xr:uid="{2B52311F-37B6-467C-B568-580C80FA85F0}"/>
    <cellStyle name="Date" xfId="19" xr:uid="{B1DA9710-BABF-4C7D-8A6B-AAC5CA1A574E}"/>
    <cellStyle name="Date Short" xfId="20" xr:uid="{58ABB33D-72CF-4BF1-9170-F51AA8B46C1C}"/>
    <cellStyle name="Dollars" xfId="21" xr:uid="{2FFB9E17-5207-4683-ACB3-6EF9068B5566}"/>
    <cellStyle name="Enter Currency (0)" xfId="22" xr:uid="{8992EC84-6853-43EE-9CBB-3535775AE626}"/>
    <cellStyle name="Enter Currency (2)" xfId="23" xr:uid="{3CABA1C2-1DEB-4209-87F4-87D8CCB29B57}"/>
    <cellStyle name="Enter Units (0)" xfId="24" xr:uid="{683D0A47-776B-40A4-A421-2FB9058AF265}"/>
    <cellStyle name="Enter Units (1)" xfId="25" xr:uid="{AF9DC892-AAA0-4F49-9EA4-344F70F622A0}"/>
    <cellStyle name="Enter Units (2)" xfId="26" xr:uid="{E5F2FE3B-1558-4B18-BDAC-A591A21E71DA}"/>
    <cellStyle name="General" xfId="27" xr:uid="{FE2EF4AD-7830-4844-964A-EB8A2EE2B1F0}"/>
    <cellStyle name="Grey" xfId="28" xr:uid="{E6759E36-C5F4-4684-B343-7069DCA473EF}"/>
    <cellStyle name="HEADER" xfId="29" xr:uid="{2D3FC6C7-2455-45CC-B51B-A01E2A113D2A}"/>
    <cellStyle name="Header1" xfId="30" xr:uid="{6F66D529-FC75-485A-BA4B-EA044D83558D}"/>
    <cellStyle name="Header2" xfId="31" xr:uid="{1A29D9C9-F62E-4747-AC17-72D0F41540E8}"/>
    <cellStyle name="Heading 1" xfId="4" builtinId="16"/>
    <cellStyle name="Heading 2" xfId="5" builtinId="17"/>
    <cellStyle name="Heading 3" xfId="6" builtinId="18"/>
    <cellStyle name="Input [yellow]" xfId="32" xr:uid="{DE86B377-830D-419D-AF59-83C58D1E6E97}"/>
    <cellStyle name="Link Currency (0)" xfId="33" xr:uid="{B6627ED1-E2CE-47F1-BDBA-0E00985E2001}"/>
    <cellStyle name="Link Currency (2)" xfId="34" xr:uid="{EA7B0FC9-788C-452C-8EF0-3DD5DB1247BC}"/>
    <cellStyle name="Link Units (0)" xfId="35" xr:uid="{E00F395E-3B1B-4C67-99DE-7154941EC283}"/>
    <cellStyle name="Link Units (1)" xfId="36" xr:uid="{C94E183A-E1AA-432A-B8AF-2264D12F2193}"/>
    <cellStyle name="Link Units (2)" xfId="37" xr:uid="{9D8CBDC3-A6DE-4957-8F04-C0AD3431612E}"/>
    <cellStyle name="Millares [0]_IknvzPukWoaZnMHOkROWAqUlx" xfId="38" xr:uid="{728B1AC1-C8B4-4F30-A20A-D4D3FEFC8AA4}"/>
    <cellStyle name="Millares_IknvzPukWoaZnMHOkROWAqUlx" xfId="39" xr:uid="{199623F8-A93D-46F7-A7A8-02796B57F4D5}"/>
    <cellStyle name="Milliers [0]_!!!GO" xfId="40" xr:uid="{E5354CC9-3E94-4D3A-B00B-25ECF4785044}"/>
    <cellStyle name="Milliers_!!!GO" xfId="41" xr:uid="{3EA47ADE-A41F-4BEA-B37C-ABA40EF6ED3A}"/>
    <cellStyle name="Model" xfId="42" xr:uid="{DF4DFE6A-4FFD-4AA8-A1BA-71AD65AEB453}"/>
    <cellStyle name="Moeda [0]_aola" xfId="43" xr:uid="{0D2A668E-FB64-47C1-86C3-137DE1378C91}"/>
    <cellStyle name="Moeda_aola" xfId="44" xr:uid="{F1956E04-E20B-4CCA-8DC6-ED774B06EF25}"/>
    <cellStyle name="Moneda [0]_IknvzPukWoaZnMHOkROWAqUlx" xfId="45" xr:uid="{70954407-62DE-4F9C-AE4E-A38D84C39788}"/>
    <cellStyle name="Moneda_IknvzPukWoaZnMHOkROWAqUlx" xfId="46" xr:uid="{EF49B00C-DE00-4C73-B893-705326572608}"/>
    <cellStyle name="Monétaire [0]_!!!GO" xfId="47" xr:uid="{78DCC829-8404-45DA-872B-08F32502297E}"/>
    <cellStyle name="Monétaire_!!!GO" xfId="48" xr:uid="{C6A69963-15EB-4D9D-A47E-E89A479573A1}"/>
    <cellStyle name="Normal" xfId="0" builtinId="0"/>
    <cellStyle name="Normal - Style1" xfId="49" xr:uid="{C6D392F7-E599-48BA-B6B8-5CF550EC64E4}"/>
    <cellStyle name="Normal 10" xfId="82" xr:uid="{7A3CD7B2-AA2F-4A97-81AC-86DACBA62087}"/>
    <cellStyle name="Normal 2" xfId="8" xr:uid="{094F38E0-2263-423E-8AF4-466F8034467C}"/>
    <cellStyle name="Normal 2 2" xfId="76" xr:uid="{9BC95A51-EF2F-4F87-A7B9-8BE0E625F51E}"/>
    <cellStyle name="Normal 3" xfId="9" xr:uid="{2F4187AA-B941-4B09-B873-AAAADA220B9C}"/>
    <cellStyle name="Normal 4" xfId="77" xr:uid="{DAED98E5-D1FD-4AFC-AE44-1228A4FA63F6}"/>
    <cellStyle name="Normal 5" xfId="2" xr:uid="{25320296-DAC0-4B87-B53E-1F5F424B7053}"/>
    <cellStyle name="Normal 6" xfId="78" xr:uid="{BA2F246A-25A1-45DA-994E-F4639CA00EEA}"/>
    <cellStyle name="Normal 7" xfId="79" xr:uid="{CF928719-A7F1-4D54-B91A-EB4C0257E6FD}"/>
    <cellStyle name="Normal 8" xfId="81" xr:uid="{0D361A19-4E6A-42EE-A973-CBCEA8A21734}"/>
    <cellStyle name="Normal 9" xfId="80" xr:uid="{55C5B537-1BFC-4F15-8DD7-5463DB3111E6}"/>
    <cellStyle name="Normal_Premier 2009-2010 3UR-1GR-UZ &amp; REGRIND Machine Cleaning Schedule &amp; Scope of Work 4-1-09" xfId="1" xr:uid="{219498FB-7656-4B92-B688-FEE7B8E19D9B}"/>
    <cellStyle name="Normal_Premier 2009-2010 3UR-1GR-UZ &amp; REGRIND Machine Cleaning Schedule &amp; Scope of Work 4-1-09 2" xfId="83" xr:uid="{E901AD73-1159-4FE4-A45F-DDA734443137}"/>
    <cellStyle name="Pct w/ Pts" xfId="50" xr:uid="{A3F0F92F-892A-499E-B282-3FEEC3744ABD}"/>
    <cellStyle name="Pct w/o Pts" xfId="51" xr:uid="{A885EDA4-416B-45B4-80B8-7BF13AC20024}"/>
    <cellStyle name="Percent" xfId="3" builtinId="5"/>
    <cellStyle name="Percent [0]" xfId="52" xr:uid="{E95904F5-DED0-4532-B21F-D99E7360540F}"/>
    <cellStyle name="Percent [00]" xfId="53" xr:uid="{07C2E81A-EEE5-4F18-B21F-4DF3E031F08F}"/>
    <cellStyle name="Percent [2]" xfId="54" xr:uid="{350463D2-9496-4E94-BC18-D2579E17544D}"/>
    <cellStyle name="Percent w/o%" xfId="55" xr:uid="{B38C7DA5-649D-4C24-A8B5-286D372AF4C6}"/>
    <cellStyle name="Percent%" xfId="56" xr:uid="{36E298A1-14D6-4D68-9BBD-927A1EF7B1C9}"/>
    <cellStyle name="PrePop Currency (0)" xfId="57" xr:uid="{36680A08-D585-40C9-93F1-0495EC93A669}"/>
    <cellStyle name="PrePop Currency (2)" xfId="58" xr:uid="{CB8EF9B1-102F-4C20-BD9E-F41FAB8387F8}"/>
    <cellStyle name="PrePop Units (0)" xfId="59" xr:uid="{26D03F23-F6D3-44EC-AC6E-28D262375548}"/>
    <cellStyle name="PrePop Units (1)" xfId="60" xr:uid="{5B8E55D5-B252-46CC-9EF7-9F4092F3EF6C}"/>
    <cellStyle name="PrePop Units (2)" xfId="61" xr:uid="{A877D1A5-2B20-4DA6-98E0-F6882A709A85}"/>
    <cellStyle name="PSChar" xfId="62" xr:uid="{FDF1BC8F-FAAC-4923-9FFA-8A1E7149EB64}"/>
    <cellStyle name="PSDate" xfId="63" xr:uid="{B1D8702F-9581-4AD3-8EBC-F3E1EE78EDA6}"/>
    <cellStyle name="PSDec" xfId="64" xr:uid="{5B42B710-3A3A-4AE9-9AC4-5DE2527C6B15}"/>
    <cellStyle name="PSHeading" xfId="65" xr:uid="{902AC3FB-553F-4FF3-A052-FD57B0BB6E22}"/>
    <cellStyle name="PSInt" xfId="66" xr:uid="{7AA36CCE-E263-473C-9720-C279EDBE1977}"/>
    <cellStyle name="PSSpacer" xfId="67" xr:uid="{DE7ED017-3430-48DB-89A0-F1B124679964}"/>
    <cellStyle name="Separador de milhares [0]_GRPRE#7" xfId="68" xr:uid="{A1734A29-C7EE-4A6D-99E0-6AA9C0A40342}"/>
    <cellStyle name="Separador de milhares_GRPRE#7" xfId="69" xr:uid="{021795FC-0878-49C8-AB1A-3E4F864529B0}"/>
    <cellStyle name="STANDARD" xfId="70" xr:uid="{27FA0766-8E28-4F80-982B-AC3021CD6C9C}"/>
    <cellStyle name="subhead" xfId="71" xr:uid="{157B6557-CAB9-45A1-997D-6D8788FF1839}"/>
    <cellStyle name="Text Indent A" xfId="72" xr:uid="{42604C42-DA4F-4186-8FDB-90ADB94DFB85}"/>
    <cellStyle name="Text Indent B" xfId="73" xr:uid="{72FB294F-A298-4872-9B5C-5969A38183DE}"/>
    <cellStyle name="Text Indent C" xfId="74" xr:uid="{14A401D3-B714-4718-A08B-3BBEA2E4D8E7}"/>
    <cellStyle name="標準_ゾーン能力検討表 (2)" xfId="75" xr:uid="{0923C704-53BF-46B5-8C69-0FF67E9B712E}"/>
  </cellStyles>
  <dxfs count="1012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EBE6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9F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ont>
        <b/>
        <i val="0"/>
        <color auto="1"/>
      </font>
      <fill>
        <patternFill>
          <bgColor rgb="FFFFFF9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6D"/>
        </patternFill>
      </fill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rgb="FFFFFF9F"/>
        </patternFill>
      </fill>
    </dxf>
    <dxf>
      <fill>
        <patternFill>
          <bgColor theme="3" tint="0.89996032593768116"/>
        </patternFill>
      </fill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rgb="FFFFFF6D"/>
        </patternFill>
      </fill>
    </dxf>
    <dxf>
      <font>
        <b/>
        <i val="0"/>
        <color auto="1"/>
      </font>
      <fill>
        <patternFill>
          <bgColor rgb="FFFFFF9F"/>
        </patternFill>
      </fill>
    </dxf>
    <dxf>
      <fill>
        <patternFill>
          <bgColor theme="3" tint="0.89996032593768116"/>
        </patternFill>
      </fill>
    </dxf>
    <dxf>
      <fill>
        <patternFill patternType="none">
          <bgColor auto="1"/>
        </patternFill>
      </fill>
    </dxf>
    <dxf>
      <font>
        <b/>
        <i val="0"/>
        <color auto="1"/>
      </font>
      <fill>
        <patternFill>
          <bgColor rgb="FFFFFF6D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D6D"/>
      <color rgb="FFFFD243"/>
      <color rgb="FFFFFF6D"/>
      <color rgb="FFDEDA26"/>
      <color rgb="FFFFCC00"/>
      <color rgb="FFFFFF9F"/>
      <color rgb="FFFBA9A9"/>
      <color rgb="FFFFFF00"/>
      <color rgb="FFEBE6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689725</xdr:colOff>
      <xdr:row>4</xdr:row>
      <xdr:rowOff>366810</xdr:rowOff>
    </xdr:from>
    <xdr:to>
      <xdr:col>7</xdr:col>
      <xdr:colOff>691330</xdr:colOff>
      <xdr:row>59</xdr:row>
      <xdr:rowOff>184355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808D52-1EFA-A5AB-8B65-8A29CD23F009}"/>
            </a:ext>
          </a:extLst>
        </xdr:cNvPr>
        <xdr:cNvSpPr txBox="1"/>
      </xdr:nvSpPr>
      <xdr:spPr>
        <a:xfrm>
          <a:off x="5272991" y="1134955"/>
          <a:ext cx="692936" cy="10146537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25</xdr:col>
      <xdr:colOff>0</xdr:colOff>
      <xdr:row>5</xdr:row>
      <xdr:rowOff>0</xdr:rowOff>
    </xdr:from>
    <xdr:to>
      <xdr:col>26</xdr:col>
      <xdr:colOff>1605</xdr:colOff>
      <xdr:row>60</xdr:row>
      <xdr:rowOff>1900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32C3E0-04E1-4061-837F-3C4D180ECA5B}"/>
            </a:ext>
          </a:extLst>
        </xdr:cNvPr>
        <xdr:cNvSpPr txBox="1"/>
      </xdr:nvSpPr>
      <xdr:spPr>
        <a:xfrm>
          <a:off x="18886129" y="1141976"/>
          <a:ext cx="692936" cy="10146537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43</xdr:col>
      <xdr:colOff>0</xdr:colOff>
      <xdr:row>5</xdr:row>
      <xdr:rowOff>0</xdr:rowOff>
    </xdr:from>
    <xdr:to>
      <xdr:col>44</xdr:col>
      <xdr:colOff>1605</xdr:colOff>
      <xdr:row>60</xdr:row>
      <xdr:rowOff>1900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2F2745-68EE-41F2-93A1-B9BD8DA78FE5}"/>
            </a:ext>
          </a:extLst>
        </xdr:cNvPr>
        <xdr:cNvSpPr txBox="1"/>
      </xdr:nvSpPr>
      <xdr:spPr>
        <a:xfrm>
          <a:off x="29957661" y="1141976"/>
          <a:ext cx="692936" cy="10146537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61</xdr:col>
      <xdr:colOff>0</xdr:colOff>
      <xdr:row>5</xdr:row>
      <xdr:rowOff>0</xdr:rowOff>
    </xdr:from>
    <xdr:to>
      <xdr:col>62</xdr:col>
      <xdr:colOff>1605</xdr:colOff>
      <xdr:row>60</xdr:row>
      <xdr:rowOff>1900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0BA875-DA3A-4521-A461-C16809F0B5CB}"/>
            </a:ext>
          </a:extLst>
        </xdr:cNvPr>
        <xdr:cNvSpPr txBox="1"/>
      </xdr:nvSpPr>
      <xdr:spPr>
        <a:xfrm>
          <a:off x="41085524" y="1141976"/>
          <a:ext cx="692936" cy="10146537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79</xdr:col>
      <xdr:colOff>0</xdr:colOff>
      <xdr:row>5</xdr:row>
      <xdr:rowOff>0</xdr:rowOff>
    </xdr:from>
    <xdr:to>
      <xdr:col>80</xdr:col>
      <xdr:colOff>1605</xdr:colOff>
      <xdr:row>60</xdr:row>
      <xdr:rowOff>1900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F056F7-BD2C-4B51-9796-E928AA0FE821}"/>
            </a:ext>
          </a:extLst>
        </xdr:cNvPr>
        <xdr:cNvSpPr txBox="1"/>
      </xdr:nvSpPr>
      <xdr:spPr>
        <a:xfrm>
          <a:off x="52198024" y="1141976"/>
          <a:ext cx="692936" cy="10146537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6</xdr:col>
      <xdr:colOff>686875</xdr:colOff>
      <xdr:row>156</xdr:row>
      <xdr:rowOff>0</xdr:rowOff>
    </xdr:from>
    <xdr:to>
      <xdr:col>8</xdr:col>
      <xdr:colOff>6545</xdr:colOff>
      <xdr:row>163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C816C2-D03D-4E57-95BC-3861779C4331}"/>
            </a:ext>
          </a:extLst>
        </xdr:cNvPr>
        <xdr:cNvSpPr txBox="1"/>
      </xdr:nvSpPr>
      <xdr:spPr>
        <a:xfrm>
          <a:off x="5264397" y="29557870"/>
          <a:ext cx="700105" cy="128656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TREAT DAY</a:t>
          </a:r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1605</xdr:colOff>
      <xdr:row>103</xdr:row>
      <xdr:rowOff>4884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55C94E-7C3E-4649-B936-692B7491F401}"/>
            </a:ext>
          </a:extLst>
        </xdr:cNvPr>
        <xdr:cNvSpPr txBox="1"/>
      </xdr:nvSpPr>
      <xdr:spPr>
        <a:xfrm>
          <a:off x="5280269" y="13603654"/>
          <a:ext cx="695221" cy="5949461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1605</xdr:colOff>
      <xdr:row>103</xdr:row>
      <xdr:rowOff>4884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D37094E-8646-4C82-9736-B94A55E770FF}"/>
            </a:ext>
          </a:extLst>
        </xdr:cNvPr>
        <xdr:cNvSpPr txBox="1"/>
      </xdr:nvSpPr>
      <xdr:spPr>
        <a:xfrm>
          <a:off x="18913231" y="13603654"/>
          <a:ext cx="695220" cy="5949461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43</xdr:col>
      <xdr:colOff>0</xdr:colOff>
      <xdr:row>71</xdr:row>
      <xdr:rowOff>0</xdr:rowOff>
    </xdr:from>
    <xdr:to>
      <xdr:col>44</xdr:col>
      <xdr:colOff>1605</xdr:colOff>
      <xdr:row>103</xdr:row>
      <xdr:rowOff>4884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9A40203-B36F-4D98-973E-DDA5C0EDC09F}"/>
            </a:ext>
          </a:extLst>
        </xdr:cNvPr>
        <xdr:cNvSpPr txBox="1"/>
      </xdr:nvSpPr>
      <xdr:spPr>
        <a:xfrm>
          <a:off x="30018182" y="13565909"/>
          <a:ext cx="694332" cy="5927702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61</xdr:col>
      <xdr:colOff>0</xdr:colOff>
      <xdr:row>71</xdr:row>
      <xdr:rowOff>0</xdr:rowOff>
    </xdr:from>
    <xdr:to>
      <xdr:col>62</xdr:col>
      <xdr:colOff>1605</xdr:colOff>
      <xdr:row>103</xdr:row>
      <xdr:rowOff>4884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4DA1224-E46E-40D7-88F1-AC5D19C4FABF}"/>
            </a:ext>
          </a:extLst>
        </xdr:cNvPr>
        <xdr:cNvSpPr txBox="1"/>
      </xdr:nvSpPr>
      <xdr:spPr>
        <a:xfrm>
          <a:off x="41171091" y="13565909"/>
          <a:ext cx="694332" cy="5927702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79</xdr:col>
      <xdr:colOff>0</xdr:colOff>
      <xdr:row>71</xdr:row>
      <xdr:rowOff>0</xdr:rowOff>
    </xdr:from>
    <xdr:to>
      <xdr:col>80</xdr:col>
      <xdr:colOff>1605</xdr:colOff>
      <xdr:row>103</xdr:row>
      <xdr:rowOff>4884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7794A09-95CA-4670-9B81-98B528277F74}"/>
            </a:ext>
          </a:extLst>
        </xdr:cNvPr>
        <xdr:cNvSpPr txBox="1"/>
      </xdr:nvSpPr>
      <xdr:spPr>
        <a:xfrm>
          <a:off x="52312455" y="13565909"/>
          <a:ext cx="694332" cy="5927702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2400">
              <a:solidFill>
                <a:schemeClr val="bg1"/>
              </a:solidFill>
            </a:rPr>
            <a:t>TREATMENT DAY</a:t>
          </a:r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9887</xdr:colOff>
      <xdr:row>120</xdr:row>
      <xdr:rowOff>16565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F4B0CE-FF02-4FEB-8889-1D67BE974BCE}"/>
            </a:ext>
          </a:extLst>
        </xdr:cNvPr>
        <xdr:cNvSpPr txBox="1"/>
      </xdr:nvSpPr>
      <xdr:spPr>
        <a:xfrm>
          <a:off x="5267739" y="21463000"/>
          <a:ext cx="700105" cy="1109869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TREAT</a:t>
          </a:r>
          <a:r>
            <a:rPr lang="en-US" sz="1100" b="1" baseline="0">
              <a:solidFill>
                <a:schemeClr val="bg1"/>
              </a:solidFill>
            </a:rPr>
            <a:t> </a:t>
          </a:r>
          <a:r>
            <a:rPr lang="en-US" sz="1100" b="1">
              <a:solidFill>
                <a:schemeClr val="bg1"/>
              </a:solidFill>
            </a:rPr>
            <a:t>DAY</a:t>
          </a:r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9887</xdr:colOff>
      <xdr:row>120</xdr:row>
      <xdr:rowOff>16565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0133796-8D0C-4D84-B7A0-ECC2A60C2B2E}"/>
            </a:ext>
          </a:extLst>
        </xdr:cNvPr>
        <xdr:cNvSpPr txBox="1"/>
      </xdr:nvSpPr>
      <xdr:spPr>
        <a:xfrm>
          <a:off x="18873304" y="21463000"/>
          <a:ext cx="700105" cy="1109869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</a:rPr>
            <a:t>TREAT DAY</a:t>
          </a:r>
        </a:p>
      </xdr:txBody>
    </xdr:sp>
    <xdr:clientData/>
  </xdr:twoCellAnchor>
  <xdr:twoCellAnchor>
    <xdr:from>
      <xdr:col>43</xdr:col>
      <xdr:colOff>0</xdr:colOff>
      <xdr:row>114</xdr:row>
      <xdr:rowOff>0</xdr:rowOff>
    </xdr:from>
    <xdr:to>
      <xdr:col>44</xdr:col>
      <xdr:colOff>9887</xdr:colOff>
      <xdr:row>120</xdr:row>
      <xdr:rowOff>16565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131AA49-9179-4B45-8F9D-FDCBF7CDBCCE}"/>
            </a:ext>
          </a:extLst>
        </xdr:cNvPr>
        <xdr:cNvSpPr txBox="1"/>
      </xdr:nvSpPr>
      <xdr:spPr>
        <a:xfrm>
          <a:off x="29922304" y="21463000"/>
          <a:ext cx="700105" cy="1109869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 DAY</a:t>
          </a:r>
          <a:endParaRPr lang="en-US" sz="24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61</xdr:col>
      <xdr:colOff>0</xdr:colOff>
      <xdr:row>114</xdr:row>
      <xdr:rowOff>0</xdr:rowOff>
    </xdr:from>
    <xdr:to>
      <xdr:col>62</xdr:col>
      <xdr:colOff>9888</xdr:colOff>
      <xdr:row>120</xdr:row>
      <xdr:rowOff>16565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BEBA8E8-ACF8-41D9-B4E1-9CB66F6EB2BF}"/>
            </a:ext>
          </a:extLst>
        </xdr:cNvPr>
        <xdr:cNvSpPr txBox="1"/>
      </xdr:nvSpPr>
      <xdr:spPr>
        <a:xfrm>
          <a:off x="41026522" y="21463000"/>
          <a:ext cx="700105" cy="1109869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 DAY</a:t>
          </a:r>
          <a:endParaRPr lang="en-US" sz="24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79</xdr:col>
      <xdr:colOff>0</xdr:colOff>
      <xdr:row>114</xdr:row>
      <xdr:rowOff>0</xdr:rowOff>
    </xdr:from>
    <xdr:to>
      <xdr:col>80</xdr:col>
      <xdr:colOff>9888</xdr:colOff>
      <xdr:row>120</xdr:row>
      <xdr:rowOff>16565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F52F8B3-EA49-4845-8F0C-B9D4B740FCB9}"/>
            </a:ext>
          </a:extLst>
        </xdr:cNvPr>
        <xdr:cNvSpPr txBox="1"/>
      </xdr:nvSpPr>
      <xdr:spPr>
        <a:xfrm>
          <a:off x="52119696" y="21463000"/>
          <a:ext cx="700105" cy="1109869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 DAY</a:t>
          </a:r>
          <a:endParaRPr lang="en-US" sz="24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0</xdr:colOff>
      <xdr:row>130</xdr:row>
      <xdr:rowOff>375478</xdr:rowOff>
    </xdr:from>
    <xdr:to>
      <xdr:col>8</xdr:col>
      <xdr:colOff>9887</xdr:colOff>
      <xdr:row>144</xdr:row>
      <xdr:rowOff>193259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72565E1-8FA1-4F7E-96E0-4CEA83954849}"/>
            </a:ext>
          </a:extLst>
        </xdr:cNvPr>
        <xdr:cNvSpPr txBox="1"/>
      </xdr:nvSpPr>
      <xdr:spPr>
        <a:xfrm>
          <a:off x="5267739" y="24776043"/>
          <a:ext cx="700105" cy="2562086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algn="ctr"/>
          <a:r>
            <a:rPr lang="en-US" sz="1400">
              <a:solidFill>
                <a:schemeClr val="bg1"/>
              </a:solidFill>
            </a:rPr>
            <a:t>TREATMEMT DAY</a:t>
          </a:r>
        </a:p>
      </xdr:txBody>
    </xdr:sp>
    <xdr:clientData/>
  </xdr:twoCellAnchor>
  <xdr:twoCellAnchor>
    <xdr:from>
      <xdr:col>25</xdr:col>
      <xdr:colOff>0</xdr:colOff>
      <xdr:row>130</xdr:row>
      <xdr:rowOff>375478</xdr:rowOff>
    </xdr:from>
    <xdr:to>
      <xdr:col>26</xdr:col>
      <xdr:colOff>9887</xdr:colOff>
      <xdr:row>144</xdr:row>
      <xdr:rowOff>193259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BA3AD71-E315-4B6D-8F78-2B325797E89D}"/>
            </a:ext>
          </a:extLst>
        </xdr:cNvPr>
        <xdr:cNvSpPr txBox="1"/>
      </xdr:nvSpPr>
      <xdr:spPr>
        <a:xfrm>
          <a:off x="18873304" y="24776043"/>
          <a:ext cx="700105" cy="2562086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TREATMEMT DAY</a:t>
          </a:r>
          <a:endParaRPr lang="en-US" sz="14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43</xdr:col>
      <xdr:colOff>0</xdr:colOff>
      <xdr:row>130</xdr:row>
      <xdr:rowOff>375478</xdr:rowOff>
    </xdr:from>
    <xdr:to>
      <xdr:col>44</xdr:col>
      <xdr:colOff>9887</xdr:colOff>
      <xdr:row>144</xdr:row>
      <xdr:rowOff>193259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1E14B63-2C27-418F-89D1-C469ACB0738E}"/>
            </a:ext>
          </a:extLst>
        </xdr:cNvPr>
        <xdr:cNvSpPr txBox="1"/>
      </xdr:nvSpPr>
      <xdr:spPr>
        <a:xfrm>
          <a:off x="29922304" y="24776043"/>
          <a:ext cx="700105" cy="2562086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TREATMEMT DAY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0</xdr:colOff>
      <xdr:row>130</xdr:row>
      <xdr:rowOff>375478</xdr:rowOff>
    </xdr:from>
    <xdr:to>
      <xdr:col>62</xdr:col>
      <xdr:colOff>9888</xdr:colOff>
      <xdr:row>144</xdr:row>
      <xdr:rowOff>193259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BC54AB-F24B-4AA1-831C-B6D385D0369A}"/>
            </a:ext>
          </a:extLst>
        </xdr:cNvPr>
        <xdr:cNvSpPr txBox="1"/>
      </xdr:nvSpPr>
      <xdr:spPr>
        <a:xfrm>
          <a:off x="41026522" y="24776043"/>
          <a:ext cx="700105" cy="2562086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TREATMEMT DAY</a:t>
          </a:r>
          <a:endParaRPr lang="en-US" sz="24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79</xdr:col>
      <xdr:colOff>0</xdr:colOff>
      <xdr:row>130</xdr:row>
      <xdr:rowOff>375478</xdr:rowOff>
    </xdr:from>
    <xdr:to>
      <xdr:col>80</xdr:col>
      <xdr:colOff>9888</xdr:colOff>
      <xdr:row>144</xdr:row>
      <xdr:rowOff>193259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9E3B67-2A88-45C8-ADB8-CFD63CCE70CE}"/>
            </a:ext>
          </a:extLst>
        </xdr:cNvPr>
        <xdr:cNvSpPr txBox="1"/>
      </xdr:nvSpPr>
      <xdr:spPr>
        <a:xfrm>
          <a:off x="52119696" y="24776043"/>
          <a:ext cx="700105" cy="2562086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TREATMEMT DAY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0</xdr:colOff>
      <xdr:row>156</xdr:row>
      <xdr:rowOff>0</xdr:rowOff>
    </xdr:from>
    <xdr:to>
      <xdr:col>26</xdr:col>
      <xdr:colOff>9887</xdr:colOff>
      <xdr:row>163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462DEC6-F1D7-4F95-81A2-9C6D58588638}"/>
            </a:ext>
          </a:extLst>
        </xdr:cNvPr>
        <xdr:cNvSpPr txBox="1"/>
      </xdr:nvSpPr>
      <xdr:spPr>
        <a:xfrm>
          <a:off x="18873304" y="29557870"/>
          <a:ext cx="700105" cy="128656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 DAY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44</xdr:col>
      <xdr:colOff>9887</xdr:colOff>
      <xdr:row>163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2307325-CE5F-4EB4-8525-AF33FB933734}"/>
            </a:ext>
          </a:extLst>
        </xdr:cNvPr>
        <xdr:cNvSpPr txBox="1"/>
      </xdr:nvSpPr>
      <xdr:spPr>
        <a:xfrm>
          <a:off x="29922304" y="29557870"/>
          <a:ext cx="700105" cy="128656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 DAY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0</xdr:colOff>
      <xdr:row>156</xdr:row>
      <xdr:rowOff>0</xdr:rowOff>
    </xdr:from>
    <xdr:to>
      <xdr:col>62</xdr:col>
      <xdr:colOff>9888</xdr:colOff>
      <xdr:row>163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295DFCF-FB42-4F42-B4F3-BFD3618EAAD9}"/>
            </a:ext>
          </a:extLst>
        </xdr:cNvPr>
        <xdr:cNvSpPr txBox="1"/>
      </xdr:nvSpPr>
      <xdr:spPr>
        <a:xfrm>
          <a:off x="41026522" y="29557870"/>
          <a:ext cx="700105" cy="128656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 DAY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79</xdr:col>
      <xdr:colOff>0</xdr:colOff>
      <xdr:row>156</xdr:row>
      <xdr:rowOff>0</xdr:rowOff>
    </xdr:from>
    <xdr:to>
      <xdr:col>80</xdr:col>
      <xdr:colOff>9888</xdr:colOff>
      <xdr:row>163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12B09A0-7093-498E-95C6-726855985CD0}"/>
            </a:ext>
          </a:extLst>
        </xdr:cNvPr>
        <xdr:cNvSpPr txBox="1"/>
      </xdr:nvSpPr>
      <xdr:spPr>
        <a:xfrm>
          <a:off x="52119696" y="29557870"/>
          <a:ext cx="700105" cy="1286565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TREAT DAY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workbookViewId="0"/>
  </sheetViews>
  <sheetFormatPr defaultRowHeight="15"/>
  <cols>
    <col min="2" max="2" width="95.140625" bestFit="1" customWidth="1"/>
    <col min="3" max="3" width="20.85546875" bestFit="1" customWidth="1"/>
    <col min="4" max="4" width="39.140625" bestFit="1" customWidth="1"/>
    <col min="5" max="5" width="7.85546875" bestFit="1" customWidth="1"/>
  </cols>
  <sheetData>
    <row r="1" spans="1:5">
      <c r="A1" s="53" t="s">
        <v>0</v>
      </c>
      <c r="B1" s="34" t="s">
        <v>1</v>
      </c>
      <c r="C1" s="34" t="s">
        <v>2</v>
      </c>
      <c r="D1" s="34" t="s">
        <v>3</v>
      </c>
      <c r="E1" s="34" t="s">
        <v>4</v>
      </c>
    </row>
    <row r="2" spans="1:5">
      <c r="A2">
        <v>1</v>
      </c>
      <c r="B2" t="s">
        <v>5</v>
      </c>
      <c r="C2" s="54" t="s">
        <v>6</v>
      </c>
      <c r="E2" t="s">
        <v>7</v>
      </c>
    </row>
    <row r="3" spans="1:5">
      <c r="A3">
        <v>2</v>
      </c>
      <c r="B3" t="s">
        <v>8</v>
      </c>
      <c r="C3" s="54">
        <v>44469</v>
      </c>
      <c r="D3" t="s">
        <v>9</v>
      </c>
      <c r="E3" t="s">
        <v>10</v>
      </c>
    </row>
    <row r="4" spans="1:5">
      <c r="A4">
        <v>3</v>
      </c>
      <c r="B4" t="s">
        <v>11</v>
      </c>
      <c r="C4" s="54"/>
      <c r="D4" t="s">
        <v>12</v>
      </c>
      <c r="E4" t="s">
        <v>10</v>
      </c>
    </row>
    <row r="5" spans="1:5">
      <c r="A5">
        <v>4</v>
      </c>
      <c r="B5" t="s">
        <v>13</v>
      </c>
      <c r="C5" s="54" t="s">
        <v>14</v>
      </c>
      <c r="E5" t="s">
        <v>7</v>
      </c>
    </row>
    <row r="6" spans="1:5">
      <c r="A6">
        <v>5</v>
      </c>
      <c r="B6" t="s">
        <v>15</v>
      </c>
      <c r="C6" s="54">
        <v>44497</v>
      </c>
      <c r="E6" t="s">
        <v>16</v>
      </c>
    </row>
    <row r="7" spans="1:5">
      <c r="A7">
        <v>6</v>
      </c>
      <c r="B7" t="s">
        <v>17</v>
      </c>
      <c r="C7" s="54">
        <v>44509</v>
      </c>
      <c r="E7" t="s">
        <v>10</v>
      </c>
    </row>
    <row r="8" spans="1:5">
      <c r="A8">
        <v>7</v>
      </c>
      <c r="B8" t="s">
        <v>18</v>
      </c>
      <c r="C8" s="54">
        <v>44518</v>
      </c>
      <c r="E8" t="s">
        <v>16</v>
      </c>
    </row>
    <row r="9" spans="1:5">
      <c r="A9">
        <v>8</v>
      </c>
      <c r="B9" t="s">
        <v>19</v>
      </c>
      <c r="C9" s="54">
        <v>44582</v>
      </c>
      <c r="E9" t="s">
        <v>10</v>
      </c>
    </row>
    <row r="10" spans="1:5">
      <c r="A10">
        <v>9</v>
      </c>
      <c r="B10" t="s">
        <v>20</v>
      </c>
      <c r="C10" s="54">
        <v>44582</v>
      </c>
      <c r="E10" t="s">
        <v>10</v>
      </c>
    </row>
    <row r="11" spans="1:5">
      <c r="A11">
        <v>10</v>
      </c>
      <c r="B11" t="s">
        <v>21</v>
      </c>
      <c r="C11" s="54">
        <v>44620</v>
      </c>
      <c r="E11" t="s">
        <v>10</v>
      </c>
    </row>
    <row r="12" spans="1:5">
      <c r="A12">
        <v>11</v>
      </c>
      <c r="B12" t="s">
        <v>22</v>
      </c>
      <c r="C12" s="54">
        <v>44685</v>
      </c>
      <c r="E12" t="s">
        <v>10</v>
      </c>
    </row>
    <row r="13" spans="1:5">
      <c r="A13">
        <v>12</v>
      </c>
      <c r="B13" t="s">
        <v>23</v>
      </c>
      <c r="C13" s="54">
        <v>44756</v>
      </c>
      <c r="E13" t="s">
        <v>16</v>
      </c>
    </row>
    <row r="14" spans="1:5">
      <c r="A14">
        <v>13</v>
      </c>
      <c r="B14" s="370" t="s">
        <v>24</v>
      </c>
      <c r="C14" s="54">
        <v>44950</v>
      </c>
      <c r="E14" s="370" t="s">
        <v>16</v>
      </c>
    </row>
    <row r="15" spans="1:5">
      <c r="A15">
        <v>14</v>
      </c>
      <c r="B15" t="s">
        <v>25</v>
      </c>
      <c r="C15" s="54">
        <v>44953</v>
      </c>
      <c r="E15" t="s">
        <v>16</v>
      </c>
    </row>
    <row r="16" spans="1:5">
      <c r="A16">
        <v>15</v>
      </c>
      <c r="B16" t="s">
        <v>26</v>
      </c>
      <c r="C16" s="54">
        <v>44963</v>
      </c>
      <c r="E16" t="s">
        <v>10</v>
      </c>
    </row>
    <row r="17" spans="1:3">
      <c r="C17" s="54"/>
    </row>
    <row r="18" spans="1:3">
      <c r="C18" s="54"/>
    </row>
    <row r="19" spans="1:3">
      <c r="B19" s="481" t="s">
        <v>27</v>
      </c>
      <c r="C19" s="54"/>
    </row>
    <row r="20" spans="1:3">
      <c r="A20">
        <v>1</v>
      </c>
      <c r="B20" t="s">
        <v>28</v>
      </c>
      <c r="C20" s="54">
        <v>46220</v>
      </c>
    </row>
    <row r="21" spans="1:3">
      <c r="C21" s="54"/>
    </row>
    <row r="22" spans="1:3">
      <c r="C22" s="54"/>
    </row>
    <row r="23" spans="1:3">
      <c r="C23" s="54"/>
    </row>
    <row r="24" spans="1:3">
      <c r="C24" s="54"/>
    </row>
    <row r="25" spans="1:3">
      <c r="C25" s="54"/>
    </row>
    <row r="26" spans="1:3">
      <c r="C26" s="54"/>
    </row>
    <row r="27" spans="1:3">
      <c r="C27" s="54"/>
    </row>
    <row r="28" spans="1:3">
      <c r="C28" s="54"/>
    </row>
    <row r="29" spans="1:3">
      <c r="C29" s="54"/>
    </row>
    <row r="30" spans="1:3">
      <c r="C30" s="54"/>
    </row>
    <row r="31" spans="1:3">
      <c r="C31" s="54"/>
    </row>
    <row r="32" spans="1:3">
      <c r="C32" s="54"/>
    </row>
    <row r="33" spans="2:4">
      <c r="C33" s="54"/>
    </row>
    <row r="34" spans="2:4">
      <c r="C34" s="54"/>
    </row>
    <row r="35" spans="2:4">
      <c r="C35" s="54"/>
    </row>
    <row r="36" spans="2:4">
      <c r="B36" s="121"/>
      <c r="C36" s="54"/>
      <c r="D36" s="120"/>
    </row>
    <row r="37" spans="2:4">
      <c r="C37" s="54"/>
    </row>
    <row r="38" spans="2:4">
      <c r="C38" s="54"/>
    </row>
    <row r="39" spans="2:4">
      <c r="C39" s="54"/>
    </row>
    <row r="40" spans="2:4">
      <c r="C40" s="54"/>
    </row>
    <row r="41" spans="2:4">
      <c r="B41" s="580"/>
      <c r="C41" s="54"/>
    </row>
    <row r="42" spans="2:4">
      <c r="C42" s="54"/>
    </row>
    <row r="43" spans="2:4">
      <c r="C43" s="54"/>
    </row>
    <row r="44" spans="2:4">
      <c r="C44" s="54"/>
    </row>
    <row r="45" spans="2:4">
      <c r="C45" s="54"/>
    </row>
    <row r="46" spans="2:4">
      <c r="C46" s="54"/>
    </row>
    <row r="47" spans="2:4">
      <c r="C47" s="54"/>
    </row>
    <row r="48" spans="2:4">
      <c r="C48" s="54"/>
    </row>
    <row r="49" spans="3:3">
      <c r="C49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62"/>
  <sheetViews>
    <sheetView topLeftCell="A152" workbookViewId="0">
      <selection activeCell="C156" sqref="C156:C162"/>
    </sheetView>
  </sheetViews>
  <sheetFormatPr defaultRowHeight="15"/>
  <cols>
    <col min="3" max="3" width="12.140625" customWidth="1"/>
    <col min="4" max="4" width="24.140625" bestFit="1" customWidth="1"/>
    <col min="17" max="17" width="9.140625" customWidth="1"/>
  </cols>
  <sheetData>
    <row r="1" spans="2:25" ht="18.75">
      <c r="B1" s="570" t="s">
        <v>29</v>
      </c>
      <c r="Q1" s="570" t="s">
        <v>29</v>
      </c>
    </row>
    <row r="2" spans="2:25" ht="15.75">
      <c r="B2" s="55" t="s">
        <v>30</v>
      </c>
      <c r="C2" s="55"/>
      <c r="D2" s="55"/>
      <c r="E2" s="55"/>
      <c r="F2" s="55"/>
      <c r="G2" s="55"/>
      <c r="H2" s="55"/>
      <c r="Q2" s="55" t="s">
        <v>30</v>
      </c>
    </row>
    <row r="3" spans="2:25" ht="45">
      <c r="B3" s="481" t="s">
        <v>31</v>
      </c>
      <c r="C3" s="481" t="s">
        <v>32</v>
      </c>
      <c r="D3" s="481" t="s">
        <v>33</v>
      </c>
      <c r="E3" s="547" t="s">
        <v>34</v>
      </c>
      <c r="F3" s="481" t="s">
        <v>35</v>
      </c>
      <c r="G3" s="547" t="s">
        <v>36</v>
      </c>
      <c r="H3" s="547" t="s">
        <v>37</v>
      </c>
      <c r="I3" s="547" t="s">
        <v>38</v>
      </c>
      <c r="J3" s="547" t="s">
        <v>34</v>
      </c>
      <c r="K3" s="547" t="s">
        <v>39</v>
      </c>
      <c r="L3" s="323"/>
      <c r="M3" s="323"/>
      <c r="N3" s="323"/>
      <c r="O3" s="682" t="s">
        <v>40</v>
      </c>
      <c r="Q3" s="481" t="s">
        <v>31</v>
      </c>
      <c r="S3" s="481" t="s">
        <v>31</v>
      </c>
      <c r="T3" s="481" t="s">
        <v>32</v>
      </c>
      <c r="U3" s="547" t="s">
        <v>34</v>
      </c>
      <c r="V3" s="481" t="s">
        <v>35</v>
      </c>
      <c r="W3" s="547" t="s">
        <v>36</v>
      </c>
      <c r="X3" s="547" t="s">
        <v>37</v>
      </c>
      <c r="Y3" s="547" t="s">
        <v>38</v>
      </c>
    </row>
    <row r="4" spans="2:25" ht="15.75">
      <c r="B4" s="673" t="s">
        <v>41</v>
      </c>
      <c r="C4" s="674" t="s">
        <v>42</v>
      </c>
      <c r="D4" s="674" t="s">
        <v>43</v>
      </c>
      <c r="E4" s="674">
        <v>575</v>
      </c>
      <c r="F4" s="675" t="s">
        <v>44</v>
      </c>
      <c r="G4" s="676">
        <v>5</v>
      </c>
      <c r="H4" s="676">
        <v>7</v>
      </c>
      <c r="I4" s="675">
        <v>6</v>
      </c>
      <c r="J4" s="683">
        <f>K4*3.785</f>
        <v>575</v>
      </c>
      <c r="K4" s="684">
        <f t="shared" ref="K4:K52" si="0">E4/3.785</f>
        <v>151.91545574636723</v>
      </c>
      <c r="L4" s="323"/>
      <c r="M4" s="674" t="s">
        <v>45</v>
      </c>
      <c r="N4" s="323"/>
      <c r="O4" s="682">
        <v>1</v>
      </c>
      <c r="Q4" s="673" t="s">
        <v>41</v>
      </c>
      <c r="S4" s="673" t="s">
        <v>41</v>
      </c>
      <c r="T4" s="674" t="s">
        <v>42</v>
      </c>
      <c r="U4" s="674">
        <v>575</v>
      </c>
      <c r="V4" s="675" t="s">
        <v>44</v>
      </c>
      <c r="W4" s="676">
        <v>5</v>
      </c>
      <c r="X4" s="676">
        <v>7</v>
      </c>
      <c r="Y4" s="675">
        <v>6</v>
      </c>
    </row>
    <row r="5" spans="2:25" ht="15.75">
      <c r="B5" s="673" t="s">
        <v>41</v>
      </c>
      <c r="C5" s="674" t="s">
        <v>46</v>
      </c>
      <c r="D5" s="674" t="s">
        <v>47</v>
      </c>
      <c r="E5" s="674">
        <v>630</v>
      </c>
      <c r="F5" s="675" t="s">
        <v>44</v>
      </c>
      <c r="G5" s="676">
        <v>5</v>
      </c>
      <c r="H5" s="676">
        <v>7</v>
      </c>
      <c r="I5" s="675">
        <v>6</v>
      </c>
      <c r="J5" s="683">
        <f t="shared" ref="J5:J57" si="1">K5*3.785</f>
        <v>630</v>
      </c>
      <c r="K5" s="684">
        <f t="shared" si="0"/>
        <v>166.44649933949802</v>
      </c>
      <c r="L5" s="323"/>
      <c r="M5" s="674" t="s">
        <v>48</v>
      </c>
      <c r="N5" s="323"/>
      <c r="O5" s="682">
        <v>2</v>
      </c>
      <c r="Q5" s="673" t="s">
        <v>41</v>
      </c>
      <c r="S5" s="673" t="s">
        <v>41</v>
      </c>
      <c r="T5" s="674" t="s">
        <v>46</v>
      </c>
      <c r="U5" s="674">
        <v>630</v>
      </c>
      <c r="V5" s="675" t="s">
        <v>44</v>
      </c>
      <c r="W5" s="676">
        <v>5</v>
      </c>
      <c r="X5" s="676">
        <v>7</v>
      </c>
      <c r="Y5" s="675">
        <v>6</v>
      </c>
    </row>
    <row r="6" spans="2:25" ht="15.75">
      <c r="B6" s="673" t="s">
        <v>41</v>
      </c>
      <c r="C6" s="674" t="s">
        <v>49</v>
      </c>
      <c r="D6" s="674" t="s">
        <v>50</v>
      </c>
      <c r="E6" s="674">
        <v>630</v>
      </c>
      <c r="F6" s="675" t="s">
        <v>44</v>
      </c>
      <c r="G6" s="676">
        <v>5</v>
      </c>
      <c r="H6" s="676">
        <v>7</v>
      </c>
      <c r="I6" s="675">
        <v>6</v>
      </c>
      <c r="J6" s="683">
        <f t="shared" si="1"/>
        <v>630</v>
      </c>
      <c r="K6" s="684">
        <f t="shared" si="0"/>
        <v>166.44649933949802</v>
      </c>
      <c r="L6" s="323"/>
      <c r="M6" s="674" t="s">
        <v>48</v>
      </c>
      <c r="N6" s="323"/>
      <c r="O6" s="682">
        <v>1</v>
      </c>
      <c r="Q6" s="673" t="s">
        <v>41</v>
      </c>
      <c r="S6" s="673" t="s">
        <v>41</v>
      </c>
      <c r="T6" s="674" t="s">
        <v>49</v>
      </c>
      <c r="U6" s="674">
        <v>630</v>
      </c>
      <c r="V6" s="675" t="s">
        <v>44</v>
      </c>
      <c r="W6" s="676">
        <v>5</v>
      </c>
      <c r="X6" s="676">
        <v>7</v>
      </c>
      <c r="Y6" s="675">
        <v>6</v>
      </c>
    </row>
    <row r="7" spans="2:25" ht="15.75">
      <c r="B7" s="673" t="s">
        <v>41</v>
      </c>
      <c r="C7" s="674" t="s">
        <v>51</v>
      </c>
      <c r="D7" s="677" t="s">
        <v>52</v>
      </c>
      <c r="E7" s="678">
        <v>3300</v>
      </c>
      <c r="F7" s="679" t="s">
        <v>53</v>
      </c>
      <c r="G7" s="676">
        <v>5</v>
      </c>
      <c r="H7" s="676">
        <v>7</v>
      </c>
      <c r="I7" s="675">
        <v>6</v>
      </c>
      <c r="J7" s="683">
        <f t="shared" si="1"/>
        <v>3300</v>
      </c>
      <c r="K7" s="684">
        <f t="shared" si="0"/>
        <v>871.86261558784668</v>
      </c>
      <c r="L7" s="323"/>
      <c r="M7" s="674" t="s">
        <v>54</v>
      </c>
      <c r="N7" s="323"/>
      <c r="O7" s="682">
        <v>1</v>
      </c>
      <c r="Q7" s="673" t="s">
        <v>41</v>
      </c>
      <c r="S7" s="673" t="s">
        <v>41</v>
      </c>
      <c r="T7" s="674" t="s">
        <v>51</v>
      </c>
      <c r="U7" s="678">
        <v>3300</v>
      </c>
      <c r="V7" s="679" t="s">
        <v>53</v>
      </c>
      <c r="W7" s="676">
        <v>5</v>
      </c>
      <c r="X7" s="676">
        <v>7</v>
      </c>
      <c r="Y7" s="675">
        <v>6</v>
      </c>
    </row>
    <row r="8" spans="2:25" ht="15.75">
      <c r="B8" s="673" t="s">
        <v>41</v>
      </c>
      <c r="C8" s="674" t="s">
        <v>55</v>
      </c>
      <c r="D8" s="674" t="s">
        <v>56</v>
      </c>
      <c r="E8" s="674">
        <v>630</v>
      </c>
      <c r="F8" s="675" t="s">
        <v>44</v>
      </c>
      <c r="G8" s="676">
        <v>5</v>
      </c>
      <c r="H8" s="676">
        <v>7</v>
      </c>
      <c r="I8" s="675">
        <v>6</v>
      </c>
      <c r="J8" s="683">
        <f t="shared" si="1"/>
        <v>630</v>
      </c>
      <c r="K8" s="684">
        <f t="shared" si="0"/>
        <v>166.44649933949802</v>
      </c>
      <c r="L8" s="323"/>
      <c r="M8" s="674" t="s">
        <v>48</v>
      </c>
      <c r="N8" s="323"/>
      <c r="O8" s="682">
        <v>1</v>
      </c>
      <c r="Q8" s="673" t="s">
        <v>41</v>
      </c>
      <c r="S8" s="673" t="s">
        <v>41</v>
      </c>
      <c r="T8" s="674" t="s">
        <v>55</v>
      </c>
      <c r="U8" s="674">
        <v>630</v>
      </c>
      <c r="V8" s="675" t="s">
        <v>44</v>
      </c>
      <c r="W8" s="676">
        <v>5</v>
      </c>
      <c r="X8" s="676">
        <v>7</v>
      </c>
      <c r="Y8" s="675">
        <v>6</v>
      </c>
    </row>
    <row r="9" spans="2:25" ht="15.75">
      <c r="B9" s="673" t="s">
        <v>41</v>
      </c>
      <c r="C9" s="674" t="s">
        <v>57</v>
      </c>
      <c r="D9" s="674" t="s">
        <v>58</v>
      </c>
      <c r="E9" s="674">
        <v>630</v>
      </c>
      <c r="F9" s="675" t="s">
        <v>44</v>
      </c>
      <c r="G9" s="676">
        <v>5</v>
      </c>
      <c r="H9" s="676">
        <v>7</v>
      </c>
      <c r="I9" s="675">
        <v>6</v>
      </c>
      <c r="J9" s="683">
        <f t="shared" si="1"/>
        <v>630</v>
      </c>
      <c r="K9" s="684">
        <f t="shared" si="0"/>
        <v>166.44649933949802</v>
      </c>
      <c r="L9" s="323"/>
      <c r="M9" s="674" t="s">
        <v>48</v>
      </c>
      <c r="N9" s="323"/>
      <c r="O9" s="682">
        <v>2</v>
      </c>
      <c r="Q9" s="673" t="s">
        <v>41</v>
      </c>
      <c r="S9" s="673" t="s">
        <v>41</v>
      </c>
      <c r="T9" s="674" t="s">
        <v>57</v>
      </c>
      <c r="U9" s="674">
        <v>630</v>
      </c>
      <c r="V9" s="675" t="s">
        <v>44</v>
      </c>
      <c r="W9" s="676">
        <v>5</v>
      </c>
      <c r="X9" s="676">
        <v>7</v>
      </c>
      <c r="Y9" s="675">
        <v>6</v>
      </c>
    </row>
    <row r="10" spans="2:25" ht="15.75">
      <c r="B10" s="673" t="s">
        <v>41</v>
      </c>
      <c r="C10" s="674" t="s">
        <v>59</v>
      </c>
      <c r="D10" s="674" t="s">
        <v>60</v>
      </c>
      <c r="E10" s="674">
        <v>690</v>
      </c>
      <c r="F10" s="675" t="s">
        <v>44</v>
      </c>
      <c r="G10" s="676">
        <v>5</v>
      </c>
      <c r="H10" s="676">
        <v>7</v>
      </c>
      <c r="I10" s="675">
        <v>6</v>
      </c>
      <c r="J10" s="683">
        <f t="shared" si="1"/>
        <v>690</v>
      </c>
      <c r="K10" s="684">
        <f t="shared" si="0"/>
        <v>182.29854689564067</v>
      </c>
      <c r="L10" s="323"/>
      <c r="M10" s="674" t="s">
        <v>61</v>
      </c>
      <c r="N10" s="323"/>
      <c r="O10" s="682">
        <v>1</v>
      </c>
      <c r="Q10" s="673" t="s">
        <v>41</v>
      </c>
      <c r="S10" s="673" t="s">
        <v>41</v>
      </c>
      <c r="T10" s="674" t="s">
        <v>59</v>
      </c>
      <c r="U10" s="674">
        <v>690</v>
      </c>
      <c r="V10" s="675" t="s">
        <v>44</v>
      </c>
      <c r="W10" s="676">
        <v>5</v>
      </c>
      <c r="X10" s="676">
        <v>7</v>
      </c>
      <c r="Y10" s="675">
        <v>6</v>
      </c>
    </row>
    <row r="11" spans="2:25" ht="15.75">
      <c r="B11" s="673" t="s">
        <v>41</v>
      </c>
      <c r="C11" s="674" t="s">
        <v>62</v>
      </c>
      <c r="D11" s="1177" t="s">
        <v>63</v>
      </c>
      <c r="E11" s="1177">
        <v>850</v>
      </c>
      <c r="F11" s="1178" t="s">
        <v>44</v>
      </c>
      <c r="G11" s="676">
        <v>7</v>
      </c>
      <c r="H11" s="676">
        <v>9</v>
      </c>
      <c r="I11" s="675">
        <v>8</v>
      </c>
      <c r="J11" s="683">
        <f t="shared" si="1"/>
        <v>850</v>
      </c>
      <c r="K11" s="684">
        <f t="shared" si="0"/>
        <v>224.57067371202112</v>
      </c>
      <c r="L11" s="323"/>
      <c r="M11" s="674" t="s">
        <v>64</v>
      </c>
      <c r="N11" s="323"/>
      <c r="O11" s="682">
        <v>2</v>
      </c>
      <c r="Q11" s="673" t="s">
        <v>41</v>
      </c>
      <c r="S11" s="673" t="s">
        <v>41</v>
      </c>
      <c r="T11" s="674" t="s">
        <v>62</v>
      </c>
      <c r="U11" s="751">
        <v>850</v>
      </c>
      <c r="V11" s="752" t="s">
        <v>44</v>
      </c>
      <c r="W11" s="676">
        <v>7</v>
      </c>
      <c r="X11" s="676">
        <v>9</v>
      </c>
      <c r="Y11" s="675">
        <v>8</v>
      </c>
    </row>
    <row r="12" spans="2:25" ht="15.75">
      <c r="B12" s="673" t="s">
        <v>41</v>
      </c>
      <c r="C12" s="674" t="s">
        <v>65</v>
      </c>
      <c r="D12" s="1177" t="s">
        <v>66</v>
      </c>
      <c r="E12" s="1177">
        <v>850</v>
      </c>
      <c r="F12" s="1178" t="s">
        <v>44</v>
      </c>
      <c r="G12" s="676">
        <v>7</v>
      </c>
      <c r="H12" s="676">
        <v>9</v>
      </c>
      <c r="I12" s="675">
        <v>8</v>
      </c>
      <c r="J12" s="683">
        <f t="shared" si="1"/>
        <v>850</v>
      </c>
      <c r="K12" s="684">
        <f t="shared" si="0"/>
        <v>224.57067371202112</v>
      </c>
      <c r="L12" s="323"/>
      <c r="M12" s="674" t="s">
        <v>64</v>
      </c>
      <c r="N12" s="323"/>
      <c r="O12" s="682">
        <v>1</v>
      </c>
      <c r="Q12" s="673" t="s">
        <v>41</v>
      </c>
      <c r="S12" s="673" t="s">
        <v>41</v>
      </c>
      <c r="T12" s="674" t="s">
        <v>65</v>
      </c>
      <c r="U12" s="751">
        <v>850</v>
      </c>
      <c r="V12" s="752" t="s">
        <v>44</v>
      </c>
      <c r="W12" s="676">
        <v>7</v>
      </c>
      <c r="X12" s="676">
        <v>9</v>
      </c>
      <c r="Y12" s="675">
        <v>8</v>
      </c>
    </row>
    <row r="13" spans="2:25" ht="15.75">
      <c r="B13" s="673" t="s">
        <v>67</v>
      </c>
      <c r="C13" s="674" t="s">
        <v>68</v>
      </c>
      <c r="D13" s="674" t="s">
        <v>69</v>
      </c>
      <c r="E13" s="674">
        <v>575</v>
      </c>
      <c r="F13" s="675" t="s">
        <v>44</v>
      </c>
      <c r="G13" s="676">
        <v>5</v>
      </c>
      <c r="H13" s="676">
        <v>7</v>
      </c>
      <c r="I13" s="675">
        <v>6</v>
      </c>
      <c r="J13" s="683">
        <f t="shared" si="1"/>
        <v>575</v>
      </c>
      <c r="K13" s="684">
        <f t="shared" si="0"/>
        <v>151.91545574636723</v>
      </c>
      <c r="L13" s="323"/>
      <c r="M13" s="674" t="s">
        <v>45</v>
      </c>
      <c r="N13" s="323"/>
      <c r="O13" s="682">
        <v>2</v>
      </c>
      <c r="Q13" s="673" t="s">
        <v>67</v>
      </c>
      <c r="S13" s="673" t="s">
        <v>41</v>
      </c>
      <c r="T13" s="674" t="s">
        <v>70</v>
      </c>
      <c r="U13" s="674">
        <v>575</v>
      </c>
      <c r="V13" s="675" t="s">
        <v>44</v>
      </c>
      <c r="W13" s="676">
        <v>5</v>
      </c>
      <c r="X13" s="676">
        <v>7</v>
      </c>
      <c r="Y13" s="675">
        <v>6</v>
      </c>
    </row>
    <row r="14" spans="2:25" ht="15.75">
      <c r="B14" s="673" t="s">
        <v>67</v>
      </c>
      <c r="C14" s="674" t="s">
        <v>71</v>
      </c>
      <c r="D14" s="674" t="s">
        <v>72</v>
      </c>
      <c r="E14" s="674">
        <v>685</v>
      </c>
      <c r="F14" s="675" t="s">
        <v>44</v>
      </c>
      <c r="G14" s="676">
        <v>5</v>
      </c>
      <c r="H14" s="676">
        <v>7</v>
      </c>
      <c r="I14" s="675">
        <v>6</v>
      </c>
      <c r="J14" s="683">
        <f t="shared" si="1"/>
        <v>685</v>
      </c>
      <c r="K14" s="684">
        <f t="shared" si="0"/>
        <v>180.97754293262878</v>
      </c>
      <c r="L14" s="323"/>
      <c r="M14" s="674" t="s">
        <v>48</v>
      </c>
      <c r="N14" s="323"/>
      <c r="O14" s="682">
        <v>1</v>
      </c>
      <c r="Q14" s="673" t="s">
        <v>67</v>
      </c>
      <c r="S14" s="673" t="s">
        <v>41</v>
      </c>
      <c r="T14" s="674" t="s">
        <v>73</v>
      </c>
      <c r="U14" s="674">
        <v>630</v>
      </c>
      <c r="V14" s="675" t="s">
        <v>44</v>
      </c>
      <c r="W14" s="676">
        <v>5</v>
      </c>
      <c r="X14" s="676">
        <v>7</v>
      </c>
      <c r="Y14" s="675">
        <v>6</v>
      </c>
    </row>
    <row r="15" spans="2:25" ht="15.75">
      <c r="B15" s="673" t="s">
        <v>67</v>
      </c>
      <c r="C15" s="674" t="s">
        <v>74</v>
      </c>
      <c r="D15" s="674" t="s">
        <v>75</v>
      </c>
      <c r="E15" s="674">
        <v>685</v>
      </c>
      <c r="F15" s="675" t="s">
        <v>44</v>
      </c>
      <c r="G15" s="676">
        <v>5</v>
      </c>
      <c r="H15" s="676">
        <v>7</v>
      </c>
      <c r="I15" s="675">
        <v>6</v>
      </c>
      <c r="J15" s="683">
        <f t="shared" si="1"/>
        <v>685</v>
      </c>
      <c r="K15" s="684">
        <f t="shared" si="0"/>
        <v>180.97754293262878</v>
      </c>
      <c r="L15" s="323"/>
      <c r="M15" s="674" t="s">
        <v>48</v>
      </c>
      <c r="N15" s="323"/>
      <c r="O15" s="682">
        <v>2</v>
      </c>
      <c r="Q15" s="673" t="s">
        <v>67</v>
      </c>
      <c r="S15" s="673" t="s">
        <v>41</v>
      </c>
      <c r="T15" s="674" t="s">
        <v>76</v>
      </c>
      <c r="U15" s="674">
        <v>630</v>
      </c>
      <c r="V15" s="675" t="s">
        <v>44</v>
      </c>
      <c r="W15" s="676">
        <v>5</v>
      </c>
      <c r="X15" s="676">
        <v>7</v>
      </c>
      <c r="Y15" s="675">
        <v>6</v>
      </c>
    </row>
    <row r="16" spans="2:25" ht="15.75">
      <c r="B16" s="673" t="s">
        <v>67</v>
      </c>
      <c r="C16" s="674" t="s">
        <v>77</v>
      </c>
      <c r="D16" s="677" t="s">
        <v>78</v>
      </c>
      <c r="E16" s="678">
        <v>3300</v>
      </c>
      <c r="F16" s="679" t="s">
        <v>53</v>
      </c>
      <c r="G16" s="676">
        <v>5</v>
      </c>
      <c r="H16" s="676">
        <v>7</v>
      </c>
      <c r="I16" s="675">
        <v>6</v>
      </c>
      <c r="J16" s="683">
        <f t="shared" si="1"/>
        <v>3300</v>
      </c>
      <c r="K16" s="684">
        <f t="shared" si="0"/>
        <v>871.86261558784668</v>
      </c>
      <c r="L16" s="323"/>
      <c r="M16" s="674" t="s">
        <v>54</v>
      </c>
      <c r="N16" s="323"/>
      <c r="O16" s="682">
        <v>1</v>
      </c>
      <c r="Q16" s="673" t="s">
        <v>67</v>
      </c>
      <c r="S16" s="673" t="s">
        <v>41</v>
      </c>
      <c r="T16" s="674" t="s">
        <v>79</v>
      </c>
      <c r="U16" s="678">
        <v>3300</v>
      </c>
      <c r="V16" s="679" t="s">
        <v>53</v>
      </c>
      <c r="W16" s="676">
        <v>5</v>
      </c>
      <c r="X16" s="676">
        <v>7</v>
      </c>
      <c r="Y16" s="675">
        <v>6</v>
      </c>
    </row>
    <row r="17" spans="2:25" ht="15.75">
      <c r="B17" s="673" t="s">
        <v>67</v>
      </c>
      <c r="C17" s="674" t="s">
        <v>80</v>
      </c>
      <c r="D17" s="674" t="s">
        <v>81</v>
      </c>
      <c r="E17" s="674">
        <v>630</v>
      </c>
      <c r="F17" s="675" t="s">
        <v>44</v>
      </c>
      <c r="G17" s="676">
        <v>5</v>
      </c>
      <c r="H17" s="676">
        <v>7</v>
      </c>
      <c r="I17" s="675">
        <v>6</v>
      </c>
      <c r="J17" s="683">
        <f t="shared" si="1"/>
        <v>630</v>
      </c>
      <c r="K17" s="684">
        <f t="shared" si="0"/>
        <v>166.44649933949802</v>
      </c>
      <c r="L17" s="323"/>
      <c r="M17" s="674" t="s">
        <v>48</v>
      </c>
      <c r="N17" s="323"/>
      <c r="O17" s="682">
        <v>1</v>
      </c>
      <c r="Q17" s="673" t="s">
        <v>67</v>
      </c>
      <c r="S17" s="689" t="s">
        <v>82</v>
      </c>
      <c r="T17" s="1180" t="s">
        <v>83</v>
      </c>
      <c r="U17" s="674">
        <v>575</v>
      </c>
      <c r="V17" s="675" t="s">
        <v>44</v>
      </c>
      <c r="W17" s="676">
        <v>5</v>
      </c>
      <c r="X17" s="676">
        <v>7</v>
      </c>
      <c r="Y17" s="675">
        <v>6</v>
      </c>
    </row>
    <row r="18" spans="2:25" ht="15.75">
      <c r="B18" s="673" t="s">
        <v>67</v>
      </c>
      <c r="C18" s="674" t="s">
        <v>84</v>
      </c>
      <c r="D18" s="674" t="s">
        <v>85</v>
      </c>
      <c r="E18" s="674">
        <v>630</v>
      </c>
      <c r="F18" s="675" t="s">
        <v>44</v>
      </c>
      <c r="G18" s="676">
        <v>5</v>
      </c>
      <c r="H18" s="676">
        <v>7</v>
      </c>
      <c r="I18" s="675">
        <v>6</v>
      </c>
      <c r="J18" s="683">
        <f t="shared" si="1"/>
        <v>630</v>
      </c>
      <c r="K18" s="684">
        <f t="shared" si="0"/>
        <v>166.44649933949802</v>
      </c>
      <c r="L18" s="323"/>
      <c r="M18" s="674" t="s">
        <v>48</v>
      </c>
      <c r="N18" s="323"/>
      <c r="O18" s="682">
        <v>2</v>
      </c>
      <c r="Q18" s="673" t="s">
        <v>67</v>
      </c>
      <c r="S18" s="689" t="s">
        <v>82</v>
      </c>
      <c r="T18" s="1180" t="s">
        <v>86</v>
      </c>
      <c r="U18" s="674">
        <v>685</v>
      </c>
      <c r="V18" s="675" t="s">
        <v>44</v>
      </c>
      <c r="W18" s="676">
        <v>5</v>
      </c>
      <c r="X18" s="676">
        <v>7</v>
      </c>
      <c r="Y18" s="675">
        <v>6</v>
      </c>
    </row>
    <row r="19" spans="2:25" ht="15.75">
      <c r="B19" s="673" t="s">
        <v>67</v>
      </c>
      <c r="C19" s="674" t="s">
        <v>87</v>
      </c>
      <c r="D19" s="674" t="s">
        <v>88</v>
      </c>
      <c r="E19" s="674">
        <v>690</v>
      </c>
      <c r="F19" s="675" t="s">
        <v>44</v>
      </c>
      <c r="G19" s="676">
        <v>5</v>
      </c>
      <c r="H19" s="676">
        <v>7</v>
      </c>
      <c r="I19" s="675">
        <v>6</v>
      </c>
      <c r="J19" s="683">
        <f t="shared" si="1"/>
        <v>690</v>
      </c>
      <c r="K19" s="684">
        <f t="shared" si="0"/>
        <v>182.29854689564067</v>
      </c>
      <c r="L19" s="323"/>
      <c r="M19" s="674" t="s">
        <v>61</v>
      </c>
      <c r="N19" s="323"/>
      <c r="O19" s="682">
        <v>1</v>
      </c>
      <c r="Q19" s="673" t="s">
        <v>67</v>
      </c>
      <c r="S19" s="689" t="s">
        <v>82</v>
      </c>
      <c r="T19" s="1180" t="s">
        <v>89</v>
      </c>
      <c r="U19" s="674">
        <v>685</v>
      </c>
      <c r="V19" s="675" t="s">
        <v>44</v>
      </c>
      <c r="W19" s="676">
        <v>5</v>
      </c>
      <c r="X19" s="676">
        <v>7</v>
      </c>
      <c r="Y19" s="675">
        <v>6</v>
      </c>
    </row>
    <row r="20" spans="2:25" ht="15.75">
      <c r="B20" s="673" t="s">
        <v>67</v>
      </c>
      <c r="C20" s="674" t="s">
        <v>90</v>
      </c>
      <c r="D20" s="1177" t="s">
        <v>91</v>
      </c>
      <c r="E20" s="1177">
        <v>850</v>
      </c>
      <c r="F20" s="1178" t="s">
        <v>44</v>
      </c>
      <c r="G20" s="676">
        <v>7</v>
      </c>
      <c r="H20" s="676">
        <v>9</v>
      </c>
      <c r="I20" s="675">
        <v>8</v>
      </c>
      <c r="J20" s="683">
        <f t="shared" si="1"/>
        <v>850</v>
      </c>
      <c r="K20" s="684">
        <f t="shared" si="0"/>
        <v>224.57067371202112</v>
      </c>
      <c r="L20" s="323"/>
      <c r="M20" s="674" t="s">
        <v>64</v>
      </c>
      <c r="N20" s="323"/>
      <c r="O20" s="682">
        <v>2</v>
      </c>
      <c r="Q20" s="673" t="s">
        <v>67</v>
      </c>
      <c r="S20" s="689" t="s">
        <v>82</v>
      </c>
      <c r="T20" s="1180" t="s">
        <v>92</v>
      </c>
      <c r="U20" s="678">
        <v>3300</v>
      </c>
      <c r="V20" s="679" t="s">
        <v>53</v>
      </c>
      <c r="W20" s="676">
        <v>5</v>
      </c>
      <c r="X20" s="676">
        <v>7</v>
      </c>
      <c r="Y20" s="675">
        <v>6</v>
      </c>
    </row>
    <row r="21" spans="2:25" ht="15.75">
      <c r="B21" s="673" t="s">
        <v>67</v>
      </c>
      <c r="C21" s="674" t="s">
        <v>93</v>
      </c>
      <c r="D21" s="1177" t="s">
        <v>94</v>
      </c>
      <c r="E21" s="1177">
        <v>850</v>
      </c>
      <c r="F21" s="1178" t="s">
        <v>44</v>
      </c>
      <c r="G21" s="676">
        <v>7</v>
      </c>
      <c r="H21" s="676">
        <v>9</v>
      </c>
      <c r="I21" s="675">
        <v>8</v>
      </c>
      <c r="J21" s="683">
        <f t="shared" si="1"/>
        <v>850</v>
      </c>
      <c r="K21" s="684">
        <f t="shared" si="0"/>
        <v>224.57067371202112</v>
      </c>
      <c r="L21" s="323"/>
      <c r="M21" s="674" t="s">
        <v>64</v>
      </c>
      <c r="N21" s="323"/>
      <c r="O21" s="682">
        <v>1</v>
      </c>
      <c r="Q21" s="673" t="s">
        <v>67</v>
      </c>
      <c r="S21" s="689" t="s">
        <v>82</v>
      </c>
      <c r="T21" s="1182" t="s">
        <v>95</v>
      </c>
      <c r="U21" s="674">
        <v>575</v>
      </c>
      <c r="V21" s="675" t="s">
        <v>44</v>
      </c>
      <c r="W21" s="676">
        <v>5</v>
      </c>
      <c r="X21" s="676">
        <v>7</v>
      </c>
      <c r="Y21" s="675">
        <v>6</v>
      </c>
    </row>
    <row r="22" spans="2:25" ht="15.75">
      <c r="B22" s="673" t="s">
        <v>41</v>
      </c>
      <c r="C22" s="674" t="s">
        <v>70</v>
      </c>
      <c r="D22" s="674" t="s">
        <v>96</v>
      </c>
      <c r="E22" s="674">
        <v>575</v>
      </c>
      <c r="F22" s="675" t="s">
        <v>44</v>
      </c>
      <c r="G22" s="676">
        <v>5</v>
      </c>
      <c r="H22" s="676">
        <v>7</v>
      </c>
      <c r="I22" s="675">
        <v>6</v>
      </c>
      <c r="J22" s="683">
        <f t="shared" si="1"/>
        <v>575</v>
      </c>
      <c r="K22" s="684">
        <f t="shared" si="0"/>
        <v>151.91545574636723</v>
      </c>
      <c r="L22" s="323"/>
      <c r="M22" s="674" t="s">
        <v>45</v>
      </c>
      <c r="N22" s="323"/>
      <c r="O22" s="682">
        <v>2</v>
      </c>
      <c r="Q22" s="673" t="s">
        <v>41</v>
      </c>
      <c r="S22" s="689" t="s">
        <v>82</v>
      </c>
      <c r="T22" s="1180" t="s">
        <v>97</v>
      </c>
      <c r="U22" s="674">
        <v>630</v>
      </c>
      <c r="V22" s="675" t="s">
        <v>44</v>
      </c>
      <c r="W22" s="676">
        <v>5</v>
      </c>
      <c r="X22" s="676">
        <v>7</v>
      </c>
      <c r="Y22" s="675">
        <v>6</v>
      </c>
    </row>
    <row r="23" spans="2:25" ht="15.75">
      <c r="B23" s="673" t="s">
        <v>41</v>
      </c>
      <c r="C23" s="674" t="s">
        <v>73</v>
      </c>
      <c r="D23" s="674" t="s">
        <v>98</v>
      </c>
      <c r="E23" s="674">
        <v>630</v>
      </c>
      <c r="F23" s="675" t="s">
        <v>44</v>
      </c>
      <c r="G23" s="676">
        <v>5</v>
      </c>
      <c r="H23" s="676">
        <v>7</v>
      </c>
      <c r="I23" s="675">
        <v>6</v>
      </c>
      <c r="J23" s="683">
        <f t="shared" si="1"/>
        <v>630</v>
      </c>
      <c r="K23" s="684">
        <f t="shared" si="0"/>
        <v>166.44649933949802</v>
      </c>
      <c r="L23" s="323"/>
      <c r="M23" s="674" t="s">
        <v>48</v>
      </c>
      <c r="N23" s="323"/>
      <c r="O23" s="682">
        <v>1</v>
      </c>
      <c r="Q23" s="673" t="s">
        <v>41</v>
      </c>
      <c r="S23" s="689" t="s">
        <v>82</v>
      </c>
      <c r="T23" s="1180" t="s">
        <v>99</v>
      </c>
      <c r="U23" s="674">
        <v>630</v>
      </c>
      <c r="V23" s="675" t="s">
        <v>44</v>
      </c>
      <c r="W23" s="676">
        <v>5</v>
      </c>
      <c r="X23" s="676">
        <v>7</v>
      </c>
      <c r="Y23" s="675">
        <v>6</v>
      </c>
    </row>
    <row r="24" spans="2:25" ht="15.75">
      <c r="B24" s="673" t="s">
        <v>41</v>
      </c>
      <c r="C24" s="674" t="s">
        <v>76</v>
      </c>
      <c r="D24" s="674" t="s">
        <v>100</v>
      </c>
      <c r="E24" s="674">
        <v>630</v>
      </c>
      <c r="F24" s="675" t="s">
        <v>44</v>
      </c>
      <c r="G24" s="676">
        <v>5</v>
      </c>
      <c r="H24" s="676">
        <v>7</v>
      </c>
      <c r="I24" s="675">
        <v>6</v>
      </c>
      <c r="J24" s="683">
        <f t="shared" si="1"/>
        <v>630</v>
      </c>
      <c r="K24" s="684">
        <f t="shared" si="0"/>
        <v>166.44649933949802</v>
      </c>
      <c r="L24" s="323"/>
      <c r="M24" s="674" t="s">
        <v>48</v>
      </c>
      <c r="N24" s="323"/>
      <c r="O24" s="682">
        <v>2</v>
      </c>
      <c r="Q24" s="673" t="s">
        <v>41</v>
      </c>
      <c r="S24" s="689" t="s">
        <v>82</v>
      </c>
      <c r="T24" s="1180" t="s">
        <v>101</v>
      </c>
      <c r="U24" s="678">
        <v>3300</v>
      </c>
      <c r="V24" s="679" t="s">
        <v>53</v>
      </c>
      <c r="W24" s="676">
        <v>5</v>
      </c>
      <c r="X24" s="676">
        <v>7</v>
      </c>
      <c r="Y24" s="675">
        <v>6</v>
      </c>
    </row>
    <row r="25" spans="2:25" ht="15.75">
      <c r="B25" s="673" t="s">
        <v>41</v>
      </c>
      <c r="C25" s="674" t="s">
        <v>79</v>
      </c>
      <c r="D25" s="677" t="s">
        <v>102</v>
      </c>
      <c r="E25" s="678">
        <v>3300</v>
      </c>
      <c r="F25" s="679" t="s">
        <v>53</v>
      </c>
      <c r="G25" s="676">
        <v>5</v>
      </c>
      <c r="H25" s="676">
        <v>7</v>
      </c>
      <c r="I25" s="675">
        <v>6</v>
      </c>
      <c r="J25" s="683">
        <f t="shared" si="1"/>
        <v>3300</v>
      </c>
      <c r="K25" s="684">
        <f t="shared" si="0"/>
        <v>871.86261558784668</v>
      </c>
      <c r="L25" s="323"/>
      <c r="M25" s="674" t="s">
        <v>54</v>
      </c>
      <c r="N25" s="323"/>
      <c r="O25" s="682">
        <v>2</v>
      </c>
      <c r="Q25" s="673" t="s">
        <v>41</v>
      </c>
      <c r="S25" s="689" t="s">
        <v>82</v>
      </c>
      <c r="T25" s="1180" t="s">
        <v>103</v>
      </c>
      <c r="U25" s="674">
        <v>630</v>
      </c>
      <c r="V25" s="675" t="s">
        <v>44</v>
      </c>
      <c r="W25" s="676">
        <v>5</v>
      </c>
      <c r="X25" s="676">
        <v>7</v>
      </c>
      <c r="Y25" s="675">
        <v>6</v>
      </c>
    </row>
    <row r="26" spans="2:25" ht="15.75">
      <c r="B26" s="673" t="s">
        <v>67</v>
      </c>
      <c r="C26" s="674" t="s">
        <v>104</v>
      </c>
      <c r="D26" s="674" t="s">
        <v>105</v>
      </c>
      <c r="E26" s="674">
        <v>630</v>
      </c>
      <c r="F26" s="675" t="s">
        <v>44</v>
      </c>
      <c r="G26" s="676">
        <v>5</v>
      </c>
      <c r="H26" s="676">
        <v>7</v>
      </c>
      <c r="I26" s="675">
        <v>6</v>
      </c>
      <c r="J26" s="683">
        <f t="shared" si="1"/>
        <v>630</v>
      </c>
      <c r="K26" s="684">
        <f t="shared" si="0"/>
        <v>166.44649933949802</v>
      </c>
      <c r="L26" s="323"/>
      <c r="M26" s="674" t="s">
        <v>48</v>
      </c>
      <c r="N26" s="323"/>
      <c r="O26" s="682">
        <v>2</v>
      </c>
      <c r="Q26" s="673" t="s">
        <v>67</v>
      </c>
      <c r="S26" s="689" t="s">
        <v>82</v>
      </c>
      <c r="T26" s="1180" t="s">
        <v>106</v>
      </c>
      <c r="U26" s="674">
        <v>630</v>
      </c>
      <c r="V26" s="675" t="s">
        <v>44</v>
      </c>
      <c r="W26" s="676">
        <v>5</v>
      </c>
      <c r="X26" s="676">
        <v>7</v>
      </c>
      <c r="Y26" s="675">
        <v>6</v>
      </c>
    </row>
    <row r="27" spans="2:25" ht="15.75">
      <c r="B27" s="673" t="s">
        <v>67</v>
      </c>
      <c r="C27" s="674" t="s">
        <v>107</v>
      </c>
      <c r="D27" s="674" t="s">
        <v>108</v>
      </c>
      <c r="E27" s="674">
        <v>630</v>
      </c>
      <c r="F27" s="675" t="s">
        <v>44</v>
      </c>
      <c r="G27" s="676">
        <v>5</v>
      </c>
      <c r="H27" s="676">
        <v>7</v>
      </c>
      <c r="I27" s="675">
        <v>6</v>
      </c>
      <c r="J27" s="683">
        <f t="shared" si="1"/>
        <v>630</v>
      </c>
      <c r="K27" s="684">
        <f t="shared" si="0"/>
        <v>166.44649933949802</v>
      </c>
      <c r="L27" s="323"/>
      <c r="M27" s="674" t="s">
        <v>48</v>
      </c>
      <c r="N27" s="323"/>
      <c r="O27" s="682">
        <v>1</v>
      </c>
      <c r="Q27" s="673" t="s">
        <v>67</v>
      </c>
      <c r="S27" s="689" t="s">
        <v>82</v>
      </c>
      <c r="T27" s="1180" t="s">
        <v>109</v>
      </c>
      <c r="U27" s="674">
        <v>690</v>
      </c>
      <c r="V27" s="675" t="s">
        <v>44</v>
      </c>
      <c r="W27" s="676">
        <v>5</v>
      </c>
      <c r="X27" s="676">
        <v>7</v>
      </c>
      <c r="Y27" s="675">
        <v>6</v>
      </c>
    </row>
    <row r="28" spans="2:25" ht="15.75">
      <c r="B28" s="673" t="s">
        <v>67</v>
      </c>
      <c r="C28" s="674" t="s">
        <v>110</v>
      </c>
      <c r="D28" s="674" t="s">
        <v>111</v>
      </c>
      <c r="E28" s="674">
        <v>690</v>
      </c>
      <c r="F28" s="675" t="s">
        <v>44</v>
      </c>
      <c r="G28" s="676">
        <v>5</v>
      </c>
      <c r="H28" s="676">
        <v>7</v>
      </c>
      <c r="I28" s="675">
        <v>6</v>
      </c>
      <c r="J28" s="683">
        <f t="shared" si="1"/>
        <v>690</v>
      </c>
      <c r="K28" s="684">
        <f t="shared" si="0"/>
        <v>182.29854689564067</v>
      </c>
      <c r="L28" s="323"/>
      <c r="M28" s="674" t="s">
        <v>61</v>
      </c>
      <c r="N28" s="323"/>
      <c r="O28" s="682">
        <v>2</v>
      </c>
      <c r="Q28" s="673" t="s">
        <v>67</v>
      </c>
      <c r="S28" s="689" t="s">
        <v>82</v>
      </c>
      <c r="T28" s="1180" t="s">
        <v>112</v>
      </c>
      <c r="U28" s="751">
        <v>850</v>
      </c>
      <c r="V28" s="752" t="s">
        <v>44</v>
      </c>
      <c r="W28" s="676">
        <v>7</v>
      </c>
      <c r="X28" s="676">
        <v>9</v>
      </c>
      <c r="Y28" s="675">
        <v>8</v>
      </c>
    </row>
    <row r="29" spans="2:25" ht="15.75">
      <c r="B29" s="673" t="s">
        <v>67</v>
      </c>
      <c r="C29" s="674" t="s">
        <v>113</v>
      </c>
      <c r="D29" s="1175" t="s">
        <v>114</v>
      </c>
      <c r="E29" s="1175">
        <v>850</v>
      </c>
      <c r="F29" s="1176" t="s">
        <v>115</v>
      </c>
      <c r="G29" s="676">
        <v>7</v>
      </c>
      <c r="H29" s="676">
        <v>9</v>
      </c>
      <c r="I29" s="675">
        <v>8</v>
      </c>
      <c r="J29" s="683">
        <f t="shared" si="1"/>
        <v>850</v>
      </c>
      <c r="K29" s="684">
        <f t="shared" si="0"/>
        <v>224.57067371202112</v>
      </c>
      <c r="L29" s="323"/>
      <c r="M29" s="674" t="s">
        <v>64</v>
      </c>
      <c r="N29" s="323"/>
      <c r="O29" s="682">
        <v>1</v>
      </c>
      <c r="Q29" s="673" t="s">
        <v>67</v>
      </c>
      <c r="S29" s="689" t="s">
        <v>82</v>
      </c>
      <c r="T29" s="1180" t="s">
        <v>116</v>
      </c>
      <c r="U29" s="751">
        <v>850</v>
      </c>
      <c r="V29" s="752" t="s">
        <v>44</v>
      </c>
      <c r="W29" s="676">
        <v>7</v>
      </c>
      <c r="X29" s="676">
        <v>9</v>
      </c>
      <c r="Y29" s="675">
        <v>8</v>
      </c>
    </row>
    <row r="30" spans="2:25" ht="15.75">
      <c r="B30" s="673" t="s">
        <v>67</v>
      </c>
      <c r="C30" s="674" t="s">
        <v>117</v>
      </c>
      <c r="D30" s="1175" t="s">
        <v>118</v>
      </c>
      <c r="E30" s="1175">
        <v>850</v>
      </c>
      <c r="F30" s="1176" t="s">
        <v>115</v>
      </c>
      <c r="G30" s="676">
        <v>7</v>
      </c>
      <c r="H30" s="676">
        <v>9</v>
      </c>
      <c r="I30" s="675">
        <v>8</v>
      </c>
      <c r="J30" s="683">
        <f t="shared" si="1"/>
        <v>850</v>
      </c>
      <c r="K30" s="684">
        <f t="shared" si="0"/>
        <v>224.57067371202112</v>
      </c>
      <c r="L30" s="323"/>
      <c r="M30" s="674" t="s">
        <v>64</v>
      </c>
      <c r="N30" s="323"/>
      <c r="O30" s="682">
        <v>2</v>
      </c>
      <c r="Q30" s="673" t="s">
        <v>67</v>
      </c>
    </row>
    <row r="31" spans="2:25" ht="15.75">
      <c r="B31" s="689" t="s">
        <v>82</v>
      </c>
      <c r="C31" s="1180" t="s">
        <v>83</v>
      </c>
      <c r="D31" s="674" t="s">
        <v>119</v>
      </c>
      <c r="E31" s="674">
        <v>575</v>
      </c>
      <c r="F31" s="675" t="s">
        <v>44</v>
      </c>
      <c r="G31" s="676">
        <v>5</v>
      </c>
      <c r="H31" s="676">
        <v>7</v>
      </c>
      <c r="I31" s="675">
        <v>6</v>
      </c>
      <c r="J31" s="683">
        <f t="shared" si="1"/>
        <v>575</v>
      </c>
      <c r="K31" s="684">
        <f t="shared" si="0"/>
        <v>151.91545574636723</v>
      </c>
      <c r="L31" s="323"/>
      <c r="M31" s="674" t="s">
        <v>45</v>
      </c>
      <c r="N31" s="323"/>
      <c r="O31" s="682">
        <v>1</v>
      </c>
      <c r="Q31" s="689" t="s">
        <v>82</v>
      </c>
      <c r="S31" s="673" t="s">
        <v>67</v>
      </c>
      <c r="T31" s="674" t="s">
        <v>68</v>
      </c>
      <c r="U31" s="674">
        <v>575</v>
      </c>
      <c r="V31" s="675" t="s">
        <v>44</v>
      </c>
      <c r="W31" s="676">
        <v>5</v>
      </c>
      <c r="X31" s="676">
        <v>7</v>
      </c>
      <c r="Y31" s="675">
        <v>6</v>
      </c>
    </row>
    <row r="32" spans="2:25" ht="15.75">
      <c r="B32" s="689" t="s">
        <v>82</v>
      </c>
      <c r="C32" s="1180" t="s">
        <v>86</v>
      </c>
      <c r="D32" s="674" t="s">
        <v>120</v>
      </c>
      <c r="E32" s="674">
        <v>685</v>
      </c>
      <c r="F32" s="675" t="s">
        <v>44</v>
      </c>
      <c r="G32" s="676">
        <v>5</v>
      </c>
      <c r="H32" s="676">
        <v>7</v>
      </c>
      <c r="I32" s="675">
        <v>6</v>
      </c>
      <c r="J32" s="683">
        <f t="shared" si="1"/>
        <v>685</v>
      </c>
      <c r="K32" s="684">
        <f t="shared" si="0"/>
        <v>180.97754293262878</v>
      </c>
      <c r="L32" s="323"/>
      <c r="M32" s="674" t="s">
        <v>48</v>
      </c>
      <c r="N32" s="323"/>
      <c r="O32" s="682">
        <v>2</v>
      </c>
      <c r="Q32" s="689" t="s">
        <v>82</v>
      </c>
      <c r="S32" s="673" t="s">
        <v>67</v>
      </c>
      <c r="T32" s="674" t="s">
        <v>71</v>
      </c>
      <c r="U32" s="674">
        <v>685</v>
      </c>
      <c r="V32" s="675" t="s">
        <v>44</v>
      </c>
      <c r="W32" s="676">
        <v>5</v>
      </c>
      <c r="X32" s="676">
        <v>7</v>
      </c>
      <c r="Y32" s="675">
        <v>6</v>
      </c>
    </row>
    <row r="33" spans="2:25" ht="15.75">
      <c r="B33" s="689" t="s">
        <v>82</v>
      </c>
      <c r="C33" s="1180" t="s">
        <v>89</v>
      </c>
      <c r="D33" s="674" t="s">
        <v>121</v>
      </c>
      <c r="E33" s="674">
        <v>685</v>
      </c>
      <c r="F33" s="675" t="s">
        <v>44</v>
      </c>
      <c r="G33" s="676">
        <v>5</v>
      </c>
      <c r="H33" s="676">
        <v>7</v>
      </c>
      <c r="I33" s="675">
        <v>6</v>
      </c>
      <c r="J33" s="683">
        <f t="shared" si="1"/>
        <v>685</v>
      </c>
      <c r="K33" s="684">
        <f t="shared" si="0"/>
        <v>180.97754293262878</v>
      </c>
      <c r="L33" s="323"/>
      <c r="M33" s="674" t="s">
        <v>48</v>
      </c>
      <c r="N33" s="323"/>
      <c r="O33" s="682">
        <v>1</v>
      </c>
      <c r="Q33" s="689" t="s">
        <v>82</v>
      </c>
      <c r="S33" s="673" t="s">
        <v>67</v>
      </c>
      <c r="T33" s="674" t="s">
        <v>74</v>
      </c>
      <c r="U33" s="674">
        <v>685</v>
      </c>
      <c r="V33" s="675" t="s">
        <v>44</v>
      </c>
      <c r="W33" s="676">
        <v>5</v>
      </c>
      <c r="X33" s="676">
        <v>7</v>
      </c>
      <c r="Y33" s="675">
        <v>6</v>
      </c>
    </row>
    <row r="34" spans="2:25" ht="15.75">
      <c r="B34" s="689" t="s">
        <v>82</v>
      </c>
      <c r="C34" s="1180" t="s">
        <v>92</v>
      </c>
      <c r="D34" s="677" t="s">
        <v>122</v>
      </c>
      <c r="E34" s="678">
        <v>3300</v>
      </c>
      <c r="F34" s="679" t="s">
        <v>53</v>
      </c>
      <c r="G34" s="676">
        <v>5</v>
      </c>
      <c r="H34" s="676">
        <v>7</v>
      </c>
      <c r="I34" s="675">
        <v>6</v>
      </c>
      <c r="J34" s="683">
        <f t="shared" si="1"/>
        <v>3300</v>
      </c>
      <c r="K34" s="684">
        <f t="shared" si="0"/>
        <v>871.86261558784668</v>
      </c>
      <c r="L34" s="323"/>
      <c r="M34" s="674" t="s">
        <v>54</v>
      </c>
      <c r="N34" s="323"/>
      <c r="O34" s="682">
        <v>2</v>
      </c>
      <c r="Q34" s="689" t="s">
        <v>82</v>
      </c>
      <c r="S34" s="673" t="s">
        <v>67</v>
      </c>
      <c r="T34" s="674" t="s">
        <v>77</v>
      </c>
      <c r="U34" s="678">
        <v>3300</v>
      </c>
      <c r="V34" s="679" t="s">
        <v>53</v>
      </c>
      <c r="W34" s="676">
        <v>5</v>
      </c>
      <c r="X34" s="676">
        <v>7</v>
      </c>
      <c r="Y34" s="675">
        <v>6</v>
      </c>
    </row>
    <row r="35" spans="2:25" ht="15.75">
      <c r="B35" s="689" t="s">
        <v>123</v>
      </c>
      <c r="C35" s="1180" t="s">
        <v>124</v>
      </c>
      <c r="D35" s="674" t="s">
        <v>125</v>
      </c>
      <c r="E35" s="674">
        <v>630</v>
      </c>
      <c r="F35" s="675" t="s">
        <v>44</v>
      </c>
      <c r="G35" s="676">
        <v>5</v>
      </c>
      <c r="H35" s="676">
        <v>7</v>
      </c>
      <c r="I35" s="675">
        <v>6</v>
      </c>
      <c r="J35" s="683">
        <f t="shared" si="1"/>
        <v>630</v>
      </c>
      <c r="K35" s="684">
        <f t="shared" si="0"/>
        <v>166.44649933949802</v>
      </c>
      <c r="L35" s="323"/>
      <c r="M35" s="674" t="s">
        <v>48</v>
      </c>
      <c r="N35" s="323"/>
      <c r="O35" s="682">
        <v>2</v>
      </c>
      <c r="Q35" s="689" t="s">
        <v>123</v>
      </c>
      <c r="S35" s="673" t="s">
        <v>67</v>
      </c>
      <c r="T35" s="674" t="s">
        <v>80</v>
      </c>
      <c r="U35" s="674">
        <v>630</v>
      </c>
      <c r="V35" s="675" t="s">
        <v>44</v>
      </c>
      <c r="W35" s="676">
        <v>5</v>
      </c>
      <c r="X35" s="676">
        <v>7</v>
      </c>
      <c r="Y35" s="675">
        <v>6</v>
      </c>
    </row>
    <row r="36" spans="2:25" ht="15.75">
      <c r="B36" s="689" t="s">
        <v>123</v>
      </c>
      <c r="C36" s="1180" t="s">
        <v>126</v>
      </c>
      <c r="D36" s="674" t="s">
        <v>127</v>
      </c>
      <c r="E36" s="674">
        <v>630</v>
      </c>
      <c r="F36" s="675" t="s">
        <v>44</v>
      </c>
      <c r="G36" s="676">
        <v>5</v>
      </c>
      <c r="H36" s="676">
        <v>7</v>
      </c>
      <c r="I36" s="675">
        <v>6</v>
      </c>
      <c r="J36" s="683">
        <f t="shared" si="1"/>
        <v>630</v>
      </c>
      <c r="K36" s="684">
        <f t="shared" si="0"/>
        <v>166.44649933949802</v>
      </c>
      <c r="L36" s="323"/>
      <c r="M36" s="674" t="s">
        <v>48</v>
      </c>
      <c r="N36" s="323"/>
      <c r="O36" s="682">
        <v>1</v>
      </c>
      <c r="Q36" s="689" t="s">
        <v>123</v>
      </c>
      <c r="S36" s="673" t="s">
        <v>67</v>
      </c>
      <c r="T36" s="674" t="s">
        <v>84</v>
      </c>
      <c r="U36" s="674">
        <v>630</v>
      </c>
      <c r="V36" s="675" t="s">
        <v>44</v>
      </c>
      <c r="W36" s="676">
        <v>5</v>
      </c>
      <c r="X36" s="676">
        <v>7</v>
      </c>
      <c r="Y36" s="675">
        <v>6</v>
      </c>
    </row>
    <row r="37" spans="2:25" ht="15.75">
      <c r="B37" s="689" t="s">
        <v>123</v>
      </c>
      <c r="C37" s="1180" t="s">
        <v>128</v>
      </c>
      <c r="D37" s="674" t="s">
        <v>129</v>
      </c>
      <c r="E37" s="674">
        <v>690</v>
      </c>
      <c r="F37" s="675" t="s">
        <v>44</v>
      </c>
      <c r="G37" s="676">
        <v>5</v>
      </c>
      <c r="H37" s="676">
        <v>7</v>
      </c>
      <c r="I37" s="675">
        <v>6</v>
      </c>
      <c r="J37" s="683">
        <f t="shared" si="1"/>
        <v>690</v>
      </c>
      <c r="K37" s="684">
        <f t="shared" si="0"/>
        <v>182.29854689564067</v>
      </c>
      <c r="L37" s="323"/>
      <c r="M37" s="674" t="s">
        <v>61</v>
      </c>
      <c r="N37" s="323"/>
      <c r="O37" s="682">
        <v>2</v>
      </c>
      <c r="Q37" s="689" t="s">
        <v>123</v>
      </c>
      <c r="S37" s="673" t="s">
        <v>67</v>
      </c>
      <c r="T37" s="674" t="s">
        <v>87</v>
      </c>
      <c r="U37" s="674">
        <v>690</v>
      </c>
      <c r="V37" s="675" t="s">
        <v>44</v>
      </c>
      <c r="W37" s="676">
        <v>5</v>
      </c>
      <c r="X37" s="676">
        <v>7</v>
      </c>
      <c r="Y37" s="675">
        <v>6</v>
      </c>
    </row>
    <row r="38" spans="2:25" ht="15.75">
      <c r="B38" s="689" t="s">
        <v>123</v>
      </c>
      <c r="C38" s="1180" t="s">
        <v>130</v>
      </c>
      <c r="D38" s="1175" t="s">
        <v>131</v>
      </c>
      <c r="E38" s="1175">
        <v>850</v>
      </c>
      <c r="F38" s="1176" t="s">
        <v>115</v>
      </c>
      <c r="G38" s="676">
        <v>7</v>
      </c>
      <c r="H38" s="676">
        <v>9</v>
      </c>
      <c r="I38" s="675">
        <v>8</v>
      </c>
      <c r="J38" s="683">
        <f t="shared" si="1"/>
        <v>850</v>
      </c>
      <c r="K38" s="684">
        <f t="shared" si="0"/>
        <v>224.57067371202112</v>
      </c>
      <c r="L38" s="323"/>
      <c r="M38" s="674" t="s">
        <v>64</v>
      </c>
      <c r="N38" s="323"/>
      <c r="O38" s="682">
        <v>1</v>
      </c>
      <c r="Q38" s="689" t="s">
        <v>123</v>
      </c>
      <c r="S38" s="673" t="s">
        <v>67</v>
      </c>
      <c r="T38" s="674" t="s">
        <v>90</v>
      </c>
      <c r="U38" s="751">
        <v>850</v>
      </c>
      <c r="V38" s="752" t="s">
        <v>44</v>
      </c>
      <c r="W38" s="676">
        <v>7</v>
      </c>
      <c r="X38" s="676">
        <v>9</v>
      </c>
      <c r="Y38" s="675">
        <v>8</v>
      </c>
    </row>
    <row r="39" spans="2:25" ht="15.75">
      <c r="B39" s="689" t="s">
        <v>123</v>
      </c>
      <c r="C39" s="1181" t="s">
        <v>132</v>
      </c>
      <c r="D39" s="1175" t="s">
        <v>133</v>
      </c>
      <c r="E39" s="1175">
        <v>850</v>
      </c>
      <c r="F39" s="1176" t="s">
        <v>115</v>
      </c>
      <c r="G39" s="676">
        <v>7</v>
      </c>
      <c r="H39" s="676">
        <v>9</v>
      </c>
      <c r="I39" s="675">
        <v>8</v>
      </c>
      <c r="J39" s="683">
        <f t="shared" si="1"/>
        <v>850</v>
      </c>
      <c r="K39" s="684">
        <f t="shared" si="0"/>
        <v>224.57067371202112</v>
      </c>
      <c r="L39" s="323"/>
      <c r="M39" s="674" t="s">
        <v>64</v>
      </c>
      <c r="N39" s="323"/>
      <c r="O39" s="682">
        <v>2</v>
      </c>
      <c r="Q39" s="689" t="s">
        <v>123</v>
      </c>
      <c r="S39" s="673" t="s">
        <v>67</v>
      </c>
      <c r="T39" s="674" t="s">
        <v>93</v>
      </c>
      <c r="U39" s="751">
        <v>850</v>
      </c>
      <c r="V39" s="752" t="s">
        <v>44</v>
      </c>
      <c r="W39" s="676">
        <v>7</v>
      </c>
      <c r="X39" s="676">
        <v>9</v>
      </c>
      <c r="Y39" s="675">
        <v>8</v>
      </c>
    </row>
    <row r="40" spans="2:25" ht="15.75">
      <c r="B40" s="689" t="s">
        <v>82</v>
      </c>
      <c r="C40" s="1182" t="s">
        <v>95</v>
      </c>
      <c r="D40" s="674" t="s">
        <v>134</v>
      </c>
      <c r="E40" s="674">
        <v>575</v>
      </c>
      <c r="F40" s="675" t="s">
        <v>44</v>
      </c>
      <c r="G40" s="676">
        <v>5</v>
      </c>
      <c r="H40" s="676">
        <v>7</v>
      </c>
      <c r="I40" s="675">
        <v>6</v>
      </c>
      <c r="J40" s="683">
        <f t="shared" si="1"/>
        <v>575</v>
      </c>
      <c r="K40" s="684">
        <f t="shared" si="0"/>
        <v>151.91545574636723</v>
      </c>
      <c r="L40" s="323"/>
      <c r="M40" s="674" t="s">
        <v>45</v>
      </c>
      <c r="N40" s="323"/>
      <c r="O40" s="682">
        <v>1</v>
      </c>
      <c r="Q40" s="689" t="s">
        <v>82</v>
      </c>
      <c r="S40" s="673" t="s">
        <v>67</v>
      </c>
      <c r="T40" s="674" t="s">
        <v>104</v>
      </c>
      <c r="U40" s="674">
        <v>630</v>
      </c>
      <c r="V40" s="675" t="s">
        <v>44</v>
      </c>
      <c r="W40" s="676">
        <v>5</v>
      </c>
      <c r="X40" s="676">
        <v>7</v>
      </c>
      <c r="Y40" s="675">
        <v>6</v>
      </c>
    </row>
    <row r="41" spans="2:25" ht="15.75">
      <c r="B41" s="689" t="s">
        <v>82</v>
      </c>
      <c r="C41" s="1180" t="s">
        <v>97</v>
      </c>
      <c r="D41" s="680" t="s">
        <v>135</v>
      </c>
      <c r="E41" s="674">
        <v>630</v>
      </c>
      <c r="F41" s="675" t="s">
        <v>44</v>
      </c>
      <c r="G41" s="676">
        <v>5</v>
      </c>
      <c r="H41" s="676">
        <v>7</v>
      </c>
      <c r="I41" s="675">
        <v>6</v>
      </c>
      <c r="J41" s="683">
        <f t="shared" si="1"/>
        <v>630</v>
      </c>
      <c r="K41" s="684">
        <f t="shared" si="0"/>
        <v>166.44649933949802</v>
      </c>
      <c r="L41" s="323"/>
      <c r="M41" s="674" t="s">
        <v>48</v>
      </c>
      <c r="N41" s="323"/>
      <c r="O41" s="682">
        <v>2</v>
      </c>
      <c r="Q41" s="689" t="s">
        <v>82</v>
      </c>
      <c r="S41" s="673" t="s">
        <v>67</v>
      </c>
      <c r="T41" s="674" t="s">
        <v>107</v>
      </c>
      <c r="U41" s="674">
        <v>630</v>
      </c>
      <c r="V41" s="675" t="s">
        <v>44</v>
      </c>
      <c r="W41" s="676">
        <v>5</v>
      </c>
      <c r="X41" s="676">
        <v>7</v>
      </c>
      <c r="Y41" s="675">
        <v>6</v>
      </c>
    </row>
    <row r="42" spans="2:25" ht="15.75">
      <c r="B42" s="689" t="s">
        <v>82</v>
      </c>
      <c r="C42" s="1180" t="s">
        <v>99</v>
      </c>
      <c r="D42" s="680" t="s">
        <v>136</v>
      </c>
      <c r="E42" s="674">
        <v>630</v>
      </c>
      <c r="F42" s="675" t="s">
        <v>44</v>
      </c>
      <c r="G42" s="676">
        <v>5</v>
      </c>
      <c r="H42" s="676">
        <v>7</v>
      </c>
      <c r="I42" s="675">
        <v>6</v>
      </c>
      <c r="J42" s="683">
        <f t="shared" si="1"/>
        <v>630</v>
      </c>
      <c r="K42" s="684">
        <f t="shared" si="0"/>
        <v>166.44649933949802</v>
      </c>
      <c r="L42" s="323"/>
      <c r="M42" s="674" t="s">
        <v>48</v>
      </c>
      <c r="N42" s="323"/>
      <c r="O42" s="682">
        <v>1</v>
      </c>
      <c r="Q42" s="689" t="s">
        <v>82</v>
      </c>
      <c r="S42" s="673" t="s">
        <v>67</v>
      </c>
      <c r="T42" s="674" t="s">
        <v>110</v>
      </c>
      <c r="U42" s="674">
        <v>690</v>
      </c>
      <c r="V42" s="675" t="s">
        <v>44</v>
      </c>
      <c r="W42" s="676">
        <v>5</v>
      </c>
      <c r="X42" s="676">
        <v>7</v>
      </c>
      <c r="Y42" s="675">
        <v>6</v>
      </c>
    </row>
    <row r="43" spans="2:25" ht="15.75">
      <c r="B43" s="689" t="s">
        <v>82</v>
      </c>
      <c r="C43" s="1180" t="s">
        <v>101</v>
      </c>
      <c r="D43" s="681" t="s">
        <v>137</v>
      </c>
      <c r="E43" s="678">
        <v>3300</v>
      </c>
      <c r="F43" s="679" t="s">
        <v>53</v>
      </c>
      <c r="G43" s="676">
        <v>5</v>
      </c>
      <c r="H43" s="676">
        <v>7</v>
      </c>
      <c r="I43" s="675">
        <v>6</v>
      </c>
      <c r="J43" s="683">
        <f t="shared" si="1"/>
        <v>3300</v>
      </c>
      <c r="K43" s="684">
        <f t="shared" si="0"/>
        <v>871.86261558784668</v>
      </c>
      <c r="L43" s="323"/>
      <c r="M43" s="674" t="s">
        <v>54</v>
      </c>
      <c r="N43" s="323"/>
      <c r="O43" s="682">
        <v>1</v>
      </c>
      <c r="Q43" s="689" t="s">
        <v>82</v>
      </c>
      <c r="S43" s="673" t="s">
        <v>67</v>
      </c>
      <c r="T43" s="674" t="s">
        <v>113</v>
      </c>
      <c r="U43" s="751">
        <v>850</v>
      </c>
      <c r="V43" s="752" t="s">
        <v>44</v>
      </c>
      <c r="W43" s="676">
        <v>7</v>
      </c>
      <c r="X43" s="676">
        <v>9</v>
      </c>
      <c r="Y43" s="675">
        <v>8</v>
      </c>
    </row>
    <row r="44" spans="2:25" ht="15.75">
      <c r="B44" s="689" t="s">
        <v>82</v>
      </c>
      <c r="C44" s="1180" t="s">
        <v>103</v>
      </c>
      <c r="D44" s="680" t="s">
        <v>138</v>
      </c>
      <c r="E44" s="674">
        <v>630</v>
      </c>
      <c r="F44" s="675" t="s">
        <v>44</v>
      </c>
      <c r="G44" s="676">
        <v>5</v>
      </c>
      <c r="H44" s="676">
        <v>7</v>
      </c>
      <c r="I44" s="675">
        <v>6</v>
      </c>
      <c r="J44" s="683">
        <f t="shared" si="1"/>
        <v>630</v>
      </c>
      <c r="K44" s="684">
        <f t="shared" si="0"/>
        <v>166.44649933949802</v>
      </c>
      <c r="L44" s="323"/>
      <c r="M44" s="674" t="s">
        <v>48</v>
      </c>
      <c r="N44" s="323"/>
      <c r="O44" s="682">
        <v>1</v>
      </c>
      <c r="Q44" s="689" t="s">
        <v>82</v>
      </c>
      <c r="S44" s="673" t="s">
        <v>67</v>
      </c>
      <c r="T44" s="674" t="s">
        <v>117</v>
      </c>
      <c r="U44" s="751">
        <v>850</v>
      </c>
      <c r="V44" s="752" t="s">
        <v>44</v>
      </c>
      <c r="W44" s="676">
        <v>7</v>
      </c>
      <c r="X44" s="676">
        <v>9</v>
      </c>
      <c r="Y44" s="675">
        <v>8</v>
      </c>
    </row>
    <row r="45" spans="2:25" ht="15.75">
      <c r="B45" s="689" t="s">
        <v>82</v>
      </c>
      <c r="C45" s="1180" t="s">
        <v>106</v>
      </c>
      <c r="D45" s="680" t="s">
        <v>139</v>
      </c>
      <c r="E45" s="674">
        <v>630</v>
      </c>
      <c r="F45" s="675" t="s">
        <v>44</v>
      </c>
      <c r="G45" s="676">
        <v>5</v>
      </c>
      <c r="H45" s="676">
        <v>7</v>
      </c>
      <c r="I45" s="675">
        <v>6</v>
      </c>
      <c r="J45" s="683">
        <f t="shared" si="1"/>
        <v>630</v>
      </c>
      <c r="K45" s="684">
        <f t="shared" si="0"/>
        <v>166.44649933949802</v>
      </c>
      <c r="L45" s="323"/>
      <c r="M45" s="674" t="s">
        <v>48</v>
      </c>
      <c r="N45" s="323"/>
      <c r="O45" s="682">
        <v>2</v>
      </c>
      <c r="Q45" s="689" t="s">
        <v>82</v>
      </c>
      <c r="S45" s="689" t="s">
        <v>123</v>
      </c>
      <c r="T45" s="1180" t="s">
        <v>124</v>
      </c>
      <c r="U45" s="674">
        <v>630</v>
      </c>
      <c r="V45" s="675" t="s">
        <v>44</v>
      </c>
      <c r="W45" s="676">
        <v>5</v>
      </c>
      <c r="X45" s="676">
        <v>7</v>
      </c>
      <c r="Y45" s="675">
        <v>6</v>
      </c>
    </row>
    <row r="46" spans="2:25" ht="15.75">
      <c r="B46" s="689" t="s">
        <v>82</v>
      </c>
      <c r="C46" s="1180" t="s">
        <v>109</v>
      </c>
      <c r="D46" s="680" t="s">
        <v>140</v>
      </c>
      <c r="E46" s="674">
        <v>690</v>
      </c>
      <c r="F46" s="675" t="s">
        <v>44</v>
      </c>
      <c r="G46" s="676">
        <v>5</v>
      </c>
      <c r="H46" s="676">
        <v>7</v>
      </c>
      <c r="I46" s="675">
        <v>6</v>
      </c>
      <c r="J46" s="683">
        <f t="shared" si="1"/>
        <v>690</v>
      </c>
      <c r="K46" s="684">
        <f t="shared" si="0"/>
        <v>182.29854689564067</v>
      </c>
      <c r="L46" s="323"/>
      <c r="M46" s="674" t="s">
        <v>61</v>
      </c>
      <c r="N46" s="323"/>
      <c r="O46" s="682">
        <v>1</v>
      </c>
      <c r="P46" s="389"/>
      <c r="Q46" s="689" t="s">
        <v>82</v>
      </c>
      <c r="R46" s="389"/>
      <c r="S46" s="689" t="s">
        <v>123</v>
      </c>
      <c r="T46" s="1180" t="s">
        <v>126</v>
      </c>
      <c r="U46" s="674">
        <v>630</v>
      </c>
      <c r="V46" s="675" t="s">
        <v>44</v>
      </c>
      <c r="W46" s="676">
        <v>5</v>
      </c>
      <c r="X46" s="676">
        <v>7</v>
      </c>
      <c r="Y46" s="675">
        <v>6</v>
      </c>
    </row>
    <row r="47" spans="2:25" ht="15.75">
      <c r="B47" s="689" t="s">
        <v>82</v>
      </c>
      <c r="C47" s="1180" t="s">
        <v>112</v>
      </c>
      <c r="D47" s="1179" t="s">
        <v>141</v>
      </c>
      <c r="E47" s="1177">
        <v>850</v>
      </c>
      <c r="F47" s="1178" t="s">
        <v>44</v>
      </c>
      <c r="G47" s="676">
        <v>7</v>
      </c>
      <c r="H47" s="676">
        <v>9</v>
      </c>
      <c r="I47" s="675">
        <v>8</v>
      </c>
      <c r="J47" s="683">
        <f t="shared" si="1"/>
        <v>850</v>
      </c>
      <c r="K47" s="684">
        <f t="shared" si="0"/>
        <v>224.57067371202112</v>
      </c>
      <c r="L47" s="323"/>
      <c r="M47" s="674" t="s">
        <v>142</v>
      </c>
      <c r="N47" s="323"/>
      <c r="O47" s="682">
        <v>2</v>
      </c>
      <c r="P47" s="389"/>
      <c r="Q47" s="689" t="s">
        <v>82</v>
      </c>
      <c r="R47" s="389"/>
      <c r="S47" s="689" t="s">
        <v>123</v>
      </c>
      <c r="T47" s="1180" t="s">
        <v>128</v>
      </c>
      <c r="U47" s="674">
        <v>690</v>
      </c>
      <c r="V47" s="675" t="s">
        <v>44</v>
      </c>
      <c r="W47" s="676">
        <v>5</v>
      </c>
      <c r="X47" s="676">
        <v>7</v>
      </c>
      <c r="Y47" s="675">
        <v>6</v>
      </c>
    </row>
    <row r="48" spans="2:25" ht="15.75">
      <c r="B48" s="689" t="s">
        <v>82</v>
      </c>
      <c r="C48" s="1180" t="s">
        <v>116</v>
      </c>
      <c r="D48" s="1179" t="s">
        <v>143</v>
      </c>
      <c r="E48" s="1177">
        <v>850</v>
      </c>
      <c r="F48" s="1178" t="s">
        <v>44</v>
      </c>
      <c r="G48" s="676">
        <v>7</v>
      </c>
      <c r="H48" s="676">
        <v>9</v>
      </c>
      <c r="I48" s="675">
        <v>8</v>
      </c>
      <c r="J48" s="683">
        <f t="shared" si="1"/>
        <v>850</v>
      </c>
      <c r="K48" s="684">
        <f t="shared" si="0"/>
        <v>224.57067371202112</v>
      </c>
      <c r="L48" s="323"/>
      <c r="M48" s="674" t="s">
        <v>142</v>
      </c>
      <c r="N48" s="323"/>
      <c r="O48" s="682">
        <v>1</v>
      </c>
      <c r="Q48" s="689" t="s">
        <v>82</v>
      </c>
      <c r="S48" s="689" t="s">
        <v>123</v>
      </c>
      <c r="T48" s="1180" t="s">
        <v>130</v>
      </c>
      <c r="U48" s="751">
        <v>850</v>
      </c>
      <c r="V48" s="752" t="s">
        <v>44</v>
      </c>
      <c r="W48" s="676">
        <v>7</v>
      </c>
      <c r="X48" s="676">
        <v>9</v>
      </c>
      <c r="Y48" s="675">
        <v>8</v>
      </c>
    </row>
    <row r="49" spans="2:25" ht="15.75">
      <c r="B49" s="689" t="s">
        <v>123</v>
      </c>
      <c r="C49" s="1180" t="s">
        <v>144</v>
      </c>
      <c r="D49" s="680" t="s">
        <v>145</v>
      </c>
      <c r="E49" s="674">
        <v>575</v>
      </c>
      <c r="F49" s="675" t="s">
        <v>44</v>
      </c>
      <c r="G49" s="676">
        <v>5</v>
      </c>
      <c r="H49" s="676">
        <v>7</v>
      </c>
      <c r="I49" s="675">
        <v>6</v>
      </c>
      <c r="J49" s="683">
        <f t="shared" si="1"/>
        <v>575</v>
      </c>
      <c r="K49" s="684">
        <f t="shared" si="0"/>
        <v>151.91545574636723</v>
      </c>
      <c r="L49" s="323"/>
      <c r="M49" s="674" t="s">
        <v>45</v>
      </c>
      <c r="N49" s="323"/>
      <c r="O49" s="682">
        <v>2</v>
      </c>
      <c r="Q49" s="689" t="s">
        <v>123</v>
      </c>
      <c r="S49" s="689" t="s">
        <v>123</v>
      </c>
      <c r="T49" s="1181" t="s">
        <v>132</v>
      </c>
      <c r="U49" s="751">
        <v>850</v>
      </c>
      <c r="V49" s="752" t="s">
        <v>44</v>
      </c>
      <c r="W49" s="676">
        <v>7</v>
      </c>
      <c r="X49" s="676">
        <v>9</v>
      </c>
      <c r="Y49" s="675">
        <v>8</v>
      </c>
    </row>
    <row r="50" spans="2:25" ht="15.75">
      <c r="B50" s="689" t="s">
        <v>123</v>
      </c>
      <c r="C50" s="1180" t="s">
        <v>146</v>
      </c>
      <c r="D50" s="680" t="s">
        <v>147</v>
      </c>
      <c r="E50" s="674">
        <v>685</v>
      </c>
      <c r="F50" s="675" t="s">
        <v>44</v>
      </c>
      <c r="G50" s="676">
        <v>5</v>
      </c>
      <c r="H50" s="676">
        <v>7</v>
      </c>
      <c r="I50" s="675">
        <v>6</v>
      </c>
      <c r="J50" s="683">
        <f t="shared" si="1"/>
        <v>685</v>
      </c>
      <c r="K50" s="684">
        <f t="shared" si="0"/>
        <v>180.97754293262878</v>
      </c>
      <c r="L50" s="323"/>
      <c r="M50" s="674" t="s">
        <v>48</v>
      </c>
      <c r="N50" s="323"/>
      <c r="O50" s="682">
        <v>1</v>
      </c>
      <c r="Q50" s="689" t="s">
        <v>123</v>
      </c>
      <c r="S50" s="689" t="s">
        <v>123</v>
      </c>
      <c r="T50" s="1180" t="s">
        <v>144</v>
      </c>
      <c r="U50" s="674">
        <v>575</v>
      </c>
      <c r="V50" s="675" t="s">
        <v>44</v>
      </c>
      <c r="W50" s="676">
        <v>5</v>
      </c>
      <c r="X50" s="676">
        <v>7</v>
      </c>
      <c r="Y50" s="675">
        <v>6</v>
      </c>
    </row>
    <row r="51" spans="2:25" ht="15.75">
      <c r="B51" s="689" t="s">
        <v>123</v>
      </c>
      <c r="C51" s="1180" t="s">
        <v>148</v>
      </c>
      <c r="D51" s="680" t="s">
        <v>149</v>
      </c>
      <c r="E51" s="674">
        <v>685</v>
      </c>
      <c r="F51" s="675" t="s">
        <v>44</v>
      </c>
      <c r="G51" s="676">
        <v>5</v>
      </c>
      <c r="H51" s="676">
        <v>7</v>
      </c>
      <c r="I51" s="675">
        <v>6</v>
      </c>
      <c r="J51" s="683">
        <f t="shared" si="1"/>
        <v>685</v>
      </c>
      <c r="K51" s="684">
        <f t="shared" si="0"/>
        <v>180.97754293262878</v>
      </c>
      <c r="L51" s="323"/>
      <c r="M51" s="674" t="s">
        <v>48</v>
      </c>
      <c r="N51" s="323"/>
      <c r="O51" s="682">
        <v>2</v>
      </c>
      <c r="Q51" s="689" t="s">
        <v>123</v>
      </c>
      <c r="S51" s="689" t="s">
        <v>123</v>
      </c>
      <c r="T51" s="1180" t="s">
        <v>146</v>
      </c>
      <c r="U51" s="674">
        <v>685</v>
      </c>
      <c r="V51" s="675" t="s">
        <v>44</v>
      </c>
      <c r="W51" s="676">
        <v>5</v>
      </c>
      <c r="X51" s="676">
        <v>7</v>
      </c>
      <c r="Y51" s="675">
        <v>6</v>
      </c>
    </row>
    <row r="52" spans="2:25" ht="15.75">
      <c r="B52" s="689" t="s">
        <v>123</v>
      </c>
      <c r="C52" s="1180" t="s">
        <v>150</v>
      </c>
      <c r="D52" s="681" t="s">
        <v>151</v>
      </c>
      <c r="E52" s="678">
        <v>3300</v>
      </c>
      <c r="F52" s="679" t="s">
        <v>53</v>
      </c>
      <c r="G52" s="676">
        <v>5</v>
      </c>
      <c r="H52" s="676">
        <v>7</v>
      </c>
      <c r="I52" s="675">
        <v>6</v>
      </c>
      <c r="J52" s="683">
        <f t="shared" si="1"/>
        <v>3300</v>
      </c>
      <c r="K52" s="684">
        <f t="shared" si="0"/>
        <v>871.86261558784668</v>
      </c>
      <c r="L52" s="323"/>
      <c r="M52" s="674" t="s">
        <v>54</v>
      </c>
      <c r="N52" s="323"/>
      <c r="O52" s="682">
        <v>1</v>
      </c>
      <c r="Q52" s="689" t="s">
        <v>123</v>
      </c>
      <c r="S52" s="689" t="s">
        <v>123</v>
      </c>
      <c r="T52" s="1180" t="s">
        <v>148</v>
      </c>
      <c r="U52" s="674">
        <v>685</v>
      </c>
      <c r="V52" s="675" t="s">
        <v>44</v>
      </c>
      <c r="W52" s="676">
        <v>5</v>
      </c>
      <c r="X52" s="676">
        <v>7</v>
      </c>
      <c r="Y52" s="675">
        <v>6</v>
      </c>
    </row>
    <row r="53" spans="2:25" ht="15.75">
      <c r="B53" s="689" t="s">
        <v>123</v>
      </c>
      <c r="C53" s="1180" t="s">
        <v>152</v>
      </c>
      <c r="D53" s="680" t="s">
        <v>153</v>
      </c>
      <c r="E53" s="674">
        <v>630</v>
      </c>
      <c r="F53" s="675" t="s">
        <v>44</v>
      </c>
      <c r="G53" s="676">
        <v>5</v>
      </c>
      <c r="H53" s="676">
        <v>7</v>
      </c>
      <c r="I53" s="675">
        <v>6</v>
      </c>
      <c r="J53" s="683">
        <f t="shared" si="1"/>
        <v>630</v>
      </c>
      <c r="K53" s="684">
        <f>E53/3.785</f>
        <v>166.44649933949802</v>
      </c>
      <c r="L53" s="323"/>
      <c r="M53" s="674" t="s">
        <v>48</v>
      </c>
      <c r="N53" s="323"/>
      <c r="O53" s="682">
        <v>1</v>
      </c>
      <c r="Q53" s="689" t="s">
        <v>123</v>
      </c>
      <c r="S53" s="689" t="s">
        <v>123</v>
      </c>
      <c r="T53" s="1180" t="s">
        <v>150</v>
      </c>
      <c r="U53" s="678">
        <v>3300</v>
      </c>
      <c r="V53" s="679" t="s">
        <v>53</v>
      </c>
      <c r="W53" s="676">
        <v>5</v>
      </c>
      <c r="X53" s="676">
        <v>7</v>
      </c>
      <c r="Y53" s="675">
        <v>6</v>
      </c>
    </row>
    <row r="54" spans="2:25" ht="15.75">
      <c r="B54" s="689" t="s">
        <v>123</v>
      </c>
      <c r="C54" s="1180" t="s">
        <v>154</v>
      </c>
      <c r="D54" s="680" t="s">
        <v>155</v>
      </c>
      <c r="E54" s="674">
        <v>630</v>
      </c>
      <c r="F54" s="675" t="s">
        <v>44</v>
      </c>
      <c r="G54" s="676">
        <v>5</v>
      </c>
      <c r="H54" s="676">
        <v>7</v>
      </c>
      <c r="I54" s="675">
        <v>6</v>
      </c>
      <c r="J54" s="683">
        <f t="shared" si="1"/>
        <v>630</v>
      </c>
      <c r="K54" s="684">
        <f t="shared" ref="K54:K57" si="2">E54/3.785</f>
        <v>166.44649933949802</v>
      </c>
      <c r="L54" s="323"/>
      <c r="M54" s="674" t="s">
        <v>48</v>
      </c>
      <c r="N54" s="323"/>
      <c r="O54" s="682">
        <v>2</v>
      </c>
      <c r="Q54" s="689" t="s">
        <v>123</v>
      </c>
      <c r="S54" s="689" t="s">
        <v>123</v>
      </c>
      <c r="T54" s="1180" t="s">
        <v>152</v>
      </c>
      <c r="U54" s="674">
        <v>630</v>
      </c>
      <c r="V54" s="675" t="s">
        <v>44</v>
      </c>
      <c r="W54" s="676">
        <v>5</v>
      </c>
      <c r="X54" s="676">
        <v>7</v>
      </c>
      <c r="Y54" s="675">
        <v>6</v>
      </c>
    </row>
    <row r="55" spans="2:25" ht="15.75">
      <c r="B55" s="689" t="s">
        <v>123</v>
      </c>
      <c r="C55" s="1180" t="s">
        <v>156</v>
      </c>
      <c r="D55" s="680" t="s">
        <v>157</v>
      </c>
      <c r="E55" s="674">
        <v>690</v>
      </c>
      <c r="F55" s="675" t="s">
        <v>44</v>
      </c>
      <c r="G55" s="676">
        <v>5</v>
      </c>
      <c r="H55" s="676">
        <v>7</v>
      </c>
      <c r="I55" s="675">
        <v>6</v>
      </c>
      <c r="J55" s="683">
        <f t="shared" si="1"/>
        <v>690</v>
      </c>
      <c r="K55" s="684">
        <f t="shared" si="2"/>
        <v>182.29854689564067</v>
      </c>
      <c r="L55" s="323"/>
      <c r="M55" s="674" t="s">
        <v>61</v>
      </c>
      <c r="N55" s="323"/>
      <c r="O55" s="682">
        <v>1</v>
      </c>
      <c r="Q55" s="689" t="s">
        <v>123</v>
      </c>
      <c r="S55" s="689" t="s">
        <v>123</v>
      </c>
      <c r="T55" s="1180" t="s">
        <v>154</v>
      </c>
      <c r="U55" s="674">
        <v>630</v>
      </c>
      <c r="V55" s="675" t="s">
        <v>44</v>
      </c>
      <c r="W55" s="676">
        <v>5</v>
      </c>
      <c r="X55" s="676">
        <v>7</v>
      </c>
      <c r="Y55" s="675">
        <v>6</v>
      </c>
    </row>
    <row r="56" spans="2:25" ht="15.75">
      <c r="B56" s="689" t="s">
        <v>123</v>
      </c>
      <c r="C56" s="1180" t="s">
        <v>158</v>
      </c>
      <c r="D56" s="680" t="s">
        <v>159</v>
      </c>
      <c r="E56" s="674">
        <v>690</v>
      </c>
      <c r="F56" s="675" t="s">
        <v>44</v>
      </c>
      <c r="G56" s="676">
        <v>5</v>
      </c>
      <c r="H56" s="676">
        <v>7</v>
      </c>
      <c r="I56" s="675">
        <v>6</v>
      </c>
      <c r="J56" s="683">
        <f t="shared" si="1"/>
        <v>690</v>
      </c>
      <c r="K56" s="684">
        <f t="shared" si="2"/>
        <v>182.29854689564067</v>
      </c>
      <c r="L56" s="323"/>
      <c r="M56" s="674" t="s">
        <v>61</v>
      </c>
      <c r="N56" s="323"/>
      <c r="O56" s="682">
        <v>2</v>
      </c>
      <c r="Q56" s="689" t="s">
        <v>123</v>
      </c>
      <c r="S56" s="689" t="s">
        <v>123</v>
      </c>
      <c r="T56" s="1180" t="s">
        <v>156</v>
      </c>
      <c r="U56" s="674">
        <v>690</v>
      </c>
      <c r="V56" s="675" t="s">
        <v>44</v>
      </c>
      <c r="W56" s="676">
        <v>5</v>
      </c>
      <c r="X56" s="676">
        <v>7</v>
      </c>
      <c r="Y56" s="675">
        <v>6</v>
      </c>
    </row>
    <row r="57" spans="2:25" ht="15.75">
      <c r="B57" s="689" t="s">
        <v>123</v>
      </c>
      <c r="C57" s="1180" t="s">
        <v>160</v>
      </c>
      <c r="D57" s="1179" t="s">
        <v>161</v>
      </c>
      <c r="E57" s="1177">
        <v>850</v>
      </c>
      <c r="F57" s="1178" t="s">
        <v>44</v>
      </c>
      <c r="G57" s="676">
        <v>7</v>
      </c>
      <c r="H57" s="676">
        <v>9</v>
      </c>
      <c r="I57" s="675">
        <v>8</v>
      </c>
      <c r="J57" s="683">
        <f t="shared" si="1"/>
        <v>850</v>
      </c>
      <c r="K57" s="684">
        <f t="shared" si="2"/>
        <v>224.57067371202112</v>
      </c>
      <c r="L57" s="323"/>
      <c r="M57" s="674" t="s">
        <v>64</v>
      </c>
      <c r="N57" s="323"/>
      <c r="O57" s="682">
        <v>1</v>
      </c>
      <c r="Q57" s="689" t="s">
        <v>123</v>
      </c>
      <c r="S57" s="689" t="s">
        <v>123</v>
      </c>
      <c r="T57" s="1180" t="s">
        <v>158</v>
      </c>
      <c r="U57" s="674">
        <v>690</v>
      </c>
      <c r="V57" s="675" t="s">
        <v>44</v>
      </c>
      <c r="W57" s="676">
        <v>5</v>
      </c>
      <c r="X57" s="676">
        <v>7</v>
      </c>
      <c r="Y57" s="675">
        <v>6</v>
      </c>
    </row>
    <row r="58" spans="2:25" ht="15.75">
      <c r="B58" s="689" t="s">
        <v>123</v>
      </c>
      <c r="C58" s="1180" t="s">
        <v>162</v>
      </c>
      <c r="D58" s="1179" t="s">
        <v>163</v>
      </c>
      <c r="E58" s="1177">
        <v>850</v>
      </c>
      <c r="F58" s="1178" t="s">
        <v>44</v>
      </c>
      <c r="G58" s="676">
        <v>7</v>
      </c>
      <c r="H58" s="676">
        <v>9</v>
      </c>
      <c r="I58" s="675">
        <v>8</v>
      </c>
      <c r="J58" s="683">
        <f t="shared" ref="J58" si="3">K58*3.785</f>
        <v>850</v>
      </c>
      <c r="K58" s="684">
        <f t="shared" ref="K58" si="4">E58/3.785</f>
        <v>224.57067371202112</v>
      </c>
      <c r="L58" s="323"/>
      <c r="M58" s="674" t="s">
        <v>64</v>
      </c>
      <c r="N58" s="323"/>
      <c r="O58" s="682">
        <v>2</v>
      </c>
      <c r="Q58" s="689" t="s">
        <v>123</v>
      </c>
      <c r="S58" s="689" t="s">
        <v>123</v>
      </c>
      <c r="T58" s="1180" t="s">
        <v>160</v>
      </c>
      <c r="U58" s="751">
        <v>850</v>
      </c>
      <c r="V58" s="752" t="s">
        <v>44</v>
      </c>
      <c r="W58" s="676">
        <v>7</v>
      </c>
      <c r="X58" s="676">
        <v>9</v>
      </c>
      <c r="Y58" s="675">
        <v>8</v>
      </c>
    </row>
    <row r="59" spans="2:25" ht="15.75">
      <c r="S59" s="689" t="s">
        <v>123</v>
      </c>
      <c r="T59" s="1180" t="s">
        <v>162</v>
      </c>
      <c r="U59" s="751">
        <v>850</v>
      </c>
      <c r="V59" s="752" t="s">
        <v>44</v>
      </c>
      <c r="W59" s="676">
        <v>7</v>
      </c>
      <c r="X59" s="676">
        <v>9</v>
      </c>
      <c r="Y59" s="675">
        <v>8</v>
      </c>
    </row>
    <row r="60" spans="2:25" ht="15.75">
      <c r="B60" s="673" t="s">
        <v>41</v>
      </c>
      <c r="C60" s="685" t="s">
        <v>164</v>
      </c>
      <c r="D60" s="682" t="s">
        <v>165</v>
      </c>
      <c r="E60" s="686">
        <v>925</v>
      </c>
      <c r="F60" s="687" t="s">
        <v>166</v>
      </c>
      <c r="G60" s="688">
        <v>1.4999999999999999E-2</v>
      </c>
      <c r="H60" s="688">
        <v>2.5000000000000001E-2</v>
      </c>
      <c r="I60" s="688">
        <v>0.02</v>
      </c>
      <c r="J60" s="676">
        <f>E60</f>
        <v>925</v>
      </c>
      <c r="K60" s="684">
        <f t="shared" ref="K60:K62" si="5">E60/3.785</f>
        <v>244.38573315719947</v>
      </c>
      <c r="Q60" s="673" t="s">
        <v>41</v>
      </c>
    </row>
    <row r="61" spans="2:25" ht="15.75">
      <c r="B61" s="673" t="s">
        <v>41</v>
      </c>
      <c r="C61" s="682" t="s">
        <v>167</v>
      </c>
      <c r="D61" s="682" t="s">
        <v>168</v>
      </c>
      <c r="E61" s="686">
        <v>925</v>
      </c>
      <c r="F61" s="687" t="s">
        <v>166</v>
      </c>
      <c r="G61" s="688">
        <v>1.4999999999999999E-2</v>
      </c>
      <c r="H61" s="688">
        <v>2.5000000000000001E-2</v>
      </c>
      <c r="I61" s="688">
        <v>0.02</v>
      </c>
      <c r="J61" s="676">
        <f t="shared" ref="J61:J62" si="6">E61</f>
        <v>925</v>
      </c>
      <c r="K61" s="684">
        <f t="shared" si="5"/>
        <v>244.38573315719947</v>
      </c>
      <c r="Q61" s="673" t="s">
        <v>41</v>
      </c>
    </row>
    <row r="62" spans="2:25" ht="15.75">
      <c r="B62" s="689" t="s">
        <v>82</v>
      </c>
      <c r="C62" s="690" t="s">
        <v>169</v>
      </c>
      <c r="D62" s="682" t="s">
        <v>170</v>
      </c>
      <c r="E62" s="686">
        <v>925</v>
      </c>
      <c r="F62" s="687" t="s">
        <v>166</v>
      </c>
      <c r="G62" s="688">
        <v>1.4999999999999999E-2</v>
      </c>
      <c r="H62" s="688">
        <v>2.5000000000000001E-2</v>
      </c>
      <c r="I62" s="688">
        <v>0.02</v>
      </c>
      <c r="J62" s="676">
        <f t="shared" si="6"/>
        <v>925</v>
      </c>
      <c r="K62" s="684">
        <f t="shared" si="5"/>
        <v>244.38573315719947</v>
      </c>
      <c r="Q62" s="689" t="s">
        <v>82</v>
      </c>
    </row>
    <row r="63" spans="2:25" ht="15.75">
      <c r="J63" s="686"/>
      <c r="K63" s="684"/>
    </row>
    <row r="65" spans="2:25" ht="15.75">
      <c r="B65" s="55" t="s">
        <v>171</v>
      </c>
      <c r="C65" s="55"/>
      <c r="D65" s="55"/>
      <c r="E65" s="55"/>
      <c r="F65" s="55"/>
      <c r="G65" s="55"/>
      <c r="H65" s="55"/>
      <c r="Q65" s="55" t="s">
        <v>171</v>
      </c>
    </row>
    <row r="66" spans="2:25" ht="45">
      <c r="B66" s="481" t="s">
        <v>31</v>
      </c>
      <c r="C66" s="481" t="s">
        <v>32</v>
      </c>
      <c r="D66" s="481" t="s">
        <v>33</v>
      </c>
      <c r="E66" s="547" t="s">
        <v>34</v>
      </c>
      <c r="F66" s="481" t="s">
        <v>35</v>
      </c>
      <c r="G66" s="547" t="s">
        <v>36</v>
      </c>
      <c r="H66" s="547" t="s">
        <v>37</v>
      </c>
      <c r="I66" s="547" t="s">
        <v>38</v>
      </c>
      <c r="J66" s="547" t="s">
        <v>34</v>
      </c>
      <c r="K66" s="547" t="s">
        <v>39</v>
      </c>
      <c r="Q66" s="481" t="s">
        <v>31</v>
      </c>
      <c r="S66" s="481" t="s">
        <v>31</v>
      </c>
      <c r="T66" s="481" t="s">
        <v>32</v>
      </c>
      <c r="U66" s="547" t="s">
        <v>34</v>
      </c>
      <c r="V66" s="481" t="s">
        <v>35</v>
      </c>
      <c r="W66" s="547" t="s">
        <v>36</v>
      </c>
      <c r="X66" s="547" t="s">
        <v>37</v>
      </c>
      <c r="Y66" s="547" t="s">
        <v>38</v>
      </c>
    </row>
    <row r="67" spans="2:25" ht="15.75">
      <c r="B67" s="691" t="s">
        <v>82</v>
      </c>
      <c r="C67" s="692" t="s">
        <v>172</v>
      </c>
      <c r="D67" s="693" t="s">
        <v>173</v>
      </c>
      <c r="E67" s="687">
        <v>590</v>
      </c>
      <c r="F67" s="687" t="s">
        <v>44</v>
      </c>
      <c r="G67" s="676">
        <v>5</v>
      </c>
      <c r="H67" s="675">
        <v>7</v>
      </c>
      <c r="I67" s="676">
        <v>6</v>
      </c>
      <c r="J67" s="683">
        <f t="shared" ref="J67:J97" si="7">K67*3.785</f>
        <v>590</v>
      </c>
      <c r="K67" s="684">
        <f t="shared" ref="K67:K97" si="8">E67/3.785</f>
        <v>155.8784676354029</v>
      </c>
      <c r="Q67" s="691" t="s">
        <v>82</v>
      </c>
      <c r="S67" s="691" t="s">
        <v>82</v>
      </c>
      <c r="T67" s="692" t="s">
        <v>172</v>
      </c>
      <c r="U67" s="687">
        <v>590</v>
      </c>
      <c r="V67" s="687" t="s">
        <v>44</v>
      </c>
      <c r="W67" s="676">
        <v>5</v>
      </c>
      <c r="X67" s="675">
        <v>7</v>
      </c>
      <c r="Y67" s="676">
        <v>6</v>
      </c>
    </row>
    <row r="68" spans="2:25" ht="15.75">
      <c r="B68" s="691" t="s">
        <v>82</v>
      </c>
      <c r="C68" s="694" t="s">
        <v>174</v>
      </c>
      <c r="D68" s="695" t="s">
        <v>175</v>
      </c>
      <c r="E68" s="687">
        <v>875</v>
      </c>
      <c r="F68" s="687" t="s">
        <v>44</v>
      </c>
      <c r="G68" s="676">
        <v>5</v>
      </c>
      <c r="H68" s="675">
        <v>7</v>
      </c>
      <c r="I68" s="676">
        <v>6</v>
      </c>
      <c r="J68" s="683">
        <f t="shared" si="7"/>
        <v>875</v>
      </c>
      <c r="K68" s="684">
        <f t="shared" si="8"/>
        <v>231.17569352708057</v>
      </c>
      <c r="Q68" s="691" t="s">
        <v>82</v>
      </c>
      <c r="S68" s="691" t="s">
        <v>82</v>
      </c>
      <c r="T68" s="694" t="s">
        <v>174</v>
      </c>
      <c r="U68" s="687">
        <v>875</v>
      </c>
      <c r="V68" s="687" t="s">
        <v>44</v>
      </c>
      <c r="W68" s="676">
        <v>5</v>
      </c>
      <c r="X68" s="675">
        <v>7</v>
      </c>
      <c r="Y68" s="676">
        <v>6</v>
      </c>
    </row>
    <row r="69" spans="2:25" ht="15.75">
      <c r="B69" s="691" t="s">
        <v>123</v>
      </c>
      <c r="C69" s="694" t="s">
        <v>176</v>
      </c>
      <c r="D69" s="695" t="s">
        <v>177</v>
      </c>
      <c r="E69" s="687">
        <v>875</v>
      </c>
      <c r="F69" s="687" t="s">
        <v>44</v>
      </c>
      <c r="G69" s="676">
        <v>5</v>
      </c>
      <c r="H69" s="675">
        <v>7</v>
      </c>
      <c r="I69" s="676">
        <v>6</v>
      </c>
      <c r="J69" s="683">
        <f t="shared" si="7"/>
        <v>875</v>
      </c>
      <c r="K69" s="684">
        <f t="shared" si="8"/>
        <v>231.17569352708057</v>
      </c>
      <c r="Q69" s="691" t="s">
        <v>123</v>
      </c>
      <c r="S69" s="691" t="s">
        <v>82</v>
      </c>
      <c r="T69" s="692" t="s">
        <v>178</v>
      </c>
      <c r="U69" s="687">
        <v>590</v>
      </c>
      <c r="V69" s="687" t="s">
        <v>44</v>
      </c>
      <c r="W69" s="676">
        <v>5</v>
      </c>
      <c r="X69" s="675">
        <v>7</v>
      </c>
      <c r="Y69" s="676">
        <v>6</v>
      </c>
    </row>
    <row r="70" spans="2:25" ht="15.75">
      <c r="B70" s="691" t="s">
        <v>123</v>
      </c>
      <c r="C70" s="694" t="s">
        <v>179</v>
      </c>
      <c r="D70" s="695" t="s">
        <v>180</v>
      </c>
      <c r="E70" s="687">
        <v>875</v>
      </c>
      <c r="F70" s="687" t="s">
        <v>44</v>
      </c>
      <c r="G70" s="676">
        <v>5</v>
      </c>
      <c r="H70" s="675">
        <v>7</v>
      </c>
      <c r="I70" s="676">
        <v>6</v>
      </c>
      <c r="J70" s="683">
        <f t="shared" si="7"/>
        <v>875</v>
      </c>
      <c r="K70" s="684">
        <f t="shared" si="8"/>
        <v>231.17569352708057</v>
      </c>
      <c r="Q70" s="691" t="s">
        <v>123</v>
      </c>
      <c r="S70" s="691" t="s">
        <v>82</v>
      </c>
      <c r="T70" s="694" t="s">
        <v>181</v>
      </c>
      <c r="U70" s="687">
        <v>875</v>
      </c>
      <c r="V70" s="687" t="s">
        <v>44</v>
      </c>
      <c r="W70" s="676">
        <v>5</v>
      </c>
      <c r="X70" s="675">
        <v>7</v>
      </c>
      <c r="Y70" s="676">
        <v>6</v>
      </c>
    </row>
    <row r="71" spans="2:25" ht="15.75">
      <c r="B71" s="691" t="s">
        <v>123</v>
      </c>
      <c r="C71" s="694" t="s">
        <v>182</v>
      </c>
      <c r="D71" s="695" t="s">
        <v>183</v>
      </c>
      <c r="E71" s="687">
        <v>875</v>
      </c>
      <c r="F71" s="687" t="s">
        <v>44</v>
      </c>
      <c r="G71" s="676">
        <v>5</v>
      </c>
      <c r="H71" s="675">
        <v>7</v>
      </c>
      <c r="I71" s="676">
        <v>6</v>
      </c>
      <c r="J71" s="683">
        <f t="shared" si="7"/>
        <v>875</v>
      </c>
      <c r="K71" s="684">
        <f t="shared" si="8"/>
        <v>231.17569352708057</v>
      </c>
      <c r="Q71" s="691" t="s">
        <v>123</v>
      </c>
      <c r="S71" s="691" t="s">
        <v>82</v>
      </c>
      <c r="T71" s="692" t="s">
        <v>184</v>
      </c>
      <c r="U71" s="687">
        <v>590</v>
      </c>
      <c r="V71" s="687" t="s">
        <v>44</v>
      </c>
      <c r="W71" s="676">
        <v>5</v>
      </c>
      <c r="X71" s="675">
        <v>7</v>
      </c>
      <c r="Y71" s="676">
        <v>6</v>
      </c>
    </row>
    <row r="72" spans="2:25" ht="15.75">
      <c r="B72" s="691" t="s">
        <v>82</v>
      </c>
      <c r="C72" s="692" t="s">
        <v>178</v>
      </c>
      <c r="D72" s="696" t="s">
        <v>185</v>
      </c>
      <c r="E72" s="687">
        <v>590</v>
      </c>
      <c r="F72" s="687" t="s">
        <v>44</v>
      </c>
      <c r="G72" s="676">
        <v>5</v>
      </c>
      <c r="H72" s="675">
        <v>7</v>
      </c>
      <c r="I72" s="676">
        <v>6</v>
      </c>
      <c r="J72" s="683">
        <f t="shared" si="7"/>
        <v>590</v>
      </c>
      <c r="K72" s="684">
        <f t="shared" si="8"/>
        <v>155.8784676354029</v>
      </c>
      <c r="Q72" s="691" t="s">
        <v>82</v>
      </c>
      <c r="S72" s="691" t="s">
        <v>82</v>
      </c>
      <c r="T72" s="694" t="s">
        <v>186</v>
      </c>
      <c r="U72" s="687">
        <v>875</v>
      </c>
      <c r="V72" s="687" t="s">
        <v>44</v>
      </c>
      <c r="W72" s="676">
        <v>5</v>
      </c>
      <c r="X72" s="675">
        <v>7</v>
      </c>
      <c r="Y72" s="676">
        <v>6</v>
      </c>
    </row>
    <row r="73" spans="2:25" ht="15.75">
      <c r="B73" s="691" t="s">
        <v>82</v>
      </c>
      <c r="C73" s="694" t="s">
        <v>181</v>
      </c>
      <c r="D73" s="697" t="s">
        <v>187</v>
      </c>
      <c r="E73" s="687">
        <v>875</v>
      </c>
      <c r="F73" s="687" t="s">
        <v>44</v>
      </c>
      <c r="G73" s="676">
        <v>5</v>
      </c>
      <c r="H73" s="675">
        <v>7</v>
      </c>
      <c r="I73" s="676">
        <v>6</v>
      </c>
      <c r="J73" s="683">
        <f t="shared" si="7"/>
        <v>875</v>
      </c>
      <c r="K73" s="684">
        <f t="shared" si="8"/>
        <v>231.17569352708057</v>
      </c>
      <c r="Q73" s="691" t="s">
        <v>82</v>
      </c>
      <c r="S73" s="323" t="s">
        <v>41</v>
      </c>
      <c r="T73" s="687" t="s">
        <v>188</v>
      </c>
      <c r="U73" s="687">
        <v>590</v>
      </c>
      <c r="V73" s="687" t="s">
        <v>44</v>
      </c>
      <c r="W73" s="676">
        <v>5</v>
      </c>
      <c r="X73" s="675">
        <v>7</v>
      </c>
      <c r="Y73" s="676">
        <v>6</v>
      </c>
    </row>
    <row r="74" spans="2:25" ht="15.75">
      <c r="B74" s="691" t="s">
        <v>123</v>
      </c>
      <c r="C74" s="694" t="s">
        <v>189</v>
      </c>
      <c r="D74" s="697" t="s">
        <v>190</v>
      </c>
      <c r="E74" s="687">
        <v>875</v>
      </c>
      <c r="F74" s="687" t="s">
        <v>44</v>
      </c>
      <c r="G74" s="676">
        <v>5</v>
      </c>
      <c r="H74" s="675">
        <v>7</v>
      </c>
      <c r="I74" s="676">
        <v>6</v>
      </c>
      <c r="J74" s="683">
        <f t="shared" si="7"/>
        <v>875</v>
      </c>
      <c r="K74" s="684">
        <f t="shared" si="8"/>
        <v>231.17569352708057</v>
      </c>
      <c r="Q74" s="691" t="s">
        <v>123</v>
      </c>
      <c r="S74" s="323" t="s">
        <v>41</v>
      </c>
      <c r="T74" s="687" t="s">
        <v>191</v>
      </c>
      <c r="U74" s="687">
        <v>875</v>
      </c>
      <c r="V74" s="687" t="s">
        <v>44</v>
      </c>
      <c r="W74" s="676">
        <v>5</v>
      </c>
      <c r="X74" s="675">
        <v>7</v>
      </c>
      <c r="Y74" s="676">
        <v>6</v>
      </c>
    </row>
    <row r="75" spans="2:25" ht="15.75">
      <c r="B75" s="691" t="s">
        <v>123</v>
      </c>
      <c r="C75" s="694" t="s">
        <v>192</v>
      </c>
      <c r="D75" s="697" t="s">
        <v>193</v>
      </c>
      <c r="E75" s="687">
        <v>875</v>
      </c>
      <c r="F75" s="687" t="s">
        <v>44</v>
      </c>
      <c r="G75" s="676">
        <v>5</v>
      </c>
      <c r="H75" s="675">
        <v>7</v>
      </c>
      <c r="I75" s="676">
        <v>6</v>
      </c>
      <c r="J75" s="683">
        <f t="shared" si="7"/>
        <v>875</v>
      </c>
      <c r="K75" s="684">
        <f t="shared" si="8"/>
        <v>231.17569352708057</v>
      </c>
      <c r="Q75" s="691" t="s">
        <v>123</v>
      </c>
      <c r="S75" s="691" t="s">
        <v>82</v>
      </c>
      <c r="T75" s="694" t="s">
        <v>194</v>
      </c>
      <c r="U75" s="687">
        <v>590</v>
      </c>
      <c r="V75" s="687" t="s">
        <v>44</v>
      </c>
      <c r="W75" s="676">
        <v>5</v>
      </c>
      <c r="X75" s="675">
        <v>7</v>
      </c>
      <c r="Y75" s="676">
        <v>6</v>
      </c>
    </row>
    <row r="76" spans="2:25" ht="15.75">
      <c r="B76" s="691" t="s">
        <v>82</v>
      </c>
      <c r="C76" s="692" t="s">
        <v>184</v>
      </c>
      <c r="D76" s="696" t="s">
        <v>195</v>
      </c>
      <c r="E76" s="687">
        <v>590</v>
      </c>
      <c r="F76" s="687" t="s">
        <v>44</v>
      </c>
      <c r="G76" s="676">
        <v>5</v>
      </c>
      <c r="H76" s="675">
        <v>7</v>
      </c>
      <c r="I76" s="676">
        <v>6</v>
      </c>
      <c r="J76" s="683">
        <f t="shared" si="7"/>
        <v>590</v>
      </c>
      <c r="K76" s="684">
        <f t="shared" si="8"/>
        <v>155.8784676354029</v>
      </c>
      <c r="Q76" s="691" t="s">
        <v>82</v>
      </c>
      <c r="S76" s="323" t="s">
        <v>41</v>
      </c>
      <c r="T76" s="687" t="s">
        <v>196</v>
      </c>
      <c r="U76" s="687">
        <v>875</v>
      </c>
      <c r="V76" s="687" t="s">
        <v>44</v>
      </c>
      <c r="W76" s="676">
        <v>5</v>
      </c>
      <c r="X76" s="675">
        <v>7</v>
      </c>
      <c r="Y76" s="676">
        <v>6</v>
      </c>
    </row>
    <row r="77" spans="2:25" ht="15.75">
      <c r="B77" s="691" t="s">
        <v>82</v>
      </c>
      <c r="C77" s="694" t="s">
        <v>186</v>
      </c>
      <c r="D77" s="697" t="s">
        <v>197</v>
      </c>
      <c r="E77" s="687">
        <v>875</v>
      </c>
      <c r="F77" s="687" t="s">
        <v>44</v>
      </c>
      <c r="G77" s="676">
        <v>5</v>
      </c>
      <c r="H77" s="675">
        <v>7</v>
      </c>
      <c r="I77" s="676">
        <v>6</v>
      </c>
      <c r="J77" s="683">
        <f t="shared" si="7"/>
        <v>875</v>
      </c>
      <c r="K77" s="684">
        <f t="shared" si="8"/>
        <v>231.17569352708057</v>
      </c>
      <c r="Q77" s="691" t="s">
        <v>82</v>
      </c>
      <c r="S77" s="323" t="s">
        <v>41</v>
      </c>
      <c r="T77" s="699" t="s">
        <v>198</v>
      </c>
      <c r="U77" s="687">
        <v>590</v>
      </c>
      <c r="V77" s="687" t="s">
        <v>44</v>
      </c>
      <c r="W77" s="676">
        <v>5</v>
      </c>
      <c r="X77" s="675">
        <v>7</v>
      </c>
      <c r="Y77" s="676">
        <v>6</v>
      </c>
    </row>
    <row r="78" spans="2:25" ht="15.75">
      <c r="B78" s="691" t="s">
        <v>123</v>
      </c>
      <c r="C78" s="694" t="s">
        <v>199</v>
      </c>
      <c r="D78" s="697" t="s">
        <v>200</v>
      </c>
      <c r="E78" s="687">
        <v>875</v>
      </c>
      <c r="F78" s="687" t="s">
        <v>44</v>
      </c>
      <c r="G78" s="676">
        <v>5</v>
      </c>
      <c r="H78" s="675">
        <v>7</v>
      </c>
      <c r="I78" s="676">
        <v>6</v>
      </c>
      <c r="J78" s="683">
        <f t="shared" si="7"/>
        <v>875</v>
      </c>
      <c r="K78" s="684">
        <f t="shared" si="8"/>
        <v>231.17569352708057</v>
      </c>
      <c r="Q78" s="691" t="s">
        <v>123</v>
      </c>
      <c r="S78" s="323" t="s">
        <v>41</v>
      </c>
      <c r="T78" s="687" t="s">
        <v>201</v>
      </c>
      <c r="U78" s="687">
        <v>875</v>
      </c>
      <c r="V78" s="687" t="s">
        <v>44</v>
      </c>
      <c r="W78" s="676">
        <v>5</v>
      </c>
      <c r="X78" s="675">
        <v>7</v>
      </c>
      <c r="Y78" s="676">
        <v>6</v>
      </c>
    </row>
    <row r="79" spans="2:25" ht="15.75">
      <c r="B79" s="691" t="s">
        <v>123</v>
      </c>
      <c r="C79" s="694" t="s">
        <v>202</v>
      </c>
      <c r="D79" s="697" t="s">
        <v>203</v>
      </c>
      <c r="E79" s="687">
        <v>875</v>
      </c>
      <c r="F79" s="687" t="s">
        <v>44</v>
      </c>
      <c r="G79" s="676">
        <v>5</v>
      </c>
      <c r="H79" s="675">
        <v>7</v>
      </c>
      <c r="I79" s="676">
        <v>6</v>
      </c>
      <c r="J79" s="683">
        <f t="shared" si="7"/>
        <v>875</v>
      </c>
      <c r="K79" s="684">
        <f t="shared" si="8"/>
        <v>231.17569352708057</v>
      </c>
      <c r="Q79" s="691" t="s">
        <v>123</v>
      </c>
      <c r="S79" s="323" t="s">
        <v>41</v>
      </c>
      <c r="T79" s="699" t="s">
        <v>204</v>
      </c>
      <c r="U79" s="687">
        <v>590</v>
      </c>
      <c r="V79" s="687" t="s">
        <v>44</v>
      </c>
      <c r="W79" s="676">
        <v>5</v>
      </c>
      <c r="X79" s="675">
        <v>7</v>
      </c>
      <c r="Y79" s="676">
        <v>6</v>
      </c>
    </row>
    <row r="80" spans="2:25" ht="15.75">
      <c r="B80" s="691" t="s">
        <v>123</v>
      </c>
      <c r="C80" s="694" t="s">
        <v>205</v>
      </c>
      <c r="D80" s="697" t="s">
        <v>206</v>
      </c>
      <c r="E80" s="687">
        <v>875</v>
      </c>
      <c r="F80" s="687" t="s">
        <v>44</v>
      </c>
      <c r="G80" s="676">
        <v>5</v>
      </c>
      <c r="H80" s="675">
        <v>7</v>
      </c>
      <c r="I80" s="676">
        <v>6</v>
      </c>
      <c r="J80" s="683">
        <f t="shared" si="7"/>
        <v>875</v>
      </c>
      <c r="K80" s="684">
        <f t="shared" si="8"/>
        <v>231.17569352708057</v>
      </c>
      <c r="Q80" s="691" t="s">
        <v>123</v>
      </c>
      <c r="S80" s="323" t="s">
        <v>41</v>
      </c>
      <c r="T80" s="687" t="s">
        <v>207</v>
      </c>
      <c r="U80" s="687">
        <v>875</v>
      </c>
      <c r="V80" s="687" t="s">
        <v>44</v>
      </c>
      <c r="W80" s="676">
        <v>5</v>
      </c>
      <c r="X80" s="675">
        <v>7</v>
      </c>
      <c r="Y80" s="676">
        <v>6</v>
      </c>
    </row>
    <row r="81" spans="2:25" ht="15.75">
      <c r="B81" s="323" t="s">
        <v>41</v>
      </c>
      <c r="C81" s="687" t="s">
        <v>188</v>
      </c>
      <c r="D81" s="697" t="s">
        <v>208</v>
      </c>
      <c r="E81" s="687">
        <v>590</v>
      </c>
      <c r="F81" s="687" t="s">
        <v>44</v>
      </c>
      <c r="G81" s="676">
        <v>5</v>
      </c>
      <c r="H81" s="675">
        <v>7</v>
      </c>
      <c r="I81" s="676">
        <v>6</v>
      </c>
      <c r="J81" s="683">
        <f t="shared" si="7"/>
        <v>590</v>
      </c>
      <c r="K81" s="684">
        <f t="shared" si="8"/>
        <v>155.8784676354029</v>
      </c>
      <c r="Q81" s="323" t="s">
        <v>41</v>
      </c>
    </row>
    <row r="82" spans="2:25" ht="15.75">
      <c r="B82" s="323" t="s">
        <v>41</v>
      </c>
      <c r="C82" s="687" t="s">
        <v>191</v>
      </c>
      <c r="D82" s="697" t="s">
        <v>209</v>
      </c>
      <c r="E82" s="687">
        <v>875</v>
      </c>
      <c r="F82" s="687" t="s">
        <v>44</v>
      </c>
      <c r="G82" s="676">
        <v>5</v>
      </c>
      <c r="H82" s="675">
        <v>7</v>
      </c>
      <c r="I82" s="676">
        <v>6</v>
      </c>
      <c r="J82" s="683">
        <f t="shared" si="7"/>
        <v>875</v>
      </c>
      <c r="K82" s="684">
        <f t="shared" si="8"/>
        <v>231.17569352708057</v>
      </c>
      <c r="Q82" s="323" t="s">
        <v>41</v>
      </c>
      <c r="S82" s="691" t="s">
        <v>123</v>
      </c>
      <c r="T82" s="694" t="s">
        <v>176</v>
      </c>
      <c r="U82" s="687">
        <v>875</v>
      </c>
      <c r="V82" s="687" t="s">
        <v>44</v>
      </c>
      <c r="W82" s="676">
        <v>5</v>
      </c>
      <c r="X82" s="675">
        <v>7</v>
      </c>
      <c r="Y82" s="676">
        <v>6</v>
      </c>
    </row>
    <row r="83" spans="2:25" ht="15.75">
      <c r="B83" s="323" t="s">
        <v>67</v>
      </c>
      <c r="C83" s="687" t="s">
        <v>210</v>
      </c>
      <c r="D83" s="697" t="s">
        <v>211</v>
      </c>
      <c r="E83" s="687">
        <v>875</v>
      </c>
      <c r="F83" s="687" t="s">
        <v>44</v>
      </c>
      <c r="G83" s="676">
        <v>5</v>
      </c>
      <c r="H83" s="675">
        <v>7</v>
      </c>
      <c r="I83" s="676">
        <v>6</v>
      </c>
      <c r="J83" s="683">
        <f t="shared" si="7"/>
        <v>875</v>
      </c>
      <c r="K83" s="684">
        <f t="shared" si="8"/>
        <v>231.17569352708057</v>
      </c>
      <c r="Q83" s="323" t="s">
        <v>67</v>
      </c>
      <c r="S83" s="691" t="s">
        <v>123</v>
      </c>
      <c r="T83" s="694" t="s">
        <v>179</v>
      </c>
      <c r="U83" s="687">
        <v>875</v>
      </c>
      <c r="V83" s="687" t="s">
        <v>44</v>
      </c>
      <c r="W83" s="676">
        <v>5</v>
      </c>
      <c r="X83" s="675">
        <v>7</v>
      </c>
      <c r="Y83" s="676">
        <v>6</v>
      </c>
    </row>
    <row r="84" spans="2:25" ht="15.75">
      <c r="B84" s="323" t="s">
        <v>67</v>
      </c>
      <c r="C84" s="687" t="s">
        <v>212</v>
      </c>
      <c r="D84" s="697" t="s">
        <v>213</v>
      </c>
      <c r="E84" s="687">
        <v>875</v>
      </c>
      <c r="F84" s="687" t="s">
        <v>44</v>
      </c>
      <c r="G84" s="676">
        <v>5</v>
      </c>
      <c r="H84" s="675">
        <v>7</v>
      </c>
      <c r="I84" s="676">
        <v>6</v>
      </c>
      <c r="J84" s="683">
        <f t="shared" si="7"/>
        <v>875</v>
      </c>
      <c r="K84" s="684">
        <f t="shared" si="8"/>
        <v>231.17569352708057</v>
      </c>
      <c r="Q84" s="323" t="s">
        <v>67</v>
      </c>
      <c r="S84" s="691" t="s">
        <v>123</v>
      </c>
      <c r="T84" s="694" t="s">
        <v>182</v>
      </c>
      <c r="U84" s="687">
        <v>875</v>
      </c>
      <c r="V84" s="687" t="s">
        <v>44</v>
      </c>
      <c r="W84" s="676">
        <v>5</v>
      </c>
      <c r="X84" s="675">
        <v>7</v>
      </c>
      <c r="Y84" s="676">
        <v>6</v>
      </c>
    </row>
    <row r="85" spans="2:25" ht="15.75">
      <c r="B85" s="323" t="s">
        <v>67</v>
      </c>
      <c r="C85" s="698" t="s">
        <v>214</v>
      </c>
      <c r="D85" s="697" t="s">
        <v>215</v>
      </c>
      <c r="E85" s="698">
        <v>875</v>
      </c>
      <c r="F85" s="687" t="s">
        <v>44</v>
      </c>
      <c r="G85" s="676">
        <v>5</v>
      </c>
      <c r="H85" s="675">
        <v>7</v>
      </c>
      <c r="I85" s="676">
        <v>6</v>
      </c>
      <c r="J85" s="683">
        <f t="shared" si="7"/>
        <v>875</v>
      </c>
      <c r="K85" s="684">
        <f t="shared" si="8"/>
        <v>231.17569352708057</v>
      </c>
      <c r="Q85" s="323" t="s">
        <v>67</v>
      </c>
      <c r="S85" s="691" t="s">
        <v>123</v>
      </c>
      <c r="T85" s="694" t="s">
        <v>189</v>
      </c>
      <c r="U85" s="687">
        <v>875</v>
      </c>
      <c r="V85" s="687" t="s">
        <v>44</v>
      </c>
      <c r="W85" s="676">
        <v>5</v>
      </c>
      <c r="X85" s="675">
        <v>7</v>
      </c>
      <c r="Y85" s="676">
        <v>6</v>
      </c>
    </row>
    <row r="86" spans="2:25" ht="15.75">
      <c r="B86" s="691" t="s">
        <v>82</v>
      </c>
      <c r="C86" s="694" t="s">
        <v>194</v>
      </c>
      <c r="D86" s="697" t="s">
        <v>216</v>
      </c>
      <c r="E86" s="687">
        <v>590</v>
      </c>
      <c r="F86" s="687" t="s">
        <v>44</v>
      </c>
      <c r="G86" s="676">
        <v>5</v>
      </c>
      <c r="H86" s="675">
        <v>7</v>
      </c>
      <c r="I86" s="676">
        <v>6</v>
      </c>
      <c r="J86" s="683">
        <f t="shared" si="7"/>
        <v>590</v>
      </c>
      <c r="K86" s="684">
        <f t="shared" si="8"/>
        <v>155.8784676354029</v>
      </c>
      <c r="Q86" s="691" t="s">
        <v>82</v>
      </c>
      <c r="S86" s="691" t="s">
        <v>123</v>
      </c>
      <c r="T86" s="694" t="s">
        <v>192</v>
      </c>
      <c r="U86" s="687">
        <v>875</v>
      </c>
      <c r="V86" s="687" t="s">
        <v>44</v>
      </c>
      <c r="W86" s="676">
        <v>5</v>
      </c>
      <c r="X86" s="675">
        <v>7</v>
      </c>
      <c r="Y86" s="676">
        <v>6</v>
      </c>
    </row>
    <row r="87" spans="2:25" ht="15.75">
      <c r="B87" s="691" t="s">
        <v>123</v>
      </c>
      <c r="C87" s="694" t="s">
        <v>217</v>
      </c>
      <c r="D87" s="697" t="s">
        <v>218</v>
      </c>
      <c r="E87" s="687">
        <v>875</v>
      </c>
      <c r="F87" s="687" t="s">
        <v>44</v>
      </c>
      <c r="G87" s="676">
        <v>5</v>
      </c>
      <c r="H87" s="675">
        <v>7</v>
      </c>
      <c r="I87" s="676">
        <v>6</v>
      </c>
      <c r="J87" s="683">
        <f t="shared" si="7"/>
        <v>875</v>
      </c>
      <c r="K87" s="684">
        <f t="shared" si="8"/>
        <v>231.17569352708057</v>
      </c>
      <c r="Q87" s="691" t="s">
        <v>123</v>
      </c>
      <c r="S87" s="691" t="s">
        <v>123</v>
      </c>
      <c r="T87" s="694" t="s">
        <v>199</v>
      </c>
      <c r="U87" s="687">
        <v>875</v>
      </c>
      <c r="V87" s="687" t="s">
        <v>44</v>
      </c>
      <c r="W87" s="676">
        <v>5</v>
      </c>
      <c r="X87" s="675">
        <v>7</v>
      </c>
      <c r="Y87" s="676">
        <v>6</v>
      </c>
    </row>
    <row r="88" spans="2:25" ht="15.75">
      <c r="B88" s="323" t="s">
        <v>41</v>
      </c>
      <c r="C88" s="687" t="s">
        <v>196</v>
      </c>
      <c r="D88" s="697" t="s">
        <v>219</v>
      </c>
      <c r="E88" s="687">
        <v>875</v>
      </c>
      <c r="F88" s="687" t="s">
        <v>44</v>
      </c>
      <c r="G88" s="676">
        <v>5</v>
      </c>
      <c r="H88" s="675">
        <v>7</v>
      </c>
      <c r="I88" s="676">
        <v>6</v>
      </c>
      <c r="J88" s="683">
        <f t="shared" si="7"/>
        <v>875</v>
      </c>
      <c r="K88" s="684">
        <f t="shared" si="8"/>
        <v>231.17569352708057</v>
      </c>
      <c r="Q88" s="323" t="s">
        <v>41</v>
      </c>
      <c r="S88" s="691" t="s">
        <v>123</v>
      </c>
      <c r="T88" s="694" t="s">
        <v>202</v>
      </c>
      <c r="U88" s="687">
        <v>875</v>
      </c>
      <c r="V88" s="687" t="s">
        <v>44</v>
      </c>
      <c r="W88" s="676">
        <v>5</v>
      </c>
      <c r="X88" s="675">
        <v>7</v>
      </c>
      <c r="Y88" s="676">
        <v>6</v>
      </c>
    </row>
    <row r="89" spans="2:25" ht="15.75">
      <c r="B89" s="323" t="s">
        <v>67</v>
      </c>
      <c r="C89" s="687" t="s">
        <v>220</v>
      </c>
      <c r="D89" s="697" t="s">
        <v>221</v>
      </c>
      <c r="E89" s="687">
        <v>875</v>
      </c>
      <c r="F89" s="687" t="s">
        <v>44</v>
      </c>
      <c r="G89" s="676">
        <v>5</v>
      </c>
      <c r="H89" s="675">
        <v>7</v>
      </c>
      <c r="I89" s="676">
        <v>6</v>
      </c>
      <c r="J89" s="683">
        <f t="shared" si="7"/>
        <v>875</v>
      </c>
      <c r="K89" s="684">
        <f t="shared" si="8"/>
        <v>231.17569352708057</v>
      </c>
      <c r="Q89" s="323" t="s">
        <v>67</v>
      </c>
      <c r="S89" s="691" t="s">
        <v>123</v>
      </c>
      <c r="T89" s="694" t="s">
        <v>205</v>
      </c>
      <c r="U89" s="687">
        <v>875</v>
      </c>
      <c r="V89" s="687" t="s">
        <v>44</v>
      </c>
      <c r="W89" s="676">
        <v>5</v>
      </c>
      <c r="X89" s="675">
        <v>7</v>
      </c>
      <c r="Y89" s="676">
        <v>6</v>
      </c>
    </row>
    <row r="90" spans="2:25" ht="15.75">
      <c r="B90" s="323" t="s">
        <v>41</v>
      </c>
      <c r="C90" s="699" t="s">
        <v>198</v>
      </c>
      <c r="D90" s="697" t="s">
        <v>222</v>
      </c>
      <c r="E90" s="687">
        <v>590</v>
      </c>
      <c r="F90" s="687" t="s">
        <v>44</v>
      </c>
      <c r="G90" s="676">
        <v>5</v>
      </c>
      <c r="H90" s="675">
        <v>7</v>
      </c>
      <c r="I90" s="676">
        <v>6</v>
      </c>
      <c r="J90" s="683">
        <f t="shared" si="7"/>
        <v>590</v>
      </c>
      <c r="K90" s="684">
        <f t="shared" si="8"/>
        <v>155.8784676354029</v>
      </c>
      <c r="Q90" s="323" t="s">
        <v>41</v>
      </c>
      <c r="S90" s="323" t="s">
        <v>67</v>
      </c>
      <c r="T90" s="687" t="s">
        <v>210</v>
      </c>
      <c r="U90" s="687">
        <v>875</v>
      </c>
      <c r="V90" s="687" t="s">
        <v>44</v>
      </c>
      <c r="W90" s="676">
        <v>5</v>
      </c>
      <c r="X90" s="675">
        <v>7</v>
      </c>
      <c r="Y90" s="676">
        <v>6</v>
      </c>
    </row>
    <row r="91" spans="2:25" ht="15.75">
      <c r="B91" s="323" t="s">
        <v>41</v>
      </c>
      <c r="C91" s="687" t="s">
        <v>201</v>
      </c>
      <c r="D91" s="695" t="s">
        <v>223</v>
      </c>
      <c r="E91" s="687">
        <v>875</v>
      </c>
      <c r="F91" s="687" t="s">
        <v>44</v>
      </c>
      <c r="G91" s="676">
        <v>5</v>
      </c>
      <c r="H91" s="675">
        <v>7</v>
      </c>
      <c r="I91" s="676">
        <v>6</v>
      </c>
      <c r="J91" s="683">
        <f t="shared" si="7"/>
        <v>875</v>
      </c>
      <c r="K91" s="684">
        <f t="shared" si="8"/>
        <v>231.17569352708057</v>
      </c>
      <c r="Q91" s="323" t="s">
        <v>41</v>
      </c>
      <c r="S91" s="323" t="s">
        <v>67</v>
      </c>
      <c r="T91" s="687" t="s">
        <v>212</v>
      </c>
      <c r="U91" s="687">
        <v>875</v>
      </c>
      <c r="V91" s="687" t="s">
        <v>44</v>
      </c>
      <c r="W91" s="676">
        <v>5</v>
      </c>
      <c r="X91" s="675">
        <v>7</v>
      </c>
      <c r="Y91" s="676">
        <v>6</v>
      </c>
    </row>
    <row r="92" spans="2:25" ht="15.75">
      <c r="B92" s="323" t="s">
        <v>67</v>
      </c>
      <c r="C92" s="687" t="s">
        <v>224</v>
      </c>
      <c r="D92" s="695" t="s">
        <v>225</v>
      </c>
      <c r="E92" s="687">
        <v>875</v>
      </c>
      <c r="F92" s="687" t="s">
        <v>44</v>
      </c>
      <c r="G92" s="676">
        <v>5</v>
      </c>
      <c r="H92" s="675">
        <v>7</v>
      </c>
      <c r="I92" s="676">
        <v>6</v>
      </c>
      <c r="J92" s="683">
        <f t="shared" si="7"/>
        <v>875</v>
      </c>
      <c r="K92" s="684">
        <f t="shared" si="8"/>
        <v>231.17569352708057</v>
      </c>
      <c r="Q92" s="323" t="s">
        <v>67</v>
      </c>
      <c r="S92" s="323" t="s">
        <v>67</v>
      </c>
      <c r="T92" s="698" t="s">
        <v>214</v>
      </c>
      <c r="U92" s="698">
        <v>875</v>
      </c>
      <c r="V92" s="687" t="s">
        <v>44</v>
      </c>
      <c r="W92" s="676">
        <v>5</v>
      </c>
      <c r="X92" s="675">
        <v>7</v>
      </c>
      <c r="Y92" s="676">
        <v>6</v>
      </c>
    </row>
    <row r="93" spans="2:25" ht="15.75">
      <c r="B93" s="323" t="s">
        <v>67</v>
      </c>
      <c r="C93" s="687" t="s">
        <v>226</v>
      </c>
      <c r="D93" s="695" t="s">
        <v>227</v>
      </c>
      <c r="E93" s="687">
        <v>875</v>
      </c>
      <c r="F93" s="687" t="s">
        <v>44</v>
      </c>
      <c r="G93" s="676">
        <v>5</v>
      </c>
      <c r="H93" s="675">
        <v>7</v>
      </c>
      <c r="I93" s="676">
        <v>6</v>
      </c>
      <c r="J93" s="683">
        <f t="shared" si="7"/>
        <v>875</v>
      </c>
      <c r="K93" s="684">
        <f t="shared" si="8"/>
        <v>231.17569352708057</v>
      </c>
      <c r="Q93" s="323" t="s">
        <v>67</v>
      </c>
      <c r="S93" s="691" t="s">
        <v>123</v>
      </c>
      <c r="T93" s="694" t="s">
        <v>217</v>
      </c>
      <c r="U93" s="687">
        <v>875</v>
      </c>
      <c r="V93" s="687" t="s">
        <v>44</v>
      </c>
      <c r="W93" s="676">
        <v>5</v>
      </c>
      <c r="X93" s="675">
        <v>7</v>
      </c>
      <c r="Y93" s="676">
        <v>6</v>
      </c>
    </row>
    <row r="94" spans="2:25" ht="15.75">
      <c r="B94" s="323" t="s">
        <v>67</v>
      </c>
      <c r="C94" s="687" t="s">
        <v>228</v>
      </c>
      <c r="D94" s="695" t="s">
        <v>229</v>
      </c>
      <c r="E94" s="687">
        <v>875</v>
      </c>
      <c r="F94" s="687" t="s">
        <v>44</v>
      </c>
      <c r="G94" s="676">
        <v>5</v>
      </c>
      <c r="H94" s="675">
        <v>7</v>
      </c>
      <c r="I94" s="676">
        <v>6</v>
      </c>
      <c r="J94" s="683">
        <f t="shared" si="7"/>
        <v>875</v>
      </c>
      <c r="K94" s="684">
        <f t="shared" si="8"/>
        <v>231.17569352708057</v>
      </c>
      <c r="Q94" s="323" t="s">
        <v>67</v>
      </c>
      <c r="S94" s="323" t="s">
        <v>67</v>
      </c>
      <c r="T94" s="687" t="s">
        <v>220</v>
      </c>
      <c r="U94" s="687">
        <v>875</v>
      </c>
      <c r="V94" s="687" t="s">
        <v>44</v>
      </c>
      <c r="W94" s="676">
        <v>5</v>
      </c>
      <c r="X94" s="675">
        <v>7</v>
      </c>
      <c r="Y94" s="676">
        <v>6</v>
      </c>
    </row>
    <row r="95" spans="2:25" ht="15.75">
      <c r="B95" s="323" t="s">
        <v>41</v>
      </c>
      <c r="C95" s="699" t="s">
        <v>204</v>
      </c>
      <c r="D95" s="693" t="s">
        <v>230</v>
      </c>
      <c r="E95" s="687">
        <v>590</v>
      </c>
      <c r="F95" s="687" t="s">
        <v>44</v>
      </c>
      <c r="G95" s="676">
        <v>5</v>
      </c>
      <c r="H95" s="675">
        <v>7</v>
      </c>
      <c r="I95" s="676">
        <v>6</v>
      </c>
      <c r="J95" s="683">
        <f t="shared" si="7"/>
        <v>590</v>
      </c>
      <c r="K95" s="684">
        <f t="shared" si="8"/>
        <v>155.8784676354029</v>
      </c>
      <c r="Q95" s="323" t="s">
        <v>41</v>
      </c>
      <c r="S95" s="323" t="s">
        <v>67</v>
      </c>
      <c r="T95" s="687" t="s">
        <v>224</v>
      </c>
      <c r="U95" s="687">
        <v>875</v>
      </c>
      <c r="V95" s="687" t="s">
        <v>44</v>
      </c>
      <c r="W95" s="676">
        <v>5</v>
      </c>
      <c r="X95" s="675">
        <v>7</v>
      </c>
      <c r="Y95" s="676">
        <v>6</v>
      </c>
    </row>
    <row r="96" spans="2:25" ht="15.75">
      <c r="B96" s="323" t="s">
        <v>41</v>
      </c>
      <c r="C96" s="687" t="s">
        <v>207</v>
      </c>
      <c r="D96" s="695" t="s">
        <v>231</v>
      </c>
      <c r="E96" s="687">
        <v>875</v>
      </c>
      <c r="F96" s="687" t="s">
        <v>44</v>
      </c>
      <c r="G96" s="676">
        <v>5</v>
      </c>
      <c r="H96" s="675">
        <v>7</v>
      </c>
      <c r="I96" s="676">
        <v>6</v>
      </c>
      <c r="J96" s="683">
        <f t="shared" si="7"/>
        <v>875</v>
      </c>
      <c r="K96" s="684">
        <f t="shared" si="8"/>
        <v>231.17569352708057</v>
      </c>
      <c r="Q96" s="323" t="s">
        <v>41</v>
      </c>
      <c r="S96" s="323" t="s">
        <v>67</v>
      </c>
      <c r="T96" s="687" t="s">
        <v>226</v>
      </c>
      <c r="U96" s="687">
        <v>875</v>
      </c>
      <c r="V96" s="687" t="s">
        <v>44</v>
      </c>
      <c r="W96" s="676">
        <v>5</v>
      </c>
      <c r="X96" s="675">
        <v>7</v>
      </c>
      <c r="Y96" s="676">
        <v>6</v>
      </c>
    </row>
    <row r="97" spans="1:38" ht="15.75">
      <c r="B97" s="323" t="s">
        <v>67</v>
      </c>
      <c r="C97" s="687" t="s">
        <v>232</v>
      </c>
      <c r="D97" s="695" t="s">
        <v>233</v>
      </c>
      <c r="E97" s="687">
        <v>875</v>
      </c>
      <c r="F97" s="687" t="s">
        <v>44</v>
      </c>
      <c r="G97" s="676">
        <v>5</v>
      </c>
      <c r="H97" s="675">
        <v>7</v>
      </c>
      <c r="I97" s="676">
        <v>6</v>
      </c>
      <c r="J97" s="683">
        <f t="shared" si="7"/>
        <v>875</v>
      </c>
      <c r="K97" s="684">
        <f t="shared" si="8"/>
        <v>231.17569352708057</v>
      </c>
      <c r="Q97" s="323" t="s">
        <v>67</v>
      </c>
      <c r="S97" s="323" t="s">
        <v>67</v>
      </c>
      <c r="T97" s="687" t="s">
        <v>228</v>
      </c>
      <c r="U97" s="687">
        <v>875</v>
      </c>
      <c r="V97" s="687" t="s">
        <v>44</v>
      </c>
      <c r="W97" s="676">
        <v>5</v>
      </c>
      <c r="X97" s="675">
        <v>7</v>
      </c>
      <c r="Y97" s="676">
        <v>6</v>
      </c>
    </row>
    <row r="98" spans="1:38" ht="15.75">
      <c r="B98" s="323" t="s">
        <v>67</v>
      </c>
      <c r="C98" s="687" t="s">
        <v>234</v>
      </c>
      <c r="D98" s="695" t="s">
        <v>235</v>
      </c>
      <c r="E98" s="687">
        <v>875</v>
      </c>
      <c r="F98" s="687" t="s">
        <v>44</v>
      </c>
      <c r="G98" s="676">
        <v>5</v>
      </c>
      <c r="H98" s="675">
        <v>7</v>
      </c>
      <c r="I98" s="676">
        <v>6</v>
      </c>
      <c r="J98" s="683">
        <f t="shared" ref="J98" si="9">K98*3.785</f>
        <v>875</v>
      </c>
      <c r="K98" s="684">
        <f t="shared" ref="K98" si="10">E98/3.785</f>
        <v>231.17569352708057</v>
      </c>
      <c r="Q98" s="323" t="s">
        <v>67</v>
      </c>
      <c r="S98" s="323" t="s">
        <v>67</v>
      </c>
      <c r="T98" s="687" t="s">
        <v>232</v>
      </c>
      <c r="U98" s="687">
        <v>875</v>
      </c>
      <c r="V98" s="687" t="s">
        <v>44</v>
      </c>
      <c r="W98" s="676">
        <v>5</v>
      </c>
      <c r="X98" s="675">
        <v>7</v>
      </c>
      <c r="Y98" s="676">
        <v>6</v>
      </c>
    </row>
    <row r="99" spans="1:38" ht="15.75">
      <c r="S99" s="323" t="s">
        <v>67</v>
      </c>
      <c r="T99" s="687" t="s">
        <v>234</v>
      </c>
      <c r="U99" s="687">
        <v>875</v>
      </c>
      <c r="V99" s="687" t="s">
        <v>44</v>
      </c>
      <c r="W99" s="676">
        <v>5</v>
      </c>
      <c r="X99" s="675">
        <v>7</v>
      </c>
      <c r="Y99" s="676">
        <v>6</v>
      </c>
      <c r="AA99" s="389"/>
      <c r="AB99" s="389"/>
      <c r="AC99" s="389"/>
      <c r="AD99" s="389"/>
      <c r="AE99" s="389"/>
      <c r="AF99" s="389"/>
      <c r="AG99" s="389"/>
    </row>
    <row r="100" spans="1:38" ht="15.75">
      <c r="A100" s="389"/>
      <c r="B100" s="689" t="s">
        <v>82</v>
      </c>
      <c r="C100" s="700" t="s">
        <v>236</v>
      </c>
      <c r="D100" s="682" t="s">
        <v>237</v>
      </c>
      <c r="E100" s="686">
        <v>830.49</v>
      </c>
      <c r="F100" s="687" t="s">
        <v>238</v>
      </c>
      <c r="G100" s="688">
        <v>8.0000000000000002E-3</v>
      </c>
      <c r="H100" s="688">
        <v>1.4999999999999999E-2</v>
      </c>
      <c r="I100" s="688">
        <v>1.2E-2</v>
      </c>
      <c r="J100" s="676">
        <f t="shared" ref="J100:J101" si="11">E100</f>
        <v>830.49</v>
      </c>
      <c r="K100" s="684">
        <f t="shared" ref="K100:K101" si="12">E100/3.785</f>
        <v>219.41611624834874</v>
      </c>
      <c r="L100" s="389"/>
      <c r="M100" s="389"/>
      <c r="N100" s="389"/>
      <c r="O100" s="389"/>
      <c r="P100" s="389"/>
      <c r="Q100" s="689" t="s">
        <v>82</v>
      </c>
      <c r="R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</row>
    <row r="101" spans="1:38" ht="15.75">
      <c r="A101" s="389"/>
      <c r="B101" s="673" t="s">
        <v>41</v>
      </c>
      <c r="C101" s="682" t="s">
        <v>239</v>
      </c>
      <c r="D101" s="682" t="s">
        <v>240</v>
      </c>
      <c r="E101" s="686">
        <v>830.49</v>
      </c>
      <c r="F101" s="687" t="s">
        <v>238</v>
      </c>
      <c r="G101" s="688">
        <v>8.0000000000000002E-3</v>
      </c>
      <c r="H101" s="688">
        <v>1.4999999999999999E-2</v>
      </c>
      <c r="I101" s="688">
        <v>1.2E-2</v>
      </c>
      <c r="J101" s="676">
        <f t="shared" si="11"/>
        <v>830.49</v>
      </c>
      <c r="K101" s="684">
        <f t="shared" si="12"/>
        <v>219.41611624834874</v>
      </c>
      <c r="L101" s="389"/>
      <c r="M101" s="389"/>
      <c r="N101" s="389"/>
      <c r="O101" s="389"/>
      <c r="P101" s="389"/>
      <c r="Q101" s="673" t="s">
        <v>41</v>
      </c>
      <c r="R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</row>
    <row r="102" spans="1:38">
      <c r="A102" s="389"/>
      <c r="B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Z102" s="389"/>
      <c r="AH102" s="389"/>
      <c r="AI102" s="389"/>
      <c r="AJ102" s="389"/>
      <c r="AK102" s="389"/>
      <c r="AL102" s="389"/>
    </row>
    <row r="104" spans="1:38" ht="15.75">
      <c r="B104" s="55" t="s">
        <v>241</v>
      </c>
      <c r="C104" s="55"/>
      <c r="D104" s="55"/>
      <c r="E104" s="55"/>
      <c r="F104" s="55"/>
      <c r="G104" s="55"/>
      <c r="H104" s="55"/>
      <c r="Q104" s="55" t="s">
        <v>241</v>
      </c>
    </row>
    <row r="105" spans="1:38" ht="45">
      <c r="B105" s="481" t="s">
        <v>31</v>
      </c>
      <c r="C105" s="481" t="s">
        <v>32</v>
      </c>
      <c r="D105" s="481" t="s">
        <v>33</v>
      </c>
      <c r="E105" s="547" t="s">
        <v>34</v>
      </c>
      <c r="F105" s="481" t="s">
        <v>35</v>
      </c>
      <c r="G105" s="547" t="s">
        <v>36</v>
      </c>
      <c r="H105" s="547" t="s">
        <v>37</v>
      </c>
      <c r="I105" s="547" t="s">
        <v>38</v>
      </c>
      <c r="J105" s="547" t="s">
        <v>34</v>
      </c>
      <c r="K105" s="547" t="s">
        <v>39</v>
      </c>
      <c r="Q105" s="481" t="s">
        <v>31</v>
      </c>
      <c r="S105" s="481" t="s">
        <v>31</v>
      </c>
      <c r="T105" s="481" t="s">
        <v>32</v>
      </c>
      <c r="U105" s="547" t="s">
        <v>34</v>
      </c>
      <c r="V105" s="481" t="s">
        <v>35</v>
      </c>
      <c r="W105" s="547" t="s">
        <v>36</v>
      </c>
      <c r="X105" s="547" t="s">
        <v>37</v>
      </c>
      <c r="Y105" s="547" t="s">
        <v>38</v>
      </c>
    </row>
    <row r="106" spans="1:38" ht="15.75">
      <c r="B106" s="691" t="s">
        <v>82</v>
      </c>
      <c r="C106" s="701" t="s">
        <v>172</v>
      </c>
      <c r="D106" s="702" t="s">
        <v>242</v>
      </c>
      <c r="E106" s="703">
        <v>875</v>
      </c>
      <c r="F106" s="687" t="s">
        <v>44</v>
      </c>
      <c r="G106" s="676">
        <v>5</v>
      </c>
      <c r="H106" s="675">
        <v>7</v>
      </c>
      <c r="I106" s="676">
        <v>6</v>
      </c>
      <c r="J106" s="683">
        <f t="shared" ref="J106:J110" si="13">K106*3.785</f>
        <v>875</v>
      </c>
      <c r="K106" s="684">
        <f t="shared" ref="K106:K110" si="14">E106/3.785</f>
        <v>231.17569352708057</v>
      </c>
      <c r="Q106" s="691" t="s">
        <v>82</v>
      </c>
      <c r="S106" s="691" t="s">
        <v>82</v>
      </c>
      <c r="T106" s="701" t="s">
        <v>172</v>
      </c>
      <c r="U106" s="703">
        <v>875</v>
      </c>
      <c r="V106" s="687" t="s">
        <v>44</v>
      </c>
      <c r="W106" s="676">
        <v>5</v>
      </c>
      <c r="X106" s="675">
        <v>7</v>
      </c>
      <c r="Y106" s="676">
        <v>6</v>
      </c>
    </row>
    <row r="107" spans="1:38" ht="15.75">
      <c r="B107" s="691" t="s">
        <v>123</v>
      </c>
      <c r="C107" s="701" t="s">
        <v>178</v>
      </c>
      <c r="D107" s="702" t="s">
        <v>243</v>
      </c>
      <c r="E107" s="703">
        <v>875</v>
      </c>
      <c r="F107" s="687" t="s">
        <v>44</v>
      </c>
      <c r="G107" s="676">
        <v>5</v>
      </c>
      <c r="H107" s="675">
        <v>7</v>
      </c>
      <c r="I107" s="676">
        <v>6</v>
      </c>
      <c r="J107" s="683">
        <f t="shared" si="13"/>
        <v>875</v>
      </c>
      <c r="K107" s="684">
        <f t="shared" si="14"/>
        <v>231.17569352708057</v>
      </c>
      <c r="Q107" s="691" t="s">
        <v>123</v>
      </c>
      <c r="S107" s="691" t="s">
        <v>82</v>
      </c>
      <c r="T107" s="701" t="s">
        <v>184</v>
      </c>
      <c r="U107" s="703">
        <v>875</v>
      </c>
      <c r="V107" s="687" t="s">
        <v>44</v>
      </c>
      <c r="W107" s="676">
        <v>5</v>
      </c>
      <c r="X107" s="675">
        <v>7</v>
      </c>
      <c r="Y107" s="676">
        <v>6</v>
      </c>
    </row>
    <row r="108" spans="1:38" ht="15.75">
      <c r="B108" s="691" t="s">
        <v>82</v>
      </c>
      <c r="C108" s="701" t="s">
        <v>184</v>
      </c>
      <c r="D108" s="702" t="s">
        <v>244</v>
      </c>
      <c r="E108" s="703">
        <v>875</v>
      </c>
      <c r="F108" s="687" t="s">
        <v>44</v>
      </c>
      <c r="G108" s="676">
        <v>5</v>
      </c>
      <c r="H108" s="675">
        <v>7</v>
      </c>
      <c r="I108" s="676">
        <v>6</v>
      </c>
      <c r="J108" s="683">
        <v>875</v>
      </c>
      <c r="K108" s="684">
        <v>231</v>
      </c>
      <c r="Q108" s="691" t="s">
        <v>82</v>
      </c>
      <c r="S108" s="323" t="s">
        <v>41</v>
      </c>
      <c r="T108" s="687" t="s">
        <v>188</v>
      </c>
      <c r="U108" s="703">
        <v>875</v>
      </c>
      <c r="V108" s="687" t="s">
        <v>44</v>
      </c>
      <c r="W108" s="676">
        <v>5</v>
      </c>
      <c r="X108" s="675">
        <v>7</v>
      </c>
      <c r="Y108" s="676">
        <v>6</v>
      </c>
    </row>
    <row r="109" spans="1:38" ht="15.75">
      <c r="B109" s="323" t="s">
        <v>41</v>
      </c>
      <c r="C109" s="687" t="s">
        <v>188</v>
      </c>
      <c r="D109" s="704" t="s">
        <v>245</v>
      </c>
      <c r="E109" s="703">
        <v>875</v>
      </c>
      <c r="F109" s="687" t="s">
        <v>44</v>
      </c>
      <c r="G109" s="676">
        <v>5</v>
      </c>
      <c r="H109" s="675">
        <v>7</v>
      </c>
      <c r="I109" s="676">
        <v>6</v>
      </c>
      <c r="J109" s="683">
        <v>875</v>
      </c>
      <c r="K109" s="684">
        <v>231</v>
      </c>
      <c r="Q109" s="323" t="s">
        <v>41</v>
      </c>
      <c r="S109" s="323" t="s">
        <v>41</v>
      </c>
      <c r="T109" s="705" t="s">
        <v>194</v>
      </c>
      <c r="U109" s="703">
        <v>875</v>
      </c>
      <c r="V109" s="687" t="s">
        <v>44</v>
      </c>
      <c r="W109" s="676">
        <v>5</v>
      </c>
      <c r="X109" s="675">
        <v>7</v>
      </c>
      <c r="Y109" s="676">
        <v>6</v>
      </c>
    </row>
    <row r="110" spans="1:38" ht="15.75">
      <c r="B110" s="323" t="s">
        <v>41</v>
      </c>
      <c r="C110" s="705" t="s">
        <v>194</v>
      </c>
      <c r="D110" s="702" t="s">
        <v>246</v>
      </c>
      <c r="E110" s="703">
        <v>875</v>
      </c>
      <c r="F110" s="687" t="s">
        <v>44</v>
      </c>
      <c r="G110" s="676">
        <v>5</v>
      </c>
      <c r="H110" s="675">
        <v>7</v>
      </c>
      <c r="I110" s="676">
        <v>6</v>
      </c>
      <c r="J110" s="683">
        <f t="shared" si="13"/>
        <v>875</v>
      </c>
      <c r="K110" s="684">
        <f t="shared" si="14"/>
        <v>231.17569352708057</v>
      </c>
      <c r="Q110" s="323" t="s">
        <v>41</v>
      </c>
    </row>
    <row r="111" spans="1:38" ht="15.75">
      <c r="B111" s="323" t="s">
        <v>67</v>
      </c>
      <c r="C111" s="705" t="s">
        <v>198</v>
      </c>
      <c r="D111" s="702" t="s">
        <v>247</v>
      </c>
      <c r="E111" s="703">
        <v>875</v>
      </c>
      <c r="F111" s="687" t="s">
        <v>44</v>
      </c>
      <c r="G111" s="676">
        <v>5</v>
      </c>
      <c r="H111" s="675">
        <v>7</v>
      </c>
      <c r="I111" s="676">
        <v>6</v>
      </c>
      <c r="J111" s="683">
        <f t="shared" ref="J111" si="15">K111*3.785</f>
        <v>875</v>
      </c>
      <c r="K111" s="684">
        <f t="shared" ref="K111" si="16">E111/3.785</f>
        <v>231.17569352708057</v>
      </c>
      <c r="Q111" s="323" t="s">
        <v>67</v>
      </c>
      <c r="S111" s="691" t="s">
        <v>123</v>
      </c>
      <c r="T111" s="701" t="s">
        <v>178</v>
      </c>
      <c r="U111" s="703">
        <v>875</v>
      </c>
      <c r="V111" s="687" t="s">
        <v>44</v>
      </c>
      <c r="W111" s="676">
        <v>5</v>
      </c>
      <c r="X111" s="675">
        <v>7</v>
      </c>
      <c r="Y111" s="676">
        <v>6</v>
      </c>
    </row>
    <row r="112" spans="1:38" ht="15.75">
      <c r="G112" s="567"/>
      <c r="H112" s="567"/>
      <c r="I112" s="568"/>
      <c r="S112" s="323" t="s">
        <v>67</v>
      </c>
      <c r="T112" s="705" t="s">
        <v>198</v>
      </c>
      <c r="U112" s="703">
        <v>875</v>
      </c>
      <c r="V112" s="687" t="s">
        <v>44</v>
      </c>
      <c r="W112" s="676">
        <v>5</v>
      </c>
      <c r="X112" s="675">
        <v>7</v>
      </c>
      <c r="Y112" s="676">
        <v>6</v>
      </c>
    </row>
    <row r="113" spans="2:25" ht="15.75">
      <c r="B113" s="689" t="s">
        <v>82</v>
      </c>
      <c r="C113" s="700" t="s">
        <v>248</v>
      </c>
      <c r="D113" s="682" t="s">
        <v>249</v>
      </c>
      <c r="E113" s="686">
        <v>590</v>
      </c>
      <c r="F113" s="687" t="s">
        <v>238</v>
      </c>
      <c r="G113" s="688">
        <v>8.0000000000000002E-3</v>
      </c>
      <c r="H113" s="688">
        <v>1.4999999999999999E-2</v>
      </c>
      <c r="I113" s="706">
        <v>1.2E-2</v>
      </c>
      <c r="J113" s="676">
        <f t="shared" ref="J113:J115" si="17">E113</f>
        <v>590</v>
      </c>
      <c r="K113" s="684">
        <f t="shared" ref="K113:K115" si="18">E113/3.785</f>
        <v>155.8784676354029</v>
      </c>
      <c r="Q113" s="689" t="s">
        <v>82</v>
      </c>
    </row>
    <row r="114" spans="2:25" ht="15.75">
      <c r="B114" s="673" t="s">
        <v>41</v>
      </c>
      <c r="C114" s="682" t="s">
        <v>250</v>
      </c>
      <c r="D114" s="682" t="s">
        <v>251</v>
      </c>
      <c r="E114" s="686">
        <v>590</v>
      </c>
      <c r="F114" s="687" t="s">
        <v>238</v>
      </c>
      <c r="G114" s="688">
        <v>8.0000000000000002E-3</v>
      </c>
      <c r="H114" s="688">
        <v>1.4999999999999999E-2</v>
      </c>
      <c r="I114" s="706">
        <v>1.2E-2</v>
      </c>
      <c r="J114" s="676">
        <f t="shared" si="17"/>
        <v>590</v>
      </c>
      <c r="K114" s="684">
        <f t="shared" si="18"/>
        <v>155.8784676354029</v>
      </c>
      <c r="Q114" s="673" t="s">
        <v>41</v>
      </c>
    </row>
    <row r="115" spans="2:25" ht="15.75">
      <c r="B115" s="673" t="s">
        <v>41</v>
      </c>
      <c r="C115" s="682" t="s">
        <v>252</v>
      </c>
      <c r="D115" s="682" t="s">
        <v>253</v>
      </c>
      <c r="E115" s="686">
        <v>590</v>
      </c>
      <c r="F115" s="687" t="s">
        <v>238</v>
      </c>
      <c r="G115" s="688">
        <v>8.0000000000000002E-3</v>
      </c>
      <c r="H115" s="688">
        <v>1.4999999999999999E-2</v>
      </c>
      <c r="I115" s="706">
        <v>1.2E-2</v>
      </c>
      <c r="J115" s="676">
        <f t="shared" si="17"/>
        <v>590</v>
      </c>
      <c r="K115" s="684">
        <f t="shared" si="18"/>
        <v>155.8784676354029</v>
      </c>
      <c r="Q115" s="673" t="s">
        <v>41</v>
      </c>
    </row>
    <row r="119" spans="2:25" ht="15.75">
      <c r="B119" s="55" t="s">
        <v>254</v>
      </c>
      <c r="C119" s="55"/>
      <c r="D119" s="55"/>
      <c r="E119" s="55"/>
      <c r="F119" s="55"/>
      <c r="G119" s="55"/>
      <c r="H119" s="55"/>
      <c r="Q119" s="55" t="s">
        <v>254</v>
      </c>
    </row>
    <row r="120" spans="2:25" ht="45">
      <c r="B120" s="481" t="s">
        <v>31</v>
      </c>
      <c r="C120" s="481" t="s">
        <v>32</v>
      </c>
      <c r="D120" s="481" t="s">
        <v>33</v>
      </c>
      <c r="E120" s="547" t="s">
        <v>34</v>
      </c>
      <c r="F120" s="481" t="s">
        <v>35</v>
      </c>
      <c r="G120" s="547" t="s">
        <v>36</v>
      </c>
      <c r="H120" s="547" t="s">
        <v>37</v>
      </c>
      <c r="I120" s="547" t="s">
        <v>38</v>
      </c>
      <c r="J120" s="547" t="s">
        <v>34</v>
      </c>
      <c r="K120" s="547" t="s">
        <v>39</v>
      </c>
      <c r="Q120" s="481" t="s">
        <v>31</v>
      </c>
      <c r="S120" s="481" t="s">
        <v>31</v>
      </c>
      <c r="T120" s="481" t="s">
        <v>32</v>
      </c>
      <c r="U120" s="547" t="s">
        <v>34</v>
      </c>
      <c r="V120" s="481" t="s">
        <v>35</v>
      </c>
      <c r="W120" s="547" t="s">
        <v>36</v>
      </c>
      <c r="X120" s="547" t="s">
        <v>37</v>
      </c>
      <c r="Y120" s="547" t="s">
        <v>38</v>
      </c>
    </row>
    <row r="121" spans="2:25" ht="15.75">
      <c r="B121" s="691" t="s">
        <v>82</v>
      </c>
      <c r="C121" s="707" t="s">
        <v>255</v>
      </c>
      <c r="D121" s="708" t="s">
        <v>256</v>
      </c>
      <c r="E121" s="709">
        <v>1010</v>
      </c>
      <c r="F121" s="675" t="s">
        <v>44</v>
      </c>
      <c r="G121" s="676">
        <v>5</v>
      </c>
      <c r="H121" s="675">
        <v>7</v>
      </c>
      <c r="I121" s="676">
        <v>6</v>
      </c>
      <c r="J121" s="683">
        <f t="shared" ref="J121:J133" si="19">K121*3.785</f>
        <v>1010.0000000000001</v>
      </c>
      <c r="K121" s="684">
        <f t="shared" ref="K121:K133" si="20">E121/3.785</f>
        <v>266.8428005284016</v>
      </c>
      <c r="Q121" s="691" t="s">
        <v>82</v>
      </c>
      <c r="S121" s="691" t="s">
        <v>82</v>
      </c>
      <c r="T121" s="707" t="s">
        <v>255</v>
      </c>
      <c r="U121" s="709">
        <v>1010</v>
      </c>
      <c r="V121" s="675" t="s">
        <v>44</v>
      </c>
      <c r="W121" s="676">
        <v>5</v>
      </c>
      <c r="X121" s="675">
        <v>7</v>
      </c>
      <c r="Y121" s="676">
        <v>6</v>
      </c>
    </row>
    <row r="122" spans="2:25" ht="15.75">
      <c r="B122" s="691" t="s">
        <v>82</v>
      </c>
      <c r="C122" s="707" t="s">
        <v>257</v>
      </c>
      <c r="D122" s="708" t="s">
        <v>258</v>
      </c>
      <c r="E122" s="709">
        <v>1010</v>
      </c>
      <c r="F122" s="675" t="s">
        <v>44</v>
      </c>
      <c r="G122" s="676">
        <v>5</v>
      </c>
      <c r="H122" s="675">
        <v>7</v>
      </c>
      <c r="I122" s="676">
        <v>6</v>
      </c>
      <c r="J122" s="683">
        <f t="shared" si="19"/>
        <v>1010.0000000000001</v>
      </c>
      <c r="K122" s="684">
        <f t="shared" si="20"/>
        <v>266.8428005284016</v>
      </c>
      <c r="Q122" s="691" t="s">
        <v>82</v>
      </c>
      <c r="S122" s="691" t="s">
        <v>82</v>
      </c>
      <c r="T122" s="707" t="s">
        <v>257</v>
      </c>
      <c r="U122" s="709">
        <v>1010</v>
      </c>
      <c r="V122" s="675" t="s">
        <v>44</v>
      </c>
      <c r="W122" s="676">
        <v>5</v>
      </c>
      <c r="X122" s="675">
        <v>7</v>
      </c>
      <c r="Y122" s="676">
        <v>6</v>
      </c>
    </row>
    <row r="123" spans="2:25" ht="15.75">
      <c r="B123" s="691" t="s">
        <v>82</v>
      </c>
      <c r="C123" s="707" t="s">
        <v>259</v>
      </c>
      <c r="D123" s="708" t="s">
        <v>260</v>
      </c>
      <c r="E123" s="709">
        <v>1010</v>
      </c>
      <c r="F123" s="675" t="s">
        <v>44</v>
      </c>
      <c r="G123" s="676">
        <v>5</v>
      </c>
      <c r="H123" s="675">
        <v>7</v>
      </c>
      <c r="I123" s="676">
        <v>6</v>
      </c>
      <c r="J123" s="683">
        <f t="shared" si="19"/>
        <v>1010.0000000000001</v>
      </c>
      <c r="K123" s="684">
        <f t="shared" si="20"/>
        <v>266.8428005284016</v>
      </c>
      <c r="Q123" s="691" t="s">
        <v>82</v>
      </c>
      <c r="S123" s="691" t="s">
        <v>82</v>
      </c>
      <c r="T123" s="707" t="s">
        <v>259</v>
      </c>
      <c r="U123" s="709">
        <v>1010</v>
      </c>
      <c r="V123" s="675" t="s">
        <v>44</v>
      </c>
      <c r="W123" s="676">
        <v>5</v>
      </c>
      <c r="X123" s="675">
        <v>7</v>
      </c>
      <c r="Y123" s="676">
        <v>6</v>
      </c>
    </row>
    <row r="124" spans="2:25" ht="15.75">
      <c r="B124" s="323" t="s">
        <v>67</v>
      </c>
      <c r="C124" s="710" t="s">
        <v>261</v>
      </c>
      <c r="D124" s="708" t="s">
        <v>262</v>
      </c>
      <c r="E124" s="709">
        <v>925</v>
      </c>
      <c r="F124" s="675" t="s">
        <v>44</v>
      </c>
      <c r="G124" s="676">
        <v>5</v>
      </c>
      <c r="H124" s="675">
        <v>7</v>
      </c>
      <c r="I124" s="676">
        <v>6</v>
      </c>
      <c r="J124" s="683">
        <f t="shared" si="19"/>
        <v>925</v>
      </c>
      <c r="K124" s="684">
        <f t="shared" si="20"/>
        <v>244.38573315719947</v>
      </c>
      <c r="Q124" s="323" t="s">
        <v>67</v>
      </c>
      <c r="S124" s="323" t="s">
        <v>41</v>
      </c>
      <c r="T124" s="710" t="s">
        <v>263</v>
      </c>
      <c r="U124" s="709">
        <v>1010</v>
      </c>
      <c r="V124" s="675" t="s">
        <v>44</v>
      </c>
      <c r="W124" s="676">
        <v>5</v>
      </c>
      <c r="X124" s="675">
        <v>7</v>
      </c>
      <c r="Y124" s="676">
        <v>6</v>
      </c>
    </row>
    <row r="125" spans="2:25" ht="15.75">
      <c r="B125" s="323" t="s">
        <v>67</v>
      </c>
      <c r="C125" s="687" t="s">
        <v>264</v>
      </c>
      <c r="D125" s="711" t="s">
        <v>265</v>
      </c>
      <c r="E125" s="709">
        <v>925</v>
      </c>
      <c r="F125" s="675" t="s">
        <v>44</v>
      </c>
      <c r="G125" s="676">
        <v>5</v>
      </c>
      <c r="H125" s="675">
        <v>7</v>
      </c>
      <c r="I125" s="676">
        <v>6</v>
      </c>
      <c r="J125" s="683">
        <f t="shared" si="19"/>
        <v>925</v>
      </c>
      <c r="K125" s="684">
        <f t="shared" si="20"/>
        <v>244.38573315719947</v>
      </c>
      <c r="Q125" s="323" t="s">
        <v>67</v>
      </c>
      <c r="S125" s="323" t="s">
        <v>41</v>
      </c>
      <c r="T125" s="710" t="s">
        <v>266</v>
      </c>
      <c r="U125" s="709">
        <v>1010</v>
      </c>
      <c r="V125" s="675" t="s">
        <v>44</v>
      </c>
      <c r="W125" s="676">
        <v>5</v>
      </c>
      <c r="X125" s="675">
        <v>7</v>
      </c>
      <c r="Y125" s="676">
        <v>6</v>
      </c>
    </row>
    <row r="126" spans="2:25" ht="15.75">
      <c r="B126" s="323" t="s">
        <v>67</v>
      </c>
      <c r="C126" s="710" t="s">
        <v>267</v>
      </c>
      <c r="D126" s="711" t="s">
        <v>268</v>
      </c>
      <c r="E126" s="709">
        <v>925</v>
      </c>
      <c r="F126" s="675" t="s">
        <v>44</v>
      </c>
      <c r="G126" s="676">
        <v>5</v>
      </c>
      <c r="H126" s="675">
        <v>7</v>
      </c>
      <c r="I126" s="676">
        <v>6</v>
      </c>
      <c r="J126" s="683">
        <f t="shared" si="19"/>
        <v>925</v>
      </c>
      <c r="K126" s="684">
        <f t="shared" si="20"/>
        <v>244.38573315719947</v>
      </c>
      <c r="Q126" s="323" t="s">
        <v>67</v>
      </c>
      <c r="S126" s="323" t="s">
        <v>41</v>
      </c>
      <c r="T126" s="710" t="s">
        <v>269</v>
      </c>
      <c r="U126" s="709">
        <v>1010</v>
      </c>
      <c r="V126" s="675" t="s">
        <v>44</v>
      </c>
      <c r="W126" s="676">
        <v>5</v>
      </c>
      <c r="X126" s="675">
        <v>7</v>
      </c>
      <c r="Y126" s="676">
        <v>6</v>
      </c>
    </row>
    <row r="127" spans="2:25" ht="15.75">
      <c r="B127" s="323" t="s">
        <v>67</v>
      </c>
      <c r="C127" s="710" t="s">
        <v>270</v>
      </c>
      <c r="D127" s="711" t="s">
        <v>271</v>
      </c>
      <c r="E127" s="709">
        <v>925</v>
      </c>
      <c r="F127" s="675" t="s">
        <v>44</v>
      </c>
      <c r="G127" s="676">
        <v>5</v>
      </c>
      <c r="H127" s="675">
        <v>7</v>
      </c>
      <c r="I127" s="676">
        <v>6</v>
      </c>
      <c r="J127" s="683">
        <f t="shared" si="19"/>
        <v>925</v>
      </c>
      <c r="K127" s="684">
        <f t="shared" si="20"/>
        <v>244.38573315719947</v>
      </c>
      <c r="Q127" s="323" t="s">
        <v>67</v>
      </c>
      <c r="S127" s="323" t="s">
        <v>41</v>
      </c>
      <c r="T127" s="710" t="s">
        <v>272</v>
      </c>
      <c r="U127" s="709">
        <v>925</v>
      </c>
      <c r="V127" s="675" t="s">
        <v>44</v>
      </c>
      <c r="W127" s="676">
        <v>5</v>
      </c>
      <c r="X127" s="675">
        <v>7</v>
      </c>
      <c r="Y127" s="676">
        <v>6</v>
      </c>
    </row>
    <row r="128" spans="2:25" ht="15.75">
      <c r="B128" s="323" t="s">
        <v>41</v>
      </c>
      <c r="C128" s="710" t="s">
        <v>263</v>
      </c>
      <c r="D128" s="687" t="s">
        <v>273</v>
      </c>
      <c r="E128" s="709">
        <v>1010</v>
      </c>
      <c r="F128" s="675" t="s">
        <v>44</v>
      </c>
      <c r="G128" s="676">
        <v>5</v>
      </c>
      <c r="H128" s="675">
        <v>7</v>
      </c>
      <c r="I128" s="676">
        <v>6</v>
      </c>
      <c r="J128" s="683">
        <f t="shared" si="19"/>
        <v>1010.0000000000001</v>
      </c>
      <c r="K128" s="684">
        <f t="shared" si="20"/>
        <v>266.8428005284016</v>
      </c>
      <c r="Q128" s="323" t="s">
        <v>41</v>
      </c>
      <c r="S128" s="323" t="s">
        <v>41</v>
      </c>
      <c r="T128" s="687" t="s">
        <v>274</v>
      </c>
      <c r="U128" s="709">
        <v>925</v>
      </c>
      <c r="V128" s="675" t="s">
        <v>44</v>
      </c>
      <c r="W128" s="676">
        <v>5</v>
      </c>
      <c r="X128" s="675">
        <v>7</v>
      </c>
      <c r="Y128" s="676">
        <v>6</v>
      </c>
    </row>
    <row r="129" spans="2:25" ht="15.75">
      <c r="B129" s="323" t="s">
        <v>41</v>
      </c>
      <c r="C129" s="710" t="s">
        <v>266</v>
      </c>
      <c r="D129" s="687" t="s">
        <v>275</v>
      </c>
      <c r="E129" s="709">
        <v>1010</v>
      </c>
      <c r="F129" s="675" t="s">
        <v>44</v>
      </c>
      <c r="G129" s="676">
        <v>5</v>
      </c>
      <c r="H129" s="675">
        <v>7</v>
      </c>
      <c r="I129" s="676">
        <v>6</v>
      </c>
      <c r="J129" s="683">
        <f t="shared" si="19"/>
        <v>1010.0000000000001</v>
      </c>
      <c r="K129" s="684">
        <f t="shared" si="20"/>
        <v>266.8428005284016</v>
      </c>
      <c r="Q129" s="323" t="s">
        <v>41</v>
      </c>
      <c r="S129" s="323" t="s">
        <v>41</v>
      </c>
      <c r="T129" s="710" t="s">
        <v>276</v>
      </c>
      <c r="U129" s="709">
        <v>925</v>
      </c>
      <c r="V129" s="675" t="s">
        <v>44</v>
      </c>
      <c r="W129" s="676">
        <v>5</v>
      </c>
      <c r="X129" s="675">
        <v>7</v>
      </c>
      <c r="Y129" s="676">
        <v>6</v>
      </c>
    </row>
    <row r="130" spans="2:25" ht="15.75">
      <c r="B130" s="323" t="s">
        <v>41</v>
      </c>
      <c r="C130" s="710" t="s">
        <v>269</v>
      </c>
      <c r="D130" s="687" t="s">
        <v>277</v>
      </c>
      <c r="E130" s="709">
        <v>1010</v>
      </c>
      <c r="F130" s="675" t="s">
        <v>44</v>
      </c>
      <c r="G130" s="676">
        <v>5</v>
      </c>
      <c r="H130" s="675">
        <v>7</v>
      </c>
      <c r="I130" s="676">
        <v>6</v>
      </c>
      <c r="J130" s="683">
        <f t="shared" si="19"/>
        <v>1010.0000000000001</v>
      </c>
      <c r="K130" s="684">
        <f t="shared" si="20"/>
        <v>266.8428005284016</v>
      </c>
      <c r="Q130" s="323" t="s">
        <v>41</v>
      </c>
      <c r="S130" s="323" t="s">
        <v>41</v>
      </c>
      <c r="T130" s="710" t="s">
        <v>278</v>
      </c>
      <c r="U130" s="709">
        <v>925</v>
      </c>
      <c r="V130" s="675" t="s">
        <v>44</v>
      </c>
      <c r="W130" s="676">
        <v>5</v>
      </c>
      <c r="X130" s="675">
        <v>7</v>
      </c>
      <c r="Y130" s="676">
        <v>6</v>
      </c>
    </row>
    <row r="131" spans="2:25" ht="15.75">
      <c r="B131" s="323" t="s">
        <v>41</v>
      </c>
      <c r="C131" s="710" t="s">
        <v>272</v>
      </c>
      <c r="D131" s="687" t="s">
        <v>279</v>
      </c>
      <c r="E131" s="709">
        <v>925</v>
      </c>
      <c r="F131" s="675" t="s">
        <v>44</v>
      </c>
      <c r="G131" s="676">
        <v>5</v>
      </c>
      <c r="H131" s="675">
        <v>7</v>
      </c>
      <c r="I131" s="676">
        <v>6</v>
      </c>
      <c r="J131" s="683">
        <f t="shared" si="19"/>
        <v>925</v>
      </c>
      <c r="K131" s="684">
        <f t="shared" si="20"/>
        <v>244.38573315719947</v>
      </c>
      <c r="Q131" s="323" t="s">
        <v>41</v>
      </c>
    </row>
    <row r="132" spans="2:25" ht="15.75">
      <c r="B132" s="323" t="s">
        <v>41</v>
      </c>
      <c r="C132" s="687" t="s">
        <v>274</v>
      </c>
      <c r="D132" s="712" t="s">
        <v>280</v>
      </c>
      <c r="E132" s="709">
        <v>925</v>
      </c>
      <c r="F132" s="675" t="s">
        <v>44</v>
      </c>
      <c r="G132" s="676">
        <v>5</v>
      </c>
      <c r="H132" s="675">
        <v>7</v>
      </c>
      <c r="I132" s="676">
        <v>6</v>
      </c>
      <c r="J132" s="683">
        <f t="shared" si="19"/>
        <v>925</v>
      </c>
      <c r="K132" s="684">
        <f t="shared" si="20"/>
        <v>244.38573315719947</v>
      </c>
      <c r="Q132" s="323" t="s">
        <v>41</v>
      </c>
      <c r="S132" s="323" t="s">
        <v>67</v>
      </c>
      <c r="T132" s="710" t="s">
        <v>261</v>
      </c>
      <c r="U132" s="709">
        <v>925</v>
      </c>
      <c r="V132" s="675" t="s">
        <v>44</v>
      </c>
      <c r="W132" s="676">
        <v>5</v>
      </c>
      <c r="X132" s="675">
        <v>7</v>
      </c>
      <c r="Y132" s="676">
        <v>6</v>
      </c>
    </row>
    <row r="133" spans="2:25" ht="15.75">
      <c r="B133" s="323" t="s">
        <v>41</v>
      </c>
      <c r="C133" s="710" t="s">
        <v>276</v>
      </c>
      <c r="D133" s="712" t="s">
        <v>281</v>
      </c>
      <c r="E133" s="709">
        <v>925</v>
      </c>
      <c r="F133" s="675" t="s">
        <v>44</v>
      </c>
      <c r="G133" s="676">
        <v>5</v>
      </c>
      <c r="H133" s="675">
        <v>7</v>
      </c>
      <c r="I133" s="676">
        <v>6</v>
      </c>
      <c r="J133" s="683">
        <f t="shared" si="19"/>
        <v>925</v>
      </c>
      <c r="K133" s="684">
        <f t="shared" si="20"/>
        <v>244.38573315719947</v>
      </c>
      <c r="Q133" s="323" t="s">
        <v>41</v>
      </c>
      <c r="S133" s="323" t="s">
        <v>67</v>
      </c>
      <c r="T133" s="687" t="s">
        <v>264</v>
      </c>
      <c r="U133" s="709">
        <v>925</v>
      </c>
      <c r="V133" s="675" t="s">
        <v>44</v>
      </c>
      <c r="W133" s="676">
        <v>5</v>
      </c>
      <c r="X133" s="675">
        <v>7</v>
      </c>
      <c r="Y133" s="676">
        <v>6</v>
      </c>
    </row>
    <row r="134" spans="2:25" ht="15.75">
      <c r="B134" s="323" t="s">
        <v>41</v>
      </c>
      <c r="C134" s="710" t="s">
        <v>278</v>
      </c>
      <c r="D134" s="712" t="s">
        <v>282</v>
      </c>
      <c r="E134" s="709">
        <v>925</v>
      </c>
      <c r="F134" s="675" t="s">
        <v>44</v>
      </c>
      <c r="G134" s="676">
        <v>5</v>
      </c>
      <c r="H134" s="675">
        <v>7</v>
      </c>
      <c r="I134" s="676">
        <v>6</v>
      </c>
      <c r="J134" s="683">
        <f t="shared" ref="J134" si="21">K134*3.785</f>
        <v>925</v>
      </c>
      <c r="K134" s="684">
        <f t="shared" ref="K134" si="22">E134/3.785</f>
        <v>244.38573315719947</v>
      </c>
      <c r="Q134" s="323" t="s">
        <v>41</v>
      </c>
      <c r="S134" s="323" t="s">
        <v>67</v>
      </c>
      <c r="T134" s="710" t="s">
        <v>267</v>
      </c>
      <c r="U134" s="709">
        <v>925</v>
      </c>
      <c r="V134" s="675" t="s">
        <v>44</v>
      </c>
      <c r="W134" s="676">
        <v>5</v>
      </c>
      <c r="X134" s="675">
        <v>7</v>
      </c>
      <c r="Y134" s="676">
        <v>6</v>
      </c>
    </row>
    <row r="135" spans="2:25" ht="15.75">
      <c r="S135" s="323" t="s">
        <v>67</v>
      </c>
      <c r="T135" s="710" t="s">
        <v>270</v>
      </c>
      <c r="U135" s="709">
        <v>925</v>
      </c>
      <c r="V135" s="675" t="s">
        <v>44</v>
      </c>
      <c r="W135" s="676">
        <v>5</v>
      </c>
      <c r="X135" s="675">
        <v>7</v>
      </c>
      <c r="Y135" s="676">
        <v>6</v>
      </c>
    </row>
    <row r="136" spans="2:25" ht="15.75">
      <c r="B136" s="689" t="s">
        <v>82</v>
      </c>
      <c r="C136" s="700" t="s">
        <v>283</v>
      </c>
      <c r="D136" s="682" t="s">
        <v>284</v>
      </c>
      <c r="E136" s="686">
        <v>600</v>
      </c>
      <c r="F136" s="687" t="s">
        <v>238</v>
      </c>
      <c r="G136" s="688">
        <v>8.0000000000000002E-3</v>
      </c>
      <c r="H136" s="688">
        <v>1.4999999999999999E-2</v>
      </c>
      <c r="I136" s="688">
        <v>1.2E-2</v>
      </c>
      <c r="J136" s="676">
        <f t="shared" ref="J136:J137" si="23">E136</f>
        <v>600</v>
      </c>
      <c r="K136" s="684">
        <f t="shared" ref="K136:K137" si="24">E136/3.785</f>
        <v>158.52047556142668</v>
      </c>
      <c r="Q136" s="689" t="s">
        <v>82</v>
      </c>
    </row>
    <row r="137" spans="2:25" ht="15.75">
      <c r="B137" s="673" t="s">
        <v>41</v>
      </c>
      <c r="C137" s="682" t="s">
        <v>285</v>
      </c>
      <c r="D137" s="682" t="s">
        <v>286</v>
      </c>
      <c r="E137" s="686">
        <v>600</v>
      </c>
      <c r="F137" s="687" t="s">
        <v>238</v>
      </c>
      <c r="G137" s="688">
        <v>8.0000000000000002E-3</v>
      </c>
      <c r="H137" s="688">
        <v>1.4999999999999999E-2</v>
      </c>
      <c r="I137" s="688">
        <v>1.2E-2</v>
      </c>
      <c r="J137" s="676">
        <f t="shared" si="23"/>
        <v>600</v>
      </c>
      <c r="K137" s="684">
        <f t="shared" si="24"/>
        <v>158.52047556142668</v>
      </c>
      <c r="Q137" s="673" t="s">
        <v>41</v>
      </c>
    </row>
    <row r="140" spans="2:25" ht="15.75">
      <c r="B140" s="55" t="s">
        <v>287</v>
      </c>
      <c r="C140" s="55"/>
      <c r="D140" s="55"/>
      <c r="E140" s="55"/>
      <c r="F140" s="55"/>
      <c r="G140" s="55"/>
      <c r="H140" s="55"/>
      <c r="Q140" s="55" t="s">
        <v>287</v>
      </c>
    </row>
    <row r="141" spans="2:25" ht="45">
      <c r="B141" s="481" t="s">
        <v>31</v>
      </c>
      <c r="C141" s="481" t="s">
        <v>32</v>
      </c>
      <c r="D141" s="481" t="s">
        <v>33</v>
      </c>
      <c r="E141" s="547" t="s">
        <v>34</v>
      </c>
      <c r="F141" s="481" t="s">
        <v>35</v>
      </c>
      <c r="G141" s="547" t="s">
        <v>36</v>
      </c>
      <c r="H141" s="547" t="s">
        <v>37</v>
      </c>
      <c r="I141" s="547" t="s">
        <v>38</v>
      </c>
      <c r="J141" s="547" t="s">
        <v>34</v>
      </c>
      <c r="K141" s="547" t="s">
        <v>39</v>
      </c>
      <c r="Q141" s="481" t="s">
        <v>31</v>
      </c>
      <c r="S141" s="481" t="s">
        <v>31</v>
      </c>
      <c r="T141" s="481" t="s">
        <v>32</v>
      </c>
      <c r="U141" s="547" t="s">
        <v>34</v>
      </c>
      <c r="V141" s="481" t="s">
        <v>35</v>
      </c>
      <c r="W141" s="547" t="s">
        <v>36</v>
      </c>
      <c r="X141" s="547" t="s">
        <v>37</v>
      </c>
      <c r="Y141" s="547" t="s">
        <v>38</v>
      </c>
    </row>
    <row r="142" spans="2:25" ht="15.75">
      <c r="B142" s="691" t="s">
        <v>123</v>
      </c>
      <c r="C142" s="701">
        <v>110</v>
      </c>
      <c r="D142" s="702" t="s">
        <v>288</v>
      </c>
      <c r="E142" s="703">
        <v>680</v>
      </c>
      <c r="F142" s="687" t="s">
        <v>44</v>
      </c>
      <c r="G142" s="676">
        <v>5</v>
      </c>
      <c r="H142" s="675">
        <v>7</v>
      </c>
      <c r="I142" s="676">
        <v>6</v>
      </c>
      <c r="J142" s="683">
        <f t="shared" ref="J142:J147" si="25">K142*3.785</f>
        <v>680</v>
      </c>
      <c r="K142" s="684">
        <f t="shared" ref="K142:K147" si="26">E142/3.785</f>
        <v>179.65653896961689</v>
      </c>
      <c r="Q142" s="691" t="s">
        <v>123</v>
      </c>
      <c r="S142" s="691" t="s">
        <v>82</v>
      </c>
      <c r="T142" s="701">
        <v>110</v>
      </c>
      <c r="U142" s="703">
        <v>680</v>
      </c>
      <c r="V142" s="687" t="s">
        <v>44</v>
      </c>
      <c r="W142" s="676">
        <v>5</v>
      </c>
      <c r="X142" s="675">
        <v>7</v>
      </c>
      <c r="Y142" s="676">
        <v>6</v>
      </c>
    </row>
    <row r="143" spans="2:25" ht="15.75">
      <c r="B143" s="691" t="s">
        <v>82</v>
      </c>
      <c r="C143" s="701">
        <v>120</v>
      </c>
      <c r="D143" s="702" t="s">
        <v>289</v>
      </c>
      <c r="E143" s="703">
        <v>205</v>
      </c>
      <c r="F143" s="687" t="s">
        <v>44</v>
      </c>
      <c r="G143" s="676">
        <v>5</v>
      </c>
      <c r="H143" s="675">
        <v>7</v>
      </c>
      <c r="I143" s="676">
        <v>6</v>
      </c>
      <c r="J143" s="683">
        <f t="shared" si="25"/>
        <v>205</v>
      </c>
      <c r="K143" s="684">
        <f t="shared" si="26"/>
        <v>54.161162483487452</v>
      </c>
      <c r="Q143" s="691" t="s">
        <v>82</v>
      </c>
      <c r="S143" s="691" t="s">
        <v>82</v>
      </c>
      <c r="T143" s="701">
        <v>120</v>
      </c>
      <c r="U143" s="703">
        <v>205</v>
      </c>
      <c r="V143" s="687" t="s">
        <v>44</v>
      </c>
      <c r="W143" s="676">
        <v>5</v>
      </c>
      <c r="X143" s="675">
        <v>7</v>
      </c>
      <c r="Y143" s="676">
        <v>6</v>
      </c>
    </row>
    <row r="144" spans="2:25" ht="15.75">
      <c r="B144" s="691" t="s">
        <v>82</v>
      </c>
      <c r="C144" s="701">
        <v>125</v>
      </c>
      <c r="D144" s="702" t="s">
        <v>290</v>
      </c>
      <c r="E144" s="703">
        <v>205</v>
      </c>
      <c r="F144" s="687" t="s">
        <v>44</v>
      </c>
      <c r="G144" s="676">
        <v>5</v>
      </c>
      <c r="H144" s="675">
        <v>7</v>
      </c>
      <c r="I144" s="676">
        <v>6</v>
      </c>
      <c r="J144" s="683">
        <f t="shared" si="25"/>
        <v>205</v>
      </c>
      <c r="K144" s="684">
        <f t="shared" si="26"/>
        <v>54.161162483487452</v>
      </c>
      <c r="Q144" s="691" t="s">
        <v>82</v>
      </c>
      <c r="S144" s="691" t="s">
        <v>82</v>
      </c>
      <c r="T144" s="701">
        <v>125</v>
      </c>
      <c r="U144" s="703">
        <v>205</v>
      </c>
      <c r="V144" s="687" t="s">
        <v>44</v>
      </c>
      <c r="W144" s="676">
        <v>5</v>
      </c>
      <c r="X144" s="675">
        <v>7</v>
      </c>
      <c r="Y144" s="676">
        <v>6</v>
      </c>
    </row>
    <row r="145" spans="2:25" ht="15.75">
      <c r="B145" s="691" t="s">
        <v>82</v>
      </c>
      <c r="C145" s="694">
        <v>130</v>
      </c>
      <c r="D145" s="704" t="s">
        <v>291</v>
      </c>
      <c r="E145" s="703">
        <v>1110</v>
      </c>
      <c r="F145" s="687" t="s">
        <v>44</v>
      </c>
      <c r="G145" s="676">
        <v>5</v>
      </c>
      <c r="H145" s="675">
        <v>7</v>
      </c>
      <c r="I145" s="676">
        <v>6</v>
      </c>
      <c r="J145" s="683">
        <f t="shared" si="25"/>
        <v>1110</v>
      </c>
      <c r="K145" s="684">
        <f t="shared" si="26"/>
        <v>293.26287978863934</v>
      </c>
      <c r="Q145" s="691" t="s">
        <v>82</v>
      </c>
      <c r="S145" s="691" t="s">
        <v>82</v>
      </c>
      <c r="T145" s="694">
        <v>130</v>
      </c>
      <c r="U145" s="703">
        <v>1110</v>
      </c>
      <c r="V145" s="687" t="s">
        <v>44</v>
      </c>
      <c r="W145" s="676">
        <v>5</v>
      </c>
      <c r="X145" s="675">
        <v>7</v>
      </c>
      <c r="Y145" s="676">
        <v>6</v>
      </c>
    </row>
    <row r="146" spans="2:25" ht="15.75">
      <c r="B146" s="691" t="s">
        <v>82</v>
      </c>
      <c r="C146" s="701">
        <v>140</v>
      </c>
      <c r="D146" s="704" t="s">
        <v>292</v>
      </c>
      <c r="E146" s="703">
        <v>585</v>
      </c>
      <c r="F146" s="687" t="s">
        <v>44</v>
      </c>
      <c r="G146" s="676">
        <v>5</v>
      </c>
      <c r="H146" s="675">
        <v>7</v>
      </c>
      <c r="I146" s="676">
        <v>6</v>
      </c>
      <c r="J146" s="683">
        <f t="shared" si="25"/>
        <v>585</v>
      </c>
      <c r="K146" s="684">
        <f t="shared" si="26"/>
        <v>154.55746367239101</v>
      </c>
      <c r="Q146" s="691" t="s">
        <v>82</v>
      </c>
    </row>
    <row r="147" spans="2:25" ht="15.75">
      <c r="B147" s="691" t="s">
        <v>123</v>
      </c>
      <c r="C147" s="1183">
        <v>150</v>
      </c>
      <c r="D147" s="702" t="s">
        <v>293</v>
      </c>
      <c r="E147" s="713">
        <v>205</v>
      </c>
      <c r="F147" s="698" t="s">
        <v>44</v>
      </c>
      <c r="G147" s="676">
        <v>5</v>
      </c>
      <c r="H147" s="675">
        <v>7</v>
      </c>
      <c r="I147" s="676">
        <v>6</v>
      </c>
      <c r="J147" s="683">
        <f t="shared" si="25"/>
        <v>205</v>
      </c>
      <c r="K147" s="684">
        <f t="shared" si="26"/>
        <v>54.161162483487452</v>
      </c>
      <c r="Q147" s="691" t="s">
        <v>123</v>
      </c>
      <c r="S147" s="691" t="s">
        <v>123</v>
      </c>
      <c r="T147" s="701">
        <v>140</v>
      </c>
      <c r="U147" s="703">
        <v>585</v>
      </c>
      <c r="V147" s="687" t="s">
        <v>44</v>
      </c>
      <c r="W147" s="676">
        <v>5</v>
      </c>
      <c r="X147" s="675">
        <v>7</v>
      </c>
      <c r="Y147" s="676">
        <v>6</v>
      </c>
    </row>
    <row r="148" spans="2:25" ht="15.75">
      <c r="B148" s="691" t="s">
        <v>123</v>
      </c>
      <c r="C148" s="694">
        <v>160</v>
      </c>
      <c r="D148" s="687" t="s">
        <v>294</v>
      </c>
      <c r="E148" s="714">
        <v>680</v>
      </c>
      <c r="F148" s="687" t="s">
        <v>44</v>
      </c>
      <c r="G148" s="676">
        <v>5</v>
      </c>
      <c r="H148" s="675">
        <v>7</v>
      </c>
      <c r="I148" s="676">
        <v>6</v>
      </c>
      <c r="J148" s="683">
        <f t="shared" ref="J148" si="27">K148*3.785</f>
        <v>680</v>
      </c>
      <c r="K148" s="684">
        <f t="shared" ref="K148" si="28">E148/3.785</f>
        <v>179.65653896961689</v>
      </c>
      <c r="Q148" s="691" t="s">
        <v>123</v>
      </c>
      <c r="S148" s="691" t="s">
        <v>123</v>
      </c>
      <c r="T148" s="1183">
        <v>150</v>
      </c>
      <c r="U148" s="713">
        <v>205</v>
      </c>
      <c r="V148" s="698" t="s">
        <v>44</v>
      </c>
      <c r="W148" s="676">
        <v>5</v>
      </c>
      <c r="X148" s="675">
        <v>7</v>
      </c>
      <c r="Y148" s="676">
        <v>6</v>
      </c>
    </row>
    <row r="149" spans="2:25" ht="15.75">
      <c r="S149" s="691" t="s">
        <v>123</v>
      </c>
      <c r="T149" s="694">
        <v>160</v>
      </c>
      <c r="U149" s="714">
        <v>680</v>
      </c>
      <c r="V149" s="687" t="s">
        <v>44</v>
      </c>
      <c r="W149" s="676">
        <v>5</v>
      </c>
      <c r="X149" s="675">
        <v>7</v>
      </c>
      <c r="Y149" s="676">
        <v>6</v>
      </c>
    </row>
    <row r="150" spans="2:25" ht="15.75">
      <c r="B150" s="689" t="s">
        <v>82</v>
      </c>
      <c r="C150" s="700" t="s">
        <v>295</v>
      </c>
      <c r="D150" s="682" t="s">
        <v>296</v>
      </c>
      <c r="E150" s="686">
        <v>450</v>
      </c>
      <c r="F150" s="687" t="s">
        <v>238</v>
      </c>
      <c r="G150" s="688">
        <v>8.0000000000000002E-3</v>
      </c>
      <c r="H150" s="688">
        <v>1.4999999999999999E-2</v>
      </c>
      <c r="I150" s="688">
        <v>1.2E-2</v>
      </c>
      <c r="J150" s="676">
        <f t="shared" ref="J150" si="29">E150</f>
        <v>450</v>
      </c>
      <c r="K150" s="684">
        <f t="shared" ref="K150" si="30">E150/3.785</f>
        <v>118.89035667107001</v>
      </c>
      <c r="Q150" s="689" t="s">
        <v>82</v>
      </c>
    </row>
    <row r="154" spans="2:25" ht="15.75">
      <c r="B154" s="55" t="s">
        <v>297</v>
      </c>
      <c r="C154" s="55"/>
      <c r="D154" s="55"/>
      <c r="E154" s="55"/>
      <c r="F154" s="55"/>
      <c r="G154" s="55"/>
      <c r="H154" s="55"/>
      <c r="Q154" s="55" t="s">
        <v>297</v>
      </c>
    </row>
    <row r="155" spans="2:25" ht="45">
      <c r="B155" s="481" t="s">
        <v>31</v>
      </c>
      <c r="C155" s="481" t="s">
        <v>32</v>
      </c>
      <c r="D155" s="481" t="s">
        <v>33</v>
      </c>
      <c r="E155" s="547" t="s">
        <v>34</v>
      </c>
      <c r="F155" s="481" t="s">
        <v>35</v>
      </c>
      <c r="G155" s="547" t="s">
        <v>36</v>
      </c>
      <c r="H155" s="547" t="s">
        <v>37</v>
      </c>
      <c r="I155" s="547" t="s">
        <v>38</v>
      </c>
      <c r="J155" s="547" t="s">
        <v>34</v>
      </c>
      <c r="K155" s="547" t="s">
        <v>39</v>
      </c>
      <c r="Q155" s="481" t="s">
        <v>31</v>
      </c>
    </row>
    <row r="156" spans="2:25" ht="15.75">
      <c r="B156" s="689" t="s">
        <v>82</v>
      </c>
      <c r="C156" s="700" t="s">
        <v>298</v>
      </c>
      <c r="D156" s="682" t="s">
        <v>299</v>
      </c>
      <c r="E156" s="686">
        <v>860</v>
      </c>
      <c r="F156" s="687" t="s">
        <v>238</v>
      </c>
      <c r="G156" s="688">
        <v>8.0000000000000002E-3</v>
      </c>
      <c r="H156" s="688">
        <v>1.4999999999999999E-2</v>
      </c>
      <c r="I156" s="688">
        <v>1.2E-2</v>
      </c>
      <c r="J156" s="676">
        <f t="shared" ref="J156:J162" si="31">E156</f>
        <v>860</v>
      </c>
      <c r="K156" s="684">
        <f t="shared" ref="K156:K162" si="32">E156/3.785</f>
        <v>227.2126816380449</v>
      </c>
      <c r="Q156" s="689" t="s">
        <v>82</v>
      </c>
    </row>
    <row r="157" spans="2:25" ht="15.75">
      <c r="B157" s="673" t="s">
        <v>41</v>
      </c>
      <c r="C157" s="682" t="s">
        <v>300</v>
      </c>
      <c r="D157" s="682" t="s">
        <v>301</v>
      </c>
      <c r="E157" s="686">
        <v>860</v>
      </c>
      <c r="F157" s="687" t="s">
        <v>238</v>
      </c>
      <c r="G157" s="688">
        <v>8.0000000000000002E-3</v>
      </c>
      <c r="H157" s="688">
        <v>1.4999999999999999E-2</v>
      </c>
      <c r="I157" s="688">
        <v>1.2E-2</v>
      </c>
      <c r="J157" s="676">
        <f t="shared" si="31"/>
        <v>860</v>
      </c>
      <c r="K157" s="684">
        <f t="shared" si="32"/>
        <v>227.2126816380449</v>
      </c>
      <c r="Q157" s="673" t="s">
        <v>41</v>
      </c>
    </row>
    <row r="158" spans="2:25" ht="15.75">
      <c r="B158" s="689" t="s">
        <v>82</v>
      </c>
      <c r="C158" s="700" t="s">
        <v>302</v>
      </c>
      <c r="D158" s="682" t="s">
        <v>303</v>
      </c>
      <c r="E158" s="686">
        <v>692</v>
      </c>
      <c r="F158" s="687" t="s">
        <v>238</v>
      </c>
      <c r="G158" s="688">
        <v>8.0000000000000002E-3</v>
      </c>
      <c r="H158" s="688">
        <v>1.4999999999999999E-2</v>
      </c>
      <c r="I158" s="688">
        <v>1.2E-2</v>
      </c>
      <c r="J158" s="676">
        <f t="shared" si="31"/>
        <v>692</v>
      </c>
      <c r="K158" s="684">
        <f t="shared" si="32"/>
        <v>182.82694848084543</v>
      </c>
      <c r="Q158" s="689" t="s">
        <v>82</v>
      </c>
    </row>
    <row r="159" spans="2:25" ht="15.75">
      <c r="B159" s="673" t="s">
        <v>41</v>
      </c>
      <c r="C159" s="682" t="s">
        <v>304</v>
      </c>
      <c r="D159" s="682" t="s">
        <v>305</v>
      </c>
      <c r="E159" s="686">
        <v>692</v>
      </c>
      <c r="F159" s="687" t="s">
        <v>238</v>
      </c>
      <c r="G159" s="688">
        <v>8.0000000000000002E-3</v>
      </c>
      <c r="H159" s="688">
        <v>1.4999999999999999E-2</v>
      </c>
      <c r="I159" s="688">
        <v>1.2E-2</v>
      </c>
      <c r="J159" s="676">
        <f t="shared" si="31"/>
        <v>692</v>
      </c>
      <c r="K159" s="684">
        <f t="shared" si="32"/>
        <v>182.82694848084543</v>
      </c>
      <c r="Q159" s="673" t="s">
        <v>41</v>
      </c>
    </row>
    <row r="160" spans="2:25" ht="15.75">
      <c r="B160" s="689" t="s">
        <v>82</v>
      </c>
      <c r="C160" s="700" t="s">
        <v>306</v>
      </c>
      <c r="D160" s="682" t="s">
        <v>307</v>
      </c>
      <c r="E160" s="686">
        <v>692</v>
      </c>
      <c r="F160" s="687" t="s">
        <v>238</v>
      </c>
      <c r="G160" s="688">
        <v>8.0000000000000002E-3</v>
      </c>
      <c r="H160" s="688">
        <v>1.4999999999999999E-2</v>
      </c>
      <c r="I160" s="688">
        <v>1.2E-2</v>
      </c>
      <c r="J160" s="676">
        <f t="shared" si="31"/>
        <v>692</v>
      </c>
      <c r="K160" s="684">
        <f t="shared" si="32"/>
        <v>182.82694848084543</v>
      </c>
      <c r="Q160" s="689" t="s">
        <v>82</v>
      </c>
    </row>
    <row r="161" spans="2:17" ht="15.75">
      <c r="B161" s="689" t="s">
        <v>82</v>
      </c>
      <c r="C161" s="700" t="s">
        <v>308</v>
      </c>
      <c r="D161" s="682" t="s">
        <v>309</v>
      </c>
      <c r="E161" s="686">
        <v>1000</v>
      </c>
      <c r="F161" s="682" t="s">
        <v>238</v>
      </c>
      <c r="G161" s="688">
        <v>8.0000000000000002E-3</v>
      </c>
      <c r="H161" s="688">
        <v>1.4999999999999999E-2</v>
      </c>
      <c r="I161" s="688">
        <v>1.2E-2</v>
      </c>
      <c r="J161" s="676">
        <f t="shared" si="31"/>
        <v>1000</v>
      </c>
      <c r="K161" s="684">
        <f t="shared" si="32"/>
        <v>264.20079260237782</v>
      </c>
      <c r="Q161" s="689" t="s">
        <v>82</v>
      </c>
    </row>
    <row r="162" spans="2:17" ht="15.75">
      <c r="B162" s="673" t="s">
        <v>41</v>
      </c>
      <c r="C162" s="682" t="s">
        <v>310</v>
      </c>
      <c r="D162" s="682" t="s">
        <v>311</v>
      </c>
      <c r="E162" s="686">
        <v>1000</v>
      </c>
      <c r="F162" s="682" t="s">
        <v>238</v>
      </c>
      <c r="G162" s="688">
        <v>8.0000000000000002E-3</v>
      </c>
      <c r="H162" s="688">
        <v>1.4999999999999999E-2</v>
      </c>
      <c r="I162" s="688">
        <v>1.2E-2</v>
      </c>
      <c r="J162" s="676">
        <f t="shared" si="31"/>
        <v>1000</v>
      </c>
      <c r="K162" s="684">
        <f t="shared" si="32"/>
        <v>264.20079260237782</v>
      </c>
      <c r="Q162" s="67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Y159"/>
  <sheetViews>
    <sheetView topLeftCell="A2" zoomScale="110" zoomScaleNormal="110" workbookViewId="0">
      <pane xSplit="1" topLeftCell="B1" activePane="topRight" state="frozen"/>
      <selection sqref="A1:B1"/>
      <selection pane="topRight" activeCell="F6" sqref="F6:F8"/>
    </sheetView>
  </sheetViews>
  <sheetFormatPr defaultRowHeight="15"/>
  <cols>
    <col min="2" max="3" width="11.140625" customWidth="1"/>
    <col min="4" max="5" width="7.85546875" customWidth="1"/>
    <col min="6" max="11" width="9.140625" customWidth="1"/>
    <col min="12" max="12" width="33.5703125" customWidth="1"/>
    <col min="13" max="13" width="9.140625" customWidth="1"/>
    <col min="14" max="15" width="11.140625" customWidth="1"/>
    <col min="16" max="17" width="7.85546875" customWidth="1"/>
    <col min="18" max="23" width="9.140625" customWidth="1"/>
    <col min="24" max="24" width="33.5703125" customWidth="1"/>
    <col min="25" max="25" width="9.140625" customWidth="1"/>
    <col min="26" max="27" width="11.140625" customWidth="1"/>
    <col min="28" max="29" width="7.85546875" customWidth="1"/>
    <col min="30" max="35" width="9.140625" customWidth="1"/>
    <col min="36" max="36" width="33.5703125" customWidth="1"/>
    <col min="37" max="37" width="9.140625" customWidth="1"/>
    <col min="38" max="39" width="11.140625" customWidth="1"/>
    <col min="40" max="41" width="7.85546875" customWidth="1"/>
    <col min="42" max="47" width="9.140625" customWidth="1"/>
    <col min="48" max="48" width="33.5703125" customWidth="1"/>
    <col min="49" max="49" width="9.140625" customWidth="1"/>
    <col min="50" max="51" width="11.140625" customWidth="1"/>
    <col min="52" max="53" width="7.85546875" customWidth="1"/>
    <col min="54" max="59" width="9.140625" customWidth="1"/>
    <col min="60" max="60" width="33.5703125" customWidth="1"/>
    <col min="61" max="62" width="9.140625" customWidth="1"/>
    <col min="63" max="63" width="20.85546875" customWidth="1"/>
    <col min="64" max="65" width="11.140625" customWidth="1"/>
    <col min="66" max="67" width="7.85546875" customWidth="1"/>
    <col min="68" max="73" width="9.140625" customWidth="1"/>
    <col min="74" max="74" width="33.5703125" customWidth="1"/>
    <col min="75" max="75" width="9.140625" customWidth="1"/>
    <col min="76" max="77" width="11.140625" customWidth="1"/>
    <col min="78" max="79" width="7.85546875" customWidth="1"/>
    <col min="80" max="85" width="9.140625" customWidth="1"/>
    <col min="86" max="86" width="33.5703125" customWidth="1"/>
    <col min="87" max="87" width="9.140625" customWidth="1"/>
    <col min="88" max="89" width="11.140625" customWidth="1"/>
    <col min="90" max="91" width="7.85546875" customWidth="1"/>
    <col min="92" max="97" width="9.140625" customWidth="1"/>
    <col min="98" max="98" width="33.5703125" customWidth="1"/>
    <col min="99" max="99" width="9.140625" customWidth="1"/>
    <col min="100" max="101" width="11.140625" customWidth="1"/>
    <col min="102" max="103" width="7.85546875" customWidth="1"/>
    <col min="104" max="109" width="9.140625" customWidth="1"/>
    <col min="110" max="110" width="33.5703125" customWidth="1"/>
    <col min="111" max="111" width="9.140625" customWidth="1"/>
    <col min="112" max="113" width="11.140625" customWidth="1"/>
    <col min="114" max="115" width="7.85546875" customWidth="1"/>
    <col min="116" max="121" width="9.140625" customWidth="1"/>
    <col min="122" max="122" width="33.5703125" customWidth="1"/>
    <col min="123" max="124" width="9.140625" customWidth="1"/>
    <col min="125" max="125" width="21.140625" customWidth="1"/>
    <col min="126" max="127" width="11.140625" customWidth="1"/>
    <col min="128" max="129" width="7.85546875" customWidth="1"/>
    <col min="130" max="135" width="9.140625" customWidth="1"/>
    <col min="136" max="136" width="33.5703125" customWidth="1"/>
    <col min="137" max="137" width="9.140625" customWidth="1"/>
    <col min="138" max="139" width="11.140625" customWidth="1"/>
    <col min="140" max="141" width="7.85546875" customWidth="1"/>
    <col min="142" max="147" width="9.140625" customWidth="1"/>
    <col min="148" max="148" width="33.5703125" customWidth="1"/>
    <col min="149" max="149" width="9.140625" customWidth="1"/>
    <col min="150" max="151" width="11.140625" customWidth="1"/>
    <col min="152" max="153" width="7.85546875" customWidth="1"/>
    <col min="154" max="159" width="9.140625" customWidth="1"/>
    <col min="160" max="160" width="33.5703125" customWidth="1"/>
    <col min="161" max="161" width="9.140625" customWidth="1"/>
    <col min="162" max="163" width="11.140625" customWidth="1"/>
    <col min="164" max="165" width="7.85546875" customWidth="1"/>
    <col min="166" max="171" width="9.140625" customWidth="1"/>
    <col min="172" max="172" width="33.5703125" customWidth="1"/>
    <col min="173" max="173" width="9.140625" customWidth="1"/>
    <col min="174" max="175" width="11.140625" customWidth="1"/>
    <col min="176" max="177" width="7.85546875" customWidth="1"/>
    <col min="178" max="183" width="9.140625" customWidth="1"/>
    <col min="184" max="184" width="33.5703125" customWidth="1"/>
    <col min="185" max="186" width="9.140625" customWidth="1"/>
    <col min="187" max="187" width="20.85546875" customWidth="1"/>
    <col min="188" max="189" width="11.140625" customWidth="1"/>
    <col min="190" max="191" width="7.85546875" customWidth="1"/>
    <col min="192" max="197" width="9.140625" customWidth="1"/>
    <col min="198" max="198" width="33.5703125" customWidth="1"/>
    <col min="199" max="199" width="9.140625" customWidth="1"/>
    <col min="200" max="201" width="11.140625" customWidth="1"/>
    <col min="202" max="203" width="7.85546875" customWidth="1"/>
    <col min="204" max="209" width="9.140625" customWidth="1"/>
    <col min="210" max="210" width="33.5703125" customWidth="1"/>
    <col min="211" max="211" width="9.140625" customWidth="1"/>
    <col min="212" max="213" width="11.140625" customWidth="1"/>
    <col min="214" max="215" width="7.85546875" customWidth="1"/>
    <col min="216" max="221" width="9.140625" customWidth="1"/>
    <col min="222" max="222" width="33.5703125" customWidth="1"/>
    <col min="223" max="223" width="9.140625" customWidth="1"/>
    <col min="224" max="225" width="11.140625" customWidth="1"/>
    <col min="226" max="227" width="7.85546875" customWidth="1"/>
    <col min="228" max="233" width="9.140625" customWidth="1"/>
    <col min="234" max="234" width="33.5703125" customWidth="1"/>
    <col min="235" max="235" width="9.140625" customWidth="1"/>
    <col min="236" max="237" width="11.140625" customWidth="1"/>
    <col min="238" max="239" width="7.85546875" customWidth="1"/>
    <col min="240" max="245" width="9.140625" customWidth="1"/>
    <col min="246" max="246" width="33.5703125" customWidth="1"/>
    <col min="247" max="248" width="9.140625" customWidth="1"/>
    <col min="249" max="249" width="20.85546875" customWidth="1"/>
    <col min="250" max="251" width="11.140625" customWidth="1"/>
    <col min="252" max="253" width="7.85546875" customWidth="1"/>
    <col min="254" max="259" width="9.140625" customWidth="1"/>
    <col min="260" max="260" width="33.5703125" customWidth="1"/>
    <col min="261" max="261" width="9.140625" customWidth="1"/>
    <col min="262" max="263" width="11.140625" customWidth="1"/>
    <col min="264" max="265" width="7.85546875" customWidth="1"/>
    <col min="266" max="271" width="9.140625" customWidth="1"/>
    <col min="272" max="272" width="33.5703125" customWidth="1"/>
    <col min="273" max="273" width="9.140625" customWidth="1"/>
    <col min="274" max="275" width="11.140625" customWidth="1"/>
    <col min="276" max="277" width="7.85546875" customWidth="1"/>
    <col min="278" max="283" width="9.140625" customWidth="1"/>
    <col min="284" max="284" width="33.5703125" customWidth="1"/>
    <col min="285" max="285" width="9.140625" customWidth="1"/>
    <col min="286" max="287" width="11.140625" customWidth="1"/>
    <col min="288" max="289" width="7.85546875" customWidth="1"/>
    <col min="290" max="295" width="9.140625" customWidth="1"/>
    <col min="296" max="296" width="33.5703125" customWidth="1"/>
    <col min="297" max="297" width="9.140625" customWidth="1"/>
    <col min="298" max="299" width="11.140625" customWidth="1"/>
    <col min="300" max="301" width="7.85546875" customWidth="1"/>
    <col min="302" max="307" width="9.140625" customWidth="1"/>
    <col min="308" max="308" width="33.5703125" customWidth="1"/>
    <col min="309" max="309" width="9.140625" customWidth="1"/>
    <col min="310" max="310" width="10" customWidth="1"/>
    <col min="311" max="311" width="21.140625" customWidth="1"/>
  </cols>
  <sheetData>
    <row r="1" spans="1:311">
      <c r="B1" s="753" t="s">
        <v>312</v>
      </c>
      <c r="C1" s="2"/>
      <c r="D1" s="8"/>
      <c r="E1" s="3"/>
      <c r="F1" s="4"/>
      <c r="G1" s="5" t="s">
        <v>313</v>
      </c>
      <c r="H1" s="3"/>
      <c r="I1" s="3"/>
      <c r="J1" s="3"/>
      <c r="K1" s="3"/>
      <c r="L1" s="3"/>
      <c r="M1" s="6" t="s">
        <v>314</v>
      </c>
      <c r="N1" s="1" t="s">
        <v>312</v>
      </c>
      <c r="O1" s="2"/>
      <c r="P1" s="3"/>
      <c r="Q1" s="3"/>
      <c r="R1" s="4"/>
      <c r="S1" s="5" t="s">
        <v>313</v>
      </c>
      <c r="T1" s="3"/>
      <c r="U1" s="3"/>
      <c r="V1" s="3"/>
      <c r="W1" s="3"/>
      <c r="X1" s="3"/>
      <c r="Y1" s="6" t="s">
        <v>314</v>
      </c>
      <c r="Z1" s="1" t="s">
        <v>312</v>
      </c>
      <c r="AA1" s="2" t="s">
        <v>315</v>
      </c>
      <c r="AB1" s="3"/>
      <c r="AC1" s="3"/>
      <c r="AD1" s="4"/>
      <c r="AE1" s="4" t="s">
        <v>313</v>
      </c>
      <c r="AF1" s="3"/>
      <c r="AG1" s="3"/>
      <c r="AH1" s="3"/>
      <c r="AI1" s="3"/>
      <c r="AJ1" s="3"/>
      <c r="AK1" s="7" t="s">
        <v>314</v>
      </c>
      <c r="AL1" s="1" t="s">
        <v>312</v>
      </c>
      <c r="AM1" s="2" t="s">
        <v>315</v>
      </c>
      <c r="AN1" s="3"/>
      <c r="AO1" s="3"/>
      <c r="AP1" s="8"/>
      <c r="AQ1" s="5" t="s">
        <v>313</v>
      </c>
      <c r="AR1" s="3"/>
      <c r="AS1" s="3"/>
      <c r="AT1" s="3"/>
      <c r="AU1" s="3"/>
      <c r="AV1" s="3"/>
      <c r="AW1" s="6" t="s">
        <v>314</v>
      </c>
      <c r="AX1" s="1" t="s">
        <v>312</v>
      </c>
      <c r="AY1" s="2" t="s">
        <v>315</v>
      </c>
      <c r="AZ1" s="3"/>
      <c r="BA1" s="3"/>
      <c r="BB1" s="4"/>
      <c r="BC1" s="5" t="s">
        <v>313</v>
      </c>
      <c r="BD1" s="3"/>
      <c r="BE1" s="3"/>
      <c r="BF1" s="3"/>
      <c r="BG1" s="3"/>
      <c r="BH1" s="9"/>
      <c r="BI1" s="7" t="s">
        <v>314</v>
      </c>
      <c r="BJ1" s="125"/>
      <c r="BK1" s="10" t="s">
        <v>316</v>
      </c>
      <c r="BL1" s="1" t="s">
        <v>312</v>
      </c>
      <c r="BM1" s="2" t="s">
        <v>315</v>
      </c>
      <c r="BN1" s="3"/>
      <c r="BO1" s="3"/>
      <c r="BP1" s="4"/>
      <c r="BQ1" s="5" t="s">
        <v>313</v>
      </c>
      <c r="BR1" s="3"/>
      <c r="BS1" s="3"/>
      <c r="BT1" s="3"/>
      <c r="BU1" s="3"/>
      <c r="BV1" s="3"/>
      <c r="BW1" s="7" t="s">
        <v>314</v>
      </c>
      <c r="BX1" s="1" t="s">
        <v>312</v>
      </c>
      <c r="BY1" s="2" t="s">
        <v>315</v>
      </c>
      <c r="BZ1" s="3"/>
      <c r="CA1" s="3"/>
      <c r="CB1" s="4"/>
      <c r="CC1" s="5" t="s">
        <v>313</v>
      </c>
      <c r="CD1" s="3"/>
      <c r="CE1" s="3"/>
      <c r="CF1" s="3"/>
      <c r="CG1" s="3"/>
      <c r="CH1" s="3"/>
      <c r="CI1" s="6" t="s">
        <v>314</v>
      </c>
      <c r="CJ1" s="1" t="s">
        <v>312</v>
      </c>
      <c r="CK1" s="2" t="s">
        <v>315</v>
      </c>
      <c r="CL1" s="3"/>
      <c r="CM1" s="3"/>
      <c r="CN1" s="4"/>
      <c r="CO1" s="5" t="s">
        <v>313</v>
      </c>
      <c r="CP1" s="3"/>
      <c r="CQ1" s="3"/>
      <c r="CR1" s="3"/>
      <c r="CS1" s="3"/>
      <c r="CT1" s="3"/>
      <c r="CU1" s="6" t="s">
        <v>314</v>
      </c>
      <c r="CV1" s="1" t="s">
        <v>312</v>
      </c>
      <c r="CW1" s="2" t="s">
        <v>315</v>
      </c>
      <c r="CX1" s="3"/>
      <c r="CY1" s="3"/>
      <c r="CZ1" s="8"/>
      <c r="DA1" s="5" t="s">
        <v>313</v>
      </c>
      <c r="DB1" s="3"/>
      <c r="DC1" s="3"/>
      <c r="DD1" s="3"/>
      <c r="DE1" s="3"/>
      <c r="DF1" s="3"/>
      <c r="DG1" s="6" t="s">
        <v>314</v>
      </c>
      <c r="DH1" s="1" t="s">
        <v>312</v>
      </c>
      <c r="DI1" s="2" t="s">
        <v>315</v>
      </c>
      <c r="DJ1" s="3"/>
      <c r="DK1" s="3"/>
      <c r="DL1" s="4"/>
      <c r="DM1" s="5" t="s">
        <v>313</v>
      </c>
      <c r="DN1" s="3"/>
      <c r="DO1" s="3"/>
      <c r="DP1" s="3"/>
      <c r="DQ1" s="3"/>
      <c r="DR1" s="9"/>
      <c r="DS1" s="7" t="s">
        <v>314</v>
      </c>
      <c r="DT1" s="125"/>
      <c r="DU1" s="10" t="s">
        <v>316</v>
      </c>
      <c r="DV1" s="1" t="s">
        <v>312</v>
      </c>
      <c r="DW1" s="2" t="s">
        <v>315</v>
      </c>
      <c r="DX1" s="3"/>
      <c r="DY1" s="3"/>
      <c r="DZ1" s="4"/>
      <c r="EA1" s="5" t="s">
        <v>313</v>
      </c>
      <c r="EB1" s="3"/>
      <c r="EC1" s="3"/>
      <c r="ED1" s="3"/>
      <c r="EE1" s="3"/>
      <c r="EF1" s="3"/>
      <c r="EG1" s="6" t="s">
        <v>314</v>
      </c>
      <c r="EH1" s="1" t="s">
        <v>312</v>
      </c>
      <c r="EI1" s="2" t="s">
        <v>315</v>
      </c>
      <c r="EJ1" s="3"/>
      <c r="EK1" s="3"/>
      <c r="EL1" s="4"/>
      <c r="EM1" s="5" t="s">
        <v>313</v>
      </c>
      <c r="EN1" s="3"/>
      <c r="EO1" s="3"/>
      <c r="EP1" s="3"/>
      <c r="EQ1" s="3"/>
      <c r="ER1" s="3"/>
      <c r="ES1" s="6" t="s">
        <v>314</v>
      </c>
      <c r="ET1" s="1" t="s">
        <v>312</v>
      </c>
      <c r="EU1" s="2" t="s">
        <v>315</v>
      </c>
      <c r="EV1" s="3"/>
      <c r="EW1" s="3"/>
      <c r="EX1" s="4"/>
      <c r="EY1" s="5" t="s">
        <v>313</v>
      </c>
      <c r="EZ1" s="3"/>
      <c r="FA1" s="3"/>
      <c r="FB1" s="3"/>
      <c r="FC1" s="3"/>
      <c r="FD1" s="3"/>
      <c r="FE1" s="6" t="s">
        <v>314</v>
      </c>
      <c r="FF1" s="1" t="s">
        <v>312</v>
      </c>
      <c r="FG1" s="2" t="s">
        <v>315</v>
      </c>
      <c r="FH1" s="3"/>
      <c r="FI1" s="3"/>
      <c r="FJ1" s="4"/>
      <c r="FK1" s="5" t="s">
        <v>313</v>
      </c>
      <c r="FL1" s="3"/>
      <c r="FM1" s="3"/>
      <c r="FN1" s="3"/>
      <c r="FO1" s="3"/>
      <c r="FP1" s="3"/>
      <c r="FQ1" s="6" t="s">
        <v>314</v>
      </c>
      <c r="FR1" s="1" t="s">
        <v>312</v>
      </c>
      <c r="FS1" s="2" t="s">
        <v>315</v>
      </c>
      <c r="FT1" s="3"/>
      <c r="FU1" s="3"/>
      <c r="FV1" s="4"/>
      <c r="FW1" s="5" t="s">
        <v>313</v>
      </c>
      <c r="FX1" s="3"/>
      <c r="FY1" s="3"/>
      <c r="FZ1" s="3"/>
      <c r="GA1" s="3"/>
      <c r="GB1" s="3"/>
      <c r="GC1" s="6" t="s">
        <v>314</v>
      </c>
      <c r="GD1" s="125"/>
      <c r="GE1" s="10" t="s">
        <v>316</v>
      </c>
      <c r="GF1" s="1" t="s">
        <v>312</v>
      </c>
      <c r="GG1" s="2" t="s">
        <v>315</v>
      </c>
      <c r="GH1" s="3"/>
      <c r="GI1" s="3"/>
      <c r="GJ1" s="4"/>
      <c r="GK1" s="5" t="s">
        <v>313</v>
      </c>
      <c r="GL1" s="3"/>
      <c r="GM1" s="3"/>
      <c r="GN1" s="3"/>
      <c r="GO1" s="3"/>
      <c r="GP1" s="3"/>
      <c r="GQ1" s="7" t="s">
        <v>314</v>
      </c>
      <c r="GR1" s="1" t="s">
        <v>312</v>
      </c>
      <c r="GS1" s="2" t="s">
        <v>315</v>
      </c>
      <c r="GT1" s="3"/>
      <c r="GU1" s="3"/>
      <c r="GV1" s="4"/>
      <c r="GW1" s="5" t="s">
        <v>313</v>
      </c>
      <c r="GX1" s="3"/>
      <c r="GY1" s="3"/>
      <c r="GZ1" s="3"/>
      <c r="HA1" s="3"/>
      <c r="HB1" s="3"/>
      <c r="HC1" s="6" t="s">
        <v>314</v>
      </c>
      <c r="HD1" s="1" t="s">
        <v>312</v>
      </c>
      <c r="HE1" s="2" t="s">
        <v>315</v>
      </c>
      <c r="HF1" s="3"/>
      <c r="HG1" s="3"/>
      <c r="HH1" s="4"/>
      <c r="HI1" s="5" t="s">
        <v>313</v>
      </c>
      <c r="HJ1" s="3"/>
      <c r="HK1" s="3"/>
      <c r="HL1" s="3"/>
      <c r="HM1" s="3"/>
      <c r="HN1" s="3"/>
      <c r="HO1" s="6" t="s">
        <v>314</v>
      </c>
      <c r="HP1" s="1" t="s">
        <v>312</v>
      </c>
      <c r="HQ1" s="2" t="s">
        <v>315</v>
      </c>
      <c r="HR1" s="3"/>
      <c r="HS1" s="3"/>
      <c r="HT1" s="4"/>
      <c r="HU1" s="5" t="s">
        <v>313</v>
      </c>
      <c r="HV1" s="3"/>
      <c r="HW1" s="3"/>
      <c r="HX1" s="3"/>
      <c r="HY1" s="3"/>
      <c r="HZ1" s="3"/>
      <c r="IA1" s="7" t="s">
        <v>314</v>
      </c>
      <c r="IB1" s="1" t="s">
        <v>312</v>
      </c>
      <c r="IC1" s="2" t="s">
        <v>315</v>
      </c>
      <c r="ID1" s="3"/>
      <c r="IE1" s="3"/>
      <c r="IF1" s="4"/>
      <c r="IG1" s="5" t="s">
        <v>313</v>
      </c>
      <c r="IH1" s="3"/>
      <c r="II1" s="3"/>
      <c r="IJ1" s="3"/>
      <c r="IK1" s="3"/>
      <c r="IL1" s="3"/>
      <c r="IM1" s="6" t="s">
        <v>314</v>
      </c>
      <c r="IN1" s="125"/>
      <c r="IO1" s="10" t="s">
        <v>316</v>
      </c>
      <c r="IP1" s="1" t="s">
        <v>312</v>
      </c>
      <c r="IQ1" s="2" t="s">
        <v>315</v>
      </c>
      <c r="IR1" s="3"/>
      <c r="IS1" s="3"/>
      <c r="IT1" s="4"/>
      <c r="IU1" s="5" t="s">
        <v>313</v>
      </c>
      <c r="IV1" s="3"/>
      <c r="IW1" s="3"/>
      <c r="IX1" s="3"/>
      <c r="IY1" s="3"/>
      <c r="IZ1" s="3"/>
      <c r="JA1" s="6" t="s">
        <v>314</v>
      </c>
      <c r="JB1" s="1" t="s">
        <v>312</v>
      </c>
      <c r="JC1" s="2" t="s">
        <v>315</v>
      </c>
      <c r="JD1" s="3"/>
      <c r="JE1" s="3"/>
      <c r="JF1" s="4"/>
      <c r="JG1" s="5" t="s">
        <v>313</v>
      </c>
      <c r="JH1" s="3"/>
      <c r="JI1" s="3"/>
      <c r="JJ1" s="3"/>
      <c r="JK1" s="3"/>
      <c r="JL1" s="3"/>
      <c r="JM1" s="6" t="s">
        <v>314</v>
      </c>
      <c r="JN1" s="1" t="s">
        <v>312</v>
      </c>
      <c r="JO1" s="2" t="s">
        <v>315</v>
      </c>
      <c r="JP1" s="3"/>
      <c r="JQ1" s="3"/>
      <c r="JR1" s="4"/>
      <c r="JS1" s="5" t="s">
        <v>313</v>
      </c>
      <c r="JT1" s="3"/>
      <c r="JU1" s="3"/>
      <c r="JV1" s="3"/>
      <c r="JW1" s="3"/>
      <c r="JX1" s="3"/>
      <c r="JY1" s="6" t="s">
        <v>314</v>
      </c>
      <c r="JZ1" s="1" t="s">
        <v>312</v>
      </c>
      <c r="KA1" s="2" t="s">
        <v>315</v>
      </c>
      <c r="KB1" s="3"/>
      <c r="KC1" s="3"/>
      <c r="KD1" s="4"/>
      <c r="KE1" s="5" t="s">
        <v>313</v>
      </c>
      <c r="KF1" s="3"/>
      <c r="KG1" s="3"/>
      <c r="KH1" s="3"/>
      <c r="KI1" s="3"/>
      <c r="KJ1" s="3"/>
      <c r="KK1" s="6" t="s">
        <v>314</v>
      </c>
      <c r="KL1" s="1" t="s">
        <v>312</v>
      </c>
      <c r="KM1" s="2" t="s">
        <v>315</v>
      </c>
      <c r="KN1" s="3"/>
      <c r="KO1" s="3"/>
      <c r="KP1" s="4"/>
      <c r="KQ1" s="5" t="s">
        <v>313</v>
      </c>
      <c r="KR1" s="3"/>
      <c r="KS1" s="3"/>
      <c r="KT1" s="3"/>
      <c r="KU1" s="3"/>
      <c r="KV1" s="3"/>
      <c r="KW1" s="4" t="s">
        <v>314</v>
      </c>
      <c r="KX1" s="125"/>
      <c r="KY1" s="10" t="s">
        <v>316</v>
      </c>
    </row>
    <row r="2" spans="1:311">
      <c r="B2" s="754" t="s">
        <v>317</v>
      </c>
      <c r="C2" s="12" t="s">
        <v>318</v>
      </c>
      <c r="D2" s="399"/>
      <c r="E2" s="13"/>
      <c r="F2" s="14"/>
      <c r="G2" s="15" t="s">
        <v>319</v>
      </c>
      <c r="H2" s="38">
        <v>46300</v>
      </c>
      <c r="I2" s="13"/>
      <c r="J2" s="13"/>
      <c r="K2" s="13"/>
      <c r="L2" s="13"/>
      <c r="M2" s="17">
        <v>1</v>
      </c>
      <c r="N2" s="11" t="s">
        <v>317</v>
      </c>
      <c r="O2" s="12" t="s">
        <v>318</v>
      </c>
      <c r="P2" s="13"/>
      <c r="Q2" s="13"/>
      <c r="R2" s="14"/>
      <c r="S2" s="15" t="s">
        <v>319</v>
      </c>
      <c r="T2" s="38">
        <f>H2+1</f>
        <v>46301</v>
      </c>
      <c r="U2" s="13"/>
      <c r="V2" s="13"/>
      <c r="W2" s="13"/>
      <c r="X2" s="13"/>
      <c r="Y2" s="17">
        <v>1</v>
      </c>
      <c r="Z2" s="11" t="s">
        <v>317</v>
      </c>
      <c r="AA2" s="12" t="s">
        <v>318</v>
      </c>
      <c r="AB2" s="13"/>
      <c r="AC2" s="13"/>
      <c r="AD2" s="14"/>
      <c r="AE2" s="15" t="s">
        <v>319</v>
      </c>
      <c r="AF2" s="38">
        <f>T2+1</f>
        <v>46302</v>
      </c>
      <c r="AG2" s="13"/>
      <c r="AH2" s="13"/>
      <c r="AI2" s="13"/>
      <c r="AJ2" s="13"/>
      <c r="AK2" s="17">
        <v>1</v>
      </c>
      <c r="AL2" s="11" t="s">
        <v>317</v>
      </c>
      <c r="AM2" s="12" t="s">
        <v>318</v>
      </c>
      <c r="AN2" s="13"/>
      <c r="AO2" s="13"/>
      <c r="AP2" s="14"/>
      <c r="AQ2" s="15" t="s">
        <v>319</v>
      </c>
      <c r="AR2" s="38">
        <f>AF2+1</f>
        <v>46303</v>
      </c>
      <c r="AS2" s="13"/>
      <c r="AT2" s="13"/>
      <c r="AU2" s="13"/>
      <c r="AV2" s="13"/>
      <c r="AW2" s="17">
        <v>1</v>
      </c>
      <c r="AX2" s="11" t="s">
        <v>317</v>
      </c>
      <c r="AY2" s="12" t="s">
        <v>318</v>
      </c>
      <c r="AZ2" s="13"/>
      <c r="BA2" s="13"/>
      <c r="BB2" s="14"/>
      <c r="BC2" s="15" t="s">
        <v>319</v>
      </c>
      <c r="BD2" s="39">
        <f>AR2+1</f>
        <v>46304</v>
      </c>
      <c r="BE2" s="13"/>
      <c r="BF2" s="13"/>
      <c r="BG2" s="13"/>
      <c r="BH2" s="18"/>
      <c r="BI2" s="17">
        <v>1</v>
      </c>
      <c r="BJ2" s="19"/>
      <c r="BK2" s="19"/>
      <c r="BL2" s="11" t="s">
        <v>317</v>
      </c>
      <c r="BM2" s="12" t="s">
        <v>318</v>
      </c>
      <c r="BN2" s="13"/>
      <c r="BO2" s="13"/>
      <c r="BP2" s="14"/>
      <c r="BQ2" s="15" t="s">
        <v>319</v>
      </c>
      <c r="BR2" s="16">
        <f>BD2+3</f>
        <v>46307</v>
      </c>
      <c r="BS2" s="13"/>
      <c r="BT2" s="13"/>
      <c r="BU2" s="13"/>
      <c r="BV2" s="13"/>
      <c r="BW2" s="17">
        <v>2</v>
      </c>
      <c r="BX2" s="11" t="s">
        <v>317</v>
      </c>
      <c r="BY2" s="12" t="s">
        <v>318</v>
      </c>
      <c r="BZ2" s="13"/>
      <c r="CA2" s="13"/>
      <c r="CB2" s="14"/>
      <c r="CC2" s="15" t="s">
        <v>319</v>
      </c>
      <c r="CD2" s="16">
        <f>BR2+1</f>
        <v>46308</v>
      </c>
      <c r="CE2" s="13"/>
      <c r="CF2" s="13"/>
      <c r="CG2" s="13"/>
      <c r="CH2" s="13"/>
      <c r="CI2" s="17">
        <v>2</v>
      </c>
      <c r="CJ2" s="11" t="s">
        <v>317</v>
      </c>
      <c r="CK2" s="12" t="s">
        <v>318</v>
      </c>
      <c r="CL2" s="13"/>
      <c r="CM2" s="13"/>
      <c r="CN2" s="14"/>
      <c r="CO2" s="15" t="s">
        <v>319</v>
      </c>
      <c r="CP2" s="16">
        <f>CD2+1</f>
        <v>46309</v>
      </c>
      <c r="CQ2" s="13"/>
      <c r="CR2" s="13"/>
      <c r="CS2" s="13"/>
      <c r="CT2" s="13"/>
      <c r="CU2" s="17">
        <v>2</v>
      </c>
      <c r="CV2" s="11" t="s">
        <v>317</v>
      </c>
      <c r="CW2" s="12" t="s">
        <v>318</v>
      </c>
      <c r="CX2" s="13"/>
      <c r="CY2" s="13"/>
      <c r="CZ2" s="14"/>
      <c r="DA2" s="15" t="s">
        <v>319</v>
      </c>
      <c r="DB2" s="16">
        <f>CP2+1</f>
        <v>46310</v>
      </c>
      <c r="DC2" s="13"/>
      <c r="DD2" s="13"/>
      <c r="DE2" s="13"/>
      <c r="DF2" s="13"/>
      <c r="DG2" s="17">
        <v>2</v>
      </c>
      <c r="DH2" s="11" t="s">
        <v>317</v>
      </c>
      <c r="DI2" s="12" t="s">
        <v>318</v>
      </c>
      <c r="DJ2" s="13"/>
      <c r="DK2" s="13"/>
      <c r="DL2" s="14"/>
      <c r="DM2" s="15" t="s">
        <v>319</v>
      </c>
      <c r="DN2" s="16">
        <f>DB2+1</f>
        <v>46311</v>
      </c>
      <c r="DO2" s="13"/>
      <c r="DP2" s="13"/>
      <c r="DQ2" s="13"/>
      <c r="DR2" s="20"/>
      <c r="DS2" s="17">
        <v>2</v>
      </c>
      <c r="DT2" s="19"/>
      <c r="DU2" s="19"/>
      <c r="DV2" s="11" t="s">
        <v>317</v>
      </c>
      <c r="DW2" s="12" t="s">
        <v>318</v>
      </c>
      <c r="DX2" s="13"/>
      <c r="DY2" s="13"/>
      <c r="DZ2" s="14"/>
      <c r="EA2" s="15" t="s">
        <v>319</v>
      </c>
      <c r="EB2" s="16">
        <f>DN2+3</f>
        <v>46314</v>
      </c>
      <c r="EC2" s="13"/>
      <c r="ED2" s="13"/>
      <c r="EE2" s="13"/>
      <c r="EF2" s="13"/>
      <c r="EG2" s="17">
        <v>3</v>
      </c>
      <c r="EH2" s="11" t="s">
        <v>317</v>
      </c>
      <c r="EI2" s="12" t="s">
        <v>318</v>
      </c>
      <c r="EJ2" s="13"/>
      <c r="EK2" s="13"/>
      <c r="EL2" s="14"/>
      <c r="EM2" s="15" t="s">
        <v>319</v>
      </c>
      <c r="EN2" s="16">
        <f>EB2+1</f>
        <v>46315</v>
      </c>
      <c r="EO2" s="13"/>
      <c r="EP2" s="13"/>
      <c r="EQ2" s="13"/>
      <c r="ER2" s="13"/>
      <c r="ES2" s="17">
        <v>3</v>
      </c>
      <c r="ET2" s="11" t="s">
        <v>317</v>
      </c>
      <c r="EU2" s="12" t="s">
        <v>318</v>
      </c>
      <c r="EV2" s="13"/>
      <c r="EW2" s="13"/>
      <c r="EX2" s="14"/>
      <c r="EY2" s="15" t="s">
        <v>319</v>
      </c>
      <c r="EZ2" s="16">
        <f>EN2+1</f>
        <v>46316</v>
      </c>
      <c r="FA2" s="13"/>
      <c r="FB2" s="13"/>
      <c r="FC2" s="13"/>
      <c r="FD2" s="13"/>
      <c r="FE2" s="17">
        <v>3</v>
      </c>
      <c r="FF2" s="11" t="s">
        <v>317</v>
      </c>
      <c r="FG2" s="12" t="s">
        <v>318</v>
      </c>
      <c r="FH2" s="13"/>
      <c r="FI2" s="13"/>
      <c r="FJ2" s="14"/>
      <c r="FK2" s="15" t="s">
        <v>319</v>
      </c>
      <c r="FL2" s="16">
        <f>EZ2+1</f>
        <v>46317</v>
      </c>
      <c r="FM2" s="13"/>
      <c r="FN2" s="13"/>
      <c r="FO2" s="13"/>
      <c r="FP2" s="13"/>
      <c r="FQ2" s="17">
        <v>3</v>
      </c>
      <c r="FR2" s="11" t="s">
        <v>317</v>
      </c>
      <c r="FS2" s="12" t="s">
        <v>318</v>
      </c>
      <c r="FT2" s="13"/>
      <c r="FU2" s="13"/>
      <c r="FV2" s="14"/>
      <c r="FW2" s="15" t="s">
        <v>319</v>
      </c>
      <c r="FX2" s="16">
        <f>FL2+1</f>
        <v>46318</v>
      </c>
      <c r="FY2" s="13"/>
      <c r="FZ2" s="13"/>
      <c r="GA2" s="13"/>
      <c r="GB2" s="13"/>
      <c r="GC2" s="17">
        <v>3</v>
      </c>
      <c r="GD2" s="19"/>
      <c r="GE2" s="19"/>
      <c r="GF2" s="11" t="s">
        <v>317</v>
      </c>
      <c r="GG2" s="12" t="s">
        <v>318</v>
      </c>
      <c r="GH2" s="13"/>
      <c r="GI2" s="13"/>
      <c r="GJ2" s="14"/>
      <c r="GK2" s="15" t="s">
        <v>319</v>
      </c>
      <c r="GL2" s="16">
        <f>FX2+3</f>
        <v>46321</v>
      </c>
      <c r="GM2" s="13"/>
      <c r="GN2" s="13"/>
      <c r="GO2" s="13"/>
      <c r="GP2" s="13"/>
      <c r="GQ2" s="17">
        <v>4</v>
      </c>
      <c r="GR2" s="11" t="s">
        <v>317</v>
      </c>
      <c r="GS2" s="12" t="s">
        <v>318</v>
      </c>
      <c r="GT2" s="13"/>
      <c r="GU2" s="13"/>
      <c r="GV2" s="14"/>
      <c r="GW2" s="15" t="s">
        <v>319</v>
      </c>
      <c r="GX2" s="16">
        <f>GL2+1</f>
        <v>46322</v>
      </c>
      <c r="GY2" s="13"/>
      <c r="GZ2" s="13"/>
      <c r="HA2" s="13"/>
      <c r="HB2" s="13"/>
      <c r="HC2" s="17">
        <v>4</v>
      </c>
      <c r="HD2" s="11" t="s">
        <v>317</v>
      </c>
      <c r="HE2" s="12" t="s">
        <v>318</v>
      </c>
      <c r="HF2" s="13"/>
      <c r="HG2" s="13"/>
      <c r="HH2" s="14"/>
      <c r="HI2" s="15" t="s">
        <v>319</v>
      </c>
      <c r="HJ2" s="16">
        <f>GX2+1</f>
        <v>46323</v>
      </c>
      <c r="HK2" s="13"/>
      <c r="HL2" s="13"/>
      <c r="HM2" s="13"/>
      <c r="HN2" s="13"/>
      <c r="HO2" s="17">
        <v>4</v>
      </c>
      <c r="HP2" s="11" t="s">
        <v>317</v>
      </c>
      <c r="HQ2" s="12" t="s">
        <v>318</v>
      </c>
      <c r="HR2" s="13"/>
      <c r="HS2" s="13"/>
      <c r="HT2" s="14"/>
      <c r="HU2" s="15" t="s">
        <v>319</v>
      </c>
      <c r="HV2" s="16">
        <f>HJ2+1</f>
        <v>46324</v>
      </c>
      <c r="HW2" s="13"/>
      <c r="HX2" s="13"/>
      <c r="HY2" s="13"/>
      <c r="HZ2" s="13"/>
      <c r="IA2" s="17">
        <v>4</v>
      </c>
      <c r="IB2" s="11" t="s">
        <v>317</v>
      </c>
      <c r="IC2" s="12" t="s">
        <v>318</v>
      </c>
      <c r="ID2" s="13"/>
      <c r="IE2" s="13"/>
      <c r="IF2" s="14"/>
      <c r="IG2" s="15" t="s">
        <v>319</v>
      </c>
      <c r="IH2" s="16">
        <f>HV2+1</f>
        <v>46325</v>
      </c>
      <c r="II2" s="13"/>
      <c r="IJ2" s="13"/>
      <c r="IK2" s="13"/>
      <c r="IL2" s="13"/>
      <c r="IM2" s="17">
        <v>4</v>
      </c>
      <c r="IN2" s="19"/>
      <c r="IO2" s="19"/>
      <c r="IP2" s="11" t="s">
        <v>317</v>
      </c>
      <c r="IQ2" s="12" t="s">
        <v>318</v>
      </c>
      <c r="IR2" s="13"/>
      <c r="IS2" s="13"/>
      <c r="IT2" s="14"/>
      <c r="IU2" s="15" t="s">
        <v>319</v>
      </c>
      <c r="IV2" s="16">
        <f>IH2+3</f>
        <v>46328</v>
      </c>
      <c r="IW2" s="13"/>
      <c r="IX2" s="13"/>
      <c r="IY2" s="13"/>
      <c r="IZ2" s="13"/>
      <c r="JA2" s="17">
        <v>5</v>
      </c>
      <c r="JB2" s="11" t="s">
        <v>317</v>
      </c>
      <c r="JC2" s="12" t="s">
        <v>318</v>
      </c>
      <c r="JD2" s="13"/>
      <c r="JE2" s="13"/>
      <c r="JF2" s="14"/>
      <c r="JG2" s="15" t="s">
        <v>319</v>
      </c>
      <c r="JH2" s="16">
        <f>IV2+1</f>
        <v>46329</v>
      </c>
      <c r="JI2" s="13"/>
      <c r="JJ2" s="13"/>
      <c r="JK2" s="13"/>
      <c r="JL2" s="13"/>
      <c r="JM2" s="17">
        <v>5</v>
      </c>
      <c r="JN2" s="11" t="s">
        <v>317</v>
      </c>
      <c r="JO2" s="12" t="s">
        <v>318</v>
      </c>
      <c r="JP2" s="13"/>
      <c r="JQ2" s="13"/>
      <c r="JR2" s="14"/>
      <c r="JS2" s="15" t="s">
        <v>319</v>
      </c>
      <c r="JT2" s="16">
        <f>JH2+1</f>
        <v>46330</v>
      </c>
      <c r="JU2" s="13"/>
      <c r="JV2" s="13"/>
      <c r="JW2" s="13"/>
      <c r="JX2" s="13"/>
      <c r="JY2" s="17">
        <v>5</v>
      </c>
      <c r="JZ2" s="11" t="s">
        <v>317</v>
      </c>
      <c r="KA2" s="12" t="s">
        <v>318</v>
      </c>
      <c r="KB2" s="13"/>
      <c r="KC2" s="13"/>
      <c r="KD2" s="14"/>
      <c r="KE2" s="15" t="s">
        <v>319</v>
      </c>
      <c r="KF2" s="16">
        <f>JT2+1</f>
        <v>46331</v>
      </c>
      <c r="KG2" s="13"/>
      <c r="KH2" s="13"/>
      <c r="KI2" s="13"/>
      <c r="KJ2" s="13"/>
      <c r="KK2" s="17">
        <v>5</v>
      </c>
      <c r="KL2" s="11" t="s">
        <v>317</v>
      </c>
      <c r="KM2" s="12" t="s">
        <v>318</v>
      </c>
      <c r="KN2" s="13"/>
      <c r="KO2" s="13"/>
      <c r="KP2" s="14"/>
      <c r="KQ2" s="15" t="s">
        <v>319</v>
      </c>
      <c r="KR2" s="16">
        <f>KF2+1</f>
        <v>46332</v>
      </c>
      <c r="KS2" s="13"/>
      <c r="KT2" s="13"/>
      <c r="KU2" s="13"/>
      <c r="KV2" s="13"/>
      <c r="KW2" s="17">
        <v>5</v>
      </c>
      <c r="KX2" s="19"/>
      <c r="KY2" s="19"/>
    </row>
    <row r="3" spans="1:311" ht="15.75" thickBot="1">
      <c r="B3" s="755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4"/>
      <c r="N3" s="583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2"/>
      <c r="AS3" s="582"/>
      <c r="AT3" s="582"/>
      <c r="AU3" s="582"/>
      <c r="AV3" s="582"/>
      <c r="AW3" s="582"/>
      <c r="AX3" s="582"/>
      <c r="AY3" s="582"/>
      <c r="AZ3" s="582"/>
      <c r="BA3" s="582"/>
      <c r="BB3" s="582"/>
      <c r="BC3" s="582"/>
      <c r="BD3" s="582"/>
      <c r="BE3" s="582"/>
      <c r="BF3" s="582"/>
      <c r="BG3" s="582"/>
      <c r="BH3" s="582"/>
      <c r="BI3" s="582"/>
      <c r="BJ3" s="582"/>
      <c r="BK3" s="582"/>
      <c r="BL3" s="583"/>
      <c r="BM3" s="582"/>
      <c r="BN3" s="582"/>
      <c r="BO3" s="582"/>
      <c r="BP3" s="582"/>
      <c r="BQ3" s="582"/>
      <c r="BR3" s="582"/>
      <c r="BS3" s="582"/>
      <c r="BT3" s="582"/>
      <c r="BU3" s="582"/>
      <c r="BV3" s="582"/>
      <c r="BW3" s="584"/>
      <c r="BX3" s="583"/>
      <c r="BY3" s="582"/>
      <c r="BZ3" s="582"/>
      <c r="CA3" s="582"/>
      <c r="CB3" s="582"/>
      <c r="CC3" s="582"/>
      <c r="CD3" s="582"/>
      <c r="CE3" s="582"/>
      <c r="CF3" s="582"/>
      <c r="CG3" s="582"/>
      <c r="CH3" s="582"/>
      <c r="CI3" s="582"/>
      <c r="CJ3" s="582"/>
      <c r="CK3" s="582"/>
      <c r="CL3" s="582"/>
      <c r="CM3" s="582"/>
      <c r="CN3" s="582"/>
      <c r="CO3" s="582"/>
      <c r="CP3" s="582"/>
      <c r="CQ3" s="582"/>
      <c r="CR3" s="582"/>
      <c r="CS3" s="582"/>
      <c r="CT3" s="582"/>
      <c r="CU3" s="582"/>
      <c r="CV3" s="582"/>
      <c r="CW3" s="582"/>
      <c r="CX3" s="582"/>
      <c r="CY3" s="582"/>
      <c r="CZ3" s="582"/>
      <c r="DA3" s="582"/>
      <c r="DB3" s="582"/>
      <c r="DC3" s="582"/>
      <c r="DD3" s="582"/>
      <c r="DE3" s="582"/>
      <c r="DF3" s="582"/>
      <c r="DG3" s="582"/>
      <c r="DH3" s="582"/>
      <c r="DI3" s="582"/>
      <c r="DJ3" s="582"/>
      <c r="DK3" s="582"/>
      <c r="DL3" s="582"/>
      <c r="DM3" s="582"/>
      <c r="DN3" s="582"/>
      <c r="DO3" s="582"/>
      <c r="DP3" s="582"/>
      <c r="DQ3" s="582"/>
      <c r="DR3" s="582"/>
      <c r="DS3" s="582"/>
      <c r="DT3" s="582"/>
      <c r="DU3" s="582"/>
      <c r="DV3" s="583"/>
      <c r="DW3" s="582"/>
      <c r="DX3" s="582"/>
      <c r="DY3" s="582"/>
      <c r="DZ3" s="582"/>
      <c r="EA3" s="582"/>
      <c r="EB3" s="582"/>
      <c r="EC3" s="582"/>
      <c r="ED3" s="582"/>
      <c r="EE3" s="582"/>
      <c r="EF3" s="582"/>
      <c r="EG3" s="584"/>
      <c r="EH3" s="583"/>
      <c r="EI3" s="582"/>
      <c r="EJ3" s="582"/>
      <c r="EK3" s="582"/>
      <c r="EL3" s="582"/>
      <c r="EM3" s="582"/>
      <c r="EN3" s="582"/>
      <c r="EO3" s="582"/>
      <c r="EP3" s="582"/>
      <c r="EQ3" s="582"/>
      <c r="ER3" s="582"/>
      <c r="ES3" s="582"/>
      <c r="ET3" s="582"/>
      <c r="EU3" s="582"/>
      <c r="EV3" s="582"/>
      <c r="EW3" s="582"/>
      <c r="EX3" s="582"/>
      <c r="EY3" s="582"/>
      <c r="EZ3" s="582"/>
      <c r="FA3" s="582"/>
      <c r="FB3" s="582"/>
      <c r="FC3" s="582"/>
      <c r="FD3" s="582"/>
      <c r="FE3" s="582"/>
      <c r="FF3" s="582"/>
      <c r="FG3" s="582"/>
      <c r="FH3" s="582"/>
      <c r="FI3" s="582"/>
      <c r="FJ3" s="582"/>
      <c r="FK3" s="582"/>
      <c r="FL3" s="582"/>
      <c r="FM3" s="582"/>
      <c r="FN3" s="582"/>
      <c r="FO3" s="582"/>
      <c r="FP3" s="582"/>
      <c r="FQ3" s="582"/>
      <c r="FR3" s="582"/>
      <c r="FS3" s="582"/>
      <c r="FT3" s="582"/>
      <c r="FU3" s="582"/>
      <c r="FV3" s="582"/>
      <c r="FW3" s="582"/>
      <c r="FX3" s="582"/>
      <c r="FY3" s="582"/>
      <c r="FZ3" s="582"/>
      <c r="GA3" s="582"/>
      <c r="GB3" s="582"/>
      <c r="GC3" s="582"/>
      <c r="GD3" s="582"/>
      <c r="GE3" s="582"/>
      <c r="GF3" s="583"/>
      <c r="GG3" s="582"/>
      <c r="GH3" s="582"/>
      <c r="GI3" s="582"/>
      <c r="GJ3" s="582"/>
      <c r="GK3" s="582"/>
      <c r="GL3" s="582"/>
      <c r="GM3" s="582"/>
      <c r="GN3" s="582"/>
      <c r="GO3" s="582"/>
      <c r="GP3" s="582"/>
      <c r="GQ3" s="584"/>
      <c r="GR3" s="583"/>
      <c r="GS3" s="582"/>
      <c r="GT3" s="582"/>
      <c r="GU3" s="582"/>
      <c r="GV3" s="582"/>
      <c r="GW3" s="582"/>
      <c r="GX3" s="582"/>
      <c r="GY3" s="582"/>
      <c r="GZ3" s="582"/>
      <c r="HA3" s="582"/>
      <c r="HB3" s="582"/>
      <c r="HC3" s="582"/>
      <c r="HD3" s="582"/>
      <c r="HE3" s="582"/>
      <c r="HF3" s="582"/>
      <c r="HG3" s="582"/>
      <c r="HH3" s="582"/>
      <c r="HI3" s="582"/>
      <c r="HJ3" s="582"/>
      <c r="HK3" s="582"/>
      <c r="HL3" s="582"/>
      <c r="HM3" s="582"/>
      <c r="HN3" s="582"/>
      <c r="HO3" s="582"/>
      <c r="HP3" s="582"/>
      <c r="HQ3" s="582"/>
      <c r="HR3" s="582"/>
      <c r="HS3" s="582"/>
      <c r="HT3" s="582"/>
      <c r="HU3" s="582"/>
      <c r="HV3" s="582"/>
      <c r="HW3" s="582"/>
      <c r="HX3" s="582"/>
      <c r="HY3" s="582"/>
      <c r="HZ3" s="582"/>
      <c r="IA3" s="582"/>
      <c r="IB3" s="582"/>
      <c r="IC3" s="582"/>
      <c r="ID3" s="582"/>
      <c r="IE3" s="582"/>
      <c r="IF3" s="582"/>
      <c r="IG3" s="582"/>
      <c r="IH3" s="582"/>
      <c r="II3" s="582"/>
      <c r="IJ3" s="582"/>
      <c r="IK3" s="582"/>
      <c r="IL3" s="582"/>
      <c r="IM3" s="582"/>
      <c r="IN3" s="582"/>
      <c r="IO3" s="582"/>
      <c r="IP3" s="583"/>
      <c r="IQ3" s="582"/>
      <c r="IR3" s="582"/>
      <c r="IS3" s="582"/>
      <c r="IT3" s="582"/>
      <c r="IU3" s="582"/>
      <c r="IV3" s="582"/>
      <c r="IW3" s="582"/>
      <c r="IX3" s="582"/>
      <c r="IY3" s="582"/>
      <c r="IZ3" s="582"/>
      <c r="JA3" s="584"/>
      <c r="JB3" s="583"/>
      <c r="JC3" s="582"/>
      <c r="JD3" s="582"/>
      <c r="JE3" s="582"/>
      <c r="JF3" s="582"/>
      <c r="JG3" s="582"/>
      <c r="JH3" s="582"/>
      <c r="JI3" s="582"/>
      <c r="JJ3" s="582"/>
      <c r="JK3" s="582"/>
      <c r="JL3" s="582"/>
      <c r="JM3" s="582"/>
      <c r="JN3" s="582"/>
      <c r="JO3" s="582"/>
      <c r="JP3" s="582"/>
      <c r="JQ3" s="582"/>
      <c r="JR3" s="582"/>
      <c r="JS3" s="582"/>
      <c r="JT3" s="582"/>
      <c r="JU3" s="582"/>
      <c r="JV3" s="582"/>
      <c r="JW3" s="582"/>
      <c r="JX3" s="582"/>
      <c r="JY3" s="582"/>
      <c r="JZ3" s="582"/>
      <c r="KA3" s="582"/>
      <c r="KB3" s="582"/>
      <c r="KC3" s="582"/>
      <c r="KD3" s="582"/>
      <c r="KE3" s="582"/>
      <c r="KF3" s="582"/>
      <c r="KG3" s="582"/>
      <c r="KH3" s="582"/>
      <c r="KI3" s="582"/>
      <c r="KJ3" s="582"/>
      <c r="KK3" s="582"/>
      <c r="KL3" s="582"/>
      <c r="KM3" s="582"/>
      <c r="KN3" s="582"/>
      <c r="KO3" s="582"/>
      <c r="KP3" s="582"/>
      <c r="KQ3" s="582"/>
      <c r="KR3" s="582"/>
      <c r="KS3" s="582"/>
      <c r="KT3" s="582"/>
      <c r="KU3" s="582"/>
      <c r="KV3" s="582"/>
      <c r="KW3" s="582"/>
      <c r="KX3" s="582"/>
      <c r="KY3" s="582"/>
    </row>
    <row r="4" spans="1:311" ht="32.25" thickBot="1">
      <c r="A4" s="81"/>
      <c r="B4" s="1282" t="s">
        <v>30</v>
      </c>
      <c r="C4" s="1283"/>
      <c r="D4" s="1283"/>
      <c r="E4" s="1283"/>
      <c r="F4" s="1283"/>
      <c r="G4" s="1283"/>
      <c r="H4" s="1283"/>
      <c r="I4" s="1283"/>
      <c r="J4" s="1283"/>
      <c r="K4" s="1283"/>
      <c r="L4" s="1284"/>
      <c r="M4" s="386">
        <f>H2</f>
        <v>46300</v>
      </c>
      <c r="N4" s="1282" t="s">
        <v>30</v>
      </c>
      <c r="O4" s="1283"/>
      <c r="P4" s="1283"/>
      <c r="Q4" s="1283"/>
      <c r="R4" s="1283"/>
      <c r="S4" s="1283"/>
      <c r="T4" s="1283"/>
      <c r="U4" s="1283"/>
      <c r="V4" s="1283"/>
      <c r="W4" s="1283"/>
      <c r="X4" s="1284"/>
      <c r="Y4" s="23">
        <f>T2</f>
        <v>46301</v>
      </c>
      <c r="Z4" s="1282" t="s">
        <v>30</v>
      </c>
      <c r="AA4" s="1283"/>
      <c r="AB4" s="1283"/>
      <c r="AC4" s="1283"/>
      <c r="AD4" s="1283"/>
      <c r="AE4" s="1283"/>
      <c r="AF4" s="1283"/>
      <c r="AG4" s="1283"/>
      <c r="AH4" s="1283"/>
      <c r="AI4" s="1283"/>
      <c r="AJ4" s="1284"/>
      <c r="AK4" s="23">
        <f>AF2</f>
        <v>46302</v>
      </c>
      <c r="AL4" s="1282" t="s">
        <v>30</v>
      </c>
      <c r="AM4" s="1283"/>
      <c r="AN4" s="1283"/>
      <c r="AO4" s="1283"/>
      <c r="AP4" s="1283"/>
      <c r="AQ4" s="1283"/>
      <c r="AR4" s="1283"/>
      <c r="AS4" s="1283"/>
      <c r="AT4" s="1283"/>
      <c r="AU4" s="1283"/>
      <c r="AV4" s="1284"/>
      <c r="AW4" s="386">
        <f>AR2</f>
        <v>46303</v>
      </c>
      <c r="AX4" s="1282" t="s">
        <v>30</v>
      </c>
      <c r="AY4" s="1283"/>
      <c r="AZ4" s="1283"/>
      <c r="BA4" s="1283"/>
      <c r="BB4" s="1283"/>
      <c r="BC4" s="1283"/>
      <c r="BD4" s="1283"/>
      <c r="BE4" s="1283"/>
      <c r="BF4" s="1283"/>
      <c r="BG4" s="1283"/>
      <c r="BH4" s="1284"/>
      <c r="BI4" s="23">
        <f>BD2</f>
        <v>46304</v>
      </c>
      <c r="BJ4" s="128" t="s">
        <v>320</v>
      </c>
      <c r="BK4" s="773" t="s">
        <v>316</v>
      </c>
      <c r="BL4" s="1282" t="s">
        <v>30</v>
      </c>
      <c r="BM4" s="1283"/>
      <c r="BN4" s="1283"/>
      <c r="BO4" s="1283"/>
      <c r="BP4" s="1283"/>
      <c r="BQ4" s="1283"/>
      <c r="BR4" s="1283"/>
      <c r="BS4" s="1283"/>
      <c r="BT4" s="1283"/>
      <c r="BU4" s="1283"/>
      <c r="BV4" s="1284"/>
      <c r="BW4" s="386">
        <f>BR2</f>
        <v>46307</v>
      </c>
      <c r="BX4" s="1282" t="s">
        <v>30</v>
      </c>
      <c r="BY4" s="1283"/>
      <c r="BZ4" s="1283"/>
      <c r="CA4" s="1283"/>
      <c r="CB4" s="1283"/>
      <c r="CC4" s="1283"/>
      <c r="CD4" s="1283"/>
      <c r="CE4" s="1283"/>
      <c r="CF4" s="1283"/>
      <c r="CG4" s="1283"/>
      <c r="CH4" s="1284"/>
      <c r="CI4" s="23">
        <f>CD2</f>
        <v>46308</v>
      </c>
      <c r="CJ4" s="1282" t="s">
        <v>30</v>
      </c>
      <c r="CK4" s="1283"/>
      <c r="CL4" s="1283"/>
      <c r="CM4" s="1283"/>
      <c r="CN4" s="1283"/>
      <c r="CO4" s="1283"/>
      <c r="CP4" s="1283"/>
      <c r="CQ4" s="1283"/>
      <c r="CR4" s="1283"/>
      <c r="CS4" s="1283"/>
      <c r="CT4" s="1284"/>
      <c r="CU4" s="23">
        <f>CP2</f>
        <v>46309</v>
      </c>
      <c r="CV4" s="1282" t="s">
        <v>30</v>
      </c>
      <c r="CW4" s="1283"/>
      <c r="CX4" s="1283"/>
      <c r="CY4" s="1283"/>
      <c r="CZ4" s="1283"/>
      <c r="DA4" s="1283"/>
      <c r="DB4" s="1283"/>
      <c r="DC4" s="1283"/>
      <c r="DD4" s="1283"/>
      <c r="DE4" s="1283"/>
      <c r="DF4" s="1284"/>
      <c r="DG4" s="386">
        <f>DB2</f>
        <v>46310</v>
      </c>
      <c r="DH4" s="1282" t="s">
        <v>30</v>
      </c>
      <c r="DI4" s="1283"/>
      <c r="DJ4" s="1283"/>
      <c r="DK4" s="1283"/>
      <c r="DL4" s="1283"/>
      <c r="DM4" s="1283"/>
      <c r="DN4" s="1283"/>
      <c r="DO4" s="1283"/>
      <c r="DP4" s="1283"/>
      <c r="DQ4" s="1283"/>
      <c r="DR4" s="1284"/>
      <c r="DS4" s="405">
        <f>DN2</f>
        <v>46311</v>
      </c>
      <c r="DT4" s="128" t="s">
        <v>320</v>
      </c>
      <c r="DU4" s="773" t="s">
        <v>316</v>
      </c>
      <c r="DV4" s="1282" t="s">
        <v>30</v>
      </c>
      <c r="DW4" s="1283"/>
      <c r="DX4" s="1283"/>
      <c r="DY4" s="1283"/>
      <c r="DZ4" s="1283"/>
      <c r="EA4" s="1283"/>
      <c r="EB4" s="1283"/>
      <c r="EC4" s="1283"/>
      <c r="ED4" s="1283"/>
      <c r="EE4" s="1283"/>
      <c r="EF4" s="1284"/>
      <c r="EG4" s="386">
        <f>EB2</f>
        <v>46314</v>
      </c>
      <c r="EH4" s="1282" t="s">
        <v>30</v>
      </c>
      <c r="EI4" s="1283"/>
      <c r="EJ4" s="1283"/>
      <c r="EK4" s="1283"/>
      <c r="EL4" s="1283"/>
      <c r="EM4" s="1283"/>
      <c r="EN4" s="1283"/>
      <c r="EO4" s="1283"/>
      <c r="EP4" s="1283"/>
      <c r="EQ4" s="1283"/>
      <c r="ER4" s="1284"/>
      <c r="ES4" s="23">
        <f>EN2</f>
        <v>46315</v>
      </c>
      <c r="ET4" s="1282" t="s">
        <v>30</v>
      </c>
      <c r="EU4" s="1283"/>
      <c r="EV4" s="1283"/>
      <c r="EW4" s="1283"/>
      <c r="EX4" s="1283"/>
      <c r="EY4" s="1283"/>
      <c r="EZ4" s="1283"/>
      <c r="FA4" s="1283"/>
      <c r="FB4" s="1283"/>
      <c r="FC4" s="1283"/>
      <c r="FD4" s="1284"/>
      <c r="FE4" s="23">
        <f>EZ2</f>
        <v>46316</v>
      </c>
      <c r="FF4" s="1282" t="s">
        <v>30</v>
      </c>
      <c r="FG4" s="1283"/>
      <c r="FH4" s="1283"/>
      <c r="FI4" s="1283"/>
      <c r="FJ4" s="1283"/>
      <c r="FK4" s="1283"/>
      <c r="FL4" s="1283"/>
      <c r="FM4" s="1283"/>
      <c r="FN4" s="1283"/>
      <c r="FO4" s="1283"/>
      <c r="FP4" s="1284"/>
      <c r="FQ4" s="386">
        <f>FL2</f>
        <v>46317</v>
      </c>
      <c r="FR4" s="1282" t="s">
        <v>30</v>
      </c>
      <c r="FS4" s="1283"/>
      <c r="FT4" s="1283"/>
      <c r="FU4" s="1283"/>
      <c r="FV4" s="1283"/>
      <c r="FW4" s="1283"/>
      <c r="FX4" s="1283"/>
      <c r="FY4" s="1283"/>
      <c r="FZ4" s="1283"/>
      <c r="GA4" s="1283"/>
      <c r="GB4" s="1284"/>
      <c r="GC4" s="23">
        <f>FX2</f>
        <v>46318</v>
      </c>
      <c r="GD4" s="128" t="s">
        <v>320</v>
      </c>
      <c r="GE4" s="773" t="s">
        <v>316</v>
      </c>
      <c r="GF4" s="1282" t="s">
        <v>30</v>
      </c>
      <c r="GG4" s="1283"/>
      <c r="GH4" s="1283"/>
      <c r="GI4" s="1283"/>
      <c r="GJ4" s="1283"/>
      <c r="GK4" s="1283"/>
      <c r="GL4" s="1283"/>
      <c r="GM4" s="1283"/>
      <c r="GN4" s="1283"/>
      <c r="GO4" s="1283"/>
      <c r="GP4" s="1284"/>
      <c r="GQ4" s="386">
        <f>GL2</f>
        <v>46321</v>
      </c>
      <c r="GR4" s="1282" t="s">
        <v>30</v>
      </c>
      <c r="GS4" s="1283"/>
      <c r="GT4" s="1283"/>
      <c r="GU4" s="1283"/>
      <c r="GV4" s="1283"/>
      <c r="GW4" s="1283"/>
      <c r="GX4" s="1283"/>
      <c r="GY4" s="1283"/>
      <c r="GZ4" s="1283"/>
      <c r="HA4" s="1283"/>
      <c r="HB4" s="1284"/>
      <c r="HC4" s="23">
        <f>GX2</f>
        <v>46322</v>
      </c>
      <c r="HD4" s="1282" t="s">
        <v>30</v>
      </c>
      <c r="HE4" s="1283"/>
      <c r="HF4" s="1283"/>
      <c r="HG4" s="1283"/>
      <c r="HH4" s="1283"/>
      <c r="HI4" s="1283"/>
      <c r="HJ4" s="1283"/>
      <c r="HK4" s="1283"/>
      <c r="HL4" s="1283"/>
      <c r="HM4" s="1283"/>
      <c r="HN4" s="1284"/>
      <c r="HO4" s="23">
        <f>HJ2</f>
        <v>46323</v>
      </c>
      <c r="HP4" s="1282" t="s">
        <v>30</v>
      </c>
      <c r="HQ4" s="1283"/>
      <c r="HR4" s="1283"/>
      <c r="HS4" s="1283"/>
      <c r="HT4" s="1283"/>
      <c r="HU4" s="1283"/>
      <c r="HV4" s="1283"/>
      <c r="HW4" s="1283"/>
      <c r="HX4" s="1283"/>
      <c r="HY4" s="1283"/>
      <c r="HZ4" s="1284"/>
      <c r="IA4" s="386">
        <f>HV2</f>
        <v>46324</v>
      </c>
      <c r="IB4" s="1282" t="s">
        <v>30</v>
      </c>
      <c r="IC4" s="1283"/>
      <c r="ID4" s="1283"/>
      <c r="IE4" s="1283"/>
      <c r="IF4" s="1283"/>
      <c r="IG4" s="1283"/>
      <c r="IH4" s="1283"/>
      <c r="II4" s="1283"/>
      <c r="IJ4" s="1283"/>
      <c r="IK4" s="1283"/>
      <c r="IL4" s="1284"/>
      <c r="IM4" s="23">
        <f>IH2</f>
        <v>46325</v>
      </c>
      <c r="IN4" s="128" t="s">
        <v>320</v>
      </c>
      <c r="IO4" s="773" t="s">
        <v>316</v>
      </c>
      <c r="IP4" s="1282" t="s">
        <v>30</v>
      </c>
      <c r="IQ4" s="1283"/>
      <c r="IR4" s="1283"/>
      <c r="IS4" s="1283"/>
      <c r="IT4" s="1283"/>
      <c r="IU4" s="1283"/>
      <c r="IV4" s="1283"/>
      <c r="IW4" s="1283"/>
      <c r="IX4" s="1283"/>
      <c r="IY4" s="1283"/>
      <c r="IZ4" s="1284"/>
      <c r="JA4" s="386">
        <f>IV2</f>
        <v>46328</v>
      </c>
      <c r="JB4" s="1282" t="s">
        <v>30</v>
      </c>
      <c r="JC4" s="1283"/>
      <c r="JD4" s="1283"/>
      <c r="JE4" s="1283"/>
      <c r="JF4" s="1283"/>
      <c r="JG4" s="1283"/>
      <c r="JH4" s="1283"/>
      <c r="JI4" s="1283"/>
      <c r="JJ4" s="1283"/>
      <c r="JK4" s="1283"/>
      <c r="JL4" s="1284"/>
      <c r="JM4" s="23">
        <f>JH2</f>
        <v>46329</v>
      </c>
      <c r="JN4" s="1282" t="s">
        <v>30</v>
      </c>
      <c r="JO4" s="1283"/>
      <c r="JP4" s="1283"/>
      <c r="JQ4" s="1283"/>
      <c r="JR4" s="1283"/>
      <c r="JS4" s="1283"/>
      <c r="JT4" s="1283"/>
      <c r="JU4" s="1283"/>
      <c r="JV4" s="1283"/>
      <c r="JW4" s="1283"/>
      <c r="JX4" s="1284"/>
      <c r="JY4" s="23">
        <f>JT2</f>
        <v>46330</v>
      </c>
      <c r="JZ4" s="1282" t="s">
        <v>30</v>
      </c>
      <c r="KA4" s="1283"/>
      <c r="KB4" s="1283"/>
      <c r="KC4" s="1283"/>
      <c r="KD4" s="1283"/>
      <c r="KE4" s="1283"/>
      <c r="KF4" s="1283"/>
      <c r="KG4" s="1283"/>
      <c r="KH4" s="1283"/>
      <c r="KI4" s="1283"/>
      <c r="KJ4" s="1284"/>
      <c r="KK4" s="386">
        <f>KF2</f>
        <v>46331</v>
      </c>
      <c r="KL4" s="1282" t="s">
        <v>30</v>
      </c>
      <c r="KM4" s="1283"/>
      <c r="KN4" s="1283"/>
      <c r="KO4" s="1283"/>
      <c r="KP4" s="1283"/>
      <c r="KQ4" s="1283"/>
      <c r="KR4" s="1283"/>
      <c r="KS4" s="1283"/>
      <c r="KT4" s="1283"/>
      <c r="KU4" s="1283"/>
      <c r="KV4" s="1284"/>
      <c r="KW4" s="23">
        <f>KR2</f>
        <v>46332</v>
      </c>
      <c r="KX4" s="128" t="s">
        <v>320</v>
      </c>
      <c r="KY4" s="773" t="s">
        <v>316</v>
      </c>
    </row>
    <row r="5" spans="1:311" s="34" customFormat="1" ht="48" thickBot="1">
      <c r="A5" s="81"/>
      <c r="B5" s="788" t="s">
        <v>32</v>
      </c>
      <c r="C5" s="99" t="s">
        <v>35</v>
      </c>
      <c r="D5" s="122" t="s">
        <v>321</v>
      </c>
      <c r="E5" s="122" t="s">
        <v>322</v>
      </c>
      <c r="F5" s="789" t="s">
        <v>323</v>
      </c>
      <c r="G5" s="789" t="s">
        <v>324</v>
      </c>
      <c r="H5" s="122" t="s">
        <v>325</v>
      </c>
      <c r="I5" s="122" t="s">
        <v>326</v>
      </c>
      <c r="J5" s="122" t="s">
        <v>327</v>
      </c>
      <c r="K5" s="122" t="s">
        <v>328</v>
      </c>
      <c r="L5" s="99" t="s">
        <v>3</v>
      </c>
      <c r="M5" s="790" t="s">
        <v>329</v>
      </c>
      <c r="N5" s="76" t="s">
        <v>32</v>
      </c>
      <c r="O5" s="77" t="s">
        <v>35</v>
      </c>
      <c r="P5" s="78" t="s">
        <v>321</v>
      </c>
      <c r="Q5" s="78" t="s">
        <v>322</v>
      </c>
      <c r="R5" s="79" t="s">
        <v>323</v>
      </c>
      <c r="S5" s="79" t="s">
        <v>324</v>
      </c>
      <c r="T5" s="78" t="s">
        <v>325</v>
      </c>
      <c r="U5" s="78" t="s">
        <v>326</v>
      </c>
      <c r="V5" s="122" t="s">
        <v>327</v>
      </c>
      <c r="W5" s="122" t="s">
        <v>328</v>
      </c>
      <c r="X5" s="99" t="s">
        <v>3</v>
      </c>
      <c r="Y5" s="80" t="s">
        <v>329</v>
      </c>
      <c r="Z5" s="76" t="s">
        <v>32</v>
      </c>
      <c r="AA5" s="77" t="s">
        <v>35</v>
      </c>
      <c r="AB5" s="78" t="s">
        <v>321</v>
      </c>
      <c r="AC5" s="78" t="s">
        <v>322</v>
      </c>
      <c r="AD5" s="79" t="s">
        <v>323</v>
      </c>
      <c r="AE5" s="79" t="s">
        <v>324</v>
      </c>
      <c r="AF5" s="78" t="s">
        <v>325</v>
      </c>
      <c r="AG5" s="78" t="s">
        <v>326</v>
      </c>
      <c r="AH5" s="122" t="s">
        <v>327</v>
      </c>
      <c r="AI5" s="122" t="s">
        <v>328</v>
      </c>
      <c r="AJ5" s="99" t="s">
        <v>3</v>
      </c>
      <c r="AK5" s="80" t="s">
        <v>329</v>
      </c>
      <c r="AL5" s="76" t="s">
        <v>32</v>
      </c>
      <c r="AM5" s="77" t="s">
        <v>35</v>
      </c>
      <c r="AN5" s="78" t="s">
        <v>321</v>
      </c>
      <c r="AO5" s="78" t="s">
        <v>322</v>
      </c>
      <c r="AP5" s="79" t="s">
        <v>323</v>
      </c>
      <c r="AQ5" s="79" t="s">
        <v>324</v>
      </c>
      <c r="AR5" s="78" t="s">
        <v>325</v>
      </c>
      <c r="AS5" s="78" t="s">
        <v>326</v>
      </c>
      <c r="AT5" s="122" t="s">
        <v>327</v>
      </c>
      <c r="AU5" s="122" t="s">
        <v>328</v>
      </c>
      <c r="AV5" s="99" t="s">
        <v>3</v>
      </c>
      <c r="AW5" s="80" t="s">
        <v>329</v>
      </c>
      <c r="AX5" s="76" t="s">
        <v>32</v>
      </c>
      <c r="AY5" s="77" t="s">
        <v>35</v>
      </c>
      <c r="AZ5" s="78" t="s">
        <v>321</v>
      </c>
      <c r="BA5" s="78" t="s">
        <v>322</v>
      </c>
      <c r="BB5" s="79" t="s">
        <v>323</v>
      </c>
      <c r="BC5" s="79" t="s">
        <v>324</v>
      </c>
      <c r="BD5" s="78" t="s">
        <v>325</v>
      </c>
      <c r="BE5" s="78" t="s">
        <v>326</v>
      </c>
      <c r="BF5" s="122" t="s">
        <v>327</v>
      </c>
      <c r="BG5" s="122" t="s">
        <v>328</v>
      </c>
      <c r="BH5" s="99" t="s">
        <v>3</v>
      </c>
      <c r="BI5" s="127" t="s">
        <v>329</v>
      </c>
      <c r="BJ5" s="130"/>
      <c r="BK5" s="59"/>
      <c r="BL5" s="76" t="s">
        <v>32</v>
      </c>
      <c r="BM5" s="77" t="s">
        <v>35</v>
      </c>
      <c r="BN5" s="78" t="s">
        <v>321</v>
      </c>
      <c r="BO5" s="78" t="s">
        <v>322</v>
      </c>
      <c r="BP5" s="79" t="s">
        <v>323</v>
      </c>
      <c r="BQ5" s="79" t="s">
        <v>324</v>
      </c>
      <c r="BR5" s="78" t="s">
        <v>325</v>
      </c>
      <c r="BS5" s="78" t="s">
        <v>326</v>
      </c>
      <c r="BT5" s="122" t="s">
        <v>327</v>
      </c>
      <c r="BU5" s="122" t="s">
        <v>328</v>
      </c>
      <c r="BV5" s="99" t="s">
        <v>3</v>
      </c>
      <c r="BW5" s="80" t="s">
        <v>329</v>
      </c>
      <c r="BX5" s="76" t="s">
        <v>32</v>
      </c>
      <c r="BY5" s="77" t="s">
        <v>35</v>
      </c>
      <c r="BZ5" s="78" t="s">
        <v>321</v>
      </c>
      <c r="CA5" s="78" t="s">
        <v>322</v>
      </c>
      <c r="CB5" s="79" t="s">
        <v>323</v>
      </c>
      <c r="CC5" s="79" t="s">
        <v>324</v>
      </c>
      <c r="CD5" s="78" t="s">
        <v>325</v>
      </c>
      <c r="CE5" s="78" t="s">
        <v>326</v>
      </c>
      <c r="CF5" s="122" t="s">
        <v>327</v>
      </c>
      <c r="CG5" s="122" t="s">
        <v>328</v>
      </c>
      <c r="CH5" s="99" t="s">
        <v>3</v>
      </c>
      <c r="CI5" s="80" t="s">
        <v>329</v>
      </c>
      <c r="CJ5" s="76" t="s">
        <v>32</v>
      </c>
      <c r="CK5" s="77" t="s">
        <v>35</v>
      </c>
      <c r="CL5" s="78" t="s">
        <v>321</v>
      </c>
      <c r="CM5" s="78" t="s">
        <v>322</v>
      </c>
      <c r="CN5" s="79" t="s">
        <v>323</v>
      </c>
      <c r="CO5" s="79" t="s">
        <v>324</v>
      </c>
      <c r="CP5" s="78" t="s">
        <v>325</v>
      </c>
      <c r="CQ5" s="78" t="s">
        <v>326</v>
      </c>
      <c r="CR5" s="122" t="s">
        <v>327</v>
      </c>
      <c r="CS5" s="122" t="s">
        <v>328</v>
      </c>
      <c r="CT5" s="99" t="s">
        <v>3</v>
      </c>
      <c r="CU5" s="80" t="s">
        <v>329</v>
      </c>
      <c r="CV5" s="76" t="s">
        <v>32</v>
      </c>
      <c r="CW5" s="77" t="s">
        <v>35</v>
      </c>
      <c r="CX5" s="78" t="s">
        <v>321</v>
      </c>
      <c r="CY5" s="78" t="s">
        <v>322</v>
      </c>
      <c r="CZ5" s="79" t="s">
        <v>323</v>
      </c>
      <c r="DA5" s="79" t="s">
        <v>324</v>
      </c>
      <c r="DB5" s="78" t="s">
        <v>325</v>
      </c>
      <c r="DC5" s="78" t="s">
        <v>326</v>
      </c>
      <c r="DD5" s="122" t="s">
        <v>327</v>
      </c>
      <c r="DE5" s="122" t="s">
        <v>328</v>
      </c>
      <c r="DF5" s="99" t="s">
        <v>3</v>
      </c>
      <c r="DG5" s="80" t="s">
        <v>329</v>
      </c>
      <c r="DH5" s="76" t="s">
        <v>32</v>
      </c>
      <c r="DI5" s="77" t="s">
        <v>35</v>
      </c>
      <c r="DJ5" s="78" t="s">
        <v>321</v>
      </c>
      <c r="DK5" s="78" t="s">
        <v>322</v>
      </c>
      <c r="DL5" s="79" t="s">
        <v>323</v>
      </c>
      <c r="DM5" s="79" t="s">
        <v>324</v>
      </c>
      <c r="DN5" s="78" t="s">
        <v>325</v>
      </c>
      <c r="DO5" s="78" t="s">
        <v>326</v>
      </c>
      <c r="DP5" s="122" t="s">
        <v>327</v>
      </c>
      <c r="DQ5" s="122" t="s">
        <v>328</v>
      </c>
      <c r="DR5" s="99" t="s">
        <v>3</v>
      </c>
      <c r="DS5" s="127" t="s">
        <v>329</v>
      </c>
      <c r="DT5" s="406"/>
      <c r="DU5" s="1053"/>
      <c r="DV5" s="76" t="s">
        <v>32</v>
      </c>
      <c r="DW5" s="77" t="s">
        <v>35</v>
      </c>
      <c r="DX5" s="78" t="s">
        <v>321</v>
      </c>
      <c r="DY5" s="78" t="s">
        <v>322</v>
      </c>
      <c r="DZ5" s="79" t="s">
        <v>323</v>
      </c>
      <c r="EA5" s="79" t="s">
        <v>324</v>
      </c>
      <c r="EB5" s="78" t="s">
        <v>325</v>
      </c>
      <c r="EC5" s="78" t="s">
        <v>326</v>
      </c>
      <c r="ED5" s="122" t="s">
        <v>327</v>
      </c>
      <c r="EE5" s="122" t="s">
        <v>328</v>
      </c>
      <c r="EF5" s="99" t="s">
        <v>3</v>
      </c>
      <c r="EG5" s="80" t="s">
        <v>329</v>
      </c>
      <c r="EH5" s="76" t="s">
        <v>32</v>
      </c>
      <c r="EI5" s="77" t="s">
        <v>35</v>
      </c>
      <c r="EJ5" s="78" t="s">
        <v>321</v>
      </c>
      <c r="EK5" s="78" t="s">
        <v>322</v>
      </c>
      <c r="EL5" s="79" t="s">
        <v>323</v>
      </c>
      <c r="EM5" s="79" t="s">
        <v>324</v>
      </c>
      <c r="EN5" s="78" t="s">
        <v>325</v>
      </c>
      <c r="EO5" s="78" t="s">
        <v>326</v>
      </c>
      <c r="EP5" s="122" t="s">
        <v>327</v>
      </c>
      <c r="EQ5" s="122" t="s">
        <v>328</v>
      </c>
      <c r="ER5" s="99" t="s">
        <v>3</v>
      </c>
      <c r="ES5" s="80" t="s">
        <v>329</v>
      </c>
      <c r="ET5" s="76" t="s">
        <v>32</v>
      </c>
      <c r="EU5" s="77" t="s">
        <v>35</v>
      </c>
      <c r="EV5" s="78" t="s">
        <v>321</v>
      </c>
      <c r="EW5" s="78" t="s">
        <v>322</v>
      </c>
      <c r="EX5" s="79" t="s">
        <v>323</v>
      </c>
      <c r="EY5" s="79" t="s">
        <v>324</v>
      </c>
      <c r="EZ5" s="78" t="s">
        <v>325</v>
      </c>
      <c r="FA5" s="78" t="s">
        <v>326</v>
      </c>
      <c r="FB5" s="122" t="s">
        <v>327</v>
      </c>
      <c r="FC5" s="122" t="s">
        <v>328</v>
      </c>
      <c r="FD5" s="99" t="s">
        <v>3</v>
      </c>
      <c r="FE5" s="80" t="s">
        <v>329</v>
      </c>
      <c r="FF5" s="76" t="s">
        <v>32</v>
      </c>
      <c r="FG5" s="77" t="s">
        <v>35</v>
      </c>
      <c r="FH5" s="78" t="s">
        <v>321</v>
      </c>
      <c r="FI5" s="78" t="s">
        <v>322</v>
      </c>
      <c r="FJ5" s="79" t="s">
        <v>323</v>
      </c>
      <c r="FK5" s="79" t="s">
        <v>324</v>
      </c>
      <c r="FL5" s="78" t="s">
        <v>325</v>
      </c>
      <c r="FM5" s="78" t="s">
        <v>326</v>
      </c>
      <c r="FN5" s="122" t="s">
        <v>327</v>
      </c>
      <c r="FO5" s="122" t="s">
        <v>328</v>
      </c>
      <c r="FP5" s="99" t="s">
        <v>3</v>
      </c>
      <c r="FQ5" s="80" t="s">
        <v>329</v>
      </c>
      <c r="FR5" s="76" t="s">
        <v>32</v>
      </c>
      <c r="FS5" s="77" t="s">
        <v>35</v>
      </c>
      <c r="FT5" s="78" t="s">
        <v>321</v>
      </c>
      <c r="FU5" s="78" t="s">
        <v>322</v>
      </c>
      <c r="FV5" s="79" t="s">
        <v>323</v>
      </c>
      <c r="FW5" s="79" t="s">
        <v>324</v>
      </c>
      <c r="FX5" s="78" t="s">
        <v>325</v>
      </c>
      <c r="FY5" s="78" t="s">
        <v>326</v>
      </c>
      <c r="FZ5" s="122" t="s">
        <v>327</v>
      </c>
      <c r="GA5" s="122" t="s">
        <v>328</v>
      </c>
      <c r="GB5" s="99" t="s">
        <v>3</v>
      </c>
      <c r="GC5" s="80" t="s">
        <v>329</v>
      </c>
      <c r="GD5" s="130"/>
      <c r="GE5" s="59"/>
      <c r="GF5" s="76" t="s">
        <v>32</v>
      </c>
      <c r="GG5" s="77" t="s">
        <v>35</v>
      </c>
      <c r="GH5" s="78" t="s">
        <v>321</v>
      </c>
      <c r="GI5" s="78" t="s">
        <v>322</v>
      </c>
      <c r="GJ5" s="79" t="s">
        <v>323</v>
      </c>
      <c r="GK5" s="79" t="s">
        <v>324</v>
      </c>
      <c r="GL5" s="78" t="s">
        <v>325</v>
      </c>
      <c r="GM5" s="78" t="s">
        <v>326</v>
      </c>
      <c r="GN5" s="122" t="s">
        <v>327</v>
      </c>
      <c r="GO5" s="122" t="s">
        <v>328</v>
      </c>
      <c r="GP5" s="99" t="s">
        <v>3</v>
      </c>
      <c r="GQ5" s="80" t="s">
        <v>329</v>
      </c>
      <c r="GR5" s="76" t="s">
        <v>32</v>
      </c>
      <c r="GS5" s="77" t="s">
        <v>35</v>
      </c>
      <c r="GT5" s="78" t="s">
        <v>321</v>
      </c>
      <c r="GU5" s="78" t="s">
        <v>322</v>
      </c>
      <c r="GV5" s="79" t="s">
        <v>323</v>
      </c>
      <c r="GW5" s="79" t="s">
        <v>324</v>
      </c>
      <c r="GX5" s="78" t="s">
        <v>325</v>
      </c>
      <c r="GY5" s="78" t="s">
        <v>326</v>
      </c>
      <c r="GZ5" s="122" t="s">
        <v>327</v>
      </c>
      <c r="HA5" s="122" t="s">
        <v>328</v>
      </c>
      <c r="HB5" s="99" t="s">
        <v>3</v>
      </c>
      <c r="HC5" s="80" t="s">
        <v>329</v>
      </c>
      <c r="HD5" s="76" t="s">
        <v>32</v>
      </c>
      <c r="HE5" s="77" t="s">
        <v>35</v>
      </c>
      <c r="HF5" s="78" t="s">
        <v>321</v>
      </c>
      <c r="HG5" s="78" t="s">
        <v>322</v>
      </c>
      <c r="HH5" s="79" t="s">
        <v>323</v>
      </c>
      <c r="HI5" s="79" t="s">
        <v>324</v>
      </c>
      <c r="HJ5" s="78" t="s">
        <v>325</v>
      </c>
      <c r="HK5" s="78" t="s">
        <v>326</v>
      </c>
      <c r="HL5" s="122" t="s">
        <v>327</v>
      </c>
      <c r="HM5" s="122" t="s">
        <v>328</v>
      </c>
      <c r="HN5" s="99" t="s">
        <v>3</v>
      </c>
      <c r="HO5" s="80" t="s">
        <v>329</v>
      </c>
      <c r="HP5" s="76" t="s">
        <v>32</v>
      </c>
      <c r="HQ5" s="77" t="s">
        <v>35</v>
      </c>
      <c r="HR5" s="78" t="s">
        <v>321</v>
      </c>
      <c r="HS5" s="78" t="s">
        <v>322</v>
      </c>
      <c r="HT5" s="79" t="s">
        <v>323</v>
      </c>
      <c r="HU5" s="79" t="s">
        <v>324</v>
      </c>
      <c r="HV5" s="78" t="s">
        <v>325</v>
      </c>
      <c r="HW5" s="78" t="s">
        <v>326</v>
      </c>
      <c r="HX5" s="122" t="s">
        <v>327</v>
      </c>
      <c r="HY5" s="122" t="s">
        <v>328</v>
      </c>
      <c r="HZ5" s="99" t="s">
        <v>3</v>
      </c>
      <c r="IA5" s="80" t="s">
        <v>329</v>
      </c>
      <c r="IB5" s="76" t="s">
        <v>32</v>
      </c>
      <c r="IC5" s="77" t="s">
        <v>35</v>
      </c>
      <c r="ID5" s="78" t="s">
        <v>321</v>
      </c>
      <c r="IE5" s="78" t="s">
        <v>322</v>
      </c>
      <c r="IF5" s="79" t="s">
        <v>323</v>
      </c>
      <c r="IG5" s="79" t="s">
        <v>324</v>
      </c>
      <c r="IH5" s="78" t="s">
        <v>325</v>
      </c>
      <c r="II5" s="78" t="s">
        <v>326</v>
      </c>
      <c r="IJ5" s="122" t="s">
        <v>327</v>
      </c>
      <c r="IK5" s="122" t="s">
        <v>328</v>
      </c>
      <c r="IL5" s="99" t="s">
        <v>3</v>
      </c>
      <c r="IM5" s="80" t="s">
        <v>329</v>
      </c>
      <c r="IN5" s="130"/>
      <c r="IO5" s="59"/>
      <c r="IP5" s="76" t="s">
        <v>32</v>
      </c>
      <c r="IQ5" s="77" t="s">
        <v>35</v>
      </c>
      <c r="IR5" s="78" t="s">
        <v>321</v>
      </c>
      <c r="IS5" s="78" t="s">
        <v>322</v>
      </c>
      <c r="IT5" s="79" t="s">
        <v>323</v>
      </c>
      <c r="IU5" s="79" t="s">
        <v>324</v>
      </c>
      <c r="IV5" s="78" t="s">
        <v>325</v>
      </c>
      <c r="IW5" s="78" t="s">
        <v>326</v>
      </c>
      <c r="IX5" s="122" t="s">
        <v>327</v>
      </c>
      <c r="IY5" s="122" t="s">
        <v>328</v>
      </c>
      <c r="IZ5" s="99" t="s">
        <v>3</v>
      </c>
      <c r="JA5" s="80" t="s">
        <v>329</v>
      </c>
      <c r="JB5" s="76" t="s">
        <v>32</v>
      </c>
      <c r="JC5" s="77" t="s">
        <v>35</v>
      </c>
      <c r="JD5" s="78" t="s">
        <v>321</v>
      </c>
      <c r="JE5" s="78" t="s">
        <v>322</v>
      </c>
      <c r="JF5" s="79" t="s">
        <v>323</v>
      </c>
      <c r="JG5" s="79" t="s">
        <v>324</v>
      </c>
      <c r="JH5" s="78" t="s">
        <v>325</v>
      </c>
      <c r="JI5" s="78" t="s">
        <v>326</v>
      </c>
      <c r="JJ5" s="122" t="s">
        <v>327</v>
      </c>
      <c r="JK5" s="122" t="s">
        <v>328</v>
      </c>
      <c r="JL5" s="99" t="s">
        <v>3</v>
      </c>
      <c r="JM5" s="80" t="s">
        <v>329</v>
      </c>
      <c r="JN5" s="76" t="s">
        <v>32</v>
      </c>
      <c r="JO5" s="77" t="s">
        <v>35</v>
      </c>
      <c r="JP5" s="78" t="s">
        <v>321</v>
      </c>
      <c r="JQ5" s="78" t="s">
        <v>322</v>
      </c>
      <c r="JR5" s="79" t="s">
        <v>323</v>
      </c>
      <c r="JS5" s="79" t="s">
        <v>324</v>
      </c>
      <c r="JT5" s="78" t="s">
        <v>325</v>
      </c>
      <c r="JU5" s="78" t="s">
        <v>326</v>
      </c>
      <c r="JV5" s="122" t="s">
        <v>327</v>
      </c>
      <c r="JW5" s="122" t="s">
        <v>328</v>
      </c>
      <c r="JX5" s="99" t="s">
        <v>3</v>
      </c>
      <c r="JY5" s="80" t="s">
        <v>329</v>
      </c>
      <c r="JZ5" s="76" t="s">
        <v>32</v>
      </c>
      <c r="KA5" s="77" t="s">
        <v>35</v>
      </c>
      <c r="KB5" s="78" t="s">
        <v>321</v>
      </c>
      <c r="KC5" s="78" t="s">
        <v>322</v>
      </c>
      <c r="KD5" s="79" t="s">
        <v>323</v>
      </c>
      <c r="KE5" s="79" t="s">
        <v>324</v>
      </c>
      <c r="KF5" s="78" t="s">
        <v>325</v>
      </c>
      <c r="KG5" s="78" t="s">
        <v>326</v>
      </c>
      <c r="KH5" s="122" t="s">
        <v>327</v>
      </c>
      <c r="KI5" s="122" t="s">
        <v>328</v>
      </c>
      <c r="KJ5" s="99" t="s">
        <v>3</v>
      </c>
      <c r="KK5" s="80" t="s">
        <v>329</v>
      </c>
      <c r="KL5" s="76" t="s">
        <v>32</v>
      </c>
      <c r="KM5" s="77" t="s">
        <v>35</v>
      </c>
      <c r="KN5" s="78" t="s">
        <v>321</v>
      </c>
      <c r="KO5" s="78" t="s">
        <v>322</v>
      </c>
      <c r="KP5" s="79" t="s">
        <v>323</v>
      </c>
      <c r="KQ5" s="79" t="s">
        <v>324</v>
      </c>
      <c r="KR5" s="78" t="s">
        <v>325</v>
      </c>
      <c r="KS5" s="78" t="s">
        <v>326</v>
      </c>
      <c r="KT5" s="122" t="s">
        <v>327</v>
      </c>
      <c r="KU5" s="122" t="s">
        <v>328</v>
      </c>
      <c r="KV5" s="99" t="s">
        <v>3</v>
      </c>
      <c r="KW5" s="80" t="s">
        <v>329</v>
      </c>
      <c r="KX5" s="130"/>
      <c r="KY5" s="59"/>
    </row>
    <row r="6" spans="1:311" ht="15.75">
      <c r="A6" s="86" t="s">
        <v>82</v>
      </c>
      <c r="B6" s="791" t="s">
        <v>42</v>
      </c>
      <c r="C6" s="952" t="str">
        <f>VLOOKUP($B6,'OP Info'!$C$4:$J$62,4,FALSE)</f>
        <v>GTS-120</v>
      </c>
      <c r="D6" s="952">
        <f>VLOOKUP($B6,'OP Info'!$C$4:$J$62,3,FALSE)</f>
        <v>575</v>
      </c>
      <c r="E6" s="978" t="str">
        <f>CONCATENATE(VLOOKUP($B6,'OP Info'!$C$4:$J$62,5,FALSE),"%-",VLOOKUP($B6,'OP Info'!$C$4:$J$62,6,FALSE),"%")</f>
        <v>5%-7%</v>
      </c>
      <c r="F6" s="979"/>
      <c r="G6" s="980">
        <f t="shared" ref="G6:G31" si="0">F6*VLOOKUP(C6,$B$157:$C$159,2,FALSE)</f>
        <v>0</v>
      </c>
      <c r="H6" s="981"/>
      <c r="I6" s="981"/>
      <c r="J6" s="982" t="str">
        <f t="shared" ref="J6:J29" si="1">IF(F6="","",IF(G6&gt;0.049999,"",((6-ROUND(G6*100,1))*0.01)*D6))</f>
        <v/>
      </c>
      <c r="K6" s="983" t="str">
        <f t="shared" ref="K6:K31" si="2">IF(J6="","",J6*0.264172)</f>
        <v/>
      </c>
      <c r="L6" s="984"/>
      <c r="M6" s="985"/>
      <c r="N6" s="331" t="str">
        <f t="shared" ref="N6:N31" si="3">$B6</f>
        <v>10-L1</v>
      </c>
      <c r="O6" s="26" t="str">
        <f t="shared" ref="O6:O31" si="4">$C6</f>
        <v>GTS-120</v>
      </c>
      <c r="P6" s="26">
        <f t="shared" ref="P6:P31" si="5">$D6</f>
        <v>575</v>
      </c>
      <c r="Q6" s="734" t="str">
        <f t="shared" ref="Q6:Q31" si="6">$E6</f>
        <v>5%-7%</v>
      </c>
      <c r="R6" s="90"/>
      <c r="S6" s="90">
        <f t="shared" ref="S6:S31" si="7">R6*VLOOKUP(O6,$B$157:$C$159,2,FALSE)</f>
        <v>0</v>
      </c>
      <c r="T6" s="24"/>
      <c r="U6" s="24"/>
      <c r="V6" s="982" t="str">
        <f t="shared" ref="V6:V29" si="8">IF(R6="","",IF(S6&gt;0.049999,"",((6-ROUND(S6*100,1))*0.01)*P6))</f>
        <v/>
      </c>
      <c r="W6" s="403" t="str">
        <f t="shared" ref="W6:W31" si="9">IF(V6="","",V6*0.264172)</f>
        <v/>
      </c>
      <c r="X6" s="986"/>
      <c r="Y6" s="739" t="str">
        <f t="shared" ref="Y6:Y31" si="10">IF(V6="",IF(S6=0,"",S6),"")</f>
        <v/>
      </c>
      <c r="Z6" s="28" t="str">
        <f t="shared" ref="Z6:Z32" si="11">$B6</f>
        <v>10-L1</v>
      </c>
      <c r="AA6" s="26" t="str">
        <f t="shared" ref="AA6:AA31" si="12">$C6</f>
        <v>GTS-120</v>
      </c>
      <c r="AB6" s="26">
        <f t="shared" ref="AB6:AB31" si="13">$D6</f>
        <v>575</v>
      </c>
      <c r="AC6" s="734" t="str">
        <f t="shared" ref="AC6:AC31" si="14">$E6</f>
        <v>5%-7%</v>
      </c>
      <c r="AD6" s="90"/>
      <c r="AE6" s="374">
        <f t="shared" ref="AE6:AE31" si="15">AD6*VLOOKUP(AA6,$B$157:$C$159,2,FALSE)</f>
        <v>0</v>
      </c>
      <c r="AF6" s="24"/>
      <c r="AG6" s="24"/>
      <c r="AH6" s="982" t="str">
        <f t="shared" ref="AH6:AH29" si="16">IF(AD6="","",IF(AE6&gt;0.049999,"",((6-ROUND(AE6*100,1))*0.01)*AB6))</f>
        <v/>
      </c>
      <c r="AI6" s="403" t="str">
        <f t="shared" ref="AI6:AI31" si="17">IF(AH6="","",AH6*0.264172)</f>
        <v/>
      </c>
      <c r="AJ6" s="986"/>
      <c r="AK6" s="739" t="str">
        <f t="shared" ref="AK6:AK31" si="18">IF(AH6="",IF(AE6=0,"",AE6),"")</f>
        <v/>
      </c>
      <c r="AL6" s="28" t="str">
        <f t="shared" ref="AL6:AL32" si="19">$B6</f>
        <v>10-L1</v>
      </c>
      <c r="AM6" s="26" t="str">
        <f t="shared" ref="AM6:AM31" si="20">$C6</f>
        <v>GTS-120</v>
      </c>
      <c r="AN6" s="26">
        <f t="shared" ref="AN6:AN31" si="21">$D6</f>
        <v>575</v>
      </c>
      <c r="AO6" s="734" t="str">
        <f t="shared" ref="AO6:AO31" si="22">$E6</f>
        <v>5%-7%</v>
      </c>
      <c r="AP6" s="90"/>
      <c r="AQ6" s="374">
        <f t="shared" ref="AQ6:AQ31" si="23">AP6*VLOOKUP(AM6,$B$157:$C$159,2,FALSE)</f>
        <v>0</v>
      </c>
      <c r="AR6" s="24"/>
      <c r="AS6" s="24"/>
      <c r="AT6" s="982" t="str">
        <f t="shared" ref="AT6:AT29" si="24">IF(AP6="","",IF(AQ6&gt;0.049999,"",((6-ROUND(AQ6*100,1))*0.01)*AN6))</f>
        <v/>
      </c>
      <c r="AU6" s="987" t="str">
        <f t="shared" ref="AU6:AU31" si="25">IF(AT6="","",AT6*0.264172)</f>
        <v/>
      </c>
      <c r="AV6" s="986"/>
      <c r="AW6" s="739" t="str">
        <f t="shared" ref="AW6:AW31" si="26">IF(AT6="",IF(AQ6=0,"",AQ6),"")</f>
        <v/>
      </c>
      <c r="AX6" s="28" t="str">
        <f t="shared" ref="AX6:AX32" si="27">$B6</f>
        <v>10-L1</v>
      </c>
      <c r="AY6" s="26" t="str">
        <f t="shared" ref="AY6:AY31" si="28">$C6</f>
        <v>GTS-120</v>
      </c>
      <c r="AZ6" s="26">
        <f t="shared" ref="AZ6:AZ31" si="29">$D6</f>
        <v>575</v>
      </c>
      <c r="BA6" s="734" t="str">
        <f t="shared" ref="BA6:BA31" si="30">$E6</f>
        <v>5%-7%</v>
      </c>
      <c r="BB6" s="90"/>
      <c r="BC6" s="374">
        <f t="shared" ref="BC6:BC31" si="31">BB6*VLOOKUP(AY6,$B$157:$C$159,2,FALSE)</f>
        <v>0</v>
      </c>
      <c r="BD6" s="24"/>
      <c r="BE6" s="24"/>
      <c r="BF6" s="982" t="str">
        <f t="shared" ref="BF6:BF29" si="32">IF(BB6="","",IF(BC6&gt;0.049999,"",((6-ROUND(BC6*100,1))*0.01)*AZ6))</f>
        <v/>
      </c>
      <c r="BG6" s="987" t="str">
        <f t="shared" ref="BG6:BG31" si="33">IF(BF6="","",BF6*0.264172)</f>
        <v/>
      </c>
      <c r="BH6" s="91"/>
      <c r="BI6" s="739" t="str">
        <f t="shared" ref="BI6:BI31" si="34">IF(BF6="",IF(BC6=0,"",BC6),"")</f>
        <v/>
      </c>
      <c r="BJ6" s="740">
        <f t="shared" ref="BJ6:BJ31" si="35">SUM(K6,W6,AI6,AU6,BG6)</f>
        <v>0</v>
      </c>
      <c r="BK6" s="988" t="str">
        <f t="shared" ref="BK6:BK31" si="36">L6&amp;X6&amp;AJ6&amp;AV6&amp;BH6</f>
        <v/>
      </c>
      <c r="BL6" s="28" t="str">
        <f t="shared" ref="BL6:BL32" si="37">$B6</f>
        <v>10-L1</v>
      </c>
      <c r="BM6" s="26" t="str">
        <f t="shared" ref="BM6:BM31" si="38">$C6</f>
        <v>GTS-120</v>
      </c>
      <c r="BN6" s="26">
        <f t="shared" ref="BN6:BN31" si="39">$D6</f>
        <v>575</v>
      </c>
      <c r="BO6" s="734" t="str">
        <f t="shared" ref="BO6:BO31" si="40">$E6</f>
        <v>5%-7%</v>
      </c>
      <c r="BP6" s="90"/>
      <c r="BQ6" s="374">
        <f t="shared" ref="BQ6:BQ31" si="41">BP6*VLOOKUP(BM6,$B$157:$C$159,2,FALSE)</f>
        <v>0</v>
      </c>
      <c r="BR6" s="24"/>
      <c r="BS6" s="24"/>
      <c r="BT6" s="982" t="str">
        <f t="shared" ref="BT6:BT29" si="42">IF(BP6="","",IF(BQ6&gt;0.049999,"",((6-ROUND(BQ6*100,1))*0.01)*BN6))</f>
        <v/>
      </c>
      <c r="BU6" s="987" t="str">
        <f t="shared" ref="BU6:BU31" si="43">IF(BT6="","",BT6*0.264172)</f>
        <v/>
      </c>
      <c r="BV6" s="986"/>
      <c r="BW6" s="90" t="str">
        <f t="shared" ref="BW6:BW31" si="44">IF(BT6="",IF(BQ6=0,"",BQ6),"")</f>
        <v/>
      </c>
      <c r="BX6" s="28" t="str">
        <f t="shared" ref="BX6:BX32" si="45">$B6</f>
        <v>10-L1</v>
      </c>
      <c r="BY6" s="26" t="str">
        <f t="shared" ref="BY6:BY31" si="46">$C6</f>
        <v>GTS-120</v>
      </c>
      <c r="BZ6" s="26">
        <f t="shared" ref="BZ6:BZ31" si="47">$D6</f>
        <v>575</v>
      </c>
      <c r="CA6" s="734" t="str">
        <f t="shared" ref="CA6:CA31" si="48">$E6</f>
        <v>5%-7%</v>
      </c>
      <c r="CB6" s="90"/>
      <c r="CC6" s="374">
        <f t="shared" ref="CC6:CC31" si="49">CB6*VLOOKUP(BY6,$B$157:$C$159,2,FALSE)</f>
        <v>0</v>
      </c>
      <c r="CD6" s="24"/>
      <c r="CE6" s="24"/>
      <c r="CF6" s="982" t="str">
        <f t="shared" ref="CF6:CF29" si="50">IF(CB6="","",IF(CC6&gt;0.049999,"",((6-ROUND(CC6*100,1))*0.01)*BZ6))</f>
        <v/>
      </c>
      <c r="CG6" s="987" t="str">
        <f t="shared" ref="CG6:CG31" si="51">IF(CF6="","",CF6*0.264172)</f>
        <v/>
      </c>
      <c r="CH6" s="986"/>
      <c r="CI6" s="90" t="str">
        <f t="shared" ref="CI6:CI31" si="52">IF(CF6="",IF(CC6=0,"",CC6),"")</f>
        <v/>
      </c>
      <c r="CJ6" s="28" t="str">
        <f t="shared" ref="CJ6:CJ32" si="53">$B6</f>
        <v>10-L1</v>
      </c>
      <c r="CK6" s="26" t="str">
        <f t="shared" ref="CK6:CK31" si="54">$C6</f>
        <v>GTS-120</v>
      </c>
      <c r="CL6" s="26">
        <f t="shared" ref="CL6:CL31" si="55">$D6</f>
        <v>575</v>
      </c>
      <c r="CM6" s="734" t="str">
        <f t="shared" ref="CM6:CM31" si="56">$E6</f>
        <v>5%-7%</v>
      </c>
      <c r="CN6" s="90"/>
      <c r="CO6" s="374">
        <f t="shared" ref="CO6:CO31" si="57">CN6*VLOOKUP(CK6,$B$157:$C$159,2,FALSE)</f>
        <v>0</v>
      </c>
      <c r="CP6" s="24"/>
      <c r="CQ6" s="24"/>
      <c r="CR6" s="982" t="str">
        <f t="shared" ref="CR6:CR29" si="58">IF(CN6="","",IF(CO6&gt;0.049999,"",((6-ROUND(CO6*100,1))*0.01)*CL6))</f>
        <v/>
      </c>
      <c r="CS6" s="987" t="str">
        <f t="shared" ref="CS6:CS31" si="59">IF(CR6="","",CR6*0.264172)</f>
        <v/>
      </c>
      <c r="CT6" s="986"/>
      <c r="CU6" s="90" t="str">
        <f t="shared" ref="CU6:CU31" si="60">IF(CR6="",IF(CO6=0,"",CO6),"")</f>
        <v/>
      </c>
      <c r="CV6" s="28" t="str">
        <f t="shared" ref="CV6:CV32" si="61">$B6</f>
        <v>10-L1</v>
      </c>
      <c r="CW6" s="26" t="str">
        <f t="shared" ref="CW6:CW31" si="62">$C6</f>
        <v>GTS-120</v>
      </c>
      <c r="CX6" s="26">
        <f t="shared" ref="CX6:CX31" si="63">$D6</f>
        <v>575</v>
      </c>
      <c r="CY6" s="734" t="str">
        <f t="shared" ref="CY6:CY31" si="64">$E6</f>
        <v>5%-7%</v>
      </c>
      <c r="CZ6" s="90"/>
      <c r="DA6" s="374">
        <f t="shared" ref="DA6:DA31" si="65">CZ6*VLOOKUP(CW6,$B$157:$C$159,2,FALSE)</f>
        <v>0</v>
      </c>
      <c r="DB6" s="24"/>
      <c r="DC6" s="24"/>
      <c r="DD6" s="982" t="str">
        <f t="shared" ref="DD6:DD29" si="66">IF(CZ6="","",IF(DA6&gt;0.049999,"",((6-ROUND(DA6*100,1))*0.01)*CX6))</f>
        <v/>
      </c>
      <c r="DE6" s="987" t="str">
        <f t="shared" ref="DE6:DE31" si="67">IF(DD6="","",DD6*0.264172)</f>
        <v/>
      </c>
      <c r="DF6" s="986"/>
      <c r="DG6" s="90" t="str">
        <f t="shared" ref="DG6:DG31" si="68">IF(DD6="",IF(DA6=0,"",DA6),"")</f>
        <v/>
      </c>
      <c r="DH6" s="28" t="str">
        <f t="shared" ref="DH6:DH32" si="69">$B6</f>
        <v>10-L1</v>
      </c>
      <c r="DI6" s="26" t="str">
        <f t="shared" ref="DI6:DI31" si="70">$C6</f>
        <v>GTS-120</v>
      </c>
      <c r="DJ6" s="26">
        <f t="shared" ref="DJ6:DJ31" si="71">$D6</f>
        <v>575</v>
      </c>
      <c r="DK6" s="734" t="str">
        <f t="shared" ref="DK6:DK31" si="72">$E6</f>
        <v>5%-7%</v>
      </c>
      <c r="DL6" s="90"/>
      <c r="DM6" s="374">
        <f t="shared" ref="DM6:DM31" si="73">DL6*VLOOKUP(DI6,$B$157:$C$159,2,FALSE)</f>
        <v>0</v>
      </c>
      <c r="DN6" s="24"/>
      <c r="DO6" s="24"/>
      <c r="DP6" s="982" t="str">
        <f t="shared" ref="DP6:DP29" si="74">IF(DL6="","",IF(DM6&gt;0.049999,"",((6-ROUND(DM6*100,1))*0.01)*DJ6))</f>
        <v/>
      </c>
      <c r="DQ6" s="987" t="str">
        <f t="shared" ref="DQ6:DQ31" si="75">IF(DP6="","",DP6*0.264172)</f>
        <v/>
      </c>
      <c r="DR6" s="986"/>
      <c r="DS6" s="742" t="str">
        <f t="shared" ref="DS6:DS31" si="76">IF(DP6="",IF(DM6=0,"",DM6),"")</f>
        <v/>
      </c>
      <c r="DT6" s="989">
        <f t="shared" ref="DT6:DT31" si="77">SUM(BU6,CG6,CS6,DE6,DQ6)</f>
        <v>0</v>
      </c>
      <c r="DU6" s="990" t="str">
        <f t="shared" ref="DU6:DU31" si="78">BV6&amp;CH6&amp;CT6&amp;DF6&amp;DR6</f>
        <v/>
      </c>
      <c r="DV6" s="28" t="str">
        <f t="shared" ref="DV6:DV32" si="79">$B6</f>
        <v>10-L1</v>
      </c>
      <c r="DW6" s="26" t="str">
        <f t="shared" ref="DW6:DW31" si="80">$C6</f>
        <v>GTS-120</v>
      </c>
      <c r="DX6" s="26">
        <f t="shared" ref="DX6:DX31" si="81">$D6</f>
        <v>575</v>
      </c>
      <c r="DY6" s="734" t="str">
        <f t="shared" ref="DY6:DY31" si="82">$E6</f>
        <v>5%-7%</v>
      </c>
      <c r="DZ6" s="90"/>
      <c r="EA6" s="374">
        <f t="shared" ref="EA6:EA31" si="83">DZ6*VLOOKUP(DW6,$B$157:$C$159,2,FALSE)</f>
        <v>0</v>
      </c>
      <c r="EB6" s="24"/>
      <c r="EC6" s="24"/>
      <c r="ED6" s="982" t="str">
        <f t="shared" ref="ED6:ED29" si="84">IF(DZ6="","",IF(EA6&gt;0.049999,"",((6-ROUND(EA6*100,1))*0.01)*DX6))</f>
        <v/>
      </c>
      <c r="EE6" s="987" t="str">
        <f t="shared" ref="EE6:EE31" si="85">IF(ED6="","",ED6*0.264172)</f>
        <v/>
      </c>
      <c r="EF6" s="986"/>
      <c r="EG6" s="90" t="str">
        <f t="shared" ref="EG6:EG31" si="86">IF(ED6="",IF(EA6=0,"",EA6),"")</f>
        <v/>
      </c>
      <c r="EH6" s="28" t="str">
        <f t="shared" ref="EH6:EH32" si="87">$B6</f>
        <v>10-L1</v>
      </c>
      <c r="EI6" s="26" t="str">
        <f t="shared" ref="EI6:EI31" si="88">$C6</f>
        <v>GTS-120</v>
      </c>
      <c r="EJ6" s="26">
        <f t="shared" ref="EJ6:EJ31" si="89">$D6</f>
        <v>575</v>
      </c>
      <c r="EK6" s="734" t="str">
        <f t="shared" ref="EK6:EK31" si="90">$E6</f>
        <v>5%-7%</v>
      </c>
      <c r="EL6" s="90"/>
      <c r="EM6" s="374">
        <f t="shared" ref="EM6:EM31" si="91">EL6*VLOOKUP(EI6,$B$157:$C$159,2,FALSE)</f>
        <v>0</v>
      </c>
      <c r="EN6" s="24"/>
      <c r="EO6" s="24"/>
      <c r="EP6" s="982" t="str">
        <f t="shared" ref="EP6:EP29" si="92">IF(EL6="","",IF(EM6&gt;0.049999,"",((6-ROUND(EM6*100,1))*0.01)*EJ6))</f>
        <v/>
      </c>
      <c r="EQ6" s="987" t="str">
        <f t="shared" ref="EQ6:EQ31" si="93">IF(EP6="","",EP6*0.264172)</f>
        <v/>
      </c>
      <c r="ER6" s="986"/>
      <c r="ES6" s="90" t="str">
        <f t="shared" ref="ES6:ES31" si="94">IF(EP6="",IF(EM6=0,"",EM6),"")</f>
        <v/>
      </c>
      <c r="ET6" s="28" t="str">
        <f t="shared" ref="ET6:ET32" si="95">$B6</f>
        <v>10-L1</v>
      </c>
      <c r="EU6" s="26" t="str">
        <f t="shared" ref="EU6:EU31" si="96">$C6</f>
        <v>GTS-120</v>
      </c>
      <c r="EV6" s="26">
        <f t="shared" ref="EV6:EV31" si="97">$D6</f>
        <v>575</v>
      </c>
      <c r="EW6" s="734" t="str">
        <f t="shared" ref="EW6:EW31" si="98">$E6</f>
        <v>5%-7%</v>
      </c>
      <c r="EX6" s="90"/>
      <c r="EY6" s="374">
        <f t="shared" ref="EY6:EY31" si="99">EX6*VLOOKUP(EU6,$B$157:$C$159,2,FALSE)</f>
        <v>0</v>
      </c>
      <c r="EZ6" s="24"/>
      <c r="FA6" s="24"/>
      <c r="FB6" s="982" t="str">
        <f t="shared" ref="FB6:FB29" si="100">IF(EX6="","",IF(EY6&gt;0.049999,"",((6-ROUND(EY6*100,1))*0.01)*EV6))</f>
        <v/>
      </c>
      <c r="FC6" s="987" t="str">
        <f t="shared" ref="FC6:FC31" si="101">IF(FB6="","",FB6*0.264172)</f>
        <v/>
      </c>
      <c r="FD6" s="986"/>
      <c r="FE6" s="90" t="str">
        <f t="shared" ref="FE6:FE31" si="102">IF(FB6="",IF(EY6=0,"",EY6),"")</f>
        <v/>
      </c>
      <c r="FF6" s="28" t="str">
        <f t="shared" ref="FF6:FF32" si="103">$B6</f>
        <v>10-L1</v>
      </c>
      <c r="FG6" s="26" t="str">
        <f t="shared" ref="FG6:FG31" si="104">$C6</f>
        <v>GTS-120</v>
      </c>
      <c r="FH6" s="26">
        <f t="shared" ref="FH6:FH31" si="105">$D6</f>
        <v>575</v>
      </c>
      <c r="FI6" s="734" t="str">
        <f t="shared" ref="FI6:FI31" si="106">$E6</f>
        <v>5%-7%</v>
      </c>
      <c r="FJ6" s="90"/>
      <c r="FK6" s="374">
        <f t="shared" ref="FK6:FK31" si="107">FJ6*VLOOKUP(FG6,$B$157:$C$159,2,FALSE)</f>
        <v>0</v>
      </c>
      <c r="FL6" s="24"/>
      <c r="FM6" s="24"/>
      <c r="FN6" s="982" t="str">
        <f t="shared" ref="FN6:FN29" si="108">IF(FJ6="","",IF(FK6&gt;0.049999,"",((6-ROUND(FK6*100,1))*0.01)*FH6))</f>
        <v/>
      </c>
      <c r="FO6" s="987" t="str">
        <f t="shared" ref="FO6:FO31" si="109">IF(FN6="","",FN6*0.264172)</f>
        <v/>
      </c>
      <c r="FP6" s="986"/>
      <c r="FQ6" s="90" t="str">
        <f t="shared" ref="FQ6:FQ31" si="110">IF(FN6="",IF(FK6=0,"",FK6),"")</f>
        <v/>
      </c>
      <c r="FR6" s="28" t="str">
        <f t="shared" ref="FR6:FR32" si="111">$B6</f>
        <v>10-L1</v>
      </c>
      <c r="FS6" s="26" t="str">
        <f t="shared" ref="FS6:FS31" si="112">$C6</f>
        <v>GTS-120</v>
      </c>
      <c r="FT6" s="26">
        <f t="shared" ref="FT6:FT31" si="113">$D6</f>
        <v>575</v>
      </c>
      <c r="FU6" s="734" t="str">
        <f t="shared" ref="FU6:FU31" si="114">$E6</f>
        <v>5%-7%</v>
      </c>
      <c r="FV6" s="90"/>
      <c r="FW6" s="374">
        <f t="shared" ref="FW6:FW31" si="115">FV6*VLOOKUP(FS6,$B$157:$C$159,2,FALSE)</f>
        <v>0</v>
      </c>
      <c r="FX6" s="24"/>
      <c r="FY6" s="24"/>
      <c r="FZ6" s="982" t="str">
        <f t="shared" ref="FZ6:FZ29" si="116">IF(FV6="","",IF(FW6&gt;0.049999,"",((6-ROUND(FW6*100,1))*0.01)*FT6))</f>
        <v/>
      </c>
      <c r="GA6" s="987" t="str">
        <f t="shared" ref="GA6:GA31" si="117">IF(FZ6="","",FZ6*0.264172)</f>
        <v/>
      </c>
      <c r="GB6" s="986"/>
      <c r="GC6" s="90" t="str">
        <f t="shared" ref="GC6:GC31" si="118">IF(FZ6="",IF(FW6=0,"",FW6),"")</f>
        <v/>
      </c>
      <c r="GD6" s="989">
        <f t="shared" ref="GD6:GD31" si="119">SUM(EE6,EQ6,FC6,FO6,GA6)</f>
        <v>0</v>
      </c>
      <c r="GE6" s="988" t="str">
        <f t="shared" ref="GE6:GE31" si="120">EF6&amp;ER6&amp;FD6&amp;FP6&amp;GB6</f>
        <v/>
      </c>
      <c r="GF6" s="28" t="str">
        <f t="shared" ref="GF6:GF32" si="121">$B6</f>
        <v>10-L1</v>
      </c>
      <c r="GG6" s="26" t="str">
        <f t="shared" ref="GG6:GG31" si="122">$C6</f>
        <v>GTS-120</v>
      </c>
      <c r="GH6" s="26">
        <f t="shared" ref="GH6:GH31" si="123">$D6</f>
        <v>575</v>
      </c>
      <c r="GI6" s="734" t="str">
        <f t="shared" ref="GI6:GI31" si="124">$E6</f>
        <v>5%-7%</v>
      </c>
      <c r="GJ6" s="90"/>
      <c r="GK6" s="374">
        <f t="shared" ref="GK6:GK31" si="125">GJ6*VLOOKUP(GG6,$B$157:$C$159,2,FALSE)</f>
        <v>0</v>
      </c>
      <c r="GL6" s="24"/>
      <c r="GM6" s="24"/>
      <c r="GN6" s="982" t="str">
        <f t="shared" ref="GN6:GN29" si="126">IF(GJ6="","",IF(GK6&gt;0.049999,"",((6-ROUND(GK6*100,1))*0.01)*GH6))</f>
        <v/>
      </c>
      <c r="GO6" s="987" t="str">
        <f t="shared" ref="GO6:GO31" si="127">IF(GN6="","",GN6*0.264172)</f>
        <v/>
      </c>
      <c r="GP6" s="986"/>
      <c r="GQ6" s="90" t="str">
        <f t="shared" ref="GQ6:GQ31" si="128">IF(GN6="",IF(GK6=0,"",GK6),"")</f>
        <v/>
      </c>
      <c r="GR6" s="28" t="str">
        <f t="shared" ref="GR6:GR32" si="129">$B6</f>
        <v>10-L1</v>
      </c>
      <c r="GS6" s="26" t="str">
        <f t="shared" ref="GS6:GS31" si="130">$C6</f>
        <v>GTS-120</v>
      </c>
      <c r="GT6" s="26">
        <f t="shared" ref="GT6:GT31" si="131">$D6</f>
        <v>575</v>
      </c>
      <c r="GU6" s="734" t="str">
        <f t="shared" ref="GU6:GU31" si="132">$E6</f>
        <v>5%-7%</v>
      </c>
      <c r="GV6" s="90"/>
      <c r="GW6" s="374">
        <f t="shared" ref="GW6:GW31" si="133">GV6*VLOOKUP(GS6,$B$157:$C$159,2,FALSE)</f>
        <v>0</v>
      </c>
      <c r="GX6" s="24"/>
      <c r="GY6" s="24"/>
      <c r="GZ6" s="982" t="str">
        <f t="shared" ref="GZ6:GZ29" si="134">IF(GV6="","",IF(GW6&gt;0.049999,"",((6-ROUND(GW6*100,1))*0.01)*GT6))</f>
        <v/>
      </c>
      <c r="HA6" s="987" t="str">
        <f t="shared" ref="HA6:HA31" si="135">IF(GZ6="","",GZ6*0.264172)</f>
        <v/>
      </c>
      <c r="HB6" s="986"/>
      <c r="HC6" s="90" t="str">
        <f t="shared" ref="HC6:HC31" si="136">IF(GZ6="",IF(GW6=0,"",GW6),"")</f>
        <v/>
      </c>
      <c r="HD6" s="28" t="str">
        <f t="shared" ref="HD6:HD32" si="137">$B6</f>
        <v>10-L1</v>
      </c>
      <c r="HE6" s="26" t="str">
        <f t="shared" ref="HE6:HE31" si="138">$C6</f>
        <v>GTS-120</v>
      </c>
      <c r="HF6" s="26">
        <f t="shared" ref="HF6:HF31" si="139">$D6</f>
        <v>575</v>
      </c>
      <c r="HG6" s="734" t="str">
        <f t="shared" ref="HG6:HG31" si="140">$E6</f>
        <v>5%-7%</v>
      </c>
      <c r="HH6" s="90"/>
      <c r="HI6" s="374">
        <f t="shared" ref="HI6:HI31" si="141">HH6*VLOOKUP(HE6,$B$157:$C$159,2,FALSE)</f>
        <v>0</v>
      </c>
      <c r="HJ6" s="24"/>
      <c r="HK6" s="24"/>
      <c r="HL6" s="982" t="str">
        <f t="shared" ref="HL6:HL29" si="142">IF(HH6="","",IF(HI6&gt;0.049999,"",((6-ROUND(HI6*100,1))*0.01)*HF6))</f>
        <v/>
      </c>
      <c r="HM6" s="987" t="str">
        <f t="shared" ref="HM6:HM31" si="143">IF(HL6="","",HL6*0.264172)</f>
        <v/>
      </c>
      <c r="HN6" s="986"/>
      <c r="HO6" s="90" t="str">
        <f t="shared" ref="HO6:HO31" si="144">IF(HL6="",IF(HI6=0,"",HI6),"")</f>
        <v/>
      </c>
      <c r="HP6" s="28" t="str">
        <f t="shared" ref="HP6:HP32" si="145">$B6</f>
        <v>10-L1</v>
      </c>
      <c r="HQ6" s="26" t="str">
        <f t="shared" ref="HQ6:HQ31" si="146">$C6</f>
        <v>GTS-120</v>
      </c>
      <c r="HR6" s="26">
        <f t="shared" ref="HR6:HR31" si="147">$D6</f>
        <v>575</v>
      </c>
      <c r="HS6" s="734" t="str">
        <f t="shared" ref="HS6:HS31" si="148">$E6</f>
        <v>5%-7%</v>
      </c>
      <c r="HT6" s="90"/>
      <c r="HU6" s="374">
        <f t="shared" ref="HU6:HU31" si="149">HT6*VLOOKUP(HQ6,$B$157:$C$159,2,FALSE)</f>
        <v>0</v>
      </c>
      <c r="HV6" s="24"/>
      <c r="HW6" s="24"/>
      <c r="HX6" s="982" t="str">
        <f t="shared" ref="HX6:HX29" si="150">IF(HT6="","",IF(HU6&gt;0.049999,"",((6-ROUND(HU6*100,1))*0.01)*HR6))</f>
        <v/>
      </c>
      <c r="HY6" s="987" t="str">
        <f t="shared" ref="HY6:HY31" si="151">IF(HX6="","",HX6*0.264172)</f>
        <v/>
      </c>
      <c r="HZ6" s="986"/>
      <c r="IA6" s="90" t="str">
        <f t="shared" ref="IA6:IA31" si="152">IF(HX6="",IF(HU6=0,"",HU6),"")</f>
        <v/>
      </c>
      <c r="IB6" s="28" t="str">
        <f t="shared" ref="IB6:IB32" si="153">$B6</f>
        <v>10-L1</v>
      </c>
      <c r="IC6" s="26" t="str">
        <f t="shared" ref="IC6:IC31" si="154">$C6</f>
        <v>GTS-120</v>
      </c>
      <c r="ID6" s="26">
        <f t="shared" ref="ID6:ID31" si="155">$D6</f>
        <v>575</v>
      </c>
      <c r="IE6" s="734" t="str">
        <f t="shared" ref="IE6:IE31" si="156">$E6</f>
        <v>5%-7%</v>
      </c>
      <c r="IF6" s="90"/>
      <c r="IG6" s="374">
        <f t="shared" ref="IG6:IG31" si="157">IF6*VLOOKUP(IC6,$B$157:$C$159,2,FALSE)</f>
        <v>0</v>
      </c>
      <c r="IH6" s="24"/>
      <c r="II6" s="24"/>
      <c r="IJ6" s="982" t="str">
        <f t="shared" ref="IJ6:IJ29" si="158">IF(IF6="","",IF(IG6&gt;0.049999,"",((6-ROUND(IG6*100,1))*0.01)*ID6))</f>
        <v/>
      </c>
      <c r="IK6" s="987" t="str">
        <f t="shared" ref="IK6:IK31" si="159">IF(IJ6="","",IJ6*0.264172)</f>
        <v/>
      </c>
      <c r="IL6" s="986"/>
      <c r="IM6" s="90" t="str">
        <f t="shared" ref="IM6:IM31" si="160">IF(IJ6="",IF(IG6=0,"",IG6),"")</f>
        <v/>
      </c>
      <c r="IN6" s="989">
        <f t="shared" ref="IN6:IN31" si="161">SUM(GO6,HA6,HM6,HY6,IK6)</f>
        <v>0</v>
      </c>
      <c r="IO6" s="988" t="str">
        <f t="shared" ref="IO6:IO31" si="162">GP6&amp;HB6&amp;HN6&amp;HZ6&amp;IL6</f>
        <v/>
      </c>
      <c r="IP6" s="28" t="str">
        <f t="shared" ref="IP6:IP32" si="163">$B6</f>
        <v>10-L1</v>
      </c>
      <c r="IQ6" s="26" t="str">
        <f t="shared" ref="IQ6:IQ31" si="164">$C6</f>
        <v>GTS-120</v>
      </c>
      <c r="IR6" s="26">
        <f t="shared" ref="IR6:IR31" si="165">$D6</f>
        <v>575</v>
      </c>
      <c r="IS6" s="734" t="str">
        <f t="shared" ref="IS6:IS31" si="166">$E6</f>
        <v>5%-7%</v>
      </c>
      <c r="IT6" s="90"/>
      <c r="IU6" s="374">
        <f t="shared" ref="IU6:IU31" si="167">IT6*VLOOKUP(IQ6,$B$157:$C$159,2,FALSE)</f>
        <v>0</v>
      </c>
      <c r="IV6" s="24"/>
      <c r="IW6" s="24"/>
      <c r="IX6" s="982" t="str">
        <f t="shared" ref="IX6:IX29" si="168">IF(IT6="","",IF(IU6&gt;0.049999,"",((6-ROUND(IU6*100,1))*0.01)*IR6))</f>
        <v/>
      </c>
      <c r="IY6" s="987" t="str">
        <f t="shared" ref="IY6:IY31" si="169">IF(IX6="","",IX6*0.264172)</f>
        <v/>
      </c>
      <c r="IZ6" s="986"/>
      <c r="JA6" s="90" t="str">
        <f t="shared" ref="JA6:JA31" si="170">IF(IX6="",IF(IU6=0,"",IU6),"")</f>
        <v/>
      </c>
      <c r="JB6" s="28" t="str">
        <f t="shared" ref="JB6:JB32" si="171">$B6</f>
        <v>10-L1</v>
      </c>
      <c r="JC6" s="26" t="str">
        <f t="shared" ref="JC6:JC31" si="172">$C6</f>
        <v>GTS-120</v>
      </c>
      <c r="JD6" s="26">
        <f t="shared" ref="JD6:JD31" si="173">$D6</f>
        <v>575</v>
      </c>
      <c r="JE6" s="734" t="str">
        <f t="shared" ref="JE6:JE31" si="174">$E6</f>
        <v>5%-7%</v>
      </c>
      <c r="JF6" s="90"/>
      <c r="JG6" s="374">
        <f t="shared" ref="JG6:JG31" si="175">JF6*VLOOKUP(JC6,$B$157:$C$159,2,FALSE)</f>
        <v>0</v>
      </c>
      <c r="JH6" s="24"/>
      <c r="JI6" s="24"/>
      <c r="JJ6" s="982" t="str">
        <f t="shared" ref="JJ6:JJ29" si="176">IF(JF6="","",IF(JG6&gt;0.049999,"",((6-ROUND(JG6*100,1))*0.01)*JD6))</f>
        <v/>
      </c>
      <c r="JK6" s="987" t="str">
        <f t="shared" ref="JK6:JK31" si="177">IF(JJ6="","",JJ6*0.264172)</f>
        <v/>
      </c>
      <c r="JL6" s="986"/>
      <c r="JM6" s="90" t="str">
        <f t="shared" ref="JM6:JM31" si="178">IF(JJ6="",IF(JG6=0,"",JG6),"")</f>
        <v/>
      </c>
      <c r="JN6" s="28" t="str">
        <f t="shared" ref="JN6:JN32" si="179">$B6</f>
        <v>10-L1</v>
      </c>
      <c r="JO6" s="26" t="str">
        <f t="shared" ref="JO6:JO31" si="180">$C6</f>
        <v>GTS-120</v>
      </c>
      <c r="JP6" s="26">
        <f t="shared" ref="JP6:JP31" si="181">$D6</f>
        <v>575</v>
      </c>
      <c r="JQ6" s="734" t="str">
        <f t="shared" ref="JQ6:JQ31" si="182">$E6</f>
        <v>5%-7%</v>
      </c>
      <c r="JR6" s="90"/>
      <c r="JS6" s="374">
        <f t="shared" ref="JS6:JS31" si="183">JR6*VLOOKUP(JO6,$B$157:$C$159,2,FALSE)</f>
        <v>0</v>
      </c>
      <c r="JT6" s="24"/>
      <c r="JU6" s="24"/>
      <c r="JV6" s="982" t="str">
        <f t="shared" ref="JV6:JV29" si="184">IF(JR6="","",IF(JS6&gt;0.049999,"",((6-ROUND(JS6*100,1))*0.01)*JP6))</f>
        <v/>
      </c>
      <c r="JW6" s="987" t="str">
        <f t="shared" ref="JW6:JW31" si="185">IF(JV6="","",JV6*0.264172)</f>
        <v/>
      </c>
      <c r="JX6" s="986"/>
      <c r="JY6" s="90" t="str">
        <f t="shared" ref="JY6:JY31" si="186">IF(JV6="",IF(JS6=0,"",JS6),"")</f>
        <v/>
      </c>
      <c r="JZ6" s="28" t="str">
        <f t="shared" ref="JZ6:JZ32" si="187">$B6</f>
        <v>10-L1</v>
      </c>
      <c r="KA6" s="26" t="str">
        <f t="shared" ref="KA6:KA31" si="188">$C6</f>
        <v>GTS-120</v>
      </c>
      <c r="KB6" s="26">
        <f t="shared" ref="KB6:KB31" si="189">$D6</f>
        <v>575</v>
      </c>
      <c r="KC6" s="734" t="str">
        <f t="shared" ref="KC6:KC31" si="190">$E6</f>
        <v>5%-7%</v>
      </c>
      <c r="KD6" s="90"/>
      <c r="KE6" s="374">
        <f t="shared" ref="KE6:KE31" si="191">KD6*VLOOKUP(KA6,$B$157:$C$159,2,FALSE)</f>
        <v>0</v>
      </c>
      <c r="KF6" s="24"/>
      <c r="KG6" s="24"/>
      <c r="KH6" s="982" t="str">
        <f t="shared" ref="KH6:KH29" si="192">IF(KD6="","",IF(KE6&gt;0.049999,"",((6-ROUND(KE6*100,1))*0.01)*KB6))</f>
        <v/>
      </c>
      <c r="KI6" s="987" t="str">
        <f t="shared" ref="KI6:KI31" si="193">IF(KH6="","",KH6*0.264172)</f>
        <v/>
      </c>
      <c r="KJ6" s="986"/>
      <c r="KK6" s="90" t="str">
        <f t="shared" ref="KK6:KK31" si="194">IF(KH6="",IF(KE6=0,"",KE6),"")</f>
        <v/>
      </c>
      <c r="KL6" s="28" t="str">
        <f t="shared" ref="KL6:KL32" si="195">$B6</f>
        <v>10-L1</v>
      </c>
      <c r="KM6" s="26" t="str">
        <f t="shared" ref="KM6:KM31" si="196">$C6</f>
        <v>GTS-120</v>
      </c>
      <c r="KN6" s="26">
        <f t="shared" ref="KN6:KN31" si="197">$D6</f>
        <v>575</v>
      </c>
      <c r="KO6" s="734" t="str">
        <f t="shared" ref="KO6:KO31" si="198">$E6</f>
        <v>5%-7%</v>
      </c>
      <c r="KP6" s="90"/>
      <c r="KQ6" s="374">
        <f t="shared" ref="KQ6:KQ31" si="199">KP6*VLOOKUP(KM6,$B$157:$C$159,2,FALSE)</f>
        <v>0</v>
      </c>
      <c r="KR6" s="24"/>
      <c r="KS6" s="24"/>
      <c r="KT6" s="982" t="str">
        <f t="shared" ref="KT6:KT29" si="200">IF(KP6="","",IF(KQ6&gt;0.049999,"",((6-ROUND(KQ6*100,1))*0.01)*KN6))</f>
        <v/>
      </c>
      <c r="KU6" s="987" t="str">
        <f t="shared" ref="KU6:KU31" si="201">IF(KT6="","",KT6*0.264172)</f>
        <v/>
      </c>
      <c r="KV6" s="986"/>
      <c r="KW6" s="90" t="str">
        <f t="shared" ref="KW6:KW31" si="202">IF(KT6="",IF(KQ6=0,"",KQ6),"")</f>
        <v/>
      </c>
      <c r="KX6" s="989">
        <f t="shared" ref="KX6:KX31" si="203">SUM(IY6,JK6,JW6,KI6,KU6)</f>
        <v>0</v>
      </c>
      <c r="KY6" s="988" t="str">
        <f t="shared" ref="KY6:KY31" si="204">IZ6&amp;JL6&amp;JX6&amp;KJ6&amp;KV6</f>
        <v/>
      </c>
    </row>
    <row r="7" spans="1:311" ht="15.75">
      <c r="A7" s="86" t="s">
        <v>82</v>
      </c>
      <c r="B7" s="777" t="s">
        <v>46</v>
      </c>
      <c r="C7" s="26" t="str">
        <f>VLOOKUP($B7,'OP Info'!$C$4:$J$62,4,FALSE)</f>
        <v>GTS-120</v>
      </c>
      <c r="D7" s="26">
        <f>VLOOKUP($B7,'OP Info'!$C$4:$J$62,3,FALSE)</f>
        <v>630</v>
      </c>
      <c r="E7" s="734" t="str">
        <f>CONCATENATE(VLOOKUP($B7,'OP Info'!$C$4:$J$62,5,FALSE),"%-",VLOOKUP($B7,'OP Info'!$C$4:$J$62,6,FALSE),"%")</f>
        <v>5%-7%</v>
      </c>
      <c r="F7" s="739"/>
      <c r="G7" s="374">
        <f t="shared" si="0"/>
        <v>0</v>
      </c>
      <c r="H7" s="991"/>
      <c r="I7" s="991"/>
      <c r="J7" s="992" t="str">
        <f t="shared" si="1"/>
        <v/>
      </c>
      <c r="K7" s="993" t="str">
        <f t="shared" si="2"/>
        <v/>
      </c>
      <c r="L7" s="986"/>
      <c r="M7" s="762" t="str">
        <f t="shared" ref="M7:M31" si="205">IF(J7="",IF(G7=0,"",G7),"")</f>
        <v/>
      </c>
      <c r="N7" s="331" t="str">
        <f t="shared" si="3"/>
        <v>20-L1</v>
      </c>
      <c r="O7" s="26" t="str">
        <f t="shared" si="4"/>
        <v>GTS-120</v>
      </c>
      <c r="P7" s="26">
        <f t="shared" si="5"/>
        <v>630</v>
      </c>
      <c r="Q7" s="734" t="str">
        <f t="shared" si="6"/>
        <v>5%-7%</v>
      </c>
      <c r="R7" s="90"/>
      <c r="S7" s="90">
        <f t="shared" si="7"/>
        <v>0</v>
      </c>
      <c r="T7" s="24"/>
      <c r="U7" s="24"/>
      <c r="V7" s="992" t="str">
        <f t="shared" si="8"/>
        <v/>
      </c>
      <c r="W7" s="403" t="str">
        <f t="shared" si="9"/>
        <v/>
      </c>
      <c r="X7" s="986"/>
      <c r="Y7" s="739" t="str">
        <f t="shared" si="10"/>
        <v/>
      </c>
      <c r="Z7" s="28" t="str">
        <f t="shared" si="11"/>
        <v>20-L1</v>
      </c>
      <c r="AA7" s="26" t="str">
        <f t="shared" si="12"/>
        <v>GTS-120</v>
      </c>
      <c r="AB7" s="26">
        <f t="shared" si="13"/>
        <v>630</v>
      </c>
      <c r="AC7" s="734" t="str">
        <f t="shared" si="14"/>
        <v>5%-7%</v>
      </c>
      <c r="AD7" s="90"/>
      <c r="AE7" s="374">
        <f t="shared" si="15"/>
        <v>0</v>
      </c>
      <c r="AF7" s="24"/>
      <c r="AG7" s="24"/>
      <c r="AH7" s="992" t="str">
        <f t="shared" si="16"/>
        <v/>
      </c>
      <c r="AI7" s="403" t="str">
        <f t="shared" si="17"/>
        <v/>
      </c>
      <c r="AJ7" s="986"/>
      <c r="AK7" s="739" t="str">
        <f t="shared" si="18"/>
        <v/>
      </c>
      <c r="AL7" s="28" t="str">
        <f t="shared" si="19"/>
        <v>20-L1</v>
      </c>
      <c r="AM7" s="26" t="str">
        <f t="shared" si="20"/>
        <v>GTS-120</v>
      </c>
      <c r="AN7" s="26">
        <f t="shared" si="21"/>
        <v>630</v>
      </c>
      <c r="AO7" s="734" t="str">
        <f t="shared" si="22"/>
        <v>5%-7%</v>
      </c>
      <c r="AP7" s="90"/>
      <c r="AQ7" s="374">
        <f t="shared" si="23"/>
        <v>0</v>
      </c>
      <c r="AR7" s="24"/>
      <c r="AS7" s="24"/>
      <c r="AT7" s="992" t="str">
        <f t="shared" si="24"/>
        <v/>
      </c>
      <c r="AU7" s="987" t="str">
        <f t="shared" si="25"/>
        <v/>
      </c>
      <c r="AV7" s="986"/>
      <c r="AW7" s="739" t="str">
        <f t="shared" si="26"/>
        <v/>
      </c>
      <c r="AX7" s="28" t="str">
        <f t="shared" si="27"/>
        <v>20-L1</v>
      </c>
      <c r="AY7" s="26" t="str">
        <f t="shared" si="28"/>
        <v>GTS-120</v>
      </c>
      <c r="AZ7" s="26">
        <f t="shared" si="29"/>
        <v>630</v>
      </c>
      <c r="BA7" s="734" t="str">
        <f t="shared" si="30"/>
        <v>5%-7%</v>
      </c>
      <c r="BB7" s="90"/>
      <c r="BC7" s="374">
        <f t="shared" si="31"/>
        <v>0</v>
      </c>
      <c r="BD7" s="24"/>
      <c r="BE7" s="24"/>
      <c r="BF7" s="992" t="str">
        <f t="shared" si="32"/>
        <v/>
      </c>
      <c r="BG7" s="987" t="str">
        <f t="shared" si="33"/>
        <v/>
      </c>
      <c r="BH7" s="986"/>
      <c r="BI7" s="739" t="str">
        <f t="shared" si="34"/>
        <v/>
      </c>
      <c r="BJ7" s="740">
        <f t="shared" si="35"/>
        <v>0</v>
      </c>
      <c r="BK7" s="988" t="str">
        <f t="shared" si="36"/>
        <v/>
      </c>
      <c r="BL7" s="28" t="str">
        <f t="shared" si="37"/>
        <v>20-L1</v>
      </c>
      <c r="BM7" s="26" t="str">
        <f t="shared" si="38"/>
        <v>GTS-120</v>
      </c>
      <c r="BN7" s="26">
        <f t="shared" si="39"/>
        <v>630</v>
      </c>
      <c r="BO7" s="734" t="str">
        <f t="shared" si="40"/>
        <v>5%-7%</v>
      </c>
      <c r="BP7" s="90"/>
      <c r="BQ7" s="374">
        <f t="shared" si="41"/>
        <v>0</v>
      </c>
      <c r="BR7" s="24"/>
      <c r="BS7" s="24"/>
      <c r="BT7" s="992" t="str">
        <f t="shared" si="42"/>
        <v/>
      </c>
      <c r="BU7" s="987" t="str">
        <f t="shared" si="43"/>
        <v/>
      </c>
      <c r="BV7" s="986"/>
      <c r="BW7" s="90" t="str">
        <f t="shared" si="44"/>
        <v/>
      </c>
      <c r="BX7" s="28" t="str">
        <f t="shared" si="45"/>
        <v>20-L1</v>
      </c>
      <c r="BY7" s="26" t="str">
        <f t="shared" si="46"/>
        <v>GTS-120</v>
      </c>
      <c r="BZ7" s="26">
        <f t="shared" si="47"/>
        <v>630</v>
      </c>
      <c r="CA7" s="734" t="str">
        <f t="shared" si="48"/>
        <v>5%-7%</v>
      </c>
      <c r="CB7" s="90"/>
      <c r="CC7" s="374">
        <f t="shared" si="49"/>
        <v>0</v>
      </c>
      <c r="CD7" s="24"/>
      <c r="CE7" s="24"/>
      <c r="CF7" s="992" t="str">
        <f t="shared" si="50"/>
        <v/>
      </c>
      <c r="CG7" s="987" t="str">
        <f t="shared" si="51"/>
        <v/>
      </c>
      <c r="CH7" s="986"/>
      <c r="CI7" s="90" t="str">
        <f t="shared" si="52"/>
        <v/>
      </c>
      <c r="CJ7" s="28" t="str">
        <f t="shared" si="53"/>
        <v>20-L1</v>
      </c>
      <c r="CK7" s="26" t="str">
        <f t="shared" si="54"/>
        <v>GTS-120</v>
      </c>
      <c r="CL7" s="26">
        <f t="shared" si="55"/>
        <v>630</v>
      </c>
      <c r="CM7" s="734" t="str">
        <f t="shared" si="56"/>
        <v>5%-7%</v>
      </c>
      <c r="CN7" s="90"/>
      <c r="CO7" s="374">
        <f t="shared" si="57"/>
        <v>0</v>
      </c>
      <c r="CP7" s="24"/>
      <c r="CQ7" s="24"/>
      <c r="CR7" s="992" t="str">
        <f t="shared" si="58"/>
        <v/>
      </c>
      <c r="CS7" s="987" t="str">
        <f t="shared" si="59"/>
        <v/>
      </c>
      <c r="CT7" s="986"/>
      <c r="CU7" s="90" t="str">
        <f t="shared" si="60"/>
        <v/>
      </c>
      <c r="CV7" s="28" t="str">
        <f t="shared" si="61"/>
        <v>20-L1</v>
      </c>
      <c r="CW7" s="26" t="str">
        <f t="shared" si="62"/>
        <v>GTS-120</v>
      </c>
      <c r="CX7" s="26">
        <f t="shared" si="63"/>
        <v>630</v>
      </c>
      <c r="CY7" s="734" t="str">
        <f t="shared" si="64"/>
        <v>5%-7%</v>
      </c>
      <c r="CZ7" s="90"/>
      <c r="DA7" s="374">
        <f t="shared" si="65"/>
        <v>0</v>
      </c>
      <c r="DB7" s="24"/>
      <c r="DC7" s="24"/>
      <c r="DD7" s="992" t="str">
        <f t="shared" si="66"/>
        <v/>
      </c>
      <c r="DE7" s="987" t="str">
        <f t="shared" si="67"/>
        <v/>
      </c>
      <c r="DF7" s="986"/>
      <c r="DG7" s="90" t="str">
        <f t="shared" si="68"/>
        <v/>
      </c>
      <c r="DH7" s="28" t="str">
        <f t="shared" si="69"/>
        <v>20-L1</v>
      </c>
      <c r="DI7" s="26" t="str">
        <f t="shared" si="70"/>
        <v>GTS-120</v>
      </c>
      <c r="DJ7" s="26">
        <f t="shared" si="71"/>
        <v>630</v>
      </c>
      <c r="DK7" s="734" t="str">
        <f t="shared" si="72"/>
        <v>5%-7%</v>
      </c>
      <c r="DL7" s="90"/>
      <c r="DM7" s="374">
        <f t="shared" si="73"/>
        <v>0</v>
      </c>
      <c r="DN7" s="24"/>
      <c r="DO7" s="24"/>
      <c r="DP7" s="992" t="str">
        <f t="shared" si="74"/>
        <v/>
      </c>
      <c r="DQ7" s="987" t="str">
        <f t="shared" si="75"/>
        <v/>
      </c>
      <c r="DR7" s="986"/>
      <c r="DS7" s="742" t="str">
        <f t="shared" si="76"/>
        <v/>
      </c>
      <c r="DT7" s="989">
        <f t="shared" si="77"/>
        <v>0</v>
      </c>
      <c r="DU7" s="990" t="str">
        <f t="shared" si="78"/>
        <v/>
      </c>
      <c r="DV7" s="28" t="str">
        <f t="shared" si="79"/>
        <v>20-L1</v>
      </c>
      <c r="DW7" s="26" t="str">
        <f t="shared" si="80"/>
        <v>GTS-120</v>
      </c>
      <c r="DX7" s="26">
        <f t="shared" si="81"/>
        <v>630</v>
      </c>
      <c r="DY7" s="734" t="str">
        <f t="shared" si="82"/>
        <v>5%-7%</v>
      </c>
      <c r="DZ7" s="90"/>
      <c r="EA7" s="374">
        <f t="shared" si="83"/>
        <v>0</v>
      </c>
      <c r="EB7" s="24"/>
      <c r="EC7" s="24"/>
      <c r="ED7" s="992" t="str">
        <f t="shared" si="84"/>
        <v/>
      </c>
      <c r="EE7" s="987" t="str">
        <f t="shared" si="85"/>
        <v/>
      </c>
      <c r="EF7" s="986"/>
      <c r="EG7" s="90" t="str">
        <f t="shared" si="86"/>
        <v/>
      </c>
      <c r="EH7" s="28" t="str">
        <f t="shared" si="87"/>
        <v>20-L1</v>
      </c>
      <c r="EI7" s="26" t="str">
        <f t="shared" si="88"/>
        <v>GTS-120</v>
      </c>
      <c r="EJ7" s="26">
        <f t="shared" si="89"/>
        <v>630</v>
      </c>
      <c r="EK7" s="734" t="str">
        <f t="shared" si="90"/>
        <v>5%-7%</v>
      </c>
      <c r="EL7" s="90"/>
      <c r="EM7" s="374">
        <f t="shared" si="91"/>
        <v>0</v>
      </c>
      <c r="EN7" s="24"/>
      <c r="EO7" s="24"/>
      <c r="EP7" s="992" t="str">
        <f t="shared" si="92"/>
        <v/>
      </c>
      <c r="EQ7" s="987" t="str">
        <f t="shared" si="93"/>
        <v/>
      </c>
      <c r="ER7" s="986"/>
      <c r="ES7" s="90" t="str">
        <f t="shared" si="94"/>
        <v/>
      </c>
      <c r="ET7" s="28" t="str">
        <f t="shared" si="95"/>
        <v>20-L1</v>
      </c>
      <c r="EU7" s="26" t="str">
        <f t="shared" si="96"/>
        <v>GTS-120</v>
      </c>
      <c r="EV7" s="26">
        <f t="shared" si="97"/>
        <v>630</v>
      </c>
      <c r="EW7" s="734" t="str">
        <f t="shared" si="98"/>
        <v>5%-7%</v>
      </c>
      <c r="EX7" s="90"/>
      <c r="EY7" s="374">
        <f t="shared" si="99"/>
        <v>0</v>
      </c>
      <c r="EZ7" s="24"/>
      <c r="FA7" s="24"/>
      <c r="FB7" s="992" t="str">
        <f t="shared" si="100"/>
        <v/>
      </c>
      <c r="FC7" s="987" t="str">
        <f t="shared" si="101"/>
        <v/>
      </c>
      <c r="FD7" s="986"/>
      <c r="FE7" s="90" t="str">
        <f t="shared" si="102"/>
        <v/>
      </c>
      <c r="FF7" s="28" t="str">
        <f t="shared" si="103"/>
        <v>20-L1</v>
      </c>
      <c r="FG7" s="26" t="str">
        <f t="shared" si="104"/>
        <v>GTS-120</v>
      </c>
      <c r="FH7" s="26">
        <f t="shared" si="105"/>
        <v>630</v>
      </c>
      <c r="FI7" s="734" t="str">
        <f t="shared" si="106"/>
        <v>5%-7%</v>
      </c>
      <c r="FJ7" s="90"/>
      <c r="FK7" s="374">
        <f t="shared" si="107"/>
        <v>0</v>
      </c>
      <c r="FL7" s="24"/>
      <c r="FM7" s="24"/>
      <c r="FN7" s="992" t="str">
        <f t="shared" si="108"/>
        <v/>
      </c>
      <c r="FO7" s="987" t="str">
        <f t="shared" si="109"/>
        <v/>
      </c>
      <c r="FP7" s="986"/>
      <c r="FQ7" s="90" t="str">
        <f t="shared" si="110"/>
        <v/>
      </c>
      <c r="FR7" s="28" t="str">
        <f t="shared" si="111"/>
        <v>20-L1</v>
      </c>
      <c r="FS7" s="26" t="str">
        <f t="shared" si="112"/>
        <v>GTS-120</v>
      </c>
      <c r="FT7" s="26">
        <f t="shared" si="113"/>
        <v>630</v>
      </c>
      <c r="FU7" s="734" t="str">
        <f t="shared" si="114"/>
        <v>5%-7%</v>
      </c>
      <c r="FV7" s="90"/>
      <c r="FW7" s="374">
        <f t="shared" si="115"/>
        <v>0</v>
      </c>
      <c r="FX7" s="24"/>
      <c r="FY7" s="24"/>
      <c r="FZ7" s="992" t="str">
        <f t="shared" si="116"/>
        <v/>
      </c>
      <c r="GA7" s="987" t="str">
        <f t="shared" si="117"/>
        <v/>
      </c>
      <c r="GB7" s="986"/>
      <c r="GC7" s="90" t="str">
        <f t="shared" si="118"/>
        <v/>
      </c>
      <c r="GD7" s="989">
        <f t="shared" si="119"/>
        <v>0</v>
      </c>
      <c r="GE7" s="988" t="str">
        <f t="shared" si="120"/>
        <v/>
      </c>
      <c r="GF7" s="28" t="str">
        <f t="shared" si="121"/>
        <v>20-L1</v>
      </c>
      <c r="GG7" s="26" t="str">
        <f t="shared" si="122"/>
        <v>GTS-120</v>
      </c>
      <c r="GH7" s="26">
        <f t="shared" si="123"/>
        <v>630</v>
      </c>
      <c r="GI7" s="734" t="str">
        <f t="shared" si="124"/>
        <v>5%-7%</v>
      </c>
      <c r="GJ7" s="90"/>
      <c r="GK7" s="374">
        <f t="shared" si="125"/>
        <v>0</v>
      </c>
      <c r="GL7" s="24"/>
      <c r="GM7" s="24"/>
      <c r="GN7" s="992" t="str">
        <f t="shared" si="126"/>
        <v/>
      </c>
      <c r="GO7" s="987" t="str">
        <f t="shared" si="127"/>
        <v/>
      </c>
      <c r="GP7" s="986"/>
      <c r="GQ7" s="90" t="str">
        <f t="shared" si="128"/>
        <v/>
      </c>
      <c r="GR7" s="28" t="str">
        <f t="shared" si="129"/>
        <v>20-L1</v>
      </c>
      <c r="GS7" s="26" t="str">
        <f t="shared" si="130"/>
        <v>GTS-120</v>
      </c>
      <c r="GT7" s="26">
        <f t="shared" si="131"/>
        <v>630</v>
      </c>
      <c r="GU7" s="734" t="str">
        <f t="shared" si="132"/>
        <v>5%-7%</v>
      </c>
      <c r="GV7" s="90"/>
      <c r="GW7" s="374">
        <f t="shared" si="133"/>
        <v>0</v>
      </c>
      <c r="GX7" s="24"/>
      <c r="GY7" s="24"/>
      <c r="GZ7" s="992" t="str">
        <f t="shared" si="134"/>
        <v/>
      </c>
      <c r="HA7" s="987" t="str">
        <f t="shared" si="135"/>
        <v/>
      </c>
      <c r="HB7" s="986"/>
      <c r="HC7" s="90" t="str">
        <f t="shared" si="136"/>
        <v/>
      </c>
      <c r="HD7" s="28" t="str">
        <f t="shared" si="137"/>
        <v>20-L1</v>
      </c>
      <c r="HE7" s="26" t="str">
        <f t="shared" si="138"/>
        <v>GTS-120</v>
      </c>
      <c r="HF7" s="26">
        <f t="shared" si="139"/>
        <v>630</v>
      </c>
      <c r="HG7" s="734" t="str">
        <f t="shared" si="140"/>
        <v>5%-7%</v>
      </c>
      <c r="HH7" s="90"/>
      <c r="HI7" s="374">
        <f t="shared" si="141"/>
        <v>0</v>
      </c>
      <c r="HJ7" s="24"/>
      <c r="HK7" s="24"/>
      <c r="HL7" s="992" t="str">
        <f t="shared" si="142"/>
        <v/>
      </c>
      <c r="HM7" s="987" t="str">
        <f t="shared" si="143"/>
        <v/>
      </c>
      <c r="HN7" s="986"/>
      <c r="HO7" s="90" t="str">
        <f t="shared" si="144"/>
        <v/>
      </c>
      <c r="HP7" s="28" t="str">
        <f t="shared" si="145"/>
        <v>20-L1</v>
      </c>
      <c r="HQ7" s="26" t="str">
        <f t="shared" si="146"/>
        <v>GTS-120</v>
      </c>
      <c r="HR7" s="26">
        <f t="shared" si="147"/>
        <v>630</v>
      </c>
      <c r="HS7" s="734" t="str">
        <f t="shared" si="148"/>
        <v>5%-7%</v>
      </c>
      <c r="HT7" s="90"/>
      <c r="HU7" s="374">
        <f t="shared" si="149"/>
        <v>0</v>
      </c>
      <c r="HV7" s="24"/>
      <c r="HW7" s="24"/>
      <c r="HX7" s="992" t="str">
        <f t="shared" si="150"/>
        <v/>
      </c>
      <c r="HY7" s="987" t="str">
        <f t="shared" si="151"/>
        <v/>
      </c>
      <c r="HZ7" s="986"/>
      <c r="IA7" s="90" t="str">
        <f t="shared" si="152"/>
        <v/>
      </c>
      <c r="IB7" s="28" t="str">
        <f t="shared" si="153"/>
        <v>20-L1</v>
      </c>
      <c r="IC7" s="26" t="str">
        <f t="shared" si="154"/>
        <v>GTS-120</v>
      </c>
      <c r="ID7" s="26">
        <f t="shared" si="155"/>
        <v>630</v>
      </c>
      <c r="IE7" s="734" t="str">
        <f t="shared" si="156"/>
        <v>5%-7%</v>
      </c>
      <c r="IF7" s="90"/>
      <c r="IG7" s="374">
        <f t="shared" si="157"/>
        <v>0</v>
      </c>
      <c r="IH7" s="24"/>
      <c r="II7" s="24"/>
      <c r="IJ7" s="992" t="str">
        <f t="shared" si="158"/>
        <v/>
      </c>
      <c r="IK7" s="987" t="str">
        <f t="shared" si="159"/>
        <v/>
      </c>
      <c r="IL7" s="986"/>
      <c r="IM7" s="90" t="str">
        <f t="shared" si="160"/>
        <v/>
      </c>
      <c r="IN7" s="989">
        <f t="shared" si="161"/>
        <v>0</v>
      </c>
      <c r="IO7" s="988" t="str">
        <f t="shared" si="162"/>
        <v/>
      </c>
      <c r="IP7" s="28" t="str">
        <f t="shared" si="163"/>
        <v>20-L1</v>
      </c>
      <c r="IQ7" s="26" t="str">
        <f t="shared" si="164"/>
        <v>GTS-120</v>
      </c>
      <c r="IR7" s="26">
        <f t="shared" si="165"/>
        <v>630</v>
      </c>
      <c r="IS7" s="734" t="str">
        <f t="shared" si="166"/>
        <v>5%-7%</v>
      </c>
      <c r="IT7" s="90"/>
      <c r="IU7" s="374">
        <f t="shared" si="167"/>
        <v>0</v>
      </c>
      <c r="IV7" s="24"/>
      <c r="IW7" s="24"/>
      <c r="IX7" s="992" t="str">
        <f t="shared" si="168"/>
        <v/>
      </c>
      <c r="IY7" s="987" t="str">
        <f t="shared" si="169"/>
        <v/>
      </c>
      <c r="IZ7" s="986"/>
      <c r="JA7" s="90" t="str">
        <f t="shared" si="170"/>
        <v/>
      </c>
      <c r="JB7" s="28" t="str">
        <f t="shared" si="171"/>
        <v>20-L1</v>
      </c>
      <c r="JC7" s="26" t="str">
        <f t="shared" si="172"/>
        <v>GTS-120</v>
      </c>
      <c r="JD7" s="26">
        <f t="shared" si="173"/>
        <v>630</v>
      </c>
      <c r="JE7" s="734" t="str">
        <f t="shared" si="174"/>
        <v>5%-7%</v>
      </c>
      <c r="JF7" s="90"/>
      <c r="JG7" s="374">
        <f t="shared" si="175"/>
        <v>0</v>
      </c>
      <c r="JH7" s="24"/>
      <c r="JI7" s="24"/>
      <c r="JJ7" s="992" t="str">
        <f t="shared" si="176"/>
        <v/>
      </c>
      <c r="JK7" s="987" t="str">
        <f t="shared" si="177"/>
        <v/>
      </c>
      <c r="JL7" s="986"/>
      <c r="JM7" s="90" t="str">
        <f t="shared" si="178"/>
        <v/>
      </c>
      <c r="JN7" s="28" t="str">
        <f t="shared" si="179"/>
        <v>20-L1</v>
      </c>
      <c r="JO7" s="26" t="str">
        <f t="shared" si="180"/>
        <v>GTS-120</v>
      </c>
      <c r="JP7" s="26">
        <f t="shared" si="181"/>
        <v>630</v>
      </c>
      <c r="JQ7" s="734" t="str">
        <f t="shared" si="182"/>
        <v>5%-7%</v>
      </c>
      <c r="JR7" s="90"/>
      <c r="JS7" s="374">
        <f t="shared" si="183"/>
        <v>0</v>
      </c>
      <c r="JT7" s="24"/>
      <c r="JU7" s="24"/>
      <c r="JV7" s="992" t="str">
        <f t="shared" si="184"/>
        <v/>
      </c>
      <c r="JW7" s="987" t="str">
        <f t="shared" si="185"/>
        <v/>
      </c>
      <c r="JX7" s="986"/>
      <c r="JY7" s="90" t="str">
        <f t="shared" si="186"/>
        <v/>
      </c>
      <c r="JZ7" s="28" t="str">
        <f t="shared" si="187"/>
        <v>20-L1</v>
      </c>
      <c r="KA7" s="26" t="str">
        <f t="shared" si="188"/>
        <v>GTS-120</v>
      </c>
      <c r="KB7" s="26">
        <f t="shared" si="189"/>
        <v>630</v>
      </c>
      <c r="KC7" s="734" t="str">
        <f t="shared" si="190"/>
        <v>5%-7%</v>
      </c>
      <c r="KD7" s="90"/>
      <c r="KE7" s="374">
        <f t="shared" si="191"/>
        <v>0</v>
      </c>
      <c r="KF7" s="24"/>
      <c r="KG7" s="24"/>
      <c r="KH7" s="992" t="str">
        <f t="shared" si="192"/>
        <v/>
      </c>
      <c r="KI7" s="987" t="str">
        <f t="shared" si="193"/>
        <v/>
      </c>
      <c r="KJ7" s="986"/>
      <c r="KK7" s="90" t="str">
        <f t="shared" si="194"/>
        <v/>
      </c>
      <c r="KL7" s="28" t="str">
        <f t="shared" si="195"/>
        <v>20-L1</v>
      </c>
      <c r="KM7" s="26" t="str">
        <f t="shared" si="196"/>
        <v>GTS-120</v>
      </c>
      <c r="KN7" s="26">
        <f t="shared" si="197"/>
        <v>630</v>
      </c>
      <c r="KO7" s="734" t="str">
        <f t="shared" si="198"/>
        <v>5%-7%</v>
      </c>
      <c r="KP7" s="90"/>
      <c r="KQ7" s="374">
        <f t="shared" si="199"/>
        <v>0</v>
      </c>
      <c r="KR7" s="24"/>
      <c r="KS7" s="24"/>
      <c r="KT7" s="992" t="str">
        <f t="shared" si="200"/>
        <v/>
      </c>
      <c r="KU7" s="987" t="str">
        <f t="shared" si="201"/>
        <v/>
      </c>
      <c r="KV7" s="986"/>
      <c r="KW7" s="90" t="str">
        <f t="shared" si="202"/>
        <v/>
      </c>
      <c r="KX7" s="989">
        <f t="shared" si="203"/>
        <v>0</v>
      </c>
      <c r="KY7" s="988" t="str">
        <f t="shared" si="204"/>
        <v/>
      </c>
    </row>
    <row r="8" spans="1:311" ht="15.75">
      <c r="A8" s="86" t="s">
        <v>82</v>
      </c>
      <c r="B8" s="777" t="s">
        <v>49</v>
      </c>
      <c r="C8" s="26" t="str">
        <f>VLOOKUP($B8,'OP Info'!$C$4:$J$62,4,FALSE)</f>
        <v>GTS-120</v>
      </c>
      <c r="D8" s="26">
        <f>VLOOKUP($B8,'OP Info'!$C$4:$J$62,3,FALSE)</f>
        <v>630</v>
      </c>
      <c r="E8" s="734" t="str">
        <f>CONCATENATE(VLOOKUP($B8,'OP Info'!$C$4:$J$62,5,FALSE),"%-",VLOOKUP($B8,'OP Info'!$C$4:$J$62,6,FALSE),"%")</f>
        <v>5%-7%</v>
      </c>
      <c r="F8" s="739"/>
      <c r="G8" s="374">
        <f t="shared" si="0"/>
        <v>0</v>
      </c>
      <c r="H8" s="991"/>
      <c r="I8" s="991"/>
      <c r="J8" s="992" t="str">
        <f t="shared" si="1"/>
        <v/>
      </c>
      <c r="K8" s="993" t="str">
        <f t="shared" si="2"/>
        <v/>
      </c>
      <c r="L8" s="986"/>
      <c r="M8" s="762" t="str">
        <f t="shared" si="205"/>
        <v/>
      </c>
      <c r="N8" s="331" t="str">
        <f t="shared" si="3"/>
        <v>30-L1</v>
      </c>
      <c r="O8" s="26" t="str">
        <f t="shared" si="4"/>
        <v>GTS-120</v>
      </c>
      <c r="P8" s="26">
        <f t="shared" si="5"/>
        <v>630</v>
      </c>
      <c r="Q8" s="734" t="str">
        <f t="shared" si="6"/>
        <v>5%-7%</v>
      </c>
      <c r="R8" s="90"/>
      <c r="S8" s="90">
        <f t="shared" si="7"/>
        <v>0</v>
      </c>
      <c r="T8" s="24"/>
      <c r="U8" s="24"/>
      <c r="V8" s="992" t="str">
        <f t="shared" si="8"/>
        <v/>
      </c>
      <c r="W8" s="403" t="str">
        <f t="shared" si="9"/>
        <v/>
      </c>
      <c r="X8" s="986"/>
      <c r="Y8" s="739" t="str">
        <f t="shared" si="10"/>
        <v/>
      </c>
      <c r="Z8" s="28" t="str">
        <f t="shared" si="11"/>
        <v>30-L1</v>
      </c>
      <c r="AA8" s="26" t="str">
        <f t="shared" si="12"/>
        <v>GTS-120</v>
      </c>
      <c r="AB8" s="26">
        <f t="shared" si="13"/>
        <v>630</v>
      </c>
      <c r="AC8" s="734" t="str">
        <f t="shared" si="14"/>
        <v>5%-7%</v>
      </c>
      <c r="AD8" s="994"/>
      <c r="AE8" s="374">
        <f t="shared" si="15"/>
        <v>0</v>
      </c>
      <c r="AF8" s="24"/>
      <c r="AG8" s="24"/>
      <c r="AH8" s="992" t="str">
        <f t="shared" si="16"/>
        <v/>
      </c>
      <c r="AI8" s="403" t="str">
        <f t="shared" si="17"/>
        <v/>
      </c>
      <c r="AJ8" s="986"/>
      <c r="AK8" s="739" t="str">
        <f t="shared" si="18"/>
        <v/>
      </c>
      <c r="AL8" s="28" t="str">
        <f t="shared" si="19"/>
        <v>30-L1</v>
      </c>
      <c r="AM8" s="26" t="str">
        <f t="shared" si="20"/>
        <v>GTS-120</v>
      </c>
      <c r="AN8" s="26">
        <f t="shared" si="21"/>
        <v>630</v>
      </c>
      <c r="AO8" s="734" t="str">
        <f t="shared" si="22"/>
        <v>5%-7%</v>
      </c>
      <c r="AP8" s="994"/>
      <c r="AQ8" s="374">
        <f t="shared" si="23"/>
        <v>0</v>
      </c>
      <c r="AR8" s="24"/>
      <c r="AS8" s="24"/>
      <c r="AT8" s="992" t="str">
        <f t="shared" si="24"/>
        <v/>
      </c>
      <c r="AU8" s="987" t="str">
        <f t="shared" si="25"/>
        <v/>
      </c>
      <c r="AV8" s="986"/>
      <c r="AW8" s="739" t="str">
        <f t="shared" si="26"/>
        <v/>
      </c>
      <c r="AX8" s="28" t="str">
        <f t="shared" si="27"/>
        <v>30-L1</v>
      </c>
      <c r="AY8" s="26" t="str">
        <f t="shared" si="28"/>
        <v>GTS-120</v>
      </c>
      <c r="AZ8" s="26">
        <f t="shared" si="29"/>
        <v>630</v>
      </c>
      <c r="BA8" s="734" t="str">
        <f t="shared" si="30"/>
        <v>5%-7%</v>
      </c>
      <c r="BB8" s="994"/>
      <c r="BC8" s="374">
        <f t="shared" si="31"/>
        <v>0</v>
      </c>
      <c r="BD8" s="24"/>
      <c r="BE8" s="24"/>
      <c r="BF8" s="992" t="str">
        <f t="shared" si="32"/>
        <v/>
      </c>
      <c r="BG8" s="987" t="str">
        <f t="shared" si="33"/>
        <v/>
      </c>
      <c r="BH8" s="986"/>
      <c r="BI8" s="739" t="str">
        <f t="shared" si="34"/>
        <v/>
      </c>
      <c r="BJ8" s="740">
        <f t="shared" si="35"/>
        <v>0</v>
      </c>
      <c r="BK8" s="988" t="str">
        <f t="shared" si="36"/>
        <v/>
      </c>
      <c r="BL8" s="28" t="str">
        <f t="shared" si="37"/>
        <v>30-L1</v>
      </c>
      <c r="BM8" s="26" t="str">
        <f t="shared" si="38"/>
        <v>GTS-120</v>
      </c>
      <c r="BN8" s="26">
        <f t="shared" si="39"/>
        <v>630</v>
      </c>
      <c r="BO8" s="734" t="str">
        <f t="shared" si="40"/>
        <v>5%-7%</v>
      </c>
      <c r="BP8" s="90"/>
      <c r="BQ8" s="374">
        <f t="shared" si="41"/>
        <v>0</v>
      </c>
      <c r="BR8" s="24"/>
      <c r="BS8" s="24"/>
      <c r="BT8" s="992" t="str">
        <f t="shared" si="42"/>
        <v/>
      </c>
      <c r="BU8" s="987" t="str">
        <f t="shared" si="43"/>
        <v/>
      </c>
      <c r="BV8" s="986"/>
      <c r="BW8" s="90" t="str">
        <f t="shared" si="44"/>
        <v/>
      </c>
      <c r="BX8" s="28" t="str">
        <f t="shared" si="45"/>
        <v>30-L1</v>
      </c>
      <c r="BY8" s="26" t="str">
        <f t="shared" si="46"/>
        <v>GTS-120</v>
      </c>
      <c r="BZ8" s="26">
        <f t="shared" si="47"/>
        <v>630</v>
      </c>
      <c r="CA8" s="734" t="str">
        <f t="shared" si="48"/>
        <v>5%-7%</v>
      </c>
      <c r="CB8" s="994"/>
      <c r="CC8" s="374">
        <f t="shared" si="49"/>
        <v>0</v>
      </c>
      <c r="CD8" s="24"/>
      <c r="CE8" s="24"/>
      <c r="CF8" s="992" t="str">
        <f t="shared" si="50"/>
        <v/>
      </c>
      <c r="CG8" s="987" t="str">
        <f t="shared" si="51"/>
        <v/>
      </c>
      <c r="CH8" s="986"/>
      <c r="CI8" s="90" t="str">
        <f t="shared" si="52"/>
        <v/>
      </c>
      <c r="CJ8" s="28" t="str">
        <f t="shared" si="53"/>
        <v>30-L1</v>
      </c>
      <c r="CK8" s="26" t="str">
        <f t="shared" si="54"/>
        <v>GTS-120</v>
      </c>
      <c r="CL8" s="26">
        <f t="shared" si="55"/>
        <v>630</v>
      </c>
      <c r="CM8" s="734" t="str">
        <f t="shared" si="56"/>
        <v>5%-7%</v>
      </c>
      <c r="CN8" s="994"/>
      <c r="CO8" s="374">
        <f t="shared" si="57"/>
        <v>0</v>
      </c>
      <c r="CP8" s="24"/>
      <c r="CQ8" s="24"/>
      <c r="CR8" s="992" t="str">
        <f t="shared" si="58"/>
        <v/>
      </c>
      <c r="CS8" s="987" t="str">
        <f t="shared" si="59"/>
        <v/>
      </c>
      <c r="CT8" s="986"/>
      <c r="CU8" s="90" t="str">
        <f t="shared" si="60"/>
        <v/>
      </c>
      <c r="CV8" s="28" t="str">
        <f t="shared" si="61"/>
        <v>30-L1</v>
      </c>
      <c r="CW8" s="26" t="str">
        <f t="shared" si="62"/>
        <v>GTS-120</v>
      </c>
      <c r="CX8" s="26">
        <f t="shared" si="63"/>
        <v>630</v>
      </c>
      <c r="CY8" s="734" t="str">
        <f t="shared" si="64"/>
        <v>5%-7%</v>
      </c>
      <c r="CZ8" s="90"/>
      <c r="DA8" s="374">
        <f t="shared" si="65"/>
        <v>0</v>
      </c>
      <c r="DB8" s="24"/>
      <c r="DC8" s="24"/>
      <c r="DD8" s="992" t="str">
        <f t="shared" si="66"/>
        <v/>
      </c>
      <c r="DE8" s="987" t="str">
        <f t="shared" si="67"/>
        <v/>
      </c>
      <c r="DF8" s="986"/>
      <c r="DG8" s="90" t="str">
        <f t="shared" si="68"/>
        <v/>
      </c>
      <c r="DH8" s="28" t="str">
        <f t="shared" si="69"/>
        <v>30-L1</v>
      </c>
      <c r="DI8" s="26" t="str">
        <f t="shared" si="70"/>
        <v>GTS-120</v>
      </c>
      <c r="DJ8" s="26">
        <f t="shared" si="71"/>
        <v>630</v>
      </c>
      <c r="DK8" s="734" t="str">
        <f t="shared" si="72"/>
        <v>5%-7%</v>
      </c>
      <c r="DL8" s="994"/>
      <c r="DM8" s="374">
        <f t="shared" si="73"/>
        <v>0</v>
      </c>
      <c r="DN8" s="24"/>
      <c r="DO8" s="24"/>
      <c r="DP8" s="992" t="str">
        <f t="shared" si="74"/>
        <v/>
      </c>
      <c r="DQ8" s="987" t="str">
        <f t="shared" si="75"/>
        <v/>
      </c>
      <c r="DR8" s="986"/>
      <c r="DS8" s="742" t="str">
        <f t="shared" si="76"/>
        <v/>
      </c>
      <c r="DT8" s="989">
        <f t="shared" si="77"/>
        <v>0</v>
      </c>
      <c r="DU8" s="990" t="str">
        <f t="shared" si="78"/>
        <v/>
      </c>
      <c r="DV8" s="28" t="str">
        <f t="shared" si="79"/>
        <v>30-L1</v>
      </c>
      <c r="DW8" s="26" t="str">
        <f t="shared" si="80"/>
        <v>GTS-120</v>
      </c>
      <c r="DX8" s="26">
        <f t="shared" si="81"/>
        <v>630</v>
      </c>
      <c r="DY8" s="734" t="str">
        <f t="shared" si="82"/>
        <v>5%-7%</v>
      </c>
      <c r="DZ8" s="90"/>
      <c r="EA8" s="374">
        <f t="shared" si="83"/>
        <v>0</v>
      </c>
      <c r="EB8" s="24"/>
      <c r="EC8" s="24"/>
      <c r="ED8" s="992" t="str">
        <f t="shared" si="84"/>
        <v/>
      </c>
      <c r="EE8" s="987" t="str">
        <f t="shared" si="85"/>
        <v/>
      </c>
      <c r="EF8" s="986"/>
      <c r="EG8" s="90" t="str">
        <f t="shared" si="86"/>
        <v/>
      </c>
      <c r="EH8" s="28" t="str">
        <f t="shared" si="87"/>
        <v>30-L1</v>
      </c>
      <c r="EI8" s="26" t="str">
        <f t="shared" si="88"/>
        <v>GTS-120</v>
      </c>
      <c r="EJ8" s="26">
        <f t="shared" si="89"/>
        <v>630</v>
      </c>
      <c r="EK8" s="734" t="str">
        <f t="shared" si="90"/>
        <v>5%-7%</v>
      </c>
      <c r="EL8" s="994"/>
      <c r="EM8" s="374">
        <f t="shared" si="91"/>
        <v>0</v>
      </c>
      <c r="EN8" s="24"/>
      <c r="EO8" s="24"/>
      <c r="EP8" s="992" t="str">
        <f t="shared" si="92"/>
        <v/>
      </c>
      <c r="EQ8" s="987" t="str">
        <f t="shared" si="93"/>
        <v/>
      </c>
      <c r="ER8" s="986"/>
      <c r="ES8" s="90" t="str">
        <f t="shared" si="94"/>
        <v/>
      </c>
      <c r="ET8" s="28" t="str">
        <f t="shared" si="95"/>
        <v>30-L1</v>
      </c>
      <c r="EU8" s="26" t="str">
        <f t="shared" si="96"/>
        <v>GTS-120</v>
      </c>
      <c r="EV8" s="26">
        <f t="shared" si="97"/>
        <v>630</v>
      </c>
      <c r="EW8" s="734" t="str">
        <f t="shared" si="98"/>
        <v>5%-7%</v>
      </c>
      <c r="EX8" s="994"/>
      <c r="EY8" s="374">
        <f t="shared" si="99"/>
        <v>0</v>
      </c>
      <c r="EZ8" s="24"/>
      <c r="FA8" s="24"/>
      <c r="FB8" s="992" t="str">
        <f t="shared" si="100"/>
        <v/>
      </c>
      <c r="FC8" s="987" t="str">
        <f t="shared" si="101"/>
        <v/>
      </c>
      <c r="FD8" s="986"/>
      <c r="FE8" s="90" t="str">
        <f t="shared" si="102"/>
        <v/>
      </c>
      <c r="FF8" s="28" t="str">
        <f t="shared" si="103"/>
        <v>30-L1</v>
      </c>
      <c r="FG8" s="26" t="str">
        <f t="shared" si="104"/>
        <v>GTS-120</v>
      </c>
      <c r="FH8" s="26">
        <f t="shared" si="105"/>
        <v>630</v>
      </c>
      <c r="FI8" s="734" t="str">
        <f t="shared" si="106"/>
        <v>5%-7%</v>
      </c>
      <c r="FJ8" s="90"/>
      <c r="FK8" s="374">
        <f t="shared" si="107"/>
        <v>0</v>
      </c>
      <c r="FL8" s="24"/>
      <c r="FM8" s="24"/>
      <c r="FN8" s="992" t="str">
        <f t="shared" si="108"/>
        <v/>
      </c>
      <c r="FO8" s="987" t="str">
        <f t="shared" si="109"/>
        <v/>
      </c>
      <c r="FP8" s="986"/>
      <c r="FQ8" s="90" t="str">
        <f t="shared" si="110"/>
        <v/>
      </c>
      <c r="FR8" s="28" t="str">
        <f t="shared" si="111"/>
        <v>30-L1</v>
      </c>
      <c r="FS8" s="26" t="str">
        <f t="shared" si="112"/>
        <v>GTS-120</v>
      </c>
      <c r="FT8" s="26">
        <f t="shared" si="113"/>
        <v>630</v>
      </c>
      <c r="FU8" s="734" t="str">
        <f t="shared" si="114"/>
        <v>5%-7%</v>
      </c>
      <c r="FV8" s="994"/>
      <c r="FW8" s="374">
        <f t="shared" si="115"/>
        <v>0</v>
      </c>
      <c r="FX8" s="24"/>
      <c r="FY8" s="24"/>
      <c r="FZ8" s="992" t="str">
        <f t="shared" si="116"/>
        <v/>
      </c>
      <c r="GA8" s="987" t="str">
        <f t="shared" si="117"/>
        <v/>
      </c>
      <c r="GB8" s="986"/>
      <c r="GC8" s="90" t="str">
        <f t="shared" si="118"/>
        <v/>
      </c>
      <c r="GD8" s="989">
        <f t="shared" si="119"/>
        <v>0</v>
      </c>
      <c r="GE8" s="988" t="str">
        <f t="shared" si="120"/>
        <v/>
      </c>
      <c r="GF8" s="28" t="str">
        <f t="shared" si="121"/>
        <v>30-L1</v>
      </c>
      <c r="GG8" s="26" t="str">
        <f t="shared" si="122"/>
        <v>GTS-120</v>
      </c>
      <c r="GH8" s="26">
        <f t="shared" si="123"/>
        <v>630</v>
      </c>
      <c r="GI8" s="734" t="str">
        <f t="shared" si="124"/>
        <v>5%-7%</v>
      </c>
      <c r="GJ8" s="90"/>
      <c r="GK8" s="374">
        <f t="shared" si="125"/>
        <v>0</v>
      </c>
      <c r="GL8" s="24"/>
      <c r="GM8" s="24"/>
      <c r="GN8" s="992" t="str">
        <f t="shared" si="126"/>
        <v/>
      </c>
      <c r="GO8" s="987" t="str">
        <f t="shared" si="127"/>
        <v/>
      </c>
      <c r="GP8" s="986"/>
      <c r="GQ8" s="90" t="str">
        <f t="shared" si="128"/>
        <v/>
      </c>
      <c r="GR8" s="28" t="str">
        <f t="shared" si="129"/>
        <v>30-L1</v>
      </c>
      <c r="GS8" s="26" t="str">
        <f t="shared" si="130"/>
        <v>GTS-120</v>
      </c>
      <c r="GT8" s="26">
        <f t="shared" si="131"/>
        <v>630</v>
      </c>
      <c r="GU8" s="734" t="str">
        <f t="shared" si="132"/>
        <v>5%-7%</v>
      </c>
      <c r="GV8" s="994"/>
      <c r="GW8" s="374">
        <f t="shared" si="133"/>
        <v>0</v>
      </c>
      <c r="GX8" s="24"/>
      <c r="GY8" s="24"/>
      <c r="GZ8" s="992" t="str">
        <f t="shared" si="134"/>
        <v/>
      </c>
      <c r="HA8" s="987" t="str">
        <f t="shared" si="135"/>
        <v/>
      </c>
      <c r="HB8" s="986"/>
      <c r="HC8" s="90" t="str">
        <f t="shared" si="136"/>
        <v/>
      </c>
      <c r="HD8" s="28" t="str">
        <f t="shared" si="137"/>
        <v>30-L1</v>
      </c>
      <c r="HE8" s="26" t="str">
        <f t="shared" si="138"/>
        <v>GTS-120</v>
      </c>
      <c r="HF8" s="26">
        <f t="shared" si="139"/>
        <v>630</v>
      </c>
      <c r="HG8" s="734" t="str">
        <f t="shared" si="140"/>
        <v>5%-7%</v>
      </c>
      <c r="HH8" s="994"/>
      <c r="HI8" s="374">
        <f t="shared" si="141"/>
        <v>0</v>
      </c>
      <c r="HJ8" s="24"/>
      <c r="HK8" s="24"/>
      <c r="HL8" s="992" t="str">
        <f t="shared" si="142"/>
        <v/>
      </c>
      <c r="HM8" s="987" t="str">
        <f t="shared" si="143"/>
        <v/>
      </c>
      <c r="HN8" s="986"/>
      <c r="HO8" s="90" t="str">
        <f t="shared" si="144"/>
        <v/>
      </c>
      <c r="HP8" s="28" t="str">
        <f t="shared" si="145"/>
        <v>30-L1</v>
      </c>
      <c r="HQ8" s="26" t="str">
        <f t="shared" si="146"/>
        <v>GTS-120</v>
      </c>
      <c r="HR8" s="26">
        <f t="shared" si="147"/>
        <v>630</v>
      </c>
      <c r="HS8" s="734" t="str">
        <f t="shared" si="148"/>
        <v>5%-7%</v>
      </c>
      <c r="HT8" s="90"/>
      <c r="HU8" s="374">
        <f t="shared" si="149"/>
        <v>0</v>
      </c>
      <c r="HV8" s="24"/>
      <c r="HW8" s="24"/>
      <c r="HX8" s="992" t="str">
        <f t="shared" si="150"/>
        <v/>
      </c>
      <c r="HY8" s="987" t="str">
        <f t="shared" si="151"/>
        <v/>
      </c>
      <c r="HZ8" s="986"/>
      <c r="IA8" s="90" t="str">
        <f t="shared" si="152"/>
        <v/>
      </c>
      <c r="IB8" s="28" t="str">
        <f t="shared" si="153"/>
        <v>30-L1</v>
      </c>
      <c r="IC8" s="26" t="str">
        <f t="shared" si="154"/>
        <v>GTS-120</v>
      </c>
      <c r="ID8" s="26">
        <f t="shared" si="155"/>
        <v>630</v>
      </c>
      <c r="IE8" s="734" t="str">
        <f t="shared" si="156"/>
        <v>5%-7%</v>
      </c>
      <c r="IF8" s="994"/>
      <c r="IG8" s="374">
        <f t="shared" si="157"/>
        <v>0</v>
      </c>
      <c r="IH8" s="24"/>
      <c r="II8" s="24"/>
      <c r="IJ8" s="992" t="str">
        <f t="shared" si="158"/>
        <v/>
      </c>
      <c r="IK8" s="987" t="str">
        <f t="shared" si="159"/>
        <v/>
      </c>
      <c r="IL8" s="986"/>
      <c r="IM8" s="90" t="str">
        <f t="shared" si="160"/>
        <v/>
      </c>
      <c r="IN8" s="989">
        <f t="shared" si="161"/>
        <v>0</v>
      </c>
      <c r="IO8" s="988" t="str">
        <f t="shared" si="162"/>
        <v/>
      </c>
      <c r="IP8" s="28" t="str">
        <f t="shared" si="163"/>
        <v>30-L1</v>
      </c>
      <c r="IQ8" s="26" t="str">
        <f t="shared" si="164"/>
        <v>GTS-120</v>
      </c>
      <c r="IR8" s="26">
        <f t="shared" si="165"/>
        <v>630</v>
      </c>
      <c r="IS8" s="734" t="str">
        <f t="shared" si="166"/>
        <v>5%-7%</v>
      </c>
      <c r="IT8" s="90"/>
      <c r="IU8" s="374">
        <f t="shared" si="167"/>
        <v>0</v>
      </c>
      <c r="IV8" s="24"/>
      <c r="IW8" s="24"/>
      <c r="IX8" s="992" t="str">
        <f t="shared" si="168"/>
        <v/>
      </c>
      <c r="IY8" s="987" t="str">
        <f t="shared" si="169"/>
        <v/>
      </c>
      <c r="IZ8" s="986"/>
      <c r="JA8" s="90" t="str">
        <f t="shared" si="170"/>
        <v/>
      </c>
      <c r="JB8" s="28" t="str">
        <f t="shared" si="171"/>
        <v>30-L1</v>
      </c>
      <c r="JC8" s="26" t="str">
        <f t="shared" si="172"/>
        <v>GTS-120</v>
      </c>
      <c r="JD8" s="26">
        <f t="shared" si="173"/>
        <v>630</v>
      </c>
      <c r="JE8" s="734" t="str">
        <f t="shared" si="174"/>
        <v>5%-7%</v>
      </c>
      <c r="JF8" s="994"/>
      <c r="JG8" s="374">
        <f t="shared" si="175"/>
        <v>0</v>
      </c>
      <c r="JH8" s="24"/>
      <c r="JI8" s="24"/>
      <c r="JJ8" s="992" t="str">
        <f t="shared" si="176"/>
        <v/>
      </c>
      <c r="JK8" s="987" t="str">
        <f t="shared" si="177"/>
        <v/>
      </c>
      <c r="JL8" s="986"/>
      <c r="JM8" s="90" t="str">
        <f t="shared" si="178"/>
        <v/>
      </c>
      <c r="JN8" s="28" t="str">
        <f t="shared" si="179"/>
        <v>30-L1</v>
      </c>
      <c r="JO8" s="26" t="str">
        <f t="shared" si="180"/>
        <v>GTS-120</v>
      </c>
      <c r="JP8" s="26">
        <f t="shared" si="181"/>
        <v>630</v>
      </c>
      <c r="JQ8" s="734" t="str">
        <f t="shared" si="182"/>
        <v>5%-7%</v>
      </c>
      <c r="JR8" s="994"/>
      <c r="JS8" s="374">
        <f t="shared" si="183"/>
        <v>0</v>
      </c>
      <c r="JT8" s="24"/>
      <c r="JU8" s="24"/>
      <c r="JV8" s="992" t="str">
        <f t="shared" si="184"/>
        <v/>
      </c>
      <c r="JW8" s="987" t="str">
        <f t="shared" si="185"/>
        <v/>
      </c>
      <c r="JX8" s="986"/>
      <c r="JY8" s="90" t="str">
        <f t="shared" si="186"/>
        <v/>
      </c>
      <c r="JZ8" s="28" t="str">
        <f t="shared" si="187"/>
        <v>30-L1</v>
      </c>
      <c r="KA8" s="26" t="str">
        <f t="shared" si="188"/>
        <v>GTS-120</v>
      </c>
      <c r="KB8" s="26">
        <f t="shared" si="189"/>
        <v>630</v>
      </c>
      <c r="KC8" s="734" t="str">
        <f t="shared" si="190"/>
        <v>5%-7%</v>
      </c>
      <c r="KD8" s="90"/>
      <c r="KE8" s="374">
        <f t="shared" si="191"/>
        <v>0</v>
      </c>
      <c r="KF8" s="24"/>
      <c r="KG8" s="24"/>
      <c r="KH8" s="992" t="str">
        <f t="shared" si="192"/>
        <v/>
      </c>
      <c r="KI8" s="987" t="str">
        <f t="shared" si="193"/>
        <v/>
      </c>
      <c r="KJ8" s="986"/>
      <c r="KK8" s="90" t="str">
        <f t="shared" si="194"/>
        <v/>
      </c>
      <c r="KL8" s="28" t="str">
        <f t="shared" si="195"/>
        <v>30-L1</v>
      </c>
      <c r="KM8" s="26" t="str">
        <f t="shared" si="196"/>
        <v>GTS-120</v>
      </c>
      <c r="KN8" s="26">
        <f t="shared" si="197"/>
        <v>630</v>
      </c>
      <c r="KO8" s="734" t="str">
        <f t="shared" si="198"/>
        <v>5%-7%</v>
      </c>
      <c r="KP8" s="994"/>
      <c r="KQ8" s="374">
        <f t="shared" si="199"/>
        <v>0</v>
      </c>
      <c r="KR8" s="24"/>
      <c r="KS8" s="24"/>
      <c r="KT8" s="992" t="str">
        <f t="shared" si="200"/>
        <v/>
      </c>
      <c r="KU8" s="987" t="str">
        <f t="shared" si="201"/>
        <v/>
      </c>
      <c r="KV8" s="986"/>
      <c r="KW8" s="90" t="str">
        <f t="shared" si="202"/>
        <v/>
      </c>
      <c r="KX8" s="989">
        <f t="shared" si="203"/>
        <v>0</v>
      </c>
      <c r="KY8" s="988" t="str">
        <f t="shared" si="204"/>
        <v/>
      </c>
    </row>
    <row r="9" spans="1:311" ht="15.75">
      <c r="A9" s="86" t="s">
        <v>82</v>
      </c>
      <c r="B9" s="777" t="s">
        <v>51</v>
      </c>
      <c r="C9" s="26" t="str">
        <f>VLOOKUP($B9,'OP Info'!$C$4:$J$62,4,FALSE)</f>
        <v>AQ-YB</v>
      </c>
      <c r="D9" s="26">
        <f>VLOOKUP($B9,'OP Info'!$C$4:$J$62,3,FALSE)</f>
        <v>3300</v>
      </c>
      <c r="E9" s="734" t="str">
        <f>CONCATENATE(VLOOKUP($B9,'OP Info'!$C$4:$J$62,5,FALSE),"%-",VLOOKUP($B9,'OP Info'!$C$4:$J$62,6,FALSE),"%")</f>
        <v>5%-7%</v>
      </c>
      <c r="F9" s="739"/>
      <c r="G9" s="374">
        <f t="shared" si="0"/>
        <v>0</v>
      </c>
      <c r="H9" s="991"/>
      <c r="I9" s="991"/>
      <c r="J9" s="992" t="str">
        <f t="shared" si="1"/>
        <v/>
      </c>
      <c r="K9" s="993" t="str">
        <f t="shared" si="2"/>
        <v/>
      </c>
      <c r="L9" s="986"/>
      <c r="M9" s="762" t="str">
        <f t="shared" si="205"/>
        <v/>
      </c>
      <c r="N9" s="331" t="str">
        <f t="shared" si="3"/>
        <v>50 A/B-L1</v>
      </c>
      <c r="O9" s="26" t="str">
        <f t="shared" si="4"/>
        <v>AQ-YB</v>
      </c>
      <c r="P9" s="26">
        <f t="shared" si="5"/>
        <v>3300</v>
      </c>
      <c r="Q9" s="734" t="str">
        <f t="shared" si="6"/>
        <v>5%-7%</v>
      </c>
      <c r="R9" s="90"/>
      <c r="S9" s="90">
        <f t="shared" si="7"/>
        <v>0</v>
      </c>
      <c r="T9" s="154"/>
      <c r="U9" s="24"/>
      <c r="V9" s="992" t="str">
        <f t="shared" si="8"/>
        <v/>
      </c>
      <c r="W9" s="403" t="str">
        <f t="shared" si="9"/>
        <v/>
      </c>
      <c r="X9" s="986"/>
      <c r="Y9" s="739" t="str">
        <f t="shared" si="10"/>
        <v/>
      </c>
      <c r="Z9" s="28" t="str">
        <f t="shared" si="11"/>
        <v>50 A/B-L1</v>
      </c>
      <c r="AA9" s="26" t="str">
        <f t="shared" si="12"/>
        <v>AQ-YB</v>
      </c>
      <c r="AB9" s="26">
        <f t="shared" si="13"/>
        <v>3300</v>
      </c>
      <c r="AC9" s="734" t="str">
        <f t="shared" si="14"/>
        <v>5%-7%</v>
      </c>
      <c r="AD9" s="995"/>
      <c r="AE9" s="374">
        <f t="shared" si="15"/>
        <v>0</v>
      </c>
      <c r="AF9" s="154"/>
      <c r="AG9" s="24"/>
      <c r="AH9" s="992" t="str">
        <f t="shared" si="16"/>
        <v/>
      </c>
      <c r="AI9" s="403" t="str">
        <f t="shared" si="17"/>
        <v/>
      </c>
      <c r="AJ9" s="986"/>
      <c r="AK9" s="739" t="str">
        <f t="shared" si="18"/>
        <v/>
      </c>
      <c r="AL9" s="28" t="str">
        <f t="shared" si="19"/>
        <v>50 A/B-L1</v>
      </c>
      <c r="AM9" s="26" t="str">
        <f t="shared" si="20"/>
        <v>AQ-YB</v>
      </c>
      <c r="AN9" s="26">
        <f t="shared" si="21"/>
        <v>3300</v>
      </c>
      <c r="AO9" s="734" t="str">
        <f t="shared" si="22"/>
        <v>5%-7%</v>
      </c>
      <c r="AP9" s="995"/>
      <c r="AQ9" s="374">
        <f t="shared" si="23"/>
        <v>0</v>
      </c>
      <c r="AR9" s="24"/>
      <c r="AS9" s="24"/>
      <c r="AT9" s="992" t="str">
        <f t="shared" si="24"/>
        <v/>
      </c>
      <c r="AU9" s="987" t="str">
        <f t="shared" si="25"/>
        <v/>
      </c>
      <c r="AV9" s="986"/>
      <c r="AW9" s="739" t="str">
        <f t="shared" si="26"/>
        <v/>
      </c>
      <c r="AX9" s="28" t="str">
        <f t="shared" si="27"/>
        <v>50 A/B-L1</v>
      </c>
      <c r="AY9" s="26" t="str">
        <f t="shared" si="28"/>
        <v>AQ-YB</v>
      </c>
      <c r="AZ9" s="26">
        <f t="shared" si="29"/>
        <v>3300</v>
      </c>
      <c r="BA9" s="734" t="str">
        <f t="shared" si="30"/>
        <v>5%-7%</v>
      </c>
      <c r="BB9" s="995"/>
      <c r="BC9" s="374">
        <f t="shared" si="31"/>
        <v>0</v>
      </c>
      <c r="BD9" s="154"/>
      <c r="BE9" s="24"/>
      <c r="BF9" s="992" t="str">
        <f t="shared" si="32"/>
        <v/>
      </c>
      <c r="BG9" s="987" t="str">
        <f t="shared" si="33"/>
        <v/>
      </c>
      <c r="BH9" s="986"/>
      <c r="BI9" s="739" t="str">
        <f t="shared" si="34"/>
        <v/>
      </c>
      <c r="BJ9" s="740">
        <f t="shared" si="35"/>
        <v>0</v>
      </c>
      <c r="BK9" s="988" t="str">
        <f t="shared" si="36"/>
        <v/>
      </c>
      <c r="BL9" s="28" t="str">
        <f t="shared" si="37"/>
        <v>50 A/B-L1</v>
      </c>
      <c r="BM9" s="26" t="str">
        <f t="shared" si="38"/>
        <v>AQ-YB</v>
      </c>
      <c r="BN9" s="26">
        <f t="shared" si="39"/>
        <v>3300</v>
      </c>
      <c r="BO9" s="734" t="str">
        <f t="shared" si="40"/>
        <v>5%-7%</v>
      </c>
      <c r="BP9" s="90"/>
      <c r="BQ9" s="374">
        <f t="shared" si="41"/>
        <v>0</v>
      </c>
      <c r="BR9" s="154"/>
      <c r="BS9" s="24"/>
      <c r="BT9" s="992" t="str">
        <f t="shared" si="42"/>
        <v/>
      </c>
      <c r="BU9" s="987" t="str">
        <f t="shared" si="43"/>
        <v/>
      </c>
      <c r="BV9" s="986"/>
      <c r="BW9" s="90" t="str">
        <f t="shared" si="44"/>
        <v/>
      </c>
      <c r="BX9" s="28" t="str">
        <f t="shared" si="45"/>
        <v>50 A/B-L1</v>
      </c>
      <c r="BY9" s="26" t="str">
        <f t="shared" si="46"/>
        <v>AQ-YB</v>
      </c>
      <c r="BZ9" s="26">
        <f t="shared" si="47"/>
        <v>3300</v>
      </c>
      <c r="CA9" s="734" t="str">
        <f t="shared" si="48"/>
        <v>5%-7%</v>
      </c>
      <c r="CB9" s="995"/>
      <c r="CC9" s="374">
        <f t="shared" si="49"/>
        <v>0</v>
      </c>
      <c r="CD9" s="154"/>
      <c r="CE9" s="24"/>
      <c r="CF9" s="992" t="str">
        <f t="shared" si="50"/>
        <v/>
      </c>
      <c r="CG9" s="987" t="str">
        <f t="shared" si="51"/>
        <v/>
      </c>
      <c r="CH9" s="986"/>
      <c r="CI9" s="90" t="str">
        <f t="shared" si="52"/>
        <v/>
      </c>
      <c r="CJ9" s="28" t="str">
        <f t="shared" si="53"/>
        <v>50 A/B-L1</v>
      </c>
      <c r="CK9" s="26" t="str">
        <f t="shared" si="54"/>
        <v>AQ-YB</v>
      </c>
      <c r="CL9" s="26">
        <f t="shared" si="55"/>
        <v>3300</v>
      </c>
      <c r="CM9" s="734" t="str">
        <f t="shared" si="56"/>
        <v>5%-7%</v>
      </c>
      <c r="CN9" s="995"/>
      <c r="CO9" s="374">
        <f t="shared" si="57"/>
        <v>0</v>
      </c>
      <c r="CP9" s="154"/>
      <c r="CQ9" s="24"/>
      <c r="CR9" s="992" t="str">
        <f t="shared" si="58"/>
        <v/>
      </c>
      <c r="CS9" s="987" t="str">
        <f t="shared" si="59"/>
        <v/>
      </c>
      <c r="CT9" s="986"/>
      <c r="CU9" s="90" t="str">
        <f t="shared" si="60"/>
        <v/>
      </c>
      <c r="CV9" s="28" t="str">
        <f t="shared" si="61"/>
        <v>50 A/B-L1</v>
      </c>
      <c r="CW9" s="26" t="str">
        <f t="shared" si="62"/>
        <v>AQ-YB</v>
      </c>
      <c r="CX9" s="26">
        <f t="shared" si="63"/>
        <v>3300</v>
      </c>
      <c r="CY9" s="734" t="str">
        <f t="shared" si="64"/>
        <v>5%-7%</v>
      </c>
      <c r="CZ9" s="90"/>
      <c r="DA9" s="374">
        <f t="shared" si="65"/>
        <v>0</v>
      </c>
      <c r="DB9" s="154"/>
      <c r="DC9" s="24"/>
      <c r="DD9" s="992" t="str">
        <f t="shared" si="66"/>
        <v/>
      </c>
      <c r="DE9" s="987" t="str">
        <f t="shared" si="67"/>
        <v/>
      </c>
      <c r="DF9" s="986"/>
      <c r="DG9" s="90" t="str">
        <f t="shared" si="68"/>
        <v/>
      </c>
      <c r="DH9" s="28" t="str">
        <f t="shared" si="69"/>
        <v>50 A/B-L1</v>
      </c>
      <c r="DI9" s="26" t="str">
        <f t="shared" si="70"/>
        <v>AQ-YB</v>
      </c>
      <c r="DJ9" s="26">
        <f t="shared" si="71"/>
        <v>3300</v>
      </c>
      <c r="DK9" s="734" t="str">
        <f t="shared" si="72"/>
        <v>5%-7%</v>
      </c>
      <c r="DL9" s="995"/>
      <c r="DM9" s="374">
        <f t="shared" si="73"/>
        <v>0</v>
      </c>
      <c r="DN9" s="154"/>
      <c r="DO9" s="24"/>
      <c r="DP9" s="992" t="str">
        <f t="shared" si="74"/>
        <v/>
      </c>
      <c r="DQ9" s="987" t="str">
        <f t="shared" si="75"/>
        <v/>
      </c>
      <c r="DR9" s="986"/>
      <c r="DS9" s="742" t="str">
        <f t="shared" si="76"/>
        <v/>
      </c>
      <c r="DT9" s="989">
        <f t="shared" si="77"/>
        <v>0</v>
      </c>
      <c r="DU9" s="990" t="str">
        <f t="shared" si="78"/>
        <v/>
      </c>
      <c r="DV9" s="28" t="str">
        <f t="shared" si="79"/>
        <v>50 A/B-L1</v>
      </c>
      <c r="DW9" s="26" t="str">
        <f t="shared" si="80"/>
        <v>AQ-YB</v>
      </c>
      <c r="DX9" s="26">
        <f t="shared" si="81"/>
        <v>3300</v>
      </c>
      <c r="DY9" s="734" t="str">
        <f t="shared" si="82"/>
        <v>5%-7%</v>
      </c>
      <c r="DZ9" s="90"/>
      <c r="EA9" s="374">
        <f t="shared" si="83"/>
        <v>0</v>
      </c>
      <c r="EB9" s="154"/>
      <c r="EC9" s="24"/>
      <c r="ED9" s="992" t="str">
        <f t="shared" si="84"/>
        <v/>
      </c>
      <c r="EE9" s="987" t="str">
        <f t="shared" si="85"/>
        <v/>
      </c>
      <c r="EF9" s="986"/>
      <c r="EG9" s="90" t="str">
        <f t="shared" si="86"/>
        <v/>
      </c>
      <c r="EH9" s="28" t="str">
        <f t="shared" si="87"/>
        <v>50 A/B-L1</v>
      </c>
      <c r="EI9" s="26" t="str">
        <f t="shared" si="88"/>
        <v>AQ-YB</v>
      </c>
      <c r="EJ9" s="26">
        <f t="shared" si="89"/>
        <v>3300</v>
      </c>
      <c r="EK9" s="734" t="str">
        <f t="shared" si="90"/>
        <v>5%-7%</v>
      </c>
      <c r="EL9" s="995"/>
      <c r="EM9" s="374">
        <f t="shared" si="91"/>
        <v>0</v>
      </c>
      <c r="EN9" s="154"/>
      <c r="EO9" s="24"/>
      <c r="EP9" s="992" t="str">
        <f t="shared" si="92"/>
        <v/>
      </c>
      <c r="EQ9" s="987" t="str">
        <f t="shared" si="93"/>
        <v/>
      </c>
      <c r="ER9" s="986"/>
      <c r="ES9" s="90" t="str">
        <f t="shared" si="94"/>
        <v/>
      </c>
      <c r="ET9" s="28" t="str">
        <f t="shared" si="95"/>
        <v>50 A/B-L1</v>
      </c>
      <c r="EU9" s="26" t="str">
        <f t="shared" si="96"/>
        <v>AQ-YB</v>
      </c>
      <c r="EV9" s="26">
        <f t="shared" si="97"/>
        <v>3300</v>
      </c>
      <c r="EW9" s="734" t="str">
        <f t="shared" si="98"/>
        <v>5%-7%</v>
      </c>
      <c r="EX9" s="995"/>
      <c r="EY9" s="374">
        <f t="shared" si="99"/>
        <v>0</v>
      </c>
      <c r="EZ9" s="154"/>
      <c r="FA9" s="24"/>
      <c r="FB9" s="992" t="str">
        <f t="shared" si="100"/>
        <v/>
      </c>
      <c r="FC9" s="987" t="str">
        <f t="shared" si="101"/>
        <v/>
      </c>
      <c r="FD9" s="986"/>
      <c r="FE9" s="90" t="str">
        <f t="shared" si="102"/>
        <v/>
      </c>
      <c r="FF9" s="28" t="str">
        <f t="shared" si="103"/>
        <v>50 A/B-L1</v>
      </c>
      <c r="FG9" s="26" t="str">
        <f t="shared" si="104"/>
        <v>AQ-YB</v>
      </c>
      <c r="FH9" s="26">
        <f t="shared" si="105"/>
        <v>3300</v>
      </c>
      <c r="FI9" s="734" t="str">
        <f t="shared" si="106"/>
        <v>5%-7%</v>
      </c>
      <c r="FJ9" s="90"/>
      <c r="FK9" s="374">
        <f t="shared" si="107"/>
        <v>0</v>
      </c>
      <c r="FL9" s="154"/>
      <c r="FM9" s="24"/>
      <c r="FN9" s="992" t="str">
        <f t="shared" si="108"/>
        <v/>
      </c>
      <c r="FO9" s="987" t="str">
        <f t="shared" si="109"/>
        <v/>
      </c>
      <c r="FP9" s="986"/>
      <c r="FQ9" s="90" t="str">
        <f t="shared" si="110"/>
        <v/>
      </c>
      <c r="FR9" s="28" t="str">
        <f t="shared" si="111"/>
        <v>50 A/B-L1</v>
      </c>
      <c r="FS9" s="26" t="str">
        <f t="shared" si="112"/>
        <v>AQ-YB</v>
      </c>
      <c r="FT9" s="26">
        <f t="shared" si="113"/>
        <v>3300</v>
      </c>
      <c r="FU9" s="734" t="str">
        <f t="shared" si="114"/>
        <v>5%-7%</v>
      </c>
      <c r="FV9" s="995"/>
      <c r="FW9" s="374">
        <f t="shared" si="115"/>
        <v>0</v>
      </c>
      <c r="FX9" s="154"/>
      <c r="FY9" s="24"/>
      <c r="FZ9" s="992" t="str">
        <f t="shared" si="116"/>
        <v/>
      </c>
      <c r="GA9" s="987" t="str">
        <f t="shared" si="117"/>
        <v/>
      </c>
      <c r="GB9" s="986"/>
      <c r="GC9" s="90" t="str">
        <f t="shared" si="118"/>
        <v/>
      </c>
      <c r="GD9" s="989">
        <f t="shared" si="119"/>
        <v>0</v>
      </c>
      <c r="GE9" s="988" t="str">
        <f t="shared" si="120"/>
        <v/>
      </c>
      <c r="GF9" s="28" t="str">
        <f t="shared" si="121"/>
        <v>50 A/B-L1</v>
      </c>
      <c r="GG9" s="26" t="str">
        <f t="shared" si="122"/>
        <v>AQ-YB</v>
      </c>
      <c r="GH9" s="26">
        <f t="shared" si="123"/>
        <v>3300</v>
      </c>
      <c r="GI9" s="734" t="str">
        <f t="shared" si="124"/>
        <v>5%-7%</v>
      </c>
      <c r="GJ9" s="90"/>
      <c r="GK9" s="374">
        <f t="shared" si="125"/>
        <v>0</v>
      </c>
      <c r="GL9" s="154"/>
      <c r="GM9" s="24"/>
      <c r="GN9" s="992" t="str">
        <f t="shared" si="126"/>
        <v/>
      </c>
      <c r="GO9" s="987" t="str">
        <f t="shared" si="127"/>
        <v/>
      </c>
      <c r="GP9" s="986"/>
      <c r="GQ9" s="90" t="str">
        <f t="shared" si="128"/>
        <v/>
      </c>
      <c r="GR9" s="28" t="str">
        <f t="shared" si="129"/>
        <v>50 A/B-L1</v>
      </c>
      <c r="GS9" s="26" t="str">
        <f t="shared" si="130"/>
        <v>AQ-YB</v>
      </c>
      <c r="GT9" s="26">
        <f t="shared" si="131"/>
        <v>3300</v>
      </c>
      <c r="GU9" s="734" t="str">
        <f t="shared" si="132"/>
        <v>5%-7%</v>
      </c>
      <c r="GV9" s="995"/>
      <c r="GW9" s="374">
        <f t="shared" si="133"/>
        <v>0</v>
      </c>
      <c r="GX9" s="154"/>
      <c r="GY9" s="24"/>
      <c r="GZ9" s="992" t="str">
        <f t="shared" si="134"/>
        <v/>
      </c>
      <c r="HA9" s="987" t="str">
        <f t="shared" si="135"/>
        <v/>
      </c>
      <c r="HB9" s="986"/>
      <c r="HC9" s="90" t="str">
        <f t="shared" si="136"/>
        <v/>
      </c>
      <c r="HD9" s="28" t="str">
        <f t="shared" si="137"/>
        <v>50 A/B-L1</v>
      </c>
      <c r="HE9" s="26" t="str">
        <f t="shared" si="138"/>
        <v>AQ-YB</v>
      </c>
      <c r="HF9" s="26">
        <f t="shared" si="139"/>
        <v>3300</v>
      </c>
      <c r="HG9" s="734" t="str">
        <f t="shared" si="140"/>
        <v>5%-7%</v>
      </c>
      <c r="HH9" s="995"/>
      <c r="HI9" s="374">
        <f t="shared" si="141"/>
        <v>0</v>
      </c>
      <c r="HJ9" s="154"/>
      <c r="HK9" s="24"/>
      <c r="HL9" s="992" t="str">
        <f t="shared" si="142"/>
        <v/>
      </c>
      <c r="HM9" s="987" t="str">
        <f t="shared" si="143"/>
        <v/>
      </c>
      <c r="HN9" s="986"/>
      <c r="HO9" s="90" t="str">
        <f t="shared" si="144"/>
        <v/>
      </c>
      <c r="HP9" s="28" t="str">
        <f t="shared" si="145"/>
        <v>50 A/B-L1</v>
      </c>
      <c r="HQ9" s="26" t="str">
        <f t="shared" si="146"/>
        <v>AQ-YB</v>
      </c>
      <c r="HR9" s="26">
        <f t="shared" si="147"/>
        <v>3300</v>
      </c>
      <c r="HS9" s="734" t="str">
        <f t="shared" si="148"/>
        <v>5%-7%</v>
      </c>
      <c r="HT9" s="90"/>
      <c r="HU9" s="374">
        <f t="shared" si="149"/>
        <v>0</v>
      </c>
      <c r="HV9" s="154"/>
      <c r="HW9" s="24"/>
      <c r="HX9" s="992" t="str">
        <f t="shared" si="150"/>
        <v/>
      </c>
      <c r="HY9" s="987" t="str">
        <f t="shared" si="151"/>
        <v/>
      </c>
      <c r="HZ9" s="986"/>
      <c r="IA9" s="90" t="str">
        <f t="shared" si="152"/>
        <v/>
      </c>
      <c r="IB9" s="28" t="str">
        <f t="shared" si="153"/>
        <v>50 A/B-L1</v>
      </c>
      <c r="IC9" s="26" t="str">
        <f t="shared" si="154"/>
        <v>AQ-YB</v>
      </c>
      <c r="ID9" s="26">
        <f t="shared" si="155"/>
        <v>3300</v>
      </c>
      <c r="IE9" s="734" t="str">
        <f t="shared" si="156"/>
        <v>5%-7%</v>
      </c>
      <c r="IF9" s="995"/>
      <c r="IG9" s="374">
        <f t="shared" si="157"/>
        <v>0</v>
      </c>
      <c r="IH9" s="154"/>
      <c r="II9" s="24"/>
      <c r="IJ9" s="992" t="str">
        <f t="shared" si="158"/>
        <v/>
      </c>
      <c r="IK9" s="987" t="str">
        <f t="shared" si="159"/>
        <v/>
      </c>
      <c r="IL9" s="986"/>
      <c r="IM9" s="90" t="str">
        <f t="shared" si="160"/>
        <v/>
      </c>
      <c r="IN9" s="989">
        <f t="shared" si="161"/>
        <v>0</v>
      </c>
      <c r="IO9" s="988" t="str">
        <f t="shared" si="162"/>
        <v/>
      </c>
      <c r="IP9" s="28" t="str">
        <f t="shared" si="163"/>
        <v>50 A/B-L1</v>
      </c>
      <c r="IQ9" s="26" t="str">
        <f t="shared" si="164"/>
        <v>AQ-YB</v>
      </c>
      <c r="IR9" s="26">
        <f t="shared" si="165"/>
        <v>3300</v>
      </c>
      <c r="IS9" s="734" t="str">
        <f t="shared" si="166"/>
        <v>5%-7%</v>
      </c>
      <c r="IT9" s="90"/>
      <c r="IU9" s="374">
        <f t="shared" si="167"/>
        <v>0</v>
      </c>
      <c r="IV9" s="154"/>
      <c r="IW9" s="24"/>
      <c r="IX9" s="992" t="str">
        <f t="shared" si="168"/>
        <v/>
      </c>
      <c r="IY9" s="987" t="str">
        <f t="shared" si="169"/>
        <v/>
      </c>
      <c r="IZ9" s="986"/>
      <c r="JA9" s="90" t="str">
        <f t="shared" si="170"/>
        <v/>
      </c>
      <c r="JB9" s="28" t="str">
        <f t="shared" si="171"/>
        <v>50 A/B-L1</v>
      </c>
      <c r="JC9" s="26" t="str">
        <f t="shared" si="172"/>
        <v>AQ-YB</v>
      </c>
      <c r="JD9" s="26">
        <f t="shared" si="173"/>
        <v>3300</v>
      </c>
      <c r="JE9" s="734" t="str">
        <f t="shared" si="174"/>
        <v>5%-7%</v>
      </c>
      <c r="JF9" s="995"/>
      <c r="JG9" s="374">
        <f t="shared" si="175"/>
        <v>0</v>
      </c>
      <c r="JH9" s="154"/>
      <c r="JI9" s="24"/>
      <c r="JJ9" s="992" t="str">
        <f t="shared" si="176"/>
        <v/>
      </c>
      <c r="JK9" s="987" t="str">
        <f t="shared" si="177"/>
        <v/>
      </c>
      <c r="JL9" s="986"/>
      <c r="JM9" s="90" t="str">
        <f t="shared" si="178"/>
        <v/>
      </c>
      <c r="JN9" s="28" t="str">
        <f t="shared" si="179"/>
        <v>50 A/B-L1</v>
      </c>
      <c r="JO9" s="26" t="str">
        <f t="shared" si="180"/>
        <v>AQ-YB</v>
      </c>
      <c r="JP9" s="26">
        <f t="shared" si="181"/>
        <v>3300</v>
      </c>
      <c r="JQ9" s="734" t="str">
        <f t="shared" si="182"/>
        <v>5%-7%</v>
      </c>
      <c r="JR9" s="995"/>
      <c r="JS9" s="374">
        <f t="shared" si="183"/>
        <v>0</v>
      </c>
      <c r="JT9" s="154"/>
      <c r="JU9" s="24"/>
      <c r="JV9" s="992" t="str">
        <f t="shared" si="184"/>
        <v/>
      </c>
      <c r="JW9" s="987" t="str">
        <f t="shared" si="185"/>
        <v/>
      </c>
      <c r="JX9" s="986"/>
      <c r="JY9" s="90" t="str">
        <f t="shared" si="186"/>
        <v/>
      </c>
      <c r="JZ9" s="28" t="str">
        <f t="shared" si="187"/>
        <v>50 A/B-L1</v>
      </c>
      <c r="KA9" s="26" t="str">
        <f t="shared" si="188"/>
        <v>AQ-YB</v>
      </c>
      <c r="KB9" s="26">
        <f t="shared" si="189"/>
        <v>3300</v>
      </c>
      <c r="KC9" s="734" t="str">
        <f t="shared" si="190"/>
        <v>5%-7%</v>
      </c>
      <c r="KD9" s="90"/>
      <c r="KE9" s="374">
        <f t="shared" si="191"/>
        <v>0</v>
      </c>
      <c r="KF9" s="154"/>
      <c r="KG9" s="24"/>
      <c r="KH9" s="992" t="str">
        <f t="shared" si="192"/>
        <v/>
      </c>
      <c r="KI9" s="987" t="str">
        <f t="shared" si="193"/>
        <v/>
      </c>
      <c r="KJ9" s="986"/>
      <c r="KK9" s="90" t="str">
        <f t="shared" si="194"/>
        <v/>
      </c>
      <c r="KL9" s="28" t="str">
        <f t="shared" si="195"/>
        <v>50 A/B-L1</v>
      </c>
      <c r="KM9" s="26" t="str">
        <f t="shared" si="196"/>
        <v>AQ-YB</v>
      </c>
      <c r="KN9" s="26">
        <f t="shared" si="197"/>
        <v>3300</v>
      </c>
      <c r="KO9" s="734" t="str">
        <f t="shared" si="198"/>
        <v>5%-7%</v>
      </c>
      <c r="KP9" s="995"/>
      <c r="KQ9" s="374">
        <f t="shared" si="199"/>
        <v>0</v>
      </c>
      <c r="KR9" s="154"/>
      <c r="KS9" s="24"/>
      <c r="KT9" s="992" t="str">
        <f t="shared" si="200"/>
        <v/>
      </c>
      <c r="KU9" s="987" t="str">
        <f t="shared" si="201"/>
        <v/>
      </c>
      <c r="KV9" s="986"/>
      <c r="KW9" s="90" t="str">
        <f t="shared" si="202"/>
        <v/>
      </c>
      <c r="KX9" s="989">
        <f t="shared" si="203"/>
        <v>0</v>
      </c>
      <c r="KY9" s="988" t="str">
        <f t="shared" si="204"/>
        <v/>
      </c>
    </row>
    <row r="10" spans="1:311" ht="15.75">
      <c r="A10" s="86" t="s">
        <v>82</v>
      </c>
      <c r="B10" s="777" t="s">
        <v>55</v>
      </c>
      <c r="C10" s="26" t="str">
        <f>VLOOKUP($B10,'OP Info'!$C$4:$J$62,4,FALSE)</f>
        <v>GTS-120</v>
      </c>
      <c r="D10" s="26">
        <f>VLOOKUP($B10,'OP Info'!$C$4:$J$62,3,FALSE)</f>
        <v>630</v>
      </c>
      <c r="E10" s="734" t="str">
        <f>CONCATENATE(VLOOKUP($B10,'OP Info'!$C$4:$J$62,5,FALSE),"%-",VLOOKUP($B10,'OP Info'!$C$4:$J$62,6,FALSE),"%")</f>
        <v>5%-7%</v>
      </c>
      <c r="F10" s="739"/>
      <c r="G10" s="374">
        <f t="shared" si="0"/>
        <v>0</v>
      </c>
      <c r="H10" s="991"/>
      <c r="I10" s="991"/>
      <c r="J10" s="992" t="str">
        <f t="shared" si="1"/>
        <v/>
      </c>
      <c r="K10" s="993" t="str">
        <f t="shared" si="2"/>
        <v/>
      </c>
      <c r="L10" s="986"/>
      <c r="M10" s="762" t="str">
        <f t="shared" si="205"/>
        <v/>
      </c>
      <c r="N10" s="331" t="str">
        <f t="shared" si="3"/>
        <v>70-L1</v>
      </c>
      <c r="O10" s="26" t="str">
        <f t="shared" si="4"/>
        <v>GTS-120</v>
      </c>
      <c r="P10" s="26">
        <f t="shared" si="5"/>
        <v>630</v>
      </c>
      <c r="Q10" s="734" t="str">
        <f t="shared" si="6"/>
        <v>5%-7%</v>
      </c>
      <c r="R10" s="90"/>
      <c r="S10" s="90">
        <f t="shared" si="7"/>
        <v>0</v>
      </c>
      <c r="T10" s="24"/>
      <c r="U10" s="24"/>
      <c r="V10" s="992" t="str">
        <f t="shared" si="8"/>
        <v/>
      </c>
      <c r="W10" s="403" t="str">
        <f t="shared" si="9"/>
        <v/>
      </c>
      <c r="X10" s="986"/>
      <c r="Y10" s="739" t="str">
        <f t="shared" si="10"/>
        <v/>
      </c>
      <c r="Z10" s="28" t="str">
        <f t="shared" si="11"/>
        <v>70-L1</v>
      </c>
      <c r="AA10" s="26" t="str">
        <f t="shared" si="12"/>
        <v>GTS-120</v>
      </c>
      <c r="AB10" s="26">
        <f t="shared" si="13"/>
        <v>630</v>
      </c>
      <c r="AC10" s="734" t="str">
        <f t="shared" si="14"/>
        <v>5%-7%</v>
      </c>
      <c r="AD10" s="90"/>
      <c r="AE10" s="374">
        <f t="shared" si="15"/>
        <v>0</v>
      </c>
      <c r="AF10" s="24"/>
      <c r="AG10" s="24"/>
      <c r="AH10" s="992" t="str">
        <f t="shared" si="16"/>
        <v/>
      </c>
      <c r="AI10" s="403" t="str">
        <f t="shared" si="17"/>
        <v/>
      </c>
      <c r="AJ10" s="986"/>
      <c r="AK10" s="739" t="str">
        <f t="shared" si="18"/>
        <v/>
      </c>
      <c r="AL10" s="28" t="str">
        <f t="shared" si="19"/>
        <v>70-L1</v>
      </c>
      <c r="AM10" s="26" t="str">
        <f t="shared" si="20"/>
        <v>GTS-120</v>
      </c>
      <c r="AN10" s="26">
        <f t="shared" si="21"/>
        <v>630</v>
      </c>
      <c r="AO10" s="734" t="str">
        <f t="shared" si="22"/>
        <v>5%-7%</v>
      </c>
      <c r="AP10" s="90"/>
      <c r="AQ10" s="374">
        <f t="shared" si="23"/>
        <v>0</v>
      </c>
      <c r="AR10" s="24"/>
      <c r="AS10" s="24"/>
      <c r="AT10" s="992" t="str">
        <f t="shared" si="24"/>
        <v/>
      </c>
      <c r="AU10" s="987" t="str">
        <f t="shared" si="25"/>
        <v/>
      </c>
      <c r="AV10" s="986"/>
      <c r="AW10" s="739" t="str">
        <f t="shared" si="26"/>
        <v/>
      </c>
      <c r="AX10" s="28" t="str">
        <f t="shared" si="27"/>
        <v>70-L1</v>
      </c>
      <c r="AY10" s="26" t="str">
        <f t="shared" si="28"/>
        <v>GTS-120</v>
      </c>
      <c r="AZ10" s="26">
        <f t="shared" si="29"/>
        <v>630</v>
      </c>
      <c r="BA10" s="734" t="str">
        <f t="shared" si="30"/>
        <v>5%-7%</v>
      </c>
      <c r="BB10" s="90"/>
      <c r="BC10" s="374">
        <f t="shared" si="31"/>
        <v>0</v>
      </c>
      <c r="BD10" s="24"/>
      <c r="BE10" s="24"/>
      <c r="BF10" s="992" t="str">
        <f t="shared" si="32"/>
        <v/>
      </c>
      <c r="BG10" s="987" t="str">
        <f t="shared" si="33"/>
        <v/>
      </c>
      <c r="BH10" s="986"/>
      <c r="BI10" s="739" t="str">
        <f t="shared" si="34"/>
        <v/>
      </c>
      <c r="BJ10" s="740">
        <f t="shared" si="35"/>
        <v>0</v>
      </c>
      <c r="BK10" s="988" t="str">
        <f t="shared" si="36"/>
        <v/>
      </c>
      <c r="BL10" s="28" t="str">
        <f t="shared" si="37"/>
        <v>70-L1</v>
      </c>
      <c r="BM10" s="26" t="str">
        <f t="shared" si="38"/>
        <v>GTS-120</v>
      </c>
      <c r="BN10" s="26">
        <f t="shared" si="39"/>
        <v>630</v>
      </c>
      <c r="BO10" s="734" t="str">
        <f t="shared" si="40"/>
        <v>5%-7%</v>
      </c>
      <c r="BP10" s="90"/>
      <c r="BQ10" s="374">
        <f t="shared" si="41"/>
        <v>0</v>
      </c>
      <c r="BR10" s="24"/>
      <c r="BS10" s="24"/>
      <c r="BT10" s="992" t="str">
        <f t="shared" si="42"/>
        <v/>
      </c>
      <c r="BU10" s="987" t="str">
        <f t="shared" si="43"/>
        <v/>
      </c>
      <c r="BV10" s="986"/>
      <c r="BW10" s="90" t="str">
        <f t="shared" si="44"/>
        <v/>
      </c>
      <c r="BX10" s="28" t="str">
        <f t="shared" si="45"/>
        <v>70-L1</v>
      </c>
      <c r="BY10" s="26" t="str">
        <f t="shared" si="46"/>
        <v>GTS-120</v>
      </c>
      <c r="BZ10" s="26">
        <f t="shared" si="47"/>
        <v>630</v>
      </c>
      <c r="CA10" s="734" t="str">
        <f t="shared" si="48"/>
        <v>5%-7%</v>
      </c>
      <c r="CB10" s="90"/>
      <c r="CC10" s="374">
        <f t="shared" si="49"/>
        <v>0</v>
      </c>
      <c r="CD10" s="24"/>
      <c r="CE10" s="24"/>
      <c r="CF10" s="992" t="str">
        <f t="shared" si="50"/>
        <v/>
      </c>
      <c r="CG10" s="987" t="str">
        <f t="shared" si="51"/>
        <v/>
      </c>
      <c r="CH10" s="986"/>
      <c r="CI10" s="90" t="str">
        <f t="shared" si="52"/>
        <v/>
      </c>
      <c r="CJ10" s="28" t="str">
        <f t="shared" si="53"/>
        <v>70-L1</v>
      </c>
      <c r="CK10" s="26" t="str">
        <f t="shared" si="54"/>
        <v>GTS-120</v>
      </c>
      <c r="CL10" s="26">
        <f t="shared" si="55"/>
        <v>630</v>
      </c>
      <c r="CM10" s="734" t="str">
        <f t="shared" si="56"/>
        <v>5%-7%</v>
      </c>
      <c r="CN10" s="90"/>
      <c r="CO10" s="374">
        <f t="shared" si="57"/>
        <v>0</v>
      </c>
      <c r="CP10" s="24"/>
      <c r="CQ10" s="24"/>
      <c r="CR10" s="992" t="str">
        <f t="shared" si="58"/>
        <v/>
      </c>
      <c r="CS10" s="987" t="str">
        <f t="shared" si="59"/>
        <v/>
      </c>
      <c r="CT10" s="986"/>
      <c r="CU10" s="90" t="str">
        <f t="shared" si="60"/>
        <v/>
      </c>
      <c r="CV10" s="28" t="str">
        <f t="shared" si="61"/>
        <v>70-L1</v>
      </c>
      <c r="CW10" s="26" t="str">
        <f t="shared" si="62"/>
        <v>GTS-120</v>
      </c>
      <c r="CX10" s="26">
        <f t="shared" si="63"/>
        <v>630</v>
      </c>
      <c r="CY10" s="734" t="str">
        <f t="shared" si="64"/>
        <v>5%-7%</v>
      </c>
      <c r="CZ10" s="90"/>
      <c r="DA10" s="374">
        <f t="shared" si="65"/>
        <v>0</v>
      </c>
      <c r="DB10" s="24"/>
      <c r="DC10" s="24"/>
      <c r="DD10" s="992" t="str">
        <f t="shared" si="66"/>
        <v/>
      </c>
      <c r="DE10" s="987" t="str">
        <f t="shared" si="67"/>
        <v/>
      </c>
      <c r="DF10" s="986"/>
      <c r="DG10" s="90" t="str">
        <f t="shared" si="68"/>
        <v/>
      </c>
      <c r="DH10" s="28" t="str">
        <f t="shared" si="69"/>
        <v>70-L1</v>
      </c>
      <c r="DI10" s="26" t="str">
        <f t="shared" si="70"/>
        <v>GTS-120</v>
      </c>
      <c r="DJ10" s="26">
        <f t="shared" si="71"/>
        <v>630</v>
      </c>
      <c r="DK10" s="734" t="str">
        <f t="shared" si="72"/>
        <v>5%-7%</v>
      </c>
      <c r="DL10" s="90"/>
      <c r="DM10" s="374">
        <f t="shared" si="73"/>
        <v>0</v>
      </c>
      <c r="DN10" s="24"/>
      <c r="DO10" s="24"/>
      <c r="DP10" s="992" t="str">
        <f t="shared" si="74"/>
        <v/>
      </c>
      <c r="DQ10" s="987" t="str">
        <f t="shared" si="75"/>
        <v/>
      </c>
      <c r="DR10" s="986"/>
      <c r="DS10" s="742" t="str">
        <f t="shared" si="76"/>
        <v/>
      </c>
      <c r="DT10" s="989">
        <f t="shared" si="77"/>
        <v>0</v>
      </c>
      <c r="DU10" s="990" t="str">
        <f t="shared" si="78"/>
        <v/>
      </c>
      <c r="DV10" s="28" t="str">
        <f t="shared" si="79"/>
        <v>70-L1</v>
      </c>
      <c r="DW10" s="26" t="str">
        <f t="shared" si="80"/>
        <v>GTS-120</v>
      </c>
      <c r="DX10" s="26">
        <f t="shared" si="81"/>
        <v>630</v>
      </c>
      <c r="DY10" s="734" t="str">
        <f t="shared" si="82"/>
        <v>5%-7%</v>
      </c>
      <c r="DZ10" s="90"/>
      <c r="EA10" s="374">
        <f t="shared" si="83"/>
        <v>0</v>
      </c>
      <c r="EB10" s="24"/>
      <c r="EC10" s="24"/>
      <c r="ED10" s="992" t="str">
        <f t="shared" si="84"/>
        <v/>
      </c>
      <c r="EE10" s="987" t="str">
        <f t="shared" si="85"/>
        <v/>
      </c>
      <c r="EF10" s="986"/>
      <c r="EG10" s="90" t="str">
        <f t="shared" si="86"/>
        <v/>
      </c>
      <c r="EH10" s="28" t="str">
        <f t="shared" si="87"/>
        <v>70-L1</v>
      </c>
      <c r="EI10" s="26" t="str">
        <f t="shared" si="88"/>
        <v>GTS-120</v>
      </c>
      <c r="EJ10" s="26">
        <f t="shared" si="89"/>
        <v>630</v>
      </c>
      <c r="EK10" s="734" t="str">
        <f t="shared" si="90"/>
        <v>5%-7%</v>
      </c>
      <c r="EL10" s="90"/>
      <c r="EM10" s="374">
        <f t="shared" si="91"/>
        <v>0</v>
      </c>
      <c r="EN10" s="24"/>
      <c r="EO10" s="24"/>
      <c r="EP10" s="992" t="str">
        <f t="shared" si="92"/>
        <v/>
      </c>
      <c r="EQ10" s="987" t="str">
        <f t="shared" si="93"/>
        <v/>
      </c>
      <c r="ER10" s="986"/>
      <c r="ES10" s="90" t="str">
        <f t="shared" si="94"/>
        <v/>
      </c>
      <c r="ET10" s="28" t="str">
        <f t="shared" si="95"/>
        <v>70-L1</v>
      </c>
      <c r="EU10" s="26" t="str">
        <f t="shared" si="96"/>
        <v>GTS-120</v>
      </c>
      <c r="EV10" s="26">
        <f t="shared" si="97"/>
        <v>630</v>
      </c>
      <c r="EW10" s="734" t="str">
        <f t="shared" si="98"/>
        <v>5%-7%</v>
      </c>
      <c r="EX10" s="90"/>
      <c r="EY10" s="374">
        <f t="shared" si="99"/>
        <v>0</v>
      </c>
      <c r="EZ10" s="24"/>
      <c r="FA10" s="24"/>
      <c r="FB10" s="992" t="str">
        <f t="shared" si="100"/>
        <v/>
      </c>
      <c r="FC10" s="987" t="str">
        <f t="shared" si="101"/>
        <v/>
      </c>
      <c r="FD10" s="986"/>
      <c r="FE10" s="90" t="str">
        <f t="shared" si="102"/>
        <v/>
      </c>
      <c r="FF10" s="28" t="str">
        <f t="shared" si="103"/>
        <v>70-L1</v>
      </c>
      <c r="FG10" s="26" t="str">
        <f t="shared" si="104"/>
        <v>GTS-120</v>
      </c>
      <c r="FH10" s="26">
        <f t="shared" si="105"/>
        <v>630</v>
      </c>
      <c r="FI10" s="734" t="str">
        <f t="shared" si="106"/>
        <v>5%-7%</v>
      </c>
      <c r="FJ10" s="90"/>
      <c r="FK10" s="374">
        <f t="shared" si="107"/>
        <v>0</v>
      </c>
      <c r="FL10" s="24"/>
      <c r="FM10" s="24"/>
      <c r="FN10" s="992" t="str">
        <f t="shared" si="108"/>
        <v/>
      </c>
      <c r="FO10" s="987" t="str">
        <f t="shared" si="109"/>
        <v/>
      </c>
      <c r="FP10" s="986"/>
      <c r="FQ10" s="90" t="str">
        <f t="shared" si="110"/>
        <v/>
      </c>
      <c r="FR10" s="28" t="str">
        <f t="shared" si="111"/>
        <v>70-L1</v>
      </c>
      <c r="FS10" s="26" t="str">
        <f t="shared" si="112"/>
        <v>GTS-120</v>
      </c>
      <c r="FT10" s="26">
        <f t="shared" si="113"/>
        <v>630</v>
      </c>
      <c r="FU10" s="734" t="str">
        <f t="shared" si="114"/>
        <v>5%-7%</v>
      </c>
      <c r="FV10" s="90"/>
      <c r="FW10" s="374">
        <f t="shared" si="115"/>
        <v>0</v>
      </c>
      <c r="FX10" s="24"/>
      <c r="FY10" s="24"/>
      <c r="FZ10" s="992" t="str">
        <f t="shared" si="116"/>
        <v/>
      </c>
      <c r="GA10" s="987" t="str">
        <f t="shared" si="117"/>
        <v/>
      </c>
      <c r="GB10" s="986"/>
      <c r="GC10" s="90" t="str">
        <f t="shared" si="118"/>
        <v/>
      </c>
      <c r="GD10" s="989">
        <f t="shared" si="119"/>
        <v>0</v>
      </c>
      <c r="GE10" s="988" t="str">
        <f t="shared" si="120"/>
        <v/>
      </c>
      <c r="GF10" s="28" t="str">
        <f t="shared" si="121"/>
        <v>70-L1</v>
      </c>
      <c r="GG10" s="26" t="str">
        <f t="shared" si="122"/>
        <v>GTS-120</v>
      </c>
      <c r="GH10" s="26">
        <f t="shared" si="123"/>
        <v>630</v>
      </c>
      <c r="GI10" s="734" t="str">
        <f t="shared" si="124"/>
        <v>5%-7%</v>
      </c>
      <c r="GJ10" s="90"/>
      <c r="GK10" s="374">
        <f t="shared" si="125"/>
        <v>0</v>
      </c>
      <c r="GL10" s="24"/>
      <c r="GM10" s="24"/>
      <c r="GN10" s="992" t="str">
        <f t="shared" si="126"/>
        <v/>
      </c>
      <c r="GO10" s="987" t="str">
        <f t="shared" si="127"/>
        <v/>
      </c>
      <c r="GP10" s="986"/>
      <c r="GQ10" s="90" t="str">
        <f t="shared" si="128"/>
        <v/>
      </c>
      <c r="GR10" s="28" t="str">
        <f t="shared" si="129"/>
        <v>70-L1</v>
      </c>
      <c r="GS10" s="26" t="str">
        <f t="shared" si="130"/>
        <v>GTS-120</v>
      </c>
      <c r="GT10" s="26">
        <f t="shared" si="131"/>
        <v>630</v>
      </c>
      <c r="GU10" s="734" t="str">
        <f t="shared" si="132"/>
        <v>5%-7%</v>
      </c>
      <c r="GV10" s="90"/>
      <c r="GW10" s="374">
        <f t="shared" si="133"/>
        <v>0</v>
      </c>
      <c r="GX10" s="24"/>
      <c r="GY10" s="24"/>
      <c r="GZ10" s="992" t="str">
        <f t="shared" si="134"/>
        <v/>
      </c>
      <c r="HA10" s="987" t="str">
        <f t="shared" si="135"/>
        <v/>
      </c>
      <c r="HB10" s="986"/>
      <c r="HC10" s="90" t="str">
        <f t="shared" si="136"/>
        <v/>
      </c>
      <c r="HD10" s="28" t="str">
        <f t="shared" si="137"/>
        <v>70-L1</v>
      </c>
      <c r="HE10" s="26" t="str">
        <f t="shared" si="138"/>
        <v>GTS-120</v>
      </c>
      <c r="HF10" s="26">
        <f t="shared" si="139"/>
        <v>630</v>
      </c>
      <c r="HG10" s="734" t="str">
        <f t="shared" si="140"/>
        <v>5%-7%</v>
      </c>
      <c r="HH10" s="90"/>
      <c r="HI10" s="374">
        <f t="shared" si="141"/>
        <v>0</v>
      </c>
      <c r="HJ10" s="24"/>
      <c r="HK10" s="24"/>
      <c r="HL10" s="992" t="str">
        <f t="shared" si="142"/>
        <v/>
      </c>
      <c r="HM10" s="987" t="str">
        <f t="shared" si="143"/>
        <v/>
      </c>
      <c r="HN10" s="986"/>
      <c r="HO10" s="90" t="str">
        <f t="shared" si="144"/>
        <v/>
      </c>
      <c r="HP10" s="28" t="str">
        <f t="shared" si="145"/>
        <v>70-L1</v>
      </c>
      <c r="HQ10" s="26" t="str">
        <f t="shared" si="146"/>
        <v>GTS-120</v>
      </c>
      <c r="HR10" s="26">
        <f t="shared" si="147"/>
        <v>630</v>
      </c>
      <c r="HS10" s="734" t="str">
        <f t="shared" si="148"/>
        <v>5%-7%</v>
      </c>
      <c r="HT10" s="90"/>
      <c r="HU10" s="374">
        <f t="shared" si="149"/>
        <v>0</v>
      </c>
      <c r="HV10" s="24"/>
      <c r="HW10" s="24"/>
      <c r="HX10" s="992" t="str">
        <f t="shared" si="150"/>
        <v/>
      </c>
      <c r="HY10" s="987" t="str">
        <f t="shared" si="151"/>
        <v/>
      </c>
      <c r="HZ10" s="986"/>
      <c r="IA10" s="90" t="str">
        <f t="shared" si="152"/>
        <v/>
      </c>
      <c r="IB10" s="28" t="str">
        <f t="shared" si="153"/>
        <v>70-L1</v>
      </c>
      <c r="IC10" s="26" t="str">
        <f t="shared" si="154"/>
        <v>GTS-120</v>
      </c>
      <c r="ID10" s="26">
        <f t="shared" si="155"/>
        <v>630</v>
      </c>
      <c r="IE10" s="734" t="str">
        <f t="shared" si="156"/>
        <v>5%-7%</v>
      </c>
      <c r="IF10" s="90"/>
      <c r="IG10" s="374">
        <f t="shared" si="157"/>
        <v>0</v>
      </c>
      <c r="IH10" s="24"/>
      <c r="II10" s="24"/>
      <c r="IJ10" s="992" t="str">
        <f t="shared" si="158"/>
        <v/>
      </c>
      <c r="IK10" s="987" t="str">
        <f t="shared" si="159"/>
        <v/>
      </c>
      <c r="IL10" s="986"/>
      <c r="IM10" s="90" t="str">
        <f t="shared" si="160"/>
        <v/>
      </c>
      <c r="IN10" s="989">
        <f t="shared" si="161"/>
        <v>0</v>
      </c>
      <c r="IO10" s="988" t="str">
        <f t="shared" si="162"/>
        <v/>
      </c>
      <c r="IP10" s="28" t="str">
        <f t="shared" si="163"/>
        <v>70-L1</v>
      </c>
      <c r="IQ10" s="26" t="str">
        <f t="shared" si="164"/>
        <v>GTS-120</v>
      </c>
      <c r="IR10" s="26">
        <f t="shared" si="165"/>
        <v>630</v>
      </c>
      <c r="IS10" s="734" t="str">
        <f t="shared" si="166"/>
        <v>5%-7%</v>
      </c>
      <c r="IT10" s="90"/>
      <c r="IU10" s="374">
        <f t="shared" si="167"/>
        <v>0</v>
      </c>
      <c r="IV10" s="24"/>
      <c r="IW10" s="24"/>
      <c r="IX10" s="992" t="str">
        <f t="shared" si="168"/>
        <v/>
      </c>
      <c r="IY10" s="987" t="str">
        <f t="shared" si="169"/>
        <v/>
      </c>
      <c r="IZ10" s="986"/>
      <c r="JA10" s="90" t="str">
        <f t="shared" si="170"/>
        <v/>
      </c>
      <c r="JB10" s="28" t="str">
        <f t="shared" si="171"/>
        <v>70-L1</v>
      </c>
      <c r="JC10" s="26" t="str">
        <f t="shared" si="172"/>
        <v>GTS-120</v>
      </c>
      <c r="JD10" s="26">
        <f t="shared" si="173"/>
        <v>630</v>
      </c>
      <c r="JE10" s="734" t="str">
        <f t="shared" si="174"/>
        <v>5%-7%</v>
      </c>
      <c r="JF10" s="90"/>
      <c r="JG10" s="374">
        <f t="shared" si="175"/>
        <v>0</v>
      </c>
      <c r="JH10" s="24"/>
      <c r="JI10" s="24"/>
      <c r="JJ10" s="992" t="str">
        <f t="shared" si="176"/>
        <v/>
      </c>
      <c r="JK10" s="987" t="str">
        <f t="shared" si="177"/>
        <v/>
      </c>
      <c r="JL10" s="986"/>
      <c r="JM10" s="90" t="str">
        <f t="shared" si="178"/>
        <v/>
      </c>
      <c r="JN10" s="28" t="str">
        <f t="shared" si="179"/>
        <v>70-L1</v>
      </c>
      <c r="JO10" s="26" t="str">
        <f t="shared" si="180"/>
        <v>GTS-120</v>
      </c>
      <c r="JP10" s="26">
        <f t="shared" si="181"/>
        <v>630</v>
      </c>
      <c r="JQ10" s="734" t="str">
        <f t="shared" si="182"/>
        <v>5%-7%</v>
      </c>
      <c r="JR10" s="90"/>
      <c r="JS10" s="374">
        <f t="shared" si="183"/>
        <v>0</v>
      </c>
      <c r="JT10" s="24"/>
      <c r="JU10" s="24"/>
      <c r="JV10" s="992" t="str">
        <f t="shared" si="184"/>
        <v/>
      </c>
      <c r="JW10" s="987" t="str">
        <f t="shared" si="185"/>
        <v/>
      </c>
      <c r="JX10" s="986"/>
      <c r="JY10" s="90" t="str">
        <f t="shared" si="186"/>
        <v/>
      </c>
      <c r="JZ10" s="28" t="str">
        <f t="shared" si="187"/>
        <v>70-L1</v>
      </c>
      <c r="KA10" s="26" t="str">
        <f t="shared" si="188"/>
        <v>GTS-120</v>
      </c>
      <c r="KB10" s="26">
        <f t="shared" si="189"/>
        <v>630</v>
      </c>
      <c r="KC10" s="734" t="str">
        <f t="shared" si="190"/>
        <v>5%-7%</v>
      </c>
      <c r="KD10" s="90"/>
      <c r="KE10" s="374">
        <f t="shared" si="191"/>
        <v>0</v>
      </c>
      <c r="KF10" s="24"/>
      <c r="KG10" s="24"/>
      <c r="KH10" s="992" t="str">
        <f t="shared" si="192"/>
        <v/>
      </c>
      <c r="KI10" s="987" t="str">
        <f t="shared" si="193"/>
        <v/>
      </c>
      <c r="KJ10" s="986"/>
      <c r="KK10" s="90" t="str">
        <f t="shared" si="194"/>
        <v/>
      </c>
      <c r="KL10" s="28" t="str">
        <f t="shared" si="195"/>
        <v>70-L1</v>
      </c>
      <c r="KM10" s="26" t="str">
        <f t="shared" si="196"/>
        <v>GTS-120</v>
      </c>
      <c r="KN10" s="26">
        <f t="shared" si="197"/>
        <v>630</v>
      </c>
      <c r="KO10" s="734" t="str">
        <f t="shared" si="198"/>
        <v>5%-7%</v>
      </c>
      <c r="KP10" s="90"/>
      <c r="KQ10" s="374">
        <f t="shared" si="199"/>
        <v>0</v>
      </c>
      <c r="KR10" s="24"/>
      <c r="KS10" s="24"/>
      <c r="KT10" s="992" t="str">
        <f t="shared" si="200"/>
        <v/>
      </c>
      <c r="KU10" s="987" t="str">
        <f t="shared" si="201"/>
        <v/>
      </c>
      <c r="KV10" s="986"/>
      <c r="KW10" s="90" t="str">
        <f t="shared" si="202"/>
        <v/>
      </c>
      <c r="KX10" s="989">
        <f t="shared" si="203"/>
        <v>0</v>
      </c>
      <c r="KY10" s="988" t="str">
        <f t="shared" si="204"/>
        <v/>
      </c>
    </row>
    <row r="11" spans="1:311" ht="15.75">
      <c r="A11" s="86" t="s">
        <v>82</v>
      </c>
      <c r="B11" s="777" t="s">
        <v>57</v>
      </c>
      <c r="C11" s="26" t="str">
        <f>VLOOKUP($B11,'OP Info'!$C$4:$J$62,4,FALSE)</f>
        <v>GTS-120</v>
      </c>
      <c r="D11" s="26">
        <f>VLOOKUP($B11,'OP Info'!$C$4:$J$62,3,FALSE)</f>
        <v>630</v>
      </c>
      <c r="E11" s="734" t="str">
        <f>CONCATENATE(VLOOKUP($B11,'OP Info'!$C$4:$J$62,5,FALSE),"%-",VLOOKUP($B11,'OP Info'!$C$4:$J$62,6,FALSE),"%")</f>
        <v>5%-7%</v>
      </c>
      <c r="F11" s="739"/>
      <c r="G11" s="374">
        <f t="shared" si="0"/>
        <v>0</v>
      </c>
      <c r="H11" s="991"/>
      <c r="I11" s="991"/>
      <c r="J11" s="992" t="str">
        <f t="shared" si="1"/>
        <v/>
      </c>
      <c r="K11" s="993" t="str">
        <f t="shared" si="2"/>
        <v/>
      </c>
      <c r="L11" s="986"/>
      <c r="M11" s="762" t="str">
        <f t="shared" si="205"/>
        <v/>
      </c>
      <c r="N11" s="331" t="str">
        <f t="shared" si="3"/>
        <v>80-L1</v>
      </c>
      <c r="O11" s="26" t="str">
        <f t="shared" si="4"/>
        <v>GTS-120</v>
      </c>
      <c r="P11" s="26">
        <f t="shared" si="5"/>
        <v>630</v>
      </c>
      <c r="Q11" s="734" t="str">
        <f t="shared" si="6"/>
        <v>5%-7%</v>
      </c>
      <c r="R11" s="90"/>
      <c r="S11" s="90">
        <f t="shared" si="7"/>
        <v>0</v>
      </c>
      <c r="T11" s="154"/>
      <c r="U11" s="24"/>
      <c r="V11" s="992" t="str">
        <f t="shared" si="8"/>
        <v/>
      </c>
      <c r="W11" s="403" t="str">
        <f t="shared" si="9"/>
        <v/>
      </c>
      <c r="X11" s="986"/>
      <c r="Y11" s="739" t="str">
        <f t="shared" si="10"/>
        <v/>
      </c>
      <c r="Z11" s="28" t="str">
        <f t="shared" si="11"/>
        <v>80-L1</v>
      </c>
      <c r="AA11" s="26" t="str">
        <f t="shared" si="12"/>
        <v>GTS-120</v>
      </c>
      <c r="AB11" s="26">
        <f t="shared" si="13"/>
        <v>630</v>
      </c>
      <c r="AC11" s="734" t="str">
        <f t="shared" si="14"/>
        <v>5%-7%</v>
      </c>
      <c r="AD11" s="995"/>
      <c r="AE11" s="374">
        <f t="shared" si="15"/>
        <v>0</v>
      </c>
      <c r="AF11" s="154"/>
      <c r="AG11" s="24"/>
      <c r="AH11" s="992" t="str">
        <f t="shared" si="16"/>
        <v/>
      </c>
      <c r="AI11" s="403" t="str">
        <f t="shared" si="17"/>
        <v/>
      </c>
      <c r="AJ11" s="986"/>
      <c r="AK11" s="739" t="str">
        <f t="shared" si="18"/>
        <v/>
      </c>
      <c r="AL11" s="28" t="str">
        <f t="shared" si="19"/>
        <v>80-L1</v>
      </c>
      <c r="AM11" s="26" t="str">
        <f t="shared" si="20"/>
        <v>GTS-120</v>
      </c>
      <c r="AN11" s="26">
        <f t="shared" si="21"/>
        <v>630</v>
      </c>
      <c r="AO11" s="734" t="str">
        <f t="shared" si="22"/>
        <v>5%-7%</v>
      </c>
      <c r="AP11" s="995"/>
      <c r="AQ11" s="374">
        <f t="shared" si="23"/>
        <v>0</v>
      </c>
      <c r="AR11" s="24"/>
      <c r="AS11" s="24"/>
      <c r="AT11" s="992" t="str">
        <f t="shared" si="24"/>
        <v/>
      </c>
      <c r="AU11" s="987" t="str">
        <f t="shared" si="25"/>
        <v/>
      </c>
      <c r="AV11" s="986"/>
      <c r="AW11" s="739" t="str">
        <f t="shared" si="26"/>
        <v/>
      </c>
      <c r="AX11" s="28" t="str">
        <f t="shared" si="27"/>
        <v>80-L1</v>
      </c>
      <c r="AY11" s="26" t="str">
        <f t="shared" si="28"/>
        <v>GTS-120</v>
      </c>
      <c r="AZ11" s="26">
        <f t="shared" si="29"/>
        <v>630</v>
      </c>
      <c r="BA11" s="734" t="str">
        <f t="shared" si="30"/>
        <v>5%-7%</v>
      </c>
      <c r="BB11" s="995"/>
      <c r="BC11" s="374">
        <f t="shared" si="31"/>
        <v>0</v>
      </c>
      <c r="BD11" s="154"/>
      <c r="BE11" s="24"/>
      <c r="BF11" s="992" t="str">
        <f t="shared" si="32"/>
        <v/>
      </c>
      <c r="BG11" s="987" t="str">
        <f t="shared" si="33"/>
        <v/>
      </c>
      <c r="BH11" s="986"/>
      <c r="BI11" s="739" t="str">
        <f t="shared" si="34"/>
        <v/>
      </c>
      <c r="BJ11" s="740">
        <f t="shared" si="35"/>
        <v>0</v>
      </c>
      <c r="BK11" s="988" t="str">
        <f t="shared" si="36"/>
        <v/>
      </c>
      <c r="BL11" s="28" t="str">
        <f t="shared" si="37"/>
        <v>80-L1</v>
      </c>
      <c r="BM11" s="26" t="str">
        <f t="shared" si="38"/>
        <v>GTS-120</v>
      </c>
      <c r="BN11" s="26">
        <f t="shared" si="39"/>
        <v>630</v>
      </c>
      <c r="BO11" s="734" t="str">
        <f t="shared" si="40"/>
        <v>5%-7%</v>
      </c>
      <c r="BP11" s="90"/>
      <c r="BQ11" s="374">
        <f t="shared" si="41"/>
        <v>0</v>
      </c>
      <c r="BR11" s="154"/>
      <c r="BS11" s="24"/>
      <c r="BT11" s="992" t="str">
        <f t="shared" si="42"/>
        <v/>
      </c>
      <c r="BU11" s="987" t="str">
        <f t="shared" si="43"/>
        <v/>
      </c>
      <c r="BV11" s="986"/>
      <c r="BW11" s="90" t="str">
        <f t="shared" si="44"/>
        <v/>
      </c>
      <c r="BX11" s="28" t="str">
        <f t="shared" si="45"/>
        <v>80-L1</v>
      </c>
      <c r="BY11" s="26" t="str">
        <f t="shared" si="46"/>
        <v>GTS-120</v>
      </c>
      <c r="BZ11" s="26">
        <f t="shared" si="47"/>
        <v>630</v>
      </c>
      <c r="CA11" s="734" t="str">
        <f t="shared" si="48"/>
        <v>5%-7%</v>
      </c>
      <c r="CB11" s="995"/>
      <c r="CC11" s="374">
        <f t="shared" si="49"/>
        <v>0</v>
      </c>
      <c r="CD11" s="154"/>
      <c r="CE11" s="24"/>
      <c r="CF11" s="992" t="str">
        <f t="shared" si="50"/>
        <v/>
      </c>
      <c r="CG11" s="987" t="str">
        <f t="shared" si="51"/>
        <v/>
      </c>
      <c r="CH11" s="986"/>
      <c r="CI11" s="90" t="str">
        <f t="shared" si="52"/>
        <v/>
      </c>
      <c r="CJ11" s="28" t="str">
        <f t="shared" si="53"/>
        <v>80-L1</v>
      </c>
      <c r="CK11" s="26" t="str">
        <f t="shared" si="54"/>
        <v>GTS-120</v>
      </c>
      <c r="CL11" s="26">
        <f t="shared" si="55"/>
        <v>630</v>
      </c>
      <c r="CM11" s="734" t="str">
        <f t="shared" si="56"/>
        <v>5%-7%</v>
      </c>
      <c r="CN11" s="995"/>
      <c r="CO11" s="374">
        <f t="shared" si="57"/>
        <v>0</v>
      </c>
      <c r="CP11" s="154"/>
      <c r="CQ11" s="24"/>
      <c r="CR11" s="992" t="str">
        <f t="shared" si="58"/>
        <v/>
      </c>
      <c r="CS11" s="987" t="str">
        <f t="shared" si="59"/>
        <v/>
      </c>
      <c r="CT11" s="986"/>
      <c r="CU11" s="90" t="str">
        <f t="shared" si="60"/>
        <v/>
      </c>
      <c r="CV11" s="28" t="str">
        <f t="shared" si="61"/>
        <v>80-L1</v>
      </c>
      <c r="CW11" s="26" t="str">
        <f t="shared" si="62"/>
        <v>GTS-120</v>
      </c>
      <c r="CX11" s="26">
        <f t="shared" si="63"/>
        <v>630</v>
      </c>
      <c r="CY11" s="734" t="str">
        <f t="shared" si="64"/>
        <v>5%-7%</v>
      </c>
      <c r="CZ11" s="90"/>
      <c r="DA11" s="374">
        <f t="shared" si="65"/>
        <v>0</v>
      </c>
      <c r="DB11" s="154"/>
      <c r="DC11" s="24"/>
      <c r="DD11" s="992" t="str">
        <f t="shared" si="66"/>
        <v/>
      </c>
      <c r="DE11" s="987" t="str">
        <f t="shared" si="67"/>
        <v/>
      </c>
      <c r="DF11" s="986"/>
      <c r="DG11" s="90" t="str">
        <f t="shared" si="68"/>
        <v/>
      </c>
      <c r="DH11" s="28" t="str">
        <f t="shared" si="69"/>
        <v>80-L1</v>
      </c>
      <c r="DI11" s="26" t="str">
        <f t="shared" si="70"/>
        <v>GTS-120</v>
      </c>
      <c r="DJ11" s="26">
        <f t="shared" si="71"/>
        <v>630</v>
      </c>
      <c r="DK11" s="734" t="str">
        <f t="shared" si="72"/>
        <v>5%-7%</v>
      </c>
      <c r="DL11" s="995"/>
      <c r="DM11" s="374">
        <f t="shared" si="73"/>
        <v>0</v>
      </c>
      <c r="DN11" s="154"/>
      <c r="DO11" s="24"/>
      <c r="DP11" s="992" t="str">
        <f t="shared" si="74"/>
        <v/>
      </c>
      <c r="DQ11" s="987" t="str">
        <f t="shared" si="75"/>
        <v/>
      </c>
      <c r="DR11" s="986"/>
      <c r="DS11" s="742" t="str">
        <f t="shared" si="76"/>
        <v/>
      </c>
      <c r="DT11" s="989">
        <f t="shared" si="77"/>
        <v>0</v>
      </c>
      <c r="DU11" s="990" t="str">
        <f t="shared" si="78"/>
        <v/>
      </c>
      <c r="DV11" s="28" t="str">
        <f t="shared" si="79"/>
        <v>80-L1</v>
      </c>
      <c r="DW11" s="26" t="str">
        <f t="shared" si="80"/>
        <v>GTS-120</v>
      </c>
      <c r="DX11" s="26">
        <f t="shared" si="81"/>
        <v>630</v>
      </c>
      <c r="DY11" s="734" t="str">
        <f t="shared" si="82"/>
        <v>5%-7%</v>
      </c>
      <c r="DZ11" s="90"/>
      <c r="EA11" s="374">
        <f t="shared" si="83"/>
        <v>0</v>
      </c>
      <c r="EB11" s="154"/>
      <c r="EC11" s="24"/>
      <c r="ED11" s="992" t="str">
        <f t="shared" si="84"/>
        <v/>
      </c>
      <c r="EE11" s="987" t="str">
        <f t="shared" si="85"/>
        <v/>
      </c>
      <c r="EF11" s="986"/>
      <c r="EG11" s="90" t="str">
        <f t="shared" si="86"/>
        <v/>
      </c>
      <c r="EH11" s="28" t="str">
        <f t="shared" si="87"/>
        <v>80-L1</v>
      </c>
      <c r="EI11" s="26" t="str">
        <f t="shared" si="88"/>
        <v>GTS-120</v>
      </c>
      <c r="EJ11" s="26">
        <f t="shared" si="89"/>
        <v>630</v>
      </c>
      <c r="EK11" s="734" t="str">
        <f t="shared" si="90"/>
        <v>5%-7%</v>
      </c>
      <c r="EL11" s="995"/>
      <c r="EM11" s="374">
        <f t="shared" si="91"/>
        <v>0</v>
      </c>
      <c r="EN11" s="154"/>
      <c r="EO11" s="24"/>
      <c r="EP11" s="992" t="str">
        <f t="shared" si="92"/>
        <v/>
      </c>
      <c r="EQ11" s="987" t="str">
        <f t="shared" si="93"/>
        <v/>
      </c>
      <c r="ER11" s="986"/>
      <c r="ES11" s="90" t="str">
        <f t="shared" si="94"/>
        <v/>
      </c>
      <c r="ET11" s="28" t="str">
        <f t="shared" si="95"/>
        <v>80-L1</v>
      </c>
      <c r="EU11" s="26" t="str">
        <f t="shared" si="96"/>
        <v>GTS-120</v>
      </c>
      <c r="EV11" s="26">
        <f t="shared" si="97"/>
        <v>630</v>
      </c>
      <c r="EW11" s="734" t="str">
        <f t="shared" si="98"/>
        <v>5%-7%</v>
      </c>
      <c r="EX11" s="995"/>
      <c r="EY11" s="374">
        <f t="shared" si="99"/>
        <v>0</v>
      </c>
      <c r="EZ11" s="154"/>
      <c r="FA11" s="24"/>
      <c r="FB11" s="992" t="str">
        <f t="shared" si="100"/>
        <v/>
      </c>
      <c r="FC11" s="987" t="str">
        <f t="shared" si="101"/>
        <v/>
      </c>
      <c r="FD11" s="986"/>
      <c r="FE11" s="90" t="str">
        <f t="shared" si="102"/>
        <v/>
      </c>
      <c r="FF11" s="28" t="str">
        <f t="shared" si="103"/>
        <v>80-L1</v>
      </c>
      <c r="FG11" s="26" t="str">
        <f t="shared" si="104"/>
        <v>GTS-120</v>
      </c>
      <c r="FH11" s="26">
        <f t="shared" si="105"/>
        <v>630</v>
      </c>
      <c r="FI11" s="734" t="str">
        <f t="shared" si="106"/>
        <v>5%-7%</v>
      </c>
      <c r="FJ11" s="90"/>
      <c r="FK11" s="374">
        <f t="shared" si="107"/>
        <v>0</v>
      </c>
      <c r="FL11" s="154"/>
      <c r="FM11" s="24"/>
      <c r="FN11" s="992" t="str">
        <f t="shared" si="108"/>
        <v/>
      </c>
      <c r="FO11" s="987" t="str">
        <f t="shared" si="109"/>
        <v/>
      </c>
      <c r="FP11" s="986"/>
      <c r="FQ11" s="90" t="str">
        <f t="shared" si="110"/>
        <v/>
      </c>
      <c r="FR11" s="28" t="str">
        <f t="shared" si="111"/>
        <v>80-L1</v>
      </c>
      <c r="FS11" s="26" t="str">
        <f t="shared" si="112"/>
        <v>GTS-120</v>
      </c>
      <c r="FT11" s="26">
        <f t="shared" si="113"/>
        <v>630</v>
      </c>
      <c r="FU11" s="734" t="str">
        <f t="shared" si="114"/>
        <v>5%-7%</v>
      </c>
      <c r="FV11" s="995"/>
      <c r="FW11" s="374">
        <f t="shared" si="115"/>
        <v>0</v>
      </c>
      <c r="FX11" s="154"/>
      <c r="FY11" s="24"/>
      <c r="FZ11" s="992" t="str">
        <f t="shared" si="116"/>
        <v/>
      </c>
      <c r="GA11" s="987" t="str">
        <f t="shared" si="117"/>
        <v/>
      </c>
      <c r="GB11" s="986"/>
      <c r="GC11" s="90" t="str">
        <f t="shared" si="118"/>
        <v/>
      </c>
      <c r="GD11" s="989">
        <f t="shared" si="119"/>
        <v>0</v>
      </c>
      <c r="GE11" s="988" t="str">
        <f t="shared" si="120"/>
        <v/>
      </c>
      <c r="GF11" s="28" t="str">
        <f t="shared" si="121"/>
        <v>80-L1</v>
      </c>
      <c r="GG11" s="26" t="str">
        <f t="shared" si="122"/>
        <v>GTS-120</v>
      </c>
      <c r="GH11" s="26">
        <f t="shared" si="123"/>
        <v>630</v>
      </c>
      <c r="GI11" s="734" t="str">
        <f t="shared" si="124"/>
        <v>5%-7%</v>
      </c>
      <c r="GJ11" s="90"/>
      <c r="GK11" s="374">
        <f t="shared" si="125"/>
        <v>0</v>
      </c>
      <c r="GL11" s="154"/>
      <c r="GM11" s="24"/>
      <c r="GN11" s="992" t="str">
        <f t="shared" si="126"/>
        <v/>
      </c>
      <c r="GO11" s="987" t="str">
        <f t="shared" si="127"/>
        <v/>
      </c>
      <c r="GP11" s="986"/>
      <c r="GQ11" s="90" t="str">
        <f t="shared" si="128"/>
        <v/>
      </c>
      <c r="GR11" s="28" t="str">
        <f t="shared" si="129"/>
        <v>80-L1</v>
      </c>
      <c r="GS11" s="26" t="str">
        <f t="shared" si="130"/>
        <v>GTS-120</v>
      </c>
      <c r="GT11" s="26">
        <f t="shared" si="131"/>
        <v>630</v>
      </c>
      <c r="GU11" s="734" t="str">
        <f t="shared" si="132"/>
        <v>5%-7%</v>
      </c>
      <c r="GV11" s="995"/>
      <c r="GW11" s="374">
        <f t="shared" si="133"/>
        <v>0</v>
      </c>
      <c r="GX11" s="154"/>
      <c r="GY11" s="24"/>
      <c r="GZ11" s="992" t="str">
        <f t="shared" si="134"/>
        <v/>
      </c>
      <c r="HA11" s="987" t="str">
        <f t="shared" si="135"/>
        <v/>
      </c>
      <c r="HB11" s="986"/>
      <c r="HC11" s="90" t="str">
        <f t="shared" si="136"/>
        <v/>
      </c>
      <c r="HD11" s="28" t="str">
        <f t="shared" si="137"/>
        <v>80-L1</v>
      </c>
      <c r="HE11" s="26" t="str">
        <f t="shared" si="138"/>
        <v>GTS-120</v>
      </c>
      <c r="HF11" s="26">
        <f t="shared" si="139"/>
        <v>630</v>
      </c>
      <c r="HG11" s="734" t="str">
        <f t="shared" si="140"/>
        <v>5%-7%</v>
      </c>
      <c r="HH11" s="995"/>
      <c r="HI11" s="374">
        <f t="shared" si="141"/>
        <v>0</v>
      </c>
      <c r="HJ11" s="154"/>
      <c r="HK11" s="24"/>
      <c r="HL11" s="992" t="str">
        <f t="shared" si="142"/>
        <v/>
      </c>
      <c r="HM11" s="987" t="str">
        <f t="shared" si="143"/>
        <v/>
      </c>
      <c r="HN11" s="986"/>
      <c r="HO11" s="90" t="str">
        <f t="shared" si="144"/>
        <v/>
      </c>
      <c r="HP11" s="28" t="str">
        <f t="shared" si="145"/>
        <v>80-L1</v>
      </c>
      <c r="HQ11" s="26" t="str">
        <f t="shared" si="146"/>
        <v>GTS-120</v>
      </c>
      <c r="HR11" s="26">
        <f t="shared" si="147"/>
        <v>630</v>
      </c>
      <c r="HS11" s="734" t="str">
        <f t="shared" si="148"/>
        <v>5%-7%</v>
      </c>
      <c r="HT11" s="90"/>
      <c r="HU11" s="374">
        <f t="shared" si="149"/>
        <v>0</v>
      </c>
      <c r="HV11" s="154"/>
      <c r="HW11" s="24"/>
      <c r="HX11" s="992" t="str">
        <f t="shared" si="150"/>
        <v/>
      </c>
      <c r="HY11" s="987" t="str">
        <f t="shared" si="151"/>
        <v/>
      </c>
      <c r="HZ11" s="986"/>
      <c r="IA11" s="90" t="str">
        <f t="shared" si="152"/>
        <v/>
      </c>
      <c r="IB11" s="28" t="str">
        <f t="shared" si="153"/>
        <v>80-L1</v>
      </c>
      <c r="IC11" s="26" t="str">
        <f t="shared" si="154"/>
        <v>GTS-120</v>
      </c>
      <c r="ID11" s="26">
        <f t="shared" si="155"/>
        <v>630</v>
      </c>
      <c r="IE11" s="734" t="str">
        <f t="shared" si="156"/>
        <v>5%-7%</v>
      </c>
      <c r="IF11" s="995"/>
      <c r="IG11" s="374">
        <f t="shared" si="157"/>
        <v>0</v>
      </c>
      <c r="IH11" s="154"/>
      <c r="II11" s="24"/>
      <c r="IJ11" s="992" t="str">
        <f t="shared" si="158"/>
        <v/>
      </c>
      <c r="IK11" s="987" t="str">
        <f t="shared" si="159"/>
        <v/>
      </c>
      <c r="IL11" s="986"/>
      <c r="IM11" s="90" t="str">
        <f t="shared" si="160"/>
        <v/>
      </c>
      <c r="IN11" s="989">
        <f t="shared" si="161"/>
        <v>0</v>
      </c>
      <c r="IO11" s="988" t="str">
        <f t="shared" si="162"/>
        <v/>
      </c>
      <c r="IP11" s="28" t="str">
        <f t="shared" si="163"/>
        <v>80-L1</v>
      </c>
      <c r="IQ11" s="26" t="str">
        <f t="shared" si="164"/>
        <v>GTS-120</v>
      </c>
      <c r="IR11" s="26">
        <f t="shared" si="165"/>
        <v>630</v>
      </c>
      <c r="IS11" s="734" t="str">
        <f t="shared" si="166"/>
        <v>5%-7%</v>
      </c>
      <c r="IT11" s="90"/>
      <c r="IU11" s="374">
        <f t="shared" si="167"/>
        <v>0</v>
      </c>
      <c r="IV11" s="154"/>
      <c r="IW11" s="24"/>
      <c r="IX11" s="992" t="str">
        <f t="shared" si="168"/>
        <v/>
      </c>
      <c r="IY11" s="987" t="str">
        <f t="shared" si="169"/>
        <v/>
      </c>
      <c r="IZ11" s="986"/>
      <c r="JA11" s="90" t="str">
        <f t="shared" si="170"/>
        <v/>
      </c>
      <c r="JB11" s="28" t="str">
        <f t="shared" si="171"/>
        <v>80-L1</v>
      </c>
      <c r="JC11" s="26" t="str">
        <f t="shared" si="172"/>
        <v>GTS-120</v>
      </c>
      <c r="JD11" s="26">
        <f t="shared" si="173"/>
        <v>630</v>
      </c>
      <c r="JE11" s="734" t="str">
        <f t="shared" si="174"/>
        <v>5%-7%</v>
      </c>
      <c r="JF11" s="995"/>
      <c r="JG11" s="374">
        <f t="shared" si="175"/>
        <v>0</v>
      </c>
      <c r="JH11" s="154"/>
      <c r="JI11" s="24"/>
      <c r="JJ11" s="992" t="str">
        <f t="shared" si="176"/>
        <v/>
      </c>
      <c r="JK11" s="987" t="str">
        <f t="shared" si="177"/>
        <v/>
      </c>
      <c r="JL11" s="986"/>
      <c r="JM11" s="90" t="str">
        <f t="shared" si="178"/>
        <v/>
      </c>
      <c r="JN11" s="28" t="str">
        <f t="shared" si="179"/>
        <v>80-L1</v>
      </c>
      <c r="JO11" s="26" t="str">
        <f t="shared" si="180"/>
        <v>GTS-120</v>
      </c>
      <c r="JP11" s="26">
        <f t="shared" si="181"/>
        <v>630</v>
      </c>
      <c r="JQ11" s="734" t="str">
        <f t="shared" si="182"/>
        <v>5%-7%</v>
      </c>
      <c r="JR11" s="995"/>
      <c r="JS11" s="374">
        <f t="shared" si="183"/>
        <v>0</v>
      </c>
      <c r="JT11" s="154"/>
      <c r="JU11" s="24"/>
      <c r="JV11" s="992" t="str">
        <f t="shared" si="184"/>
        <v/>
      </c>
      <c r="JW11" s="987" t="str">
        <f t="shared" si="185"/>
        <v/>
      </c>
      <c r="JX11" s="986"/>
      <c r="JY11" s="90" t="str">
        <f t="shared" si="186"/>
        <v/>
      </c>
      <c r="JZ11" s="28" t="str">
        <f t="shared" si="187"/>
        <v>80-L1</v>
      </c>
      <c r="KA11" s="26" t="str">
        <f t="shared" si="188"/>
        <v>GTS-120</v>
      </c>
      <c r="KB11" s="26">
        <f t="shared" si="189"/>
        <v>630</v>
      </c>
      <c r="KC11" s="734" t="str">
        <f t="shared" si="190"/>
        <v>5%-7%</v>
      </c>
      <c r="KD11" s="90"/>
      <c r="KE11" s="374">
        <f t="shared" si="191"/>
        <v>0</v>
      </c>
      <c r="KF11" s="154"/>
      <c r="KG11" s="24"/>
      <c r="KH11" s="992" t="str">
        <f t="shared" si="192"/>
        <v/>
      </c>
      <c r="KI11" s="987" t="str">
        <f t="shared" si="193"/>
        <v/>
      </c>
      <c r="KJ11" s="986"/>
      <c r="KK11" s="90" t="str">
        <f t="shared" si="194"/>
        <v/>
      </c>
      <c r="KL11" s="28" t="str">
        <f t="shared" si="195"/>
        <v>80-L1</v>
      </c>
      <c r="KM11" s="26" t="str">
        <f t="shared" si="196"/>
        <v>GTS-120</v>
      </c>
      <c r="KN11" s="26">
        <f t="shared" si="197"/>
        <v>630</v>
      </c>
      <c r="KO11" s="734" t="str">
        <f t="shared" si="198"/>
        <v>5%-7%</v>
      </c>
      <c r="KP11" s="995"/>
      <c r="KQ11" s="374">
        <f t="shared" si="199"/>
        <v>0</v>
      </c>
      <c r="KR11" s="154"/>
      <c r="KS11" s="24"/>
      <c r="KT11" s="992" t="str">
        <f t="shared" si="200"/>
        <v/>
      </c>
      <c r="KU11" s="987" t="str">
        <f t="shared" si="201"/>
        <v/>
      </c>
      <c r="KV11" s="986"/>
      <c r="KW11" s="90" t="str">
        <f t="shared" si="202"/>
        <v/>
      </c>
      <c r="KX11" s="989">
        <f t="shared" si="203"/>
        <v>0</v>
      </c>
      <c r="KY11" s="988" t="str">
        <f t="shared" si="204"/>
        <v/>
      </c>
    </row>
    <row r="12" spans="1:311" ht="15.75">
      <c r="A12" s="86" t="s">
        <v>82</v>
      </c>
      <c r="B12" s="777" t="s">
        <v>59</v>
      </c>
      <c r="C12" s="26" t="str">
        <f>VLOOKUP($B12,'OP Info'!$C$4:$J$62,4,FALSE)</f>
        <v>GTS-120</v>
      </c>
      <c r="D12" s="26">
        <f>VLOOKUP($B12,'OP Info'!$C$4:$J$62,3,FALSE)</f>
        <v>690</v>
      </c>
      <c r="E12" s="734" t="str">
        <f>CONCATENATE(VLOOKUP($B12,'OP Info'!$C$4:$J$62,5,FALSE),"%-",VLOOKUP($B12,'OP Info'!$C$4:$J$62,6,FALSE),"%")</f>
        <v>5%-7%</v>
      </c>
      <c r="F12" s="739"/>
      <c r="G12" s="374">
        <f t="shared" si="0"/>
        <v>0</v>
      </c>
      <c r="H12" s="991"/>
      <c r="I12" s="991"/>
      <c r="J12" s="992" t="str">
        <f t="shared" si="1"/>
        <v/>
      </c>
      <c r="K12" s="993" t="str">
        <f t="shared" si="2"/>
        <v/>
      </c>
      <c r="L12" s="986"/>
      <c r="M12" s="762" t="str">
        <f t="shared" si="205"/>
        <v/>
      </c>
      <c r="N12" s="331" t="str">
        <f t="shared" si="3"/>
        <v>90-L1</v>
      </c>
      <c r="O12" s="26" t="str">
        <f t="shared" si="4"/>
        <v>GTS-120</v>
      </c>
      <c r="P12" s="26">
        <f t="shared" si="5"/>
        <v>690</v>
      </c>
      <c r="Q12" s="734" t="str">
        <f t="shared" si="6"/>
        <v>5%-7%</v>
      </c>
      <c r="R12" s="90"/>
      <c r="S12" s="90">
        <f t="shared" si="7"/>
        <v>0</v>
      </c>
      <c r="T12" s="154"/>
      <c r="U12" s="24"/>
      <c r="V12" s="992" t="str">
        <f t="shared" si="8"/>
        <v/>
      </c>
      <c r="W12" s="403" t="str">
        <f t="shared" si="9"/>
        <v/>
      </c>
      <c r="X12" s="986"/>
      <c r="Y12" s="739" t="str">
        <f t="shared" si="10"/>
        <v/>
      </c>
      <c r="Z12" s="28" t="str">
        <f t="shared" si="11"/>
        <v>90-L1</v>
      </c>
      <c r="AA12" s="26" t="str">
        <f t="shared" si="12"/>
        <v>GTS-120</v>
      </c>
      <c r="AB12" s="26">
        <f t="shared" si="13"/>
        <v>690</v>
      </c>
      <c r="AC12" s="734" t="str">
        <f t="shared" si="14"/>
        <v>5%-7%</v>
      </c>
      <c r="AD12" s="995"/>
      <c r="AE12" s="374">
        <f t="shared" si="15"/>
        <v>0</v>
      </c>
      <c r="AF12" s="154"/>
      <c r="AG12" s="24"/>
      <c r="AH12" s="992" t="str">
        <f t="shared" si="16"/>
        <v/>
      </c>
      <c r="AI12" s="403" t="str">
        <f t="shared" si="17"/>
        <v/>
      </c>
      <c r="AJ12" s="986"/>
      <c r="AK12" s="739" t="str">
        <f t="shared" si="18"/>
        <v/>
      </c>
      <c r="AL12" s="28" t="str">
        <f t="shared" si="19"/>
        <v>90-L1</v>
      </c>
      <c r="AM12" s="26" t="str">
        <f t="shared" si="20"/>
        <v>GTS-120</v>
      </c>
      <c r="AN12" s="26">
        <f t="shared" si="21"/>
        <v>690</v>
      </c>
      <c r="AO12" s="734" t="str">
        <f t="shared" si="22"/>
        <v>5%-7%</v>
      </c>
      <c r="AP12" s="995"/>
      <c r="AQ12" s="374">
        <f t="shared" si="23"/>
        <v>0</v>
      </c>
      <c r="AR12" s="24"/>
      <c r="AS12" s="24"/>
      <c r="AT12" s="992" t="str">
        <f t="shared" si="24"/>
        <v/>
      </c>
      <c r="AU12" s="987" t="str">
        <f t="shared" si="25"/>
        <v/>
      </c>
      <c r="AV12" s="986"/>
      <c r="AW12" s="739" t="str">
        <f t="shared" si="26"/>
        <v/>
      </c>
      <c r="AX12" s="28" t="str">
        <f t="shared" si="27"/>
        <v>90-L1</v>
      </c>
      <c r="AY12" s="26" t="str">
        <f t="shared" si="28"/>
        <v>GTS-120</v>
      </c>
      <c r="AZ12" s="26">
        <f t="shared" si="29"/>
        <v>690</v>
      </c>
      <c r="BA12" s="734" t="str">
        <f t="shared" si="30"/>
        <v>5%-7%</v>
      </c>
      <c r="BB12" s="995"/>
      <c r="BC12" s="374">
        <f t="shared" si="31"/>
        <v>0</v>
      </c>
      <c r="BD12" s="154"/>
      <c r="BE12" s="24"/>
      <c r="BF12" s="992" t="str">
        <f t="shared" si="32"/>
        <v/>
      </c>
      <c r="BG12" s="987" t="str">
        <f t="shared" si="33"/>
        <v/>
      </c>
      <c r="BH12" s="986"/>
      <c r="BI12" s="739" t="str">
        <f t="shared" si="34"/>
        <v/>
      </c>
      <c r="BJ12" s="740">
        <f t="shared" si="35"/>
        <v>0</v>
      </c>
      <c r="BK12" s="988" t="str">
        <f t="shared" si="36"/>
        <v/>
      </c>
      <c r="BL12" s="28" t="str">
        <f t="shared" si="37"/>
        <v>90-L1</v>
      </c>
      <c r="BM12" s="26" t="str">
        <f t="shared" si="38"/>
        <v>GTS-120</v>
      </c>
      <c r="BN12" s="26">
        <f t="shared" si="39"/>
        <v>690</v>
      </c>
      <c r="BO12" s="734" t="str">
        <f t="shared" si="40"/>
        <v>5%-7%</v>
      </c>
      <c r="BP12" s="90"/>
      <c r="BQ12" s="374">
        <f t="shared" si="41"/>
        <v>0</v>
      </c>
      <c r="BR12" s="154"/>
      <c r="BS12" s="24"/>
      <c r="BT12" s="992" t="str">
        <f t="shared" si="42"/>
        <v/>
      </c>
      <c r="BU12" s="987" t="str">
        <f t="shared" si="43"/>
        <v/>
      </c>
      <c r="BV12" s="986"/>
      <c r="BW12" s="90" t="str">
        <f t="shared" si="44"/>
        <v/>
      </c>
      <c r="BX12" s="28" t="str">
        <f t="shared" si="45"/>
        <v>90-L1</v>
      </c>
      <c r="BY12" s="26" t="str">
        <f t="shared" si="46"/>
        <v>GTS-120</v>
      </c>
      <c r="BZ12" s="26">
        <f t="shared" si="47"/>
        <v>690</v>
      </c>
      <c r="CA12" s="734" t="str">
        <f t="shared" si="48"/>
        <v>5%-7%</v>
      </c>
      <c r="CB12" s="995"/>
      <c r="CC12" s="374">
        <f t="shared" si="49"/>
        <v>0</v>
      </c>
      <c r="CD12" s="154"/>
      <c r="CE12" s="24"/>
      <c r="CF12" s="992" t="str">
        <f t="shared" si="50"/>
        <v/>
      </c>
      <c r="CG12" s="987" t="str">
        <f t="shared" si="51"/>
        <v/>
      </c>
      <c r="CH12" s="986"/>
      <c r="CI12" s="90" t="str">
        <f t="shared" si="52"/>
        <v/>
      </c>
      <c r="CJ12" s="28" t="str">
        <f t="shared" si="53"/>
        <v>90-L1</v>
      </c>
      <c r="CK12" s="26" t="str">
        <f t="shared" si="54"/>
        <v>GTS-120</v>
      </c>
      <c r="CL12" s="26">
        <f t="shared" si="55"/>
        <v>690</v>
      </c>
      <c r="CM12" s="734" t="str">
        <f t="shared" si="56"/>
        <v>5%-7%</v>
      </c>
      <c r="CN12" s="995"/>
      <c r="CO12" s="374">
        <f t="shared" si="57"/>
        <v>0</v>
      </c>
      <c r="CP12" s="154"/>
      <c r="CQ12" s="24"/>
      <c r="CR12" s="992" t="str">
        <f t="shared" si="58"/>
        <v/>
      </c>
      <c r="CS12" s="987" t="str">
        <f t="shared" si="59"/>
        <v/>
      </c>
      <c r="CT12" s="986"/>
      <c r="CU12" s="90" t="str">
        <f t="shared" si="60"/>
        <v/>
      </c>
      <c r="CV12" s="28" t="str">
        <f t="shared" si="61"/>
        <v>90-L1</v>
      </c>
      <c r="CW12" s="26" t="str">
        <f t="shared" si="62"/>
        <v>GTS-120</v>
      </c>
      <c r="CX12" s="26">
        <f t="shared" si="63"/>
        <v>690</v>
      </c>
      <c r="CY12" s="734" t="str">
        <f t="shared" si="64"/>
        <v>5%-7%</v>
      </c>
      <c r="CZ12" s="90"/>
      <c r="DA12" s="374">
        <f t="shared" si="65"/>
        <v>0</v>
      </c>
      <c r="DB12" s="154"/>
      <c r="DC12" s="24"/>
      <c r="DD12" s="992" t="str">
        <f t="shared" si="66"/>
        <v/>
      </c>
      <c r="DE12" s="987" t="str">
        <f t="shared" si="67"/>
        <v/>
      </c>
      <c r="DF12" s="986"/>
      <c r="DG12" s="90" t="str">
        <f t="shared" si="68"/>
        <v/>
      </c>
      <c r="DH12" s="28" t="str">
        <f t="shared" si="69"/>
        <v>90-L1</v>
      </c>
      <c r="DI12" s="26" t="str">
        <f t="shared" si="70"/>
        <v>GTS-120</v>
      </c>
      <c r="DJ12" s="26">
        <f t="shared" si="71"/>
        <v>690</v>
      </c>
      <c r="DK12" s="734" t="str">
        <f t="shared" si="72"/>
        <v>5%-7%</v>
      </c>
      <c r="DL12" s="995"/>
      <c r="DM12" s="374">
        <f t="shared" si="73"/>
        <v>0</v>
      </c>
      <c r="DN12" s="154"/>
      <c r="DO12" s="24"/>
      <c r="DP12" s="992" t="str">
        <f t="shared" si="74"/>
        <v/>
      </c>
      <c r="DQ12" s="987" t="str">
        <f t="shared" si="75"/>
        <v/>
      </c>
      <c r="DR12" s="986"/>
      <c r="DS12" s="742" t="str">
        <f t="shared" si="76"/>
        <v/>
      </c>
      <c r="DT12" s="989">
        <f t="shared" si="77"/>
        <v>0</v>
      </c>
      <c r="DU12" s="990" t="str">
        <f t="shared" si="78"/>
        <v/>
      </c>
      <c r="DV12" s="28" t="str">
        <f t="shared" si="79"/>
        <v>90-L1</v>
      </c>
      <c r="DW12" s="26" t="str">
        <f t="shared" si="80"/>
        <v>GTS-120</v>
      </c>
      <c r="DX12" s="26">
        <f t="shared" si="81"/>
        <v>690</v>
      </c>
      <c r="DY12" s="734" t="str">
        <f t="shared" si="82"/>
        <v>5%-7%</v>
      </c>
      <c r="DZ12" s="90"/>
      <c r="EA12" s="374">
        <f t="shared" si="83"/>
        <v>0</v>
      </c>
      <c r="EB12" s="154"/>
      <c r="EC12" s="24"/>
      <c r="ED12" s="992" t="str">
        <f t="shared" si="84"/>
        <v/>
      </c>
      <c r="EE12" s="987" t="str">
        <f t="shared" si="85"/>
        <v/>
      </c>
      <c r="EF12" s="986"/>
      <c r="EG12" s="90" t="str">
        <f t="shared" si="86"/>
        <v/>
      </c>
      <c r="EH12" s="28" t="str">
        <f t="shared" si="87"/>
        <v>90-L1</v>
      </c>
      <c r="EI12" s="26" t="str">
        <f t="shared" si="88"/>
        <v>GTS-120</v>
      </c>
      <c r="EJ12" s="26">
        <f t="shared" si="89"/>
        <v>690</v>
      </c>
      <c r="EK12" s="734" t="str">
        <f t="shared" si="90"/>
        <v>5%-7%</v>
      </c>
      <c r="EL12" s="995"/>
      <c r="EM12" s="374">
        <f t="shared" si="91"/>
        <v>0</v>
      </c>
      <c r="EN12" s="154"/>
      <c r="EO12" s="24"/>
      <c r="EP12" s="992" t="str">
        <f t="shared" si="92"/>
        <v/>
      </c>
      <c r="EQ12" s="987" t="str">
        <f t="shared" si="93"/>
        <v/>
      </c>
      <c r="ER12" s="986"/>
      <c r="ES12" s="90" t="str">
        <f t="shared" si="94"/>
        <v/>
      </c>
      <c r="ET12" s="28" t="str">
        <f t="shared" si="95"/>
        <v>90-L1</v>
      </c>
      <c r="EU12" s="26" t="str">
        <f t="shared" si="96"/>
        <v>GTS-120</v>
      </c>
      <c r="EV12" s="26">
        <f t="shared" si="97"/>
        <v>690</v>
      </c>
      <c r="EW12" s="734" t="str">
        <f t="shared" si="98"/>
        <v>5%-7%</v>
      </c>
      <c r="EX12" s="995"/>
      <c r="EY12" s="374">
        <f t="shared" si="99"/>
        <v>0</v>
      </c>
      <c r="EZ12" s="154"/>
      <c r="FA12" s="24"/>
      <c r="FB12" s="992" t="str">
        <f t="shared" si="100"/>
        <v/>
      </c>
      <c r="FC12" s="987" t="str">
        <f t="shared" si="101"/>
        <v/>
      </c>
      <c r="FD12" s="986"/>
      <c r="FE12" s="90" t="str">
        <f t="shared" si="102"/>
        <v/>
      </c>
      <c r="FF12" s="28" t="str">
        <f t="shared" si="103"/>
        <v>90-L1</v>
      </c>
      <c r="FG12" s="26" t="str">
        <f t="shared" si="104"/>
        <v>GTS-120</v>
      </c>
      <c r="FH12" s="26">
        <f t="shared" si="105"/>
        <v>690</v>
      </c>
      <c r="FI12" s="734" t="str">
        <f t="shared" si="106"/>
        <v>5%-7%</v>
      </c>
      <c r="FJ12" s="90"/>
      <c r="FK12" s="374">
        <f t="shared" si="107"/>
        <v>0</v>
      </c>
      <c r="FL12" s="154"/>
      <c r="FM12" s="24"/>
      <c r="FN12" s="992" t="str">
        <f t="shared" si="108"/>
        <v/>
      </c>
      <c r="FO12" s="987" t="str">
        <f t="shared" si="109"/>
        <v/>
      </c>
      <c r="FP12" s="986"/>
      <c r="FQ12" s="90" t="str">
        <f t="shared" si="110"/>
        <v/>
      </c>
      <c r="FR12" s="28" t="str">
        <f t="shared" si="111"/>
        <v>90-L1</v>
      </c>
      <c r="FS12" s="26" t="str">
        <f t="shared" si="112"/>
        <v>GTS-120</v>
      </c>
      <c r="FT12" s="26">
        <f t="shared" si="113"/>
        <v>690</v>
      </c>
      <c r="FU12" s="734" t="str">
        <f t="shared" si="114"/>
        <v>5%-7%</v>
      </c>
      <c r="FV12" s="995"/>
      <c r="FW12" s="374">
        <f t="shared" si="115"/>
        <v>0</v>
      </c>
      <c r="FX12" s="154"/>
      <c r="FY12" s="24"/>
      <c r="FZ12" s="992" t="str">
        <f t="shared" si="116"/>
        <v/>
      </c>
      <c r="GA12" s="987" t="str">
        <f t="shared" si="117"/>
        <v/>
      </c>
      <c r="GB12" s="986"/>
      <c r="GC12" s="90" t="str">
        <f t="shared" si="118"/>
        <v/>
      </c>
      <c r="GD12" s="989">
        <f t="shared" si="119"/>
        <v>0</v>
      </c>
      <c r="GE12" s="988" t="str">
        <f t="shared" si="120"/>
        <v/>
      </c>
      <c r="GF12" s="28" t="str">
        <f t="shared" si="121"/>
        <v>90-L1</v>
      </c>
      <c r="GG12" s="26" t="str">
        <f t="shared" si="122"/>
        <v>GTS-120</v>
      </c>
      <c r="GH12" s="26">
        <f t="shared" si="123"/>
        <v>690</v>
      </c>
      <c r="GI12" s="734" t="str">
        <f t="shared" si="124"/>
        <v>5%-7%</v>
      </c>
      <c r="GJ12" s="90"/>
      <c r="GK12" s="374">
        <f t="shared" si="125"/>
        <v>0</v>
      </c>
      <c r="GL12" s="154"/>
      <c r="GM12" s="24"/>
      <c r="GN12" s="992" t="str">
        <f t="shared" si="126"/>
        <v/>
      </c>
      <c r="GO12" s="987" t="str">
        <f t="shared" si="127"/>
        <v/>
      </c>
      <c r="GP12" s="986"/>
      <c r="GQ12" s="90" t="str">
        <f t="shared" si="128"/>
        <v/>
      </c>
      <c r="GR12" s="28" t="str">
        <f t="shared" si="129"/>
        <v>90-L1</v>
      </c>
      <c r="GS12" s="26" t="str">
        <f t="shared" si="130"/>
        <v>GTS-120</v>
      </c>
      <c r="GT12" s="26">
        <f t="shared" si="131"/>
        <v>690</v>
      </c>
      <c r="GU12" s="734" t="str">
        <f t="shared" si="132"/>
        <v>5%-7%</v>
      </c>
      <c r="GV12" s="995"/>
      <c r="GW12" s="374">
        <f t="shared" si="133"/>
        <v>0</v>
      </c>
      <c r="GX12" s="154"/>
      <c r="GY12" s="24"/>
      <c r="GZ12" s="992" t="str">
        <f t="shared" si="134"/>
        <v/>
      </c>
      <c r="HA12" s="987" t="str">
        <f t="shared" si="135"/>
        <v/>
      </c>
      <c r="HB12" s="986"/>
      <c r="HC12" s="90" t="str">
        <f t="shared" si="136"/>
        <v/>
      </c>
      <c r="HD12" s="28" t="str">
        <f t="shared" si="137"/>
        <v>90-L1</v>
      </c>
      <c r="HE12" s="26" t="str">
        <f t="shared" si="138"/>
        <v>GTS-120</v>
      </c>
      <c r="HF12" s="26">
        <f t="shared" si="139"/>
        <v>690</v>
      </c>
      <c r="HG12" s="734" t="str">
        <f t="shared" si="140"/>
        <v>5%-7%</v>
      </c>
      <c r="HH12" s="995"/>
      <c r="HI12" s="374">
        <f t="shared" si="141"/>
        <v>0</v>
      </c>
      <c r="HJ12" s="154"/>
      <c r="HK12" s="24"/>
      <c r="HL12" s="992" t="str">
        <f t="shared" si="142"/>
        <v/>
      </c>
      <c r="HM12" s="987" t="str">
        <f t="shared" si="143"/>
        <v/>
      </c>
      <c r="HN12" s="986"/>
      <c r="HO12" s="90" t="str">
        <f t="shared" si="144"/>
        <v/>
      </c>
      <c r="HP12" s="28" t="str">
        <f t="shared" si="145"/>
        <v>90-L1</v>
      </c>
      <c r="HQ12" s="26" t="str">
        <f t="shared" si="146"/>
        <v>GTS-120</v>
      </c>
      <c r="HR12" s="26">
        <f t="shared" si="147"/>
        <v>690</v>
      </c>
      <c r="HS12" s="734" t="str">
        <f t="shared" si="148"/>
        <v>5%-7%</v>
      </c>
      <c r="HT12" s="90"/>
      <c r="HU12" s="374">
        <f t="shared" si="149"/>
        <v>0</v>
      </c>
      <c r="HV12" s="154"/>
      <c r="HW12" s="24"/>
      <c r="HX12" s="992" t="str">
        <f t="shared" si="150"/>
        <v/>
      </c>
      <c r="HY12" s="987" t="str">
        <f t="shared" si="151"/>
        <v/>
      </c>
      <c r="HZ12" s="986"/>
      <c r="IA12" s="90" t="str">
        <f t="shared" si="152"/>
        <v/>
      </c>
      <c r="IB12" s="28" t="str">
        <f t="shared" si="153"/>
        <v>90-L1</v>
      </c>
      <c r="IC12" s="26" t="str">
        <f t="shared" si="154"/>
        <v>GTS-120</v>
      </c>
      <c r="ID12" s="26">
        <f t="shared" si="155"/>
        <v>690</v>
      </c>
      <c r="IE12" s="734" t="str">
        <f t="shared" si="156"/>
        <v>5%-7%</v>
      </c>
      <c r="IF12" s="995"/>
      <c r="IG12" s="374">
        <f t="shared" si="157"/>
        <v>0</v>
      </c>
      <c r="IH12" s="154"/>
      <c r="II12" s="24"/>
      <c r="IJ12" s="992" t="str">
        <f t="shared" si="158"/>
        <v/>
      </c>
      <c r="IK12" s="987" t="str">
        <f t="shared" si="159"/>
        <v/>
      </c>
      <c r="IL12" s="986"/>
      <c r="IM12" s="90" t="str">
        <f t="shared" si="160"/>
        <v/>
      </c>
      <c r="IN12" s="989">
        <f t="shared" si="161"/>
        <v>0</v>
      </c>
      <c r="IO12" s="988" t="str">
        <f t="shared" si="162"/>
        <v/>
      </c>
      <c r="IP12" s="28" t="str">
        <f t="shared" si="163"/>
        <v>90-L1</v>
      </c>
      <c r="IQ12" s="26" t="str">
        <f t="shared" si="164"/>
        <v>GTS-120</v>
      </c>
      <c r="IR12" s="26">
        <f t="shared" si="165"/>
        <v>690</v>
      </c>
      <c r="IS12" s="734" t="str">
        <f t="shared" si="166"/>
        <v>5%-7%</v>
      </c>
      <c r="IT12" s="90"/>
      <c r="IU12" s="374">
        <f t="shared" si="167"/>
        <v>0</v>
      </c>
      <c r="IV12" s="154"/>
      <c r="IW12" s="24"/>
      <c r="IX12" s="992" t="str">
        <f t="shared" si="168"/>
        <v/>
      </c>
      <c r="IY12" s="987" t="str">
        <f t="shared" si="169"/>
        <v/>
      </c>
      <c r="IZ12" s="986"/>
      <c r="JA12" s="90" t="str">
        <f t="shared" si="170"/>
        <v/>
      </c>
      <c r="JB12" s="28" t="str">
        <f t="shared" si="171"/>
        <v>90-L1</v>
      </c>
      <c r="JC12" s="26" t="str">
        <f t="shared" si="172"/>
        <v>GTS-120</v>
      </c>
      <c r="JD12" s="26">
        <f t="shared" si="173"/>
        <v>690</v>
      </c>
      <c r="JE12" s="734" t="str">
        <f t="shared" si="174"/>
        <v>5%-7%</v>
      </c>
      <c r="JF12" s="995"/>
      <c r="JG12" s="374">
        <f t="shared" si="175"/>
        <v>0</v>
      </c>
      <c r="JH12" s="154"/>
      <c r="JI12" s="24"/>
      <c r="JJ12" s="992" t="str">
        <f t="shared" si="176"/>
        <v/>
      </c>
      <c r="JK12" s="987" t="str">
        <f t="shared" si="177"/>
        <v/>
      </c>
      <c r="JL12" s="986"/>
      <c r="JM12" s="90" t="str">
        <f t="shared" si="178"/>
        <v/>
      </c>
      <c r="JN12" s="28" t="str">
        <f t="shared" si="179"/>
        <v>90-L1</v>
      </c>
      <c r="JO12" s="26" t="str">
        <f t="shared" si="180"/>
        <v>GTS-120</v>
      </c>
      <c r="JP12" s="26">
        <f t="shared" si="181"/>
        <v>690</v>
      </c>
      <c r="JQ12" s="734" t="str">
        <f t="shared" si="182"/>
        <v>5%-7%</v>
      </c>
      <c r="JR12" s="995"/>
      <c r="JS12" s="374">
        <f t="shared" si="183"/>
        <v>0</v>
      </c>
      <c r="JT12" s="154"/>
      <c r="JU12" s="24"/>
      <c r="JV12" s="992" t="str">
        <f t="shared" si="184"/>
        <v/>
      </c>
      <c r="JW12" s="987" t="str">
        <f t="shared" si="185"/>
        <v/>
      </c>
      <c r="JX12" s="986"/>
      <c r="JY12" s="90" t="str">
        <f t="shared" si="186"/>
        <v/>
      </c>
      <c r="JZ12" s="28" t="str">
        <f t="shared" si="187"/>
        <v>90-L1</v>
      </c>
      <c r="KA12" s="26" t="str">
        <f t="shared" si="188"/>
        <v>GTS-120</v>
      </c>
      <c r="KB12" s="26">
        <f t="shared" si="189"/>
        <v>690</v>
      </c>
      <c r="KC12" s="734" t="str">
        <f t="shared" si="190"/>
        <v>5%-7%</v>
      </c>
      <c r="KD12" s="90"/>
      <c r="KE12" s="374">
        <f t="shared" si="191"/>
        <v>0</v>
      </c>
      <c r="KF12" s="154"/>
      <c r="KG12" s="24"/>
      <c r="KH12" s="992" t="str">
        <f t="shared" si="192"/>
        <v/>
      </c>
      <c r="KI12" s="987" t="str">
        <f t="shared" si="193"/>
        <v/>
      </c>
      <c r="KJ12" s="986"/>
      <c r="KK12" s="90" t="str">
        <f t="shared" si="194"/>
        <v/>
      </c>
      <c r="KL12" s="28" t="str">
        <f t="shared" si="195"/>
        <v>90-L1</v>
      </c>
      <c r="KM12" s="26" t="str">
        <f t="shared" si="196"/>
        <v>GTS-120</v>
      </c>
      <c r="KN12" s="26">
        <f t="shared" si="197"/>
        <v>690</v>
      </c>
      <c r="KO12" s="734" t="str">
        <f t="shared" si="198"/>
        <v>5%-7%</v>
      </c>
      <c r="KP12" s="995"/>
      <c r="KQ12" s="374">
        <f t="shared" si="199"/>
        <v>0</v>
      </c>
      <c r="KR12" s="154"/>
      <c r="KS12" s="24"/>
      <c r="KT12" s="992" t="str">
        <f t="shared" si="200"/>
        <v/>
      </c>
      <c r="KU12" s="987" t="str">
        <f t="shared" si="201"/>
        <v/>
      </c>
      <c r="KV12" s="986"/>
      <c r="KW12" s="90" t="str">
        <f t="shared" si="202"/>
        <v/>
      </c>
      <c r="KX12" s="989">
        <f t="shared" si="203"/>
        <v>0</v>
      </c>
      <c r="KY12" s="988" t="str">
        <f t="shared" si="204"/>
        <v/>
      </c>
    </row>
    <row r="13" spans="1:311" ht="15.75">
      <c r="A13" s="86" t="s">
        <v>82</v>
      </c>
      <c r="B13" s="777" t="s">
        <v>62</v>
      </c>
      <c r="C13" s="26" t="str">
        <f>VLOOKUP($B13,'OP Info'!$C$4:$J$62,4,FALSE)</f>
        <v>GTS-120</v>
      </c>
      <c r="D13" s="26">
        <f>VLOOKUP($B13,'OP Info'!$C$4:$J$62,3,FALSE)</f>
        <v>850</v>
      </c>
      <c r="E13" s="734" t="str">
        <f>CONCATENATE(VLOOKUP($B13,'OP Info'!$C$4:$J$62,5,FALSE),"%-",VLOOKUP($B13,'OP Info'!$C$4:$J$62,6,FALSE),"%")</f>
        <v>7%-9%</v>
      </c>
      <c r="F13" s="739"/>
      <c r="G13" s="374">
        <f t="shared" si="0"/>
        <v>0</v>
      </c>
      <c r="H13" s="991"/>
      <c r="I13" s="991"/>
      <c r="J13" s="992" t="str">
        <f>IF(F13="","",IF(G13&gt;0.069999,"",((8-ROUND(G13*100,1))*0.01)*D13))</f>
        <v/>
      </c>
      <c r="K13" s="993" t="str">
        <f t="shared" si="2"/>
        <v/>
      </c>
      <c r="L13" s="986"/>
      <c r="M13" s="762" t="str">
        <f t="shared" si="205"/>
        <v/>
      </c>
      <c r="N13" s="331" t="str">
        <f t="shared" si="3"/>
        <v>100A-L1</v>
      </c>
      <c r="O13" s="26" t="str">
        <f t="shared" si="4"/>
        <v>GTS-120</v>
      </c>
      <c r="P13" s="26">
        <f t="shared" si="5"/>
        <v>850</v>
      </c>
      <c r="Q13" s="734" t="str">
        <f t="shared" si="6"/>
        <v>7%-9%</v>
      </c>
      <c r="R13" s="90"/>
      <c r="S13" s="90">
        <f t="shared" si="7"/>
        <v>0</v>
      </c>
      <c r="T13" s="154"/>
      <c r="U13" s="24"/>
      <c r="V13" s="992" t="str">
        <f>IF(R13="","",IF(S13&gt;0.069999,"",((8-ROUND(S13*100,1))*0.01)*P13))</f>
        <v/>
      </c>
      <c r="W13" s="403" t="str">
        <f t="shared" si="9"/>
        <v/>
      </c>
      <c r="X13" s="986"/>
      <c r="Y13" s="739" t="str">
        <f t="shared" si="10"/>
        <v/>
      </c>
      <c r="Z13" s="28" t="str">
        <f t="shared" si="11"/>
        <v>100A-L1</v>
      </c>
      <c r="AA13" s="26" t="str">
        <f t="shared" si="12"/>
        <v>GTS-120</v>
      </c>
      <c r="AB13" s="26">
        <f t="shared" si="13"/>
        <v>850</v>
      </c>
      <c r="AC13" s="734" t="str">
        <f t="shared" si="14"/>
        <v>7%-9%</v>
      </c>
      <c r="AD13" s="995"/>
      <c r="AE13" s="374">
        <f t="shared" si="15"/>
        <v>0</v>
      </c>
      <c r="AF13" s="154"/>
      <c r="AG13" s="24"/>
      <c r="AH13" s="992" t="str">
        <f>IF(AD13="","",IF(AE13&gt;0.069999,"",((8-ROUND(AE13*100,1))*0.01)*AB13))</f>
        <v/>
      </c>
      <c r="AI13" s="403" t="str">
        <f t="shared" si="17"/>
        <v/>
      </c>
      <c r="AJ13" s="986"/>
      <c r="AK13" s="739" t="str">
        <f t="shared" si="18"/>
        <v/>
      </c>
      <c r="AL13" s="28" t="str">
        <f t="shared" si="19"/>
        <v>100A-L1</v>
      </c>
      <c r="AM13" s="26" t="str">
        <f t="shared" si="20"/>
        <v>GTS-120</v>
      </c>
      <c r="AN13" s="26">
        <f t="shared" si="21"/>
        <v>850</v>
      </c>
      <c r="AO13" s="734" t="str">
        <f t="shared" si="22"/>
        <v>7%-9%</v>
      </c>
      <c r="AP13" s="995"/>
      <c r="AQ13" s="374">
        <f t="shared" si="23"/>
        <v>0</v>
      </c>
      <c r="AR13" s="24"/>
      <c r="AS13" s="24"/>
      <c r="AT13" s="992" t="str">
        <f>IF(AP13="","",IF(AQ13&gt;0.069999,"",((8-ROUND(AQ13*100,1))*0.01)*AN13))</f>
        <v/>
      </c>
      <c r="AU13" s="987" t="str">
        <f t="shared" si="25"/>
        <v/>
      </c>
      <c r="AV13" s="986"/>
      <c r="AW13" s="739" t="str">
        <f t="shared" si="26"/>
        <v/>
      </c>
      <c r="AX13" s="28" t="str">
        <f t="shared" si="27"/>
        <v>100A-L1</v>
      </c>
      <c r="AY13" s="26" t="str">
        <f t="shared" si="28"/>
        <v>GTS-120</v>
      </c>
      <c r="AZ13" s="26">
        <f t="shared" si="29"/>
        <v>850</v>
      </c>
      <c r="BA13" s="734" t="str">
        <f t="shared" si="30"/>
        <v>7%-9%</v>
      </c>
      <c r="BB13" s="995"/>
      <c r="BC13" s="374">
        <f t="shared" si="31"/>
        <v>0</v>
      </c>
      <c r="BD13" s="24"/>
      <c r="BE13" s="24"/>
      <c r="BF13" s="992" t="str">
        <f>IF(BB13="","",IF(BC13&gt;0.069999,"",((8-ROUND(BC13*100,1))*0.01)*AZ13))</f>
        <v/>
      </c>
      <c r="BG13" s="987" t="str">
        <f t="shared" si="33"/>
        <v/>
      </c>
      <c r="BH13" s="986"/>
      <c r="BI13" s="739" t="str">
        <f t="shared" si="34"/>
        <v/>
      </c>
      <c r="BJ13" s="740">
        <f t="shared" si="35"/>
        <v>0</v>
      </c>
      <c r="BK13" s="988" t="str">
        <f t="shared" si="36"/>
        <v/>
      </c>
      <c r="BL13" s="28" t="str">
        <f t="shared" si="37"/>
        <v>100A-L1</v>
      </c>
      <c r="BM13" s="26" t="str">
        <f t="shared" si="38"/>
        <v>GTS-120</v>
      </c>
      <c r="BN13" s="26">
        <f t="shared" si="39"/>
        <v>850</v>
      </c>
      <c r="BO13" s="734" t="str">
        <f t="shared" si="40"/>
        <v>7%-9%</v>
      </c>
      <c r="BP13" s="90"/>
      <c r="BQ13" s="374">
        <f t="shared" si="41"/>
        <v>0</v>
      </c>
      <c r="BR13" s="154"/>
      <c r="BS13" s="24"/>
      <c r="BT13" s="992" t="str">
        <f>IF(BP13="","",IF(BQ13&gt;0.069999,"",((8-ROUND(BQ13*100,1))*0.01)*BN13))</f>
        <v/>
      </c>
      <c r="BU13" s="987" t="str">
        <f t="shared" si="43"/>
        <v/>
      </c>
      <c r="BV13" s="986"/>
      <c r="BW13" s="90" t="str">
        <f t="shared" si="44"/>
        <v/>
      </c>
      <c r="BX13" s="28" t="str">
        <f t="shared" si="45"/>
        <v>100A-L1</v>
      </c>
      <c r="BY13" s="26" t="str">
        <f t="shared" si="46"/>
        <v>GTS-120</v>
      </c>
      <c r="BZ13" s="26">
        <f t="shared" si="47"/>
        <v>850</v>
      </c>
      <c r="CA13" s="734" t="str">
        <f t="shared" si="48"/>
        <v>7%-9%</v>
      </c>
      <c r="CB13" s="995"/>
      <c r="CC13" s="374">
        <f t="shared" si="49"/>
        <v>0</v>
      </c>
      <c r="CD13" s="154"/>
      <c r="CE13" s="24"/>
      <c r="CF13" s="992" t="str">
        <f>IF(CB13="","",IF(CC13&gt;0.069999,"",((8-ROUND(CC13*100,1))*0.01)*BZ13))</f>
        <v/>
      </c>
      <c r="CG13" s="987" t="str">
        <f t="shared" si="51"/>
        <v/>
      </c>
      <c r="CH13" s="986"/>
      <c r="CI13" s="90" t="str">
        <f t="shared" si="52"/>
        <v/>
      </c>
      <c r="CJ13" s="28" t="str">
        <f t="shared" si="53"/>
        <v>100A-L1</v>
      </c>
      <c r="CK13" s="26" t="str">
        <f t="shared" si="54"/>
        <v>GTS-120</v>
      </c>
      <c r="CL13" s="26">
        <f t="shared" si="55"/>
        <v>850</v>
      </c>
      <c r="CM13" s="734" t="str">
        <f t="shared" si="56"/>
        <v>7%-9%</v>
      </c>
      <c r="CN13" s="995"/>
      <c r="CO13" s="374">
        <f t="shared" si="57"/>
        <v>0</v>
      </c>
      <c r="CP13" s="154"/>
      <c r="CQ13" s="24"/>
      <c r="CR13" s="992" t="str">
        <f>IF(CN13="","",IF(CO13&gt;0.069999,"",((8-ROUND(CO13*100,1))*0.01)*CL13))</f>
        <v/>
      </c>
      <c r="CS13" s="987" t="str">
        <f t="shared" si="59"/>
        <v/>
      </c>
      <c r="CT13" s="986"/>
      <c r="CU13" s="90" t="str">
        <f t="shared" si="60"/>
        <v/>
      </c>
      <c r="CV13" s="28" t="str">
        <f t="shared" si="61"/>
        <v>100A-L1</v>
      </c>
      <c r="CW13" s="26" t="str">
        <f t="shared" si="62"/>
        <v>GTS-120</v>
      </c>
      <c r="CX13" s="26">
        <f t="shared" si="63"/>
        <v>850</v>
      </c>
      <c r="CY13" s="734" t="str">
        <f t="shared" si="64"/>
        <v>7%-9%</v>
      </c>
      <c r="CZ13" s="90"/>
      <c r="DA13" s="374">
        <f t="shared" si="65"/>
        <v>0</v>
      </c>
      <c r="DB13" s="154"/>
      <c r="DC13" s="24"/>
      <c r="DD13" s="992" t="str">
        <f>IF(CZ13="","",IF(DA13&gt;0.069999,"",((8-ROUND(DA13*100,1))*0.01)*CX13))</f>
        <v/>
      </c>
      <c r="DE13" s="987" t="str">
        <f t="shared" si="67"/>
        <v/>
      </c>
      <c r="DF13" s="986"/>
      <c r="DG13" s="90" t="str">
        <f t="shared" si="68"/>
        <v/>
      </c>
      <c r="DH13" s="28" t="str">
        <f t="shared" si="69"/>
        <v>100A-L1</v>
      </c>
      <c r="DI13" s="26" t="str">
        <f t="shared" si="70"/>
        <v>GTS-120</v>
      </c>
      <c r="DJ13" s="26">
        <f t="shared" si="71"/>
        <v>850</v>
      </c>
      <c r="DK13" s="734" t="str">
        <f t="shared" si="72"/>
        <v>7%-9%</v>
      </c>
      <c r="DL13" s="995"/>
      <c r="DM13" s="374">
        <f t="shared" si="73"/>
        <v>0</v>
      </c>
      <c r="DN13" s="154"/>
      <c r="DO13" s="24"/>
      <c r="DP13" s="992" t="str">
        <f>IF(DL13="","",IF(DM13&gt;0.069999,"",((8-ROUND(DM13*100,1))*0.01)*DJ13))</f>
        <v/>
      </c>
      <c r="DQ13" s="987" t="str">
        <f t="shared" si="75"/>
        <v/>
      </c>
      <c r="DR13" s="986"/>
      <c r="DS13" s="742" t="str">
        <f t="shared" si="76"/>
        <v/>
      </c>
      <c r="DT13" s="989">
        <f t="shared" si="77"/>
        <v>0</v>
      </c>
      <c r="DU13" s="990" t="str">
        <f t="shared" si="78"/>
        <v/>
      </c>
      <c r="DV13" s="28" t="str">
        <f t="shared" si="79"/>
        <v>100A-L1</v>
      </c>
      <c r="DW13" s="26" t="str">
        <f t="shared" si="80"/>
        <v>GTS-120</v>
      </c>
      <c r="DX13" s="26">
        <f t="shared" si="81"/>
        <v>850</v>
      </c>
      <c r="DY13" s="734" t="str">
        <f t="shared" si="82"/>
        <v>7%-9%</v>
      </c>
      <c r="DZ13" s="90"/>
      <c r="EA13" s="374">
        <f t="shared" si="83"/>
        <v>0</v>
      </c>
      <c r="EB13" s="154"/>
      <c r="EC13" s="24"/>
      <c r="ED13" s="992" t="str">
        <f>IF(DZ13="","",IF(EA13&gt;0.069999,"",((8-ROUND(EA13*100,1))*0.01)*DX13))</f>
        <v/>
      </c>
      <c r="EE13" s="987" t="str">
        <f t="shared" si="85"/>
        <v/>
      </c>
      <c r="EF13" s="986"/>
      <c r="EG13" s="90" t="str">
        <f t="shared" si="86"/>
        <v/>
      </c>
      <c r="EH13" s="28" t="str">
        <f t="shared" si="87"/>
        <v>100A-L1</v>
      </c>
      <c r="EI13" s="26" t="str">
        <f t="shared" si="88"/>
        <v>GTS-120</v>
      </c>
      <c r="EJ13" s="26">
        <f t="shared" si="89"/>
        <v>850</v>
      </c>
      <c r="EK13" s="734" t="str">
        <f t="shared" si="90"/>
        <v>7%-9%</v>
      </c>
      <c r="EL13" s="995"/>
      <c r="EM13" s="374">
        <f t="shared" si="91"/>
        <v>0</v>
      </c>
      <c r="EN13" s="154"/>
      <c r="EO13" s="24"/>
      <c r="EP13" s="992" t="str">
        <f>IF(EL13="","",IF(EM13&gt;0.069999,"",((8-ROUND(EM13*100,1))*0.01)*EJ13))</f>
        <v/>
      </c>
      <c r="EQ13" s="987" t="str">
        <f t="shared" si="93"/>
        <v/>
      </c>
      <c r="ER13" s="986"/>
      <c r="ES13" s="90" t="str">
        <f t="shared" si="94"/>
        <v/>
      </c>
      <c r="ET13" s="28" t="str">
        <f t="shared" si="95"/>
        <v>100A-L1</v>
      </c>
      <c r="EU13" s="26" t="str">
        <f t="shared" si="96"/>
        <v>GTS-120</v>
      </c>
      <c r="EV13" s="26">
        <f t="shared" si="97"/>
        <v>850</v>
      </c>
      <c r="EW13" s="734" t="str">
        <f t="shared" si="98"/>
        <v>7%-9%</v>
      </c>
      <c r="EX13" s="995"/>
      <c r="EY13" s="374">
        <f t="shared" si="99"/>
        <v>0</v>
      </c>
      <c r="EZ13" s="154"/>
      <c r="FA13" s="24"/>
      <c r="FB13" s="992" t="str">
        <f>IF(EX13="","",IF(EY13&gt;0.069999,"",((8-ROUND(EY13*100,1))*0.01)*EV13))</f>
        <v/>
      </c>
      <c r="FC13" s="987" t="str">
        <f t="shared" si="101"/>
        <v/>
      </c>
      <c r="FD13" s="986"/>
      <c r="FE13" s="90" t="str">
        <f t="shared" si="102"/>
        <v/>
      </c>
      <c r="FF13" s="28" t="str">
        <f t="shared" si="103"/>
        <v>100A-L1</v>
      </c>
      <c r="FG13" s="26" t="str">
        <f t="shared" si="104"/>
        <v>GTS-120</v>
      </c>
      <c r="FH13" s="26">
        <f t="shared" si="105"/>
        <v>850</v>
      </c>
      <c r="FI13" s="734" t="str">
        <f t="shared" si="106"/>
        <v>7%-9%</v>
      </c>
      <c r="FJ13" s="90"/>
      <c r="FK13" s="374">
        <f t="shared" si="107"/>
        <v>0</v>
      </c>
      <c r="FL13" s="154"/>
      <c r="FM13" s="24"/>
      <c r="FN13" s="992" t="str">
        <f>IF(FJ13="","",IF(FK13&gt;0.069999,"",((8-ROUND(FK13*100,1))*0.01)*FH13))</f>
        <v/>
      </c>
      <c r="FO13" s="987" t="str">
        <f t="shared" si="109"/>
        <v/>
      </c>
      <c r="FP13" s="986"/>
      <c r="FQ13" s="90" t="str">
        <f t="shared" si="110"/>
        <v/>
      </c>
      <c r="FR13" s="28" t="str">
        <f t="shared" si="111"/>
        <v>100A-L1</v>
      </c>
      <c r="FS13" s="26" t="str">
        <f t="shared" si="112"/>
        <v>GTS-120</v>
      </c>
      <c r="FT13" s="26">
        <f t="shared" si="113"/>
        <v>850</v>
      </c>
      <c r="FU13" s="734" t="str">
        <f t="shared" si="114"/>
        <v>7%-9%</v>
      </c>
      <c r="FV13" s="995"/>
      <c r="FW13" s="374">
        <f t="shared" si="115"/>
        <v>0</v>
      </c>
      <c r="FX13" s="154"/>
      <c r="FY13" s="24"/>
      <c r="FZ13" s="992" t="str">
        <f>IF(FV13="","",IF(FW13&gt;0.069999,"",((8-ROUND(FW13*100,1))*0.01)*FT13))</f>
        <v/>
      </c>
      <c r="GA13" s="987" t="str">
        <f t="shared" si="117"/>
        <v/>
      </c>
      <c r="GB13" s="986"/>
      <c r="GC13" s="90" t="str">
        <f t="shared" si="118"/>
        <v/>
      </c>
      <c r="GD13" s="989">
        <f t="shared" si="119"/>
        <v>0</v>
      </c>
      <c r="GE13" s="988" t="str">
        <f t="shared" si="120"/>
        <v/>
      </c>
      <c r="GF13" s="28" t="str">
        <f t="shared" si="121"/>
        <v>100A-L1</v>
      </c>
      <c r="GG13" s="26" t="str">
        <f t="shared" si="122"/>
        <v>GTS-120</v>
      </c>
      <c r="GH13" s="26">
        <f t="shared" si="123"/>
        <v>850</v>
      </c>
      <c r="GI13" s="734" t="str">
        <f t="shared" si="124"/>
        <v>7%-9%</v>
      </c>
      <c r="GJ13" s="90"/>
      <c r="GK13" s="374">
        <f t="shared" si="125"/>
        <v>0</v>
      </c>
      <c r="GL13" s="154"/>
      <c r="GM13" s="24"/>
      <c r="GN13" s="992" t="str">
        <f>IF(GJ13="","",IF(GK13&gt;0.069999,"",((8-ROUND(GK13*100,1))*0.01)*GH13))</f>
        <v/>
      </c>
      <c r="GO13" s="987" t="str">
        <f t="shared" si="127"/>
        <v/>
      </c>
      <c r="GP13" s="986"/>
      <c r="GQ13" s="90" t="str">
        <f t="shared" si="128"/>
        <v/>
      </c>
      <c r="GR13" s="28" t="str">
        <f t="shared" si="129"/>
        <v>100A-L1</v>
      </c>
      <c r="GS13" s="26" t="str">
        <f t="shared" si="130"/>
        <v>GTS-120</v>
      </c>
      <c r="GT13" s="26">
        <f t="shared" si="131"/>
        <v>850</v>
      </c>
      <c r="GU13" s="734" t="str">
        <f t="shared" si="132"/>
        <v>7%-9%</v>
      </c>
      <c r="GV13" s="995"/>
      <c r="GW13" s="374">
        <f t="shared" si="133"/>
        <v>0</v>
      </c>
      <c r="GX13" s="154"/>
      <c r="GY13" s="24"/>
      <c r="GZ13" s="992" t="str">
        <f>IF(GV13="","",IF(GW13&gt;0.069999,"",((8-ROUND(GW13*100,1))*0.01)*GT13))</f>
        <v/>
      </c>
      <c r="HA13" s="987" t="str">
        <f t="shared" si="135"/>
        <v/>
      </c>
      <c r="HB13" s="986"/>
      <c r="HC13" s="90" t="str">
        <f t="shared" si="136"/>
        <v/>
      </c>
      <c r="HD13" s="28" t="str">
        <f t="shared" si="137"/>
        <v>100A-L1</v>
      </c>
      <c r="HE13" s="26" t="str">
        <f t="shared" si="138"/>
        <v>GTS-120</v>
      </c>
      <c r="HF13" s="26">
        <f t="shared" si="139"/>
        <v>850</v>
      </c>
      <c r="HG13" s="734" t="str">
        <f t="shared" si="140"/>
        <v>7%-9%</v>
      </c>
      <c r="HH13" s="995"/>
      <c r="HI13" s="374">
        <f t="shared" si="141"/>
        <v>0</v>
      </c>
      <c r="HJ13" s="154"/>
      <c r="HK13" s="24"/>
      <c r="HL13" s="992" t="str">
        <f>IF(HH13="","",IF(HI13&gt;0.069999,"",((8-ROUND(HI13*100,1))*0.01)*HF13))</f>
        <v/>
      </c>
      <c r="HM13" s="987" t="str">
        <f t="shared" si="143"/>
        <v/>
      </c>
      <c r="HN13" s="986"/>
      <c r="HO13" s="90" t="str">
        <f t="shared" si="144"/>
        <v/>
      </c>
      <c r="HP13" s="28" t="str">
        <f t="shared" si="145"/>
        <v>100A-L1</v>
      </c>
      <c r="HQ13" s="26" t="str">
        <f t="shared" si="146"/>
        <v>GTS-120</v>
      </c>
      <c r="HR13" s="26">
        <f t="shared" si="147"/>
        <v>850</v>
      </c>
      <c r="HS13" s="734" t="str">
        <f t="shared" si="148"/>
        <v>7%-9%</v>
      </c>
      <c r="HT13" s="90"/>
      <c r="HU13" s="374">
        <f t="shared" si="149"/>
        <v>0</v>
      </c>
      <c r="HV13" s="154"/>
      <c r="HW13" s="24"/>
      <c r="HX13" s="992" t="str">
        <f>IF(HT13="","",IF(HU13&gt;0.069999,"",((8-ROUND(HU13*100,1))*0.01)*HR13))</f>
        <v/>
      </c>
      <c r="HY13" s="987" t="str">
        <f t="shared" si="151"/>
        <v/>
      </c>
      <c r="HZ13" s="986"/>
      <c r="IA13" s="90" t="str">
        <f t="shared" si="152"/>
        <v/>
      </c>
      <c r="IB13" s="28" t="str">
        <f t="shared" si="153"/>
        <v>100A-L1</v>
      </c>
      <c r="IC13" s="26" t="str">
        <f t="shared" si="154"/>
        <v>GTS-120</v>
      </c>
      <c r="ID13" s="26">
        <f t="shared" si="155"/>
        <v>850</v>
      </c>
      <c r="IE13" s="734" t="str">
        <f t="shared" si="156"/>
        <v>7%-9%</v>
      </c>
      <c r="IF13" s="995"/>
      <c r="IG13" s="374">
        <f t="shared" si="157"/>
        <v>0</v>
      </c>
      <c r="IH13" s="154"/>
      <c r="II13" s="24"/>
      <c r="IJ13" s="992" t="str">
        <f>IF(IF13="","",IF(IG13&gt;0.069999,"",((8-ROUND(IG13*100,1))*0.01)*ID13))</f>
        <v/>
      </c>
      <c r="IK13" s="987" t="str">
        <f t="shared" si="159"/>
        <v/>
      </c>
      <c r="IL13" s="986"/>
      <c r="IM13" s="90" t="str">
        <f t="shared" si="160"/>
        <v/>
      </c>
      <c r="IN13" s="989">
        <f t="shared" si="161"/>
        <v>0</v>
      </c>
      <c r="IO13" s="988" t="str">
        <f t="shared" si="162"/>
        <v/>
      </c>
      <c r="IP13" s="28" t="str">
        <f t="shared" si="163"/>
        <v>100A-L1</v>
      </c>
      <c r="IQ13" s="26" t="str">
        <f t="shared" si="164"/>
        <v>GTS-120</v>
      </c>
      <c r="IR13" s="26">
        <f t="shared" si="165"/>
        <v>850</v>
      </c>
      <c r="IS13" s="734" t="str">
        <f t="shared" si="166"/>
        <v>7%-9%</v>
      </c>
      <c r="IT13" s="90"/>
      <c r="IU13" s="374">
        <f t="shared" si="167"/>
        <v>0</v>
      </c>
      <c r="IV13" s="154"/>
      <c r="IW13" s="24"/>
      <c r="IX13" s="992" t="str">
        <f>IF(IT13="","",IF(IU13&gt;0.069999,"",((8-ROUND(IU13*100,1))*0.01)*IR13))</f>
        <v/>
      </c>
      <c r="IY13" s="987" t="str">
        <f t="shared" si="169"/>
        <v/>
      </c>
      <c r="IZ13" s="986"/>
      <c r="JA13" s="90" t="str">
        <f t="shared" si="170"/>
        <v/>
      </c>
      <c r="JB13" s="28" t="str">
        <f t="shared" si="171"/>
        <v>100A-L1</v>
      </c>
      <c r="JC13" s="26" t="str">
        <f t="shared" si="172"/>
        <v>GTS-120</v>
      </c>
      <c r="JD13" s="26">
        <f t="shared" si="173"/>
        <v>850</v>
      </c>
      <c r="JE13" s="734" t="str">
        <f t="shared" si="174"/>
        <v>7%-9%</v>
      </c>
      <c r="JF13" s="995"/>
      <c r="JG13" s="374">
        <f t="shared" si="175"/>
        <v>0</v>
      </c>
      <c r="JH13" s="154"/>
      <c r="JI13" s="24"/>
      <c r="JJ13" s="992" t="str">
        <f>IF(JF13="","",IF(JG13&gt;0.069999,"",((8-ROUND(JG13*100,1))*0.01)*JD13))</f>
        <v/>
      </c>
      <c r="JK13" s="987" t="str">
        <f t="shared" si="177"/>
        <v/>
      </c>
      <c r="JL13" s="986"/>
      <c r="JM13" s="90" t="str">
        <f t="shared" si="178"/>
        <v/>
      </c>
      <c r="JN13" s="28" t="str">
        <f t="shared" si="179"/>
        <v>100A-L1</v>
      </c>
      <c r="JO13" s="26" t="str">
        <f t="shared" si="180"/>
        <v>GTS-120</v>
      </c>
      <c r="JP13" s="26">
        <f t="shared" si="181"/>
        <v>850</v>
      </c>
      <c r="JQ13" s="734" t="str">
        <f t="shared" si="182"/>
        <v>7%-9%</v>
      </c>
      <c r="JR13" s="995"/>
      <c r="JS13" s="374">
        <f t="shared" si="183"/>
        <v>0</v>
      </c>
      <c r="JT13" s="154"/>
      <c r="JU13" s="24"/>
      <c r="JV13" s="992" t="str">
        <f>IF(JR13="","",IF(JS13&gt;0.069999,"",((8-ROUND(JS13*100,1))*0.01)*JP13))</f>
        <v/>
      </c>
      <c r="JW13" s="987" t="str">
        <f t="shared" si="185"/>
        <v/>
      </c>
      <c r="JX13" s="986"/>
      <c r="JY13" s="90" t="str">
        <f t="shared" si="186"/>
        <v/>
      </c>
      <c r="JZ13" s="28" t="str">
        <f t="shared" si="187"/>
        <v>100A-L1</v>
      </c>
      <c r="KA13" s="26" t="str">
        <f t="shared" si="188"/>
        <v>GTS-120</v>
      </c>
      <c r="KB13" s="26">
        <f t="shared" si="189"/>
        <v>850</v>
      </c>
      <c r="KC13" s="734" t="str">
        <f t="shared" si="190"/>
        <v>7%-9%</v>
      </c>
      <c r="KD13" s="90"/>
      <c r="KE13" s="374">
        <f t="shared" si="191"/>
        <v>0</v>
      </c>
      <c r="KF13" s="154"/>
      <c r="KG13" s="24"/>
      <c r="KH13" s="992" t="str">
        <f>IF(KD13="","",IF(KE13&gt;0.069999,"",((8-ROUND(KE13*100,1))*0.01)*KB13))</f>
        <v/>
      </c>
      <c r="KI13" s="987" t="str">
        <f t="shared" si="193"/>
        <v/>
      </c>
      <c r="KJ13" s="986"/>
      <c r="KK13" s="90" t="str">
        <f t="shared" si="194"/>
        <v/>
      </c>
      <c r="KL13" s="28" t="str">
        <f t="shared" si="195"/>
        <v>100A-L1</v>
      </c>
      <c r="KM13" s="26" t="str">
        <f t="shared" si="196"/>
        <v>GTS-120</v>
      </c>
      <c r="KN13" s="26">
        <f t="shared" si="197"/>
        <v>850</v>
      </c>
      <c r="KO13" s="734" t="str">
        <f t="shared" si="198"/>
        <v>7%-9%</v>
      </c>
      <c r="KP13" s="995"/>
      <c r="KQ13" s="374">
        <f t="shared" si="199"/>
        <v>0</v>
      </c>
      <c r="KR13" s="154"/>
      <c r="KS13" s="24"/>
      <c r="KT13" s="992" t="str">
        <f>IF(KP13="","",IF(KQ13&gt;0.069999,"",((8-ROUND(KQ13*100,1))*0.01)*KN13))</f>
        <v/>
      </c>
      <c r="KU13" s="987" t="str">
        <f t="shared" si="201"/>
        <v/>
      </c>
      <c r="KV13" s="986"/>
      <c r="KW13" s="90" t="str">
        <f t="shared" si="202"/>
        <v/>
      </c>
      <c r="KX13" s="989">
        <f t="shared" si="203"/>
        <v>0</v>
      </c>
      <c r="KY13" s="988" t="str">
        <f t="shared" si="204"/>
        <v/>
      </c>
    </row>
    <row r="14" spans="1:311" ht="15.75">
      <c r="A14" s="86" t="s">
        <v>82</v>
      </c>
      <c r="B14" s="777" t="s">
        <v>65</v>
      </c>
      <c r="C14" s="26" t="str">
        <f>VLOOKUP($B14,'OP Info'!$C$4:$J$62,4,FALSE)</f>
        <v>GTS-120</v>
      </c>
      <c r="D14" s="26">
        <f>VLOOKUP($B14,'OP Info'!$C$4:$J$62,3,FALSE)</f>
        <v>850</v>
      </c>
      <c r="E14" s="734" t="str">
        <f>CONCATENATE(VLOOKUP($B14,'OP Info'!$C$4:$J$62,5,FALSE),"%-",VLOOKUP($B14,'OP Info'!$C$4:$J$62,6,FALSE),"%")</f>
        <v>7%-9%</v>
      </c>
      <c r="F14" s="739"/>
      <c r="G14" s="374">
        <f t="shared" si="0"/>
        <v>0</v>
      </c>
      <c r="H14" s="991"/>
      <c r="I14" s="991"/>
      <c r="J14" s="992" t="str">
        <f>IF(F14="","",IF(G14&gt;0.069999,"",((8-ROUND(G14*100,1))*0.01)*D14))</f>
        <v/>
      </c>
      <c r="K14" s="993" t="str">
        <f t="shared" si="2"/>
        <v/>
      </c>
      <c r="L14" s="986"/>
      <c r="M14" s="762" t="str">
        <f t="shared" si="205"/>
        <v/>
      </c>
      <c r="N14" s="331" t="str">
        <f t="shared" si="3"/>
        <v>100B-L1</v>
      </c>
      <c r="O14" s="26" t="str">
        <f t="shared" si="4"/>
        <v>GTS-120</v>
      </c>
      <c r="P14" s="26">
        <f t="shared" si="5"/>
        <v>850</v>
      </c>
      <c r="Q14" s="734" t="str">
        <f t="shared" si="6"/>
        <v>7%-9%</v>
      </c>
      <c r="R14" s="90"/>
      <c r="S14" s="90">
        <f t="shared" si="7"/>
        <v>0</v>
      </c>
      <c r="T14" s="154"/>
      <c r="U14" s="24"/>
      <c r="V14" s="992" t="str">
        <f>IF(R14="","",IF(S14&gt;0.069999,"",((8-ROUND(S14*100,1))*0.01)*P14))</f>
        <v/>
      </c>
      <c r="W14" s="403" t="str">
        <f t="shared" si="9"/>
        <v/>
      </c>
      <c r="X14" s="986"/>
      <c r="Y14" s="739" t="str">
        <f t="shared" si="10"/>
        <v/>
      </c>
      <c r="Z14" s="28" t="str">
        <f t="shared" si="11"/>
        <v>100B-L1</v>
      </c>
      <c r="AA14" s="26" t="str">
        <f t="shared" si="12"/>
        <v>GTS-120</v>
      </c>
      <c r="AB14" s="26">
        <f t="shared" si="13"/>
        <v>850</v>
      </c>
      <c r="AC14" s="734" t="str">
        <f t="shared" si="14"/>
        <v>7%-9%</v>
      </c>
      <c r="AD14" s="995"/>
      <c r="AE14" s="374">
        <f t="shared" si="15"/>
        <v>0</v>
      </c>
      <c r="AF14" s="154"/>
      <c r="AG14" s="24"/>
      <c r="AH14" s="992" t="str">
        <f>IF(AD14="","",IF(AE14&gt;0.069999,"",((8-ROUND(AE14*100,1))*0.01)*AB14))</f>
        <v/>
      </c>
      <c r="AI14" s="403" t="str">
        <f t="shared" si="17"/>
        <v/>
      </c>
      <c r="AJ14" s="986"/>
      <c r="AK14" s="739" t="str">
        <f t="shared" si="18"/>
        <v/>
      </c>
      <c r="AL14" s="28" t="str">
        <f t="shared" si="19"/>
        <v>100B-L1</v>
      </c>
      <c r="AM14" s="26" t="str">
        <f t="shared" si="20"/>
        <v>GTS-120</v>
      </c>
      <c r="AN14" s="26">
        <f t="shared" si="21"/>
        <v>850</v>
      </c>
      <c r="AO14" s="734" t="str">
        <f t="shared" si="22"/>
        <v>7%-9%</v>
      </c>
      <c r="AP14" s="995"/>
      <c r="AQ14" s="374">
        <f t="shared" si="23"/>
        <v>0</v>
      </c>
      <c r="AR14" s="24"/>
      <c r="AS14" s="24"/>
      <c r="AT14" s="992" t="str">
        <f>IF(AP14="","",IF(AQ14&gt;0.069999,"",((8-ROUND(AQ14*100,1))*0.01)*AN14))</f>
        <v/>
      </c>
      <c r="AU14" s="987" t="str">
        <f t="shared" si="25"/>
        <v/>
      </c>
      <c r="AV14" s="986"/>
      <c r="AW14" s="739" t="str">
        <f t="shared" si="26"/>
        <v/>
      </c>
      <c r="AX14" s="28" t="str">
        <f t="shared" si="27"/>
        <v>100B-L1</v>
      </c>
      <c r="AY14" s="26" t="str">
        <f t="shared" si="28"/>
        <v>GTS-120</v>
      </c>
      <c r="AZ14" s="26">
        <f t="shared" si="29"/>
        <v>850</v>
      </c>
      <c r="BA14" s="734" t="str">
        <f t="shared" si="30"/>
        <v>7%-9%</v>
      </c>
      <c r="BB14" s="995"/>
      <c r="BC14" s="374">
        <f t="shared" si="31"/>
        <v>0</v>
      </c>
      <c r="BD14" s="154"/>
      <c r="BE14" s="24"/>
      <c r="BF14" s="992" t="str">
        <f>IF(BB14="","",IF(BC14&gt;0.069999,"",((8-ROUND(BC14*100,1))*0.01)*AZ14))</f>
        <v/>
      </c>
      <c r="BG14" s="987" t="str">
        <f t="shared" si="33"/>
        <v/>
      </c>
      <c r="BH14" s="986"/>
      <c r="BI14" s="739" t="str">
        <f t="shared" si="34"/>
        <v/>
      </c>
      <c r="BJ14" s="740">
        <f t="shared" si="35"/>
        <v>0</v>
      </c>
      <c r="BK14" s="988" t="str">
        <f t="shared" si="36"/>
        <v/>
      </c>
      <c r="BL14" s="28" t="str">
        <f t="shared" si="37"/>
        <v>100B-L1</v>
      </c>
      <c r="BM14" s="26" t="str">
        <f t="shared" si="38"/>
        <v>GTS-120</v>
      </c>
      <c r="BN14" s="26">
        <f t="shared" si="39"/>
        <v>850</v>
      </c>
      <c r="BO14" s="734" t="str">
        <f t="shared" si="40"/>
        <v>7%-9%</v>
      </c>
      <c r="BP14" s="90"/>
      <c r="BQ14" s="374">
        <f t="shared" si="41"/>
        <v>0</v>
      </c>
      <c r="BR14" s="154"/>
      <c r="BS14" s="24"/>
      <c r="BT14" s="992" t="str">
        <f>IF(BP14="","",IF(BQ14&gt;0.069999,"",((8-ROUND(BQ14*100,1))*0.01)*BN14))</f>
        <v/>
      </c>
      <c r="BU14" s="987" t="str">
        <f t="shared" si="43"/>
        <v/>
      </c>
      <c r="BV14" s="986"/>
      <c r="BW14" s="90" t="str">
        <f t="shared" si="44"/>
        <v/>
      </c>
      <c r="BX14" s="28" t="str">
        <f t="shared" si="45"/>
        <v>100B-L1</v>
      </c>
      <c r="BY14" s="26" t="str">
        <f t="shared" si="46"/>
        <v>GTS-120</v>
      </c>
      <c r="BZ14" s="26">
        <f t="shared" si="47"/>
        <v>850</v>
      </c>
      <c r="CA14" s="734" t="str">
        <f t="shared" si="48"/>
        <v>7%-9%</v>
      </c>
      <c r="CB14" s="995"/>
      <c r="CC14" s="374">
        <f t="shared" si="49"/>
        <v>0</v>
      </c>
      <c r="CD14" s="154"/>
      <c r="CE14" s="24"/>
      <c r="CF14" s="992" t="str">
        <f>IF(CB14="","",IF(CC14&gt;0.069999,"",((8-ROUND(CC14*100,1))*0.01)*BZ14))</f>
        <v/>
      </c>
      <c r="CG14" s="987" t="str">
        <f t="shared" si="51"/>
        <v/>
      </c>
      <c r="CH14" s="986"/>
      <c r="CI14" s="90" t="str">
        <f t="shared" si="52"/>
        <v/>
      </c>
      <c r="CJ14" s="28" t="str">
        <f t="shared" si="53"/>
        <v>100B-L1</v>
      </c>
      <c r="CK14" s="26" t="str">
        <f t="shared" si="54"/>
        <v>GTS-120</v>
      </c>
      <c r="CL14" s="26">
        <f t="shared" si="55"/>
        <v>850</v>
      </c>
      <c r="CM14" s="734" t="str">
        <f t="shared" si="56"/>
        <v>7%-9%</v>
      </c>
      <c r="CN14" s="995"/>
      <c r="CO14" s="374">
        <f t="shared" si="57"/>
        <v>0</v>
      </c>
      <c r="CP14" s="154"/>
      <c r="CQ14" s="24"/>
      <c r="CR14" s="992" t="str">
        <f>IF(CN14="","",IF(CO14&gt;0.069999,"",((8-ROUND(CO14*100,1))*0.01)*CL14))</f>
        <v/>
      </c>
      <c r="CS14" s="987" t="str">
        <f t="shared" si="59"/>
        <v/>
      </c>
      <c r="CT14" s="986"/>
      <c r="CU14" s="90" t="str">
        <f t="shared" si="60"/>
        <v/>
      </c>
      <c r="CV14" s="28" t="str">
        <f t="shared" si="61"/>
        <v>100B-L1</v>
      </c>
      <c r="CW14" s="26" t="str">
        <f t="shared" si="62"/>
        <v>GTS-120</v>
      </c>
      <c r="CX14" s="26">
        <f t="shared" si="63"/>
        <v>850</v>
      </c>
      <c r="CY14" s="734" t="str">
        <f t="shared" si="64"/>
        <v>7%-9%</v>
      </c>
      <c r="CZ14" s="90"/>
      <c r="DA14" s="374">
        <f t="shared" si="65"/>
        <v>0</v>
      </c>
      <c r="DB14" s="154"/>
      <c r="DC14" s="24"/>
      <c r="DD14" s="992" t="str">
        <f>IF(CZ14="","",IF(DA14&gt;0.069999,"",((8-ROUND(DA14*100,1))*0.01)*CX14))</f>
        <v/>
      </c>
      <c r="DE14" s="987" t="str">
        <f t="shared" si="67"/>
        <v/>
      </c>
      <c r="DF14" s="986"/>
      <c r="DG14" s="90" t="str">
        <f t="shared" si="68"/>
        <v/>
      </c>
      <c r="DH14" s="28" t="str">
        <f t="shared" si="69"/>
        <v>100B-L1</v>
      </c>
      <c r="DI14" s="26" t="str">
        <f t="shared" si="70"/>
        <v>GTS-120</v>
      </c>
      <c r="DJ14" s="26">
        <f t="shared" si="71"/>
        <v>850</v>
      </c>
      <c r="DK14" s="734" t="str">
        <f t="shared" si="72"/>
        <v>7%-9%</v>
      </c>
      <c r="DL14" s="995"/>
      <c r="DM14" s="374">
        <f t="shared" si="73"/>
        <v>0</v>
      </c>
      <c r="DN14" s="154"/>
      <c r="DO14" s="24"/>
      <c r="DP14" s="992" t="str">
        <f>IF(DL14="","",IF(DM14&gt;0.069999,"",((8-ROUND(DM14*100,1))*0.01)*DJ14))</f>
        <v/>
      </c>
      <c r="DQ14" s="987" t="str">
        <f t="shared" si="75"/>
        <v/>
      </c>
      <c r="DR14" s="986"/>
      <c r="DS14" s="742" t="str">
        <f t="shared" si="76"/>
        <v/>
      </c>
      <c r="DT14" s="989">
        <f t="shared" si="77"/>
        <v>0</v>
      </c>
      <c r="DU14" s="990" t="str">
        <f t="shared" si="78"/>
        <v/>
      </c>
      <c r="DV14" s="28" t="str">
        <f t="shared" si="79"/>
        <v>100B-L1</v>
      </c>
      <c r="DW14" s="26" t="str">
        <f t="shared" si="80"/>
        <v>GTS-120</v>
      </c>
      <c r="DX14" s="26">
        <f t="shared" si="81"/>
        <v>850</v>
      </c>
      <c r="DY14" s="734" t="str">
        <f t="shared" si="82"/>
        <v>7%-9%</v>
      </c>
      <c r="DZ14" s="90"/>
      <c r="EA14" s="374">
        <f t="shared" si="83"/>
        <v>0</v>
      </c>
      <c r="EB14" s="154"/>
      <c r="EC14" s="24"/>
      <c r="ED14" s="992" t="str">
        <f>IF(DZ14="","",IF(EA14&gt;0.069999,"",((8-ROUND(EA14*100,1))*0.01)*DX14))</f>
        <v/>
      </c>
      <c r="EE14" s="987" t="str">
        <f t="shared" si="85"/>
        <v/>
      </c>
      <c r="EF14" s="986"/>
      <c r="EG14" s="90" t="str">
        <f t="shared" si="86"/>
        <v/>
      </c>
      <c r="EH14" s="28" t="str">
        <f t="shared" si="87"/>
        <v>100B-L1</v>
      </c>
      <c r="EI14" s="26" t="str">
        <f t="shared" si="88"/>
        <v>GTS-120</v>
      </c>
      <c r="EJ14" s="26">
        <f t="shared" si="89"/>
        <v>850</v>
      </c>
      <c r="EK14" s="734" t="str">
        <f t="shared" si="90"/>
        <v>7%-9%</v>
      </c>
      <c r="EL14" s="995"/>
      <c r="EM14" s="374">
        <f t="shared" si="91"/>
        <v>0</v>
      </c>
      <c r="EN14" s="154"/>
      <c r="EO14" s="24"/>
      <c r="EP14" s="992" t="str">
        <f>IF(EL14="","",IF(EM14&gt;0.069999,"",((8-ROUND(EM14*100,1))*0.01)*EJ14))</f>
        <v/>
      </c>
      <c r="EQ14" s="987" t="str">
        <f t="shared" si="93"/>
        <v/>
      </c>
      <c r="ER14" s="986"/>
      <c r="ES14" s="90" t="str">
        <f t="shared" si="94"/>
        <v/>
      </c>
      <c r="ET14" s="28" t="str">
        <f t="shared" si="95"/>
        <v>100B-L1</v>
      </c>
      <c r="EU14" s="26" t="str">
        <f t="shared" si="96"/>
        <v>GTS-120</v>
      </c>
      <c r="EV14" s="26">
        <f t="shared" si="97"/>
        <v>850</v>
      </c>
      <c r="EW14" s="734" t="str">
        <f t="shared" si="98"/>
        <v>7%-9%</v>
      </c>
      <c r="EX14" s="995"/>
      <c r="EY14" s="374">
        <f t="shared" si="99"/>
        <v>0</v>
      </c>
      <c r="EZ14" s="154"/>
      <c r="FA14" s="24"/>
      <c r="FB14" s="992" t="str">
        <f>IF(EX14="","",IF(EY14&gt;0.069999,"",((8-ROUND(EY14*100,1))*0.01)*EV14))</f>
        <v/>
      </c>
      <c r="FC14" s="987" t="str">
        <f t="shared" si="101"/>
        <v/>
      </c>
      <c r="FD14" s="986"/>
      <c r="FE14" s="90" t="str">
        <f t="shared" si="102"/>
        <v/>
      </c>
      <c r="FF14" s="28" t="str">
        <f t="shared" si="103"/>
        <v>100B-L1</v>
      </c>
      <c r="FG14" s="26" t="str">
        <f t="shared" si="104"/>
        <v>GTS-120</v>
      </c>
      <c r="FH14" s="26">
        <f t="shared" si="105"/>
        <v>850</v>
      </c>
      <c r="FI14" s="734" t="str">
        <f t="shared" si="106"/>
        <v>7%-9%</v>
      </c>
      <c r="FJ14" s="90"/>
      <c r="FK14" s="374">
        <f t="shared" si="107"/>
        <v>0</v>
      </c>
      <c r="FL14" s="154"/>
      <c r="FM14" s="24"/>
      <c r="FN14" s="992" t="str">
        <f>IF(FJ14="","",IF(FK14&gt;0.069999,"",((8-ROUND(FK14*100,1))*0.01)*FH14))</f>
        <v/>
      </c>
      <c r="FO14" s="987" t="str">
        <f t="shared" si="109"/>
        <v/>
      </c>
      <c r="FP14" s="986"/>
      <c r="FQ14" s="90" t="str">
        <f t="shared" si="110"/>
        <v/>
      </c>
      <c r="FR14" s="28" t="str">
        <f t="shared" si="111"/>
        <v>100B-L1</v>
      </c>
      <c r="FS14" s="26" t="str">
        <f t="shared" si="112"/>
        <v>GTS-120</v>
      </c>
      <c r="FT14" s="26">
        <f t="shared" si="113"/>
        <v>850</v>
      </c>
      <c r="FU14" s="734" t="str">
        <f t="shared" si="114"/>
        <v>7%-9%</v>
      </c>
      <c r="FV14" s="995"/>
      <c r="FW14" s="374">
        <f t="shared" si="115"/>
        <v>0</v>
      </c>
      <c r="FX14" s="154"/>
      <c r="FY14" s="24"/>
      <c r="FZ14" s="992" t="str">
        <f>IF(FV14="","",IF(FW14&gt;0.069999,"",((8-ROUND(FW14*100,1))*0.01)*FT14))</f>
        <v/>
      </c>
      <c r="GA14" s="987" t="str">
        <f t="shared" si="117"/>
        <v/>
      </c>
      <c r="GB14" s="986"/>
      <c r="GC14" s="90" t="str">
        <f t="shared" si="118"/>
        <v/>
      </c>
      <c r="GD14" s="989">
        <f t="shared" si="119"/>
        <v>0</v>
      </c>
      <c r="GE14" s="988" t="str">
        <f t="shared" si="120"/>
        <v/>
      </c>
      <c r="GF14" s="28" t="str">
        <f t="shared" si="121"/>
        <v>100B-L1</v>
      </c>
      <c r="GG14" s="26" t="str">
        <f t="shared" si="122"/>
        <v>GTS-120</v>
      </c>
      <c r="GH14" s="26">
        <f t="shared" si="123"/>
        <v>850</v>
      </c>
      <c r="GI14" s="734" t="str">
        <f t="shared" si="124"/>
        <v>7%-9%</v>
      </c>
      <c r="GJ14" s="90"/>
      <c r="GK14" s="374">
        <f t="shared" si="125"/>
        <v>0</v>
      </c>
      <c r="GL14" s="154"/>
      <c r="GM14" s="24"/>
      <c r="GN14" s="992" t="str">
        <f>IF(GJ14="","",IF(GK14&gt;0.069999,"",((8-ROUND(GK14*100,1))*0.01)*GH14))</f>
        <v/>
      </c>
      <c r="GO14" s="987" t="str">
        <f t="shared" si="127"/>
        <v/>
      </c>
      <c r="GP14" s="986"/>
      <c r="GQ14" s="90" t="str">
        <f t="shared" si="128"/>
        <v/>
      </c>
      <c r="GR14" s="28" t="str">
        <f t="shared" si="129"/>
        <v>100B-L1</v>
      </c>
      <c r="GS14" s="26" t="str">
        <f t="shared" si="130"/>
        <v>GTS-120</v>
      </c>
      <c r="GT14" s="26">
        <f t="shared" si="131"/>
        <v>850</v>
      </c>
      <c r="GU14" s="734" t="str">
        <f t="shared" si="132"/>
        <v>7%-9%</v>
      </c>
      <c r="GV14" s="995"/>
      <c r="GW14" s="374">
        <f t="shared" si="133"/>
        <v>0</v>
      </c>
      <c r="GX14" s="154"/>
      <c r="GY14" s="24"/>
      <c r="GZ14" s="992" t="str">
        <f>IF(GV14="","",IF(GW14&gt;0.069999,"",((8-ROUND(GW14*100,1))*0.01)*GT14))</f>
        <v/>
      </c>
      <c r="HA14" s="987" t="str">
        <f t="shared" si="135"/>
        <v/>
      </c>
      <c r="HB14" s="986"/>
      <c r="HC14" s="90" t="str">
        <f t="shared" si="136"/>
        <v/>
      </c>
      <c r="HD14" s="28" t="str">
        <f t="shared" si="137"/>
        <v>100B-L1</v>
      </c>
      <c r="HE14" s="26" t="str">
        <f t="shared" si="138"/>
        <v>GTS-120</v>
      </c>
      <c r="HF14" s="26">
        <f t="shared" si="139"/>
        <v>850</v>
      </c>
      <c r="HG14" s="734" t="str">
        <f t="shared" si="140"/>
        <v>7%-9%</v>
      </c>
      <c r="HH14" s="995"/>
      <c r="HI14" s="374">
        <f t="shared" si="141"/>
        <v>0</v>
      </c>
      <c r="HJ14" s="154"/>
      <c r="HK14" s="24"/>
      <c r="HL14" s="992" t="str">
        <f>IF(HH14="","",IF(HI14&gt;0.069999,"",((8-ROUND(HI14*100,1))*0.01)*HF14))</f>
        <v/>
      </c>
      <c r="HM14" s="987" t="str">
        <f t="shared" si="143"/>
        <v/>
      </c>
      <c r="HN14" s="986"/>
      <c r="HO14" s="90" t="str">
        <f t="shared" si="144"/>
        <v/>
      </c>
      <c r="HP14" s="28" t="str">
        <f t="shared" si="145"/>
        <v>100B-L1</v>
      </c>
      <c r="HQ14" s="26" t="str">
        <f t="shared" si="146"/>
        <v>GTS-120</v>
      </c>
      <c r="HR14" s="26">
        <f t="shared" si="147"/>
        <v>850</v>
      </c>
      <c r="HS14" s="734" t="str">
        <f t="shared" si="148"/>
        <v>7%-9%</v>
      </c>
      <c r="HT14" s="90"/>
      <c r="HU14" s="374">
        <f t="shared" si="149"/>
        <v>0</v>
      </c>
      <c r="HV14" s="154"/>
      <c r="HW14" s="24"/>
      <c r="HX14" s="992" t="str">
        <f>IF(HT14="","",IF(HU14&gt;0.069999,"",((8-ROUND(HU14*100,1))*0.01)*HR14))</f>
        <v/>
      </c>
      <c r="HY14" s="987" t="str">
        <f t="shared" si="151"/>
        <v/>
      </c>
      <c r="HZ14" s="986"/>
      <c r="IA14" s="90" t="str">
        <f t="shared" si="152"/>
        <v/>
      </c>
      <c r="IB14" s="28" t="str">
        <f t="shared" si="153"/>
        <v>100B-L1</v>
      </c>
      <c r="IC14" s="26" t="str">
        <f t="shared" si="154"/>
        <v>GTS-120</v>
      </c>
      <c r="ID14" s="26">
        <f t="shared" si="155"/>
        <v>850</v>
      </c>
      <c r="IE14" s="734" t="str">
        <f t="shared" si="156"/>
        <v>7%-9%</v>
      </c>
      <c r="IF14" s="995"/>
      <c r="IG14" s="374">
        <f t="shared" si="157"/>
        <v>0</v>
      </c>
      <c r="IH14" s="154"/>
      <c r="II14" s="24"/>
      <c r="IJ14" s="992" t="str">
        <f>IF(IF14="","",IF(IG14&gt;0.069999,"",((8-ROUND(IG14*100,1))*0.01)*ID14))</f>
        <v/>
      </c>
      <c r="IK14" s="987" t="str">
        <f t="shared" si="159"/>
        <v/>
      </c>
      <c r="IL14" s="986"/>
      <c r="IM14" s="90" t="str">
        <f t="shared" si="160"/>
        <v/>
      </c>
      <c r="IN14" s="989">
        <f t="shared" si="161"/>
        <v>0</v>
      </c>
      <c r="IO14" s="988" t="str">
        <f t="shared" si="162"/>
        <v/>
      </c>
      <c r="IP14" s="28" t="str">
        <f t="shared" si="163"/>
        <v>100B-L1</v>
      </c>
      <c r="IQ14" s="26" t="str">
        <f t="shared" si="164"/>
        <v>GTS-120</v>
      </c>
      <c r="IR14" s="26">
        <f t="shared" si="165"/>
        <v>850</v>
      </c>
      <c r="IS14" s="734" t="str">
        <f t="shared" si="166"/>
        <v>7%-9%</v>
      </c>
      <c r="IT14" s="90"/>
      <c r="IU14" s="374">
        <f t="shared" si="167"/>
        <v>0</v>
      </c>
      <c r="IV14" s="154"/>
      <c r="IW14" s="24"/>
      <c r="IX14" s="992" t="str">
        <f>IF(IT14="","",IF(IU14&gt;0.069999,"",((8-ROUND(IU14*100,1))*0.01)*IR14))</f>
        <v/>
      </c>
      <c r="IY14" s="987" t="str">
        <f t="shared" si="169"/>
        <v/>
      </c>
      <c r="IZ14" s="986"/>
      <c r="JA14" s="90" t="str">
        <f t="shared" si="170"/>
        <v/>
      </c>
      <c r="JB14" s="28" t="str">
        <f t="shared" si="171"/>
        <v>100B-L1</v>
      </c>
      <c r="JC14" s="26" t="str">
        <f t="shared" si="172"/>
        <v>GTS-120</v>
      </c>
      <c r="JD14" s="26">
        <f t="shared" si="173"/>
        <v>850</v>
      </c>
      <c r="JE14" s="734" t="str">
        <f t="shared" si="174"/>
        <v>7%-9%</v>
      </c>
      <c r="JF14" s="995"/>
      <c r="JG14" s="374">
        <f t="shared" si="175"/>
        <v>0</v>
      </c>
      <c r="JH14" s="154"/>
      <c r="JI14" s="24"/>
      <c r="JJ14" s="992" t="str">
        <f>IF(JF14="","",IF(JG14&gt;0.069999,"",((8-ROUND(JG14*100,1))*0.01)*JD14))</f>
        <v/>
      </c>
      <c r="JK14" s="987" t="str">
        <f t="shared" si="177"/>
        <v/>
      </c>
      <c r="JL14" s="986"/>
      <c r="JM14" s="90" t="str">
        <f t="shared" si="178"/>
        <v/>
      </c>
      <c r="JN14" s="28" t="str">
        <f t="shared" si="179"/>
        <v>100B-L1</v>
      </c>
      <c r="JO14" s="26" t="str">
        <f t="shared" si="180"/>
        <v>GTS-120</v>
      </c>
      <c r="JP14" s="26">
        <f t="shared" si="181"/>
        <v>850</v>
      </c>
      <c r="JQ14" s="734" t="str">
        <f t="shared" si="182"/>
        <v>7%-9%</v>
      </c>
      <c r="JR14" s="995"/>
      <c r="JS14" s="374">
        <f t="shared" si="183"/>
        <v>0</v>
      </c>
      <c r="JT14" s="154"/>
      <c r="JU14" s="24"/>
      <c r="JV14" s="992" t="str">
        <f>IF(JR14="","",IF(JS14&gt;0.069999,"",((8-ROUND(JS14*100,1))*0.01)*JP14))</f>
        <v/>
      </c>
      <c r="JW14" s="987" t="str">
        <f t="shared" si="185"/>
        <v/>
      </c>
      <c r="JX14" s="986"/>
      <c r="JY14" s="90" t="str">
        <f t="shared" si="186"/>
        <v/>
      </c>
      <c r="JZ14" s="28" t="str">
        <f t="shared" si="187"/>
        <v>100B-L1</v>
      </c>
      <c r="KA14" s="26" t="str">
        <f t="shared" si="188"/>
        <v>GTS-120</v>
      </c>
      <c r="KB14" s="26">
        <f t="shared" si="189"/>
        <v>850</v>
      </c>
      <c r="KC14" s="734" t="str">
        <f t="shared" si="190"/>
        <v>7%-9%</v>
      </c>
      <c r="KD14" s="90"/>
      <c r="KE14" s="374">
        <f t="shared" si="191"/>
        <v>0</v>
      </c>
      <c r="KF14" s="154"/>
      <c r="KG14" s="24"/>
      <c r="KH14" s="992" t="str">
        <f>IF(KD14="","",IF(KE14&gt;0.069999,"",((8-ROUND(KE14*100,1))*0.01)*KB14))</f>
        <v/>
      </c>
      <c r="KI14" s="987" t="str">
        <f t="shared" si="193"/>
        <v/>
      </c>
      <c r="KJ14" s="986"/>
      <c r="KK14" s="90" t="str">
        <f t="shared" si="194"/>
        <v/>
      </c>
      <c r="KL14" s="28" t="str">
        <f t="shared" si="195"/>
        <v>100B-L1</v>
      </c>
      <c r="KM14" s="26" t="str">
        <f t="shared" si="196"/>
        <v>GTS-120</v>
      </c>
      <c r="KN14" s="26">
        <f t="shared" si="197"/>
        <v>850</v>
      </c>
      <c r="KO14" s="734" t="str">
        <f t="shared" si="198"/>
        <v>7%-9%</v>
      </c>
      <c r="KP14" s="995"/>
      <c r="KQ14" s="374">
        <f t="shared" si="199"/>
        <v>0</v>
      </c>
      <c r="KR14" s="154"/>
      <c r="KS14" s="24"/>
      <c r="KT14" s="992" t="str">
        <f>IF(KP14="","",IF(KQ14&gt;0.069999,"",((8-ROUND(KQ14*100,1))*0.01)*KN14))</f>
        <v/>
      </c>
      <c r="KU14" s="987" t="str">
        <f t="shared" si="201"/>
        <v/>
      </c>
      <c r="KV14" s="986"/>
      <c r="KW14" s="90" t="str">
        <f t="shared" si="202"/>
        <v/>
      </c>
      <c r="KX14" s="989">
        <f t="shared" si="203"/>
        <v>0</v>
      </c>
      <c r="KY14" s="988" t="str">
        <f t="shared" si="204"/>
        <v/>
      </c>
    </row>
    <row r="15" spans="1:311" ht="15.75">
      <c r="A15" s="86" t="s">
        <v>82</v>
      </c>
      <c r="B15" s="777" t="s">
        <v>70</v>
      </c>
      <c r="C15" s="26" t="str">
        <f>VLOOKUP($B15,'OP Info'!$C$4:$J$62,4,FALSE)</f>
        <v>GTS-120</v>
      </c>
      <c r="D15" s="26">
        <f>VLOOKUP($B15,'OP Info'!$C$4:$J$62,3,FALSE)</f>
        <v>575</v>
      </c>
      <c r="E15" s="734" t="str">
        <f>CONCATENATE(VLOOKUP($B15,'OP Info'!$C$4:$J$62,5,FALSE),"%-",VLOOKUP($B15,'OP Info'!$C$4:$J$62,6,FALSE),"%")</f>
        <v>5%-7%</v>
      </c>
      <c r="F15" s="739"/>
      <c r="G15" s="374">
        <f t="shared" si="0"/>
        <v>0</v>
      </c>
      <c r="H15" s="991"/>
      <c r="I15" s="991"/>
      <c r="J15" s="992" t="str">
        <f t="shared" si="1"/>
        <v/>
      </c>
      <c r="K15" s="993" t="str">
        <f t="shared" si="2"/>
        <v/>
      </c>
      <c r="L15" s="986"/>
      <c r="M15" s="762" t="str">
        <f t="shared" si="205"/>
        <v/>
      </c>
      <c r="N15" s="331" t="str">
        <f t="shared" si="3"/>
        <v>10-L3</v>
      </c>
      <c r="O15" s="996" t="str">
        <f t="shared" si="4"/>
        <v>GTS-120</v>
      </c>
      <c r="P15" s="996">
        <f t="shared" si="5"/>
        <v>575</v>
      </c>
      <c r="Q15" s="997" t="str">
        <f t="shared" si="6"/>
        <v>5%-7%</v>
      </c>
      <c r="R15" s="998"/>
      <c r="S15" s="998">
        <f t="shared" si="7"/>
        <v>0</v>
      </c>
      <c r="T15" s="999"/>
      <c r="U15" s="1000"/>
      <c r="V15" s="992" t="str">
        <f t="shared" si="8"/>
        <v/>
      </c>
      <c r="W15" s="1001" t="str">
        <f t="shared" si="9"/>
        <v/>
      </c>
      <c r="X15" s="986"/>
      <c r="Y15" s="1002" t="str">
        <f t="shared" si="10"/>
        <v/>
      </c>
      <c r="Z15" s="1003" t="str">
        <f t="shared" si="11"/>
        <v>10-L3</v>
      </c>
      <c r="AA15" s="996" t="str">
        <f t="shared" si="12"/>
        <v>GTS-120</v>
      </c>
      <c r="AB15" s="996">
        <f t="shared" si="13"/>
        <v>575</v>
      </c>
      <c r="AC15" s="997" t="str">
        <f t="shared" si="14"/>
        <v>5%-7%</v>
      </c>
      <c r="AD15" s="1004"/>
      <c r="AE15" s="1005">
        <f t="shared" si="15"/>
        <v>0</v>
      </c>
      <c r="AF15" s="999"/>
      <c r="AG15" s="1000"/>
      <c r="AH15" s="992" t="str">
        <f t="shared" si="16"/>
        <v/>
      </c>
      <c r="AI15" s="1001" t="str">
        <f t="shared" si="17"/>
        <v/>
      </c>
      <c r="AJ15" s="986"/>
      <c r="AK15" s="1002" t="str">
        <f t="shared" si="18"/>
        <v/>
      </c>
      <c r="AL15" s="1003" t="str">
        <f t="shared" si="19"/>
        <v>10-L3</v>
      </c>
      <c r="AM15" s="996" t="str">
        <f t="shared" si="20"/>
        <v>GTS-120</v>
      </c>
      <c r="AN15" s="996">
        <f t="shared" si="21"/>
        <v>575</v>
      </c>
      <c r="AO15" s="997" t="str">
        <f t="shared" si="22"/>
        <v>5%-7%</v>
      </c>
      <c r="AP15" s="1004"/>
      <c r="AQ15" s="1005">
        <f t="shared" si="23"/>
        <v>0</v>
      </c>
      <c r="AR15" s="1000"/>
      <c r="AS15" s="1000"/>
      <c r="AT15" s="992" t="str">
        <f t="shared" si="24"/>
        <v/>
      </c>
      <c r="AU15" s="1006" t="str">
        <f t="shared" si="25"/>
        <v/>
      </c>
      <c r="AV15" s="986"/>
      <c r="AW15" s="1002" t="str">
        <f t="shared" si="26"/>
        <v/>
      </c>
      <c r="AX15" s="1003" t="str">
        <f t="shared" si="27"/>
        <v>10-L3</v>
      </c>
      <c r="AY15" s="996" t="str">
        <f t="shared" si="28"/>
        <v>GTS-120</v>
      </c>
      <c r="AZ15" s="996">
        <f t="shared" si="29"/>
        <v>575</v>
      </c>
      <c r="BA15" s="997" t="str">
        <f t="shared" si="30"/>
        <v>5%-7%</v>
      </c>
      <c r="BB15" s="1004"/>
      <c r="BC15" s="1005">
        <f t="shared" si="31"/>
        <v>0</v>
      </c>
      <c r="BD15" s="999"/>
      <c r="BE15" s="1000"/>
      <c r="BF15" s="992" t="str">
        <f t="shared" si="32"/>
        <v/>
      </c>
      <c r="BG15" s="1006" t="str">
        <f t="shared" si="33"/>
        <v/>
      </c>
      <c r="BH15" s="986"/>
      <c r="BI15" s="1002" t="str">
        <f t="shared" si="34"/>
        <v/>
      </c>
      <c r="BJ15" s="1007">
        <f t="shared" si="35"/>
        <v>0</v>
      </c>
      <c r="BK15" s="1008" t="str">
        <f t="shared" si="36"/>
        <v/>
      </c>
      <c r="BL15" s="1003" t="str">
        <f t="shared" si="37"/>
        <v>10-L3</v>
      </c>
      <c r="BM15" s="996" t="str">
        <f t="shared" si="38"/>
        <v>GTS-120</v>
      </c>
      <c r="BN15" s="996">
        <f t="shared" si="39"/>
        <v>575</v>
      </c>
      <c r="BO15" s="997" t="str">
        <f t="shared" si="40"/>
        <v>5%-7%</v>
      </c>
      <c r="BP15" s="998"/>
      <c r="BQ15" s="1005">
        <f t="shared" si="41"/>
        <v>0</v>
      </c>
      <c r="BR15" s="999"/>
      <c r="BS15" s="1000"/>
      <c r="BT15" s="992" t="str">
        <f t="shared" si="42"/>
        <v/>
      </c>
      <c r="BU15" s="1006" t="str">
        <f t="shared" si="43"/>
        <v/>
      </c>
      <c r="BV15" s="986"/>
      <c r="BW15" s="998" t="str">
        <f t="shared" si="44"/>
        <v/>
      </c>
      <c r="BX15" s="1003" t="str">
        <f t="shared" si="45"/>
        <v>10-L3</v>
      </c>
      <c r="BY15" s="996" t="str">
        <f t="shared" si="46"/>
        <v>GTS-120</v>
      </c>
      <c r="BZ15" s="996">
        <f t="shared" si="47"/>
        <v>575</v>
      </c>
      <c r="CA15" s="997" t="str">
        <f t="shared" si="48"/>
        <v>5%-7%</v>
      </c>
      <c r="CB15" s="1004"/>
      <c r="CC15" s="1005">
        <f t="shared" si="49"/>
        <v>0</v>
      </c>
      <c r="CD15" s="999"/>
      <c r="CE15" s="1000"/>
      <c r="CF15" s="992" t="str">
        <f t="shared" si="50"/>
        <v/>
      </c>
      <c r="CG15" s="1006" t="str">
        <f t="shared" si="51"/>
        <v/>
      </c>
      <c r="CH15" s="986"/>
      <c r="CI15" s="998" t="str">
        <f t="shared" si="52"/>
        <v/>
      </c>
      <c r="CJ15" s="1003" t="str">
        <f t="shared" si="53"/>
        <v>10-L3</v>
      </c>
      <c r="CK15" s="996" t="str">
        <f t="shared" si="54"/>
        <v>GTS-120</v>
      </c>
      <c r="CL15" s="996">
        <f t="shared" si="55"/>
        <v>575</v>
      </c>
      <c r="CM15" s="997" t="str">
        <f t="shared" si="56"/>
        <v>5%-7%</v>
      </c>
      <c r="CN15" s="1004"/>
      <c r="CO15" s="1005">
        <f t="shared" si="57"/>
        <v>0</v>
      </c>
      <c r="CP15" s="999"/>
      <c r="CQ15" s="1000"/>
      <c r="CR15" s="992" t="str">
        <f t="shared" si="58"/>
        <v/>
      </c>
      <c r="CS15" s="1006" t="str">
        <f t="shared" si="59"/>
        <v/>
      </c>
      <c r="CT15" s="986"/>
      <c r="CU15" s="998" t="str">
        <f t="shared" si="60"/>
        <v/>
      </c>
      <c r="CV15" s="1003" t="str">
        <f t="shared" si="61"/>
        <v>10-L3</v>
      </c>
      <c r="CW15" s="996" t="str">
        <f t="shared" si="62"/>
        <v>GTS-120</v>
      </c>
      <c r="CX15" s="996">
        <f t="shared" si="63"/>
        <v>575</v>
      </c>
      <c r="CY15" s="997" t="str">
        <f t="shared" si="64"/>
        <v>5%-7%</v>
      </c>
      <c r="CZ15" s="998"/>
      <c r="DA15" s="1005">
        <f t="shared" si="65"/>
        <v>0</v>
      </c>
      <c r="DB15" s="999"/>
      <c r="DC15" s="1000"/>
      <c r="DD15" s="992" t="str">
        <f t="shared" si="66"/>
        <v/>
      </c>
      <c r="DE15" s="1006" t="str">
        <f t="shared" si="67"/>
        <v/>
      </c>
      <c r="DF15" s="986"/>
      <c r="DG15" s="998" t="str">
        <f t="shared" si="68"/>
        <v/>
      </c>
      <c r="DH15" s="1003" t="str">
        <f t="shared" si="69"/>
        <v>10-L3</v>
      </c>
      <c r="DI15" s="996" t="str">
        <f t="shared" si="70"/>
        <v>GTS-120</v>
      </c>
      <c r="DJ15" s="996">
        <f t="shared" si="71"/>
        <v>575</v>
      </c>
      <c r="DK15" s="997" t="str">
        <f t="shared" si="72"/>
        <v>5%-7%</v>
      </c>
      <c r="DL15" s="1004"/>
      <c r="DM15" s="1005">
        <f t="shared" si="73"/>
        <v>0</v>
      </c>
      <c r="DN15" s="999"/>
      <c r="DO15" s="1000"/>
      <c r="DP15" s="992" t="str">
        <f t="shared" si="74"/>
        <v/>
      </c>
      <c r="DQ15" s="1006" t="str">
        <f t="shared" si="75"/>
        <v/>
      </c>
      <c r="DR15" s="986"/>
      <c r="DS15" s="1009" t="str">
        <f t="shared" si="76"/>
        <v/>
      </c>
      <c r="DT15" s="1010">
        <f t="shared" si="77"/>
        <v>0</v>
      </c>
      <c r="DU15" s="1011" t="str">
        <f t="shared" si="78"/>
        <v/>
      </c>
      <c r="DV15" s="1003" t="str">
        <f t="shared" si="79"/>
        <v>10-L3</v>
      </c>
      <c r="DW15" s="996" t="str">
        <f t="shared" si="80"/>
        <v>GTS-120</v>
      </c>
      <c r="DX15" s="996">
        <f t="shared" si="81"/>
        <v>575</v>
      </c>
      <c r="DY15" s="997" t="str">
        <f t="shared" si="82"/>
        <v>5%-7%</v>
      </c>
      <c r="DZ15" s="998"/>
      <c r="EA15" s="1005">
        <f t="shared" si="83"/>
        <v>0</v>
      </c>
      <c r="EB15" s="999"/>
      <c r="EC15" s="1000"/>
      <c r="ED15" s="992" t="str">
        <f t="shared" si="84"/>
        <v/>
      </c>
      <c r="EE15" s="1006" t="str">
        <f t="shared" si="85"/>
        <v/>
      </c>
      <c r="EF15" s="986"/>
      <c r="EG15" s="998" t="str">
        <f t="shared" si="86"/>
        <v/>
      </c>
      <c r="EH15" s="28" t="str">
        <f t="shared" si="87"/>
        <v>10-L3</v>
      </c>
      <c r="EI15" s="996" t="str">
        <f t="shared" si="88"/>
        <v>GTS-120</v>
      </c>
      <c r="EJ15" s="996">
        <f t="shared" si="89"/>
        <v>575</v>
      </c>
      <c r="EK15" s="997" t="str">
        <f t="shared" si="90"/>
        <v>5%-7%</v>
      </c>
      <c r="EL15" s="1004"/>
      <c r="EM15" s="1005">
        <f t="shared" si="91"/>
        <v>0</v>
      </c>
      <c r="EN15" s="999"/>
      <c r="EO15" s="1000"/>
      <c r="EP15" s="992" t="str">
        <f t="shared" si="92"/>
        <v/>
      </c>
      <c r="EQ15" s="1006" t="str">
        <f t="shared" si="93"/>
        <v/>
      </c>
      <c r="ER15" s="986"/>
      <c r="ES15" s="998" t="str">
        <f t="shared" si="94"/>
        <v/>
      </c>
      <c r="ET15" s="1003" t="str">
        <f t="shared" si="95"/>
        <v>10-L3</v>
      </c>
      <c r="EU15" s="996" t="str">
        <f t="shared" si="96"/>
        <v>GTS-120</v>
      </c>
      <c r="EV15" s="996">
        <f t="shared" si="97"/>
        <v>575</v>
      </c>
      <c r="EW15" s="997" t="str">
        <f t="shared" si="98"/>
        <v>5%-7%</v>
      </c>
      <c r="EX15" s="1004"/>
      <c r="EY15" s="1005">
        <f t="shared" si="99"/>
        <v>0</v>
      </c>
      <c r="EZ15" s="999"/>
      <c r="FA15" s="1000"/>
      <c r="FB15" s="992" t="str">
        <f t="shared" si="100"/>
        <v/>
      </c>
      <c r="FC15" s="1006" t="str">
        <f t="shared" si="101"/>
        <v/>
      </c>
      <c r="FD15" s="986"/>
      <c r="FE15" s="998" t="str">
        <f t="shared" si="102"/>
        <v/>
      </c>
      <c r="FF15" s="1003" t="str">
        <f t="shared" si="103"/>
        <v>10-L3</v>
      </c>
      <c r="FG15" s="996" t="str">
        <f t="shared" si="104"/>
        <v>GTS-120</v>
      </c>
      <c r="FH15" s="996">
        <f t="shared" si="105"/>
        <v>575</v>
      </c>
      <c r="FI15" s="997" t="str">
        <f t="shared" si="106"/>
        <v>5%-7%</v>
      </c>
      <c r="FJ15" s="998"/>
      <c r="FK15" s="1005">
        <f t="shared" si="107"/>
        <v>0</v>
      </c>
      <c r="FL15" s="999"/>
      <c r="FM15" s="1000"/>
      <c r="FN15" s="992" t="str">
        <f t="shared" si="108"/>
        <v/>
      </c>
      <c r="FO15" s="1006" t="str">
        <f t="shared" si="109"/>
        <v/>
      </c>
      <c r="FP15" s="986"/>
      <c r="FQ15" s="998" t="str">
        <f t="shared" si="110"/>
        <v/>
      </c>
      <c r="FR15" s="1003" t="str">
        <f t="shared" si="111"/>
        <v>10-L3</v>
      </c>
      <c r="FS15" s="996" t="str">
        <f t="shared" si="112"/>
        <v>GTS-120</v>
      </c>
      <c r="FT15" s="996">
        <f t="shared" si="113"/>
        <v>575</v>
      </c>
      <c r="FU15" s="997" t="str">
        <f t="shared" si="114"/>
        <v>5%-7%</v>
      </c>
      <c r="FV15" s="1004"/>
      <c r="FW15" s="1005">
        <f t="shared" si="115"/>
        <v>0</v>
      </c>
      <c r="FX15" s="999"/>
      <c r="FY15" s="1000"/>
      <c r="FZ15" s="992" t="str">
        <f t="shared" si="116"/>
        <v/>
      </c>
      <c r="GA15" s="1006" t="str">
        <f t="shared" si="117"/>
        <v/>
      </c>
      <c r="GB15" s="986"/>
      <c r="GC15" s="998" t="str">
        <f t="shared" si="118"/>
        <v/>
      </c>
      <c r="GD15" s="1010">
        <f t="shared" si="119"/>
        <v>0</v>
      </c>
      <c r="GE15" s="1008" t="str">
        <f t="shared" si="120"/>
        <v/>
      </c>
      <c r="GF15" s="1003" t="str">
        <f t="shared" si="121"/>
        <v>10-L3</v>
      </c>
      <c r="GG15" s="996" t="str">
        <f t="shared" si="122"/>
        <v>GTS-120</v>
      </c>
      <c r="GH15" s="996">
        <f t="shared" si="123"/>
        <v>575</v>
      </c>
      <c r="GI15" s="997" t="str">
        <f t="shared" si="124"/>
        <v>5%-7%</v>
      </c>
      <c r="GJ15" s="998"/>
      <c r="GK15" s="1005">
        <f t="shared" si="125"/>
        <v>0</v>
      </c>
      <c r="GL15" s="999"/>
      <c r="GM15" s="1000"/>
      <c r="GN15" s="992" t="str">
        <f t="shared" si="126"/>
        <v/>
      </c>
      <c r="GO15" s="1006" t="str">
        <f t="shared" si="127"/>
        <v/>
      </c>
      <c r="GP15" s="986"/>
      <c r="GQ15" s="998" t="str">
        <f t="shared" si="128"/>
        <v/>
      </c>
      <c r="GR15" s="1003" t="str">
        <f t="shared" si="129"/>
        <v>10-L3</v>
      </c>
      <c r="GS15" s="996" t="str">
        <f t="shared" si="130"/>
        <v>GTS-120</v>
      </c>
      <c r="GT15" s="996">
        <f t="shared" si="131"/>
        <v>575</v>
      </c>
      <c r="GU15" s="997" t="str">
        <f t="shared" si="132"/>
        <v>5%-7%</v>
      </c>
      <c r="GV15" s="1004"/>
      <c r="GW15" s="1005">
        <f t="shared" si="133"/>
        <v>0</v>
      </c>
      <c r="GX15" s="999"/>
      <c r="GY15" s="1000"/>
      <c r="GZ15" s="992" t="str">
        <f t="shared" si="134"/>
        <v/>
      </c>
      <c r="HA15" s="1006" t="str">
        <f t="shared" si="135"/>
        <v/>
      </c>
      <c r="HB15" s="986"/>
      <c r="HC15" s="998" t="str">
        <f t="shared" si="136"/>
        <v/>
      </c>
      <c r="HD15" s="1003" t="str">
        <f t="shared" si="137"/>
        <v>10-L3</v>
      </c>
      <c r="HE15" s="996" t="str">
        <f t="shared" si="138"/>
        <v>GTS-120</v>
      </c>
      <c r="HF15" s="996">
        <f t="shared" si="139"/>
        <v>575</v>
      </c>
      <c r="HG15" s="997" t="str">
        <f t="shared" si="140"/>
        <v>5%-7%</v>
      </c>
      <c r="HH15" s="1004"/>
      <c r="HI15" s="1005">
        <f t="shared" si="141"/>
        <v>0</v>
      </c>
      <c r="HJ15" s="999"/>
      <c r="HK15" s="1000"/>
      <c r="HL15" s="992" t="str">
        <f t="shared" si="142"/>
        <v/>
      </c>
      <c r="HM15" s="1006" t="str">
        <f t="shared" si="143"/>
        <v/>
      </c>
      <c r="HN15" s="986"/>
      <c r="HO15" s="998" t="str">
        <f t="shared" si="144"/>
        <v/>
      </c>
      <c r="HP15" s="1003" t="str">
        <f t="shared" si="145"/>
        <v>10-L3</v>
      </c>
      <c r="HQ15" s="996" t="str">
        <f t="shared" si="146"/>
        <v>GTS-120</v>
      </c>
      <c r="HR15" s="996">
        <f t="shared" si="147"/>
        <v>575</v>
      </c>
      <c r="HS15" s="997" t="str">
        <f t="shared" si="148"/>
        <v>5%-7%</v>
      </c>
      <c r="HT15" s="998"/>
      <c r="HU15" s="1005">
        <f t="shared" si="149"/>
        <v>0</v>
      </c>
      <c r="HV15" s="999"/>
      <c r="HW15" s="1000"/>
      <c r="HX15" s="992" t="str">
        <f t="shared" si="150"/>
        <v/>
      </c>
      <c r="HY15" s="1006" t="str">
        <f t="shared" si="151"/>
        <v/>
      </c>
      <c r="HZ15" s="986"/>
      <c r="IA15" s="998" t="str">
        <f t="shared" si="152"/>
        <v/>
      </c>
      <c r="IB15" s="1003" t="str">
        <f t="shared" si="153"/>
        <v>10-L3</v>
      </c>
      <c r="IC15" s="996" t="str">
        <f t="shared" si="154"/>
        <v>GTS-120</v>
      </c>
      <c r="ID15" s="996">
        <f t="shared" si="155"/>
        <v>575</v>
      </c>
      <c r="IE15" s="997" t="str">
        <f t="shared" si="156"/>
        <v>5%-7%</v>
      </c>
      <c r="IF15" s="1004"/>
      <c r="IG15" s="1005">
        <f t="shared" si="157"/>
        <v>0</v>
      </c>
      <c r="IH15" s="999"/>
      <c r="II15" s="1000"/>
      <c r="IJ15" s="992" t="str">
        <f t="shared" si="158"/>
        <v/>
      </c>
      <c r="IK15" s="1006" t="str">
        <f t="shared" si="159"/>
        <v/>
      </c>
      <c r="IL15" s="986"/>
      <c r="IM15" s="998" t="str">
        <f t="shared" si="160"/>
        <v/>
      </c>
      <c r="IN15" s="1010">
        <f t="shared" si="161"/>
        <v>0</v>
      </c>
      <c r="IO15" s="1008" t="str">
        <f t="shared" si="162"/>
        <v/>
      </c>
      <c r="IP15" s="1003" t="str">
        <f t="shared" si="163"/>
        <v>10-L3</v>
      </c>
      <c r="IQ15" s="996" t="str">
        <f t="shared" si="164"/>
        <v>GTS-120</v>
      </c>
      <c r="IR15" s="996">
        <f t="shared" si="165"/>
        <v>575</v>
      </c>
      <c r="IS15" s="997" t="str">
        <f t="shared" si="166"/>
        <v>5%-7%</v>
      </c>
      <c r="IT15" s="998"/>
      <c r="IU15" s="1005">
        <f t="shared" si="167"/>
        <v>0</v>
      </c>
      <c r="IV15" s="999"/>
      <c r="IW15" s="1000"/>
      <c r="IX15" s="992" t="str">
        <f t="shared" si="168"/>
        <v/>
      </c>
      <c r="IY15" s="1006" t="str">
        <f t="shared" si="169"/>
        <v/>
      </c>
      <c r="IZ15" s="986"/>
      <c r="JA15" s="998" t="str">
        <f t="shared" si="170"/>
        <v/>
      </c>
      <c r="JB15" s="1003" t="str">
        <f t="shared" si="171"/>
        <v>10-L3</v>
      </c>
      <c r="JC15" s="996" t="str">
        <f t="shared" si="172"/>
        <v>GTS-120</v>
      </c>
      <c r="JD15" s="996">
        <f t="shared" si="173"/>
        <v>575</v>
      </c>
      <c r="JE15" s="997" t="str">
        <f t="shared" si="174"/>
        <v>5%-7%</v>
      </c>
      <c r="JF15" s="1004"/>
      <c r="JG15" s="1005">
        <f t="shared" si="175"/>
        <v>0</v>
      </c>
      <c r="JH15" s="999"/>
      <c r="JI15" s="1000"/>
      <c r="JJ15" s="992" t="str">
        <f t="shared" si="176"/>
        <v/>
      </c>
      <c r="JK15" s="1006" t="str">
        <f t="shared" si="177"/>
        <v/>
      </c>
      <c r="JL15" s="986"/>
      <c r="JM15" s="998" t="str">
        <f t="shared" si="178"/>
        <v/>
      </c>
      <c r="JN15" s="28" t="str">
        <f t="shared" si="179"/>
        <v>10-L3</v>
      </c>
      <c r="JO15" s="996" t="str">
        <f t="shared" si="180"/>
        <v>GTS-120</v>
      </c>
      <c r="JP15" s="996">
        <f t="shared" si="181"/>
        <v>575</v>
      </c>
      <c r="JQ15" s="997" t="str">
        <f t="shared" si="182"/>
        <v>5%-7%</v>
      </c>
      <c r="JR15" s="1004"/>
      <c r="JS15" s="1005">
        <f t="shared" si="183"/>
        <v>0</v>
      </c>
      <c r="JT15" s="999"/>
      <c r="JU15" s="1000"/>
      <c r="JV15" s="992" t="str">
        <f t="shared" si="184"/>
        <v/>
      </c>
      <c r="JW15" s="1006" t="str">
        <f t="shared" si="185"/>
        <v/>
      </c>
      <c r="JX15" s="986"/>
      <c r="JY15" s="998" t="str">
        <f t="shared" si="186"/>
        <v/>
      </c>
      <c r="JZ15" s="1003" t="str">
        <f t="shared" si="187"/>
        <v>10-L3</v>
      </c>
      <c r="KA15" s="996" t="str">
        <f t="shared" si="188"/>
        <v>GTS-120</v>
      </c>
      <c r="KB15" s="996">
        <f t="shared" si="189"/>
        <v>575</v>
      </c>
      <c r="KC15" s="997" t="str">
        <f t="shared" si="190"/>
        <v>5%-7%</v>
      </c>
      <c r="KD15" s="998"/>
      <c r="KE15" s="1005">
        <f t="shared" si="191"/>
        <v>0</v>
      </c>
      <c r="KF15" s="999"/>
      <c r="KG15" s="1000"/>
      <c r="KH15" s="992" t="str">
        <f t="shared" si="192"/>
        <v/>
      </c>
      <c r="KI15" s="1006" t="str">
        <f t="shared" si="193"/>
        <v/>
      </c>
      <c r="KJ15" s="986"/>
      <c r="KK15" s="998" t="str">
        <f t="shared" si="194"/>
        <v/>
      </c>
      <c r="KL15" s="1003" t="str">
        <f t="shared" si="195"/>
        <v>10-L3</v>
      </c>
      <c r="KM15" s="996" t="str">
        <f t="shared" si="196"/>
        <v>GTS-120</v>
      </c>
      <c r="KN15" s="996">
        <f t="shared" si="197"/>
        <v>575</v>
      </c>
      <c r="KO15" s="997" t="str">
        <f t="shared" si="198"/>
        <v>5%-7%</v>
      </c>
      <c r="KP15" s="1004"/>
      <c r="KQ15" s="1005">
        <f t="shared" si="199"/>
        <v>0</v>
      </c>
      <c r="KR15" s="999"/>
      <c r="KS15" s="1000"/>
      <c r="KT15" s="992" t="str">
        <f t="shared" si="200"/>
        <v/>
      </c>
      <c r="KU15" s="1006" t="str">
        <f t="shared" si="201"/>
        <v/>
      </c>
      <c r="KV15" s="986"/>
      <c r="KW15" s="998" t="str">
        <f t="shared" si="202"/>
        <v/>
      </c>
      <c r="KX15" s="1010">
        <f t="shared" si="203"/>
        <v>0</v>
      </c>
      <c r="KY15" s="1008" t="str">
        <f t="shared" si="204"/>
        <v/>
      </c>
    </row>
    <row r="16" spans="1:311" ht="15.75">
      <c r="A16" s="86" t="s">
        <v>82</v>
      </c>
      <c r="B16" s="777" t="s">
        <v>73</v>
      </c>
      <c r="C16" s="26" t="str">
        <f>VLOOKUP($B16,'OP Info'!$C$4:$J$62,4,FALSE)</f>
        <v>GTS-120</v>
      </c>
      <c r="D16" s="26">
        <f>VLOOKUP($B16,'OP Info'!$C$4:$J$62,3,FALSE)</f>
        <v>630</v>
      </c>
      <c r="E16" s="734" t="str">
        <f>CONCATENATE(VLOOKUP($B16,'OP Info'!$C$4:$J$62,5,FALSE),"%-",VLOOKUP($B16,'OP Info'!$C$4:$J$62,6,FALSE),"%")</f>
        <v>5%-7%</v>
      </c>
      <c r="F16" s="739"/>
      <c r="G16" s="374">
        <f t="shared" si="0"/>
        <v>0</v>
      </c>
      <c r="H16" s="991"/>
      <c r="I16" s="991"/>
      <c r="J16" s="992" t="str">
        <f t="shared" ref="J16:J19" si="206">IF(F16="","",IF(G16&gt;0.049999,"",((6-ROUND(G16*100,1))*0.01)*D16))</f>
        <v/>
      </c>
      <c r="K16" s="993" t="str">
        <f t="shared" ref="K16:K19" si="207">IF(J16="","",J16*0.264172)</f>
        <v/>
      </c>
      <c r="L16" s="986"/>
      <c r="M16" s="762" t="str">
        <f t="shared" ref="M16:M19" si="208">IF(J16="",IF(G16=0,"",G16),"")</f>
        <v/>
      </c>
      <c r="N16" s="1012" t="str">
        <f t="shared" si="3"/>
        <v>20-L3</v>
      </c>
      <c r="O16" s="1013" t="str">
        <f t="shared" si="4"/>
        <v>GTS-120</v>
      </c>
      <c r="P16" s="1013">
        <f t="shared" si="5"/>
        <v>630</v>
      </c>
      <c r="Q16" s="858" t="str">
        <f t="shared" si="6"/>
        <v>5%-7%</v>
      </c>
      <c r="R16" s="900"/>
      <c r="S16" s="900">
        <f t="shared" si="7"/>
        <v>0</v>
      </c>
      <c r="T16" s="850"/>
      <c r="U16" s="850"/>
      <c r="V16" s="992" t="str">
        <f t="shared" si="8"/>
        <v/>
      </c>
      <c r="W16" s="1014" t="str">
        <f t="shared" si="9"/>
        <v/>
      </c>
      <c r="X16" s="986"/>
      <c r="Y16" s="1015" t="str">
        <f t="shared" si="10"/>
        <v/>
      </c>
      <c r="Z16" s="28" t="str">
        <f t="shared" si="11"/>
        <v>20-L3</v>
      </c>
      <c r="AA16" s="1013" t="str">
        <f t="shared" si="12"/>
        <v>GTS-120</v>
      </c>
      <c r="AB16" s="1013">
        <f t="shared" si="13"/>
        <v>630</v>
      </c>
      <c r="AC16" s="858" t="str">
        <f t="shared" si="14"/>
        <v>5%-7%</v>
      </c>
      <c r="AD16" s="1016"/>
      <c r="AE16" s="1017">
        <f t="shared" si="15"/>
        <v>0</v>
      </c>
      <c r="AF16" s="850"/>
      <c r="AG16" s="850"/>
      <c r="AH16" s="992" t="str">
        <f t="shared" si="16"/>
        <v/>
      </c>
      <c r="AI16" s="1014" t="str">
        <f t="shared" si="17"/>
        <v/>
      </c>
      <c r="AJ16" s="986"/>
      <c r="AK16" s="1015" t="str">
        <f t="shared" si="18"/>
        <v/>
      </c>
      <c r="AL16" s="28" t="str">
        <f t="shared" si="19"/>
        <v>20-L3</v>
      </c>
      <c r="AM16" s="1013" t="str">
        <f t="shared" si="20"/>
        <v>GTS-120</v>
      </c>
      <c r="AN16" s="1013">
        <f t="shared" si="21"/>
        <v>630</v>
      </c>
      <c r="AO16" s="858" t="str">
        <f t="shared" si="22"/>
        <v>5%-7%</v>
      </c>
      <c r="AP16" s="1016"/>
      <c r="AQ16" s="1017">
        <f t="shared" si="23"/>
        <v>0</v>
      </c>
      <c r="AR16" s="850"/>
      <c r="AS16" s="850"/>
      <c r="AT16" s="992" t="str">
        <f t="shared" si="24"/>
        <v/>
      </c>
      <c r="AU16" s="1018" t="str">
        <f t="shared" si="25"/>
        <v/>
      </c>
      <c r="AV16" s="986"/>
      <c r="AW16" s="1015" t="str">
        <f t="shared" si="26"/>
        <v/>
      </c>
      <c r="AX16" s="1003" t="str">
        <f t="shared" si="27"/>
        <v>20-L3</v>
      </c>
      <c r="AY16" s="1013" t="str">
        <f t="shared" si="28"/>
        <v>GTS-120</v>
      </c>
      <c r="AZ16" s="1013">
        <f t="shared" si="29"/>
        <v>630</v>
      </c>
      <c r="BA16" s="858" t="str">
        <f t="shared" si="30"/>
        <v>5%-7%</v>
      </c>
      <c r="BB16" s="1016"/>
      <c r="BC16" s="1017">
        <f t="shared" si="31"/>
        <v>0</v>
      </c>
      <c r="BD16" s="850"/>
      <c r="BE16" s="850"/>
      <c r="BF16" s="992" t="str">
        <f t="shared" si="32"/>
        <v/>
      </c>
      <c r="BG16" s="1018" t="str">
        <f t="shared" si="33"/>
        <v/>
      </c>
      <c r="BH16" s="986"/>
      <c r="BI16" s="1015" t="str">
        <f t="shared" si="34"/>
        <v/>
      </c>
      <c r="BJ16" s="1019">
        <f t="shared" si="35"/>
        <v>0</v>
      </c>
      <c r="BK16" s="1020" t="str">
        <f t="shared" si="36"/>
        <v/>
      </c>
      <c r="BL16" s="28" t="str">
        <f t="shared" si="37"/>
        <v>20-L3</v>
      </c>
      <c r="BM16" s="1013" t="str">
        <f t="shared" si="38"/>
        <v>GTS-120</v>
      </c>
      <c r="BN16" s="1013">
        <f t="shared" si="39"/>
        <v>630</v>
      </c>
      <c r="BO16" s="858" t="str">
        <f t="shared" si="40"/>
        <v>5%-7%</v>
      </c>
      <c r="BP16" s="900"/>
      <c r="BQ16" s="1017">
        <f t="shared" si="41"/>
        <v>0</v>
      </c>
      <c r="BR16" s="850"/>
      <c r="BS16" s="850"/>
      <c r="BT16" s="992" t="str">
        <f t="shared" si="42"/>
        <v/>
      </c>
      <c r="BU16" s="1018" t="str">
        <f t="shared" si="43"/>
        <v/>
      </c>
      <c r="BV16" s="986"/>
      <c r="BW16" s="900" t="str">
        <f t="shared" si="44"/>
        <v/>
      </c>
      <c r="BX16" s="28" t="str">
        <f t="shared" si="45"/>
        <v>20-L3</v>
      </c>
      <c r="BY16" s="1013" t="str">
        <f t="shared" si="46"/>
        <v>GTS-120</v>
      </c>
      <c r="BZ16" s="1013">
        <f t="shared" si="47"/>
        <v>630</v>
      </c>
      <c r="CA16" s="858" t="str">
        <f t="shared" si="48"/>
        <v>5%-7%</v>
      </c>
      <c r="CB16" s="1016"/>
      <c r="CC16" s="1017">
        <f t="shared" si="49"/>
        <v>0</v>
      </c>
      <c r="CD16" s="850"/>
      <c r="CE16" s="850"/>
      <c r="CF16" s="992" t="str">
        <f t="shared" si="50"/>
        <v/>
      </c>
      <c r="CG16" s="1018" t="str">
        <f t="shared" si="51"/>
        <v/>
      </c>
      <c r="CH16" s="986"/>
      <c r="CI16" s="900" t="str">
        <f t="shared" si="52"/>
        <v/>
      </c>
      <c r="CJ16" s="28" t="str">
        <f t="shared" si="53"/>
        <v>20-L3</v>
      </c>
      <c r="CK16" s="1013" t="str">
        <f t="shared" si="54"/>
        <v>GTS-120</v>
      </c>
      <c r="CL16" s="1013">
        <f t="shared" si="55"/>
        <v>630</v>
      </c>
      <c r="CM16" s="858" t="str">
        <f t="shared" si="56"/>
        <v>5%-7%</v>
      </c>
      <c r="CN16" s="1016"/>
      <c r="CO16" s="1017">
        <f t="shared" si="57"/>
        <v>0</v>
      </c>
      <c r="CP16" s="850"/>
      <c r="CQ16" s="850"/>
      <c r="CR16" s="992" t="str">
        <f t="shared" si="58"/>
        <v/>
      </c>
      <c r="CS16" s="1018" t="str">
        <f t="shared" si="59"/>
        <v/>
      </c>
      <c r="CT16" s="986"/>
      <c r="CU16" s="900" t="str">
        <f t="shared" si="60"/>
        <v/>
      </c>
      <c r="CV16" s="28" t="str">
        <f t="shared" si="61"/>
        <v>20-L3</v>
      </c>
      <c r="CW16" s="1013" t="str">
        <f t="shared" si="62"/>
        <v>GTS-120</v>
      </c>
      <c r="CX16" s="1013">
        <f t="shared" si="63"/>
        <v>630</v>
      </c>
      <c r="CY16" s="858" t="str">
        <f t="shared" si="64"/>
        <v>5%-7%</v>
      </c>
      <c r="CZ16" s="900"/>
      <c r="DA16" s="1017">
        <f t="shared" si="65"/>
        <v>0</v>
      </c>
      <c r="DB16" s="850"/>
      <c r="DC16" s="850"/>
      <c r="DD16" s="992" t="str">
        <f t="shared" si="66"/>
        <v/>
      </c>
      <c r="DE16" s="1018" t="str">
        <f t="shared" si="67"/>
        <v/>
      </c>
      <c r="DF16" s="986"/>
      <c r="DG16" s="900" t="str">
        <f t="shared" si="68"/>
        <v/>
      </c>
      <c r="DH16" s="28" t="str">
        <f t="shared" si="69"/>
        <v>20-L3</v>
      </c>
      <c r="DI16" s="1013" t="str">
        <f t="shared" si="70"/>
        <v>GTS-120</v>
      </c>
      <c r="DJ16" s="1013">
        <f t="shared" si="71"/>
        <v>630</v>
      </c>
      <c r="DK16" s="858" t="str">
        <f t="shared" si="72"/>
        <v>5%-7%</v>
      </c>
      <c r="DL16" s="1016"/>
      <c r="DM16" s="1017">
        <f t="shared" si="73"/>
        <v>0</v>
      </c>
      <c r="DN16" s="850"/>
      <c r="DO16" s="850"/>
      <c r="DP16" s="992" t="str">
        <f t="shared" si="74"/>
        <v/>
      </c>
      <c r="DQ16" s="1018" t="str">
        <f t="shared" si="75"/>
        <v/>
      </c>
      <c r="DR16" s="986"/>
      <c r="DS16" s="900" t="str">
        <f t="shared" si="76"/>
        <v/>
      </c>
      <c r="DT16" s="1010">
        <f t="shared" si="77"/>
        <v>0</v>
      </c>
      <c r="DU16" s="1020" t="str">
        <f t="shared" si="78"/>
        <v/>
      </c>
      <c r="DV16" s="28" t="str">
        <f t="shared" si="79"/>
        <v>20-L3</v>
      </c>
      <c r="DW16" s="1013" t="str">
        <f t="shared" si="80"/>
        <v>GTS-120</v>
      </c>
      <c r="DX16" s="1013">
        <f t="shared" si="81"/>
        <v>630</v>
      </c>
      <c r="DY16" s="858" t="str">
        <f t="shared" si="82"/>
        <v>5%-7%</v>
      </c>
      <c r="DZ16" s="900"/>
      <c r="EA16" s="1017">
        <f t="shared" si="83"/>
        <v>0</v>
      </c>
      <c r="EB16" s="850"/>
      <c r="EC16" s="850"/>
      <c r="ED16" s="992" t="str">
        <f t="shared" si="84"/>
        <v/>
      </c>
      <c r="EE16" s="1018" t="str">
        <f t="shared" si="85"/>
        <v/>
      </c>
      <c r="EF16" s="986"/>
      <c r="EG16" s="900" t="str">
        <f t="shared" si="86"/>
        <v/>
      </c>
      <c r="EH16" s="28" t="str">
        <f t="shared" si="87"/>
        <v>20-L3</v>
      </c>
      <c r="EI16" s="1013" t="str">
        <f t="shared" si="88"/>
        <v>GTS-120</v>
      </c>
      <c r="EJ16" s="1013">
        <f t="shared" si="89"/>
        <v>630</v>
      </c>
      <c r="EK16" s="858" t="str">
        <f t="shared" si="90"/>
        <v>5%-7%</v>
      </c>
      <c r="EL16" s="1016"/>
      <c r="EM16" s="1017">
        <f t="shared" si="91"/>
        <v>0</v>
      </c>
      <c r="EN16" s="850"/>
      <c r="EO16" s="850"/>
      <c r="EP16" s="992" t="str">
        <f t="shared" si="92"/>
        <v/>
      </c>
      <c r="EQ16" s="1018" t="str">
        <f t="shared" si="93"/>
        <v/>
      </c>
      <c r="ER16" s="986"/>
      <c r="ES16" s="900" t="str">
        <f t="shared" si="94"/>
        <v/>
      </c>
      <c r="ET16" s="28" t="str">
        <f t="shared" si="95"/>
        <v>20-L3</v>
      </c>
      <c r="EU16" s="1013" t="str">
        <f t="shared" si="96"/>
        <v>GTS-120</v>
      </c>
      <c r="EV16" s="1013">
        <f t="shared" si="97"/>
        <v>630</v>
      </c>
      <c r="EW16" s="858" t="str">
        <f t="shared" si="98"/>
        <v>5%-7%</v>
      </c>
      <c r="EX16" s="1016"/>
      <c r="EY16" s="1017">
        <f t="shared" si="99"/>
        <v>0</v>
      </c>
      <c r="EZ16" s="850"/>
      <c r="FA16" s="850"/>
      <c r="FB16" s="992" t="str">
        <f t="shared" si="100"/>
        <v/>
      </c>
      <c r="FC16" s="1018" t="str">
        <f t="shared" si="101"/>
        <v/>
      </c>
      <c r="FD16" s="986"/>
      <c r="FE16" s="900" t="str">
        <f t="shared" si="102"/>
        <v/>
      </c>
      <c r="FF16" s="28" t="str">
        <f t="shared" si="103"/>
        <v>20-L3</v>
      </c>
      <c r="FG16" s="1013" t="str">
        <f t="shared" si="104"/>
        <v>GTS-120</v>
      </c>
      <c r="FH16" s="1013">
        <f t="shared" si="105"/>
        <v>630</v>
      </c>
      <c r="FI16" s="858" t="str">
        <f t="shared" si="106"/>
        <v>5%-7%</v>
      </c>
      <c r="FJ16" s="900"/>
      <c r="FK16" s="1017">
        <f t="shared" si="107"/>
        <v>0</v>
      </c>
      <c r="FL16" s="850"/>
      <c r="FM16" s="850"/>
      <c r="FN16" s="992" t="str">
        <f t="shared" si="108"/>
        <v/>
      </c>
      <c r="FO16" s="1018" t="str">
        <f t="shared" si="109"/>
        <v/>
      </c>
      <c r="FP16" s="986"/>
      <c r="FQ16" s="900" t="str">
        <f t="shared" si="110"/>
        <v/>
      </c>
      <c r="FR16" s="28" t="str">
        <f t="shared" si="111"/>
        <v>20-L3</v>
      </c>
      <c r="FS16" s="1013" t="str">
        <f t="shared" si="112"/>
        <v>GTS-120</v>
      </c>
      <c r="FT16" s="1013">
        <f t="shared" si="113"/>
        <v>630</v>
      </c>
      <c r="FU16" s="858" t="str">
        <f t="shared" si="114"/>
        <v>5%-7%</v>
      </c>
      <c r="FV16" s="1016"/>
      <c r="FW16" s="1017">
        <f t="shared" si="115"/>
        <v>0</v>
      </c>
      <c r="FX16" s="850"/>
      <c r="FY16" s="850"/>
      <c r="FZ16" s="992" t="str">
        <f t="shared" si="116"/>
        <v/>
      </c>
      <c r="GA16" s="1018" t="str">
        <f t="shared" si="117"/>
        <v/>
      </c>
      <c r="GB16" s="986"/>
      <c r="GC16" s="900" t="str">
        <f t="shared" si="118"/>
        <v/>
      </c>
      <c r="GD16" s="1010">
        <f t="shared" si="119"/>
        <v>0</v>
      </c>
      <c r="GE16" s="1020" t="str">
        <f t="shared" si="120"/>
        <v/>
      </c>
      <c r="GF16" s="28" t="str">
        <f t="shared" si="121"/>
        <v>20-L3</v>
      </c>
      <c r="GG16" s="1013" t="str">
        <f t="shared" si="122"/>
        <v>GTS-120</v>
      </c>
      <c r="GH16" s="1013">
        <f t="shared" si="123"/>
        <v>630</v>
      </c>
      <c r="GI16" s="858" t="str">
        <f t="shared" si="124"/>
        <v>5%-7%</v>
      </c>
      <c r="GJ16" s="900"/>
      <c r="GK16" s="1017">
        <f t="shared" si="125"/>
        <v>0</v>
      </c>
      <c r="GL16" s="850"/>
      <c r="GM16" s="850"/>
      <c r="GN16" s="992" t="str">
        <f t="shared" si="126"/>
        <v/>
      </c>
      <c r="GO16" s="1018" t="str">
        <f t="shared" si="127"/>
        <v/>
      </c>
      <c r="GP16" s="986"/>
      <c r="GQ16" s="900" t="str">
        <f t="shared" si="128"/>
        <v/>
      </c>
      <c r="GR16" s="28" t="str">
        <f t="shared" si="129"/>
        <v>20-L3</v>
      </c>
      <c r="GS16" s="1013" t="str">
        <f t="shared" si="130"/>
        <v>GTS-120</v>
      </c>
      <c r="GT16" s="1013">
        <f t="shared" si="131"/>
        <v>630</v>
      </c>
      <c r="GU16" s="858" t="str">
        <f t="shared" si="132"/>
        <v>5%-7%</v>
      </c>
      <c r="GV16" s="1016"/>
      <c r="GW16" s="1017">
        <f t="shared" si="133"/>
        <v>0</v>
      </c>
      <c r="GX16" s="850"/>
      <c r="GY16" s="850"/>
      <c r="GZ16" s="992" t="str">
        <f t="shared" si="134"/>
        <v/>
      </c>
      <c r="HA16" s="1018" t="str">
        <f t="shared" si="135"/>
        <v/>
      </c>
      <c r="HB16" s="986"/>
      <c r="HC16" s="900" t="str">
        <f t="shared" si="136"/>
        <v/>
      </c>
      <c r="HD16" s="28" t="str">
        <f t="shared" si="137"/>
        <v>20-L3</v>
      </c>
      <c r="HE16" s="1013" t="str">
        <f t="shared" si="138"/>
        <v>GTS-120</v>
      </c>
      <c r="HF16" s="1013">
        <f t="shared" si="139"/>
        <v>630</v>
      </c>
      <c r="HG16" s="858" t="str">
        <f t="shared" si="140"/>
        <v>5%-7%</v>
      </c>
      <c r="HH16" s="1016"/>
      <c r="HI16" s="1017">
        <f t="shared" si="141"/>
        <v>0</v>
      </c>
      <c r="HJ16" s="850"/>
      <c r="HK16" s="850"/>
      <c r="HL16" s="992" t="str">
        <f t="shared" si="142"/>
        <v/>
      </c>
      <c r="HM16" s="1018" t="str">
        <f t="shared" si="143"/>
        <v/>
      </c>
      <c r="HN16" s="986"/>
      <c r="HO16" s="900" t="str">
        <f t="shared" si="144"/>
        <v/>
      </c>
      <c r="HP16" s="28" t="str">
        <f t="shared" si="145"/>
        <v>20-L3</v>
      </c>
      <c r="HQ16" s="1013" t="str">
        <f t="shared" si="146"/>
        <v>GTS-120</v>
      </c>
      <c r="HR16" s="1013">
        <f t="shared" si="147"/>
        <v>630</v>
      </c>
      <c r="HS16" s="858" t="str">
        <f t="shared" si="148"/>
        <v>5%-7%</v>
      </c>
      <c r="HT16" s="900"/>
      <c r="HU16" s="1017">
        <f t="shared" si="149"/>
        <v>0</v>
      </c>
      <c r="HV16" s="850"/>
      <c r="HW16" s="850"/>
      <c r="HX16" s="992" t="str">
        <f t="shared" si="150"/>
        <v/>
      </c>
      <c r="HY16" s="1018" t="str">
        <f t="shared" si="151"/>
        <v/>
      </c>
      <c r="HZ16" s="986"/>
      <c r="IA16" s="900" t="str">
        <f t="shared" si="152"/>
        <v/>
      </c>
      <c r="IB16" s="28" t="str">
        <f t="shared" si="153"/>
        <v>20-L3</v>
      </c>
      <c r="IC16" s="1013" t="str">
        <f t="shared" si="154"/>
        <v>GTS-120</v>
      </c>
      <c r="ID16" s="1013">
        <f t="shared" si="155"/>
        <v>630</v>
      </c>
      <c r="IE16" s="858" t="str">
        <f t="shared" si="156"/>
        <v>5%-7%</v>
      </c>
      <c r="IF16" s="1016"/>
      <c r="IG16" s="1017">
        <f t="shared" si="157"/>
        <v>0</v>
      </c>
      <c r="IH16" s="850"/>
      <c r="II16" s="850"/>
      <c r="IJ16" s="992" t="str">
        <f t="shared" si="158"/>
        <v/>
      </c>
      <c r="IK16" s="1018" t="str">
        <f t="shared" si="159"/>
        <v/>
      </c>
      <c r="IL16" s="986"/>
      <c r="IM16" s="900" t="str">
        <f t="shared" si="160"/>
        <v/>
      </c>
      <c r="IN16" s="1010">
        <f t="shared" si="161"/>
        <v>0</v>
      </c>
      <c r="IO16" s="1020" t="str">
        <f t="shared" si="162"/>
        <v/>
      </c>
      <c r="IP16" s="28" t="str">
        <f t="shared" si="163"/>
        <v>20-L3</v>
      </c>
      <c r="IQ16" s="1013" t="str">
        <f t="shared" si="164"/>
        <v>GTS-120</v>
      </c>
      <c r="IR16" s="1013">
        <f t="shared" si="165"/>
        <v>630</v>
      </c>
      <c r="IS16" s="858" t="str">
        <f t="shared" si="166"/>
        <v>5%-7%</v>
      </c>
      <c r="IT16" s="900"/>
      <c r="IU16" s="1017">
        <f t="shared" si="167"/>
        <v>0</v>
      </c>
      <c r="IV16" s="850"/>
      <c r="IW16" s="850"/>
      <c r="IX16" s="992" t="str">
        <f t="shared" si="168"/>
        <v/>
      </c>
      <c r="IY16" s="1018" t="str">
        <f t="shared" si="169"/>
        <v/>
      </c>
      <c r="IZ16" s="986"/>
      <c r="JA16" s="900" t="str">
        <f t="shared" si="170"/>
        <v/>
      </c>
      <c r="JB16" s="28" t="str">
        <f t="shared" si="171"/>
        <v>20-L3</v>
      </c>
      <c r="JC16" s="1013" t="str">
        <f t="shared" si="172"/>
        <v>GTS-120</v>
      </c>
      <c r="JD16" s="1013">
        <f t="shared" si="173"/>
        <v>630</v>
      </c>
      <c r="JE16" s="858" t="str">
        <f t="shared" si="174"/>
        <v>5%-7%</v>
      </c>
      <c r="JF16" s="1016"/>
      <c r="JG16" s="1017">
        <f t="shared" si="175"/>
        <v>0</v>
      </c>
      <c r="JH16" s="850"/>
      <c r="JI16" s="850"/>
      <c r="JJ16" s="992" t="str">
        <f t="shared" si="176"/>
        <v/>
      </c>
      <c r="JK16" s="1018" t="str">
        <f t="shared" si="177"/>
        <v/>
      </c>
      <c r="JL16" s="986"/>
      <c r="JM16" s="900" t="str">
        <f t="shared" si="178"/>
        <v/>
      </c>
      <c r="JN16" s="28" t="str">
        <f t="shared" si="179"/>
        <v>20-L3</v>
      </c>
      <c r="JO16" s="1013" t="str">
        <f t="shared" si="180"/>
        <v>GTS-120</v>
      </c>
      <c r="JP16" s="1013">
        <f t="shared" si="181"/>
        <v>630</v>
      </c>
      <c r="JQ16" s="858" t="str">
        <f t="shared" si="182"/>
        <v>5%-7%</v>
      </c>
      <c r="JR16" s="1016"/>
      <c r="JS16" s="1017">
        <f t="shared" si="183"/>
        <v>0</v>
      </c>
      <c r="JT16" s="850"/>
      <c r="JU16" s="850"/>
      <c r="JV16" s="992" t="str">
        <f t="shared" si="184"/>
        <v/>
      </c>
      <c r="JW16" s="1018" t="str">
        <f t="shared" si="185"/>
        <v/>
      </c>
      <c r="JX16" s="986"/>
      <c r="JY16" s="900" t="str">
        <f t="shared" si="186"/>
        <v/>
      </c>
      <c r="JZ16" s="28" t="str">
        <f t="shared" si="187"/>
        <v>20-L3</v>
      </c>
      <c r="KA16" s="1013" t="str">
        <f t="shared" si="188"/>
        <v>GTS-120</v>
      </c>
      <c r="KB16" s="1013">
        <f t="shared" si="189"/>
        <v>630</v>
      </c>
      <c r="KC16" s="858" t="str">
        <f t="shared" si="190"/>
        <v>5%-7%</v>
      </c>
      <c r="KD16" s="900"/>
      <c r="KE16" s="1017">
        <f t="shared" si="191"/>
        <v>0</v>
      </c>
      <c r="KF16" s="850"/>
      <c r="KG16" s="850"/>
      <c r="KH16" s="992" t="str">
        <f t="shared" si="192"/>
        <v/>
      </c>
      <c r="KI16" s="1018" t="str">
        <f t="shared" si="193"/>
        <v/>
      </c>
      <c r="KJ16" s="986"/>
      <c r="KK16" s="900" t="str">
        <f t="shared" si="194"/>
        <v/>
      </c>
      <c r="KL16" s="28" t="str">
        <f t="shared" si="195"/>
        <v>20-L3</v>
      </c>
      <c r="KM16" s="1013" t="str">
        <f t="shared" si="196"/>
        <v>GTS-120</v>
      </c>
      <c r="KN16" s="1013">
        <f t="shared" si="197"/>
        <v>630</v>
      </c>
      <c r="KO16" s="858" t="str">
        <f t="shared" si="198"/>
        <v>5%-7%</v>
      </c>
      <c r="KP16" s="1016"/>
      <c r="KQ16" s="1017">
        <f t="shared" si="199"/>
        <v>0</v>
      </c>
      <c r="KR16" s="850"/>
      <c r="KS16" s="850"/>
      <c r="KT16" s="992" t="str">
        <f t="shared" si="200"/>
        <v/>
      </c>
      <c r="KU16" s="1018" t="str">
        <f t="shared" si="201"/>
        <v/>
      </c>
      <c r="KV16" s="986"/>
      <c r="KW16" s="998" t="str">
        <f t="shared" si="202"/>
        <v/>
      </c>
      <c r="KX16" s="1010">
        <f t="shared" si="203"/>
        <v>0</v>
      </c>
      <c r="KY16" s="1020" t="str">
        <f t="shared" si="204"/>
        <v/>
      </c>
    </row>
    <row r="17" spans="1:311" ht="15.75">
      <c r="A17" s="86" t="s">
        <v>82</v>
      </c>
      <c r="B17" s="777" t="s">
        <v>76</v>
      </c>
      <c r="C17" s="26" t="str">
        <f>VLOOKUP($B17,'OP Info'!$C$4:$J$62,4,FALSE)</f>
        <v>GTS-120</v>
      </c>
      <c r="D17" s="26">
        <f>VLOOKUP($B17,'OP Info'!$C$4:$J$62,3,FALSE)</f>
        <v>630</v>
      </c>
      <c r="E17" s="734" t="str">
        <f>CONCATENATE(VLOOKUP($B17,'OP Info'!$C$4:$J$62,5,FALSE),"%-",VLOOKUP($B17,'OP Info'!$C$4:$J$62,6,FALSE),"%")</f>
        <v>5%-7%</v>
      </c>
      <c r="F17" s="739"/>
      <c r="G17" s="374">
        <f t="shared" si="0"/>
        <v>0</v>
      </c>
      <c r="H17" s="991"/>
      <c r="I17" s="991"/>
      <c r="J17" s="992" t="str">
        <f t="shared" si="206"/>
        <v/>
      </c>
      <c r="K17" s="993" t="str">
        <f t="shared" si="207"/>
        <v/>
      </c>
      <c r="L17" s="986"/>
      <c r="M17" s="762" t="str">
        <f t="shared" si="208"/>
        <v/>
      </c>
      <c r="N17" s="1012" t="str">
        <f t="shared" si="3"/>
        <v>30-L3</v>
      </c>
      <c r="O17" s="1013" t="str">
        <f t="shared" si="4"/>
        <v>GTS-120</v>
      </c>
      <c r="P17" s="1013">
        <f t="shared" si="5"/>
        <v>630</v>
      </c>
      <c r="Q17" s="858" t="str">
        <f t="shared" si="6"/>
        <v>5%-7%</v>
      </c>
      <c r="R17" s="900"/>
      <c r="S17" s="900">
        <f t="shared" si="7"/>
        <v>0</v>
      </c>
      <c r="T17" s="850"/>
      <c r="U17" s="850"/>
      <c r="V17" s="992" t="str">
        <f t="shared" si="8"/>
        <v/>
      </c>
      <c r="W17" s="1014" t="str">
        <f t="shared" si="9"/>
        <v/>
      </c>
      <c r="X17" s="986"/>
      <c r="Y17" s="1015" t="str">
        <f t="shared" si="10"/>
        <v/>
      </c>
      <c r="Z17" s="28" t="str">
        <f t="shared" si="11"/>
        <v>30-L3</v>
      </c>
      <c r="AA17" s="1013" t="str">
        <f t="shared" si="12"/>
        <v>GTS-120</v>
      </c>
      <c r="AB17" s="1013">
        <f t="shared" si="13"/>
        <v>630</v>
      </c>
      <c r="AC17" s="858" t="str">
        <f t="shared" si="14"/>
        <v>5%-7%</v>
      </c>
      <c r="AD17" s="1016"/>
      <c r="AE17" s="1017">
        <f t="shared" si="15"/>
        <v>0</v>
      </c>
      <c r="AF17" s="850"/>
      <c r="AG17" s="850"/>
      <c r="AH17" s="992" t="str">
        <f t="shared" si="16"/>
        <v/>
      </c>
      <c r="AI17" s="1014" t="str">
        <f t="shared" si="17"/>
        <v/>
      </c>
      <c r="AJ17" s="986"/>
      <c r="AK17" s="1015" t="str">
        <f t="shared" si="18"/>
        <v/>
      </c>
      <c r="AL17" s="28" t="str">
        <f t="shared" si="19"/>
        <v>30-L3</v>
      </c>
      <c r="AM17" s="1013" t="str">
        <f t="shared" si="20"/>
        <v>GTS-120</v>
      </c>
      <c r="AN17" s="1013">
        <f t="shared" si="21"/>
        <v>630</v>
      </c>
      <c r="AO17" s="858" t="str">
        <f t="shared" si="22"/>
        <v>5%-7%</v>
      </c>
      <c r="AP17" s="1016"/>
      <c r="AQ17" s="1017">
        <f t="shared" si="23"/>
        <v>0</v>
      </c>
      <c r="AR17" s="850"/>
      <c r="AS17" s="850"/>
      <c r="AT17" s="992" t="str">
        <f t="shared" si="24"/>
        <v/>
      </c>
      <c r="AU17" s="1018" t="str">
        <f t="shared" si="25"/>
        <v/>
      </c>
      <c r="AV17" s="986"/>
      <c r="AW17" s="1015" t="str">
        <f t="shared" si="26"/>
        <v/>
      </c>
      <c r="AX17" s="1003" t="str">
        <f t="shared" si="27"/>
        <v>30-L3</v>
      </c>
      <c r="AY17" s="1013" t="str">
        <f t="shared" si="28"/>
        <v>GTS-120</v>
      </c>
      <c r="AZ17" s="1013">
        <f t="shared" si="29"/>
        <v>630</v>
      </c>
      <c r="BA17" s="858" t="str">
        <f t="shared" si="30"/>
        <v>5%-7%</v>
      </c>
      <c r="BB17" s="1016"/>
      <c r="BC17" s="1017">
        <f t="shared" si="31"/>
        <v>0</v>
      </c>
      <c r="BD17" s="850"/>
      <c r="BE17" s="850"/>
      <c r="BF17" s="992" t="str">
        <f t="shared" si="32"/>
        <v/>
      </c>
      <c r="BG17" s="1018" t="str">
        <f t="shared" si="33"/>
        <v/>
      </c>
      <c r="BH17" s="986"/>
      <c r="BI17" s="1015" t="str">
        <f t="shared" si="34"/>
        <v/>
      </c>
      <c r="BJ17" s="1019">
        <f t="shared" si="35"/>
        <v>0</v>
      </c>
      <c r="BK17" s="1020" t="str">
        <f t="shared" si="36"/>
        <v/>
      </c>
      <c r="BL17" s="28" t="str">
        <f t="shared" si="37"/>
        <v>30-L3</v>
      </c>
      <c r="BM17" s="1013" t="str">
        <f t="shared" si="38"/>
        <v>GTS-120</v>
      </c>
      <c r="BN17" s="1013">
        <f t="shared" si="39"/>
        <v>630</v>
      </c>
      <c r="BO17" s="858" t="str">
        <f t="shared" si="40"/>
        <v>5%-7%</v>
      </c>
      <c r="BP17" s="900"/>
      <c r="BQ17" s="1017">
        <f t="shared" si="41"/>
        <v>0</v>
      </c>
      <c r="BR17" s="850"/>
      <c r="BS17" s="850"/>
      <c r="BT17" s="992" t="str">
        <f t="shared" si="42"/>
        <v/>
      </c>
      <c r="BU17" s="1018" t="str">
        <f t="shared" si="43"/>
        <v/>
      </c>
      <c r="BV17" s="986"/>
      <c r="BW17" s="900" t="str">
        <f t="shared" si="44"/>
        <v/>
      </c>
      <c r="BX17" s="28" t="str">
        <f t="shared" si="45"/>
        <v>30-L3</v>
      </c>
      <c r="BY17" s="1013" t="str">
        <f t="shared" si="46"/>
        <v>GTS-120</v>
      </c>
      <c r="BZ17" s="1013">
        <f t="shared" si="47"/>
        <v>630</v>
      </c>
      <c r="CA17" s="858" t="str">
        <f t="shared" si="48"/>
        <v>5%-7%</v>
      </c>
      <c r="CB17" s="1016"/>
      <c r="CC17" s="1017">
        <f t="shared" si="49"/>
        <v>0</v>
      </c>
      <c r="CD17" s="850"/>
      <c r="CE17" s="850"/>
      <c r="CF17" s="992" t="str">
        <f t="shared" si="50"/>
        <v/>
      </c>
      <c r="CG17" s="1018" t="str">
        <f t="shared" si="51"/>
        <v/>
      </c>
      <c r="CH17" s="986"/>
      <c r="CI17" s="900" t="str">
        <f t="shared" si="52"/>
        <v/>
      </c>
      <c r="CJ17" s="28" t="str">
        <f t="shared" si="53"/>
        <v>30-L3</v>
      </c>
      <c r="CK17" s="1013" t="str">
        <f t="shared" si="54"/>
        <v>GTS-120</v>
      </c>
      <c r="CL17" s="1013">
        <f t="shared" si="55"/>
        <v>630</v>
      </c>
      <c r="CM17" s="858" t="str">
        <f t="shared" si="56"/>
        <v>5%-7%</v>
      </c>
      <c r="CN17" s="1016"/>
      <c r="CO17" s="1017">
        <f t="shared" si="57"/>
        <v>0</v>
      </c>
      <c r="CP17" s="850"/>
      <c r="CQ17" s="850"/>
      <c r="CR17" s="992" t="str">
        <f t="shared" si="58"/>
        <v/>
      </c>
      <c r="CS17" s="1018" t="str">
        <f t="shared" si="59"/>
        <v/>
      </c>
      <c r="CT17" s="986"/>
      <c r="CU17" s="900" t="str">
        <f t="shared" si="60"/>
        <v/>
      </c>
      <c r="CV17" s="28" t="str">
        <f t="shared" si="61"/>
        <v>30-L3</v>
      </c>
      <c r="CW17" s="1013" t="str">
        <f t="shared" si="62"/>
        <v>GTS-120</v>
      </c>
      <c r="CX17" s="1013">
        <f t="shared" si="63"/>
        <v>630</v>
      </c>
      <c r="CY17" s="858" t="str">
        <f t="shared" si="64"/>
        <v>5%-7%</v>
      </c>
      <c r="CZ17" s="900"/>
      <c r="DA17" s="1017">
        <f t="shared" si="65"/>
        <v>0</v>
      </c>
      <c r="DB17" s="850"/>
      <c r="DC17" s="850"/>
      <c r="DD17" s="992" t="str">
        <f t="shared" si="66"/>
        <v/>
      </c>
      <c r="DE17" s="1018" t="str">
        <f t="shared" si="67"/>
        <v/>
      </c>
      <c r="DF17" s="986"/>
      <c r="DG17" s="900" t="str">
        <f t="shared" si="68"/>
        <v/>
      </c>
      <c r="DH17" s="28" t="str">
        <f t="shared" si="69"/>
        <v>30-L3</v>
      </c>
      <c r="DI17" s="1013" t="str">
        <f t="shared" si="70"/>
        <v>GTS-120</v>
      </c>
      <c r="DJ17" s="1013">
        <f t="shared" si="71"/>
        <v>630</v>
      </c>
      <c r="DK17" s="858" t="str">
        <f t="shared" si="72"/>
        <v>5%-7%</v>
      </c>
      <c r="DL17" s="1016"/>
      <c r="DM17" s="1017">
        <f t="shared" si="73"/>
        <v>0</v>
      </c>
      <c r="DN17" s="850"/>
      <c r="DO17" s="850"/>
      <c r="DP17" s="992" t="str">
        <f t="shared" si="74"/>
        <v/>
      </c>
      <c r="DQ17" s="1018" t="str">
        <f t="shared" si="75"/>
        <v/>
      </c>
      <c r="DR17" s="986"/>
      <c r="DS17" s="900" t="str">
        <f t="shared" si="76"/>
        <v/>
      </c>
      <c r="DT17" s="1010">
        <f t="shared" si="77"/>
        <v>0</v>
      </c>
      <c r="DU17" s="1020" t="str">
        <f t="shared" si="78"/>
        <v/>
      </c>
      <c r="DV17" s="28" t="str">
        <f t="shared" si="79"/>
        <v>30-L3</v>
      </c>
      <c r="DW17" s="1013" t="str">
        <f t="shared" si="80"/>
        <v>GTS-120</v>
      </c>
      <c r="DX17" s="1013">
        <f t="shared" si="81"/>
        <v>630</v>
      </c>
      <c r="DY17" s="858" t="str">
        <f t="shared" si="82"/>
        <v>5%-7%</v>
      </c>
      <c r="DZ17" s="900"/>
      <c r="EA17" s="1017">
        <f t="shared" si="83"/>
        <v>0</v>
      </c>
      <c r="EB17" s="850"/>
      <c r="EC17" s="850"/>
      <c r="ED17" s="992" t="str">
        <f t="shared" si="84"/>
        <v/>
      </c>
      <c r="EE17" s="1018" t="str">
        <f t="shared" si="85"/>
        <v/>
      </c>
      <c r="EF17" s="986"/>
      <c r="EG17" s="900" t="str">
        <f t="shared" si="86"/>
        <v/>
      </c>
      <c r="EH17" s="28" t="str">
        <f t="shared" si="87"/>
        <v>30-L3</v>
      </c>
      <c r="EI17" s="1013" t="str">
        <f t="shared" si="88"/>
        <v>GTS-120</v>
      </c>
      <c r="EJ17" s="1013">
        <f t="shared" si="89"/>
        <v>630</v>
      </c>
      <c r="EK17" s="858" t="str">
        <f t="shared" si="90"/>
        <v>5%-7%</v>
      </c>
      <c r="EL17" s="1016"/>
      <c r="EM17" s="1017">
        <f t="shared" si="91"/>
        <v>0</v>
      </c>
      <c r="EN17" s="850"/>
      <c r="EO17" s="850"/>
      <c r="EP17" s="992" t="str">
        <f t="shared" si="92"/>
        <v/>
      </c>
      <c r="EQ17" s="1018" t="str">
        <f t="shared" si="93"/>
        <v/>
      </c>
      <c r="ER17" s="986"/>
      <c r="ES17" s="900" t="str">
        <f t="shared" si="94"/>
        <v/>
      </c>
      <c r="ET17" s="28" t="str">
        <f t="shared" si="95"/>
        <v>30-L3</v>
      </c>
      <c r="EU17" s="1013" t="str">
        <f t="shared" si="96"/>
        <v>GTS-120</v>
      </c>
      <c r="EV17" s="1013">
        <f t="shared" si="97"/>
        <v>630</v>
      </c>
      <c r="EW17" s="858" t="str">
        <f t="shared" si="98"/>
        <v>5%-7%</v>
      </c>
      <c r="EX17" s="1016"/>
      <c r="EY17" s="1017">
        <f t="shared" si="99"/>
        <v>0</v>
      </c>
      <c r="EZ17" s="850"/>
      <c r="FA17" s="850"/>
      <c r="FB17" s="992" t="str">
        <f t="shared" si="100"/>
        <v/>
      </c>
      <c r="FC17" s="1018" t="str">
        <f t="shared" si="101"/>
        <v/>
      </c>
      <c r="FD17" s="986"/>
      <c r="FE17" s="900" t="str">
        <f t="shared" si="102"/>
        <v/>
      </c>
      <c r="FF17" s="28" t="str">
        <f t="shared" si="103"/>
        <v>30-L3</v>
      </c>
      <c r="FG17" s="1013" t="str">
        <f t="shared" si="104"/>
        <v>GTS-120</v>
      </c>
      <c r="FH17" s="1013">
        <f t="shared" si="105"/>
        <v>630</v>
      </c>
      <c r="FI17" s="858" t="str">
        <f t="shared" si="106"/>
        <v>5%-7%</v>
      </c>
      <c r="FJ17" s="900"/>
      <c r="FK17" s="1017">
        <f t="shared" si="107"/>
        <v>0</v>
      </c>
      <c r="FL17" s="850"/>
      <c r="FM17" s="850"/>
      <c r="FN17" s="992" t="str">
        <f t="shared" si="108"/>
        <v/>
      </c>
      <c r="FO17" s="1018" t="str">
        <f t="shared" si="109"/>
        <v/>
      </c>
      <c r="FP17" s="986"/>
      <c r="FQ17" s="900" t="str">
        <f t="shared" si="110"/>
        <v/>
      </c>
      <c r="FR17" s="28" t="str">
        <f t="shared" si="111"/>
        <v>30-L3</v>
      </c>
      <c r="FS17" s="1013" t="str">
        <f t="shared" si="112"/>
        <v>GTS-120</v>
      </c>
      <c r="FT17" s="1013">
        <f t="shared" si="113"/>
        <v>630</v>
      </c>
      <c r="FU17" s="858" t="str">
        <f t="shared" si="114"/>
        <v>5%-7%</v>
      </c>
      <c r="FV17" s="1016"/>
      <c r="FW17" s="1017">
        <f t="shared" si="115"/>
        <v>0</v>
      </c>
      <c r="FX17" s="850"/>
      <c r="FY17" s="850"/>
      <c r="FZ17" s="992" t="str">
        <f t="shared" si="116"/>
        <v/>
      </c>
      <c r="GA17" s="1018" t="str">
        <f t="shared" si="117"/>
        <v/>
      </c>
      <c r="GB17" s="986"/>
      <c r="GC17" s="900" t="str">
        <f t="shared" si="118"/>
        <v/>
      </c>
      <c r="GD17" s="1010">
        <f t="shared" si="119"/>
        <v>0</v>
      </c>
      <c r="GE17" s="1020" t="str">
        <f t="shared" si="120"/>
        <v/>
      </c>
      <c r="GF17" s="28" t="str">
        <f t="shared" si="121"/>
        <v>30-L3</v>
      </c>
      <c r="GG17" s="1013" t="str">
        <f t="shared" si="122"/>
        <v>GTS-120</v>
      </c>
      <c r="GH17" s="1013">
        <f t="shared" si="123"/>
        <v>630</v>
      </c>
      <c r="GI17" s="858" t="str">
        <f t="shared" si="124"/>
        <v>5%-7%</v>
      </c>
      <c r="GJ17" s="900"/>
      <c r="GK17" s="1017">
        <f t="shared" si="125"/>
        <v>0</v>
      </c>
      <c r="GL17" s="850"/>
      <c r="GM17" s="850"/>
      <c r="GN17" s="992" t="str">
        <f t="shared" si="126"/>
        <v/>
      </c>
      <c r="GO17" s="1018" t="str">
        <f t="shared" si="127"/>
        <v/>
      </c>
      <c r="GP17" s="986"/>
      <c r="GQ17" s="900" t="str">
        <f t="shared" si="128"/>
        <v/>
      </c>
      <c r="GR17" s="28" t="str">
        <f t="shared" si="129"/>
        <v>30-L3</v>
      </c>
      <c r="GS17" s="1013" t="str">
        <f t="shared" si="130"/>
        <v>GTS-120</v>
      </c>
      <c r="GT17" s="1013">
        <f t="shared" si="131"/>
        <v>630</v>
      </c>
      <c r="GU17" s="858" t="str">
        <f t="shared" si="132"/>
        <v>5%-7%</v>
      </c>
      <c r="GV17" s="1016"/>
      <c r="GW17" s="1017">
        <f t="shared" si="133"/>
        <v>0</v>
      </c>
      <c r="GX17" s="850"/>
      <c r="GY17" s="850"/>
      <c r="GZ17" s="992" t="str">
        <f t="shared" si="134"/>
        <v/>
      </c>
      <c r="HA17" s="1018" t="str">
        <f t="shared" si="135"/>
        <v/>
      </c>
      <c r="HB17" s="986"/>
      <c r="HC17" s="900" t="str">
        <f t="shared" si="136"/>
        <v/>
      </c>
      <c r="HD17" s="28" t="str">
        <f t="shared" si="137"/>
        <v>30-L3</v>
      </c>
      <c r="HE17" s="1013" t="str">
        <f t="shared" si="138"/>
        <v>GTS-120</v>
      </c>
      <c r="HF17" s="1013">
        <f t="shared" si="139"/>
        <v>630</v>
      </c>
      <c r="HG17" s="858" t="str">
        <f t="shared" si="140"/>
        <v>5%-7%</v>
      </c>
      <c r="HH17" s="1016"/>
      <c r="HI17" s="1017">
        <f t="shared" si="141"/>
        <v>0</v>
      </c>
      <c r="HJ17" s="850"/>
      <c r="HK17" s="850"/>
      <c r="HL17" s="992" t="str">
        <f t="shared" si="142"/>
        <v/>
      </c>
      <c r="HM17" s="1018" t="str">
        <f t="shared" si="143"/>
        <v/>
      </c>
      <c r="HN17" s="986"/>
      <c r="HO17" s="900" t="str">
        <f t="shared" si="144"/>
        <v/>
      </c>
      <c r="HP17" s="28" t="str">
        <f t="shared" si="145"/>
        <v>30-L3</v>
      </c>
      <c r="HQ17" s="1013" t="str">
        <f t="shared" si="146"/>
        <v>GTS-120</v>
      </c>
      <c r="HR17" s="1013">
        <f t="shared" si="147"/>
        <v>630</v>
      </c>
      <c r="HS17" s="858" t="str">
        <f t="shared" si="148"/>
        <v>5%-7%</v>
      </c>
      <c r="HT17" s="900"/>
      <c r="HU17" s="1017">
        <f t="shared" si="149"/>
        <v>0</v>
      </c>
      <c r="HV17" s="850"/>
      <c r="HW17" s="850"/>
      <c r="HX17" s="992" t="str">
        <f t="shared" si="150"/>
        <v/>
      </c>
      <c r="HY17" s="1018" t="str">
        <f t="shared" si="151"/>
        <v/>
      </c>
      <c r="HZ17" s="986"/>
      <c r="IA17" s="900" t="str">
        <f t="shared" si="152"/>
        <v/>
      </c>
      <c r="IB17" s="28" t="str">
        <f t="shared" si="153"/>
        <v>30-L3</v>
      </c>
      <c r="IC17" s="1013" t="str">
        <f t="shared" si="154"/>
        <v>GTS-120</v>
      </c>
      <c r="ID17" s="1013">
        <f t="shared" si="155"/>
        <v>630</v>
      </c>
      <c r="IE17" s="858" t="str">
        <f t="shared" si="156"/>
        <v>5%-7%</v>
      </c>
      <c r="IF17" s="1016"/>
      <c r="IG17" s="1017">
        <f t="shared" si="157"/>
        <v>0</v>
      </c>
      <c r="IH17" s="850"/>
      <c r="II17" s="850"/>
      <c r="IJ17" s="992" t="str">
        <f t="shared" si="158"/>
        <v/>
      </c>
      <c r="IK17" s="1018" t="str">
        <f t="shared" si="159"/>
        <v/>
      </c>
      <c r="IL17" s="986"/>
      <c r="IM17" s="900" t="str">
        <f t="shared" si="160"/>
        <v/>
      </c>
      <c r="IN17" s="1010">
        <f t="shared" si="161"/>
        <v>0</v>
      </c>
      <c r="IO17" s="1020" t="str">
        <f t="shared" si="162"/>
        <v/>
      </c>
      <c r="IP17" s="28" t="str">
        <f t="shared" si="163"/>
        <v>30-L3</v>
      </c>
      <c r="IQ17" s="1013" t="str">
        <f t="shared" si="164"/>
        <v>GTS-120</v>
      </c>
      <c r="IR17" s="1013">
        <f t="shared" si="165"/>
        <v>630</v>
      </c>
      <c r="IS17" s="858" t="str">
        <f t="shared" si="166"/>
        <v>5%-7%</v>
      </c>
      <c r="IT17" s="900"/>
      <c r="IU17" s="1017">
        <f t="shared" si="167"/>
        <v>0</v>
      </c>
      <c r="IV17" s="850"/>
      <c r="IW17" s="850"/>
      <c r="IX17" s="992" t="str">
        <f t="shared" si="168"/>
        <v/>
      </c>
      <c r="IY17" s="1018" t="str">
        <f t="shared" si="169"/>
        <v/>
      </c>
      <c r="IZ17" s="986"/>
      <c r="JA17" s="900" t="str">
        <f t="shared" si="170"/>
        <v/>
      </c>
      <c r="JB17" s="28" t="str">
        <f t="shared" si="171"/>
        <v>30-L3</v>
      </c>
      <c r="JC17" s="1013" t="str">
        <f t="shared" si="172"/>
        <v>GTS-120</v>
      </c>
      <c r="JD17" s="1013">
        <f t="shared" si="173"/>
        <v>630</v>
      </c>
      <c r="JE17" s="858" t="str">
        <f t="shared" si="174"/>
        <v>5%-7%</v>
      </c>
      <c r="JF17" s="1016"/>
      <c r="JG17" s="1017">
        <f t="shared" si="175"/>
        <v>0</v>
      </c>
      <c r="JH17" s="850"/>
      <c r="JI17" s="850"/>
      <c r="JJ17" s="992" t="str">
        <f t="shared" si="176"/>
        <v/>
      </c>
      <c r="JK17" s="1018" t="str">
        <f t="shared" si="177"/>
        <v/>
      </c>
      <c r="JL17" s="986"/>
      <c r="JM17" s="900" t="str">
        <f t="shared" si="178"/>
        <v/>
      </c>
      <c r="JN17" s="28" t="str">
        <f t="shared" si="179"/>
        <v>30-L3</v>
      </c>
      <c r="JO17" s="1013" t="str">
        <f t="shared" si="180"/>
        <v>GTS-120</v>
      </c>
      <c r="JP17" s="1013">
        <f t="shared" si="181"/>
        <v>630</v>
      </c>
      <c r="JQ17" s="858" t="str">
        <f t="shared" si="182"/>
        <v>5%-7%</v>
      </c>
      <c r="JR17" s="1016"/>
      <c r="JS17" s="1017">
        <f t="shared" si="183"/>
        <v>0</v>
      </c>
      <c r="JT17" s="850"/>
      <c r="JU17" s="850"/>
      <c r="JV17" s="992" t="str">
        <f t="shared" si="184"/>
        <v/>
      </c>
      <c r="JW17" s="1018" t="str">
        <f t="shared" si="185"/>
        <v/>
      </c>
      <c r="JX17" s="986"/>
      <c r="JY17" s="900" t="str">
        <f t="shared" si="186"/>
        <v/>
      </c>
      <c r="JZ17" s="28" t="str">
        <f t="shared" si="187"/>
        <v>30-L3</v>
      </c>
      <c r="KA17" s="1013" t="str">
        <f t="shared" si="188"/>
        <v>GTS-120</v>
      </c>
      <c r="KB17" s="1013">
        <f t="shared" si="189"/>
        <v>630</v>
      </c>
      <c r="KC17" s="858" t="str">
        <f t="shared" si="190"/>
        <v>5%-7%</v>
      </c>
      <c r="KD17" s="900"/>
      <c r="KE17" s="1017">
        <f t="shared" si="191"/>
        <v>0</v>
      </c>
      <c r="KF17" s="850"/>
      <c r="KG17" s="850"/>
      <c r="KH17" s="992" t="str">
        <f t="shared" si="192"/>
        <v/>
      </c>
      <c r="KI17" s="1018" t="str">
        <f t="shared" si="193"/>
        <v/>
      </c>
      <c r="KJ17" s="986"/>
      <c r="KK17" s="900" t="str">
        <f t="shared" si="194"/>
        <v/>
      </c>
      <c r="KL17" s="28" t="str">
        <f t="shared" si="195"/>
        <v>30-L3</v>
      </c>
      <c r="KM17" s="1013" t="str">
        <f t="shared" si="196"/>
        <v>GTS-120</v>
      </c>
      <c r="KN17" s="1013">
        <f t="shared" si="197"/>
        <v>630</v>
      </c>
      <c r="KO17" s="858" t="str">
        <f t="shared" si="198"/>
        <v>5%-7%</v>
      </c>
      <c r="KP17" s="1016"/>
      <c r="KQ17" s="1017">
        <f t="shared" si="199"/>
        <v>0</v>
      </c>
      <c r="KR17" s="850"/>
      <c r="KS17" s="850"/>
      <c r="KT17" s="992" t="str">
        <f t="shared" si="200"/>
        <v/>
      </c>
      <c r="KU17" s="1018" t="str">
        <f t="shared" si="201"/>
        <v/>
      </c>
      <c r="KV17" s="986"/>
      <c r="KW17" s="998" t="str">
        <f t="shared" si="202"/>
        <v/>
      </c>
      <c r="KX17" s="1010">
        <f t="shared" si="203"/>
        <v>0</v>
      </c>
      <c r="KY17" s="1020" t="str">
        <f t="shared" si="204"/>
        <v/>
      </c>
    </row>
    <row r="18" spans="1:311" ht="15.75">
      <c r="A18" s="86" t="s">
        <v>82</v>
      </c>
      <c r="B18" s="777" t="s">
        <v>79</v>
      </c>
      <c r="C18" s="26" t="str">
        <f>VLOOKUP($B18,'OP Info'!$C$4:$J$62,4,FALSE)</f>
        <v>AQ-YB</v>
      </c>
      <c r="D18" s="26">
        <f>VLOOKUP($B18,'OP Info'!$C$4:$J$62,3,FALSE)</f>
        <v>3300</v>
      </c>
      <c r="E18" s="734" t="str">
        <f>CONCATENATE(VLOOKUP($B18,'OP Info'!$C$4:$J$62,5,FALSE),"%-",VLOOKUP($B18,'OP Info'!$C$4:$J$62,6,FALSE),"%")</f>
        <v>5%-7%</v>
      </c>
      <c r="F18" s="739"/>
      <c r="G18" s="374">
        <f t="shared" si="0"/>
        <v>0</v>
      </c>
      <c r="H18" s="991"/>
      <c r="I18" s="991"/>
      <c r="J18" s="992" t="str">
        <f t="shared" si="206"/>
        <v/>
      </c>
      <c r="K18" s="993" t="str">
        <f t="shared" si="207"/>
        <v/>
      </c>
      <c r="L18" s="986"/>
      <c r="M18" s="762" t="str">
        <f t="shared" si="208"/>
        <v/>
      </c>
      <c r="N18" s="1012" t="str">
        <f t="shared" si="3"/>
        <v>50 A/B-L3</v>
      </c>
      <c r="O18" s="1013" t="str">
        <f t="shared" si="4"/>
        <v>AQ-YB</v>
      </c>
      <c r="P18" s="1013">
        <f t="shared" si="5"/>
        <v>3300</v>
      </c>
      <c r="Q18" s="858" t="str">
        <f t="shared" si="6"/>
        <v>5%-7%</v>
      </c>
      <c r="R18" s="900"/>
      <c r="S18" s="900">
        <f t="shared" si="7"/>
        <v>0</v>
      </c>
      <c r="T18" s="850"/>
      <c r="U18" s="850"/>
      <c r="V18" s="992" t="str">
        <f t="shared" si="8"/>
        <v/>
      </c>
      <c r="W18" s="1014" t="str">
        <f t="shared" si="9"/>
        <v/>
      </c>
      <c r="X18" s="986"/>
      <c r="Y18" s="1015" t="str">
        <f t="shared" si="10"/>
        <v/>
      </c>
      <c r="Z18" s="28" t="str">
        <f t="shared" si="11"/>
        <v>50 A/B-L3</v>
      </c>
      <c r="AA18" s="1013" t="str">
        <f t="shared" si="12"/>
        <v>AQ-YB</v>
      </c>
      <c r="AB18" s="1013">
        <f t="shared" si="13"/>
        <v>3300</v>
      </c>
      <c r="AC18" s="858" t="str">
        <f t="shared" si="14"/>
        <v>5%-7%</v>
      </c>
      <c r="AD18" s="1016"/>
      <c r="AE18" s="1017">
        <f t="shared" si="15"/>
        <v>0</v>
      </c>
      <c r="AF18" s="850"/>
      <c r="AG18" s="850"/>
      <c r="AH18" s="992" t="str">
        <f t="shared" si="16"/>
        <v/>
      </c>
      <c r="AI18" s="1014" t="str">
        <f t="shared" si="17"/>
        <v/>
      </c>
      <c r="AJ18" s="986"/>
      <c r="AK18" s="1015" t="str">
        <f t="shared" si="18"/>
        <v/>
      </c>
      <c r="AL18" s="28" t="str">
        <f t="shared" si="19"/>
        <v>50 A/B-L3</v>
      </c>
      <c r="AM18" s="1013" t="str">
        <f t="shared" si="20"/>
        <v>AQ-YB</v>
      </c>
      <c r="AN18" s="1013">
        <f t="shared" si="21"/>
        <v>3300</v>
      </c>
      <c r="AO18" s="858" t="str">
        <f t="shared" si="22"/>
        <v>5%-7%</v>
      </c>
      <c r="AP18" s="1016"/>
      <c r="AQ18" s="1017">
        <f t="shared" si="23"/>
        <v>0</v>
      </c>
      <c r="AR18" s="850"/>
      <c r="AS18" s="850"/>
      <c r="AT18" s="992" t="str">
        <f t="shared" si="24"/>
        <v/>
      </c>
      <c r="AU18" s="1018" t="str">
        <f t="shared" si="25"/>
        <v/>
      </c>
      <c r="AV18" s="986"/>
      <c r="AW18" s="1015" t="str">
        <f t="shared" si="26"/>
        <v/>
      </c>
      <c r="AX18" s="1003" t="str">
        <f t="shared" si="27"/>
        <v>50 A/B-L3</v>
      </c>
      <c r="AY18" s="1013" t="str">
        <f t="shared" si="28"/>
        <v>AQ-YB</v>
      </c>
      <c r="AZ18" s="1013">
        <f t="shared" si="29"/>
        <v>3300</v>
      </c>
      <c r="BA18" s="858" t="str">
        <f t="shared" si="30"/>
        <v>5%-7%</v>
      </c>
      <c r="BB18" s="1016"/>
      <c r="BC18" s="1017">
        <f t="shared" si="31"/>
        <v>0</v>
      </c>
      <c r="BD18" s="850"/>
      <c r="BE18" s="850"/>
      <c r="BF18" s="992" t="str">
        <f t="shared" si="32"/>
        <v/>
      </c>
      <c r="BG18" s="1018" t="str">
        <f t="shared" si="33"/>
        <v/>
      </c>
      <c r="BH18" s="986"/>
      <c r="BI18" s="1015" t="str">
        <f t="shared" si="34"/>
        <v/>
      </c>
      <c r="BJ18" s="1019">
        <f t="shared" si="35"/>
        <v>0</v>
      </c>
      <c r="BK18" s="1020" t="str">
        <f t="shared" si="36"/>
        <v/>
      </c>
      <c r="BL18" s="28" t="str">
        <f t="shared" si="37"/>
        <v>50 A/B-L3</v>
      </c>
      <c r="BM18" s="1013" t="str">
        <f t="shared" si="38"/>
        <v>AQ-YB</v>
      </c>
      <c r="BN18" s="1013">
        <f t="shared" si="39"/>
        <v>3300</v>
      </c>
      <c r="BO18" s="858" t="str">
        <f t="shared" si="40"/>
        <v>5%-7%</v>
      </c>
      <c r="BP18" s="900"/>
      <c r="BQ18" s="1017">
        <f t="shared" si="41"/>
        <v>0</v>
      </c>
      <c r="BR18" s="850"/>
      <c r="BS18" s="850"/>
      <c r="BT18" s="992" t="str">
        <f t="shared" si="42"/>
        <v/>
      </c>
      <c r="BU18" s="1018" t="str">
        <f t="shared" si="43"/>
        <v/>
      </c>
      <c r="BV18" s="986"/>
      <c r="BW18" s="900" t="str">
        <f t="shared" si="44"/>
        <v/>
      </c>
      <c r="BX18" s="28" t="str">
        <f t="shared" si="45"/>
        <v>50 A/B-L3</v>
      </c>
      <c r="BY18" s="1013" t="str">
        <f t="shared" si="46"/>
        <v>AQ-YB</v>
      </c>
      <c r="BZ18" s="1013">
        <f t="shared" si="47"/>
        <v>3300</v>
      </c>
      <c r="CA18" s="858" t="str">
        <f t="shared" si="48"/>
        <v>5%-7%</v>
      </c>
      <c r="CB18" s="1016"/>
      <c r="CC18" s="1017">
        <f t="shared" si="49"/>
        <v>0</v>
      </c>
      <c r="CD18" s="850"/>
      <c r="CE18" s="850"/>
      <c r="CF18" s="992" t="str">
        <f t="shared" si="50"/>
        <v/>
      </c>
      <c r="CG18" s="1018" t="str">
        <f t="shared" si="51"/>
        <v/>
      </c>
      <c r="CH18" s="986"/>
      <c r="CI18" s="900" t="str">
        <f t="shared" si="52"/>
        <v/>
      </c>
      <c r="CJ18" s="28" t="str">
        <f t="shared" si="53"/>
        <v>50 A/B-L3</v>
      </c>
      <c r="CK18" s="1013" t="str">
        <f t="shared" si="54"/>
        <v>AQ-YB</v>
      </c>
      <c r="CL18" s="1013">
        <f t="shared" si="55"/>
        <v>3300</v>
      </c>
      <c r="CM18" s="858" t="str">
        <f t="shared" si="56"/>
        <v>5%-7%</v>
      </c>
      <c r="CN18" s="1016"/>
      <c r="CO18" s="1017">
        <f t="shared" si="57"/>
        <v>0</v>
      </c>
      <c r="CP18" s="850"/>
      <c r="CQ18" s="850"/>
      <c r="CR18" s="992" t="str">
        <f t="shared" si="58"/>
        <v/>
      </c>
      <c r="CS18" s="1018" t="str">
        <f t="shared" si="59"/>
        <v/>
      </c>
      <c r="CT18" s="986"/>
      <c r="CU18" s="900" t="str">
        <f t="shared" si="60"/>
        <v/>
      </c>
      <c r="CV18" s="28" t="str">
        <f t="shared" si="61"/>
        <v>50 A/B-L3</v>
      </c>
      <c r="CW18" s="1013" t="str">
        <f t="shared" si="62"/>
        <v>AQ-YB</v>
      </c>
      <c r="CX18" s="1013">
        <f t="shared" si="63"/>
        <v>3300</v>
      </c>
      <c r="CY18" s="858" t="str">
        <f t="shared" si="64"/>
        <v>5%-7%</v>
      </c>
      <c r="CZ18" s="900"/>
      <c r="DA18" s="1017">
        <f t="shared" si="65"/>
        <v>0</v>
      </c>
      <c r="DB18" s="850"/>
      <c r="DC18" s="850"/>
      <c r="DD18" s="992" t="str">
        <f t="shared" si="66"/>
        <v/>
      </c>
      <c r="DE18" s="1018" t="str">
        <f t="shared" si="67"/>
        <v/>
      </c>
      <c r="DF18" s="986"/>
      <c r="DG18" s="900" t="str">
        <f t="shared" si="68"/>
        <v/>
      </c>
      <c r="DH18" s="28" t="str">
        <f t="shared" si="69"/>
        <v>50 A/B-L3</v>
      </c>
      <c r="DI18" s="1013" t="str">
        <f t="shared" si="70"/>
        <v>AQ-YB</v>
      </c>
      <c r="DJ18" s="1013">
        <f t="shared" si="71"/>
        <v>3300</v>
      </c>
      <c r="DK18" s="858" t="str">
        <f t="shared" si="72"/>
        <v>5%-7%</v>
      </c>
      <c r="DL18" s="1016"/>
      <c r="DM18" s="1017">
        <f t="shared" si="73"/>
        <v>0</v>
      </c>
      <c r="DN18" s="850"/>
      <c r="DO18" s="850"/>
      <c r="DP18" s="992" t="str">
        <f t="shared" si="74"/>
        <v/>
      </c>
      <c r="DQ18" s="1018" t="str">
        <f t="shared" si="75"/>
        <v/>
      </c>
      <c r="DR18" s="986"/>
      <c r="DS18" s="900" t="str">
        <f t="shared" si="76"/>
        <v/>
      </c>
      <c r="DT18" s="1010">
        <f t="shared" si="77"/>
        <v>0</v>
      </c>
      <c r="DU18" s="1020" t="str">
        <f t="shared" si="78"/>
        <v/>
      </c>
      <c r="DV18" s="28" t="str">
        <f t="shared" si="79"/>
        <v>50 A/B-L3</v>
      </c>
      <c r="DW18" s="1013" t="str">
        <f t="shared" si="80"/>
        <v>AQ-YB</v>
      </c>
      <c r="DX18" s="1013">
        <f t="shared" si="81"/>
        <v>3300</v>
      </c>
      <c r="DY18" s="858" t="str">
        <f t="shared" si="82"/>
        <v>5%-7%</v>
      </c>
      <c r="DZ18" s="900"/>
      <c r="EA18" s="1017">
        <f t="shared" si="83"/>
        <v>0</v>
      </c>
      <c r="EB18" s="850"/>
      <c r="EC18" s="850"/>
      <c r="ED18" s="992" t="str">
        <f t="shared" si="84"/>
        <v/>
      </c>
      <c r="EE18" s="1018" t="str">
        <f t="shared" si="85"/>
        <v/>
      </c>
      <c r="EF18" s="986"/>
      <c r="EG18" s="900" t="str">
        <f t="shared" si="86"/>
        <v/>
      </c>
      <c r="EH18" s="28" t="str">
        <f t="shared" si="87"/>
        <v>50 A/B-L3</v>
      </c>
      <c r="EI18" s="1013" t="str">
        <f t="shared" si="88"/>
        <v>AQ-YB</v>
      </c>
      <c r="EJ18" s="1013">
        <f t="shared" si="89"/>
        <v>3300</v>
      </c>
      <c r="EK18" s="858" t="str">
        <f t="shared" si="90"/>
        <v>5%-7%</v>
      </c>
      <c r="EL18" s="1016"/>
      <c r="EM18" s="1017">
        <f t="shared" si="91"/>
        <v>0</v>
      </c>
      <c r="EN18" s="850"/>
      <c r="EO18" s="850"/>
      <c r="EP18" s="992" t="str">
        <f t="shared" si="92"/>
        <v/>
      </c>
      <c r="EQ18" s="1018" t="str">
        <f t="shared" si="93"/>
        <v/>
      </c>
      <c r="ER18" s="986"/>
      <c r="ES18" s="900" t="str">
        <f t="shared" si="94"/>
        <v/>
      </c>
      <c r="ET18" s="28" t="str">
        <f t="shared" si="95"/>
        <v>50 A/B-L3</v>
      </c>
      <c r="EU18" s="1013" t="str">
        <f t="shared" si="96"/>
        <v>AQ-YB</v>
      </c>
      <c r="EV18" s="1013">
        <f t="shared" si="97"/>
        <v>3300</v>
      </c>
      <c r="EW18" s="858" t="str">
        <f t="shared" si="98"/>
        <v>5%-7%</v>
      </c>
      <c r="EX18" s="1016"/>
      <c r="EY18" s="1017">
        <f t="shared" si="99"/>
        <v>0</v>
      </c>
      <c r="EZ18" s="850"/>
      <c r="FA18" s="850"/>
      <c r="FB18" s="992" t="str">
        <f t="shared" si="100"/>
        <v/>
      </c>
      <c r="FC18" s="1018" t="str">
        <f t="shared" si="101"/>
        <v/>
      </c>
      <c r="FD18" s="986"/>
      <c r="FE18" s="900" t="str">
        <f t="shared" si="102"/>
        <v/>
      </c>
      <c r="FF18" s="28" t="str">
        <f t="shared" si="103"/>
        <v>50 A/B-L3</v>
      </c>
      <c r="FG18" s="1013" t="str">
        <f t="shared" si="104"/>
        <v>AQ-YB</v>
      </c>
      <c r="FH18" s="1013">
        <f t="shared" si="105"/>
        <v>3300</v>
      </c>
      <c r="FI18" s="858" t="str">
        <f t="shared" si="106"/>
        <v>5%-7%</v>
      </c>
      <c r="FJ18" s="900"/>
      <c r="FK18" s="1017">
        <f t="shared" si="107"/>
        <v>0</v>
      </c>
      <c r="FL18" s="850"/>
      <c r="FM18" s="850"/>
      <c r="FN18" s="992" t="str">
        <f t="shared" si="108"/>
        <v/>
      </c>
      <c r="FO18" s="1018" t="str">
        <f t="shared" si="109"/>
        <v/>
      </c>
      <c r="FP18" s="986"/>
      <c r="FQ18" s="900" t="str">
        <f t="shared" si="110"/>
        <v/>
      </c>
      <c r="FR18" s="28" t="str">
        <f t="shared" si="111"/>
        <v>50 A/B-L3</v>
      </c>
      <c r="FS18" s="1013" t="str">
        <f t="shared" si="112"/>
        <v>AQ-YB</v>
      </c>
      <c r="FT18" s="1013">
        <f t="shared" si="113"/>
        <v>3300</v>
      </c>
      <c r="FU18" s="858" t="str">
        <f t="shared" si="114"/>
        <v>5%-7%</v>
      </c>
      <c r="FV18" s="1016"/>
      <c r="FW18" s="1017">
        <f t="shared" si="115"/>
        <v>0</v>
      </c>
      <c r="FX18" s="850"/>
      <c r="FY18" s="850"/>
      <c r="FZ18" s="992" t="str">
        <f t="shared" si="116"/>
        <v/>
      </c>
      <c r="GA18" s="1018" t="str">
        <f t="shared" si="117"/>
        <v/>
      </c>
      <c r="GB18" s="986"/>
      <c r="GC18" s="900" t="str">
        <f t="shared" si="118"/>
        <v/>
      </c>
      <c r="GD18" s="1010">
        <f t="shared" si="119"/>
        <v>0</v>
      </c>
      <c r="GE18" s="1020" t="str">
        <f t="shared" si="120"/>
        <v/>
      </c>
      <c r="GF18" s="28" t="str">
        <f t="shared" si="121"/>
        <v>50 A/B-L3</v>
      </c>
      <c r="GG18" s="1013" t="str">
        <f t="shared" si="122"/>
        <v>AQ-YB</v>
      </c>
      <c r="GH18" s="1013">
        <f t="shared" si="123"/>
        <v>3300</v>
      </c>
      <c r="GI18" s="858" t="str">
        <f t="shared" si="124"/>
        <v>5%-7%</v>
      </c>
      <c r="GJ18" s="900"/>
      <c r="GK18" s="1017">
        <f t="shared" si="125"/>
        <v>0</v>
      </c>
      <c r="GL18" s="850"/>
      <c r="GM18" s="850"/>
      <c r="GN18" s="992" t="str">
        <f t="shared" si="126"/>
        <v/>
      </c>
      <c r="GO18" s="1018" t="str">
        <f t="shared" si="127"/>
        <v/>
      </c>
      <c r="GP18" s="986"/>
      <c r="GQ18" s="900" t="str">
        <f t="shared" si="128"/>
        <v/>
      </c>
      <c r="GR18" s="28" t="str">
        <f t="shared" si="129"/>
        <v>50 A/B-L3</v>
      </c>
      <c r="GS18" s="1013" t="str">
        <f t="shared" si="130"/>
        <v>AQ-YB</v>
      </c>
      <c r="GT18" s="1013">
        <f t="shared" si="131"/>
        <v>3300</v>
      </c>
      <c r="GU18" s="858" t="str">
        <f t="shared" si="132"/>
        <v>5%-7%</v>
      </c>
      <c r="GV18" s="1016"/>
      <c r="GW18" s="1017">
        <f t="shared" si="133"/>
        <v>0</v>
      </c>
      <c r="GX18" s="850"/>
      <c r="GY18" s="850"/>
      <c r="GZ18" s="992" t="str">
        <f t="shared" si="134"/>
        <v/>
      </c>
      <c r="HA18" s="1018" t="str">
        <f t="shared" si="135"/>
        <v/>
      </c>
      <c r="HB18" s="986"/>
      <c r="HC18" s="900" t="str">
        <f t="shared" si="136"/>
        <v/>
      </c>
      <c r="HD18" s="28" t="str">
        <f t="shared" si="137"/>
        <v>50 A/B-L3</v>
      </c>
      <c r="HE18" s="1013" t="str">
        <f t="shared" si="138"/>
        <v>AQ-YB</v>
      </c>
      <c r="HF18" s="1013">
        <f t="shared" si="139"/>
        <v>3300</v>
      </c>
      <c r="HG18" s="858" t="str">
        <f t="shared" si="140"/>
        <v>5%-7%</v>
      </c>
      <c r="HH18" s="1016"/>
      <c r="HI18" s="1017">
        <f t="shared" si="141"/>
        <v>0</v>
      </c>
      <c r="HJ18" s="850"/>
      <c r="HK18" s="850"/>
      <c r="HL18" s="992" t="str">
        <f t="shared" si="142"/>
        <v/>
      </c>
      <c r="HM18" s="1018" t="str">
        <f t="shared" si="143"/>
        <v/>
      </c>
      <c r="HN18" s="986"/>
      <c r="HO18" s="900" t="str">
        <f t="shared" si="144"/>
        <v/>
      </c>
      <c r="HP18" s="28" t="str">
        <f t="shared" si="145"/>
        <v>50 A/B-L3</v>
      </c>
      <c r="HQ18" s="1013" t="str">
        <f t="shared" si="146"/>
        <v>AQ-YB</v>
      </c>
      <c r="HR18" s="1013">
        <f t="shared" si="147"/>
        <v>3300</v>
      </c>
      <c r="HS18" s="858" t="str">
        <f t="shared" si="148"/>
        <v>5%-7%</v>
      </c>
      <c r="HT18" s="900"/>
      <c r="HU18" s="1017">
        <f t="shared" si="149"/>
        <v>0</v>
      </c>
      <c r="HV18" s="850"/>
      <c r="HW18" s="850"/>
      <c r="HX18" s="992" t="str">
        <f t="shared" si="150"/>
        <v/>
      </c>
      <c r="HY18" s="1018" t="str">
        <f t="shared" si="151"/>
        <v/>
      </c>
      <c r="HZ18" s="986"/>
      <c r="IA18" s="900" t="str">
        <f t="shared" si="152"/>
        <v/>
      </c>
      <c r="IB18" s="28" t="str">
        <f t="shared" si="153"/>
        <v>50 A/B-L3</v>
      </c>
      <c r="IC18" s="1013" t="str">
        <f t="shared" si="154"/>
        <v>AQ-YB</v>
      </c>
      <c r="ID18" s="1013">
        <f t="shared" si="155"/>
        <v>3300</v>
      </c>
      <c r="IE18" s="858" t="str">
        <f t="shared" si="156"/>
        <v>5%-7%</v>
      </c>
      <c r="IF18" s="1016"/>
      <c r="IG18" s="1017">
        <f t="shared" si="157"/>
        <v>0</v>
      </c>
      <c r="IH18" s="850"/>
      <c r="II18" s="850"/>
      <c r="IJ18" s="992" t="str">
        <f t="shared" si="158"/>
        <v/>
      </c>
      <c r="IK18" s="1018" t="str">
        <f t="shared" si="159"/>
        <v/>
      </c>
      <c r="IL18" s="986"/>
      <c r="IM18" s="900" t="str">
        <f t="shared" si="160"/>
        <v/>
      </c>
      <c r="IN18" s="1010">
        <f t="shared" si="161"/>
        <v>0</v>
      </c>
      <c r="IO18" s="1020" t="str">
        <f t="shared" si="162"/>
        <v/>
      </c>
      <c r="IP18" s="28" t="str">
        <f t="shared" si="163"/>
        <v>50 A/B-L3</v>
      </c>
      <c r="IQ18" s="1013" t="str">
        <f t="shared" si="164"/>
        <v>AQ-YB</v>
      </c>
      <c r="IR18" s="1013">
        <f t="shared" si="165"/>
        <v>3300</v>
      </c>
      <c r="IS18" s="858" t="str">
        <f t="shared" si="166"/>
        <v>5%-7%</v>
      </c>
      <c r="IT18" s="900"/>
      <c r="IU18" s="1017">
        <f t="shared" si="167"/>
        <v>0</v>
      </c>
      <c r="IV18" s="850"/>
      <c r="IW18" s="850"/>
      <c r="IX18" s="992" t="str">
        <f t="shared" si="168"/>
        <v/>
      </c>
      <c r="IY18" s="1018" t="str">
        <f t="shared" si="169"/>
        <v/>
      </c>
      <c r="IZ18" s="986"/>
      <c r="JA18" s="900" t="str">
        <f t="shared" si="170"/>
        <v/>
      </c>
      <c r="JB18" s="28" t="str">
        <f t="shared" si="171"/>
        <v>50 A/B-L3</v>
      </c>
      <c r="JC18" s="1013" t="str">
        <f t="shared" si="172"/>
        <v>AQ-YB</v>
      </c>
      <c r="JD18" s="1013">
        <f t="shared" si="173"/>
        <v>3300</v>
      </c>
      <c r="JE18" s="858" t="str">
        <f t="shared" si="174"/>
        <v>5%-7%</v>
      </c>
      <c r="JF18" s="1016"/>
      <c r="JG18" s="1017">
        <f t="shared" si="175"/>
        <v>0</v>
      </c>
      <c r="JH18" s="850"/>
      <c r="JI18" s="850"/>
      <c r="JJ18" s="992" t="str">
        <f t="shared" si="176"/>
        <v/>
      </c>
      <c r="JK18" s="1018" t="str">
        <f t="shared" si="177"/>
        <v/>
      </c>
      <c r="JL18" s="986"/>
      <c r="JM18" s="900" t="str">
        <f t="shared" si="178"/>
        <v/>
      </c>
      <c r="JN18" s="28" t="str">
        <f t="shared" si="179"/>
        <v>50 A/B-L3</v>
      </c>
      <c r="JO18" s="1013" t="str">
        <f t="shared" si="180"/>
        <v>AQ-YB</v>
      </c>
      <c r="JP18" s="1013">
        <f t="shared" si="181"/>
        <v>3300</v>
      </c>
      <c r="JQ18" s="858" t="str">
        <f t="shared" si="182"/>
        <v>5%-7%</v>
      </c>
      <c r="JR18" s="1016"/>
      <c r="JS18" s="1017">
        <f t="shared" si="183"/>
        <v>0</v>
      </c>
      <c r="JT18" s="850"/>
      <c r="JU18" s="850"/>
      <c r="JV18" s="992" t="str">
        <f t="shared" si="184"/>
        <v/>
      </c>
      <c r="JW18" s="1018" t="str">
        <f t="shared" si="185"/>
        <v/>
      </c>
      <c r="JX18" s="986"/>
      <c r="JY18" s="900" t="str">
        <f t="shared" si="186"/>
        <v/>
      </c>
      <c r="JZ18" s="28" t="str">
        <f t="shared" si="187"/>
        <v>50 A/B-L3</v>
      </c>
      <c r="KA18" s="1013" t="str">
        <f t="shared" si="188"/>
        <v>AQ-YB</v>
      </c>
      <c r="KB18" s="1013">
        <f t="shared" si="189"/>
        <v>3300</v>
      </c>
      <c r="KC18" s="858" t="str">
        <f t="shared" si="190"/>
        <v>5%-7%</v>
      </c>
      <c r="KD18" s="900"/>
      <c r="KE18" s="1017">
        <f t="shared" si="191"/>
        <v>0</v>
      </c>
      <c r="KF18" s="850"/>
      <c r="KG18" s="850"/>
      <c r="KH18" s="992" t="str">
        <f t="shared" si="192"/>
        <v/>
      </c>
      <c r="KI18" s="1018" t="str">
        <f t="shared" si="193"/>
        <v/>
      </c>
      <c r="KJ18" s="986"/>
      <c r="KK18" s="900" t="str">
        <f t="shared" si="194"/>
        <v/>
      </c>
      <c r="KL18" s="28" t="str">
        <f t="shared" si="195"/>
        <v>50 A/B-L3</v>
      </c>
      <c r="KM18" s="1013" t="str">
        <f t="shared" si="196"/>
        <v>AQ-YB</v>
      </c>
      <c r="KN18" s="1013">
        <f t="shared" si="197"/>
        <v>3300</v>
      </c>
      <c r="KO18" s="858" t="str">
        <f t="shared" si="198"/>
        <v>5%-7%</v>
      </c>
      <c r="KP18" s="1016"/>
      <c r="KQ18" s="1017">
        <f t="shared" si="199"/>
        <v>0</v>
      </c>
      <c r="KR18" s="850"/>
      <c r="KS18" s="850"/>
      <c r="KT18" s="992" t="str">
        <f t="shared" si="200"/>
        <v/>
      </c>
      <c r="KU18" s="1018" t="str">
        <f t="shared" si="201"/>
        <v/>
      </c>
      <c r="KV18" s="986"/>
      <c r="KW18" s="998" t="str">
        <f t="shared" si="202"/>
        <v/>
      </c>
      <c r="KX18" s="1010">
        <f t="shared" si="203"/>
        <v>0</v>
      </c>
      <c r="KY18" s="1020" t="str">
        <f t="shared" si="204"/>
        <v/>
      </c>
    </row>
    <row r="19" spans="1:311" ht="15.75">
      <c r="A19" s="1021" t="s">
        <v>82</v>
      </c>
      <c r="B19" s="778" t="s">
        <v>83</v>
      </c>
      <c r="C19" s="715" t="str">
        <f>VLOOKUP($B19,'OP Info'!$C$4:$J$62,4,FALSE)</f>
        <v>GTS-120</v>
      </c>
      <c r="D19" s="715">
        <f>VLOOKUP($B19,'OP Info'!$C$4:$J$62,3,FALSE)</f>
        <v>575</v>
      </c>
      <c r="E19" s="716" t="str">
        <f>CONCATENATE(VLOOKUP($B19,'OP Info'!$C$4:$J$62,5,FALSE),"%-",VLOOKUP($B19,'OP Info'!$C$4:$J$62,6,FALSE),"%")</f>
        <v>5%-7%</v>
      </c>
      <c r="F19" s="721"/>
      <c r="G19" s="718">
        <f t="shared" si="0"/>
        <v>0</v>
      </c>
      <c r="H19" s="786"/>
      <c r="I19" s="786"/>
      <c r="J19" s="775" t="str">
        <f t="shared" si="206"/>
        <v/>
      </c>
      <c r="K19" s="776" t="str">
        <f t="shared" si="207"/>
        <v/>
      </c>
      <c r="L19" s="1022"/>
      <c r="M19" s="757" t="str">
        <f t="shared" si="208"/>
        <v/>
      </c>
      <c r="N19" s="1023" t="str">
        <f t="shared" si="3"/>
        <v>10-L4</v>
      </c>
      <c r="O19" s="1024" t="str">
        <f t="shared" si="4"/>
        <v>GTS-120</v>
      </c>
      <c r="P19" s="1024">
        <f t="shared" si="5"/>
        <v>575</v>
      </c>
      <c r="Q19" s="1025" t="str">
        <f t="shared" si="6"/>
        <v>5%-7%</v>
      </c>
      <c r="R19" s="1026"/>
      <c r="S19" s="1026">
        <f t="shared" si="7"/>
        <v>0</v>
      </c>
      <c r="T19" s="1027"/>
      <c r="U19" s="1027"/>
      <c r="V19" s="775" t="str">
        <f t="shared" si="8"/>
        <v/>
      </c>
      <c r="W19" s="1028" t="str">
        <f t="shared" si="9"/>
        <v/>
      </c>
      <c r="X19" s="1022"/>
      <c r="Y19" s="1029" t="str">
        <f t="shared" si="10"/>
        <v/>
      </c>
      <c r="Z19" s="722" t="str">
        <f t="shared" si="11"/>
        <v>10-L4</v>
      </c>
      <c r="AA19" s="1024" t="str">
        <f t="shared" si="12"/>
        <v>GTS-120</v>
      </c>
      <c r="AB19" s="1024">
        <f t="shared" si="13"/>
        <v>575</v>
      </c>
      <c r="AC19" s="1025" t="str">
        <f t="shared" si="14"/>
        <v>5%-7%</v>
      </c>
      <c r="AD19" s="1030"/>
      <c r="AE19" s="1031">
        <f t="shared" si="15"/>
        <v>0</v>
      </c>
      <c r="AF19" s="1027"/>
      <c r="AG19" s="1027"/>
      <c r="AH19" s="775" t="str">
        <f t="shared" si="16"/>
        <v/>
      </c>
      <c r="AI19" s="1028" t="str">
        <f t="shared" si="17"/>
        <v/>
      </c>
      <c r="AJ19" s="1022"/>
      <c r="AK19" s="1029" t="str">
        <f t="shared" si="18"/>
        <v/>
      </c>
      <c r="AL19" s="722" t="str">
        <f t="shared" si="19"/>
        <v>10-L4</v>
      </c>
      <c r="AM19" s="1024" t="str">
        <f t="shared" si="20"/>
        <v>GTS-120</v>
      </c>
      <c r="AN19" s="1024">
        <f t="shared" si="21"/>
        <v>575</v>
      </c>
      <c r="AO19" s="1025" t="str">
        <f t="shared" si="22"/>
        <v>5%-7%</v>
      </c>
      <c r="AP19" s="1030"/>
      <c r="AQ19" s="1031">
        <f t="shared" si="23"/>
        <v>0</v>
      </c>
      <c r="AR19" s="1027"/>
      <c r="AS19" s="1027"/>
      <c r="AT19" s="775" t="str">
        <f t="shared" si="24"/>
        <v/>
      </c>
      <c r="AU19" s="1032" t="str">
        <f t="shared" si="25"/>
        <v/>
      </c>
      <c r="AV19" s="1022"/>
      <c r="AW19" s="1029" t="str">
        <f t="shared" si="26"/>
        <v/>
      </c>
      <c r="AX19" s="1033" t="str">
        <f t="shared" si="27"/>
        <v>10-L4</v>
      </c>
      <c r="AY19" s="1024" t="str">
        <f t="shared" si="28"/>
        <v>GTS-120</v>
      </c>
      <c r="AZ19" s="1024">
        <f t="shared" si="29"/>
        <v>575</v>
      </c>
      <c r="BA19" s="1025" t="str">
        <f t="shared" si="30"/>
        <v>5%-7%</v>
      </c>
      <c r="BB19" s="1030"/>
      <c r="BC19" s="1031">
        <f t="shared" si="31"/>
        <v>0</v>
      </c>
      <c r="BD19" s="1027"/>
      <c r="BE19" s="1027"/>
      <c r="BF19" s="775" t="str">
        <f t="shared" si="32"/>
        <v/>
      </c>
      <c r="BG19" s="1032" t="str">
        <f t="shared" si="33"/>
        <v/>
      </c>
      <c r="BH19" s="1022"/>
      <c r="BI19" s="1029" t="str">
        <f t="shared" si="34"/>
        <v/>
      </c>
      <c r="BJ19" s="1034">
        <f t="shared" si="35"/>
        <v>0</v>
      </c>
      <c r="BK19" s="1035" t="str">
        <f t="shared" si="36"/>
        <v/>
      </c>
      <c r="BL19" s="722" t="str">
        <f t="shared" si="37"/>
        <v>10-L4</v>
      </c>
      <c r="BM19" s="1024" t="str">
        <f t="shared" si="38"/>
        <v>GTS-120</v>
      </c>
      <c r="BN19" s="1024">
        <f t="shared" si="39"/>
        <v>575</v>
      </c>
      <c r="BO19" s="1025" t="str">
        <f t="shared" si="40"/>
        <v>5%-7%</v>
      </c>
      <c r="BP19" s="1026"/>
      <c r="BQ19" s="1031">
        <f t="shared" si="41"/>
        <v>0</v>
      </c>
      <c r="BR19" s="1027"/>
      <c r="BS19" s="1027"/>
      <c r="BT19" s="775" t="str">
        <f t="shared" si="42"/>
        <v/>
      </c>
      <c r="BU19" s="1032" t="str">
        <f t="shared" si="43"/>
        <v/>
      </c>
      <c r="BV19" s="1022"/>
      <c r="BW19" s="1026" t="str">
        <f t="shared" si="44"/>
        <v/>
      </c>
      <c r="BX19" s="722" t="str">
        <f t="shared" si="45"/>
        <v>10-L4</v>
      </c>
      <c r="BY19" s="1024" t="str">
        <f t="shared" si="46"/>
        <v>GTS-120</v>
      </c>
      <c r="BZ19" s="1024">
        <f t="shared" si="47"/>
        <v>575</v>
      </c>
      <c r="CA19" s="1025" t="str">
        <f t="shared" si="48"/>
        <v>5%-7%</v>
      </c>
      <c r="CB19" s="1030"/>
      <c r="CC19" s="1031">
        <f t="shared" si="49"/>
        <v>0</v>
      </c>
      <c r="CD19" s="1027"/>
      <c r="CE19" s="1027"/>
      <c r="CF19" s="775" t="str">
        <f t="shared" si="50"/>
        <v/>
      </c>
      <c r="CG19" s="1032" t="str">
        <f t="shared" si="51"/>
        <v/>
      </c>
      <c r="CH19" s="1022"/>
      <c r="CI19" s="1026" t="str">
        <f t="shared" si="52"/>
        <v/>
      </c>
      <c r="CJ19" s="722" t="str">
        <f t="shared" si="53"/>
        <v>10-L4</v>
      </c>
      <c r="CK19" s="1024" t="str">
        <f t="shared" si="54"/>
        <v>GTS-120</v>
      </c>
      <c r="CL19" s="1024">
        <f t="shared" si="55"/>
        <v>575</v>
      </c>
      <c r="CM19" s="1025" t="str">
        <f t="shared" si="56"/>
        <v>5%-7%</v>
      </c>
      <c r="CN19" s="1030"/>
      <c r="CO19" s="1031">
        <f t="shared" si="57"/>
        <v>0</v>
      </c>
      <c r="CP19" s="1027"/>
      <c r="CQ19" s="1027"/>
      <c r="CR19" s="775" t="str">
        <f t="shared" si="58"/>
        <v/>
      </c>
      <c r="CS19" s="1032" t="str">
        <f t="shared" si="59"/>
        <v/>
      </c>
      <c r="CT19" s="1022"/>
      <c r="CU19" s="1026" t="str">
        <f t="shared" si="60"/>
        <v/>
      </c>
      <c r="CV19" s="722" t="str">
        <f t="shared" si="61"/>
        <v>10-L4</v>
      </c>
      <c r="CW19" s="1024" t="str">
        <f t="shared" si="62"/>
        <v>GTS-120</v>
      </c>
      <c r="CX19" s="1024">
        <f t="shared" si="63"/>
        <v>575</v>
      </c>
      <c r="CY19" s="1025" t="str">
        <f t="shared" si="64"/>
        <v>5%-7%</v>
      </c>
      <c r="CZ19" s="1026"/>
      <c r="DA19" s="1031">
        <f t="shared" si="65"/>
        <v>0</v>
      </c>
      <c r="DB19" s="1027"/>
      <c r="DC19" s="1027"/>
      <c r="DD19" s="775" t="str">
        <f t="shared" si="66"/>
        <v/>
      </c>
      <c r="DE19" s="1032" t="str">
        <f t="shared" si="67"/>
        <v/>
      </c>
      <c r="DF19" s="1022"/>
      <c r="DG19" s="1026" t="str">
        <f t="shared" si="68"/>
        <v/>
      </c>
      <c r="DH19" s="722" t="str">
        <f t="shared" si="69"/>
        <v>10-L4</v>
      </c>
      <c r="DI19" s="1024" t="str">
        <f t="shared" si="70"/>
        <v>GTS-120</v>
      </c>
      <c r="DJ19" s="1024">
        <f t="shared" si="71"/>
        <v>575</v>
      </c>
      <c r="DK19" s="1025" t="str">
        <f t="shared" si="72"/>
        <v>5%-7%</v>
      </c>
      <c r="DL19" s="1030"/>
      <c r="DM19" s="1031">
        <f t="shared" si="73"/>
        <v>0</v>
      </c>
      <c r="DN19" s="1027"/>
      <c r="DO19" s="1027"/>
      <c r="DP19" s="775" t="str">
        <f t="shared" si="74"/>
        <v/>
      </c>
      <c r="DQ19" s="1032" t="str">
        <f t="shared" si="75"/>
        <v/>
      </c>
      <c r="DR19" s="1022"/>
      <c r="DS19" s="1026" t="str">
        <f t="shared" si="76"/>
        <v/>
      </c>
      <c r="DT19" s="1036">
        <f t="shared" si="77"/>
        <v>0</v>
      </c>
      <c r="DU19" s="1035" t="str">
        <f t="shared" si="78"/>
        <v/>
      </c>
      <c r="DV19" s="722" t="str">
        <f t="shared" si="79"/>
        <v>10-L4</v>
      </c>
      <c r="DW19" s="1024" t="str">
        <f t="shared" si="80"/>
        <v>GTS-120</v>
      </c>
      <c r="DX19" s="1024">
        <f t="shared" si="81"/>
        <v>575</v>
      </c>
      <c r="DY19" s="1025" t="str">
        <f t="shared" si="82"/>
        <v>5%-7%</v>
      </c>
      <c r="DZ19" s="1026"/>
      <c r="EA19" s="1031">
        <f t="shared" si="83"/>
        <v>0</v>
      </c>
      <c r="EB19" s="1027"/>
      <c r="EC19" s="1027"/>
      <c r="ED19" s="775" t="str">
        <f t="shared" si="84"/>
        <v/>
      </c>
      <c r="EE19" s="1032" t="str">
        <f t="shared" si="85"/>
        <v/>
      </c>
      <c r="EF19" s="1022"/>
      <c r="EG19" s="1026" t="str">
        <f t="shared" si="86"/>
        <v/>
      </c>
      <c r="EH19" s="722" t="str">
        <f t="shared" si="87"/>
        <v>10-L4</v>
      </c>
      <c r="EI19" s="1024" t="str">
        <f t="shared" si="88"/>
        <v>GTS-120</v>
      </c>
      <c r="EJ19" s="1024">
        <f t="shared" si="89"/>
        <v>575</v>
      </c>
      <c r="EK19" s="1025" t="str">
        <f t="shared" si="90"/>
        <v>5%-7%</v>
      </c>
      <c r="EL19" s="1030"/>
      <c r="EM19" s="1031">
        <f t="shared" si="91"/>
        <v>0</v>
      </c>
      <c r="EN19" s="1027"/>
      <c r="EO19" s="1027"/>
      <c r="EP19" s="775" t="str">
        <f t="shared" si="92"/>
        <v/>
      </c>
      <c r="EQ19" s="1032" t="str">
        <f t="shared" si="93"/>
        <v/>
      </c>
      <c r="ER19" s="1022"/>
      <c r="ES19" s="1026" t="str">
        <f t="shared" si="94"/>
        <v/>
      </c>
      <c r="ET19" s="722" t="str">
        <f t="shared" si="95"/>
        <v>10-L4</v>
      </c>
      <c r="EU19" s="1024" t="str">
        <f t="shared" si="96"/>
        <v>GTS-120</v>
      </c>
      <c r="EV19" s="1024">
        <f t="shared" si="97"/>
        <v>575</v>
      </c>
      <c r="EW19" s="1025" t="str">
        <f t="shared" si="98"/>
        <v>5%-7%</v>
      </c>
      <c r="EX19" s="1030"/>
      <c r="EY19" s="1031">
        <f t="shared" si="99"/>
        <v>0</v>
      </c>
      <c r="EZ19" s="1027"/>
      <c r="FA19" s="1027"/>
      <c r="FB19" s="775" t="str">
        <f t="shared" si="100"/>
        <v/>
      </c>
      <c r="FC19" s="1032" t="str">
        <f t="shared" si="101"/>
        <v/>
      </c>
      <c r="FD19" s="1022"/>
      <c r="FE19" s="1026" t="str">
        <f t="shared" si="102"/>
        <v/>
      </c>
      <c r="FF19" s="722" t="str">
        <f t="shared" si="103"/>
        <v>10-L4</v>
      </c>
      <c r="FG19" s="1024" t="str">
        <f t="shared" si="104"/>
        <v>GTS-120</v>
      </c>
      <c r="FH19" s="1024">
        <f t="shared" si="105"/>
        <v>575</v>
      </c>
      <c r="FI19" s="1025" t="str">
        <f t="shared" si="106"/>
        <v>5%-7%</v>
      </c>
      <c r="FJ19" s="1026"/>
      <c r="FK19" s="1031">
        <f t="shared" si="107"/>
        <v>0</v>
      </c>
      <c r="FL19" s="1027"/>
      <c r="FM19" s="1027"/>
      <c r="FN19" s="775" t="str">
        <f t="shared" si="108"/>
        <v/>
      </c>
      <c r="FO19" s="1032" t="str">
        <f t="shared" si="109"/>
        <v/>
      </c>
      <c r="FP19" s="1022"/>
      <c r="FQ19" s="1026" t="str">
        <f t="shared" si="110"/>
        <v/>
      </c>
      <c r="FR19" s="722" t="str">
        <f t="shared" si="111"/>
        <v>10-L4</v>
      </c>
      <c r="FS19" s="1024" t="str">
        <f t="shared" si="112"/>
        <v>GTS-120</v>
      </c>
      <c r="FT19" s="1024">
        <f t="shared" si="113"/>
        <v>575</v>
      </c>
      <c r="FU19" s="1025" t="str">
        <f t="shared" si="114"/>
        <v>5%-7%</v>
      </c>
      <c r="FV19" s="1030"/>
      <c r="FW19" s="1031">
        <f t="shared" si="115"/>
        <v>0</v>
      </c>
      <c r="FX19" s="1027"/>
      <c r="FY19" s="1027"/>
      <c r="FZ19" s="775" t="str">
        <f t="shared" si="116"/>
        <v/>
      </c>
      <c r="GA19" s="1032" t="str">
        <f t="shared" si="117"/>
        <v/>
      </c>
      <c r="GB19" s="1022"/>
      <c r="GC19" s="1026" t="str">
        <f t="shared" si="118"/>
        <v/>
      </c>
      <c r="GD19" s="1036">
        <f t="shared" si="119"/>
        <v>0</v>
      </c>
      <c r="GE19" s="1035" t="str">
        <f t="shared" si="120"/>
        <v/>
      </c>
      <c r="GF19" s="722" t="str">
        <f t="shared" si="121"/>
        <v>10-L4</v>
      </c>
      <c r="GG19" s="1024" t="str">
        <f t="shared" si="122"/>
        <v>GTS-120</v>
      </c>
      <c r="GH19" s="1024">
        <f t="shared" si="123"/>
        <v>575</v>
      </c>
      <c r="GI19" s="1025" t="str">
        <f t="shared" si="124"/>
        <v>5%-7%</v>
      </c>
      <c r="GJ19" s="1026"/>
      <c r="GK19" s="1031">
        <f t="shared" si="125"/>
        <v>0</v>
      </c>
      <c r="GL19" s="1027"/>
      <c r="GM19" s="1027"/>
      <c r="GN19" s="775" t="str">
        <f t="shared" si="126"/>
        <v/>
      </c>
      <c r="GO19" s="1032" t="str">
        <f t="shared" si="127"/>
        <v/>
      </c>
      <c r="GP19" s="1022"/>
      <c r="GQ19" s="1026" t="str">
        <f t="shared" si="128"/>
        <v/>
      </c>
      <c r="GR19" s="722" t="str">
        <f t="shared" si="129"/>
        <v>10-L4</v>
      </c>
      <c r="GS19" s="1024" t="str">
        <f t="shared" si="130"/>
        <v>GTS-120</v>
      </c>
      <c r="GT19" s="1024">
        <f t="shared" si="131"/>
        <v>575</v>
      </c>
      <c r="GU19" s="1025" t="str">
        <f t="shared" si="132"/>
        <v>5%-7%</v>
      </c>
      <c r="GV19" s="1030"/>
      <c r="GW19" s="1031">
        <f t="shared" si="133"/>
        <v>0</v>
      </c>
      <c r="GX19" s="1027"/>
      <c r="GY19" s="1027"/>
      <c r="GZ19" s="775" t="str">
        <f t="shared" si="134"/>
        <v/>
      </c>
      <c r="HA19" s="1032" t="str">
        <f t="shared" si="135"/>
        <v/>
      </c>
      <c r="HB19" s="1022"/>
      <c r="HC19" s="1026" t="str">
        <f t="shared" si="136"/>
        <v/>
      </c>
      <c r="HD19" s="722" t="str">
        <f t="shared" si="137"/>
        <v>10-L4</v>
      </c>
      <c r="HE19" s="1024" t="str">
        <f t="shared" si="138"/>
        <v>GTS-120</v>
      </c>
      <c r="HF19" s="1024">
        <f t="shared" si="139"/>
        <v>575</v>
      </c>
      <c r="HG19" s="1025" t="str">
        <f t="shared" si="140"/>
        <v>5%-7%</v>
      </c>
      <c r="HH19" s="1030"/>
      <c r="HI19" s="1031">
        <f t="shared" si="141"/>
        <v>0</v>
      </c>
      <c r="HJ19" s="1027"/>
      <c r="HK19" s="1027"/>
      <c r="HL19" s="775" t="str">
        <f t="shared" si="142"/>
        <v/>
      </c>
      <c r="HM19" s="1032" t="str">
        <f t="shared" si="143"/>
        <v/>
      </c>
      <c r="HN19" s="1022"/>
      <c r="HO19" s="1026" t="str">
        <f t="shared" si="144"/>
        <v/>
      </c>
      <c r="HP19" s="722" t="str">
        <f t="shared" si="145"/>
        <v>10-L4</v>
      </c>
      <c r="HQ19" s="1024" t="str">
        <f t="shared" si="146"/>
        <v>GTS-120</v>
      </c>
      <c r="HR19" s="1024">
        <f t="shared" si="147"/>
        <v>575</v>
      </c>
      <c r="HS19" s="1025" t="str">
        <f t="shared" si="148"/>
        <v>5%-7%</v>
      </c>
      <c r="HT19" s="1026"/>
      <c r="HU19" s="1031">
        <f t="shared" si="149"/>
        <v>0</v>
      </c>
      <c r="HV19" s="1027"/>
      <c r="HW19" s="1027"/>
      <c r="HX19" s="775" t="str">
        <f t="shared" si="150"/>
        <v/>
      </c>
      <c r="HY19" s="1032" t="str">
        <f t="shared" si="151"/>
        <v/>
      </c>
      <c r="HZ19" s="1022"/>
      <c r="IA19" s="1026" t="str">
        <f t="shared" si="152"/>
        <v/>
      </c>
      <c r="IB19" s="722" t="str">
        <f t="shared" si="153"/>
        <v>10-L4</v>
      </c>
      <c r="IC19" s="1024" t="str">
        <f t="shared" si="154"/>
        <v>GTS-120</v>
      </c>
      <c r="ID19" s="1024">
        <f t="shared" si="155"/>
        <v>575</v>
      </c>
      <c r="IE19" s="1025" t="str">
        <f t="shared" si="156"/>
        <v>5%-7%</v>
      </c>
      <c r="IF19" s="1030"/>
      <c r="IG19" s="1031">
        <f t="shared" si="157"/>
        <v>0</v>
      </c>
      <c r="IH19" s="1027"/>
      <c r="II19" s="1027"/>
      <c r="IJ19" s="775" t="str">
        <f t="shared" si="158"/>
        <v/>
      </c>
      <c r="IK19" s="1032" t="str">
        <f t="shared" si="159"/>
        <v/>
      </c>
      <c r="IL19" s="1022"/>
      <c r="IM19" s="1026" t="str">
        <f t="shared" si="160"/>
        <v/>
      </c>
      <c r="IN19" s="1036">
        <f t="shared" si="161"/>
        <v>0</v>
      </c>
      <c r="IO19" s="1035" t="str">
        <f t="shared" si="162"/>
        <v/>
      </c>
      <c r="IP19" s="722" t="str">
        <f t="shared" si="163"/>
        <v>10-L4</v>
      </c>
      <c r="IQ19" s="1024" t="str">
        <f t="shared" si="164"/>
        <v>GTS-120</v>
      </c>
      <c r="IR19" s="1024">
        <f t="shared" si="165"/>
        <v>575</v>
      </c>
      <c r="IS19" s="1025" t="str">
        <f t="shared" si="166"/>
        <v>5%-7%</v>
      </c>
      <c r="IT19" s="1026"/>
      <c r="IU19" s="1031">
        <f t="shared" si="167"/>
        <v>0</v>
      </c>
      <c r="IV19" s="1027"/>
      <c r="IW19" s="1027"/>
      <c r="IX19" s="775" t="str">
        <f t="shared" si="168"/>
        <v/>
      </c>
      <c r="IY19" s="1032" t="str">
        <f t="shared" si="169"/>
        <v/>
      </c>
      <c r="IZ19" s="1022"/>
      <c r="JA19" s="1026" t="str">
        <f t="shared" si="170"/>
        <v/>
      </c>
      <c r="JB19" s="722" t="str">
        <f t="shared" si="171"/>
        <v>10-L4</v>
      </c>
      <c r="JC19" s="1024" t="str">
        <f t="shared" si="172"/>
        <v>GTS-120</v>
      </c>
      <c r="JD19" s="1024">
        <f t="shared" si="173"/>
        <v>575</v>
      </c>
      <c r="JE19" s="1025" t="str">
        <f t="shared" si="174"/>
        <v>5%-7%</v>
      </c>
      <c r="JF19" s="1030"/>
      <c r="JG19" s="1031">
        <f t="shared" si="175"/>
        <v>0</v>
      </c>
      <c r="JH19" s="1027"/>
      <c r="JI19" s="1027"/>
      <c r="JJ19" s="775" t="str">
        <f t="shared" si="176"/>
        <v/>
      </c>
      <c r="JK19" s="1032" t="str">
        <f t="shared" si="177"/>
        <v/>
      </c>
      <c r="JL19" s="1022"/>
      <c r="JM19" s="1026" t="str">
        <f t="shared" si="178"/>
        <v/>
      </c>
      <c r="JN19" s="722" t="str">
        <f t="shared" si="179"/>
        <v>10-L4</v>
      </c>
      <c r="JO19" s="1024" t="str">
        <f t="shared" si="180"/>
        <v>GTS-120</v>
      </c>
      <c r="JP19" s="1024">
        <f t="shared" si="181"/>
        <v>575</v>
      </c>
      <c r="JQ19" s="1025" t="str">
        <f t="shared" si="182"/>
        <v>5%-7%</v>
      </c>
      <c r="JR19" s="1030"/>
      <c r="JS19" s="1031">
        <f t="shared" si="183"/>
        <v>0</v>
      </c>
      <c r="JT19" s="1027"/>
      <c r="JU19" s="1027"/>
      <c r="JV19" s="775" t="str">
        <f t="shared" si="184"/>
        <v/>
      </c>
      <c r="JW19" s="1032" t="str">
        <f t="shared" si="185"/>
        <v/>
      </c>
      <c r="JX19" s="1022"/>
      <c r="JY19" s="1026" t="str">
        <f t="shared" si="186"/>
        <v/>
      </c>
      <c r="JZ19" s="722" t="str">
        <f t="shared" si="187"/>
        <v>10-L4</v>
      </c>
      <c r="KA19" s="1024" t="str">
        <f t="shared" si="188"/>
        <v>GTS-120</v>
      </c>
      <c r="KB19" s="1024">
        <f t="shared" si="189"/>
        <v>575</v>
      </c>
      <c r="KC19" s="1025" t="str">
        <f t="shared" si="190"/>
        <v>5%-7%</v>
      </c>
      <c r="KD19" s="1026"/>
      <c r="KE19" s="1031">
        <f t="shared" si="191"/>
        <v>0</v>
      </c>
      <c r="KF19" s="1027"/>
      <c r="KG19" s="1027"/>
      <c r="KH19" s="775" t="str">
        <f t="shared" si="192"/>
        <v/>
      </c>
      <c r="KI19" s="1032" t="str">
        <f t="shared" si="193"/>
        <v/>
      </c>
      <c r="KJ19" s="1022"/>
      <c r="KK19" s="1026" t="str">
        <f t="shared" si="194"/>
        <v/>
      </c>
      <c r="KL19" s="722" t="str">
        <f t="shared" si="195"/>
        <v>10-L4</v>
      </c>
      <c r="KM19" s="1024" t="str">
        <f t="shared" si="196"/>
        <v>GTS-120</v>
      </c>
      <c r="KN19" s="1024">
        <f t="shared" si="197"/>
        <v>575</v>
      </c>
      <c r="KO19" s="1025" t="str">
        <f t="shared" si="198"/>
        <v>5%-7%</v>
      </c>
      <c r="KP19" s="1030"/>
      <c r="KQ19" s="1031">
        <f t="shared" si="199"/>
        <v>0</v>
      </c>
      <c r="KR19" s="1027"/>
      <c r="KS19" s="1027"/>
      <c r="KT19" s="775" t="str">
        <f t="shared" si="200"/>
        <v/>
      </c>
      <c r="KU19" s="1032" t="str">
        <f t="shared" si="201"/>
        <v/>
      </c>
      <c r="KV19" s="1022"/>
      <c r="KW19" s="1037" t="str">
        <f t="shared" si="202"/>
        <v/>
      </c>
      <c r="KX19" s="1036">
        <f t="shared" si="203"/>
        <v>0</v>
      </c>
      <c r="KY19" s="1035" t="str">
        <f t="shared" si="204"/>
        <v/>
      </c>
    </row>
    <row r="20" spans="1:311" ht="15.75">
      <c r="A20" s="1021" t="s">
        <v>41</v>
      </c>
      <c r="B20" s="778" t="s">
        <v>86</v>
      </c>
      <c r="C20" s="715" t="str">
        <f>VLOOKUP($B20,'OP Info'!$C$4:$J$62,4,FALSE)</f>
        <v>GTS-120</v>
      </c>
      <c r="D20" s="715">
        <f>VLOOKUP($B20,'OP Info'!$C$4:$J$62,3,FALSE)</f>
        <v>685</v>
      </c>
      <c r="E20" s="716" t="str">
        <f>CONCATENATE(VLOOKUP($B20,'OP Info'!$C$4:$J$62,5,FALSE),"%-",VLOOKUP($B20,'OP Info'!$C$4:$J$62,6,FALSE),"%")</f>
        <v>5%-7%</v>
      </c>
      <c r="F20" s="721"/>
      <c r="G20" s="718">
        <f t="shared" si="0"/>
        <v>0</v>
      </c>
      <c r="H20" s="786"/>
      <c r="I20" s="786"/>
      <c r="J20" s="775" t="str">
        <f t="shared" si="1"/>
        <v/>
      </c>
      <c r="K20" s="776" t="str">
        <f t="shared" si="2"/>
        <v/>
      </c>
      <c r="L20" s="1022"/>
      <c r="M20" s="757" t="str">
        <f t="shared" si="205"/>
        <v/>
      </c>
      <c r="N20" s="772" t="str">
        <f t="shared" si="3"/>
        <v>20-L4</v>
      </c>
      <c r="O20" s="723" t="str">
        <f t="shared" si="4"/>
        <v>GTS-120</v>
      </c>
      <c r="P20" s="723">
        <f t="shared" si="5"/>
        <v>685</v>
      </c>
      <c r="Q20" s="724" t="str">
        <f t="shared" si="6"/>
        <v>5%-7%</v>
      </c>
      <c r="R20" s="1038"/>
      <c r="S20" s="1038">
        <f t="shared" si="7"/>
        <v>0</v>
      </c>
      <c r="T20" s="725"/>
      <c r="U20" s="725"/>
      <c r="V20" s="775" t="str">
        <f t="shared" si="8"/>
        <v/>
      </c>
      <c r="W20" s="726" t="str">
        <f t="shared" si="9"/>
        <v/>
      </c>
      <c r="X20" s="1022"/>
      <c r="Y20" s="717" t="str">
        <f t="shared" si="10"/>
        <v/>
      </c>
      <c r="Z20" s="727" t="str">
        <f t="shared" si="11"/>
        <v>20-L4</v>
      </c>
      <c r="AA20" s="723" t="str">
        <f t="shared" si="12"/>
        <v>GTS-120</v>
      </c>
      <c r="AB20" s="723">
        <f t="shared" si="13"/>
        <v>685</v>
      </c>
      <c r="AC20" s="724" t="str">
        <f t="shared" si="14"/>
        <v>5%-7%</v>
      </c>
      <c r="AD20" s="1039"/>
      <c r="AE20" s="728">
        <f t="shared" si="15"/>
        <v>0</v>
      </c>
      <c r="AF20" s="725"/>
      <c r="AG20" s="725"/>
      <c r="AH20" s="775" t="str">
        <f t="shared" si="16"/>
        <v/>
      </c>
      <c r="AI20" s="726" t="str">
        <f t="shared" si="17"/>
        <v/>
      </c>
      <c r="AJ20" s="1022"/>
      <c r="AK20" s="717" t="str">
        <f t="shared" si="18"/>
        <v/>
      </c>
      <c r="AL20" s="727" t="str">
        <f t="shared" si="19"/>
        <v>20-L4</v>
      </c>
      <c r="AM20" s="723" t="str">
        <f t="shared" si="20"/>
        <v>GTS-120</v>
      </c>
      <c r="AN20" s="723">
        <f t="shared" si="21"/>
        <v>685</v>
      </c>
      <c r="AO20" s="724" t="str">
        <f t="shared" si="22"/>
        <v>5%-7%</v>
      </c>
      <c r="AP20" s="1039"/>
      <c r="AQ20" s="728">
        <f t="shared" si="23"/>
        <v>0</v>
      </c>
      <c r="AR20" s="725"/>
      <c r="AS20" s="725"/>
      <c r="AT20" s="775" t="str">
        <f t="shared" si="24"/>
        <v/>
      </c>
      <c r="AU20" s="1040" t="str">
        <f t="shared" si="25"/>
        <v/>
      </c>
      <c r="AV20" s="1022"/>
      <c r="AW20" s="717" t="str">
        <f t="shared" si="26"/>
        <v/>
      </c>
      <c r="AX20" s="727" t="str">
        <f t="shared" si="27"/>
        <v>20-L4</v>
      </c>
      <c r="AY20" s="723" t="str">
        <f t="shared" si="28"/>
        <v>GTS-120</v>
      </c>
      <c r="AZ20" s="723">
        <f t="shared" si="29"/>
        <v>685</v>
      </c>
      <c r="BA20" s="724" t="str">
        <f t="shared" si="30"/>
        <v>5%-7%</v>
      </c>
      <c r="BB20" s="1039"/>
      <c r="BC20" s="728">
        <f t="shared" si="31"/>
        <v>0</v>
      </c>
      <c r="BD20" s="725"/>
      <c r="BE20" s="725"/>
      <c r="BF20" s="775" t="str">
        <f t="shared" si="32"/>
        <v/>
      </c>
      <c r="BG20" s="1040" t="str">
        <f t="shared" si="33"/>
        <v/>
      </c>
      <c r="BH20" s="1022"/>
      <c r="BI20" s="717" t="str">
        <f t="shared" si="34"/>
        <v/>
      </c>
      <c r="BJ20" s="1041">
        <f t="shared" si="35"/>
        <v>0</v>
      </c>
      <c r="BK20" s="1042" t="str">
        <f t="shared" si="36"/>
        <v/>
      </c>
      <c r="BL20" s="727" t="str">
        <f t="shared" si="37"/>
        <v>20-L4</v>
      </c>
      <c r="BM20" s="723" t="str">
        <f t="shared" si="38"/>
        <v>GTS-120</v>
      </c>
      <c r="BN20" s="723">
        <f t="shared" si="39"/>
        <v>685</v>
      </c>
      <c r="BO20" s="724" t="str">
        <f t="shared" si="40"/>
        <v>5%-7%</v>
      </c>
      <c r="BP20" s="1038"/>
      <c r="BQ20" s="728">
        <f t="shared" si="41"/>
        <v>0</v>
      </c>
      <c r="BR20" s="725"/>
      <c r="BS20" s="725"/>
      <c r="BT20" s="775" t="str">
        <f t="shared" si="42"/>
        <v/>
      </c>
      <c r="BU20" s="1040" t="str">
        <f t="shared" si="43"/>
        <v/>
      </c>
      <c r="BV20" s="1022"/>
      <c r="BW20" s="1038" t="str">
        <f t="shared" si="44"/>
        <v/>
      </c>
      <c r="BX20" s="727" t="str">
        <f t="shared" si="45"/>
        <v>20-L4</v>
      </c>
      <c r="BY20" s="723" t="str">
        <f t="shared" si="46"/>
        <v>GTS-120</v>
      </c>
      <c r="BZ20" s="723">
        <f t="shared" si="47"/>
        <v>685</v>
      </c>
      <c r="CA20" s="724" t="str">
        <f t="shared" si="48"/>
        <v>5%-7%</v>
      </c>
      <c r="CB20" s="1039"/>
      <c r="CC20" s="728">
        <f t="shared" si="49"/>
        <v>0</v>
      </c>
      <c r="CD20" s="725"/>
      <c r="CE20" s="725"/>
      <c r="CF20" s="775" t="str">
        <f t="shared" si="50"/>
        <v/>
      </c>
      <c r="CG20" s="1040" t="str">
        <f t="shared" si="51"/>
        <v/>
      </c>
      <c r="CH20" s="1022"/>
      <c r="CI20" s="1038" t="str">
        <f t="shared" si="52"/>
        <v/>
      </c>
      <c r="CJ20" s="727" t="str">
        <f t="shared" si="53"/>
        <v>20-L4</v>
      </c>
      <c r="CK20" s="723" t="str">
        <f t="shared" si="54"/>
        <v>GTS-120</v>
      </c>
      <c r="CL20" s="723">
        <f t="shared" si="55"/>
        <v>685</v>
      </c>
      <c r="CM20" s="724" t="str">
        <f t="shared" si="56"/>
        <v>5%-7%</v>
      </c>
      <c r="CN20" s="1039"/>
      <c r="CO20" s="728">
        <f t="shared" si="57"/>
        <v>0</v>
      </c>
      <c r="CP20" s="725"/>
      <c r="CQ20" s="725"/>
      <c r="CR20" s="775" t="str">
        <f t="shared" si="58"/>
        <v/>
      </c>
      <c r="CS20" s="1040" t="str">
        <f t="shared" si="59"/>
        <v/>
      </c>
      <c r="CT20" s="1022"/>
      <c r="CU20" s="1038" t="str">
        <f t="shared" si="60"/>
        <v/>
      </c>
      <c r="CV20" s="727" t="str">
        <f t="shared" si="61"/>
        <v>20-L4</v>
      </c>
      <c r="CW20" s="723" t="str">
        <f t="shared" si="62"/>
        <v>GTS-120</v>
      </c>
      <c r="CX20" s="723">
        <f t="shared" si="63"/>
        <v>685</v>
      </c>
      <c r="CY20" s="724" t="str">
        <f t="shared" si="64"/>
        <v>5%-7%</v>
      </c>
      <c r="CZ20" s="1038"/>
      <c r="DA20" s="728">
        <f t="shared" si="65"/>
        <v>0</v>
      </c>
      <c r="DB20" s="725"/>
      <c r="DC20" s="725"/>
      <c r="DD20" s="775" t="str">
        <f t="shared" si="66"/>
        <v/>
      </c>
      <c r="DE20" s="1040" t="str">
        <f t="shared" si="67"/>
        <v/>
      </c>
      <c r="DF20" s="1022"/>
      <c r="DG20" s="1038" t="str">
        <f t="shared" si="68"/>
        <v/>
      </c>
      <c r="DH20" s="727" t="str">
        <f t="shared" si="69"/>
        <v>20-L4</v>
      </c>
      <c r="DI20" s="723" t="str">
        <f t="shared" si="70"/>
        <v>GTS-120</v>
      </c>
      <c r="DJ20" s="723">
        <f t="shared" si="71"/>
        <v>685</v>
      </c>
      <c r="DK20" s="724" t="str">
        <f t="shared" si="72"/>
        <v>5%-7%</v>
      </c>
      <c r="DL20" s="1039"/>
      <c r="DM20" s="728">
        <f t="shared" si="73"/>
        <v>0</v>
      </c>
      <c r="DN20" s="725"/>
      <c r="DO20" s="725"/>
      <c r="DP20" s="775" t="str">
        <f t="shared" si="74"/>
        <v/>
      </c>
      <c r="DQ20" s="1040" t="str">
        <f t="shared" si="75"/>
        <v/>
      </c>
      <c r="DR20" s="1022"/>
      <c r="DS20" s="1043" t="str">
        <f t="shared" si="76"/>
        <v/>
      </c>
      <c r="DT20" s="1044">
        <f t="shared" si="77"/>
        <v>0</v>
      </c>
      <c r="DU20" s="1045" t="str">
        <f t="shared" si="78"/>
        <v/>
      </c>
      <c r="DV20" s="727" t="str">
        <f t="shared" si="79"/>
        <v>20-L4</v>
      </c>
      <c r="DW20" s="723" t="str">
        <f t="shared" si="80"/>
        <v>GTS-120</v>
      </c>
      <c r="DX20" s="723">
        <f t="shared" si="81"/>
        <v>685</v>
      </c>
      <c r="DY20" s="724" t="str">
        <f t="shared" si="82"/>
        <v>5%-7%</v>
      </c>
      <c r="DZ20" s="1038"/>
      <c r="EA20" s="728">
        <f t="shared" si="83"/>
        <v>0</v>
      </c>
      <c r="EB20" s="725"/>
      <c r="EC20" s="725"/>
      <c r="ED20" s="775" t="str">
        <f t="shared" si="84"/>
        <v/>
      </c>
      <c r="EE20" s="1040" t="str">
        <f t="shared" si="85"/>
        <v/>
      </c>
      <c r="EF20" s="1022"/>
      <c r="EG20" s="1038" t="str">
        <f t="shared" si="86"/>
        <v/>
      </c>
      <c r="EH20" s="727" t="str">
        <f t="shared" si="87"/>
        <v>20-L4</v>
      </c>
      <c r="EI20" s="723" t="str">
        <f t="shared" si="88"/>
        <v>GTS-120</v>
      </c>
      <c r="EJ20" s="723">
        <f t="shared" si="89"/>
        <v>685</v>
      </c>
      <c r="EK20" s="724" t="str">
        <f t="shared" si="90"/>
        <v>5%-7%</v>
      </c>
      <c r="EL20" s="1039"/>
      <c r="EM20" s="728">
        <f t="shared" si="91"/>
        <v>0</v>
      </c>
      <c r="EN20" s="725"/>
      <c r="EO20" s="725"/>
      <c r="EP20" s="775" t="str">
        <f t="shared" si="92"/>
        <v/>
      </c>
      <c r="EQ20" s="1040" t="str">
        <f t="shared" si="93"/>
        <v/>
      </c>
      <c r="ER20" s="1022"/>
      <c r="ES20" s="1038" t="str">
        <f t="shared" si="94"/>
        <v/>
      </c>
      <c r="ET20" s="727" t="str">
        <f t="shared" si="95"/>
        <v>20-L4</v>
      </c>
      <c r="EU20" s="723" t="str">
        <f t="shared" si="96"/>
        <v>GTS-120</v>
      </c>
      <c r="EV20" s="723">
        <f t="shared" si="97"/>
        <v>685</v>
      </c>
      <c r="EW20" s="724" t="str">
        <f t="shared" si="98"/>
        <v>5%-7%</v>
      </c>
      <c r="EX20" s="1039"/>
      <c r="EY20" s="728">
        <f t="shared" si="99"/>
        <v>0</v>
      </c>
      <c r="EZ20" s="725"/>
      <c r="FA20" s="725"/>
      <c r="FB20" s="775" t="str">
        <f t="shared" si="100"/>
        <v/>
      </c>
      <c r="FC20" s="1040" t="str">
        <f t="shared" si="101"/>
        <v/>
      </c>
      <c r="FD20" s="1022"/>
      <c r="FE20" s="1038" t="str">
        <f t="shared" si="102"/>
        <v/>
      </c>
      <c r="FF20" s="727" t="str">
        <f t="shared" si="103"/>
        <v>20-L4</v>
      </c>
      <c r="FG20" s="723" t="str">
        <f t="shared" si="104"/>
        <v>GTS-120</v>
      </c>
      <c r="FH20" s="723">
        <f t="shared" si="105"/>
        <v>685</v>
      </c>
      <c r="FI20" s="724" t="str">
        <f t="shared" si="106"/>
        <v>5%-7%</v>
      </c>
      <c r="FJ20" s="1038"/>
      <c r="FK20" s="728">
        <f t="shared" si="107"/>
        <v>0</v>
      </c>
      <c r="FL20" s="725"/>
      <c r="FM20" s="725"/>
      <c r="FN20" s="775" t="str">
        <f t="shared" si="108"/>
        <v/>
      </c>
      <c r="FO20" s="1040" t="str">
        <f t="shared" si="109"/>
        <v/>
      </c>
      <c r="FP20" s="1022"/>
      <c r="FQ20" s="1038" t="str">
        <f t="shared" si="110"/>
        <v/>
      </c>
      <c r="FR20" s="727" t="str">
        <f t="shared" si="111"/>
        <v>20-L4</v>
      </c>
      <c r="FS20" s="723" t="str">
        <f t="shared" si="112"/>
        <v>GTS-120</v>
      </c>
      <c r="FT20" s="723">
        <f t="shared" si="113"/>
        <v>685</v>
      </c>
      <c r="FU20" s="724" t="str">
        <f t="shared" si="114"/>
        <v>5%-7%</v>
      </c>
      <c r="FV20" s="1039"/>
      <c r="FW20" s="728">
        <f t="shared" si="115"/>
        <v>0</v>
      </c>
      <c r="FX20" s="725"/>
      <c r="FY20" s="725"/>
      <c r="FZ20" s="775" t="str">
        <f t="shared" si="116"/>
        <v/>
      </c>
      <c r="GA20" s="1040" t="str">
        <f t="shared" si="117"/>
        <v/>
      </c>
      <c r="GB20" s="1022"/>
      <c r="GC20" s="1038" t="str">
        <f t="shared" si="118"/>
        <v/>
      </c>
      <c r="GD20" s="1044">
        <f t="shared" si="119"/>
        <v>0</v>
      </c>
      <c r="GE20" s="1042" t="str">
        <f t="shared" si="120"/>
        <v/>
      </c>
      <c r="GF20" s="727" t="str">
        <f t="shared" si="121"/>
        <v>20-L4</v>
      </c>
      <c r="GG20" s="723" t="str">
        <f t="shared" si="122"/>
        <v>GTS-120</v>
      </c>
      <c r="GH20" s="723">
        <f t="shared" si="123"/>
        <v>685</v>
      </c>
      <c r="GI20" s="724" t="str">
        <f t="shared" si="124"/>
        <v>5%-7%</v>
      </c>
      <c r="GJ20" s="1038"/>
      <c r="GK20" s="728">
        <f t="shared" si="125"/>
        <v>0</v>
      </c>
      <c r="GL20" s="725"/>
      <c r="GM20" s="725"/>
      <c r="GN20" s="775" t="str">
        <f t="shared" si="126"/>
        <v/>
      </c>
      <c r="GO20" s="1040" t="str">
        <f t="shared" si="127"/>
        <v/>
      </c>
      <c r="GP20" s="1022"/>
      <c r="GQ20" s="1038" t="str">
        <f t="shared" si="128"/>
        <v/>
      </c>
      <c r="GR20" s="727" t="str">
        <f t="shared" si="129"/>
        <v>20-L4</v>
      </c>
      <c r="GS20" s="723" t="str">
        <f t="shared" si="130"/>
        <v>GTS-120</v>
      </c>
      <c r="GT20" s="723">
        <f t="shared" si="131"/>
        <v>685</v>
      </c>
      <c r="GU20" s="724" t="str">
        <f t="shared" si="132"/>
        <v>5%-7%</v>
      </c>
      <c r="GV20" s="1039"/>
      <c r="GW20" s="728">
        <f t="shared" si="133"/>
        <v>0</v>
      </c>
      <c r="GX20" s="725"/>
      <c r="GY20" s="725"/>
      <c r="GZ20" s="775" t="str">
        <f t="shared" si="134"/>
        <v/>
      </c>
      <c r="HA20" s="1040" t="str">
        <f t="shared" si="135"/>
        <v/>
      </c>
      <c r="HB20" s="1022"/>
      <c r="HC20" s="1038" t="str">
        <f t="shared" si="136"/>
        <v/>
      </c>
      <c r="HD20" s="727" t="str">
        <f t="shared" si="137"/>
        <v>20-L4</v>
      </c>
      <c r="HE20" s="723" t="str">
        <f t="shared" si="138"/>
        <v>GTS-120</v>
      </c>
      <c r="HF20" s="723">
        <f t="shared" si="139"/>
        <v>685</v>
      </c>
      <c r="HG20" s="724" t="str">
        <f t="shared" si="140"/>
        <v>5%-7%</v>
      </c>
      <c r="HH20" s="1039"/>
      <c r="HI20" s="728">
        <f t="shared" si="141"/>
        <v>0</v>
      </c>
      <c r="HJ20" s="725"/>
      <c r="HK20" s="725"/>
      <c r="HL20" s="775" t="str">
        <f t="shared" si="142"/>
        <v/>
      </c>
      <c r="HM20" s="1040" t="str">
        <f t="shared" si="143"/>
        <v/>
      </c>
      <c r="HN20" s="1022"/>
      <c r="HO20" s="1038" t="str">
        <f t="shared" si="144"/>
        <v/>
      </c>
      <c r="HP20" s="727" t="str">
        <f t="shared" si="145"/>
        <v>20-L4</v>
      </c>
      <c r="HQ20" s="723" t="str">
        <f t="shared" si="146"/>
        <v>GTS-120</v>
      </c>
      <c r="HR20" s="723">
        <f t="shared" si="147"/>
        <v>685</v>
      </c>
      <c r="HS20" s="724" t="str">
        <f t="shared" si="148"/>
        <v>5%-7%</v>
      </c>
      <c r="HT20" s="1038"/>
      <c r="HU20" s="728">
        <f t="shared" si="149"/>
        <v>0</v>
      </c>
      <c r="HV20" s="725"/>
      <c r="HW20" s="725"/>
      <c r="HX20" s="775" t="str">
        <f t="shared" si="150"/>
        <v/>
      </c>
      <c r="HY20" s="1040" t="str">
        <f t="shared" si="151"/>
        <v/>
      </c>
      <c r="HZ20" s="1022"/>
      <c r="IA20" s="1038" t="str">
        <f t="shared" si="152"/>
        <v/>
      </c>
      <c r="IB20" s="727" t="str">
        <f t="shared" si="153"/>
        <v>20-L4</v>
      </c>
      <c r="IC20" s="723" t="str">
        <f t="shared" si="154"/>
        <v>GTS-120</v>
      </c>
      <c r="ID20" s="723">
        <f t="shared" si="155"/>
        <v>685</v>
      </c>
      <c r="IE20" s="724" t="str">
        <f t="shared" si="156"/>
        <v>5%-7%</v>
      </c>
      <c r="IF20" s="1039"/>
      <c r="IG20" s="728">
        <f t="shared" si="157"/>
        <v>0</v>
      </c>
      <c r="IH20" s="725"/>
      <c r="II20" s="725"/>
      <c r="IJ20" s="775" t="str">
        <f t="shared" si="158"/>
        <v/>
      </c>
      <c r="IK20" s="1040" t="str">
        <f t="shared" si="159"/>
        <v/>
      </c>
      <c r="IL20" s="1022"/>
      <c r="IM20" s="1038" t="str">
        <f t="shared" si="160"/>
        <v/>
      </c>
      <c r="IN20" s="1044">
        <f t="shared" si="161"/>
        <v>0</v>
      </c>
      <c r="IO20" s="1042" t="str">
        <f t="shared" si="162"/>
        <v/>
      </c>
      <c r="IP20" s="727" t="str">
        <f t="shared" si="163"/>
        <v>20-L4</v>
      </c>
      <c r="IQ20" s="723" t="str">
        <f t="shared" si="164"/>
        <v>GTS-120</v>
      </c>
      <c r="IR20" s="723">
        <f t="shared" si="165"/>
        <v>685</v>
      </c>
      <c r="IS20" s="724" t="str">
        <f t="shared" si="166"/>
        <v>5%-7%</v>
      </c>
      <c r="IT20" s="1038"/>
      <c r="IU20" s="728">
        <f t="shared" si="167"/>
        <v>0</v>
      </c>
      <c r="IV20" s="725"/>
      <c r="IW20" s="725"/>
      <c r="IX20" s="775" t="str">
        <f t="shared" si="168"/>
        <v/>
      </c>
      <c r="IY20" s="1040" t="str">
        <f t="shared" si="169"/>
        <v/>
      </c>
      <c r="IZ20" s="1022"/>
      <c r="JA20" s="1038" t="str">
        <f t="shared" si="170"/>
        <v/>
      </c>
      <c r="JB20" s="727" t="str">
        <f t="shared" si="171"/>
        <v>20-L4</v>
      </c>
      <c r="JC20" s="723" t="str">
        <f t="shared" si="172"/>
        <v>GTS-120</v>
      </c>
      <c r="JD20" s="723">
        <f t="shared" si="173"/>
        <v>685</v>
      </c>
      <c r="JE20" s="724" t="str">
        <f t="shared" si="174"/>
        <v>5%-7%</v>
      </c>
      <c r="JF20" s="1039"/>
      <c r="JG20" s="728">
        <f t="shared" si="175"/>
        <v>0</v>
      </c>
      <c r="JH20" s="725"/>
      <c r="JI20" s="725"/>
      <c r="JJ20" s="775" t="str">
        <f t="shared" si="176"/>
        <v/>
      </c>
      <c r="JK20" s="1040" t="str">
        <f t="shared" si="177"/>
        <v/>
      </c>
      <c r="JL20" s="1022"/>
      <c r="JM20" s="1038" t="str">
        <f t="shared" si="178"/>
        <v/>
      </c>
      <c r="JN20" s="727" t="str">
        <f t="shared" si="179"/>
        <v>20-L4</v>
      </c>
      <c r="JO20" s="723" t="str">
        <f t="shared" si="180"/>
        <v>GTS-120</v>
      </c>
      <c r="JP20" s="723">
        <f t="shared" si="181"/>
        <v>685</v>
      </c>
      <c r="JQ20" s="724" t="str">
        <f t="shared" si="182"/>
        <v>5%-7%</v>
      </c>
      <c r="JR20" s="1039"/>
      <c r="JS20" s="728">
        <f t="shared" si="183"/>
        <v>0</v>
      </c>
      <c r="JT20" s="725"/>
      <c r="JU20" s="725"/>
      <c r="JV20" s="775" t="str">
        <f t="shared" si="184"/>
        <v/>
      </c>
      <c r="JW20" s="1040" t="str">
        <f t="shared" si="185"/>
        <v/>
      </c>
      <c r="JX20" s="1022"/>
      <c r="JY20" s="1038" t="str">
        <f t="shared" si="186"/>
        <v/>
      </c>
      <c r="JZ20" s="727" t="str">
        <f t="shared" si="187"/>
        <v>20-L4</v>
      </c>
      <c r="KA20" s="723" t="str">
        <f t="shared" si="188"/>
        <v>GTS-120</v>
      </c>
      <c r="KB20" s="723">
        <f t="shared" si="189"/>
        <v>685</v>
      </c>
      <c r="KC20" s="724" t="str">
        <f t="shared" si="190"/>
        <v>5%-7%</v>
      </c>
      <c r="KD20" s="1038"/>
      <c r="KE20" s="728">
        <f t="shared" si="191"/>
        <v>0</v>
      </c>
      <c r="KF20" s="725"/>
      <c r="KG20" s="725"/>
      <c r="KH20" s="775" t="str">
        <f t="shared" si="192"/>
        <v/>
      </c>
      <c r="KI20" s="1040" t="str">
        <f t="shared" si="193"/>
        <v/>
      </c>
      <c r="KJ20" s="1022"/>
      <c r="KK20" s="1038" t="str">
        <f t="shared" si="194"/>
        <v/>
      </c>
      <c r="KL20" s="727" t="str">
        <f t="shared" si="195"/>
        <v>20-L4</v>
      </c>
      <c r="KM20" s="723" t="str">
        <f t="shared" si="196"/>
        <v>GTS-120</v>
      </c>
      <c r="KN20" s="723">
        <f t="shared" si="197"/>
        <v>685</v>
      </c>
      <c r="KO20" s="724" t="str">
        <f t="shared" si="198"/>
        <v>5%-7%</v>
      </c>
      <c r="KP20" s="1039"/>
      <c r="KQ20" s="728">
        <f t="shared" si="199"/>
        <v>0</v>
      </c>
      <c r="KR20" s="725"/>
      <c r="KS20" s="725"/>
      <c r="KT20" s="775" t="str">
        <f t="shared" si="200"/>
        <v/>
      </c>
      <c r="KU20" s="1040" t="str">
        <f t="shared" si="201"/>
        <v/>
      </c>
      <c r="KV20" s="1022"/>
      <c r="KW20" s="1038" t="str">
        <f t="shared" si="202"/>
        <v/>
      </c>
      <c r="KX20" s="1044">
        <f t="shared" si="203"/>
        <v>0</v>
      </c>
      <c r="KY20" s="1042" t="str">
        <f t="shared" si="204"/>
        <v/>
      </c>
    </row>
    <row r="21" spans="1:311" ht="15.75">
      <c r="A21" s="1021" t="s">
        <v>41</v>
      </c>
      <c r="B21" s="778" t="s">
        <v>89</v>
      </c>
      <c r="C21" s="715" t="str">
        <f>VLOOKUP($B21,'OP Info'!$C$4:$J$62,4,FALSE)</f>
        <v>GTS-120</v>
      </c>
      <c r="D21" s="715">
        <f>VLOOKUP($B21,'OP Info'!$C$4:$J$62,3,FALSE)</f>
        <v>685</v>
      </c>
      <c r="E21" s="716" t="str">
        <f>CONCATENATE(VLOOKUP($B21,'OP Info'!$C$4:$J$62,5,FALSE),"%-",VLOOKUP($B21,'OP Info'!$C$4:$J$62,6,FALSE),"%")</f>
        <v>5%-7%</v>
      </c>
      <c r="F21" s="721"/>
      <c r="G21" s="718">
        <f t="shared" si="0"/>
        <v>0</v>
      </c>
      <c r="H21" s="786"/>
      <c r="I21" s="786"/>
      <c r="J21" s="775" t="str">
        <f t="shared" si="1"/>
        <v/>
      </c>
      <c r="K21" s="776" t="str">
        <f t="shared" si="2"/>
        <v/>
      </c>
      <c r="L21" s="1022"/>
      <c r="M21" s="757" t="str">
        <f t="shared" si="205"/>
        <v/>
      </c>
      <c r="N21" s="772" t="str">
        <f t="shared" si="3"/>
        <v>30-L4</v>
      </c>
      <c r="O21" s="715" t="str">
        <f t="shared" si="4"/>
        <v>GTS-120</v>
      </c>
      <c r="P21" s="715">
        <f t="shared" si="5"/>
        <v>685</v>
      </c>
      <c r="Q21" s="716" t="str">
        <f t="shared" si="6"/>
        <v>5%-7%</v>
      </c>
      <c r="R21" s="729"/>
      <c r="S21" s="729">
        <f t="shared" si="7"/>
        <v>0</v>
      </c>
      <c r="T21" s="725"/>
      <c r="U21" s="730"/>
      <c r="V21" s="775" t="str">
        <f t="shared" si="8"/>
        <v/>
      </c>
      <c r="W21" s="719" t="str">
        <f t="shared" si="9"/>
        <v/>
      </c>
      <c r="X21" s="1022"/>
      <c r="Y21" s="721" t="str">
        <f t="shared" si="10"/>
        <v/>
      </c>
      <c r="Z21" s="722" t="str">
        <f t="shared" si="11"/>
        <v>30-L4</v>
      </c>
      <c r="AA21" s="715" t="str">
        <f t="shared" si="12"/>
        <v>GTS-120</v>
      </c>
      <c r="AB21" s="715">
        <f t="shared" si="13"/>
        <v>685</v>
      </c>
      <c r="AC21" s="716" t="str">
        <f t="shared" si="14"/>
        <v>5%-7%</v>
      </c>
      <c r="AD21" s="1039"/>
      <c r="AE21" s="718">
        <f t="shared" si="15"/>
        <v>0</v>
      </c>
      <c r="AF21" s="725"/>
      <c r="AG21" s="730"/>
      <c r="AH21" s="775" t="str">
        <f t="shared" si="16"/>
        <v/>
      </c>
      <c r="AI21" s="719" t="str">
        <f t="shared" si="17"/>
        <v/>
      </c>
      <c r="AJ21" s="1022"/>
      <c r="AK21" s="721" t="str">
        <f t="shared" si="18"/>
        <v/>
      </c>
      <c r="AL21" s="722" t="str">
        <f t="shared" si="19"/>
        <v>30-L4</v>
      </c>
      <c r="AM21" s="715" t="str">
        <f t="shared" si="20"/>
        <v>GTS-120</v>
      </c>
      <c r="AN21" s="715">
        <f t="shared" si="21"/>
        <v>685</v>
      </c>
      <c r="AO21" s="716" t="str">
        <f t="shared" si="22"/>
        <v>5%-7%</v>
      </c>
      <c r="AP21" s="1039"/>
      <c r="AQ21" s="718">
        <f t="shared" si="23"/>
        <v>0</v>
      </c>
      <c r="AR21" s="725"/>
      <c r="AS21" s="730"/>
      <c r="AT21" s="775" t="str">
        <f t="shared" si="24"/>
        <v/>
      </c>
      <c r="AU21" s="1046" t="str">
        <f t="shared" si="25"/>
        <v/>
      </c>
      <c r="AV21" s="1022"/>
      <c r="AW21" s="721" t="str">
        <f t="shared" si="26"/>
        <v/>
      </c>
      <c r="AX21" s="722" t="str">
        <f t="shared" si="27"/>
        <v>30-L4</v>
      </c>
      <c r="AY21" s="715" t="str">
        <f t="shared" si="28"/>
        <v>GTS-120</v>
      </c>
      <c r="AZ21" s="715">
        <f t="shared" si="29"/>
        <v>685</v>
      </c>
      <c r="BA21" s="716" t="str">
        <f t="shared" si="30"/>
        <v>5%-7%</v>
      </c>
      <c r="BB21" s="1039"/>
      <c r="BC21" s="718">
        <f t="shared" si="31"/>
        <v>0</v>
      </c>
      <c r="BD21" s="725"/>
      <c r="BE21" s="730"/>
      <c r="BF21" s="775" t="str">
        <f t="shared" si="32"/>
        <v/>
      </c>
      <c r="BG21" s="1046" t="str">
        <f t="shared" si="33"/>
        <v/>
      </c>
      <c r="BH21" s="1022"/>
      <c r="BI21" s="721" t="str">
        <f t="shared" si="34"/>
        <v/>
      </c>
      <c r="BJ21" s="731">
        <f t="shared" si="35"/>
        <v>0</v>
      </c>
      <c r="BK21" s="1047" t="str">
        <f t="shared" si="36"/>
        <v/>
      </c>
      <c r="BL21" s="722" t="str">
        <f t="shared" si="37"/>
        <v>30-L4</v>
      </c>
      <c r="BM21" s="715" t="str">
        <f t="shared" si="38"/>
        <v>GTS-120</v>
      </c>
      <c r="BN21" s="715">
        <f t="shared" si="39"/>
        <v>685</v>
      </c>
      <c r="BO21" s="716" t="str">
        <f t="shared" si="40"/>
        <v>5%-7%</v>
      </c>
      <c r="BP21" s="729"/>
      <c r="BQ21" s="718">
        <f t="shared" si="41"/>
        <v>0</v>
      </c>
      <c r="BR21" s="725"/>
      <c r="BS21" s="730"/>
      <c r="BT21" s="775" t="str">
        <f t="shared" si="42"/>
        <v/>
      </c>
      <c r="BU21" s="1046" t="str">
        <f t="shared" si="43"/>
        <v/>
      </c>
      <c r="BV21" s="1022"/>
      <c r="BW21" s="729" t="str">
        <f t="shared" si="44"/>
        <v/>
      </c>
      <c r="BX21" s="722" t="str">
        <f t="shared" si="45"/>
        <v>30-L4</v>
      </c>
      <c r="BY21" s="715" t="str">
        <f t="shared" si="46"/>
        <v>GTS-120</v>
      </c>
      <c r="BZ21" s="715">
        <f t="shared" si="47"/>
        <v>685</v>
      </c>
      <c r="CA21" s="716" t="str">
        <f t="shared" si="48"/>
        <v>5%-7%</v>
      </c>
      <c r="CB21" s="1039"/>
      <c r="CC21" s="718">
        <f t="shared" si="49"/>
        <v>0</v>
      </c>
      <c r="CD21" s="725"/>
      <c r="CE21" s="730"/>
      <c r="CF21" s="775" t="str">
        <f t="shared" si="50"/>
        <v/>
      </c>
      <c r="CG21" s="1046" t="str">
        <f t="shared" si="51"/>
        <v/>
      </c>
      <c r="CH21" s="1022"/>
      <c r="CI21" s="729" t="str">
        <f t="shared" si="52"/>
        <v/>
      </c>
      <c r="CJ21" s="722" t="str">
        <f t="shared" si="53"/>
        <v>30-L4</v>
      </c>
      <c r="CK21" s="715" t="str">
        <f t="shared" si="54"/>
        <v>GTS-120</v>
      </c>
      <c r="CL21" s="715">
        <f t="shared" si="55"/>
        <v>685</v>
      </c>
      <c r="CM21" s="716" t="str">
        <f t="shared" si="56"/>
        <v>5%-7%</v>
      </c>
      <c r="CN21" s="1039"/>
      <c r="CO21" s="718">
        <f t="shared" si="57"/>
        <v>0</v>
      </c>
      <c r="CP21" s="725"/>
      <c r="CQ21" s="730"/>
      <c r="CR21" s="775" t="str">
        <f t="shared" si="58"/>
        <v/>
      </c>
      <c r="CS21" s="1046" t="str">
        <f t="shared" si="59"/>
        <v/>
      </c>
      <c r="CT21" s="1022"/>
      <c r="CU21" s="729" t="str">
        <f t="shared" si="60"/>
        <v/>
      </c>
      <c r="CV21" s="722" t="str">
        <f t="shared" si="61"/>
        <v>30-L4</v>
      </c>
      <c r="CW21" s="715" t="str">
        <f t="shared" si="62"/>
        <v>GTS-120</v>
      </c>
      <c r="CX21" s="715">
        <f t="shared" si="63"/>
        <v>685</v>
      </c>
      <c r="CY21" s="716" t="str">
        <f t="shared" si="64"/>
        <v>5%-7%</v>
      </c>
      <c r="CZ21" s="729"/>
      <c r="DA21" s="718">
        <f t="shared" si="65"/>
        <v>0</v>
      </c>
      <c r="DB21" s="725"/>
      <c r="DC21" s="730"/>
      <c r="DD21" s="775" t="str">
        <f t="shared" si="66"/>
        <v/>
      </c>
      <c r="DE21" s="1046" t="str">
        <f t="shared" si="67"/>
        <v/>
      </c>
      <c r="DF21" s="1022"/>
      <c r="DG21" s="729" t="str">
        <f t="shared" si="68"/>
        <v/>
      </c>
      <c r="DH21" s="722" t="str">
        <f t="shared" si="69"/>
        <v>30-L4</v>
      </c>
      <c r="DI21" s="715" t="str">
        <f t="shared" si="70"/>
        <v>GTS-120</v>
      </c>
      <c r="DJ21" s="715">
        <f t="shared" si="71"/>
        <v>685</v>
      </c>
      <c r="DK21" s="716" t="str">
        <f t="shared" si="72"/>
        <v>5%-7%</v>
      </c>
      <c r="DL21" s="1039"/>
      <c r="DM21" s="718">
        <f t="shared" si="73"/>
        <v>0</v>
      </c>
      <c r="DN21" s="725"/>
      <c r="DO21" s="730"/>
      <c r="DP21" s="775" t="str">
        <f t="shared" si="74"/>
        <v/>
      </c>
      <c r="DQ21" s="1046" t="str">
        <f t="shared" si="75"/>
        <v/>
      </c>
      <c r="DR21" s="1022"/>
      <c r="DS21" s="732" t="str">
        <f t="shared" si="76"/>
        <v/>
      </c>
      <c r="DT21" s="1048">
        <f t="shared" si="77"/>
        <v>0</v>
      </c>
      <c r="DU21" s="1049" t="str">
        <f t="shared" si="78"/>
        <v/>
      </c>
      <c r="DV21" s="722" t="str">
        <f t="shared" si="79"/>
        <v>30-L4</v>
      </c>
      <c r="DW21" s="715" t="str">
        <f t="shared" si="80"/>
        <v>GTS-120</v>
      </c>
      <c r="DX21" s="715">
        <f t="shared" si="81"/>
        <v>685</v>
      </c>
      <c r="DY21" s="716" t="str">
        <f t="shared" si="82"/>
        <v>5%-7%</v>
      </c>
      <c r="DZ21" s="729"/>
      <c r="EA21" s="718">
        <f t="shared" si="83"/>
        <v>0</v>
      </c>
      <c r="EB21" s="725"/>
      <c r="EC21" s="730"/>
      <c r="ED21" s="775" t="str">
        <f t="shared" si="84"/>
        <v/>
      </c>
      <c r="EE21" s="1046" t="str">
        <f t="shared" si="85"/>
        <v/>
      </c>
      <c r="EF21" s="1022"/>
      <c r="EG21" s="729" t="str">
        <f t="shared" si="86"/>
        <v/>
      </c>
      <c r="EH21" s="722" t="str">
        <f t="shared" si="87"/>
        <v>30-L4</v>
      </c>
      <c r="EI21" s="715" t="str">
        <f t="shared" si="88"/>
        <v>GTS-120</v>
      </c>
      <c r="EJ21" s="715">
        <f t="shared" si="89"/>
        <v>685</v>
      </c>
      <c r="EK21" s="716" t="str">
        <f t="shared" si="90"/>
        <v>5%-7%</v>
      </c>
      <c r="EL21" s="1039"/>
      <c r="EM21" s="718">
        <f t="shared" si="91"/>
        <v>0</v>
      </c>
      <c r="EN21" s="725"/>
      <c r="EO21" s="730"/>
      <c r="EP21" s="775" t="str">
        <f t="shared" si="92"/>
        <v/>
      </c>
      <c r="EQ21" s="1046" t="str">
        <f t="shared" si="93"/>
        <v/>
      </c>
      <c r="ER21" s="1022"/>
      <c r="ES21" s="729" t="str">
        <f t="shared" si="94"/>
        <v/>
      </c>
      <c r="ET21" s="722" t="str">
        <f t="shared" si="95"/>
        <v>30-L4</v>
      </c>
      <c r="EU21" s="715" t="str">
        <f t="shared" si="96"/>
        <v>GTS-120</v>
      </c>
      <c r="EV21" s="715">
        <f t="shared" si="97"/>
        <v>685</v>
      </c>
      <c r="EW21" s="716" t="str">
        <f t="shared" si="98"/>
        <v>5%-7%</v>
      </c>
      <c r="EX21" s="1039"/>
      <c r="EY21" s="718">
        <f t="shared" si="99"/>
        <v>0</v>
      </c>
      <c r="EZ21" s="725"/>
      <c r="FA21" s="730"/>
      <c r="FB21" s="775" t="str">
        <f t="shared" si="100"/>
        <v/>
      </c>
      <c r="FC21" s="1046" t="str">
        <f t="shared" si="101"/>
        <v/>
      </c>
      <c r="FD21" s="1022"/>
      <c r="FE21" s="729" t="str">
        <f t="shared" si="102"/>
        <v/>
      </c>
      <c r="FF21" s="722" t="str">
        <f t="shared" si="103"/>
        <v>30-L4</v>
      </c>
      <c r="FG21" s="715" t="str">
        <f t="shared" si="104"/>
        <v>GTS-120</v>
      </c>
      <c r="FH21" s="715">
        <f t="shared" si="105"/>
        <v>685</v>
      </c>
      <c r="FI21" s="716" t="str">
        <f t="shared" si="106"/>
        <v>5%-7%</v>
      </c>
      <c r="FJ21" s="729"/>
      <c r="FK21" s="718">
        <f t="shared" si="107"/>
        <v>0</v>
      </c>
      <c r="FL21" s="725"/>
      <c r="FM21" s="730"/>
      <c r="FN21" s="775" t="str">
        <f t="shared" si="108"/>
        <v/>
      </c>
      <c r="FO21" s="1046" t="str">
        <f t="shared" si="109"/>
        <v/>
      </c>
      <c r="FP21" s="1022"/>
      <c r="FQ21" s="729" t="str">
        <f t="shared" si="110"/>
        <v/>
      </c>
      <c r="FR21" s="722" t="str">
        <f t="shared" si="111"/>
        <v>30-L4</v>
      </c>
      <c r="FS21" s="715" t="str">
        <f t="shared" si="112"/>
        <v>GTS-120</v>
      </c>
      <c r="FT21" s="715">
        <f t="shared" si="113"/>
        <v>685</v>
      </c>
      <c r="FU21" s="716" t="str">
        <f t="shared" si="114"/>
        <v>5%-7%</v>
      </c>
      <c r="FV21" s="1039"/>
      <c r="FW21" s="718">
        <f t="shared" si="115"/>
        <v>0</v>
      </c>
      <c r="FX21" s="725"/>
      <c r="FY21" s="730"/>
      <c r="FZ21" s="775" t="str">
        <f t="shared" si="116"/>
        <v/>
      </c>
      <c r="GA21" s="1046" t="str">
        <f t="shared" si="117"/>
        <v/>
      </c>
      <c r="GB21" s="1022"/>
      <c r="GC21" s="729" t="str">
        <f t="shared" si="118"/>
        <v/>
      </c>
      <c r="GD21" s="1048">
        <f t="shared" si="119"/>
        <v>0</v>
      </c>
      <c r="GE21" s="1047" t="str">
        <f t="shared" si="120"/>
        <v/>
      </c>
      <c r="GF21" s="722" t="str">
        <f t="shared" si="121"/>
        <v>30-L4</v>
      </c>
      <c r="GG21" s="715" t="str">
        <f t="shared" si="122"/>
        <v>GTS-120</v>
      </c>
      <c r="GH21" s="715">
        <f t="shared" si="123"/>
        <v>685</v>
      </c>
      <c r="GI21" s="716" t="str">
        <f t="shared" si="124"/>
        <v>5%-7%</v>
      </c>
      <c r="GJ21" s="729"/>
      <c r="GK21" s="718">
        <f t="shared" si="125"/>
        <v>0</v>
      </c>
      <c r="GL21" s="725"/>
      <c r="GM21" s="730"/>
      <c r="GN21" s="775" t="str">
        <f t="shared" si="126"/>
        <v/>
      </c>
      <c r="GO21" s="1046" t="str">
        <f t="shared" si="127"/>
        <v/>
      </c>
      <c r="GP21" s="1022"/>
      <c r="GQ21" s="729" t="str">
        <f t="shared" si="128"/>
        <v/>
      </c>
      <c r="GR21" s="722" t="str">
        <f t="shared" si="129"/>
        <v>30-L4</v>
      </c>
      <c r="GS21" s="715" t="str">
        <f t="shared" si="130"/>
        <v>GTS-120</v>
      </c>
      <c r="GT21" s="715">
        <f t="shared" si="131"/>
        <v>685</v>
      </c>
      <c r="GU21" s="716" t="str">
        <f t="shared" si="132"/>
        <v>5%-7%</v>
      </c>
      <c r="GV21" s="1039"/>
      <c r="GW21" s="718">
        <f t="shared" si="133"/>
        <v>0</v>
      </c>
      <c r="GX21" s="725"/>
      <c r="GY21" s="730"/>
      <c r="GZ21" s="775" t="str">
        <f t="shared" si="134"/>
        <v/>
      </c>
      <c r="HA21" s="1046" t="str">
        <f t="shared" si="135"/>
        <v/>
      </c>
      <c r="HB21" s="1022"/>
      <c r="HC21" s="729" t="str">
        <f t="shared" si="136"/>
        <v/>
      </c>
      <c r="HD21" s="722" t="str">
        <f t="shared" si="137"/>
        <v>30-L4</v>
      </c>
      <c r="HE21" s="715" t="str">
        <f t="shared" si="138"/>
        <v>GTS-120</v>
      </c>
      <c r="HF21" s="715">
        <f t="shared" si="139"/>
        <v>685</v>
      </c>
      <c r="HG21" s="716" t="str">
        <f t="shared" si="140"/>
        <v>5%-7%</v>
      </c>
      <c r="HH21" s="1039"/>
      <c r="HI21" s="718">
        <f t="shared" si="141"/>
        <v>0</v>
      </c>
      <c r="HJ21" s="725"/>
      <c r="HK21" s="730"/>
      <c r="HL21" s="775" t="str">
        <f t="shared" si="142"/>
        <v/>
      </c>
      <c r="HM21" s="1046" t="str">
        <f t="shared" si="143"/>
        <v/>
      </c>
      <c r="HN21" s="1022"/>
      <c r="HO21" s="729" t="str">
        <f t="shared" si="144"/>
        <v/>
      </c>
      <c r="HP21" s="722" t="str">
        <f t="shared" si="145"/>
        <v>30-L4</v>
      </c>
      <c r="HQ21" s="715" t="str">
        <f t="shared" si="146"/>
        <v>GTS-120</v>
      </c>
      <c r="HR21" s="715">
        <f t="shared" si="147"/>
        <v>685</v>
      </c>
      <c r="HS21" s="716" t="str">
        <f t="shared" si="148"/>
        <v>5%-7%</v>
      </c>
      <c r="HT21" s="729"/>
      <c r="HU21" s="718">
        <f t="shared" si="149"/>
        <v>0</v>
      </c>
      <c r="HV21" s="725"/>
      <c r="HW21" s="730"/>
      <c r="HX21" s="775" t="str">
        <f t="shared" si="150"/>
        <v/>
      </c>
      <c r="HY21" s="1046" t="str">
        <f t="shared" si="151"/>
        <v/>
      </c>
      <c r="HZ21" s="1022"/>
      <c r="IA21" s="729" t="str">
        <f t="shared" si="152"/>
        <v/>
      </c>
      <c r="IB21" s="722" t="str">
        <f t="shared" si="153"/>
        <v>30-L4</v>
      </c>
      <c r="IC21" s="715" t="str">
        <f t="shared" si="154"/>
        <v>GTS-120</v>
      </c>
      <c r="ID21" s="715">
        <f t="shared" si="155"/>
        <v>685</v>
      </c>
      <c r="IE21" s="716" t="str">
        <f t="shared" si="156"/>
        <v>5%-7%</v>
      </c>
      <c r="IF21" s="1039"/>
      <c r="IG21" s="718">
        <f t="shared" si="157"/>
        <v>0</v>
      </c>
      <c r="IH21" s="725"/>
      <c r="II21" s="730"/>
      <c r="IJ21" s="775" t="str">
        <f t="shared" si="158"/>
        <v/>
      </c>
      <c r="IK21" s="1046" t="str">
        <f t="shared" si="159"/>
        <v/>
      </c>
      <c r="IL21" s="1022"/>
      <c r="IM21" s="729" t="str">
        <f t="shared" si="160"/>
        <v/>
      </c>
      <c r="IN21" s="1048">
        <f t="shared" si="161"/>
        <v>0</v>
      </c>
      <c r="IO21" s="1047" t="str">
        <f t="shared" si="162"/>
        <v/>
      </c>
      <c r="IP21" s="722" t="str">
        <f t="shared" si="163"/>
        <v>30-L4</v>
      </c>
      <c r="IQ21" s="715" t="str">
        <f t="shared" si="164"/>
        <v>GTS-120</v>
      </c>
      <c r="IR21" s="715">
        <f t="shared" si="165"/>
        <v>685</v>
      </c>
      <c r="IS21" s="716" t="str">
        <f t="shared" si="166"/>
        <v>5%-7%</v>
      </c>
      <c r="IT21" s="729"/>
      <c r="IU21" s="718">
        <f t="shared" si="167"/>
        <v>0</v>
      </c>
      <c r="IV21" s="725"/>
      <c r="IW21" s="730"/>
      <c r="IX21" s="775" t="str">
        <f t="shared" si="168"/>
        <v/>
      </c>
      <c r="IY21" s="1046" t="str">
        <f t="shared" si="169"/>
        <v/>
      </c>
      <c r="IZ21" s="1022"/>
      <c r="JA21" s="729" t="str">
        <f t="shared" si="170"/>
        <v/>
      </c>
      <c r="JB21" s="722" t="str">
        <f t="shared" si="171"/>
        <v>30-L4</v>
      </c>
      <c r="JC21" s="715" t="str">
        <f t="shared" si="172"/>
        <v>GTS-120</v>
      </c>
      <c r="JD21" s="715">
        <f t="shared" si="173"/>
        <v>685</v>
      </c>
      <c r="JE21" s="716" t="str">
        <f t="shared" si="174"/>
        <v>5%-7%</v>
      </c>
      <c r="JF21" s="1039"/>
      <c r="JG21" s="718">
        <f t="shared" si="175"/>
        <v>0</v>
      </c>
      <c r="JH21" s="725"/>
      <c r="JI21" s="730"/>
      <c r="JJ21" s="775" t="str">
        <f t="shared" si="176"/>
        <v/>
      </c>
      <c r="JK21" s="1046" t="str">
        <f t="shared" si="177"/>
        <v/>
      </c>
      <c r="JL21" s="1022"/>
      <c r="JM21" s="729" t="str">
        <f t="shared" si="178"/>
        <v/>
      </c>
      <c r="JN21" s="722" t="str">
        <f t="shared" si="179"/>
        <v>30-L4</v>
      </c>
      <c r="JO21" s="715" t="str">
        <f t="shared" si="180"/>
        <v>GTS-120</v>
      </c>
      <c r="JP21" s="715">
        <f t="shared" si="181"/>
        <v>685</v>
      </c>
      <c r="JQ21" s="716" t="str">
        <f t="shared" si="182"/>
        <v>5%-7%</v>
      </c>
      <c r="JR21" s="1039"/>
      <c r="JS21" s="718">
        <f t="shared" si="183"/>
        <v>0</v>
      </c>
      <c r="JT21" s="725"/>
      <c r="JU21" s="730"/>
      <c r="JV21" s="775" t="str">
        <f t="shared" si="184"/>
        <v/>
      </c>
      <c r="JW21" s="1046" t="str">
        <f t="shared" si="185"/>
        <v/>
      </c>
      <c r="JX21" s="1022"/>
      <c r="JY21" s="729" t="str">
        <f t="shared" si="186"/>
        <v/>
      </c>
      <c r="JZ21" s="722" t="str">
        <f t="shared" si="187"/>
        <v>30-L4</v>
      </c>
      <c r="KA21" s="715" t="str">
        <f t="shared" si="188"/>
        <v>GTS-120</v>
      </c>
      <c r="KB21" s="715">
        <f t="shared" si="189"/>
        <v>685</v>
      </c>
      <c r="KC21" s="716" t="str">
        <f t="shared" si="190"/>
        <v>5%-7%</v>
      </c>
      <c r="KD21" s="729"/>
      <c r="KE21" s="718">
        <f t="shared" si="191"/>
        <v>0</v>
      </c>
      <c r="KF21" s="725"/>
      <c r="KG21" s="730"/>
      <c r="KH21" s="775" t="str">
        <f t="shared" si="192"/>
        <v/>
      </c>
      <c r="KI21" s="1046" t="str">
        <f t="shared" si="193"/>
        <v/>
      </c>
      <c r="KJ21" s="1022"/>
      <c r="KK21" s="729" t="str">
        <f t="shared" si="194"/>
        <v/>
      </c>
      <c r="KL21" s="722" t="str">
        <f t="shared" si="195"/>
        <v>30-L4</v>
      </c>
      <c r="KM21" s="715" t="str">
        <f t="shared" si="196"/>
        <v>GTS-120</v>
      </c>
      <c r="KN21" s="715">
        <f t="shared" si="197"/>
        <v>685</v>
      </c>
      <c r="KO21" s="716" t="str">
        <f t="shared" si="198"/>
        <v>5%-7%</v>
      </c>
      <c r="KP21" s="1039"/>
      <c r="KQ21" s="718">
        <f t="shared" si="199"/>
        <v>0</v>
      </c>
      <c r="KR21" s="725"/>
      <c r="KS21" s="730"/>
      <c r="KT21" s="775" t="str">
        <f t="shared" si="200"/>
        <v/>
      </c>
      <c r="KU21" s="1046" t="str">
        <f t="shared" si="201"/>
        <v/>
      </c>
      <c r="KV21" s="1022"/>
      <c r="KW21" s="729" t="str">
        <f t="shared" si="202"/>
        <v/>
      </c>
      <c r="KX21" s="1048">
        <f t="shared" si="203"/>
        <v>0</v>
      </c>
      <c r="KY21" s="1047" t="str">
        <f t="shared" si="204"/>
        <v/>
      </c>
    </row>
    <row r="22" spans="1:311" ht="15.75">
      <c r="A22" s="1021" t="s">
        <v>41</v>
      </c>
      <c r="B22" s="778" t="s">
        <v>92</v>
      </c>
      <c r="C22" s="715" t="str">
        <f>VLOOKUP($B22,'OP Info'!$C$4:$J$62,4,FALSE)</f>
        <v>AQ-YB</v>
      </c>
      <c r="D22" s="715">
        <f>VLOOKUP($B22,'OP Info'!$C$4:$J$62,3,FALSE)</f>
        <v>3300</v>
      </c>
      <c r="E22" s="716" t="str">
        <f>CONCATENATE(VLOOKUP($B22,'OP Info'!$C$4:$J$62,5,FALSE),"%-",VLOOKUP($B22,'OP Info'!$C$4:$J$62,6,FALSE),"%")</f>
        <v>5%-7%</v>
      </c>
      <c r="F22" s="721"/>
      <c r="G22" s="718">
        <f t="shared" si="0"/>
        <v>0</v>
      </c>
      <c r="H22" s="786"/>
      <c r="I22" s="786"/>
      <c r="J22" s="775" t="str">
        <f t="shared" si="1"/>
        <v/>
      </c>
      <c r="K22" s="776" t="str">
        <f t="shared" si="2"/>
        <v/>
      </c>
      <c r="L22" s="1022"/>
      <c r="M22" s="757" t="str">
        <f t="shared" si="205"/>
        <v/>
      </c>
      <c r="N22" s="772" t="str">
        <f t="shared" si="3"/>
        <v>50 A/B-L4</v>
      </c>
      <c r="O22" s="715" t="str">
        <f t="shared" si="4"/>
        <v>AQ-YB</v>
      </c>
      <c r="P22" s="715">
        <f t="shared" si="5"/>
        <v>3300</v>
      </c>
      <c r="Q22" s="716" t="str">
        <f t="shared" si="6"/>
        <v>5%-7%</v>
      </c>
      <c r="R22" s="729"/>
      <c r="S22" s="729">
        <f t="shared" si="7"/>
        <v>0</v>
      </c>
      <c r="T22" s="725"/>
      <c r="U22" s="730"/>
      <c r="V22" s="775" t="str">
        <f t="shared" si="8"/>
        <v/>
      </c>
      <c r="W22" s="719" t="str">
        <f t="shared" si="9"/>
        <v/>
      </c>
      <c r="X22" s="1022"/>
      <c r="Y22" s="721" t="str">
        <f t="shared" si="10"/>
        <v/>
      </c>
      <c r="Z22" s="722" t="str">
        <f t="shared" si="11"/>
        <v>50 A/B-L4</v>
      </c>
      <c r="AA22" s="715" t="str">
        <f t="shared" si="12"/>
        <v>AQ-YB</v>
      </c>
      <c r="AB22" s="715">
        <f t="shared" si="13"/>
        <v>3300</v>
      </c>
      <c r="AC22" s="716" t="str">
        <f t="shared" si="14"/>
        <v>5%-7%</v>
      </c>
      <c r="AD22" s="1039"/>
      <c r="AE22" s="718">
        <f t="shared" si="15"/>
        <v>0</v>
      </c>
      <c r="AF22" s="725"/>
      <c r="AG22" s="730"/>
      <c r="AH22" s="775" t="str">
        <f t="shared" si="16"/>
        <v/>
      </c>
      <c r="AI22" s="719" t="str">
        <f t="shared" si="17"/>
        <v/>
      </c>
      <c r="AJ22" s="1022"/>
      <c r="AK22" s="721" t="str">
        <f t="shared" si="18"/>
        <v/>
      </c>
      <c r="AL22" s="722" t="str">
        <f t="shared" si="19"/>
        <v>50 A/B-L4</v>
      </c>
      <c r="AM22" s="715" t="str">
        <f t="shared" si="20"/>
        <v>AQ-YB</v>
      </c>
      <c r="AN22" s="715">
        <f t="shared" si="21"/>
        <v>3300</v>
      </c>
      <c r="AO22" s="716" t="str">
        <f t="shared" si="22"/>
        <v>5%-7%</v>
      </c>
      <c r="AP22" s="1039"/>
      <c r="AQ22" s="718">
        <f t="shared" si="23"/>
        <v>0</v>
      </c>
      <c r="AR22" s="725"/>
      <c r="AS22" s="730"/>
      <c r="AT22" s="775" t="str">
        <f t="shared" si="24"/>
        <v/>
      </c>
      <c r="AU22" s="1046" t="str">
        <f t="shared" si="25"/>
        <v/>
      </c>
      <c r="AV22" s="1022"/>
      <c r="AW22" s="721" t="str">
        <f t="shared" si="26"/>
        <v/>
      </c>
      <c r="AX22" s="722" t="str">
        <f t="shared" si="27"/>
        <v>50 A/B-L4</v>
      </c>
      <c r="AY22" s="715" t="str">
        <f t="shared" si="28"/>
        <v>AQ-YB</v>
      </c>
      <c r="AZ22" s="715">
        <f t="shared" si="29"/>
        <v>3300</v>
      </c>
      <c r="BA22" s="716" t="str">
        <f t="shared" si="30"/>
        <v>5%-7%</v>
      </c>
      <c r="BB22" s="1039"/>
      <c r="BC22" s="718">
        <f t="shared" si="31"/>
        <v>0</v>
      </c>
      <c r="BD22" s="725"/>
      <c r="BE22" s="730"/>
      <c r="BF22" s="775" t="str">
        <f t="shared" si="32"/>
        <v/>
      </c>
      <c r="BG22" s="1046" t="str">
        <f t="shared" si="33"/>
        <v/>
      </c>
      <c r="BH22" s="1022"/>
      <c r="BI22" s="721" t="str">
        <f t="shared" si="34"/>
        <v/>
      </c>
      <c r="BJ22" s="731">
        <f t="shared" si="35"/>
        <v>0</v>
      </c>
      <c r="BK22" s="1047" t="str">
        <f t="shared" si="36"/>
        <v/>
      </c>
      <c r="BL22" s="722" t="str">
        <f t="shared" si="37"/>
        <v>50 A/B-L4</v>
      </c>
      <c r="BM22" s="715" t="str">
        <f t="shared" si="38"/>
        <v>AQ-YB</v>
      </c>
      <c r="BN22" s="715">
        <f t="shared" si="39"/>
        <v>3300</v>
      </c>
      <c r="BO22" s="716" t="str">
        <f t="shared" si="40"/>
        <v>5%-7%</v>
      </c>
      <c r="BP22" s="729"/>
      <c r="BQ22" s="718">
        <f t="shared" si="41"/>
        <v>0</v>
      </c>
      <c r="BR22" s="725"/>
      <c r="BS22" s="730"/>
      <c r="BT22" s="775" t="str">
        <f t="shared" si="42"/>
        <v/>
      </c>
      <c r="BU22" s="1046" t="str">
        <f t="shared" si="43"/>
        <v/>
      </c>
      <c r="BV22" s="1022"/>
      <c r="BW22" s="729" t="str">
        <f t="shared" si="44"/>
        <v/>
      </c>
      <c r="BX22" s="722" t="str">
        <f t="shared" si="45"/>
        <v>50 A/B-L4</v>
      </c>
      <c r="BY22" s="715" t="str">
        <f t="shared" si="46"/>
        <v>AQ-YB</v>
      </c>
      <c r="BZ22" s="715">
        <f t="shared" si="47"/>
        <v>3300</v>
      </c>
      <c r="CA22" s="716" t="str">
        <f t="shared" si="48"/>
        <v>5%-7%</v>
      </c>
      <c r="CB22" s="1039"/>
      <c r="CC22" s="718">
        <f t="shared" si="49"/>
        <v>0</v>
      </c>
      <c r="CD22" s="725"/>
      <c r="CE22" s="730"/>
      <c r="CF22" s="775" t="str">
        <f t="shared" si="50"/>
        <v/>
      </c>
      <c r="CG22" s="1046" t="str">
        <f t="shared" si="51"/>
        <v/>
      </c>
      <c r="CH22" s="1022"/>
      <c r="CI22" s="729" t="str">
        <f t="shared" si="52"/>
        <v/>
      </c>
      <c r="CJ22" s="722" t="str">
        <f t="shared" si="53"/>
        <v>50 A/B-L4</v>
      </c>
      <c r="CK22" s="715" t="str">
        <f t="shared" si="54"/>
        <v>AQ-YB</v>
      </c>
      <c r="CL22" s="715">
        <f t="shared" si="55"/>
        <v>3300</v>
      </c>
      <c r="CM22" s="716" t="str">
        <f t="shared" si="56"/>
        <v>5%-7%</v>
      </c>
      <c r="CN22" s="1039"/>
      <c r="CO22" s="718">
        <f t="shared" si="57"/>
        <v>0</v>
      </c>
      <c r="CP22" s="725"/>
      <c r="CQ22" s="730"/>
      <c r="CR22" s="775" t="str">
        <f t="shared" si="58"/>
        <v/>
      </c>
      <c r="CS22" s="1046" t="str">
        <f t="shared" si="59"/>
        <v/>
      </c>
      <c r="CT22" s="1022"/>
      <c r="CU22" s="729" t="str">
        <f t="shared" si="60"/>
        <v/>
      </c>
      <c r="CV22" s="722" t="str">
        <f t="shared" si="61"/>
        <v>50 A/B-L4</v>
      </c>
      <c r="CW22" s="715" t="str">
        <f t="shared" si="62"/>
        <v>AQ-YB</v>
      </c>
      <c r="CX22" s="715">
        <f t="shared" si="63"/>
        <v>3300</v>
      </c>
      <c r="CY22" s="716" t="str">
        <f t="shared" si="64"/>
        <v>5%-7%</v>
      </c>
      <c r="CZ22" s="729"/>
      <c r="DA22" s="718">
        <f t="shared" si="65"/>
        <v>0</v>
      </c>
      <c r="DB22" s="725"/>
      <c r="DC22" s="730"/>
      <c r="DD22" s="775" t="str">
        <f t="shared" si="66"/>
        <v/>
      </c>
      <c r="DE22" s="1046" t="str">
        <f t="shared" si="67"/>
        <v/>
      </c>
      <c r="DF22" s="1022"/>
      <c r="DG22" s="729" t="str">
        <f t="shared" si="68"/>
        <v/>
      </c>
      <c r="DH22" s="722" t="str">
        <f t="shared" si="69"/>
        <v>50 A/B-L4</v>
      </c>
      <c r="DI22" s="715" t="str">
        <f t="shared" si="70"/>
        <v>AQ-YB</v>
      </c>
      <c r="DJ22" s="715">
        <f t="shared" si="71"/>
        <v>3300</v>
      </c>
      <c r="DK22" s="716" t="str">
        <f t="shared" si="72"/>
        <v>5%-7%</v>
      </c>
      <c r="DL22" s="1039"/>
      <c r="DM22" s="718">
        <f t="shared" si="73"/>
        <v>0</v>
      </c>
      <c r="DN22" s="725"/>
      <c r="DO22" s="730"/>
      <c r="DP22" s="775" t="str">
        <f t="shared" si="74"/>
        <v/>
      </c>
      <c r="DQ22" s="1046" t="str">
        <f t="shared" si="75"/>
        <v/>
      </c>
      <c r="DR22" s="1022"/>
      <c r="DS22" s="732" t="str">
        <f t="shared" si="76"/>
        <v/>
      </c>
      <c r="DT22" s="1048">
        <f t="shared" si="77"/>
        <v>0</v>
      </c>
      <c r="DU22" s="1049" t="str">
        <f t="shared" si="78"/>
        <v/>
      </c>
      <c r="DV22" s="722" t="str">
        <f t="shared" si="79"/>
        <v>50 A/B-L4</v>
      </c>
      <c r="DW22" s="715" t="str">
        <f t="shared" si="80"/>
        <v>AQ-YB</v>
      </c>
      <c r="DX22" s="715">
        <f t="shared" si="81"/>
        <v>3300</v>
      </c>
      <c r="DY22" s="716" t="str">
        <f t="shared" si="82"/>
        <v>5%-7%</v>
      </c>
      <c r="DZ22" s="729"/>
      <c r="EA22" s="718">
        <f t="shared" si="83"/>
        <v>0</v>
      </c>
      <c r="EB22" s="725"/>
      <c r="EC22" s="730"/>
      <c r="ED22" s="775" t="str">
        <f t="shared" si="84"/>
        <v/>
      </c>
      <c r="EE22" s="1046" t="str">
        <f t="shared" si="85"/>
        <v/>
      </c>
      <c r="EF22" s="1022"/>
      <c r="EG22" s="729" t="str">
        <f t="shared" si="86"/>
        <v/>
      </c>
      <c r="EH22" s="722" t="str">
        <f t="shared" si="87"/>
        <v>50 A/B-L4</v>
      </c>
      <c r="EI22" s="715" t="str">
        <f t="shared" si="88"/>
        <v>AQ-YB</v>
      </c>
      <c r="EJ22" s="715">
        <f t="shared" si="89"/>
        <v>3300</v>
      </c>
      <c r="EK22" s="716" t="str">
        <f t="shared" si="90"/>
        <v>5%-7%</v>
      </c>
      <c r="EL22" s="1039"/>
      <c r="EM22" s="718">
        <f t="shared" si="91"/>
        <v>0</v>
      </c>
      <c r="EN22" s="725"/>
      <c r="EO22" s="730"/>
      <c r="EP22" s="775" t="str">
        <f t="shared" si="92"/>
        <v/>
      </c>
      <c r="EQ22" s="1046" t="str">
        <f t="shared" si="93"/>
        <v/>
      </c>
      <c r="ER22" s="1022"/>
      <c r="ES22" s="729" t="str">
        <f t="shared" si="94"/>
        <v/>
      </c>
      <c r="ET22" s="722" t="str">
        <f t="shared" si="95"/>
        <v>50 A/B-L4</v>
      </c>
      <c r="EU22" s="715" t="str">
        <f t="shared" si="96"/>
        <v>AQ-YB</v>
      </c>
      <c r="EV22" s="715">
        <f t="shared" si="97"/>
        <v>3300</v>
      </c>
      <c r="EW22" s="716" t="str">
        <f t="shared" si="98"/>
        <v>5%-7%</v>
      </c>
      <c r="EX22" s="1039"/>
      <c r="EY22" s="718">
        <f t="shared" si="99"/>
        <v>0</v>
      </c>
      <c r="EZ22" s="725"/>
      <c r="FA22" s="730"/>
      <c r="FB22" s="775" t="str">
        <f t="shared" si="100"/>
        <v/>
      </c>
      <c r="FC22" s="1046" t="str">
        <f t="shared" si="101"/>
        <v/>
      </c>
      <c r="FD22" s="1022"/>
      <c r="FE22" s="729" t="str">
        <f t="shared" si="102"/>
        <v/>
      </c>
      <c r="FF22" s="722" t="str">
        <f t="shared" si="103"/>
        <v>50 A/B-L4</v>
      </c>
      <c r="FG22" s="715" t="str">
        <f t="shared" si="104"/>
        <v>AQ-YB</v>
      </c>
      <c r="FH22" s="715">
        <f t="shared" si="105"/>
        <v>3300</v>
      </c>
      <c r="FI22" s="716" t="str">
        <f t="shared" si="106"/>
        <v>5%-7%</v>
      </c>
      <c r="FJ22" s="729"/>
      <c r="FK22" s="718">
        <f t="shared" si="107"/>
        <v>0</v>
      </c>
      <c r="FL22" s="725"/>
      <c r="FM22" s="730"/>
      <c r="FN22" s="775" t="str">
        <f t="shared" si="108"/>
        <v/>
      </c>
      <c r="FO22" s="1046" t="str">
        <f t="shared" si="109"/>
        <v/>
      </c>
      <c r="FP22" s="1022"/>
      <c r="FQ22" s="729" t="str">
        <f t="shared" si="110"/>
        <v/>
      </c>
      <c r="FR22" s="722" t="str">
        <f t="shared" si="111"/>
        <v>50 A/B-L4</v>
      </c>
      <c r="FS22" s="715" t="str">
        <f t="shared" si="112"/>
        <v>AQ-YB</v>
      </c>
      <c r="FT22" s="715">
        <f t="shared" si="113"/>
        <v>3300</v>
      </c>
      <c r="FU22" s="716" t="str">
        <f t="shared" si="114"/>
        <v>5%-7%</v>
      </c>
      <c r="FV22" s="1039"/>
      <c r="FW22" s="718">
        <f t="shared" si="115"/>
        <v>0</v>
      </c>
      <c r="FX22" s="725"/>
      <c r="FY22" s="730"/>
      <c r="FZ22" s="775" t="str">
        <f t="shared" si="116"/>
        <v/>
      </c>
      <c r="GA22" s="1046" t="str">
        <f t="shared" si="117"/>
        <v/>
      </c>
      <c r="GB22" s="1022"/>
      <c r="GC22" s="729" t="str">
        <f t="shared" si="118"/>
        <v/>
      </c>
      <c r="GD22" s="1048">
        <f t="shared" si="119"/>
        <v>0</v>
      </c>
      <c r="GE22" s="1047" t="str">
        <f t="shared" si="120"/>
        <v/>
      </c>
      <c r="GF22" s="722" t="str">
        <f t="shared" si="121"/>
        <v>50 A/B-L4</v>
      </c>
      <c r="GG22" s="715" t="str">
        <f t="shared" si="122"/>
        <v>AQ-YB</v>
      </c>
      <c r="GH22" s="715">
        <f t="shared" si="123"/>
        <v>3300</v>
      </c>
      <c r="GI22" s="716" t="str">
        <f t="shared" si="124"/>
        <v>5%-7%</v>
      </c>
      <c r="GJ22" s="729"/>
      <c r="GK22" s="718">
        <f t="shared" si="125"/>
        <v>0</v>
      </c>
      <c r="GL22" s="725"/>
      <c r="GM22" s="730"/>
      <c r="GN22" s="775" t="str">
        <f t="shared" si="126"/>
        <v/>
      </c>
      <c r="GO22" s="1046" t="str">
        <f t="shared" si="127"/>
        <v/>
      </c>
      <c r="GP22" s="1022"/>
      <c r="GQ22" s="729" t="str">
        <f t="shared" si="128"/>
        <v/>
      </c>
      <c r="GR22" s="722" t="str">
        <f t="shared" si="129"/>
        <v>50 A/B-L4</v>
      </c>
      <c r="GS22" s="715" t="str">
        <f t="shared" si="130"/>
        <v>AQ-YB</v>
      </c>
      <c r="GT22" s="715">
        <f t="shared" si="131"/>
        <v>3300</v>
      </c>
      <c r="GU22" s="716" t="str">
        <f t="shared" si="132"/>
        <v>5%-7%</v>
      </c>
      <c r="GV22" s="1039"/>
      <c r="GW22" s="718">
        <f t="shared" si="133"/>
        <v>0</v>
      </c>
      <c r="GX22" s="725"/>
      <c r="GY22" s="730"/>
      <c r="GZ22" s="775" t="str">
        <f t="shared" si="134"/>
        <v/>
      </c>
      <c r="HA22" s="1046" t="str">
        <f t="shared" si="135"/>
        <v/>
      </c>
      <c r="HB22" s="1022"/>
      <c r="HC22" s="729" t="str">
        <f t="shared" si="136"/>
        <v/>
      </c>
      <c r="HD22" s="722" t="str">
        <f t="shared" si="137"/>
        <v>50 A/B-L4</v>
      </c>
      <c r="HE22" s="715" t="str">
        <f t="shared" si="138"/>
        <v>AQ-YB</v>
      </c>
      <c r="HF22" s="715">
        <f t="shared" si="139"/>
        <v>3300</v>
      </c>
      <c r="HG22" s="716" t="str">
        <f t="shared" si="140"/>
        <v>5%-7%</v>
      </c>
      <c r="HH22" s="1039"/>
      <c r="HI22" s="718">
        <f t="shared" si="141"/>
        <v>0</v>
      </c>
      <c r="HJ22" s="725"/>
      <c r="HK22" s="730"/>
      <c r="HL22" s="775" t="str">
        <f t="shared" si="142"/>
        <v/>
      </c>
      <c r="HM22" s="1046" t="str">
        <f t="shared" si="143"/>
        <v/>
      </c>
      <c r="HN22" s="1022"/>
      <c r="HO22" s="729" t="str">
        <f t="shared" si="144"/>
        <v/>
      </c>
      <c r="HP22" s="722" t="str">
        <f t="shared" si="145"/>
        <v>50 A/B-L4</v>
      </c>
      <c r="HQ22" s="715" t="str">
        <f t="shared" si="146"/>
        <v>AQ-YB</v>
      </c>
      <c r="HR22" s="715">
        <f t="shared" si="147"/>
        <v>3300</v>
      </c>
      <c r="HS22" s="716" t="str">
        <f t="shared" si="148"/>
        <v>5%-7%</v>
      </c>
      <c r="HT22" s="729"/>
      <c r="HU22" s="718">
        <f t="shared" si="149"/>
        <v>0</v>
      </c>
      <c r="HV22" s="725"/>
      <c r="HW22" s="730"/>
      <c r="HX22" s="775" t="str">
        <f t="shared" si="150"/>
        <v/>
      </c>
      <c r="HY22" s="1046" t="str">
        <f t="shared" si="151"/>
        <v/>
      </c>
      <c r="HZ22" s="1022"/>
      <c r="IA22" s="729" t="str">
        <f t="shared" si="152"/>
        <v/>
      </c>
      <c r="IB22" s="722" t="str">
        <f t="shared" si="153"/>
        <v>50 A/B-L4</v>
      </c>
      <c r="IC22" s="715" t="str">
        <f t="shared" si="154"/>
        <v>AQ-YB</v>
      </c>
      <c r="ID22" s="715">
        <f t="shared" si="155"/>
        <v>3300</v>
      </c>
      <c r="IE22" s="716" t="str">
        <f t="shared" si="156"/>
        <v>5%-7%</v>
      </c>
      <c r="IF22" s="1039"/>
      <c r="IG22" s="718">
        <f t="shared" si="157"/>
        <v>0</v>
      </c>
      <c r="IH22" s="725"/>
      <c r="II22" s="730"/>
      <c r="IJ22" s="775" t="str">
        <f t="shared" si="158"/>
        <v/>
      </c>
      <c r="IK22" s="1046" t="str">
        <f t="shared" si="159"/>
        <v/>
      </c>
      <c r="IL22" s="1022"/>
      <c r="IM22" s="729" t="str">
        <f t="shared" si="160"/>
        <v/>
      </c>
      <c r="IN22" s="1048">
        <f t="shared" si="161"/>
        <v>0</v>
      </c>
      <c r="IO22" s="1047" t="str">
        <f t="shared" si="162"/>
        <v/>
      </c>
      <c r="IP22" s="722" t="str">
        <f t="shared" si="163"/>
        <v>50 A/B-L4</v>
      </c>
      <c r="IQ22" s="715" t="str">
        <f t="shared" si="164"/>
        <v>AQ-YB</v>
      </c>
      <c r="IR22" s="715">
        <f t="shared" si="165"/>
        <v>3300</v>
      </c>
      <c r="IS22" s="716" t="str">
        <f t="shared" si="166"/>
        <v>5%-7%</v>
      </c>
      <c r="IT22" s="729"/>
      <c r="IU22" s="718">
        <f t="shared" si="167"/>
        <v>0</v>
      </c>
      <c r="IV22" s="725"/>
      <c r="IW22" s="730"/>
      <c r="IX22" s="775" t="str">
        <f t="shared" si="168"/>
        <v/>
      </c>
      <c r="IY22" s="1046" t="str">
        <f t="shared" si="169"/>
        <v/>
      </c>
      <c r="IZ22" s="1022"/>
      <c r="JA22" s="729" t="str">
        <f t="shared" si="170"/>
        <v/>
      </c>
      <c r="JB22" s="722" t="str">
        <f t="shared" si="171"/>
        <v>50 A/B-L4</v>
      </c>
      <c r="JC22" s="715" t="str">
        <f t="shared" si="172"/>
        <v>AQ-YB</v>
      </c>
      <c r="JD22" s="715">
        <f t="shared" si="173"/>
        <v>3300</v>
      </c>
      <c r="JE22" s="716" t="str">
        <f t="shared" si="174"/>
        <v>5%-7%</v>
      </c>
      <c r="JF22" s="1039"/>
      <c r="JG22" s="718">
        <f t="shared" si="175"/>
        <v>0</v>
      </c>
      <c r="JH22" s="725"/>
      <c r="JI22" s="730"/>
      <c r="JJ22" s="775" t="str">
        <f t="shared" si="176"/>
        <v/>
      </c>
      <c r="JK22" s="1046" t="str">
        <f t="shared" si="177"/>
        <v/>
      </c>
      <c r="JL22" s="1022"/>
      <c r="JM22" s="729" t="str">
        <f t="shared" si="178"/>
        <v/>
      </c>
      <c r="JN22" s="722" t="str">
        <f t="shared" si="179"/>
        <v>50 A/B-L4</v>
      </c>
      <c r="JO22" s="715" t="str">
        <f t="shared" si="180"/>
        <v>AQ-YB</v>
      </c>
      <c r="JP22" s="715">
        <f t="shared" si="181"/>
        <v>3300</v>
      </c>
      <c r="JQ22" s="716" t="str">
        <f t="shared" si="182"/>
        <v>5%-7%</v>
      </c>
      <c r="JR22" s="1039"/>
      <c r="JS22" s="718">
        <f t="shared" si="183"/>
        <v>0</v>
      </c>
      <c r="JT22" s="725"/>
      <c r="JU22" s="730"/>
      <c r="JV22" s="775" t="str">
        <f t="shared" si="184"/>
        <v/>
      </c>
      <c r="JW22" s="1046" t="str">
        <f t="shared" si="185"/>
        <v/>
      </c>
      <c r="JX22" s="1022"/>
      <c r="JY22" s="729" t="str">
        <f t="shared" si="186"/>
        <v/>
      </c>
      <c r="JZ22" s="722" t="str">
        <f t="shared" si="187"/>
        <v>50 A/B-L4</v>
      </c>
      <c r="KA22" s="715" t="str">
        <f t="shared" si="188"/>
        <v>AQ-YB</v>
      </c>
      <c r="KB22" s="715">
        <f t="shared" si="189"/>
        <v>3300</v>
      </c>
      <c r="KC22" s="716" t="str">
        <f t="shared" si="190"/>
        <v>5%-7%</v>
      </c>
      <c r="KD22" s="729"/>
      <c r="KE22" s="718">
        <f t="shared" si="191"/>
        <v>0</v>
      </c>
      <c r="KF22" s="725"/>
      <c r="KG22" s="730"/>
      <c r="KH22" s="775" t="str">
        <f t="shared" si="192"/>
        <v/>
      </c>
      <c r="KI22" s="1046" t="str">
        <f t="shared" si="193"/>
        <v/>
      </c>
      <c r="KJ22" s="1022"/>
      <c r="KK22" s="729" t="str">
        <f t="shared" si="194"/>
        <v/>
      </c>
      <c r="KL22" s="722" t="str">
        <f t="shared" si="195"/>
        <v>50 A/B-L4</v>
      </c>
      <c r="KM22" s="715" t="str">
        <f t="shared" si="196"/>
        <v>AQ-YB</v>
      </c>
      <c r="KN22" s="715">
        <f t="shared" si="197"/>
        <v>3300</v>
      </c>
      <c r="KO22" s="716" t="str">
        <f t="shared" si="198"/>
        <v>5%-7%</v>
      </c>
      <c r="KP22" s="1039"/>
      <c r="KQ22" s="718">
        <f t="shared" si="199"/>
        <v>0</v>
      </c>
      <c r="KR22" s="725"/>
      <c r="KS22" s="730"/>
      <c r="KT22" s="775" t="str">
        <f t="shared" si="200"/>
        <v/>
      </c>
      <c r="KU22" s="1046" t="str">
        <f t="shared" si="201"/>
        <v/>
      </c>
      <c r="KV22" s="1022"/>
      <c r="KW22" s="729" t="str">
        <f t="shared" si="202"/>
        <v/>
      </c>
      <c r="KX22" s="1048">
        <f t="shared" si="203"/>
        <v>0</v>
      </c>
      <c r="KY22" s="1047" t="str">
        <f t="shared" si="204"/>
        <v/>
      </c>
    </row>
    <row r="23" spans="1:311" ht="15.75">
      <c r="A23" s="1021" t="s">
        <v>41</v>
      </c>
      <c r="B23" s="778" t="s">
        <v>95</v>
      </c>
      <c r="C23" s="715" t="str">
        <f>VLOOKUP($B23,'OP Info'!$C$4:$J$62,4,FALSE)</f>
        <v>GTS-120</v>
      </c>
      <c r="D23" s="715">
        <f>VLOOKUP($B23,'OP Info'!$C$4:$J$62,3,FALSE)</f>
        <v>575</v>
      </c>
      <c r="E23" s="716" t="str">
        <f>CONCATENATE(VLOOKUP($B23,'OP Info'!$C$4:$J$62,5,FALSE),"%-",VLOOKUP($B23,'OP Info'!$C$4:$J$62,6,FALSE),"%")</f>
        <v>5%-7%</v>
      </c>
      <c r="F23" s="721"/>
      <c r="G23" s="718">
        <f t="shared" si="0"/>
        <v>0</v>
      </c>
      <c r="H23" s="786"/>
      <c r="I23" s="786"/>
      <c r="J23" s="775" t="str">
        <f t="shared" si="1"/>
        <v/>
      </c>
      <c r="K23" s="776" t="str">
        <f t="shared" si="2"/>
        <v/>
      </c>
      <c r="L23" s="1022"/>
      <c r="M23" s="757" t="str">
        <f t="shared" si="205"/>
        <v/>
      </c>
      <c r="N23" s="772" t="str">
        <f t="shared" si="3"/>
        <v>10-L5</v>
      </c>
      <c r="O23" s="715" t="str">
        <f t="shared" si="4"/>
        <v>GTS-120</v>
      </c>
      <c r="P23" s="715">
        <f t="shared" si="5"/>
        <v>575</v>
      </c>
      <c r="Q23" s="716" t="str">
        <f t="shared" si="6"/>
        <v>5%-7%</v>
      </c>
      <c r="R23" s="729"/>
      <c r="S23" s="729">
        <f t="shared" si="7"/>
        <v>0</v>
      </c>
      <c r="T23" s="725"/>
      <c r="U23" s="730"/>
      <c r="V23" s="775" t="str">
        <f t="shared" si="8"/>
        <v/>
      </c>
      <c r="W23" s="719" t="str">
        <f t="shared" si="9"/>
        <v/>
      </c>
      <c r="X23" s="1022"/>
      <c r="Y23" s="721" t="str">
        <f t="shared" si="10"/>
        <v/>
      </c>
      <c r="Z23" s="722" t="str">
        <f t="shared" si="11"/>
        <v>10-L5</v>
      </c>
      <c r="AA23" s="715" t="str">
        <f t="shared" si="12"/>
        <v>GTS-120</v>
      </c>
      <c r="AB23" s="715">
        <f t="shared" si="13"/>
        <v>575</v>
      </c>
      <c r="AC23" s="716" t="str">
        <f t="shared" si="14"/>
        <v>5%-7%</v>
      </c>
      <c r="AD23" s="1039"/>
      <c r="AE23" s="718">
        <f t="shared" si="15"/>
        <v>0</v>
      </c>
      <c r="AF23" s="725"/>
      <c r="AG23" s="730"/>
      <c r="AH23" s="775" t="str">
        <f t="shared" si="16"/>
        <v/>
      </c>
      <c r="AI23" s="719" t="str">
        <f t="shared" si="17"/>
        <v/>
      </c>
      <c r="AJ23" s="1022"/>
      <c r="AK23" s="721" t="str">
        <f t="shared" si="18"/>
        <v/>
      </c>
      <c r="AL23" s="722" t="str">
        <f t="shared" si="19"/>
        <v>10-L5</v>
      </c>
      <c r="AM23" s="715" t="str">
        <f t="shared" si="20"/>
        <v>GTS-120</v>
      </c>
      <c r="AN23" s="715">
        <f t="shared" si="21"/>
        <v>575</v>
      </c>
      <c r="AO23" s="716" t="str">
        <f t="shared" si="22"/>
        <v>5%-7%</v>
      </c>
      <c r="AP23" s="1039"/>
      <c r="AQ23" s="718">
        <f t="shared" si="23"/>
        <v>0</v>
      </c>
      <c r="AR23" s="725"/>
      <c r="AS23" s="730"/>
      <c r="AT23" s="775" t="str">
        <f t="shared" si="24"/>
        <v/>
      </c>
      <c r="AU23" s="1046" t="str">
        <f t="shared" si="25"/>
        <v/>
      </c>
      <c r="AV23" s="1022"/>
      <c r="AW23" s="721" t="str">
        <f t="shared" si="26"/>
        <v/>
      </c>
      <c r="AX23" s="722" t="str">
        <f t="shared" si="27"/>
        <v>10-L5</v>
      </c>
      <c r="AY23" s="715" t="str">
        <f t="shared" si="28"/>
        <v>GTS-120</v>
      </c>
      <c r="AZ23" s="715">
        <f t="shared" si="29"/>
        <v>575</v>
      </c>
      <c r="BA23" s="716" t="str">
        <f t="shared" si="30"/>
        <v>5%-7%</v>
      </c>
      <c r="BB23" s="1039"/>
      <c r="BC23" s="718">
        <f t="shared" si="31"/>
        <v>0</v>
      </c>
      <c r="BD23" s="725"/>
      <c r="BE23" s="730"/>
      <c r="BF23" s="775" t="str">
        <f t="shared" si="32"/>
        <v/>
      </c>
      <c r="BG23" s="1046" t="str">
        <f t="shared" si="33"/>
        <v/>
      </c>
      <c r="BH23" s="1022"/>
      <c r="BI23" s="721" t="str">
        <f t="shared" si="34"/>
        <v/>
      </c>
      <c r="BJ23" s="731">
        <f t="shared" si="35"/>
        <v>0</v>
      </c>
      <c r="BK23" s="1047" t="str">
        <f t="shared" si="36"/>
        <v/>
      </c>
      <c r="BL23" s="722" t="str">
        <f t="shared" si="37"/>
        <v>10-L5</v>
      </c>
      <c r="BM23" s="715" t="str">
        <f t="shared" si="38"/>
        <v>GTS-120</v>
      </c>
      <c r="BN23" s="715">
        <f t="shared" si="39"/>
        <v>575</v>
      </c>
      <c r="BO23" s="716" t="str">
        <f t="shared" si="40"/>
        <v>5%-7%</v>
      </c>
      <c r="BP23" s="729"/>
      <c r="BQ23" s="718">
        <f t="shared" si="41"/>
        <v>0</v>
      </c>
      <c r="BR23" s="725"/>
      <c r="BS23" s="730"/>
      <c r="BT23" s="775" t="str">
        <f t="shared" si="42"/>
        <v/>
      </c>
      <c r="BU23" s="1046" t="str">
        <f t="shared" si="43"/>
        <v/>
      </c>
      <c r="BV23" s="1022"/>
      <c r="BW23" s="729" t="str">
        <f t="shared" si="44"/>
        <v/>
      </c>
      <c r="BX23" s="722" t="str">
        <f t="shared" si="45"/>
        <v>10-L5</v>
      </c>
      <c r="BY23" s="715" t="str">
        <f t="shared" si="46"/>
        <v>GTS-120</v>
      </c>
      <c r="BZ23" s="715">
        <f t="shared" si="47"/>
        <v>575</v>
      </c>
      <c r="CA23" s="716" t="str">
        <f t="shared" si="48"/>
        <v>5%-7%</v>
      </c>
      <c r="CB23" s="1039"/>
      <c r="CC23" s="718">
        <f t="shared" si="49"/>
        <v>0</v>
      </c>
      <c r="CD23" s="725"/>
      <c r="CE23" s="730"/>
      <c r="CF23" s="775" t="str">
        <f t="shared" si="50"/>
        <v/>
      </c>
      <c r="CG23" s="1046" t="str">
        <f t="shared" si="51"/>
        <v/>
      </c>
      <c r="CH23" s="1022"/>
      <c r="CI23" s="729" t="str">
        <f t="shared" si="52"/>
        <v/>
      </c>
      <c r="CJ23" s="722" t="str">
        <f t="shared" si="53"/>
        <v>10-L5</v>
      </c>
      <c r="CK23" s="715" t="str">
        <f t="shared" si="54"/>
        <v>GTS-120</v>
      </c>
      <c r="CL23" s="715">
        <f t="shared" si="55"/>
        <v>575</v>
      </c>
      <c r="CM23" s="716" t="str">
        <f t="shared" si="56"/>
        <v>5%-7%</v>
      </c>
      <c r="CN23" s="1039"/>
      <c r="CO23" s="718">
        <f t="shared" si="57"/>
        <v>0</v>
      </c>
      <c r="CP23" s="725"/>
      <c r="CQ23" s="730"/>
      <c r="CR23" s="775" t="str">
        <f t="shared" si="58"/>
        <v/>
      </c>
      <c r="CS23" s="1046" t="str">
        <f t="shared" si="59"/>
        <v/>
      </c>
      <c r="CT23" s="1022"/>
      <c r="CU23" s="729" t="str">
        <f t="shared" si="60"/>
        <v/>
      </c>
      <c r="CV23" s="722" t="str">
        <f t="shared" si="61"/>
        <v>10-L5</v>
      </c>
      <c r="CW23" s="715" t="str">
        <f t="shared" si="62"/>
        <v>GTS-120</v>
      </c>
      <c r="CX23" s="715">
        <f t="shared" si="63"/>
        <v>575</v>
      </c>
      <c r="CY23" s="716" t="str">
        <f t="shared" si="64"/>
        <v>5%-7%</v>
      </c>
      <c r="CZ23" s="729"/>
      <c r="DA23" s="718">
        <f t="shared" si="65"/>
        <v>0</v>
      </c>
      <c r="DB23" s="725"/>
      <c r="DC23" s="730"/>
      <c r="DD23" s="775" t="str">
        <f t="shared" si="66"/>
        <v/>
      </c>
      <c r="DE23" s="1046" t="str">
        <f t="shared" si="67"/>
        <v/>
      </c>
      <c r="DF23" s="1022"/>
      <c r="DG23" s="729" t="str">
        <f t="shared" si="68"/>
        <v/>
      </c>
      <c r="DH23" s="722" t="str">
        <f t="shared" si="69"/>
        <v>10-L5</v>
      </c>
      <c r="DI23" s="715" t="str">
        <f t="shared" si="70"/>
        <v>GTS-120</v>
      </c>
      <c r="DJ23" s="715">
        <f t="shared" si="71"/>
        <v>575</v>
      </c>
      <c r="DK23" s="716" t="str">
        <f t="shared" si="72"/>
        <v>5%-7%</v>
      </c>
      <c r="DL23" s="1039"/>
      <c r="DM23" s="718">
        <f t="shared" si="73"/>
        <v>0</v>
      </c>
      <c r="DN23" s="725"/>
      <c r="DO23" s="730"/>
      <c r="DP23" s="775" t="str">
        <f t="shared" si="74"/>
        <v/>
      </c>
      <c r="DQ23" s="1046" t="str">
        <f t="shared" si="75"/>
        <v/>
      </c>
      <c r="DR23" s="1022"/>
      <c r="DS23" s="732" t="str">
        <f t="shared" si="76"/>
        <v/>
      </c>
      <c r="DT23" s="1048">
        <f t="shared" si="77"/>
        <v>0</v>
      </c>
      <c r="DU23" s="1049" t="str">
        <f t="shared" si="78"/>
        <v/>
      </c>
      <c r="DV23" s="722" t="str">
        <f t="shared" si="79"/>
        <v>10-L5</v>
      </c>
      <c r="DW23" s="715" t="str">
        <f t="shared" si="80"/>
        <v>GTS-120</v>
      </c>
      <c r="DX23" s="715">
        <f t="shared" si="81"/>
        <v>575</v>
      </c>
      <c r="DY23" s="716" t="str">
        <f t="shared" si="82"/>
        <v>5%-7%</v>
      </c>
      <c r="DZ23" s="729"/>
      <c r="EA23" s="718">
        <f t="shared" si="83"/>
        <v>0</v>
      </c>
      <c r="EB23" s="725"/>
      <c r="EC23" s="730"/>
      <c r="ED23" s="775" t="str">
        <f t="shared" si="84"/>
        <v/>
      </c>
      <c r="EE23" s="1046" t="str">
        <f t="shared" si="85"/>
        <v/>
      </c>
      <c r="EF23" s="1022"/>
      <c r="EG23" s="729" t="str">
        <f t="shared" si="86"/>
        <v/>
      </c>
      <c r="EH23" s="722" t="str">
        <f t="shared" si="87"/>
        <v>10-L5</v>
      </c>
      <c r="EI23" s="715" t="str">
        <f t="shared" si="88"/>
        <v>GTS-120</v>
      </c>
      <c r="EJ23" s="715">
        <f t="shared" si="89"/>
        <v>575</v>
      </c>
      <c r="EK23" s="716" t="str">
        <f t="shared" si="90"/>
        <v>5%-7%</v>
      </c>
      <c r="EL23" s="1039"/>
      <c r="EM23" s="718">
        <f t="shared" si="91"/>
        <v>0</v>
      </c>
      <c r="EN23" s="725"/>
      <c r="EO23" s="730"/>
      <c r="EP23" s="775" t="str">
        <f t="shared" si="92"/>
        <v/>
      </c>
      <c r="EQ23" s="1046" t="str">
        <f t="shared" si="93"/>
        <v/>
      </c>
      <c r="ER23" s="1022"/>
      <c r="ES23" s="729" t="str">
        <f t="shared" si="94"/>
        <v/>
      </c>
      <c r="ET23" s="722" t="str">
        <f t="shared" si="95"/>
        <v>10-L5</v>
      </c>
      <c r="EU23" s="715" t="str">
        <f t="shared" si="96"/>
        <v>GTS-120</v>
      </c>
      <c r="EV23" s="715">
        <f t="shared" si="97"/>
        <v>575</v>
      </c>
      <c r="EW23" s="716" t="str">
        <f t="shared" si="98"/>
        <v>5%-7%</v>
      </c>
      <c r="EX23" s="1039"/>
      <c r="EY23" s="718">
        <f t="shared" si="99"/>
        <v>0</v>
      </c>
      <c r="EZ23" s="725"/>
      <c r="FA23" s="730"/>
      <c r="FB23" s="775" t="str">
        <f t="shared" si="100"/>
        <v/>
      </c>
      <c r="FC23" s="1046" t="str">
        <f t="shared" si="101"/>
        <v/>
      </c>
      <c r="FD23" s="1022"/>
      <c r="FE23" s="729" t="str">
        <f t="shared" si="102"/>
        <v/>
      </c>
      <c r="FF23" s="722" t="str">
        <f t="shared" si="103"/>
        <v>10-L5</v>
      </c>
      <c r="FG23" s="715" t="str">
        <f t="shared" si="104"/>
        <v>GTS-120</v>
      </c>
      <c r="FH23" s="715">
        <f t="shared" si="105"/>
        <v>575</v>
      </c>
      <c r="FI23" s="716" t="str">
        <f t="shared" si="106"/>
        <v>5%-7%</v>
      </c>
      <c r="FJ23" s="729"/>
      <c r="FK23" s="718">
        <f t="shared" si="107"/>
        <v>0</v>
      </c>
      <c r="FL23" s="725"/>
      <c r="FM23" s="730"/>
      <c r="FN23" s="775" t="str">
        <f t="shared" si="108"/>
        <v/>
      </c>
      <c r="FO23" s="1046" t="str">
        <f t="shared" si="109"/>
        <v/>
      </c>
      <c r="FP23" s="1022"/>
      <c r="FQ23" s="729" t="str">
        <f t="shared" si="110"/>
        <v/>
      </c>
      <c r="FR23" s="722" t="str">
        <f t="shared" si="111"/>
        <v>10-L5</v>
      </c>
      <c r="FS23" s="715" t="str">
        <f t="shared" si="112"/>
        <v>GTS-120</v>
      </c>
      <c r="FT23" s="715">
        <f t="shared" si="113"/>
        <v>575</v>
      </c>
      <c r="FU23" s="716" t="str">
        <f t="shared" si="114"/>
        <v>5%-7%</v>
      </c>
      <c r="FV23" s="1039"/>
      <c r="FW23" s="718">
        <f t="shared" si="115"/>
        <v>0</v>
      </c>
      <c r="FX23" s="725"/>
      <c r="FY23" s="730"/>
      <c r="FZ23" s="775" t="str">
        <f t="shared" si="116"/>
        <v/>
      </c>
      <c r="GA23" s="1046" t="str">
        <f t="shared" si="117"/>
        <v/>
      </c>
      <c r="GB23" s="1022"/>
      <c r="GC23" s="729" t="str">
        <f t="shared" si="118"/>
        <v/>
      </c>
      <c r="GD23" s="1048">
        <f t="shared" si="119"/>
        <v>0</v>
      </c>
      <c r="GE23" s="1047" t="str">
        <f t="shared" si="120"/>
        <v/>
      </c>
      <c r="GF23" s="722" t="str">
        <f t="shared" si="121"/>
        <v>10-L5</v>
      </c>
      <c r="GG23" s="715" t="str">
        <f t="shared" si="122"/>
        <v>GTS-120</v>
      </c>
      <c r="GH23" s="715">
        <f t="shared" si="123"/>
        <v>575</v>
      </c>
      <c r="GI23" s="716" t="str">
        <f t="shared" si="124"/>
        <v>5%-7%</v>
      </c>
      <c r="GJ23" s="729"/>
      <c r="GK23" s="718">
        <f t="shared" si="125"/>
        <v>0</v>
      </c>
      <c r="GL23" s="725"/>
      <c r="GM23" s="730"/>
      <c r="GN23" s="775" t="str">
        <f t="shared" si="126"/>
        <v/>
      </c>
      <c r="GO23" s="1046" t="str">
        <f t="shared" si="127"/>
        <v/>
      </c>
      <c r="GP23" s="1022"/>
      <c r="GQ23" s="729" t="str">
        <f t="shared" si="128"/>
        <v/>
      </c>
      <c r="GR23" s="722" t="str">
        <f t="shared" si="129"/>
        <v>10-L5</v>
      </c>
      <c r="GS23" s="715" t="str">
        <f t="shared" si="130"/>
        <v>GTS-120</v>
      </c>
      <c r="GT23" s="715">
        <f t="shared" si="131"/>
        <v>575</v>
      </c>
      <c r="GU23" s="716" t="str">
        <f t="shared" si="132"/>
        <v>5%-7%</v>
      </c>
      <c r="GV23" s="1039"/>
      <c r="GW23" s="718">
        <f t="shared" si="133"/>
        <v>0</v>
      </c>
      <c r="GX23" s="725"/>
      <c r="GY23" s="730"/>
      <c r="GZ23" s="775" t="str">
        <f t="shared" si="134"/>
        <v/>
      </c>
      <c r="HA23" s="1046" t="str">
        <f t="shared" si="135"/>
        <v/>
      </c>
      <c r="HB23" s="1022"/>
      <c r="HC23" s="729" t="str">
        <f t="shared" si="136"/>
        <v/>
      </c>
      <c r="HD23" s="722" t="str">
        <f t="shared" si="137"/>
        <v>10-L5</v>
      </c>
      <c r="HE23" s="715" t="str">
        <f t="shared" si="138"/>
        <v>GTS-120</v>
      </c>
      <c r="HF23" s="715">
        <f t="shared" si="139"/>
        <v>575</v>
      </c>
      <c r="HG23" s="716" t="str">
        <f t="shared" si="140"/>
        <v>5%-7%</v>
      </c>
      <c r="HH23" s="1039"/>
      <c r="HI23" s="718">
        <f t="shared" si="141"/>
        <v>0</v>
      </c>
      <c r="HJ23" s="725"/>
      <c r="HK23" s="730"/>
      <c r="HL23" s="775" t="str">
        <f t="shared" si="142"/>
        <v/>
      </c>
      <c r="HM23" s="1046" t="str">
        <f t="shared" si="143"/>
        <v/>
      </c>
      <c r="HN23" s="1022"/>
      <c r="HO23" s="729" t="str">
        <f t="shared" si="144"/>
        <v/>
      </c>
      <c r="HP23" s="722" t="str">
        <f t="shared" si="145"/>
        <v>10-L5</v>
      </c>
      <c r="HQ23" s="715" t="str">
        <f t="shared" si="146"/>
        <v>GTS-120</v>
      </c>
      <c r="HR23" s="715">
        <f t="shared" si="147"/>
        <v>575</v>
      </c>
      <c r="HS23" s="716" t="str">
        <f t="shared" si="148"/>
        <v>5%-7%</v>
      </c>
      <c r="HT23" s="729"/>
      <c r="HU23" s="718">
        <f t="shared" si="149"/>
        <v>0</v>
      </c>
      <c r="HV23" s="725"/>
      <c r="HW23" s="730"/>
      <c r="HX23" s="775" t="str">
        <f t="shared" si="150"/>
        <v/>
      </c>
      <c r="HY23" s="1046" t="str">
        <f t="shared" si="151"/>
        <v/>
      </c>
      <c r="HZ23" s="1022"/>
      <c r="IA23" s="729" t="str">
        <f t="shared" si="152"/>
        <v/>
      </c>
      <c r="IB23" s="722" t="str">
        <f t="shared" si="153"/>
        <v>10-L5</v>
      </c>
      <c r="IC23" s="715" t="str">
        <f t="shared" si="154"/>
        <v>GTS-120</v>
      </c>
      <c r="ID23" s="715">
        <f t="shared" si="155"/>
        <v>575</v>
      </c>
      <c r="IE23" s="716" t="str">
        <f t="shared" si="156"/>
        <v>5%-7%</v>
      </c>
      <c r="IF23" s="1039"/>
      <c r="IG23" s="718">
        <f t="shared" si="157"/>
        <v>0</v>
      </c>
      <c r="IH23" s="725"/>
      <c r="II23" s="730"/>
      <c r="IJ23" s="775" t="str">
        <f t="shared" si="158"/>
        <v/>
      </c>
      <c r="IK23" s="1046" t="str">
        <f t="shared" si="159"/>
        <v/>
      </c>
      <c r="IL23" s="1022"/>
      <c r="IM23" s="729" t="str">
        <f t="shared" si="160"/>
        <v/>
      </c>
      <c r="IN23" s="1048">
        <f t="shared" si="161"/>
        <v>0</v>
      </c>
      <c r="IO23" s="1047" t="str">
        <f t="shared" si="162"/>
        <v/>
      </c>
      <c r="IP23" s="722" t="str">
        <f t="shared" si="163"/>
        <v>10-L5</v>
      </c>
      <c r="IQ23" s="715" t="str">
        <f t="shared" si="164"/>
        <v>GTS-120</v>
      </c>
      <c r="IR23" s="715">
        <f t="shared" si="165"/>
        <v>575</v>
      </c>
      <c r="IS23" s="716" t="str">
        <f t="shared" si="166"/>
        <v>5%-7%</v>
      </c>
      <c r="IT23" s="729"/>
      <c r="IU23" s="718">
        <f t="shared" si="167"/>
        <v>0</v>
      </c>
      <c r="IV23" s="725"/>
      <c r="IW23" s="730"/>
      <c r="IX23" s="775" t="str">
        <f t="shared" si="168"/>
        <v/>
      </c>
      <c r="IY23" s="1046" t="str">
        <f t="shared" si="169"/>
        <v/>
      </c>
      <c r="IZ23" s="1022"/>
      <c r="JA23" s="729" t="str">
        <f t="shared" si="170"/>
        <v/>
      </c>
      <c r="JB23" s="722" t="str">
        <f t="shared" si="171"/>
        <v>10-L5</v>
      </c>
      <c r="JC23" s="715" t="str">
        <f t="shared" si="172"/>
        <v>GTS-120</v>
      </c>
      <c r="JD23" s="715">
        <f t="shared" si="173"/>
        <v>575</v>
      </c>
      <c r="JE23" s="716" t="str">
        <f t="shared" si="174"/>
        <v>5%-7%</v>
      </c>
      <c r="JF23" s="1039"/>
      <c r="JG23" s="718">
        <f t="shared" si="175"/>
        <v>0</v>
      </c>
      <c r="JH23" s="725"/>
      <c r="JI23" s="730"/>
      <c r="JJ23" s="775" t="str">
        <f t="shared" si="176"/>
        <v/>
      </c>
      <c r="JK23" s="1046" t="str">
        <f t="shared" si="177"/>
        <v/>
      </c>
      <c r="JL23" s="1022"/>
      <c r="JM23" s="729" t="str">
        <f t="shared" si="178"/>
        <v/>
      </c>
      <c r="JN23" s="722" t="str">
        <f t="shared" si="179"/>
        <v>10-L5</v>
      </c>
      <c r="JO23" s="715" t="str">
        <f t="shared" si="180"/>
        <v>GTS-120</v>
      </c>
      <c r="JP23" s="715">
        <f t="shared" si="181"/>
        <v>575</v>
      </c>
      <c r="JQ23" s="716" t="str">
        <f t="shared" si="182"/>
        <v>5%-7%</v>
      </c>
      <c r="JR23" s="1039"/>
      <c r="JS23" s="718">
        <f t="shared" si="183"/>
        <v>0</v>
      </c>
      <c r="JT23" s="725"/>
      <c r="JU23" s="730"/>
      <c r="JV23" s="775" t="str">
        <f t="shared" si="184"/>
        <v/>
      </c>
      <c r="JW23" s="1046" t="str">
        <f t="shared" si="185"/>
        <v/>
      </c>
      <c r="JX23" s="1022"/>
      <c r="JY23" s="729" t="str">
        <f t="shared" si="186"/>
        <v/>
      </c>
      <c r="JZ23" s="722" t="str">
        <f t="shared" si="187"/>
        <v>10-L5</v>
      </c>
      <c r="KA23" s="715" t="str">
        <f t="shared" si="188"/>
        <v>GTS-120</v>
      </c>
      <c r="KB23" s="715">
        <f t="shared" si="189"/>
        <v>575</v>
      </c>
      <c r="KC23" s="716" t="str">
        <f t="shared" si="190"/>
        <v>5%-7%</v>
      </c>
      <c r="KD23" s="729"/>
      <c r="KE23" s="718">
        <f t="shared" si="191"/>
        <v>0</v>
      </c>
      <c r="KF23" s="725"/>
      <c r="KG23" s="730"/>
      <c r="KH23" s="775" t="str">
        <f t="shared" si="192"/>
        <v/>
      </c>
      <c r="KI23" s="1046" t="str">
        <f t="shared" si="193"/>
        <v/>
      </c>
      <c r="KJ23" s="1022"/>
      <c r="KK23" s="729" t="str">
        <f t="shared" si="194"/>
        <v/>
      </c>
      <c r="KL23" s="722" t="str">
        <f t="shared" si="195"/>
        <v>10-L5</v>
      </c>
      <c r="KM23" s="715" t="str">
        <f t="shared" si="196"/>
        <v>GTS-120</v>
      </c>
      <c r="KN23" s="715">
        <f t="shared" si="197"/>
        <v>575</v>
      </c>
      <c r="KO23" s="716" t="str">
        <f t="shared" si="198"/>
        <v>5%-7%</v>
      </c>
      <c r="KP23" s="1039"/>
      <c r="KQ23" s="718">
        <f t="shared" si="199"/>
        <v>0</v>
      </c>
      <c r="KR23" s="725"/>
      <c r="KS23" s="730"/>
      <c r="KT23" s="775" t="str">
        <f t="shared" si="200"/>
        <v/>
      </c>
      <c r="KU23" s="1046" t="str">
        <f t="shared" si="201"/>
        <v/>
      </c>
      <c r="KV23" s="1022"/>
      <c r="KW23" s="729" t="str">
        <f t="shared" si="202"/>
        <v/>
      </c>
      <c r="KX23" s="1048">
        <f t="shared" si="203"/>
        <v>0</v>
      </c>
      <c r="KY23" s="1047" t="str">
        <f t="shared" si="204"/>
        <v/>
      </c>
    </row>
    <row r="24" spans="1:311" ht="15.75">
      <c r="A24" s="1021" t="s">
        <v>41</v>
      </c>
      <c r="B24" s="778" t="s">
        <v>97</v>
      </c>
      <c r="C24" s="715" t="str">
        <f>VLOOKUP($B24,'OP Info'!$C$4:$J$62,4,FALSE)</f>
        <v>GTS-120</v>
      </c>
      <c r="D24" s="715">
        <f>VLOOKUP($B24,'OP Info'!$C$4:$J$62,3,FALSE)</f>
        <v>630</v>
      </c>
      <c r="E24" s="716" t="str">
        <f>CONCATENATE(VLOOKUP($B24,'OP Info'!$C$4:$J$62,5,FALSE),"%-",VLOOKUP($B24,'OP Info'!$C$4:$J$62,6,FALSE),"%")</f>
        <v>5%-7%</v>
      </c>
      <c r="F24" s="721"/>
      <c r="G24" s="718">
        <f t="shared" si="0"/>
        <v>0</v>
      </c>
      <c r="H24" s="786"/>
      <c r="I24" s="786"/>
      <c r="J24" s="775" t="str">
        <f t="shared" si="1"/>
        <v/>
      </c>
      <c r="K24" s="776" t="str">
        <f t="shared" si="2"/>
        <v/>
      </c>
      <c r="L24" s="1022"/>
      <c r="M24" s="757" t="str">
        <f t="shared" si="205"/>
        <v/>
      </c>
      <c r="N24" s="772" t="str">
        <f t="shared" si="3"/>
        <v>20-L5</v>
      </c>
      <c r="O24" s="715" t="str">
        <f t="shared" si="4"/>
        <v>GTS-120</v>
      </c>
      <c r="P24" s="715">
        <f t="shared" si="5"/>
        <v>630</v>
      </c>
      <c r="Q24" s="716" t="str">
        <f t="shared" si="6"/>
        <v>5%-7%</v>
      </c>
      <c r="R24" s="729"/>
      <c r="S24" s="729">
        <f t="shared" si="7"/>
        <v>0</v>
      </c>
      <c r="T24" s="725"/>
      <c r="U24" s="730"/>
      <c r="V24" s="775" t="str">
        <f t="shared" si="8"/>
        <v/>
      </c>
      <c r="W24" s="719" t="str">
        <f t="shared" si="9"/>
        <v/>
      </c>
      <c r="X24" s="1022"/>
      <c r="Y24" s="721" t="str">
        <f t="shared" si="10"/>
        <v/>
      </c>
      <c r="Z24" s="722" t="str">
        <f t="shared" si="11"/>
        <v>20-L5</v>
      </c>
      <c r="AA24" s="715" t="str">
        <f t="shared" si="12"/>
        <v>GTS-120</v>
      </c>
      <c r="AB24" s="715">
        <f t="shared" si="13"/>
        <v>630</v>
      </c>
      <c r="AC24" s="716" t="str">
        <f t="shared" si="14"/>
        <v>5%-7%</v>
      </c>
      <c r="AD24" s="1039"/>
      <c r="AE24" s="718">
        <f t="shared" si="15"/>
        <v>0</v>
      </c>
      <c r="AF24" s="725"/>
      <c r="AG24" s="730"/>
      <c r="AH24" s="775" t="str">
        <f t="shared" si="16"/>
        <v/>
      </c>
      <c r="AI24" s="719" t="str">
        <f t="shared" si="17"/>
        <v/>
      </c>
      <c r="AJ24" s="1022"/>
      <c r="AK24" s="721" t="str">
        <f t="shared" si="18"/>
        <v/>
      </c>
      <c r="AL24" s="722" t="str">
        <f t="shared" si="19"/>
        <v>20-L5</v>
      </c>
      <c r="AM24" s="715" t="str">
        <f t="shared" si="20"/>
        <v>GTS-120</v>
      </c>
      <c r="AN24" s="715">
        <f t="shared" si="21"/>
        <v>630</v>
      </c>
      <c r="AO24" s="716" t="str">
        <f t="shared" si="22"/>
        <v>5%-7%</v>
      </c>
      <c r="AP24" s="1039"/>
      <c r="AQ24" s="718">
        <f t="shared" si="23"/>
        <v>0</v>
      </c>
      <c r="AR24" s="725"/>
      <c r="AS24" s="730"/>
      <c r="AT24" s="775" t="str">
        <f t="shared" si="24"/>
        <v/>
      </c>
      <c r="AU24" s="1046" t="str">
        <f t="shared" si="25"/>
        <v/>
      </c>
      <c r="AV24" s="1022"/>
      <c r="AW24" s="721" t="str">
        <f t="shared" si="26"/>
        <v/>
      </c>
      <c r="AX24" s="722" t="str">
        <f t="shared" si="27"/>
        <v>20-L5</v>
      </c>
      <c r="AY24" s="715" t="str">
        <f t="shared" si="28"/>
        <v>GTS-120</v>
      </c>
      <c r="AZ24" s="715">
        <f t="shared" si="29"/>
        <v>630</v>
      </c>
      <c r="BA24" s="716" t="str">
        <f t="shared" si="30"/>
        <v>5%-7%</v>
      </c>
      <c r="BB24" s="1039"/>
      <c r="BC24" s="718">
        <f t="shared" si="31"/>
        <v>0</v>
      </c>
      <c r="BD24" s="725"/>
      <c r="BE24" s="730"/>
      <c r="BF24" s="775" t="str">
        <f t="shared" si="32"/>
        <v/>
      </c>
      <c r="BG24" s="1046" t="str">
        <f t="shared" si="33"/>
        <v/>
      </c>
      <c r="BH24" s="1022"/>
      <c r="BI24" s="721" t="str">
        <f t="shared" si="34"/>
        <v/>
      </c>
      <c r="BJ24" s="731">
        <f t="shared" si="35"/>
        <v>0</v>
      </c>
      <c r="BK24" s="1047" t="str">
        <f t="shared" si="36"/>
        <v/>
      </c>
      <c r="BL24" s="722" t="str">
        <f t="shared" si="37"/>
        <v>20-L5</v>
      </c>
      <c r="BM24" s="715" t="str">
        <f t="shared" si="38"/>
        <v>GTS-120</v>
      </c>
      <c r="BN24" s="715">
        <f t="shared" si="39"/>
        <v>630</v>
      </c>
      <c r="BO24" s="716" t="str">
        <f t="shared" si="40"/>
        <v>5%-7%</v>
      </c>
      <c r="BP24" s="729"/>
      <c r="BQ24" s="718">
        <f t="shared" si="41"/>
        <v>0</v>
      </c>
      <c r="BR24" s="725"/>
      <c r="BS24" s="730"/>
      <c r="BT24" s="775" t="str">
        <f t="shared" si="42"/>
        <v/>
      </c>
      <c r="BU24" s="1046" t="str">
        <f t="shared" si="43"/>
        <v/>
      </c>
      <c r="BV24" s="1022"/>
      <c r="BW24" s="729" t="str">
        <f t="shared" si="44"/>
        <v/>
      </c>
      <c r="BX24" s="722" t="str">
        <f t="shared" si="45"/>
        <v>20-L5</v>
      </c>
      <c r="BY24" s="715" t="str">
        <f t="shared" si="46"/>
        <v>GTS-120</v>
      </c>
      <c r="BZ24" s="715">
        <f t="shared" si="47"/>
        <v>630</v>
      </c>
      <c r="CA24" s="716" t="str">
        <f t="shared" si="48"/>
        <v>5%-7%</v>
      </c>
      <c r="CB24" s="1039"/>
      <c r="CC24" s="718">
        <f t="shared" si="49"/>
        <v>0</v>
      </c>
      <c r="CD24" s="725"/>
      <c r="CE24" s="730"/>
      <c r="CF24" s="775" t="str">
        <f t="shared" si="50"/>
        <v/>
      </c>
      <c r="CG24" s="1046" t="str">
        <f t="shared" si="51"/>
        <v/>
      </c>
      <c r="CH24" s="1022"/>
      <c r="CI24" s="729" t="str">
        <f t="shared" si="52"/>
        <v/>
      </c>
      <c r="CJ24" s="722" t="str">
        <f t="shared" si="53"/>
        <v>20-L5</v>
      </c>
      <c r="CK24" s="715" t="str">
        <f t="shared" si="54"/>
        <v>GTS-120</v>
      </c>
      <c r="CL24" s="715">
        <f t="shared" si="55"/>
        <v>630</v>
      </c>
      <c r="CM24" s="716" t="str">
        <f t="shared" si="56"/>
        <v>5%-7%</v>
      </c>
      <c r="CN24" s="1039"/>
      <c r="CO24" s="718">
        <f t="shared" si="57"/>
        <v>0</v>
      </c>
      <c r="CP24" s="725"/>
      <c r="CQ24" s="730"/>
      <c r="CR24" s="775" t="str">
        <f t="shared" si="58"/>
        <v/>
      </c>
      <c r="CS24" s="1046" t="str">
        <f t="shared" si="59"/>
        <v/>
      </c>
      <c r="CT24" s="1022"/>
      <c r="CU24" s="729" t="str">
        <f t="shared" si="60"/>
        <v/>
      </c>
      <c r="CV24" s="722" t="str">
        <f t="shared" si="61"/>
        <v>20-L5</v>
      </c>
      <c r="CW24" s="715" t="str">
        <f t="shared" si="62"/>
        <v>GTS-120</v>
      </c>
      <c r="CX24" s="715">
        <f t="shared" si="63"/>
        <v>630</v>
      </c>
      <c r="CY24" s="716" t="str">
        <f t="shared" si="64"/>
        <v>5%-7%</v>
      </c>
      <c r="CZ24" s="729"/>
      <c r="DA24" s="718">
        <f t="shared" si="65"/>
        <v>0</v>
      </c>
      <c r="DB24" s="725"/>
      <c r="DC24" s="730"/>
      <c r="DD24" s="775" t="str">
        <f t="shared" si="66"/>
        <v/>
      </c>
      <c r="DE24" s="1046" t="str">
        <f t="shared" si="67"/>
        <v/>
      </c>
      <c r="DF24" s="1022"/>
      <c r="DG24" s="729" t="str">
        <f t="shared" si="68"/>
        <v/>
      </c>
      <c r="DH24" s="722" t="str">
        <f t="shared" si="69"/>
        <v>20-L5</v>
      </c>
      <c r="DI24" s="715" t="str">
        <f t="shared" si="70"/>
        <v>GTS-120</v>
      </c>
      <c r="DJ24" s="715">
        <f t="shared" si="71"/>
        <v>630</v>
      </c>
      <c r="DK24" s="716" t="str">
        <f t="shared" si="72"/>
        <v>5%-7%</v>
      </c>
      <c r="DL24" s="1039"/>
      <c r="DM24" s="718">
        <f t="shared" si="73"/>
        <v>0</v>
      </c>
      <c r="DN24" s="725"/>
      <c r="DO24" s="730"/>
      <c r="DP24" s="775" t="str">
        <f t="shared" si="74"/>
        <v/>
      </c>
      <c r="DQ24" s="1046" t="str">
        <f t="shared" si="75"/>
        <v/>
      </c>
      <c r="DR24" s="1022"/>
      <c r="DS24" s="732" t="str">
        <f t="shared" si="76"/>
        <v/>
      </c>
      <c r="DT24" s="1048">
        <f t="shared" si="77"/>
        <v>0</v>
      </c>
      <c r="DU24" s="1049" t="str">
        <f t="shared" si="78"/>
        <v/>
      </c>
      <c r="DV24" s="722" t="str">
        <f t="shared" si="79"/>
        <v>20-L5</v>
      </c>
      <c r="DW24" s="715" t="str">
        <f t="shared" si="80"/>
        <v>GTS-120</v>
      </c>
      <c r="DX24" s="715">
        <f t="shared" si="81"/>
        <v>630</v>
      </c>
      <c r="DY24" s="716" t="str">
        <f t="shared" si="82"/>
        <v>5%-7%</v>
      </c>
      <c r="DZ24" s="729"/>
      <c r="EA24" s="718">
        <f t="shared" si="83"/>
        <v>0</v>
      </c>
      <c r="EB24" s="725"/>
      <c r="EC24" s="730"/>
      <c r="ED24" s="775" t="str">
        <f t="shared" si="84"/>
        <v/>
      </c>
      <c r="EE24" s="1046" t="str">
        <f t="shared" si="85"/>
        <v/>
      </c>
      <c r="EF24" s="1022"/>
      <c r="EG24" s="729" t="str">
        <f t="shared" si="86"/>
        <v/>
      </c>
      <c r="EH24" s="722" t="str">
        <f t="shared" si="87"/>
        <v>20-L5</v>
      </c>
      <c r="EI24" s="715" t="str">
        <f t="shared" si="88"/>
        <v>GTS-120</v>
      </c>
      <c r="EJ24" s="715">
        <f t="shared" si="89"/>
        <v>630</v>
      </c>
      <c r="EK24" s="716" t="str">
        <f t="shared" si="90"/>
        <v>5%-7%</v>
      </c>
      <c r="EL24" s="1039"/>
      <c r="EM24" s="718">
        <f t="shared" si="91"/>
        <v>0</v>
      </c>
      <c r="EN24" s="725"/>
      <c r="EO24" s="730"/>
      <c r="EP24" s="775" t="str">
        <f t="shared" si="92"/>
        <v/>
      </c>
      <c r="EQ24" s="1046" t="str">
        <f t="shared" si="93"/>
        <v/>
      </c>
      <c r="ER24" s="1022"/>
      <c r="ES24" s="729" t="str">
        <f t="shared" si="94"/>
        <v/>
      </c>
      <c r="ET24" s="722" t="str">
        <f t="shared" si="95"/>
        <v>20-L5</v>
      </c>
      <c r="EU24" s="715" t="str">
        <f t="shared" si="96"/>
        <v>GTS-120</v>
      </c>
      <c r="EV24" s="715">
        <f t="shared" si="97"/>
        <v>630</v>
      </c>
      <c r="EW24" s="716" t="str">
        <f t="shared" si="98"/>
        <v>5%-7%</v>
      </c>
      <c r="EX24" s="1039"/>
      <c r="EY24" s="718">
        <f t="shared" si="99"/>
        <v>0</v>
      </c>
      <c r="EZ24" s="725"/>
      <c r="FA24" s="730"/>
      <c r="FB24" s="775" t="str">
        <f t="shared" si="100"/>
        <v/>
      </c>
      <c r="FC24" s="1046" t="str">
        <f t="shared" si="101"/>
        <v/>
      </c>
      <c r="FD24" s="1022"/>
      <c r="FE24" s="729" t="str">
        <f t="shared" si="102"/>
        <v/>
      </c>
      <c r="FF24" s="722" t="str">
        <f t="shared" si="103"/>
        <v>20-L5</v>
      </c>
      <c r="FG24" s="715" t="str">
        <f t="shared" si="104"/>
        <v>GTS-120</v>
      </c>
      <c r="FH24" s="715">
        <f t="shared" si="105"/>
        <v>630</v>
      </c>
      <c r="FI24" s="716" t="str">
        <f t="shared" si="106"/>
        <v>5%-7%</v>
      </c>
      <c r="FJ24" s="729"/>
      <c r="FK24" s="718">
        <f t="shared" si="107"/>
        <v>0</v>
      </c>
      <c r="FL24" s="725"/>
      <c r="FM24" s="730"/>
      <c r="FN24" s="775" t="str">
        <f t="shared" si="108"/>
        <v/>
      </c>
      <c r="FO24" s="1046" t="str">
        <f t="shared" si="109"/>
        <v/>
      </c>
      <c r="FP24" s="1022"/>
      <c r="FQ24" s="729" t="str">
        <f t="shared" si="110"/>
        <v/>
      </c>
      <c r="FR24" s="722" t="str">
        <f t="shared" si="111"/>
        <v>20-L5</v>
      </c>
      <c r="FS24" s="715" t="str">
        <f t="shared" si="112"/>
        <v>GTS-120</v>
      </c>
      <c r="FT24" s="715">
        <f t="shared" si="113"/>
        <v>630</v>
      </c>
      <c r="FU24" s="716" t="str">
        <f t="shared" si="114"/>
        <v>5%-7%</v>
      </c>
      <c r="FV24" s="1039"/>
      <c r="FW24" s="718">
        <f t="shared" si="115"/>
        <v>0</v>
      </c>
      <c r="FX24" s="725"/>
      <c r="FY24" s="730"/>
      <c r="FZ24" s="775" t="str">
        <f t="shared" si="116"/>
        <v/>
      </c>
      <c r="GA24" s="1046" t="str">
        <f t="shared" si="117"/>
        <v/>
      </c>
      <c r="GB24" s="1022"/>
      <c r="GC24" s="729" t="str">
        <f t="shared" si="118"/>
        <v/>
      </c>
      <c r="GD24" s="1048">
        <f t="shared" si="119"/>
        <v>0</v>
      </c>
      <c r="GE24" s="1047" t="str">
        <f t="shared" si="120"/>
        <v/>
      </c>
      <c r="GF24" s="722" t="str">
        <f t="shared" si="121"/>
        <v>20-L5</v>
      </c>
      <c r="GG24" s="715" t="str">
        <f t="shared" si="122"/>
        <v>GTS-120</v>
      </c>
      <c r="GH24" s="715">
        <f t="shared" si="123"/>
        <v>630</v>
      </c>
      <c r="GI24" s="716" t="str">
        <f t="shared" si="124"/>
        <v>5%-7%</v>
      </c>
      <c r="GJ24" s="729"/>
      <c r="GK24" s="718">
        <f t="shared" si="125"/>
        <v>0</v>
      </c>
      <c r="GL24" s="725"/>
      <c r="GM24" s="730"/>
      <c r="GN24" s="775" t="str">
        <f t="shared" si="126"/>
        <v/>
      </c>
      <c r="GO24" s="1046" t="str">
        <f t="shared" si="127"/>
        <v/>
      </c>
      <c r="GP24" s="1022"/>
      <c r="GQ24" s="729" t="str">
        <f t="shared" si="128"/>
        <v/>
      </c>
      <c r="GR24" s="722" t="str">
        <f t="shared" si="129"/>
        <v>20-L5</v>
      </c>
      <c r="GS24" s="715" t="str">
        <f t="shared" si="130"/>
        <v>GTS-120</v>
      </c>
      <c r="GT24" s="715">
        <f t="shared" si="131"/>
        <v>630</v>
      </c>
      <c r="GU24" s="716" t="str">
        <f t="shared" si="132"/>
        <v>5%-7%</v>
      </c>
      <c r="GV24" s="1039"/>
      <c r="GW24" s="718">
        <f t="shared" si="133"/>
        <v>0</v>
      </c>
      <c r="GX24" s="725"/>
      <c r="GY24" s="730"/>
      <c r="GZ24" s="775" t="str">
        <f t="shared" si="134"/>
        <v/>
      </c>
      <c r="HA24" s="1046" t="str">
        <f t="shared" si="135"/>
        <v/>
      </c>
      <c r="HB24" s="1022"/>
      <c r="HC24" s="729" t="str">
        <f t="shared" si="136"/>
        <v/>
      </c>
      <c r="HD24" s="722" t="str">
        <f t="shared" si="137"/>
        <v>20-L5</v>
      </c>
      <c r="HE24" s="715" t="str">
        <f t="shared" si="138"/>
        <v>GTS-120</v>
      </c>
      <c r="HF24" s="715">
        <f t="shared" si="139"/>
        <v>630</v>
      </c>
      <c r="HG24" s="716" t="str">
        <f t="shared" si="140"/>
        <v>5%-7%</v>
      </c>
      <c r="HH24" s="1039"/>
      <c r="HI24" s="718">
        <f t="shared" si="141"/>
        <v>0</v>
      </c>
      <c r="HJ24" s="725"/>
      <c r="HK24" s="730"/>
      <c r="HL24" s="775" t="str">
        <f t="shared" si="142"/>
        <v/>
      </c>
      <c r="HM24" s="1046" t="str">
        <f t="shared" si="143"/>
        <v/>
      </c>
      <c r="HN24" s="1022"/>
      <c r="HO24" s="729" t="str">
        <f t="shared" si="144"/>
        <v/>
      </c>
      <c r="HP24" s="722" t="str">
        <f t="shared" si="145"/>
        <v>20-L5</v>
      </c>
      <c r="HQ24" s="715" t="str">
        <f t="shared" si="146"/>
        <v>GTS-120</v>
      </c>
      <c r="HR24" s="715">
        <f t="shared" si="147"/>
        <v>630</v>
      </c>
      <c r="HS24" s="716" t="str">
        <f t="shared" si="148"/>
        <v>5%-7%</v>
      </c>
      <c r="HT24" s="729"/>
      <c r="HU24" s="718">
        <f t="shared" si="149"/>
        <v>0</v>
      </c>
      <c r="HV24" s="725"/>
      <c r="HW24" s="730"/>
      <c r="HX24" s="775" t="str">
        <f t="shared" si="150"/>
        <v/>
      </c>
      <c r="HY24" s="1046" t="str">
        <f t="shared" si="151"/>
        <v/>
      </c>
      <c r="HZ24" s="1022"/>
      <c r="IA24" s="729" t="str">
        <f t="shared" si="152"/>
        <v/>
      </c>
      <c r="IB24" s="722" t="str">
        <f t="shared" si="153"/>
        <v>20-L5</v>
      </c>
      <c r="IC24" s="715" t="str">
        <f t="shared" si="154"/>
        <v>GTS-120</v>
      </c>
      <c r="ID24" s="715">
        <f t="shared" si="155"/>
        <v>630</v>
      </c>
      <c r="IE24" s="716" t="str">
        <f t="shared" si="156"/>
        <v>5%-7%</v>
      </c>
      <c r="IF24" s="1039"/>
      <c r="IG24" s="718">
        <f t="shared" si="157"/>
        <v>0</v>
      </c>
      <c r="IH24" s="725"/>
      <c r="II24" s="730"/>
      <c r="IJ24" s="775" t="str">
        <f t="shared" si="158"/>
        <v/>
      </c>
      <c r="IK24" s="1046" t="str">
        <f t="shared" si="159"/>
        <v/>
      </c>
      <c r="IL24" s="1022"/>
      <c r="IM24" s="729" t="str">
        <f t="shared" si="160"/>
        <v/>
      </c>
      <c r="IN24" s="1048">
        <f t="shared" si="161"/>
        <v>0</v>
      </c>
      <c r="IO24" s="1047" t="str">
        <f t="shared" si="162"/>
        <v/>
      </c>
      <c r="IP24" s="722" t="str">
        <f t="shared" si="163"/>
        <v>20-L5</v>
      </c>
      <c r="IQ24" s="715" t="str">
        <f t="shared" si="164"/>
        <v>GTS-120</v>
      </c>
      <c r="IR24" s="715">
        <f t="shared" si="165"/>
        <v>630</v>
      </c>
      <c r="IS24" s="716" t="str">
        <f t="shared" si="166"/>
        <v>5%-7%</v>
      </c>
      <c r="IT24" s="729"/>
      <c r="IU24" s="718">
        <f t="shared" si="167"/>
        <v>0</v>
      </c>
      <c r="IV24" s="725"/>
      <c r="IW24" s="730"/>
      <c r="IX24" s="775" t="str">
        <f t="shared" si="168"/>
        <v/>
      </c>
      <c r="IY24" s="1046" t="str">
        <f t="shared" si="169"/>
        <v/>
      </c>
      <c r="IZ24" s="1022"/>
      <c r="JA24" s="729" t="str">
        <f t="shared" si="170"/>
        <v/>
      </c>
      <c r="JB24" s="722" t="str">
        <f t="shared" si="171"/>
        <v>20-L5</v>
      </c>
      <c r="JC24" s="715" t="str">
        <f t="shared" si="172"/>
        <v>GTS-120</v>
      </c>
      <c r="JD24" s="715">
        <f t="shared" si="173"/>
        <v>630</v>
      </c>
      <c r="JE24" s="716" t="str">
        <f t="shared" si="174"/>
        <v>5%-7%</v>
      </c>
      <c r="JF24" s="1039"/>
      <c r="JG24" s="718">
        <f t="shared" si="175"/>
        <v>0</v>
      </c>
      <c r="JH24" s="725"/>
      <c r="JI24" s="730"/>
      <c r="JJ24" s="775" t="str">
        <f t="shared" si="176"/>
        <v/>
      </c>
      <c r="JK24" s="1046" t="str">
        <f t="shared" si="177"/>
        <v/>
      </c>
      <c r="JL24" s="1022"/>
      <c r="JM24" s="729" t="str">
        <f t="shared" si="178"/>
        <v/>
      </c>
      <c r="JN24" s="722" t="str">
        <f t="shared" si="179"/>
        <v>20-L5</v>
      </c>
      <c r="JO24" s="715" t="str">
        <f t="shared" si="180"/>
        <v>GTS-120</v>
      </c>
      <c r="JP24" s="715">
        <f t="shared" si="181"/>
        <v>630</v>
      </c>
      <c r="JQ24" s="716" t="str">
        <f t="shared" si="182"/>
        <v>5%-7%</v>
      </c>
      <c r="JR24" s="1039"/>
      <c r="JS24" s="718">
        <f t="shared" si="183"/>
        <v>0</v>
      </c>
      <c r="JT24" s="725"/>
      <c r="JU24" s="730"/>
      <c r="JV24" s="775" t="str">
        <f t="shared" si="184"/>
        <v/>
      </c>
      <c r="JW24" s="1046" t="str">
        <f t="shared" si="185"/>
        <v/>
      </c>
      <c r="JX24" s="1022"/>
      <c r="JY24" s="729" t="str">
        <f t="shared" si="186"/>
        <v/>
      </c>
      <c r="JZ24" s="722" t="str">
        <f t="shared" si="187"/>
        <v>20-L5</v>
      </c>
      <c r="KA24" s="715" t="str">
        <f t="shared" si="188"/>
        <v>GTS-120</v>
      </c>
      <c r="KB24" s="715">
        <f t="shared" si="189"/>
        <v>630</v>
      </c>
      <c r="KC24" s="716" t="str">
        <f t="shared" si="190"/>
        <v>5%-7%</v>
      </c>
      <c r="KD24" s="729"/>
      <c r="KE24" s="718">
        <f t="shared" si="191"/>
        <v>0</v>
      </c>
      <c r="KF24" s="725"/>
      <c r="KG24" s="730"/>
      <c r="KH24" s="775" t="str">
        <f t="shared" si="192"/>
        <v/>
      </c>
      <c r="KI24" s="1046" t="str">
        <f t="shared" si="193"/>
        <v/>
      </c>
      <c r="KJ24" s="1022"/>
      <c r="KK24" s="729" t="str">
        <f t="shared" si="194"/>
        <v/>
      </c>
      <c r="KL24" s="722" t="str">
        <f t="shared" si="195"/>
        <v>20-L5</v>
      </c>
      <c r="KM24" s="715" t="str">
        <f t="shared" si="196"/>
        <v>GTS-120</v>
      </c>
      <c r="KN24" s="715">
        <f t="shared" si="197"/>
        <v>630</v>
      </c>
      <c r="KO24" s="716" t="str">
        <f t="shared" si="198"/>
        <v>5%-7%</v>
      </c>
      <c r="KP24" s="1039"/>
      <c r="KQ24" s="718">
        <f t="shared" si="199"/>
        <v>0</v>
      </c>
      <c r="KR24" s="725"/>
      <c r="KS24" s="730"/>
      <c r="KT24" s="775" t="str">
        <f t="shared" si="200"/>
        <v/>
      </c>
      <c r="KU24" s="1046" t="str">
        <f t="shared" si="201"/>
        <v/>
      </c>
      <c r="KV24" s="1022"/>
      <c r="KW24" s="729" t="str">
        <f t="shared" si="202"/>
        <v/>
      </c>
      <c r="KX24" s="1048">
        <f t="shared" si="203"/>
        <v>0</v>
      </c>
      <c r="KY24" s="1047" t="str">
        <f t="shared" si="204"/>
        <v/>
      </c>
    </row>
    <row r="25" spans="1:311" ht="15.75">
      <c r="A25" s="1021" t="s">
        <v>41</v>
      </c>
      <c r="B25" s="778" t="s">
        <v>99</v>
      </c>
      <c r="C25" s="715" t="str">
        <f>VLOOKUP($B25,'OP Info'!$C$4:$J$62,4,FALSE)</f>
        <v>GTS-120</v>
      </c>
      <c r="D25" s="715">
        <f>VLOOKUP($B25,'OP Info'!$C$4:$J$62,3,FALSE)</f>
        <v>630</v>
      </c>
      <c r="E25" s="716" t="str">
        <f>CONCATENATE(VLOOKUP($B25,'OP Info'!$C$4:$J$62,5,FALSE),"%-",VLOOKUP($B25,'OP Info'!$C$4:$J$62,6,FALSE),"%")</f>
        <v>5%-7%</v>
      </c>
      <c r="F25" s="721"/>
      <c r="G25" s="718">
        <f t="shared" si="0"/>
        <v>0</v>
      </c>
      <c r="H25" s="786"/>
      <c r="I25" s="786"/>
      <c r="J25" s="775" t="str">
        <f t="shared" si="1"/>
        <v/>
      </c>
      <c r="K25" s="776" t="str">
        <f t="shared" si="2"/>
        <v/>
      </c>
      <c r="L25" s="1022"/>
      <c r="M25" s="757" t="str">
        <f t="shared" si="205"/>
        <v/>
      </c>
      <c r="N25" s="772" t="str">
        <f t="shared" si="3"/>
        <v>30-L5</v>
      </c>
      <c r="O25" s="715" t="str">
        <f t="shared" si="4"/>
        <v>GTS-120</v>
      </c>
      <c r="P25" s="715">
        <f t="shared" si="5"/>
        <v>630</v>
      </c>
      <c r="Q25" s="716" t="str">
        <f t="shared" si="6"/>
        <v>5%-7%</v>
      </c>
      <c r="R25" s="729"/>
      <c r="S25" s="729">
        <f t="shared" si="7"/>
        <v>0</v>
      </c>
      <c r="T25" s="725"/>
      <c r="U25" s="730"/>
      <c r="V25" s="775" t="str">
        <f t="shared" si="8"/>
        <v/>
      </c>
      <c r="W25" s="719" t="str">
        <f t="shared" si="9"/>
        <v/>
      </c>
      <c r="X25" s="1022"/>
      <c r="Y25" s="721" t="str">
        <f t="shared" si="10"/>
        <v/>
      </c>
      <c r="Z25" s="722" t="str">
        <f t="shared" si="11"/>
        <v>30-L5</v>
      </c>
      <c r="AA25" s="715" t="str">
        <f t="shared" si="12"/>
        <v>GTS-120</v>
      </c>
      <c r="AB25" s="715">
        <f t="shared" si="13"/>
        <v>630</v>
      </c>
      <c r="AC25" s="716" t="str">
        <f t="shared" si="14"/>
        <v>5%-7%</v>
      </c>
      <c r="AD25" s="1039"/>
      <c r="AE25" s="718">
        <f t="shared" si="15"/>
        <v>0</v>
      </c>
      <c r="AF25" s="725"/>
      <c r="AG25" s="730"/>
      <c r="AH25" s="775" t="str">
        <f t="shared" si="16"/>
        <v/>
      </c>
      <c r="AI25" s="719" t="str">
        <f t="shared" si="17"/>
        <v/>
      </c>
      <c r="AJ25" s="1022"/>
      <c r="AK25" s="721" t="str">
        <f t="shared" si="18"/>
        <v/>
      </c>
      <c r="AL25" s="722" t="str">
        <f t="shared" si="19"/>
        <v>30-L5</v>
      </c>
      <c r="AM25" s="715" t="str">
        <f t="shared" si="20"/>
        <v>GTS-120</v>
      </c>
      <c r="AN25" s="715">
        <f t="shared" si="21"/>
        <v>630</v>
      </c>
      <c r="AO25" s="716" t="str">
        <f t="shared" si="22"/>
        <v>5%-7%</v>
      </c>
      <c r="AP25" s="1039"/>
      <c r="AQ25" s="718">
        <f t="shared" si="23"/>
        <v>0</v>
      </c>
      <c r="AR25" s="725"/>
      <c r="AS25" s="730"/>
      <c r="AT25" s="775" t="str">
        <f t="shared" si="24"/>
        <v/>
      </c>
      <c r="AU25" s="1046" t="str">
        <f t="shared" si="25"/>
        <v/>
      </c>
      <c r="AV25" s="1022"/>
      <c r="AW25" s="721" t="str">
        <f t="shared" si="26"/>
        <v/>
      </c>
      <c r="AX25" s="722" t="str">
        <f t="shared" si="27"/>
        <v>30-L5</v>
      </c>
      <c r="AY25" s="715" t="str">
        <f t="shared" si="28"/>
        <v>GTS-120</v>
      </c>
      <c r="AZ25" s="715">
        <f t="shared" si="29"/>
        <v>630</v>
      </c>
      <c r="BA25" s="716" t="str">
        <f t="shared" si="30"/>
        <v>5%-7%</v>
      </c>
      <c r="BB25" s="1039"/>
      <c r="BC25" s="718">
        <f t="shared" si="31"/>
        <v>0</v>
      </c>
      <c r="BD25" s="725"/>
      <c r="BE25" s="730"/>
      <c r="BF25" s="775" t="str">
        <f t="shared" si="32"/>
        <v/>
      </c>
      <c r="BG25" s="1046" t="str">
        <f t="shared" si="33"/>
        <v/>
      </c>
      <c r="BH25" s="1022"/>
      <c r="BI25" s="721" t="str">
        <f t="shared" si="34"/>
        <v/>
      </c>
      <c r="BJ25" s="731">
        <f t="shared" si="35"/>
        <v>0</v>
      </c>
      <c r="BK25" s="1047" t="str">
        <f t="shared" si="36"/>
        <v/>
      </c>
      <c r="BL25" s="722" t="str">
        <f t="shared" si="37"/>
        <v>30-L5</v>
      </c>
      <c r="BM25" s="715" t="str">
        <f t="shared" si="38"/>
        <v>GTS-120</v>
      </c>
      <c r="BN25" s="715">
        <f t="shared" si="39"/>
        <v>630</v>
      </c>
      <c r="BO25" s="716" t="str">
        <f t="shared" si="40"/>
        <v>5%-7%</v>
      </c>
      <c r="BP25" s="729"/>
      <c r="BQ25" s="718">
        <f t="shared" si="41"/>
        <v>0</v>
      </c>
      <c r="BR25" s="725"/>
      <c r="BS25" s="730"/>
      <c r="BT25" s="775" t="str">
        <f t="shared" si="42"/>
        <v/>
      </c>
      <c r="BU25" s="1046" t="str">
        <f t="shared" si="43"/>
        <v/>
      </c>
      <c r="BV25" s="1022"/>
      <c r="BW25" s="729" t="str">
        <f t="shared" si="44"/>
        <v/>
      </c>
      <c r="BX25" s="722" t="str">
        <f t="shared" si="45"/>
        <v>30-L5</v>
      </c>
      <c r="BY25" s="715" t="str">
        <f t="shared" si="46"/>
        <v>GTS-120</v>
      </c>
      <c r="BZ25" s="715">
        <f t="shared" si="47"/>
        <v>630</v>
      </c>
      <c r="CA25" s="716" t="str">
        <f t="shared" si="48"/>
        <v>5%-7%</v>
      </c>
      <c r="CB25" s="1039"/>
      <c r="CC25" s="718">
        <f t="shared" si="49"/>
        <v>0</v>
      </c>
      <c r="CD25" s="725"/>
      <c r="CE25" s="730"/>
      <c r="CF25" s="775" t="str">
        <f t="shared" si="50"/>
        <v/>
      </c>
      <c r="CG25" s="1046" t="str">
        <f t="shared" si="51"/>
        <v/>
      </c>
      <c r="CH25" s="1022"/>
      <c r="CI25" s="729" t="str">
        <f t="shared" si="52"/>
        <v/>
      </c>
      <c r="CJ25" s="722" t="str">
        <f t="shared" si="53"/>
        <v>30-L5</v>
      </c>
      <c r="CK25" s="715" t="str">
        <f t="shared" si="54"/>
        <v>GTS-120</v>
      </c>
      <c r="CL25" s="715">
        <f t="shared" si="55"/>
        <v>630</v>
      </c>
      <c r="CM25" s="716" t="str">
        <f t="shared" si="56"/>
        <v>5%-7%</v>
      </c>
      <c r="CN25" s="1039"/>
      <c r="CO25" s="718">
        <f t="shared" si="57"/>
        <v>0</v>
      </c>
      <c r="CP25" s="725"/>
      <c r="CQ25" s="730"/>
      <c r="CR25" s="775" t="str">
        <f t="shared" si="58"/>
        <v/>
      </c>
      <c r="CS25" s="1046" t="str">
        <f t="shared" si="59"/>
        <v/>
      </c>
      <c r="CT25" s="1022"/>
      <c r="CU25" s="729" t="str">
        <f t="shared" si="60"/>
        <v/>
      </c>
      <c r="CV25" s="722" t="str">
        <f t="shared" si="61"/>
        <v>30-L5</v>
      </c>
      <c r="CW25" s="715" t="str">
        <f t="shared" si="62"/>
        <v>GTS-120</v>
      </c>
      <c r="CX25" s="715">
        <f t="shared" si="63"/>
        <v>630</v>
      </c>
      <c r="CY25" s="716" t="str">
        <f t="shared" si="64"/>
        <v>5%-7%</v>
      </c>
      <c r="CZ25" s="729"/>
      <c r="DA25" s="718">
        <f t="shared" si="65"/>
        <v>0</v>
      </c>
      <c r="DB25" s="725"/>
      <c r="DC25" s="730"/>
      <c r="DD25" s="775" t="str">
        <f t="shared" si="66"/>
        <v/>
      </c>
      <c r="DE25" s="1046" t="str">
        <f t="shared" si="67"/>
        <v/>
      </c>
      <c r="DF25" s="1022"/>
      <c r="DG25" s="729" t="str">
        <f t="shared" si="68"/>
        <v/>
      </c>
      <c r="DH25" s="722" t="str">
        <f t="shared" si="69"/>
        <v>30-L5</v>
      </c>
      <c r="DI25" s="715" t="str">
        <f t="shared" si="70"/>
        <v>GTS-120</v>
      </c>
      <c r="DJ25" s="715">
        <f t="shared" si="71"/>
        <v>630</v>
      </c>
      <c r="DK25" s="716" t="str">
        <f t="shared" si="72"/>
        <v>5%-7%</v>
      </c>
      <c r="DL25" s="1039"/>
      <c r="DM25" s="718">
        <f t="shared" si="73"/>
        <v>0</v>
      </c>
      <c r="DN25" s="725"/>
      <c r="DO25" s="730"/>
      <c r="DP25" s="775" t="str">
        <f t="shared" si="74"/>
        <v/>
      </c>
      <c r="DQ25" s="1046" t="str">
        <f t="shared" si="75"/>
        <v/>
      </c>
      <c r="DR25" s="1022"/>
      <c r="DS25" s="732" t="str">
        <f t="shared" si="76"/>
        <v/>
      </c>
      <c r="DT25" s="1048">
        <f t="shared" si="77"/>
        <v>0</v>
      </c>
      <c r="DU25" s="1049" t="str">
        <f t="shared" si="78"/>
        <v/>
      </c>
      <c r="DV25" s="722" t="str">
        <f t="shared" si="79"/>
        <v>30-L5</v>
      </c>
      <c r="DW25" s="715" t="str">
        <f t="shared" si="80"/>
        <v>GTS-120</v>
      </c>
      <c r="DX25" s="715">
        <f t="shared" si="81"/>
        <v>630</v>
      </c>
      <c r="DY25" s="716" t="str">
        <f t="shared" si="82"/>
        <v>5%-7%</v>
      </c>
      <c r="DZ25" s="729"/>
      <c r="EA25" s="718">
        <f t="shared" si="83"/>
        <v>0</v>
      </c>
      <c r="EB25" s="725"/>
      <c r="EC25" s="730"/>
      <c r="ED25" s="775" t="str">
        <f t="shared" si="84"/>
        <v/>
      </c>
      <c r="EE25" s="1046" t="str">
        <f t="shared" si="85"/>
        <v/>
      </c>
      <c r="EF25" s="1022"/>
      <c r="EG25" s="729" t="str">
        <f t="shared" si="86"/>
        <v/>
      </c>
      <c r="EH25" s="722" t="str">
        <f t="shared" si="87"/>
        <v>30-L5</v>
      </c>
      <c r="EI25" s="715" t="str">
        <f t="shared" si="88"/>
        <v>GTS-120</v>
      </c>
      <c r="EJ25" s="715">
        <f t="shared" si="89"/>
        <v>630</v>
      </c>
      <c r="EK25" s="716" t="str">
        <f t="shared" si="90"/>
        <v>5%-7%</v>
      </c>
      <c r="EL25" s="1039"/>
      <c r="EM25" s="718">
        <f t="shared" si="91"/>
        <v>0</v>
      </c>
      <c r="EN25" s="725"/>
      <c r="EO25" s="730"/>
      <c r="EP25" s="775" t="str">
        <f t="shared" si="92"/>
        <v/>
      </c>
      <c r="EQ25" s="1046" t="str">
        <f t="shared" si="93"/>
        <v/>
      </c>
      <c r="ER25" s="1022"/>
      <c r="ES25" s="729" t="str">
        <f t="shared" si="94"/>
        <v/>
      </c>
      <c r="ET25" s="722" t="str">
        <f t="shared" si="95"/>
        <v>30-L5</v>
      </c>
      <c r="EU25" s="715" t="str">
        <f t="shared" si="96"/>
        <v>GTS-120</v>
      </c>
      <c r="EV25" s="715">
        <f t="shared" si="97"/>
        <v>630</v>
      </c>
      <c r="EW25" s="716" t="str">
        <f t="shared" si="98"/>
        <v>5%-7%</v>
      </c>
      <c r="EX25" s="1039"/>
      <c r="EY25" s="718">
        <f t="shared" si="99"/>
        <v>0</v>
      </c>
      <c r="EZ25" s="725"/>
      <c r="FA25" s="730"/>
      <c r="FB25" s="775" t="str">
        <f t="shared" si="100"/>
        <v/>
      </c>
      <c r="FC25" s="1046" t="str">
        <f t="shared" si="101"/>
        <v/>
      </c>
      <c r="FD25" s="1022"/>
      <c r="FE25" s="729" t="str">
        <f t="shared" si="102"/>
        <v/>
      </c>
      <c r="FF25" s="722" t="str">
        <f t="shared" si="103"/>
        <v>30-L5</v>
      </c>
      <c r="FG25" s="715" t="str">
        <f t="shared" si="104"/>
        <v>GTS-120</v>
      </c>
      <c r="FH25" s="715">
        <f t="shared" si="105"/>
        <v>630</v>
      </c>
      <c r="FI25" s="716" t="str">
        <f t="shared" si="106"/>
        <v>5%-7%</v>
      </c>
      <c r="FJ25" s="729"/>
      <c r="FK25" s="718">
        <f t="shared" si="107"/>
        <v>0</v>
      </c>
      <c r="FL25" s="725"/>
      <c r="FM25" s="730"/>
      <c r="FN25" s="775" t="str">
        <f t="shared" si="108"/>
        <v/>
      </c>
      <c r="FO25" s="1046" t="str">
        <f t="shared" si="109"/>
        <v/>
      </c>
      <c r="FP25" s="1022"/>
      <c r="FQ25" s="729" t="str">
        <f t="shared" si="110"/>
        <v/>
      </c>
      <c r="FR25" s="722" t="str">
        <f t="shared" si="111"/>
        <v>30-L5</v>
      </c>
      <c r="FS25" s="715" t="str">
        <f t="shared" si="112"/>
        <v>GTS-120</v>
      </c>
      <c r="FT25" s="715">
        <f t="shared" si="113"/>
        <v>630</v>
      </c>
      <c r="FU25" s="716" t="str">
        <f t="shared" si="114"/>
        <v>5%-7%</v>
      </c>
      <c r="FV25" s="1039"/>
      <c r="FW25" s="718">
        <f t="shared" si="115"/>
        <v>0</v>
      </c>
      <c r="FX25" s="725"/>
      <c r="FY25" s="730"/>
      <c r="FZ25" s="775" t="str">
        <f t="shared" si="116"/>
        <v/>
      </c>
      <c r="GA25" s="1046" t="str">
        <f t="shared" si="117"/>
        <v/>
      </c>
      <c r="GB25" s="1022"/>
      <c r="GC25" s="729" t="str">
        <f t="shared" si="118"/>
        <v/>
      </c>
      <c r="GD25" s="1048">
        <f t="shared" si="119"/>
        <v>0</v>
      </c>
      <c r="GE25" s="1047" t="str">
        <f t="shared" si="120"/>
        <v/>
      </c>
      <c r="GF25" s="722" t="str">
        <f t="shared" si="121"/>
        <v>30-L5</v>
      </c>
      <c r="GG25" s="715" t="str">
        <f t="shared" si="122"/>
        <v>GTS-120</v>
      </c>
      <c r="GH25" s="715">
        <f t="shared" si="123"/>
        <v>630</v>
      </c>
      <c r="GI25" s="716" t="str">
        <f t="shared" si="124"/>
        <v>5%-7%</v>
      </c>
      <c r="GJ25" s="729"/>
      <c r="GK25" s="718">
        <f t="shared" si="125"/>
        <v>0</v>
      </c>
      <c r="GL25" s="725"/>
      <c r="GM25" s="730"/>
      <c r="GN25" s="775" t="str">
        <f t="shared" si="126"/>
        <v/>
      </c>
      <c r="GO25" s="1046" t="str">
        <f t="shared" si="127"/>
        <v/>
      </c>
      <c r="GP25" s="1022"/>
      <c r="GQ25" s="729" t="str">
        <f t="shared" si="128"/>
        <v/>
      </c>
      <c r="GR25" s="722" t="str">
        <f t="shared" si="129"/>
        <v>30-L5</v>
      </c>
      <c r="GS25" s="715" t="str">
        <f t="shared" si="130"/>
        <v>GTS-120</v>
      </c>
      <c r="GT25" s="715">
        <f t="shared" si="131"/>
        <v>630</v>
      </c>
      <c r="GU25" s="716" t="str">
        <f t="shared" si="132"/>
        <v>5%-7%</v>
      </c>
      <c r="GV25" s="1039"/>
      <c r="GW25" s="718">
        <f t="shared" si="133"/>
        <v>0</v>
      </c>
      <c r="GX25" s="725"/>
      <c r="GY25" s="730"/>
      <c r="GZ25" s="775" t="str">
        <f t="shared" si="134"/>
        <v/>
      </c>
      <c r="HA25" s="1046" t="str">
        <f t="shared" si="135"/>
        <v/>
      </c>
      <c r="HB25" s="1022"/>
      <c r="HC25" s="729" t="str">
        <f t="shared" si="136"/>
        <v/>
      </c>
      <c r="HD25" s="722" t="str">
        <f t="shared" si="137"/>
        <v>30-L5</v>
      </c>
      <c r="HE25" s="715" t="str">
        <f t="shared" si="138"/>
        <v>GTS-120</v>
      </c>
      <c r="HF25" s="715">
        <f t="shared" si="139"/>
        <v>630</v>
      </c>
      <c r="HG25" s="716" t="str">
        <f t="shared" si="140"/>
        <v>5%-7%</v>
      </c>
      <c r="HH25" s="1039"/>
      <c r="HI25" s="718">
        <f t="shared" si="141"/>
        <v>0</v>
      </c>
      <c r="HJ25" s="725"/>
      <c r="HK25" s="730"/>
      <c r="HL25" s="775" t="str">
        <f t="shared" si="142"/>
        <v/>
      </c>
      <c r="HM25" s="1046" t="str">
        <f t="shared" si="143"/>
        <v/>
      </c>
      <c r="HN25" s="1022"/>
      <c r="HO25" s="729" t="str">
        <f t="shared" si="144"/>
        <v/>
      </c>
      <c r="HP25" s="722" t="str">
        <f t="shared" si="145"/>
        <v>30-L5</v>
      </c>
      <c r="HQ25" s="715" t="str">
        <f t="shared" si="146"/>
        <v>GTS-120</v>
      </c>
      <c r="HR25" s="715">
        <f t="shared" si="147"/>
        <v>630</v>
      </c>
      <c r="HS25" s="716" t="str">
        <f t="shared" si="148"/>
        <v>5%-7%</v>
      </c>
      <c r="HT25" s="729"/>
      <c r="HU25" s="718">
        <f t="shared" si="149"/>
        <v>0</v>
      </c>
      <c r="HV25" s="725"/>
      <c r="HW25" s="730"/>
      <c r="HX25" s="775" t="str">
        <f t="shared" si="150"/>
        <v/>
      </c>
      <c r="HY25" s="1046" t="str">
        <f t="shared" si="151"/>
        <v/>
      </c>
      <c r="HZ25" s="1022"/>
      <c r="IA25" s="729" t="str">
        <f t="shared" si="152"/>
        <v/>
      </c>
      <c r="IB25" s="722" t="str">
        <f t="shared" si="153"/>
        <v>30-L5</v>
      </c>
      <c r="IC25" s="715" t="str">
        <f t="shared" si="154"/>
        <v>GTS-120</v>
      </c>
      <c r="ID25" s="715">
        <f t="shared" si="155"/>
        <v>630</v>
      </c>
      <c r="IE25" s="716" t="str">
        <f t="shared" si="156"/>
        <v>5%-7%</v>
      </c>
      <c r="IF25" s="1039"/>
      <c r="IG25" s="718">
        <f t="shared" si="157"/>
        <v>0</v>
      </c>
      <c r="IH25" s="725"/>
      <c r="II25" s="730"/>
      <c r="IJ25" s="775" t="str">
        <f t="shared" si="158"/>
        <v/>
      </c>
      <c r="IK25" s="1046" t="str">
        <f t="shared" si="159"/>
        <v/>
      </c>
      <c r="IL25" s="1022"/>
      <c r="IM25" s="729" t="str">
        <f t="shared" si="160"/>
        <v/>
      </c>
      <c r="IN25" s="1048">
        <f t="shared" si="161"/>
        <v>0</v>
      </c>
      <c r="IO25" s="1047" t="str">
        <f t="shared" si="162"/>
        <v/>
      </c>
      <c r="IP25" s="722" t="str">
        <f t="shared" si="163"/>
        <v>30-L5</v>
      </c>
      <c r="IQ25" s="715" t="str">
        <f t="shared" si="164"/>
        <v>GTS-120</v>
      </c>
      <c r="IR25" s="715">
        <f t="shared" si="165"/>
        <v>630</v>
      </c>
      <c r="IS25" s="716" t="str">
        <f t="shared" si="166"/>
        <v>5%-7%</v>
      </c>
      <c r="IT25" s="729"/>
      <c r="IU25" s="718">
        <f t="shared" si="167"/>
        <v>0</v>
      </c>
      <c r="IV25" s="725"/>
      <c r="IW25" s="730"/>
      <c r="IX25" s="775" t="str">
        <f t="shared" si="168"/>
        <v/>
      </c>
      <c r="IY25" s="1046" t="str">
        <f t="shared" si="169"/>
        <v/>
      </c>
      <c r="IZ25" s="1022"/>
      <c r="JA25" s="729" t="str">
        <f t="shared" si="170"/>
        <v/>
      </c>
      <c r="JB25" s="722" t="str">
        <f t="shared" si="171"/>
        <v>30-L5</v>
      </c>
      <c r="JC25" s="715" t="str">
        <f t="shared" si="172"/>
        <v>GTS-120</v>
      </c>
      <c r="JD25" s="715">
        <f t="shared" si="173"/>
        <v>630</v>
      </c>
      <c r="JE25" s="716" t="str">
        <f t="shared" si="174"/>
        <v>5%-7%</v>
      </c>
      <c r="JF25" s="1039"/>
      <c r="JG25" s="718">
        <f t="shared" si="175"/>
        <v>0</v>
      </c>
      <c r="JH25" s="725"/>
      <c r="JI25" s="730"/>
      <c r="JJ25" s="775" t="str">
        <f t="shared" si="176"/>
        <v/>
      </c>
      <c r="JK25" s="1046" t="str">
        <f t="shared" si="177"/>
        <v/>
      </c>
      <c r="JL25" s="1022"/>
      <c r="JM25" s="729" t="str">
        <f t="shared" si="178"/>
        <v/>
      </c>
      <c r="JN25" s="722" t="str">
        <f t="shared" si="179"/>
        <v>30-L5</v>
      </c>
      <c r="JO25" s="715" t="str">
        <f t="shared" si="180"/>
        <v>GTS-120</v>
      </c>
      <c r="JP25" s="715">
        <f t="shared" si="181"/>
        <v>630</v>
      </c>
      <c r="JQ25" s="716" t="str">
        <f t="shared" si="182"/>
        <v>5%-7%</v>
      </c>
      <c r="JR25" s="1039"/>
      <c r="JS25" s="718">
        <f t="shared" si="183"/>
        <v>0</v>
      </c>
      <c r="JT25" s="725"/>
      <c r="JU25" s="730"/>
      <c r="JV25" s="775" t="str">
        <f t="shared" si="184"/>
        <v/>
      </c>
      <c r="JW25" s="1046" t="str">
        <f t="shared" si="185"/>
        <v/>
      </c>
      <c r="JX25" s="1022"/>
      <c r="JY25" s="729" t="str">
        <f t="shared" si="186"/>
        <v/>
      </c>
      <c r="JZ25" s="722" t="str">
        <f t="shared" si="187"/>
        <v>30-L5</v>
      </c>
      <c r="KA25" s="715" t="str">
        <f t="shared" si="188"/>
        <v>GTS-120</v>
      </c>
      <c r="KB25" s="715">
        <f t="shared" si="189"/>
        <v>630</v>
      </c>
      <c r="KC25" s="716" t="str">
        <f t="shared" si="190"/>
        <v>5%-7%</v>
      </c>
      <c r="KD25" s="729"/>
      <c r="KE25" s="718">
        <f t="shared" si="191"/>
        <v>0</v>
      </c>
      <c r="KF25" s="725"/>
      <c r="KG25" s="730"/>
      <c r="KH25" s="775" t="str">
        <f t="shared" si="192"/>
        <v/>
      </c>
      <c r="KI25" s="1046" t="str">
        <f t="shared" si="193"/>
        <v/>
      </c>
      <c r="KJ25" s="1022"/>
      <c r="KK25" s="729" t="str">
        <f t="shared" si="194"/>
        <v/>
      </c>
      <c r="KL25" s="722" t="str">
        <f t="shared" si="195"/>
        <v>30-L5</v>
      </c>
      <c r="KM25" s="715" t="str">
        <f t="shared" si="196"/>
        <v>GTS-120</v>
      </c>
      <c r="KN25" s="715">
        <f t="shared" si="197"/>
        <v>630</v>
      </c>
      <c r="KO25" s="716" t="str">
        <f t="shared" si="198"/>
        <v>5%-7%</v>
      </c>
      <c r="KP25" s="1039"/>
      <c r="KQ25" s="718">
        <f t="shared" si="199"/>
        <v>0</v>
      </c>
      <c r="KR25" s="725"/>
      <c r="KS25" s="730"/>
      <c r="KT25" s="775" t="str">
        <f t="shared" si="200"/>
        <v/>
      </c>
      <c r="KU25" s="1046" t="str">
        <f t="shared" si="201"/>
        <v/>
      </c>
      <c r="KV25" s="1022"/>
      <c r="KW25" s="729" t="str">
        <f t="shared" si="202"/>
        <v/>
      </c>
      <c r="KX25" s="1048">
        <f t="shared" si="203"/>
        <v>0</v>
      </c>
      <c r="KY25" s="1047" t="str">
        <f t="shared" si="204"/>
        <v/>
      </c>
    </row>
    <row r="26" spans="1:311" ht="15.75">
      <c r="A26" s="1021" t="s">
        <v>41</v>
      </c>
      <c r="B26" s="778" t="s">
        <v>101</v>
      </c>
      <c r="C26" s="715" t="str">
        <f>VLOOKUP($B26,'OP Info'!$C$4:$J$62,4,FALSE)</f>
        <v>AQ-YB</v>
      </c>
      <c r="D26" s="715">
        <f>VLOOKUP($B26,'OP Info'!$C$4:$J$62,3,FALSE)</f>
        <v>3300</v>
      </c>
      <c r="E26" s="716" t="str">
        <f>CONCATENATE(VLOOKUP($B26,'OP Info'!$C$4:$J$62,5,FALSE),"%-",VLOOKUP($B26,'OP Info'!$C$4:$J$62,6,FALSE),"%")</f>
        <v>5%-7%</v>
      </c>
      <c r="F26" s="721"/>
      <c r="G26" s="718">
        <f t="shared" si="0"/>
        <v>0</v>
      </c>
      <c r="H26" s="786"/>
      <c r="I26" s="786"/>
      <c r="J26" s="775" t="str">
        <f t="shared" si="1"/>
        <v/>
      </c>
      <c r="K26" s="776" t="str">
        <f t="shared" si="2"/>
        <v/>
      </c>
      <c r="L26" s="1022"/>
      <c r="M26" s="757" t="str">
        <f t="shared" si="205"/>
        <v/>
      </c>
      <c r="N26" s="772" t="str">
        <f t="shared" si="3"/>
        <v>50 A/B-L5</v>
      </c>
      <c r="O26" s="715" t="str">
        <f t="shared" si="4"/>
        <v>AQ-YB</v>
      </c>
      <c r="P26" s="715">
        <f t="shared" si="5"/>
        <v>3300</v>
      </c>
      <c r="Q26" s="716" t="str">
        <f t="shared" si="6"/>
        <v>5%-7%</v>
      </c>
      <c r="R26" s="729"/>
      <c r="S26" s="729">
        <f t="shared" si="7"/>
        <v>0</v>
      </c>
      <c r="T26" s="725"/>
      <c r="U26" s="730"/>
      <c r="V26" s="775" t="str">
        <f t="shared" si="8"/>
        <v/>
      </c>
      <c r="W26" s="719" t="str">
        <f t="shared" si="9"/>
        <v/>
      </c>
      <c r="X26" s="1022"/>
      <c r="Y26" s="721" t="str">
        <f t="shared" si="10"/>
        <v/>
      </c>
      <c r="Z26" s="722" t="str">
        <f t="shared" si="11"/>
        <v>50 A/B-L5</v>
      </c>
      <c r="AA26" s="715" t="str">
        <f t="shared" si="12"/>
        <v>AQ-YB</v>
      </c>
      <c r="AB26" s="715">
        <f t="shared" si="13"/>
        <v>3300</v>
      </c>
      <c r="AC26" s="716" t="str">
        <f t="shared" si="14"/>
        <v>5%-7%</v>
      </c>
      <c r="AD26" s="1039"/>
      <c r="AE26" s="718">
        <f t="shared" si="15"/>
        <v>0</v>
      </c>
      <c r="AF26" s="725"/>
      <c r="AG26" s="730"/>
      <c r="AH26" s="775" t="str">
        <f t="shared" si="16"/>
        <v/>
      </c>
      <c r="AI26" s="719" t="str">
        <f t="shared" si="17"/>
        <v/>
      </c>
      <c r="AJ26" s="1022"/>
      <c r="AK26" s="721" t="str">
        <f t="shared" si="18"/>
        <v/>
      </c>
      <c r="AL26" s="722" t="str">
        <f t="shared" si="19"/>
        <v>50 A/B-L5</v>
      </c>
      <c r="AM26" s="715" t="str">
        <f t="shared" si="20"/>
        <v>AQ-YB</v>
      </c>
      <c r="AN26" s="715">
        <f t="shared" si="21"/>
        <v>3300</v>
      </c>
      <c r="AO26" s="716" t="str">
        <f t="shared" si="22"/>
        <v>5%-7%</v>
      </c>
      <c r="AP26" s="1039"/>
      <c r="AQ26" s="718">
        <f t="shared" si="23"/>
        <v>0</v>
      </c>
      <c r="AR26" s="725"/>
      <c r="AS26" s="730"/>
      <c r="AT26" s="775" t="str">
        <f t="shared" si="24"/>
        <v/>
      </c>
      <c r="AU26" s="1046" t="str">
        <f t="shared" si="25"/>
        <v/>
      </c>
      <c r="AV26" s="1022"/>
      <c r="AW26" s="721" t="str">
        <f t="shared" si="26"/>
        <v/>
      </c>
      <c r="AX26" s="722" t="str">
        <f t="shared" si="27"/>
        <v>50 A/B-L5</v>
      </c>
      <c r="AY26" s="715" t="str">
        <f t="shared" si="28"/>
        <v>AQ-YB</v>
      </c>
      <c r="AZ26" s="715">
        <f t="shared" si="29"/>
        <v>3300</v>
      </c>
      <c r="BA26" s="716" t="str">
        <f t="shared" si="30"/>
        <v>5%-7%</v>
      </c>
      <c r="BB26" s="1039"/>
      <c r="BC26" s="718">
        <f t="shared" si="31"/>
        <v>0</v>
      </c>
      <c r="BD26" s="725"/>
      <c r="BE26" s="730"/>
      <c r="BF26" s="775" t="str">
        <f t="shared" si="32"/>
        <v/>
      </c>
      <c r="BG26" s="1046" t="str">
        <f t="shared" si="33"/>
        <v/>
      </c>
      <c r="BH26" s="1022"/>
      <c r="BI26" s="721" t="str">
        <f t="shared" si="34"/>
        <v/>
      </c>
      <c r="BJ26" s="731">
        <f t="shared" si="35"/>
        <v>0</v>
      </c>
      <c r="BK26" s="1047" t="str">
        <f t="shared" si="36"/>
        <v/>
      </c>
      <c r="BL26" s="722" t="str">
        <f t="shared" si="37"/>
        <v>50 A/B-L5</v>
      </c>
      <c r="BM26" s="715" t="str">
        <f t="shared" si="38"/>
        <v>AQ-YB</v>
      </c>
      <c r="BN26" s="715">
        <f t="shared" si="39"/>
        <v>3300</v>
      </c>
      <c r="BO26" s="716" t="str">
        <f t="shared" si="40"/>
        <v>5%-7%</v>
      </c>
      <c r="BP26" s="729"/>
      <c r="BQ26" s="718">
        <f t="shared" si="41"/>
        <v>0</v>
      </c>
      <c r="BR26" s="725"/>
      <c r="BS26" s="730"/>
      <c r="BT26" s="775" t="str">
        <f t="shared" si="42"/>
        <v/>
      </c>
      <c r="BU26" s="1046" t="str">
        <f t="shared" si="43"/>
        <v/>
      </c>
      <c r="BV26" s="1022"/>
      <c r="BW26" s="729" t="str">
        <f t="shared" si="44"/>
        <v/>
      </c>
      <c r="BX26" s="722" t="str">
        <f t="shared" si="45"/>
        <v>50 A/B-L5</v>
      </c>
      <c r="BY26" s="715" t="str">
        <f t="shared" si="46"/>
        <v>AQ-YB</v>
      </c>
      <c r="BZ26" s="715">
        <f t="shared" si="47"/>
        <v>3300</v>
      </c>
      <c r="CA26" s="716" t="str">
        <f t="shared" si="48"/>
        <v>5%-7%</v>
      </c>
      <c r="CB26" s="1039"/>
      <c r="CC26" s="718">
        <f t="shared" si="49"/>
        <v>0</v>
      </c>
      <c r="CD26" s="725"/>
      <c r="CE26" s="730"/>
      <c r="CF26" s="775" t="str">
        <f t="shared" si="50"/>
        <v/>
      </c>
      <c r="CG26" s="1046" t="str">
        <f t="shared" si="51"/>
        <v/>
      </c>
      <c r="CH26" s="1022"/>
      <c r="CI26" s="729" t="str">
        <f t="shared" si="52"/>
        <v/>
      </c>
      <c r="CJ26" s="722" t="str">
        <f t="shared" si="53"/>
        <v>50 A/B-L5</v>
      </c>
      <c r="CK26" s="715" t="str">
        <f t="shared" si="54"/>
        <v>AQ-YB</v>
      </c>
      <c r="CL26" s="715">
        <f t="shared" si="55"/>
        <v>3300</v>
      </c>
      <c r="CM26" s="716" t="str">
        <f t="shared" si="56"/>
        <v>5%-7%</v>
      </c>
      <c r="CN26" s="1039"/>
      <c r="CO26" s="718">
        <f t="shared" si="57"/>
        <v>0</v>
      </c>
      <c r="CP26" s="725"/>
      <c r="CQ26" s="730"/>
      <c r="CR26" s="775" t="str">
        <f t="shared" si="58"/>
        <v/>
      </c>
      <c r="CS26" s="1046" t="str">
        <f t="shared" si="59"/>
        <v/>
      </c>
      <c r="CT26" s="1022"/>
      <c r="CU26" s="729" t="str">
        <f t="shared" si="60"/>
        <v/>
      </c>
      <c r="CV26" s="722" t="str">
        <f t="shared" si="61"/>
        <v>50 A/B-L5</v>
      </c>
      <c r="CW26" s="715" t="str">
        <f t="shared" si="62"/>
        <v>AQ-YB</v>
      </c>
      <c r="CX26" s="715">
        <f t="shared" si="63"/>
        <v>3300</v>
      </c>
      <c r="CY26" s="716" t="str">
        <f t="shared" si="64"/>
        <v>5%-7%</v>
      </c>
      <c r="CZ26" s="729"/>
      <c r="DA26" s="718">
        <f t="shared" si="65"/>
        <v>0</v>
      </c>
      <c r="DB26" s="725"/>
      <c r="DC26" s="730"/>
      <c r="DD26" s="775" t="str">
        <f t="shared" si="66"/>
        <v/>
      </c>
      <c r="DE26" s="1046" t="str">
        <f t="shared" si="67"/>
        <v/>
      </c>
      <c r="DF26" s="1022"/>
      <c r="DG26" s="729" t="str">
        <f t="shared" si="68"/>
        <v/>
      </c>
      <c r="DH26" s="722" t="str">
        <f t="shared" si="69"/>
        <v>50 A/B-L5</v>
      </c>
      <c r="DI26" s="715" t="str">
        <f t="shared" si="70"/>
        <v>AQ-YB</v>
      </c>
      <c r="DJ26" s="715">
        <f t="shared" si="71"/>
        <v>3300</v>
      </c>
      <c r="DK26" s="716" t="str">
        <f t="shared" si="72"/>
        <v>5%-7%</v>
      </c>
      <c r="DL26" s="1039"/>
      <c r="DM26" s="718">
        <f t="shared" si="73"/>
        <v>0</v>
      </c>
      <c r="DN26" s="725"/>
      <c r="DO26" s="730"/>
      <c r="DP26" s="775" t="str">
        <f t="shared" si="74"/>
        <v/>
      </c>
      <c r="DQ26" s="1046" t="str">
        <f t="shared" si="75"/>
        <v/>
      </c>
      <c r="DR26" s="1022"/>
      <c r="DS26" s="732" t="str">
        <f t="shared" si="76"/>
        <v/>
      </c>
      <c r="DT26" s="1048">
        <f t="shared" si="77"/>
        <v>0</v>
      </c>
      <c r="DU26" s="1049" t="str">
        <f t="shared" si="78"/>
        <v/>
      </c>
      <c r="DV26" s="722" t="str">
        <f t="shared" si="79"/>
        <v>50 A/B-L5</v>
      </c>
      <c r="DW26" s="715" t="str">
        <f t="shared" si="80"/>
        <v>AQ-YB</v>
      </c>
      <c r="DX26" s="715">
        <f t="shared" si="81"/>
        <v>3300</v>
      </c>
      <c r="DY26" s="716" t="str">
        <f t="shared" si="82"/>
        <v>5%-7%</v>
      </c>
      <c r="DZ26" s="729"/>
      <c r="EA26" s="718">
        <f t="shared" si="83"/>
        <v>0</v>
      </c>
      <c r="EB26" s="725"/>
      <c r="EC26" s="730"/>
      <c r="ED26" s="775" t="str">
        <f t="shared" si="84"/>
        <v/>
      </c>
      <c r="EE26" s="1046" t="str">
        <f t="shared" si="85"/>
        <v/>
      </c>
      <c r="EF26" s="1022"/>
      <c r="EG26" s="729" t="str">
        <f t="shared" si="86"/>
        <v/>
      </c>
      <c r="EH26" s="722" t="str">
        <f t="shared" si="87"/>
        <v>50 A/B-L5</v>
      </c>
      <c r="EI26" s="715" t="str">
        <f t="shared" si="88"/>
        <v>AQ-YB</v>
      </c>
      <c r="EJ26" s="715">
        <f t="shared" si="89"/>
        <v>3300</v>
      </c>
      <c r="EK26" s="716" t="str">
        <f t="shared" si="90"/>
        <v>5%-7%</v>
      </c>
      <c r="EL26" s="1039"/>
      <c r="EM26" s="718">
        <f t="shared" si="91"/>
        <v>0</v>
      </c>
      <c r="EN26" s="725"/>
      <c r="EO26" s="730"/>
      <c r="EP26" s="775" t="str">
        <f t="shared" si="92"/>
        <v/>
      </c>
      <c r="EQ26" s="1046" t="str">
        <f t="shared" si="93"/>
        <v/>
      </c>
      <c r="ER26" s="1022"/>
      <c r="ES26" s="729" t="str">
        <f t="shared" si="94"/>
        <v/>
      </c>
      <c r="ET26" s="722" t="str">
        <f t="shared" si="95"/>
        <v>50 A/B-L5</v>
      </c>
      <c r="EU26" s="715" t="str">
        <f t="shared" si="96"/>
        <v>AQ-YB</v>
      </c>
      <c r="EV26" s="715">
        <f t="shared" si="97"/>
        <v>3300</v>
      </c>
      <c r="EW26" s="716" t="str">
        <f t="shared" si="98"/>
        <v>5%-7%</v>
      </c>
      <c r="EX26" s="1039"/>
      <c r="EY26" s="718">
        <f t="shared" si="99"/>
        <v>0</v>
      </c>
      <c r="EZ26" s="725"/>
      <c r="FA26" s="730"/>
      <c r="FB26" s="775" t="str">
        <f t="shared" si="100"/>
        <v/>
      </c>
      <c r="FC26" s="1046" t="str">
        <f t="shared" si="101"/>
        <v/>
      </c>
      <c r="FD26" s="1022"/>
      <c r="FE26" s="729" t="str">
        <f t="shared" si="102"/>
        <v/>
      </c>
      <c r="FF26" s="722" t="str">
        <f t="shared" si="103"/>
        <v>50 A/B-L5</v>
      </c>
      <c r="FG26" s="715" t="str">
        <f t="shared" si="104"/>
        <v>AQ-YB</v>
      </c>
      <c r="FH26" s="715">
        <f t="shared" si="105"/>
        <v>3300</v>
      </c>
      <c r="FI26" s="716" t="str">
        <f t="shared" si="106"/>
        <v>5%-7%</v>
      </c>
      <c r="FJ26" s="729"/>
      <c r="FK26" s="718">
        <f t="shared" si="107"/>
        <v>0</v>
      </c>
      <c r="FL26" s="725"/>
      <c r="FM26" s="730"/>
      <c r="FN26" s="775" t="str">
        <f t="shared" si="108"/>
        <v/>
      </c>
      <c r="FO26" s="1046" t="str">
        <f t="shared" si="109"/>
        <v/>
      </c>
      <c r="FP26" s="1022"/>
      <c r="FQ26" s="729" t="str">
        <f t="shared" si="110"/>
        <v/>
      </c>
      <c r="FR26" s="722" t="str">
        <f t="shared" si="111"/>
        <v>50 A/B-L5</v>
      </c>
      <c r="FS26" s="715" t="str">
        <f t="shared" si="112"/>
        <v>AQ-YB</v>
      </c>
      <c r="FT26" s="715">
        <f t="shared" si="113"/>
        <v>3300</v>
      </c>
      <c r="FU26" s="716" t="str">
        <f t="shared" si="114"/>
        <v>5%-7%</v>
      </c>
      <c r="FV26" s="1039"/>
      <c r="FW26" s="718">
        <f t="shared" si="115"/>
        <v>0</v>
      </c>
      <c r="FX26" s="725"/>
      <c r="FY26" s="730"/>
      <c r="FZ26" s="775" t="str">
        <f t="shared" si="116"/>
        <v/>
      </c>
      <c r="GA26" s="1046" t="str">
        <f t="shared" si="117"/>
        <v/>
      </c>
      <c r="GB26" s="1022"/>
      <c r="GC26" s="729" t="str">
        <f t="shared" si="118"/>
        <v/>
      </c>
      <c r="GD26" s="1048">
        <f t="shared" si="119"/>
        <v>0</v>
      </c>
      <c r="GE26" s="1047" t="str">
        <f t="shared" si="120"/>
        <v/>
      </c>
      <c r="GF26" s="722" t="str">
        <f t="shared" si="121"/>
        <v>50 A/B-L5</v>
      </c>
      <c r="GG26" s="715" t="str">
        <f t="shared" si="122"/>
        <v>AQ-YB</v>
      </c>
      <c r="GH26" s="715">
        <f t="shared" si="123"/>
        <v>3300</v>
      </c>
      <c r="GI26" s="716" t="str">
        <f t="shared" si="124"/>
        <v>5%-7%</v>
      </c>
      <c r="GJ26" s="729"/>
      <c r="GK26" s="718">
        <f t="shared" si="125"/>
        <v>0</v>
      </c>
      <c r="GL26" s="725"/>
      <c r="GM26" s="730"/>
      <c r="GN26" s="775" t="str">
        <f t="shared" si="126"/>
        <v/>
      </c>
      <c r="GO26" s="1046" t="str">
        <f t="shared" si="127"/>
        <v/>
      </c>
      <c r="GP26" s="1022"/>
      <c r="GQ26" s="729" t="str">
        <f t="shared" si="128"/>
        <v/>
      </c>
      <c r="GR26" s="722" t="str">
        <f t="shared" si="129"/>
        <v>50 A/B-L5</v>
      </c>
      <c r="GS26" s="715" t="str">
        <f t="shared" si="130"/>
        <v>AQ-YB</v>
      </c>
      <c r="GT26" s="715">
        <f t="shared" si="131"/>
        <v>3300</v>
      </c>
      <c r="GU26" s="716" t="str">
        <f t="shared" si="132"/>
        <v>5%-7%</v>
      </c>
      <c r="GV26" s="1039"/>
      <c r="GW26" s="718">
        <f t="shared" si="133"/>
        <v>0</v>
      </c>
      <c r="GX26" s="725"/>
      <c r="GY26" s="730"/>
      <c r="GZ26" s="775" t="str">
        <f t="shared" si="134"/>
        <v/>
      </c>
      <c r="HA26" s="1046" t="str">
        <f t="shared" si="135"/>
        <v/>
      </c>
      <c r="HB26" s="1022"/>
      <c r="HC26" s="729" t="str">
        <f t="shared" si="136"/>
        <v/>
      </c>
      <c r="HD26" s="722" t="str">
        <f t="shared" si="137"/>
        <v>50 A/B-L5</v>
      </c>
      <c r="HE26" s="715" t="str">
        <f t="shared" si="138"/>
        <v>AQ-YB</v>
      </c>
      <c r="HF26" s="715">
        <f t="shared" si="139"/>
        <v>3300</v>
      </c>
      <c r="HG26" s="716" t="str">
        <f t="shared" si="140"/>
        <v>5%-7%</v>
      </c>
      <c r="HH26" s="1039"/>
      <c r="HI26" s="718">
        <f t="shared" si="141"/>
        <v>0</v>
      </c>
      <c r="HJ26" s="725"/>
      <c r="HK26" s="730"/>
      <c r="HL26" s="775" t="str">
        <f t="shared" si="142"/>
        <v/>
      </c>
      <c r="HM26" s="1046" t="str">
        <f t="shared" si="143"/>
        <v/>
      </c>
      <c r="HN26" s="1022"/>
      <c r="HO26" s="729" t="str">
        <f t="shared" si="144"/>
        <v/>
      </c>
      <c r="HP26" s="722" t="str">
        <f t="shared" si="145"/>
        <v>50 A/B-L5</v>
      </c>
      <c r="HQ26" s="715" t="str">
        <f t="shared" si="146"/>
        <v>AQ-YB</v>
      </c>
      <c r="HR26" s="715">
        <f t="shared" si="147"/>
        <v>3300</v>
      </c>
      <c r="HS26" s="716" t="str">
        <f t="shared" si="148"/>
        <v>5%-7%</v>
      </c>
      <c r="HT26" s="729"/>
      <c r="HU26" s="718">
        <f t="shared" si="149"/>
        <v>0</v>
      </c>
      <c r="HV26" s="725"/>
      <c r="HW26" s="730"/>
      <c r="HX26" s="775" t="str">
        <f t="shared" si="150"/>
        <v/>
      </c>
      <c r="HY26" s="1046" t="str">
        <f t="shared" si="151"/>
        <v/>
      </c>
      <c r="HZ26" s="1022"/>
      <c r="IA26" s="729" t="str">
        <f t="shared" si="152"/>
        <v/>
      </c>
      <c r="IB26" s="722" t="str">
        <f t="shared" si="153"/>
        <v>50 A/B-L5</v>
      </c>
      <c r="IC26" s="715" t="str">
        <f t="shared" si="154"/>
        <v>AQ-YB</v>
      </c>
      <c r="ID26" s="715">
        <f t="shared" si="155"/>
        <v>3300</v>
      </c>
      <c r="IE26" s="716" t="str">
        <f t="shared" si="156"/>
        <v>5%-7%</v>
      </c>
      <c r="IF26" s="1039"/>
      <c r="IG26" s="718">
        <f t="shared" si="157"/>
        <v>0</v>
      </c>
      <c r="IH26" s="725"/>
      <c r="II26" s="730"/>
      <c r="IJ26" s="775" t="str">
        <f t="shared" si="158"/>
        <v/>
      </c>
      <c r="IK26" s="1046" t="str">
        <f t="shared" si="159"/>
        <v/>
      </c>
      <c r="IL26" s="1022"/>
      <c r="IM26" s="729" t="str">
        <f t="shared" si="160"/>
        <v/>
      </c>
      <c r="IN26" s="1048">
        <f t="shared" si="161"/>
        <v>0</v>
      </c>
      <c r="IO26" s="1047" t="str">
        <f t="shared" si="162"/>
        <v/>
      </c>
      <c r="IP26" s="722" t="str">
        <f t="shared" si="163"/>
        <v>50 A/B-L5</v>
      </c>
      <c r="IQ26" s="715" t="str">
        <f t="shared" si="164"/>
        <v>AQ-YB</v>
      </c>
      <c r="IR26" s="715">
        <f t="shared" si="165"/>
        <v>3300</v>
      </c>
      <c r="IS26" s="716" t="str">
        <f t="shared" si="166"/>
        <v>5%-7%</v>
      </c>
      <c r="IT26" s="729"/>
      <c r="IU26" s="718">
        <f t="shared" si="167"/>
        <v>0</v>
      </c>
      <c r="IV26" s="725"/>
      <c r="IW26" s="730"/>
      <c r="IX26" s="775" t="str">
        <f t="shared" si="168"/>
        <v/>
      </c>
      <c r="IY26" s="1046" t="str">
        <f t="shared" si="169"/>
        <v/>
      </c>
      <c r="IZ26" s="1022"/>
      <c r="JA26" s="729" t="str">
        <f t="shared" si="170"/>
        <v/>
      </c>
      <c r="JB26" s="722" t="str">
        <f t="shared" si="171"/>
        <v>50 A/B-L5</v>
      </c>
      <c r="JC26" s="715" t="str">
        <f t="shared" si="172"/>
        <v>AQ-YB</v>
      </c>
      <c r="JD26" s="715">
        <f t="shared" si="173"/>
        <v>3300</v>
      </c>
      <c r="JE26" s="716" t="str">
        <f t="shared" si="174"/>
        <v>5%-7%</v>
      </c>
      <c r="JF26" s="1039"/>
      <c r="JG26" s="718">
        <f t="shared" si="175"/>
        <v>0</v>
      </c>
      <c r="JH26" s="725"/>
      <c r="JI26" s="730"/>
      <c r="JJ26" s="775" t="str">
        <f t="shared" si="176"/>
        <v/>
      </c>
      <c r="JK26" s="1046" t="str">
        <f t="shared" si="177"/>
        <v/>
      </c>
      <c r="JL26" s="1022"/>
      <c r="JM26" s="729" t="str">
        <f t="shared" si="178"/>
        <v/>
      </c>
      <c r="JN26" s="722" t="str">
        <f t="shared" si="179"/>
        <v>50 A/B-L5</v>
      </c>
      <c r="JO26" s="715" t="str">
        <f t="shared" si="180"/>
        <v>AQ-YB</v>
      </c>
      <c r="JP26" s="715">
        <f t="shared" si="181"/>
        <v>3300</v>
      </c>
      <c r="JQ26" s="716" t="str">
        <f t="shared" si="182"/>
        <v>5%-7%</v>
      </c>
      <c r="JR26" s="1039"/>
      <c r="JS26" s="718">
        <f t="shared" si="183"/>
        <v>0</v>
      </c>
      <c r="JT26" s="725"/>
      <c r="JU26" s="730"/>
      <c r="JV26" s="775" t="str">
        <f t="shared" si="184"/>
        <v/>
      </c>
      <c r="JW26" s="1046" t="str">
        <f t="shared" si="185"/>
        <v/>
      </c>
      <c r="JX26" s="1022"/>
      <c r="JY26" s="729" t="str">
        <f t="shared" si="186"/>
        <v/>
      </c>
      <c r="JZ26" s="722" t="str">
        <f t="shared" si="187"/>
        <v>50 A/B-L5</v>
      </c>
      <c r="KA26" s="715" t="str">
        <f t="shared" si="188"/>
        <v>AQ-YB</v>
      </c>
      <c r="KB26" s="715">
        <f t="shared" si="189"/>
        <v>3300</v>
      </c>
      <c r="KC26" s="716" t="str">
        <f t="shared" si="190"/>
        <v>5%-7%</v>
      </c>
      <c r="KD26" s="729"/>
      <c r="KE26" s="718">
        <f t="shared" si="191"/>
        <v>0</v>
      </c>
      <c r="KF26" s="725"/>
      <c r="KG26" s="730"/>
      <c r="KH26" s="775" t="str">
        <f t="shared" si="192"/>
        <v/>
      </c>
      <c r="KI26" s="1046" t="str">
        <f t="shared" si="193"/>
        <v/>
      </c>
      <c r="KJ26" s="1022"/>
      <c r="KK26" s="729" t="str">
        <f t="shared" si="194"/>
        <v/>
      </c>
      <c r="KL26" s="722" t="str">
        <f t="shared" si="195"/>
        <v>50 A/B-L5</v>
      </c>
      <c r="KM26" s="715" t="str">
        <f t="shared" si="196"/>
        <v>AQ-YB</v>
      </c>
      <c r="KN26" s="715">
        <f t="shared" si="197"/>
        <v>3300</v>
      </c>
      <c r="KO26" s="716" t="str">
        <f t="shared" si="198"/>
        <v>5%-7%</v>
      </c>
      <c r="KP26" s="1039"/>
      <c r="KQ26" s="718">
        <f t="shared" si="199"/>
        <v>0</v>
      </c>
      <c r="KR26" s="725"/>
      <c r="KS26" s="730"/>
      <c r="KT26" s="775" t="str">
        <f t="shared" si="200"/>
        <v/>
      </c>
      <c r="KU26" s="1046" t="str">
        <f t="shared" si="201"/>
        <v/>
      </c>
      <c r="KV26" s="1022"/>
      <c r="KW26" s="729" t="str">
        <f t="shared" si="202"/>
        <v/>
      </c>
      <c r="KX26" s="1048">
        <f t="shared" si="203"/>
        <v>0</v>
      </c>
      <c r="KY26" s="1047" t="str">
        <f t="shared" si="204"/>
        <v/>
      </c>
    </row>
    <row r="27" spans="1:311" ht="15.75">
      <c r="A27" s="1021" t="s">
        <v>41</v>
      </c>
      <c r="B27" s="778" t="s">
        <v>103</v>
      </c>
      <c r="C27" s="715" t="str">
        <f>VLOOKUP($B27,'OP Info'!$C$4:$J$62,4,FALSE)</f>
        <v>GTS-120</v>
      </c>
      <c r="D27" s="715">
        <f>VLOOKUP($B27,'OP Info'!$C$4:$J$62,3,FALSE)</f>
        <v>630</v>
      </c>
      <c r="E27" s="716" t="str">
        <f>CONCATENATE(VLOOKUP($B27,'OP Info'!$C$4:$J$62,5,FALSE),"%-",VLOOKUP($B27,'OP Info'!$C$4:$J$62,6,FALSE),"%")</f>
        <v>5%-7%</v>
      </c>
      <c r="F27" s="721"/>
      <c r="G27" s="718">
        <f t="shared" si="0"/>
        <v>0</v>
      </c>
      <c r="H27" s="786"/>
      <c r="I27" s="786"/>
      <c r="J27" s="775" t="str">
        <f t="shared" si="1"/>
        <v/>
      </c>
      <c r="K27" s="776" t="str">
        <f t="shared" si="2"/>
        <v/>
      </c>
      <c r="L27" s="1022"/>
      <c r="M27" s="757" t="str">
        <f t="shared" si="205"/>
        <v/>
      </c>
      <c r="N27" s="772" t="str">
        <f t="shared" si="3"/>
        <v>70-L5</v>
      </c>
      <c r="O27" s="715" t="str">
        <f t="shared" si="4"/>
        <v>GTS-120</v>
      </c>
      <c r="P27" s="715">
        <f t="shared" si="5"/>
        <v>630</v>
      </c>
      <c r="Q27" s="716" t="str">
        <f t="shared" si="6"/>
        <v>5%-7%</v>
      </c>
      <c r="R27" s="729"/>
      <c r="S27" s="729">
        <f t="shared" si="7"/>
        <v>0</v>
      </c>
      <c r="T27" s="725"/>
      <c r="U27" s="730"/>
      <c r="V27" s="775" t="str">
        <f t="shared" si="8"/>
        <v/>
      </c>
      <c r="W27" s="719" t="str">
        <f t="shared" si="9"/>
        <v/>
      </c>
      <c r="X27" s="1022"/>
      <c r="Y27" s="721" t="str">
        <f t="shared" si="10"/>
        <v/>
      </c>
      <c r="Z27" s="722" t="str">
        <f t="shared" si="11"/>
        <v>70-L5</v>
      </c>
      <c r="AA27" s="715" t="str">
        <f t="shared" si="12"/>
        <v>GTS-120</v>
      </c>
      <c r="AB27" s="715">
        <f t="shared" si="13"/>
        <v>630</v>
      </c>
      <c r="AC27" s="716" t="str">
        <f t="shared" si="14"/>
        <v>5%-7%</v>
      </c>
      <c r="AD27" s="1039"/>
      <c r="AE27" s="718">
        <f t="shared" si="15"/>
        <v>0</v>
      </c>
      <c r="AF27" s="725"/>
      <c r="AG27" s="730"/>
      <c r="AH27" s="775" t="str">
        <f t="shared" si="16"/>
        <v/>
      </c>
      <c r="AI27" s="719" t="str">
        <f t="shared" si="17"/>
        <v/>
      </c>
      <c r="AJ27" s="1022"/>
      <c r="AK27" s="721" t="str">
        <f t="shared" si="18"/>
        <v/>
      </c>
      <c r="AL27" s="722" t="str">
        <f t="shared" si="19"/>
        <v>70-L5</v>
      </c>
      <c r="AM27" s="715" t="str">
        <f t="shared" si="20"/>
        <v>GTS-120</v>
      </c>
      <c r="AN27" s="715">
        <f t="shared" si="21"/>
        <v>630</v>
      </c>
      <c r="AO27" s="716" t="str">
        <f t="shared" si="22"/>
        <v>5%-7%</v>
      </c>
      <c r="AP27" s="1039"/>
      <c r="AQ27" s="718">
        <f t="shared" si="23"/>
        <v>0</v>
      </c>
      <c r="AR27" s="725"/>
      <c r="AS27" s="730"/>
      <c r="AT27" s="775" t="str">
        <f t="shared" si="24"/>
        <v/>
      </c>
      <c r="AU27" s="1046" t="str">
        <f t="shared" si="25"/>
        <v/>
      </c>
      <c r="AV27" s="1022"/>
      <c r="AW27" s="721" t="str">
        <f t="shared" si="26"/>
        <v/>
      </c>
      <c r="AX27" s="722" t="str">
        <f t="shared" si="27"/>
        <v>70-L5</v>
      </c>
      <c r="AY27" s="715" t="str">
        <f t="shared" si="28"/>
        <v>GTS-120</v>
      </c>
      <c r="AZ27" s="715">
        <f t="shared" si="29"/>
        <v>630</v>
      </c>
      <c r="BA27" s="716" t="str">
        <f t="shared" si="30"/>
        <v>5%-7%</v>
      </c>
      <c r="BB27" s="1039"/>
      <c r="BC27" s="718">
        <f t="shared" si="31"/>
        <v>0</v>
      </c>
      <c r="BD27" s="725"/>
      <c r="BE27" s="730"/>
      <c r="BF27" s="775" t="str">
        <f t="shared" si="32"/>
        <v/>
      </c>
      <c r="BG27" s="1046" t="str">
        <f t="shared" si="33"/>
        <v/>
      </c>
      <c r="BH27" s="1022"/>
      <c r="BI27" s="721" t="str">
        <f t="shared" si="34"/>
        <v/>
      </c>
      <c r="BJ27" s="731">
        <f t="shared" si="35"/>
        <v>0</v>
      </c>
      <c r="BK27" s="1047" t="str">
        <f t="shared" si="36"/>
        <v/>
      </c>
      <c r="BL27" s="722" t="str">
        <f t="shared" si="37"/>
        <v>70-L5</v>
      </c>
      <c r="BM27" s="715" t="str">
        <f t="shared" si="38"/>
        <v>GTS-120</v>
      </c>
      <c r="BN27" s="715">
        <f t="shared" si="39"/>
        <v>630</v>
      </c>
      <c r="BO27" s="716" t="str">
        <f t="shared" si="40"/>
        <v>5%-7%</v>
      </c>
      <c r="BP27" s="729"/>
      <c r="BQ27" s="718">
        <f t="shared" si="41"/>
        <v>0</v>
      </c>
      <c r="BR27" s="725"/>
      <c r="BS27" s="730"/>
      <c r="BT27" s="775" t="str">
        <f t="shared" si="42"/>
        <v/>
      </c>
      <c r="BU27" s="1046" t="str">
        <f t="shared" si="43"/>
        <v/>
      </c>
      <c r="BV27" s="1022"/>
      <c r="BW27" s="729" t="str">
        <f t="shared" si="44"/>
        <v/>
      </c>
      <c r="BX27" s="722" t="str">
        <f t="shared" si="45"/>
        <v>70-L5</v>
      </c>
      <c r="BY27" s="715" t="str">
        <f t="shared" si="46"/>
        <v>GTS-120</v>
      </c>
      <c r="BZ27" s="715">
        <f t="shared" si="47"/>
        <v>630</v>
      </c>
      <c r="CA27" s="716" t="str">
        <f t="shared" si="48"/>
        <v>5%-7%</v>
      </c>
      <c r="CB27" s="1039"/>
      <c r="CC27" s="718">
        <f t="shared" si="49"/>
        <v>0</v>
      </c>
      <c r="CD27" s="725"/>
      <c r="CE27" s="730"/>
      <c r="CF27" s="775" t="str">
        <f t="shared" si="50"/>
        <v/>
      </c>
      <c r="CG27" s="1046" t="str">
        <f t="shared" si="51"/>
        <v/>
      </c>
      <c r="CH27" s="1022"/>
      <c r="CI27" s="729" t="str">
        <f t="shared" si="52"/>
        <v/>
      </c>
      <c r="CJ27" s="722" t="str">
        <f t="shared" si="53"/>
        <v>70-L5</v>
      </c>
      <c r="CK27" s="715" t="str">
        <f t="shared" si="54"/>
        <v>GTS-120</v>
      </c>
      <c r="CL27" s="715">
        <f t="shared" si="55"/>
        <v>630</v>
      </c>
      <c r="CM27" s="716" t="str">
        <f t="shared" si="56"/>
        <v>5%-7%</v>
      </c>
      <c r="CN27" s="1039"/>
      <c r="CO27" s="718">
        <f t="shared" si="57"/>
        <v>0</v>
      </c>
      <c r="CP27" s="725"/>
      <c r="CQ27" s="730"/>
      <c r="CR27" s="775" t="str">
        <f t="shared" si="58"/>
        <v/>
      </c>
      <c r="CS27" s="1046" t="str">
        <f t="shared" si="59"/>
        <v/>
      </c>
      <c r="CT27" s="1022"/>
      <c r="CU27" s="729" t="str">
        <f t="shared" si="60"/>
        <v/>
      </c>
      <c r="CV27" s="722" t="str">
        <f t="shared" si="61"/>
        <v>70-L5</v>
      </c>
      <c r="CW27" s="715" t="str">
        <f t="shared" si="62"/>
        <v>GTS-120</v>
      </c>
      <c r="CX27" s="715">
        <f t="shared" si="63"/>
        <v>630</v>
      </c>
      <c r="CY27" s="716" t="str">
        <f t="shared" si="64"/>
        <v>5%-7%</v>
      </c>
      <c r="CZ27" s="729"/>
      <c r="DA27" s="718">
        <f t="shared" si="65"/>
        <v>0</v>
      </c>
      <c r="DB27" s="725"/>
      <c r="DC27" s="730"/>
      <c r="DD27" s="775" t="str">
        <f t="shared" si="66"/>
        <v/>
      </c>
      <c r="DE27" s="1046" t="str">
        <f t="shared" si="67"/>
        <v/>
      </c>
      <c r="DF27" s="1022"/>
      <c r="DG27" s="729" t="str">
        <f t="shared" si="68"/>
        <v/>
      </c>
      <c r="DH27" s="722" t="str">
        <f t="shared" si="69"/>
        <v>70-L5</v>
      </c>
      <c r="DI27" s="715" t="str">
        <f t="shared" si="70"/>
        <v>GTS-120</v>
      </c>
      <c r="DJ27" s="715">
        <f t="shared" si="71"/>
        <v>630</v>
      </c>
      <c r="DK27" s="716" t="str">
        <f t="shared" si="72"/>
        <v>5%-7%</v>
      </c>
      <c r="DL27" s="1039"/>
      <c r="DM27" s="718">
        <f t="shared" si="73"/>
        <v>0</v>
      </c>
      <c r="DN27" s="725"/>
      <c r="DO27" s="730"/>
      <c r="DP27" s="775" t="str">
        <f t="shared" si="74"/>
        <v/>
      </c>
      <c r="DQ27" s="1046" t="str">
        <f t="shared" si="75"/>
        <v/>
      </c>
      <c r="DR27" s="1022"/>
      <c r="DS27" s="732" t="str">
        <f t="shared" si="76"/>
        <v/>
      </c>
      <c r="DT27" s="1048">
        <f t="shared" si="77"/>
        <v>0</v>
      </c>
      <c r="DU27" s="1049" t="str">
        <f t="shared" si="78"/>
        <v/>
      </c>
      <c r="DV27" s="722" t="str">
        <f t="shared" si="79"/>
        <v>70-L5</v>
      </c>
      <c r="DW27" s="715" t="str">
        <f t="shared" si="80"/>
        <v>GTS-120</v>
      </c>
      <c r="DX27" s="715">
        <f t="shared" si="81"/>
        <v>630</v>
      </c>
      <c r="DY27" s="716" t="str">
        <f t="shared" si="82"/>
        <v>5%-7%</v>
      </c>
      <c r="DZ27" s="729"/>
      <c r="EA27" s="718">
        <f t="shared" si="83"/>
        <v>0</v>
      </c>
      <c r="EB27" s="725"/>
      <c r="EC27" s="730"/>
      <c r="ED27" s="775" t="str">
        <f t="shared" si="84"/>
        <v/>
      </c>
      <c r="EE27" s="1046" t="str">
        <f t="shared" si="85"/>
        <v/>
      </c>
      <c r="EF27" s="1022"/>
      <c r="EG27" s="729" t="str">
        <f t="shared" si="86"/>
        <v/>
      </c>
      <c r="EH27" s="722" t="str">
        <f t="shared" si="87"/>
        <v>70-L5</v>
      </c>
      <c r="EI27" s="715" t="str">
        <f t="shared" si="88"/>
        <v>GTS-120</v>
      </c>
      <c r="EJ27" s="715">
        <f t="shared" si="89"/>
        <v>630</v>
      </c>
      <c r="EK27" s="716" t="str">
        <f t="shared" si="90"/>
        <v>5%-7%</v>
      </c>
      <c r="EL27" s="1039"/>
      <c r="EM27" s="718">
        <f t="shared" si="91"/>
        <v>0</v>
      </c>
      <c r="EN27" s="725"/>
      <c r="EO27" s="730"/>
      <c r="EP27" s="775" t="str">
        <f t="shared" si="92"/>
        <v/>
      </c>
      <c r="EQ27" s="1046" t="str">
        <f t="shared" si="93"/>
        <v/>
      </c>
      <c r="ER27" s="1022"/>
      <c r="ES27" s="729" t="str">
        <f t="shared" si="94"/>
        <v/>
      </c>
      <c r="ET27" s="722" t="str">
        <f t="shared" si="95"/>
        <v>70-L5</v>
      </c>
      <c r="EU27" s="715" t="str">
        <f t="shared" si="96"/>
        <v>GTS-120</v>
      </c>
      <c r="EV27" s="715">
        <f t="shared" si="97"/>
        <v>630</v>
      </c>
      <c r="EW27" s="716" t="str">
        <f t="shared" si="98"/>
        <v>5%-7%</v>
      </c>
      <c r="EX27" s="1039"/>
      <c r="EY27" s="718">
        <f t="shared" si="99"/>
        <v>0</v>
      </c>
      <c r="EZ27" s="725"/>
      <c r="FA27" s="730"/>
      <c r="FB27" s="775" t="str">
        <f t="shared" si="100"/>
        <v/>
      </c>
      <c r="FC27" s="1046" t="str">
        <f t="shared" si="101"/>
        <v/>
      </c>
      <c r="FD27" s="1022"/>
      <c r="FE27" s="729" t="str">
        <f t="shared" si="102"/>
        <v/>
      </c>
      <c r="FF27" s="722" t="str">
        <f t="shared" si="103"/>
        <v>70-L5</v>
      </c>
      <c r="FG27" s="715" t="str">
        <f t="shared" si="104"/>
        <v>GTS-120</v>
      </c>
      <c r="FH27" s="715">
        <f t="shared" si="105"/>
        <v>630</v>
      </c>
      <c r="FI27" s="716" t="str">
        <f t="shared" si="106"/>
        <v>5%-7%</v>
      </c>
      <c r="FJ27" s="729"/>
      <c r="FK27" s="718">
        <f t="shared" si="107"/>
        <v>0</v>
      </c>
      <c r="FL27" s="725"/>
      <c r="FM27" s="730"/>
      <c r="FN27" s="775" t="str">
        <f t="shared" si="108"/>
        <v/>
      </c>
      <c r="FO27" s="1046" t="str">
        <f t="shared" si="109"/>
        <v/>
      </c>
      <c r="FP27" s="1022"/>
      <c r="FQ27" s="729" t="str">
        <f t="shared" si="110"/>
        <v/>
      </c>
      <c r="FR27" s="722" t="str">
        <f t="shared" si="111"/>
        <v>70-L5</v>
      </c>
      <c r="FS27" s="715" t="str">
        <f t="shared" si="112"/>
        <v>GTS-120</v>
      </c>
      <c r="FT27" s="715">
        <f t="shared" si="113"/>
        <v>630</v>
      </c>
      <c r="FU27" s="716" t="str">
        <f t="shared" si="114"/>
        <v>5%-7%</v>
      </c>
      <c r="FV27" s="1039"/>
      <c r="FW27" s="718">
        <f t="shared" si="115"/>
        <v>0</v>
      </c>
      <c r="FX27" s="725"/>
      <c r="FY27" s="730"/>
      <c r="FZ27" s="775" t="str">
        <f t="shared" si="116"/>
        <v/>
      </c>
      <c r="GA27" s="1046" t="str">
        <f t="shared" si="117"/>
        <v/>
      </c>
      <c r="GB27" s="1022"/>
      <c r="GC27" s="729" t="str">
        <f t="shared" si="118"/>
        <v/>
      </c>
      <c r="GD27" s="1048">
        <f t="shared" si="119"/>
        <v>0</v>
      </c>
      <c r="GE27" s="1047" t="str">
        <f t="shared" si="120"/>
        <v/>
      </c>
      <c r="GF27" s="722" t="str">
        <f t="shared" si="121"/>
        <v>70-L5</v>
      </c>
      <c r="GG27" s="715" t="str">
        <f t="shared" si="122"/>
        <v>GTS-120</v>
      </c>
      <c r="GH27" s="715">
        <f t="shared" si="123"/>
        <v>630</v>
      </c>
      <c r="GI27" s="716" t="str">
        <f t="shared" si="124"/>
        <v>5%-7%</v>
      </c>
      <c r="GJ27" s="729"/>
      <c r="GK27" s="718">
        <f t="shared" si="125"/>
        <v>0</v>
      </c>
      <c r="GL27" s="725"/>
      <c r="GM27" s="730"/>
      <c r="GN27" s="775" t="str">
        <f t="shared" si="126"/>
        <v/>
      </c>
      <c r="GO27" s="1046" t="str">
        <f t="shared" si="127"/>
        <v/>
      </c>
      <c r="GP27" s="1022"/>
      <c r="GQ27" s="729" t="str">
        <f t="shared" si="128"/>
        <v/>
      </c>
      <c r="GR27" s="722" t="str">
        <f t="shared" si="129"/>
        <v>70-L5</v>
      </c>
      <c r="GS27" s="715" t="str">
        <f t="shared" si="130"/>
        <v>GTS-120</v>
      </c>
      <c r="GT27" s="715">
        <f t="shared" si="131"/>
        <v>630</v>
      </c>
      <c r="GU27" s="716" t="str">
        <f t="shared" si="132"/>
        <v>5%-7%</v>
      </c>
      <c r="GV27" s="1039"/>
      <c r="GW27" s="718">
        <f t="shared" si="133"/>
        <v>0</v>
      </c>
      <c r="GX27" s="725"/>
      <c r="GY27" s="730"/>
      <c r="GZ27" s="775" t="str">
        <f t="shared" si="134"/>
        <v/>
      </c>
      <c r="HA27" s="1046" t="str">
        <f t="shared" si="135"/>
        <v/>
      </c>
      <c r="HB27" s="1022"/>
      <c r="HC27" s="729" t="str">
        <f t="shared" si="136"/>
        <v/>
      </c>
      <c r="HD27" s="722" t="str">
        <f t="shared" si="137"/>
        <v>70-L5</v>
      </c>
      <c r="HE27" s="715" t="str">
        <f t="shared" si="138"/>
        <v>GTS-120</v>
      </c>
      <c r="HF27" s="715">
        <f t="shared" si="139"/>
        <v>630</v>
      </c>
      <c r="HG27" s="716" t="str">
        <f t="shared" si="140"/>
        <v>5%-7%</v>
      </c>
      <c r="HH27" s="1039"/>
      <c r="HI27" s="718">
        <f t="shared" si="141"/>
        <v>0</v>
      </c>
      <c r="HJ27" s="725"/>
      <c r="HK27" s="730"/>
      <c r="HL27" s="775" t="str">
        <f t="shared" si="142"/>
        <v/>
      </c>
      <c r="HM27" s="1046" t="str">
        <f t="shared" si="143"/>
        <v/>
      </c>
      <c r="HN27" s="1022"/>
      <c r="HO27" s="729" t="str">
        <f t="shared" si="144"/>
        <v/>
      </c>
      <c r="HP27" s="722" t="str">
        <f t="shared" si="145"/>
        <v>70-L5</v>
      </c>
      <c r="HQ27" s="715" t="str">
        <f t="shared" si="146"/>
        <v>GTS-120</v>
      </c>
      <c r="HR27" s="715">
        <f t="shared" si="147"/>
        <v>630</v>
      </c>
      <c r="HS27" s="716" t="str">
        <f t="shared" si="148"/>
        <v>5%-7%</v>
      </c>
      <c r="HT27" s="729"/>
      <c r="HU27" s="718">
        <f t="shared" si="149"/>
        <v>0</v>
      </c>
      <c r="HV27" s="725"/>
      <c r="HW27" s="730"/>
      <c r="HX27" s="775" t="str">
        <f t="shared" si="150"/>
        <v/>
      </c>
      <c r="HY27" s="1046" t="str">
        <f t="shared" si="151"/>
        <v/>
      </c>
      <c r="HZ27" s="1022"/>
      <c r="IA27" s="729" t="str">
        <f t="shared" si="152"/>
        <v/>
      </c>
      <c r="IB27" s="722" t="str">
        <f t="shared" si="153"/>
        <v>70-L5</v>
      </c>
      <c r="IC27" s="715" t="str">
        <f t="shared" si="154"/>
        <v>GTS-120</v>
      </c>
      <c r="ID27" s="715">
        <f t="shared" si="155"/>
        <v>630</v>
      </c>
      <c r="IE27" s="716" t="str">
        <f t="shared" si="156"/>
        <v>5%-7%</v>
      </c>
      <c r="IF27" s="1039"/>
      <c r="IG27" s="718">
        <f t="shared" si="157"/>
        <v>0</v>
      </c>
      <c r="IH27" s="725"/>
      <c r="II27" s="730"/>
      <c r="IJ27" s="775" t="str">
        <f t="shared" si="158"/>
        <v/>
      </c>
      <c r="IK27" s="1046" t="str">
        <f t="shared" si="159"/>
        <v/>
      </c>
      <c r="IL27" s="1022"/>
      <c r="IM27" s="729" t="str">
        <f t="shared" si="160"/>
        <v/>
      </c>
      <c r="IN27" s="1048">
        <f t="shared" si="161"/>
        <v>0</v>
      </c>
      <c r="IO27" s="1047" t="str">
        <f t="shared" si="162"/>
        <v/>
      </c>
      <c r="IP27" s="722" t="str">
        <f t="shared" si="163"/>
        <v>70-L5</v>
      </c>
      <c r="IQ27" s="715" t="str">
        <f t="shared" si="164"/>
        <v>GTS-120</v>
      </c>
      <c r="IR27" s="715">
        <f t="shared" si="165"/>
        <v>630</v>
      </c>
      <c r="IS27" s="716" t="str">
        <f t="shared" si="166"/>
        <v>5%-7%</v>
      </c>
      <c r="IT27" s="729"/>
      <c r="IU27" s="718">
        <f t="shared" si="167"/>
        <v>0</v>
      </c>
      <c r="IV27" s="725"/>
      <c r="IW27" s="730"/>
      <c r="IX27" s="775" t="str">
        <f t="shared" si="168"/>
        <v/>
      </c>
      <c r="IY27" s="1046" t="str">
        <f t="shared" si="169"/>
        <v/>
      </c>
      <c r="IZ27" s="1022"/>
      <c r="JA27" s="729" t="str">
        <f t="shared" si="170"/>
        <v/>
      </c>
      <c r="JB27" s="722" t="str">
        <f t="shared" si="171"/>
        <v>70-L5</v>
      </c>
      <c r="JC27" s="715" t="str">
        <f t="shared" si="172"/>
        <v>GTS-120</v>
      </c>
      <c r="JD27" s="715">
        <f t="shared" si="173"/>
        <v>630</v>
      </c>
      <c r="JE27" s="716" t="str">
        <f t="shared" si="174"/>
        <v>5%-7%</v>
      </c>
      <c r="JF27" s="1039"/>
      <c r="JG27" s="718">
        <f t="shared" si="175"/>
        <v>0</v>
      </c>
      <c r="JH27" s="725"/>
      <c r="JI27" s="730"/>
      <c r="JJ27" s="775" t="str">
        <f t="shared" si="176"/>
        <v/>
      </c>
      <c r="JK27" s="1046" t="str">
        <f t="shared" si="177"/>
        <v/>
      </c>
      <c r="JL27" s="1022"/>
      <c r="JM27" s="729" t="str">
        <f t="shared" si="178"/>
        <v/>
      </c>
      <c r="JN27" s="722" t="str">
        <f t="shared" si="179"/>
        <v>70-L5</v>
      </c>
      <c r="JO27" s="715" t="str">
        <f t="shared" si="180"/>
        <v>GTS-120</v>
      </c>
      <c r="JP27" s="715">
        <f t="shared" si="181"/>
        <v>630</v>
      </c>
      <c r="JQ27" s="716" t="str">
        <f t="shared" si="182"/>
        <v>5%-7%</v>
      </c>
      <c r="JR27" s="1039"/>
      <c r="JS27" s="718">
        <f t="shared" si="183"/>
        <v>0</v>
      </c>
      <c r="JT27" s="725"/>
      <c r="JU27" s="730"/>
      <c r="JV27" s="775" t="str">
        <f t="shared" si="184"/>
        <v/>
      </c>
      <c r="JW27" s="1046" t="str">
        <f t="shared" si="185"/>
        <v/>
      </c>
      <c r="JX27" s="1022"/>
      <c r="JY27" s="729" t="str">
        <f t="shared" si="186"/>
        <v/>
      </c>
      <c r="JZ27" s="722" t="str">
        <f t="shared" si="187"/>
        <v>70-L5</v>
      </c>
      <c r="KA27" s="715" t="str">
        <f t="shared" si="188"/>
        <v>GTS-120</v>
      </c>
      <c r="KB27" s="715">
        <f t="shared" si="189"/>
        <v>630</v>
      </c>
      <c r="KC27" s="716" t="str">
        <f t="shared" si="190"/>
        <v>5%-7%</v>
      </c>
      <c r="KD27" s="729"/>
      <c r="KE27" s="718">
        <f t="shared" si="191"/>
        <v>0</v>
      </c>
      <c r="KF27" s="725"/>
      <c r="KG27" s="730"/>
      <c r="KH27" s="775" t="str">
        <f t="shared" si="192"/>
        <v/>
      </c>
      <c r="KI27" s="1046" t="str">
        <f t="shared" si="193"/>
        <v/>
      </c>
      <c r="KJ27" s="1022"/>
      <c r="KK27" s="729" t="str">
        <f t="shared" si="194"/>
        <v/>
      </c>
      <c r="KL27" s="722" t="str">
        <f t="shared" si="195"/>
        <v>70-L5</v>
      </c>
      <c r="KM27" s="715" t="str">
        <f t="shared" si="196"/>
        <v>GTS-120</v>
      </c>
      <c r="KN27" s="715">
        <f t="shared" si="197"/>
        <v>630</v>
      </c>
      <c r="KO27" s="716" t="str">
        <f t="shared" si="198"/>
        <v>5%-7%</v>
      </c>
      <c r="KP27" s="1039"/>
      <c r="KQ27" s="718">
        <f t="shared" si="199"/>
        <v>0</v>
      </c>
      <c r="KR27" s="725"/>
      <c r="KS27" s="730"/>
      <c r="KT27" s="775" t="str">
        <f t="shared" si="200"/>
        <v/>
      </c>
      <c r="KU27" s="1046" t="str">
        <f t="shared" si="201"/>
        <v/>
      </c>
      <c r="KV27" s="1022"/>
      <c r="KW27" s="729" t="str">
        <f t="shared" si="202"/>
        <v/>
      </c>
      <c r="KX27" s="1048">
        <f t="shared" si="203"/>
        <v>0</v>
      </c>
      <c r="KY27" s="1047" t="str">
        <f t="shared" si="204"/>
        <v/>
      </c>
    </row>
    <row r="28" spans="1:311" ht="15.75">
      <c r="A28" s="1021" t="s">
        <v>41</v>
      </c>
      <c r="B28" s="778" t="s">
        <v>106</v>
      </c>
      <c r="C28" s="715" t="str">
        <f>VLOOKUP($B28,'OP Info'!$C$4:$J$62,4,FALSE)</f>
        <v>GTS-120</v>
      </c>
      <c r="D28" s="715">
        <f>VLOOKUP($B28,'OP Info'!$C$4:$J$62,3,FALSE)</f>
        <v>630</v>
      </c>
      <c r="E28" s="716" t="str">
        <f>CONCATENATE(VLOOKUP($B28,'OP Info'!$C$4:$J$62,5,FALSE),"%-",VLOOKUP($B28,'OP Info'!$C$4:$J$62,6,FALSE),"%")</f>
        <v>5%-7%</v>
      </c>
      <c r="F28" s="721"/>
      <c r="G28" s="718">
        <f t="shared" si="0"/>
        <v>0</v>
      </c>
      <c r="H28" s="786"/>
      <c r="I28" s="786"/>
      <c r="J28" s="775" t="str">
        <f t="shared" si="1"/>
        <v/>
      </c>
      <c r="K28" s="776" t="str">
        <f t="shared" si="2"/>
        <v/>
      </c>
      <c r="L28" s="1022"/>
      <c r="M28" s="757" t="str">
        <f t="shared" si="205"/>
        <v/>
      </c>
      <c r="N28" s="772" t="str">
        <f t="shared" si="3"/>
        <v>80-L5</v>
      </c>
      <c r="O28" s="715" t="str">
        <f t="shared" si="4"/>
        <v>GTS-120</v>
      </c>
      <c r="P28" s="715">
        <f t="shared" si="5"/>
        <v>630</v>
      </c>
      <c r="Q28" s="716" t="str">
        <f t="shared" si="6"/>
        <v>5%-7%</v>
      </c>
      <c r="R28" s="729"/>
      <c r="S28" s="729">
        <f t="shared" si="7"/>
        <v>0</v>
      </c>
      <c r="T28" s="725"/>
      <c r="U28" s="730"/>
      <c r="V28" s="775" t="str">
        <f t="shared" si="8"/>
        <v/>
      </c>
      <c r="W28" s="719" t="str">
        <f t="shared" si="9"/>
        <v/>
      </c>
      <c r="X28" s="1022"/>
      <c r="Y28" s="721" t="str">
        <f t="shared" si="10"/>
        <v/>
      </c>
      <c r="Z28" s="722" t="str">
        <f t="shared" si="11"/>
        <v>80-L5</v>
      </c>
      <c r="AA28" s="715" t="str">
        <f t="shared" si="12"/>
        <v>GTS-120</v>
      </c>
      <c r="AB28" s="715">
        <f t="shared" si="13"/>
        <v>630</v>
      </c>
      <c r="AC28" s="716" t="str">
        <f t="shared" si="14"/>
        <v>5%-7%</v>
      </c>
      <c r="AD28" s="1039"/>
      <c r="AE28" s="718">
        <f t="shared" si="15"/>
        <v>0</v>
      </c>
      <c r="AF28" s="725"/>
      <c r="AG28" s="730"/>
      <c r="AH28" s="775" t="str">
        <f t="shared" si="16"/>
        <v/>
      </c>
      <c r="AI28" s="719" t="str">
        <f t="shared" si="17"/>
        <v/>
      </c>
      <c r="AJ28" s="1022"/>
      <c r="AK28" s="721" t="str">
        <f t="shared" si="18"/>
        <v/>
      </c>
      <c r="AL28" s="722" t="str">
        <f t="shared" si="19"/>
        <v>80-L5</v>
      </c>
      <c r="AM28" s="715" t="str">
        <f t="shared" si="20"/>
        <v>GTS-120</v>
      </c>
      <c r="AN28" s="715">
        <f t="shared" si="21"/>
        <v>630</v>
      </c>
      <c r="AO28" s="716" t="str">
        <f t="shared" si="22"/>
        <v>5%-7%</v>
      </c>
      <c r="AP28" s="1039"/>
      <c r="AQ28" s="718">
        <f t="shared" si="23"/>
        <v>0</v>
      </c>
      <c r="AR28" s="725"/>
      <c r="AS28" s="730"/>
      <c r="AT28" s="775" t="str">
        <f t="shared" si="24"/>
        <v/>
      </c>
      <c r="AU28" s="1046" t="str">
        <f t="shared" si="25"/>
        <v/>
      </c>
      <c r="AV28" s="1022"/>
      <c r="AW28" s="721" t="str">
        <f t="shared" si="26"/>
        <v/>
      </c>
      <c r="AX28" s="722" t="str">
        <f t="shared" si="27"/>
        <v>80-L5</v>
      </c>
      <c r="AY28" s="715" t="str">
        <f t="shared" si="28"/>
        <v>GTS-120</v>
      </c>
      <c r="AZ28" s="715">
        <f t="shared" si="29"/>
        <v>630</v>
      </c>
      <c r="BA28" s="716" t="str">
        <f t="shared" si="30"/>
        <v>5%-7%</v>
      </c>
      <c r="BB28" s="1039"/>
      <c r="BC28" s="718">
        <f t="shared" si="31"/>
        <v>0</v>
      </c>
      <c r="BD28" s="725"/>
      <c r="BE28" s="730"/>
      <c r="BF28" s="775" t="str">
        <f t="shared" si="32"/>
        <v/>
      </c>
      <c r="BG28" s="1046" t="str">
        <f t="shared" si="33"/>
        <v/>
      </c>
      <c r="BH28" s="1022"/>
      <c r="BI28" s="721" t="str">
        <f t="shared" si="34"/>
        <v/>
      </c>
      <c r="BJ28" s="731">
        <f t="shared" si="35"/>
        <v>0</v>
      </c>
      <c r="BK28" s="1047" t="str">
        <f t="shared" si="36"/>
        <v/>
      </c>
      <c r="BL28" s="722" t="str">
        <f t="shared" si="37"/>
        <v>80-L5</v>
      </c>
      <c r="BM28" s="715" t="str">
        <f t="shared" si="38"/>
        <v>GTS-120</v>
      </c>
      <c r="BN28" s="715">
        <f t="shared" si="39"/>
        <v>630</v>
      </c>
      <c r="BO28" s="716" t="str">
        <f t="shared" si="40"/>
        <v>5%-7%</v>
      </c>
      <c r="BP28" s="729"/>
      <c r="BQ28" s="718">
        <f t="shared" si="41"/>
        <v>0</v>
      </c>
      <c r="BR28" s="725"/>
      <c r="BS28" s="730"/>
      <c r="BT28" s="775" t="str">
        <f t="shared" si="42"/>
        <v/>
      </c>
      <c r="BU28" s="1046" t="str">
        <f t="shared" si="43"/>
        <v/>
      </c>
      <c r="BV28" s="1022"/>
      <c r="BW28" s="729" t="str">
        <f t="shared" si="44"/>
        <v/>
      </c>
      <c r="BX28" s="722" t="str">
        <f t="shared" si="45"/>
        <v>80-L5</v>
      </c>
      <c r="BY28" s="715" t="str">
        <f t="shared" si="46"/>
        <v>GTS-120</v>
      </c>
      <c r="BZ28" s="715">
        <f t="shared" si="47"/>
        <v>630</v>
      </c>
      <c r="CA28" s="716" t="str">
        <f t="shared" si="48"/>
        <v>5%-7%</v>
      </c>
      <c r="CB28" s="1039"/>
      <c r="CC28" s="718">
        <f t="shared" si="49"/>
        <v>0</v>
      </c>
      <c r="CD28" s="725"/>
      <c r="CE28" s="730"/>
      <c r="CF28" s="775" t="str">
        <f t="shared" si="50"/>
        <v/>
      </c>
      <c r="CG28" s="1046" t="str">
        <f t="shared" si="51"/>
        <v/>
      </c>
      <c r="CH28" s="1022"/>
      <c r="CI28" s="729" t="str">
        <f t="shared" si="52"/>
        <v/>
      </c>
      <c r="CJ28" s="722" t="str">
        <f t="shared" si="53"/>
        <v>80-L5</v>
      </c>
      <c r="CK28" s="715" t="str">
        <f t="shared" si="54"/>
        <v>GTS-120</v>
      </c>
      <c r="CL28" s="715">
        <f t="shared" si="55"/>
        <v>630</v>
      </c>
      <c r="CM28" s="716" t="str">
        <f t="shared" si="56"/>
        <v>5%-7%</v>
      </c>
      <c r="CN28" s="1039"/>
      <c r="CO28" s="718">
        <f t="shared" si="57"/>
        <v>0</v>
      </c>
      <c r="CP28" s="725"/>
      <c r="CQ28" s="730"/>
      <c r="CR28" s="775" t="str">
        <f t="shared" si="58"/>
        <v/>
      </c>
      <c r="CS28" s="1046" t="str">
        <f t="shared" si="59"/>
        <v/>
      </c>
      <c r="CT28" s="1022"/>
      <c r="CU28" s="729" t="str">
        <f t="shared" si="60"/>
        <v/>
      </c>
      <c r="CV28" s="722" t="str">
        <f t="shared" si="61"/>
        <v>80-L5</v>
      </c>
      <c r="CW28" s="715" t="str">
        <f t="shared" si="62"/>
        <v>GTS-120</v>
      </c>
      <c r="CX28" s="715">
        <f t="shared" si="63"/>
        <v>630</v>
      </c>
      <c r="CY28" s="716" t="str">
        <f t="shared" si="64"/>
        <v>5%-7%</v>
      </c>
      <c r="CZ28" s="729"/>
      <c r="DA28" s="718">
        <f t="shared" si="65"/>
        <v>0</v>
      </c>
      <c r="DB28" s="725"/>
      <c r="DC28" s="730"/>
      <c r="DD28" s="775" t="str">
        <f t="shared" si="66"/>
        <v/>
      </c>
      <c r="DE28" s="1046" t="str">
        <f t="shared" si="67"/>
        <v/>
      </c>
      <c r="DF28" s="1022"/>
      <c r="DG28" s="729" t="str">
        <f t="shared" si="68"/>
        <v/>
      </c>
      <c r="DH28" s="722" t="str">
        <f t="shared" si="69"/>
        <v>80-L5</v>
      </c>
      <c r="DI28" s="715" t="str">
        <f t="shared" si="70"/>
        <v>GTS-120</v>
      </c>
      <c r="DJ28" s="715">
        <f t="shared" si="71"/>
        <v>630</v>
      </c>
      <c r="DK28" s="716" t="str">
        <f t="shared" si="72"/>
        <v>5%-7%</v>
      </c>
      <c r="DL28" s="1039"/>
      <c r="DM28" s="718">
        <f t="shared" si="73"/>
        <v>0</v>
      </c>
      <c r="DN28" s="725"/>
      <c r="DO28" s="730"/>
      <c r="DP28" s="775" t="str">
        <f t="shared" si="74"/>
        <v/>
      </c>
      <c r="DQ28" s="1046" t="str">
        <f t="shared" si="75"/>
        <v/>
      </c>
      <c r="DR28" s="1022"/>
      <c r="DS28" s="732" t="str">
        <f t="shared" si="76"/>
        <v/>
      </c>
      <c r="DT28" s="1048">
        <f t="shared" si="77"/>
        <v>0</v>
      </c>
      <c r="DU28" s="1049" t="str">
        <f t="shared" si="78"/>
        <v/>
      </c>
      <c r="DV28" s="722" t="str">
        <f t="shared" si="79"/>
        <v>80-L5</v>
      </c>
      <c r="DW28" s="715" t="str">
        <f t="shared" si="80"/>
        <v>GTS-120</v>
      </c>
      <c r="DX28" s="715">
        <f t="shared" si="81"/>
        <v>630</v>
      </c>
      <c r="DY28" s="716" t="str">
        <f t="shared" si="82"/>
        <v>5%-7%</v>
      </c>
      <c r="DZ28" s="729"/>
      <c r="EA28" s="718">
        <f t="shared" si="83"/>
        <v>0</v>
      </c>
      <c r="EB28" s="725"/>
      <c r="EC28" s="730"/>
      <c r="ED28" s="775" t="str">
        <f t="shared" si="84"/>
        <v/>
      </c>
      <c r="EE28" s="1046" t="str">
        <f t="shared" si="85"/>
        <v/>
      </c>
      <c r="EF28" s="1022"/>
      <c r="EG28" s="729" t="str">
        <f t="shared" si="86"/>
        <v/>
      </c>
      <c r="EH28" s="722" t="str">
        <f t="shared" si="87"/>
        <v>80-L5</v>
      </c>
      <c r="EI28" s="715" t="str">
        <f t="shared" si="88"/>
        <v>GTS-120</v>
      </c>
      <c r="EJ28" s="715">
        <f t="shared" si="89"/>
        <v>630</v>
      </c>
      <c r="EK28" s="716" t="str">
        <f t="shared" si="90"/>
        <v>5%-7%</v>
      </c>
      <c r="EL28" s="1039"/>
      <c r="EM28" s="718">
        <f t="shared" si="91"/>
        <v>0</v>
      </c>
      <c r="EN28" s="725"/>
      <c r="EO28" s="730"/>
      <c r="EP28" s="775" t="str">
        <f t="shared" si="92"/>
        <v/>
      </c>
      <c r="EQ28" s="1046" t="str">
        <f t="shared" si="93"/>
        <v/>
      </c>
      <c r="ER28" s="1022"/>
      <c r="ES28" s="729" t="str">
        <f t="shared" si="94"/>
        <v/>
      </c>
      <c r="ET28" s="722" t="str">
        <f t="shared" si="95"/>
        <v>80-L5</v>
      </c>
      <c r="EU28" s="715" t="str">
        <f t="shared" si="96"/>
        <v>GTS-120</v>
      </c>
      <c r="EV28" s="715">
        <f t="shared" si="97"/>
        <v>630</v>
      </c>
      <c r="EW28" s="716" t="str">
        <f t="shared" si="98"/>
        <v>5%-7%</v>
      </c>
      <c r="EX28" s="1039"/>
      <c r="EY28" s="718">
        <f t="shared" si="99"/>
        <v>0</v>
      </c>
      <c r="EZ28" s="725"/>
      <c r="FA28" s="730"/>
      <c r="FB28" s="775" t="str">
        <f t="shared" si="100"/>
        <v/>
      </c>
      <c r="FC28" s="1046" t="str">
        <f t="shared" si="101"/>
        <v/>
      </c>
      <c r="FD28" s="1022"/>
      <c r="FE28" s="729" t="str">
        <f t="shared" si="102"/>
        <v/>
      </c>
      <c r="FF28" s="722" t="str">
        <f t="shared" si="103"/>
        <v>80-L5</v>
      </c>
      <c r="FG28" s="715" t="str">
        <f t="shared" si="104"/>
        <v>GTS-120</v>
      </c>
      <c r="FH28" s="715">
        <f t="shared" si="105"/>
        <v>630</v>
      </c>
      <c r="FI28" s="716" t="str">
        <f t="shared" si="106"/>
        <v>5%-7%</v>
      </c>
      <c r="FJ28" s="729"/>
      <c r="FK28" s="718">
        <f t="shared" si="107"/>
        <v>0</v>
      </c>
      <c r="FL28" s="725"/>
      <c r="FM28" s="730"/>
      <c r="FN28" s="775" t="str">
        <f t="shared" si="108"/>
        <v/>
      </c>
      <c r="FO28" s="1046" t="str">
        <f t="shared" si="109"/>
        <v/>
      </c>
      <c r="FP28" s="1022"/>
      <c r="FQ28" s="729" t="str">
        <f t="shared" si="110"/>
        <v/>
      </c>
      <c r="FR28" s="722" t="str">
        <f t="shared" si="111"/>
        <v>80-L5</v>
      </c>
      <c r="FS28" s="715" t="str">
        <f t="shared" si="112"/>
        <v>GTS-120</v>
      </c>
      <c r="FT28" s="715">
        <f t="shared" si="113"/>
        <v>630</v>
      </c>
      <c r="FU28" s="716" t="str">
        <f t="shared" si="114"/>
        <v>5%-7%</v>
      </c>
      <c r="FV28" s="1039"/>
      <c r="FW28" s="718">
        <f t="shared" si="115"/>
        <v>0</v>
      </c>
      <c r="FX28" s="725"/>
      <c r="FY28" s="730"/>
      <c r="FZ28" s="775" t="str">
        <f t="shared" si="116"/>
        <v/>
      </c>
      <c r="GA28" s="1046" t="str">
        <f t="shared" si="117"/>
        <v/>
      </c>
      <c r="GB28" s="1022"/>
      <c r="GC28" s="729" t="str">
        <f t="shared" si="118"/>
        <v/>
      </c>
      <c r="GD28" s="1048">
        <f t="shared" si="119"/>
        <v>0</v>
      </c>
      <c r="GE28" s="1047" t="str">
        <f t="shared" si="120"/>
        <v/>
      </c>
      <c r="GF28" s="722" t="str">
        <f t="shared" si="121"/>
        <v>80-L5</v>
      </c>
      <c r="GG28" s="715" t="str">
        <f t="shared" si="122"/>
        <v>GTS-120</v>
      </c>
      <c r="GH28" s="715">
        <f t="shared" si="123"/>
        <v>630</v>
      </c>
      <c r="GI28" s="716" t="str">
        <f t="shared" si="124"/>
        <v>5%-7%</v>
      </c>
      <c r="GJ28" s="729"/>
      <c r="GK28" s="718">
        <f t="shared" si="125"/>
        <v>0</v>
      </c>
      <c r="GL28" s="725"/>
      <c r="GM28" s="730"/>
      <c r="GN28" s="775" t="str">
        <f t="shared" si="126"/>
        <v/>
      </c>
      <c r="GO28" s="1046" t="str">
        <f t="shared" si="127"/>
        <v/>
      </c>
      <c r="GP28" s="1022"/>
      <c r="GQ28" s="729" t="str">
        <f t="shared" si="128"/>
        <v/>
      </c>
      <c r="GR28" s="722" t="str">
        <f t="shared" si="129"/>
        <v>80-L5</v>
      </c>
      <c r="GS28" s="715" t="str">
        <f t="shared" si="130"/>
        <v>GTS-120</v>
      </c>
      <c r="GT28" s="715">
        <f t="shared" si="131"/>
        <v>630</v>
      </c>
      <c r="GU28" s="716" t="str">
        <f t="shared" si="132"/>
        <v>5%-7%</v>
      </c>
      <c r="GV28" s="1039"/>
      <c r="GW28" s="718">
        <f t="shared" si="133"/>
        <v>0</v>
      </c>
      <c r="GX28" s="725"/>
      <c r="GY28" s="730"/>
      <c r="GZ28" s="775" t="str">
        <f t="shared" si="134"/>
        <v/>
      </c>
      <c r="HA28" s="1046" t="str">
        <f t="shared" si="135"/>
        <v/>
      </c>
      <c r="HB28" s="1022"/>
      <c r="HC28" s="729" t="str">
        <f t="shared" si="136"/>
        <v/>
      </c>
      <c r="HD28" s="722" t="str">
        <f t="shared" si="137"/>
        <v>80-L5</v>
      </c>
      <c r="HE28" s="715" t="str">
        <f t="shared" si="138"/>
        <v>GTS-120</v>
      </c>
      <c r="HF28" s="715">
        <f t="shared" si="139"/>
        <v>630</v>
      </c>
      <c r="HG28" s="716" t="str">
        <f t="shared" si="140"/>
        <v>5%-7%</v>
      </c>
      <c r="HH28" s="1039"/>
      <c r="HI28" s="718">
        <f t="shared" si="141"/>
        <v>0</v>
      </c>
      <c r="HJ28" s="725"/>
      <c r="HK28" s="730"/>
      <c r="HL28" s="775" t="str">
        <f t="shared" si="142"/>
        <v/>
      </c>
      <c r="HM28" s="1046" t="str">
        <f t="shared" si="143"/>
        <v/>
      </c>
      <c r="HN28" s="1022"/>
      <c r="HO28" s="729" t="str">
        <f t="shared" si="144"/>
        <v/>
      </c>
      <c r="HP28" s="722" t="str">
        <f t="shared" si="145"/>
        <v>80-L5</v>
      </c>
      <c r="HQ28" s="715" t="str">
        <f t="shared" si="146"/>
        <v>GTS-120</v>
      </c>
      <c r="HR28" s="715">
        <f t="shared" si="147"/>
        <v>630</v>
      </c>
      <c r="HS28" s="716" t="str">
        <f t="shared" si="148"/>
        <v>5%-7%</v>
      </c>
      <c r="HT28" s="729"/>
      <c r="HU28" s="718">
        <f t="shared" si="149"/>
        <v>0</v>
      </c>
      <c r="HV28" s="725"/>
      <c r="HW28" s="730"/>
      <c r="HX28" s="775" t="str">
        <f t="shared" si="150"/>
        <v/>
      </c>
      <c r="HY28" s="1046" t="str">
        <f t="shared" si="151"/>
        <v/>
      </c>
      <c r="HZ28" s="1022"/>
      <c r="IA28" s="729" t="str">
        <f t="shared" si="152"/>
        <v/>
      </c>
      <c r="IB28" s="722" t="str">
        <f t="shared" si="153"/>
        <v>80-L5</v>
      </c>
      <c r="IC28" s="715" t="str">
        <f t="shared" si="154"/>
        <v>GTS-120</v>
      </c>
      <c r="ID28" s="715">
        <f t="shared" si="155"/>
        <v>630</v>
      </c>
      <c r="IE28" s="716" t="str">
        <f t="shared" si="156"/>
        <v>5%-7%</v>
      </c>
      <c r="IF28" s="1039"/>
      <c r="IG28" s="718">
        <f t="shared" si="157"/>
        <v>0</v>
      </c>
      <c r="IH28" s="725"/>
      <c r="II28" s="730"/>
      <c r="IJ28" s="775" t="str">
        <f t="shared" si="158"/>
        <v/>
      </c>
      <c r="IK28" s="1046" t="str">
        <f t="shared" si="159"/>
        <v/>
      </c>
      <c r="IL28" s="1022"/>
      <c r="IM28" s="729" t="str">
        <f t="shared" si="160"/>
        <v/>
      </c>
      <c r="IN28" s="1048">
        <f t="shared" si="161"/>
        <v>0</v>
      </c>
      <c r="IO28" s="1047" t="str">
        <f t="shared" si="162"/>
        <v/>
      </c>
      <c r="IP28" s="722" t="str">
        <f t="shared" si="163"/>
        <v>80-L5</v>
      </c>
      <c r="IQ28" s="715" t="str">
        <f t="shared" si="164"/>
        <v>GTS-120</v>
      </c>
      <c r="IR28" s="715">
        <f t="shared" si="165"/>
        <v>630</v>
      </c>
      <c r="IS28" s="716" t="str">
        <f t="shared" si="166"/>
        <v>5%-7%</v>
      </c>
      <c r="IT28" s="729"/>
      <c r="IU28" s="718">
        <f t="shared" si="167"/>
        <v>0</v>
      </c>
      <c r="IV28" s="725"/>
      <c r="IW28" s="730"/>
      <c r="IX28" s="775" t="str">
        <f t="shared" si="168"/>
        <v/>
      </c>
      <c r="IY28" s="1046" t="str">
        <f t="shared" si="169"/>
        <v/>
      </c>
      <c r="IZ28" s="1022"/>
      <c r="JA28" s="729" t="str">
        <f t="shared" si="170"/>
        <v/>
      </c>
      <c r="JB28" s="722" t="str">
        <f t="shared" si="171"/>
        <v>80-L5</v>
      </c>
      <c r="JC28" s="715" t="str">
        <f t="shared" si="172"/>
        <v>GTS-120</v>
      </c>
      <c r="JD28" s="715">
        <f t="shared" si="173"/>
        <v>630</v>
      </c>
      <c r="JE28" s="716" t="str">
        <f t="shared" si="174"/>
        <v>5%-7%</v>
      </c>
      <c r="JF28" s="1039"/>
      <c r="JG28" s="718">
        <f t="shared" si="175"/>
        <v>0</v>
      </c>
      <c r="JH28" s="725"/>
      <c r="JI28" s="730"/>
      <c r="JJ28" s="775" t="str">
        <f t="shared" si="176"/>
        <v/>
      </c>
      <c r="JK28" s="1046" t="str">
        <f t="shared" si="177"/>
        <v/>
      </c>
      <c r="JL28" s="1022"/>
      <c r="JM28" s="729" t="str">
        <f t="shared" si="178"/>
        <v/>
      </c>
      <c r="JN28" s="722" t="str">
        <f t="shared" si="179"/>
        <v>80-L5</v>
      </c>
      <c r="JO28" s="715" t="str">
        <f t="shared" si="180"/>
        <v>GTS-120</v>
      </c>
      <c r="JP28" s="715">
        <f t="shared" si="181"/>
        <v>630</v>
      </c>
      <c r="JQ28" s="716" t="str">
        <f t="shared" si="182"/>
        <v>5%-7%</v>
      </c>
      <c r="JR28" s="1039"/>
      <c r="JS28" s="718">
        <f t="shared" si="183"/>
        <v>0</v>
      </c>
      <c r="JT28" s="725"/>
      <c r="JU28" s="730"/>
      <c r="JV28" s="775" t="str">
        <f t="shared" si="184"/>
        <v/>
      </c>
      <c r="JW28" s="1046" t="str">
        <f t="shared" si="185"/>
        <v/>
      </c>
      <c r="JX28" s="1022"/>
      <c r="JY28" s="729" t="str">
        <f t="shared" si="186"/>
        <v/>
      </c>
      <c r="JZ28" s="722" t="str">
        <f t="shared" si="187"/>
        <v>80-L5</v>
      </c>
      <c r="KA28" s="715" t="str">
        <f t="shared" si="188"/>
        <v>GTS-120</v>
      </c>
      <c r="KB28" s="715">
        <f t="shared" si="189"/>
        <v>630</v>
      </c>
      <c r="KC28" s="716" t="str">
        <f t="shared" si="190"/>
        <v>5%-7%</v>
      </c>
      <c r="KD28" s="729"/>
      <c r="KE28" s="718">
        <f t="shared" si="191"/>
        <v>0</v>
      </c>
      <c r="KF28" s="725"/>
      <c r="KG28" s="730"/>
      <c r="KH28" s="775" t="str">
        <f t="shared" si="192"/>
        <v/>
      </c>
      <c r="KI28" s="1046" t="str">
        <f t="shared" si="193"/>
        <v/>
      </c>
      <c r="KJ28" s="1022"/>
      <c r="KK28" s="729" t="str">
        <f t="shared" si="194"/>
        <v/>
      </c>
      <c r="KL28" s="722" t="str">
        <f t="shared" si="195"/>
        <v>80-L5</v>
      </c>
      <c r="KM28" s="715" t="str">
        <f t="shared" si="196"/>
        <v>GTS-120</v>
      </c>
      <c r="KN28" s="715">
        <f t="shared" si="197"/>
        <v>630</v>
      </c>
      <c r="KO28" s="716" t="str">
        <f t="shared" si="198"/>
        <v>5%-7%</v>
      </c>
      <c r="KP28" s="1039"/>
      <c r="KQ28" s="718">
        <f t="shared" si="199"/>
        <v>0</v>
      </c>
      <c r="KR28" s="725"/>
      <c r="KS28" s="730"/>
      <c r="KT28" s="775" t="str">
        <f t="shared" si="200"/>
        <v/>
      </c>
      <c r="KU28" s="1046" t="str">
        <f t="shared" si="201"/>
        <v/>
      </c>
      <c r="KV28" s="1022"/>
      <c r="KW28" s="729" t="str">
        <f t="shared" si="202"/>
        <v/>
      </c>
      <c r="KX28" s="1048">
        <f t="shared" si="203"/>
        <v>0</v>
      </c>
      <c r="KY28" s="1047" t="str">
        <f t="shared" si="204"/>
        <v/>
      </c>
    </row>
    <row r="29" spans="1:311" ht="15.75">
      <c r="A29" s="1021" t="s">
        <v>41</v>
      </c>
      <c r="B29" s="778" t="s">
        <v>109</v>
      </c>
      <c r="C29" s="715" t="str">
        <f>VLOOKUP($B29,'OP Info'!$C$4:$J$62,4,FALSE)</f>
        <v>GTS-120</v>
      </c>
      <c r="D29" s="715">
        <f>VLOOKUP($B29,'OP Info'!$C$4:$J$62,3,FALSE)</f>
        <v>690</v>
      </c>
      <c r="E29" s="716" t="str">
        <f>CONCATENATE(VLOOKUP($B29,'OP Info'!$C$4:$J$62,5,FALSE),"%-",VLOOKUP($B29,'OP Info'!$C$4:$J$62,6,FALSE),"%")</f>
        <v>5%-7%</v>
      </c>
      <c r="F29" s="721"/>
      <c r="G29" s="718">
        <f t="shared" si="0"/>
        <v>0</v>
      </c>
      <c r="H29" s="786"/>
      <c r="I29" s="786"/>
      <c r="J29" s="775" t="str">
        <f t="shared" si="1"/>
        <v/>
      </c>
      <c r="K29" s="776" t="str">
        <f t="shared" si="2"/>
        <v/>
      </c>
      <c r="L29" s="1022"/>
      <c r="M29" s="757" t="str">
        <f t="shared" si="205"/>
        <v/>
      </c>
      <c r="N29" s="772" t="str">
        <f t="shared" si="3"/>
        <v>90-L5</v>
      </c>
      <c r="O29" s="715" t="str">
        <f t="shared" si="4"/>
        <v>GTS-120</v>
      </c>
      <c r="P29" s="715">
        <f t="shared" si="5"/>
        <v>690</v>
      </c>
      <c r="Q29" s="716" t="str">
        <f t="shared" si="6"/>
        <v>5%-7%</v>
      </c>
      <c r="R29" s="729"/>
      <c r="S29" s="729">
        <f t="shared" si="7"/>
        <v>0</v>
      </c>
      <c r="T29" s="725"/>
      <c r="U29" s="730"/>
      <c r="V29" s="775" t="str">
        <f t="shared" si="8"/>
        <v/>
      </c>
      <c r="W29" s="719" t="str">
        <f t="shared" si="9"/>
        <v/>
      </c>
      <c r="X29" s="1022"/>
      <c r="Y29" s="721" t="str">
        <f t="shared" si="10"/>
        <v/>
      </c>
      <c r="Z29" s="722" t="str">
        <f t="shared" si="11"/>
        <v>90-L5</v>
      </c>
      <c r="AA29" s="715" t="str">
        <f t="shared" si="12"/>
        <v>GTS-120</v>
      </c>
      <c r="AB29" s="715">
        <f t="shared" si="13"/>
        <v>690</v>
      </c>
      <c r="AC29" s="716" t="str">
        <f t="shared" si="14"/>
        <v>5%-7%</v>
      </c>
      <c r="AD29" s="1039"/>
      <c r="AE29" s="718">
        <f t="shared" si="15"/>
        <v>0</v>
      </c>
      <c r="AF29" s="725"/>
      <c r="AG29" s="730"/>
      <c r="AH29" s="775" t="str">
        <f t="shared" si="16"/>
        <v/>
      </c>
      <c r="AI29" s="719" t="str">
        <f t="shared" si="17"/>
        <v/>
      </c>
      <c r="AJ29" s="1022"/>
      <c r="AK29" s="721" t="str">
        <f t="shared" si="18"/>
        <v/>
      </c>
      <c r="AL29" s="722" t="str">
        <f t="shared" si="19"/>
        <v>90-L5</v>
      </c>
      <c r="AM29" s="715" t="str">
        <f t="shared" si="20"/>
        <v>GTS-120</v>
      </c>
      <c r="AN29" s="715">
        <f t="shared" si="21"/>
        <v>690</v>
      </c>
      <c r="AO29" s="716" t="str">
        <f t="shared" si="22"/>
        <v>5%-7%</v>
      </c>
      <c r="AP29" s="1039"/>
      <c r="AQ29" s="718">
        <f t="shared" si="23"/>
        <v>0</v>
      </c>
      <c r="AR29" s="725"/>
      <c r="AS29" s="730"/>
      <c r="AT29" s="775" t="str">
        <f t="shared" si="24"/>
        <v/>
      </c>
      <c r="AU29" s="1046" t="str">
        <f t="shared" si="25"/>
        <v/>
      </c>
      <c r="AV29" s="1022"/>
      <c r="AW29" s="721" t="str">
        <f t="shared" si="26"/>
        <v/>
      </c>
      <c r="AX29" s="722" t="str">
        <f t="shared" si="27"/>
        <v>90-L5</v>
      </c>
      <c r="AY29" s="715" t="str">
        <f t="shared" si="28"/>
        <v>GTS-120</v>
      </c>
      <c r="AZ29" s="715">
        <f t="shared" si="29"/>
        <v>690</v>
      </c>
      <c r="BA29" s="716" t="str">
        <f t="shared" si="30"/>
        <v>5%-7%</v>
      </c>
      <c r="BB29" s="1039"/>
      <c r="BC29" s="718">
        <f t="shared" si="31"/>
        <v>0</v>
      </c>
      <c r="BD29" s="725"/>
      <c r="BE29" s="730"/>
      <c r="BF29" s="775" t="str">
        <f t="shared" si="32"/>
        <v/>
      </c>
      <c r="BG29" s="1046" t="str">
        <f t="shared" si="33"/>
        <v/>
      </c>
      <c r="BH29" s="1022"/>
      <c r="BI29" s="721" t="str">
        <f t="shared" si="34"/>
        <v/>
      </c>
      <c r="BJ29" s="731">
        <f t="shared" si="35"/>
        <v>0</v>
      </c>
      <c r="BK29" s="1047" t="str">
        <f t="shared" si="36"/>
        <v/>
      </c>
      <c r="BL29" s="722" t="str">
        <f t="shared" si="37"/>
        <v>90-L5</v>
      </c>
      <c r="BM29" s="715" t="str">
        <f t="shared" si="38"/>
        <v>GTS-120</v>
      </c>
      <c r="BN29" s="715">
        <f t="shared" si="39"/>
        <v>690</v>
      </c>
      <c r="BO29" s="716" t="str">
        <f t="shared" si="40"/>
        <v>5%-7%</v>
      </c>
      <c r="BP29" s="729"/>
      <c r="BQ29" s="718">
        <f t="shared" si="41"/>
        <v>0</v>
      </c>
      <c r="BR29" s="725"/>
      <c r="BS29" s="730"/>
      <c r="BT29" s="775" t="str">
        <f t="shared" si="42"/>
        <v/>
      </c>
      <c r="BU29" s="1046" t="str">
        <f t="shared" si="43"/>
        <v/>
      </c>
      <c r="BV29" s="1022"/>
      <c r="BW29" s="729" t="str">
        <f t="shared" si="44"/>
        <v/>
      </c>
      <c r="BX29" s="722" t="str">
        <f t="shared" si="45"/>
        <v>90-L5</v>
      </c>
      <c r="BY29" s="715" t="str">
        <f t="shared" si="46"/>
        <v>GTS-120</v>
      </c>
      <c r="BZ29" s="715">
        <f t="shared" si="47"/>
        <v>690</v>
      </c>
      <c r="CA29" s="716" t="str">
        <f t="shared" si="48"/>
        <v>5%-7%</v>
      </c>
      <c r="CB29" s="1039"/>
      <c r="CC29" s="718">
        <f t="shared" si="49"/>
        <v>0</v>
      </c>
      <c r="CD29" s="725"/>
      <c r="CE29" s="730"/>
      <c r="CF29" s="775" t="str">
        <f t="shared" si="50"/>
        <v/>
      </c>
      <c r="CG29" s="1046" t="str">
        <f t="shared" si="51"/>
        <v/>
      </c>
      <c r="CH29" s="1022"/>
      <c r="CI29" s="729" t="str">
        <f t="shared" si="52"/>
        <v/>
      </c>
      <c r="CJ29" s="722" t="str">
        <f t="shared" si="53"/>
        <v>90-L5</v>
      </c>
      <c r="CK29" s="715" t="str">
        <f t="shared" si="54"/>
        <v>GTS-120</v>
      </c>
      <c r="CL29" s="715">
        <f t="shared" si="55"/>
        <v>690</v>
      </c>
      <c r="CM29" s="716" t="str">
        <f t="shared" si="56"/>
        <v>5%-7%</v>
      </c>
      <c r="CN29" s="1039"/>
      <c r="CO29" s="718">
        <f t="shared" si="57"/>
        <v>0</v>
      </c>
      <c r="CP29" s="725"/>
      <c r="CQ29" s="730"/>
      <c r="CR29" s="775" t="str">
        <f t="shared" si="58"/>
        <v/>
      </c>
      <c r="CS29" s="1046" t="str">
        <f t="shared" si="59"/>
        <v/>
      </c>
      <c r="CT29" s="1022"/>
      <c r="CU29" s="729" t="str">
        <f t="shared" si="60"/>
        <v/>
      </c>
      <c r="CV29" s="722" t="str">
        <f t="shared" si="61"/>
        <v>90-L5</v>
      </c>
      <c r="CW29" s="715" t="str">
        <f t="shared" si="62"/>
        <v>GTS-120</v>
      </c>
      <c r="CX29" s="715">
        <f t="shared" si="63"/>
        <v>690</v>
      </c>
      <c r="CY29" s="716" t="str">
        <f t="shared" si="64"/>
        <v>5%-7%</v>
      </c>
      <c r="CZ29" s="729"/>
      <c r="DA29" s="718">
        <f t="shared" si="65"/>
        <v>0</v>
      </c>
      <c r="DB29" s="725"/>
      <c r="DC29" s="730"/>
      <c r="DD29" s="775" t="str">
        <f t="shared" si="66"/>
        <v/>
      </c>
      <c r="DE29" s="1046" t="str">
        <f t="shared" si="67"/>
        <v/>
      </c>
      <c r="DF29" s="1022"/>
      <c r="DG29" s="729" t="str">
        <f t="shared" si="68"/>
        <v/>
      </c>
      <c r="DH29" s="722" t="str">
        <f t="shared" si="69"/>
        <v>90-L5</v>
      </c>
      <c r="DI29" s="715" t="str">
        <f t="shared" si="70"/>
        <v>GTS-120</v>
      </c>
      <c r="DJ29" s="715">
        <f t="shared" si="71"/>
        <v>690</v>
      </c>
      <c r="DK29" s="716" t="str">
        <f t="shared" si="72"/>
        <v>5%-7%</v>
      </c>
      <c r="DL29" s="1039"/>
      <c r="DM29" s="718">
        <f t="shared" si="73"/>
        <v>0</v>
      </c>
      <c r="DN29" s="725"/>
      <c r="DO29" s="730"/>
      <c r="DP29" s="775" t="str">
        <f t="shared" si="74"/>
        <v/>
      </c>
      <c r="DQ29" s="1046" t="str">
        <f t="shared" si="75"/>
        <v/>
      </c>
      <c r="DR29" s="1022"/>
      <c r="DS29" s="732" t="str">
        <f t="shared" si="76"/>
        <v/>
      </c>
      <c r="DT29" s="1048">
        <f t="shared" si="77"/>
        <v>0</v>
      </c>
      <c r="DU29" s="1049" t="str">
        <f t="shared" si="78"/>
        <v/>
      </c>
      <c r="DV29" s="722" t="str">
        <f t="shared" si="79"/>
        <v>90-L5</v>
      </c>
      <c r="DW29" s="715" t="str">
        <f t="shared" si="80"/>
        <v>GTS-120</v>
      </c>
      <c r="DX29" s="715">
        <f t="shared" si="81"/>
        <v>690</v>
      </c>
      <c r="DY29" s="716" t="str">
        <f t="shared" si="82"/>
        <v>5%-7%</v>
      </c>
      <c r="DZ29" s="729"/>
      <c r="EA29" s="718">
        <f t="shared" si="83"/>
        <v>0</v>
      </c>
      <c r="EB29" s="725"/>
      <c r="EC29" s="730"/>
      <c r="ED29" s="775" t="str">
        <f t="shared" si="84"/>
        <v/>
      </c>
      <c r="EE29" s="1046" t="str">
        <f t="shared" si="85"/>
        <v/>
      </c>
      <c r="EF29" s="1022"/>
      <c r="EG29" s="729" t="str">
        <f t="shared" si="86"/>
        <v/>
      </c>
      <c r="EH29" s="722" t="str">
        <f t="shared" si="87"/>
        <v>90-L5</v>
      </c>
      <c r="EI29" s="715" t="str">
        <f t="shared" si="88"/>
        <v>GTS-120</v>
      </c>
      <c r="EJ29" s="715">
        <f t="shared" si="89"/>
        <v>690</v>
      </c>
      <c r="EK29" s="716" t="str">
        <f t="shared" si="90"/>
        <v>5%-7%</v>
      </c>
      <c r="EL29" s="1039"/>
      <c r="EM29" s="718">
        <f t="shared" si="91"/>
        <v>0</v>
      </c>
      <c r="EN29" s="725"/>
      <c r="EO29" s="730"/>
      <c r="EP29" s="775" t="str">
        <f t="shared" si="92"/>
        <v/>
      </c>
      <c r="EQ29" s="1046" t="str">
        <f t="shared" si="93"/>
        <v/>
      </c>
      <c r="ER29" s="1022"/>
      <c r="ES29" s="729" t="str">
        <f t="shared" si="94"/>
        <v/>
      </c>
      <c r="ET29" s="722" t="str">
        <f t="shared" si="95"/>
        <v>90-L5</v>
      </c>
      <c r="EU29" s="715" t="str">
        <f t="shared" si="96"/>
        <v>GTS-120</v>
      </c>
      <c r="EV29" s="715">
        <f t="shared" si="97"/>
        <v>690</v>
      </c>
      <c r="EW29" s="716" t="str">
        <f t="shared" si="98"/>
        <v>5%-7%</v>
      </c>
      <c r="EX29" s="1039"/>
      <c r="EY29" s="718">
        <f t="shared" si="99"/>
        <v>0</v>
      </c>
      <c r="EZ29" s="725"/>
      <c r="FA29" s="730"/>
      <c r="FB29" s="775" t="str">
        <f t="shared" si="100"/>
        <v/>
      </c>
      <c r="FC29" s="1046" t="str">
        <f t="shared" si="101"/>
        <v/>
      </c>
      <c r="FD29" s="1022"/>
      <c r="FE29" s="729" t="str">
        <f t="shared" si="102"/>
        <v/>
      </c>
      <c r="FF29" s="722" t="str">
        <f t="shared" si="103"/>
        <v>90-L5</v>
      </c>
      <c r="FG29" s="715" t="str">
        <f t="shared" si="104"/>
        <v>GTS-120</v>
      </c>
      <c r="FH29" s="715">
        <f t="shared" si="105"/>
        <v>690</v>
      </c>
      <c r="FI29" s="716" t="str">
        <f t="shared" si="106"/>
        <v>5%-7%</v>
      </c>
      <c r="FJ29" s="729"/>
      <c r="FK29" s="718">
        <f t="shared" si="107"/>
        <v>0</v>
      </c>
      <c r="FL29" s="725"/>
      <c r="FM29" s="730"/>
      <c r="FN29" s="775" t="str">
        <f t="shared" si="108"/>
        <v/>
      </c>
      <c r="FO29" s="1046" t="str">
        <f t="shared" si="109"/>
        <v/>
      </c>
      <c r="FP29" s="1022"/>
      <c r="FQ29" s="729" t="str">
        <f t="shared" si="110"/>
        <v/>
      </c>
      <c r="FR29" s="722" t="str">
        <f t="shared" si="111"/>
        <v>90-L5</v>
      </c>
      <c r="FS29" s="715" t="str">
        <f t="shared" si="112"/>
        <v>GTS-120</v>
      </c>
      <c r="FT29" s="715">
        <f t="shared" si="113"/>
        <v>690</v>
      </c>
      <c r="FU29" s="716" t="str">
        <f t="shared" si="114"/>
        <v>5%-7%</v>
      </c>
      <c r="FV29" s="1039"/>
      <c r="FW29" s="718">
        <f t="shared" si="115"/>
        <v>0</v>
      </c>
      <c r="FX29" s="725"/>
      <c r="FY29" s="730"/>
      <c r="FZ29" s="775" t="str">
        <f t="shared" si="116"/>
        <v/>
      </c>
      <c r="GA29" s="1046" t="str">
        <f t="shared" si="117"/>
        <v/>
      </c>
      <c r="GB29" s="1022"/>
      <c r="GC29" s="729" t="str">
        <f t="shared" si="118"/>
        <v/>
      </c>
      <c r="GD29" s="1048">
        <f t="shared" si="119"/>
        <v>0</v>
      </c>
      <c r="GE29" s="1047" t="str">
        <f t="shared" si="120"/>
        <v/>
      </c>
      <c r="GF29" s="722" t="str">
        <f t="shared" si="121"/>
        <v>90-L5</v>
      </c>
      <c r="GG29" s="715" t="str">
        <f t="shared" si="122"/>
        <v>GTS-120</v>
      </c>
      <c r="GH29" s="715">
        <f t="shared" si="123"/>
        <v>690</v>
      </c>
      <c r="GI29" s="716" t="str">
        <f t="shared" si="124"/>
        <v>5%-7%</v>
      </c>
      <c r="GJ29" s="729"/>
      <c r="GK29" s="718">
        <f t="shared" si="125"/>
        <v>0</v>
      </c>
      <c r="GL29" s="725"/>
      <c r="GM29" s="730"/>
      <c r="GN29" s="775" t="str">
        <f t="shared" si="126"/>
        <v/>
      </c>
      <c r="GO29" s="1046" t="str">
        <f t="shared" si="127"/>
        <v/>
      </c>
      <c r="GP29" s="1022"/>
      <c r="GQ29" s="729" t="str">
        <f t="shared" si="128"/>
        <v/>
      </c>
      <c r="GR29" s="722" t="str">
        <f t="shared" si="129"/>
        <v>90-L5</v>
      </c>
      <c r="GS29" s="715" t="str">
        <f t="shared" si="130"/>
        <v>GTS-120</v>
      </c>
      <c r="GT29" s="715">
        <f t="shared" si="131"/>
        <v>690</v>
      </c>
      <c r="GU29" s="716" t="str">
        <f t="shared" si="132"/>
        <v>5%-7%</v>
      </c>
      <c r="GV29" s="1039"/>
      <c r="GW29" s="718">
        <f t="shared" si="133"/>
        <v>0</v>
      </c>
      <c r="GX29" s="725"/>
      <c r="GY29" s="730"/>
      <c r="GZ29" s="775" t="str">
        <f t="shared" si="134"/>
        <v/>
      </c>
      <c r="HA29" s="1046" t="str">
        <f t="shared" si="135"/>
        <v/>
      </c>
      <c r="HB29" s="1022"/>
      <c r="HC29" s="729" t="str">
        <f t="shared" si="136"/>
        <v/>
      </c>
      <c r="HD29" s="722" t="str">
        <f t="shared" si="137"/>
        <v>90-L5</v>
      </c>
      <c r="HE29" s="715" t="str">
        <f t="shared" si="138"/>
        <v>GTS-120</v>
      </c>
      <c r="HF29" s="715">
        <f t="shared" si="139"/>
        <v>690</v>
      </c>
      <c r="HG29" s="716" t="str">
        <f t="shared" si="140"/>
        <v>5%-7%</v>
      </c>
      <c r="HH29" s="1039"/>
      <c r="HI29" s="718">
        <f t="shared" si="141"/>
        <v>0</v>
      </c>
      <c r="HJ29" s="725"/>
      <c r="HK29" s="730"/>
      <c r="HL29" s="775" t="str">
        <f t="shared" si="142"/>
        <v/>
      </c>
      <c r="HM29" s="1046" t="str">
        <f t="shared" si="143"/>
        <v/>
      </c>
      <c r="HN29" s="1022"/>
      <c r="HO29" s="729" t="str">
        <f t="shared" si="144"/>
        <v/>
      </c>
      <c r="HP29" s="722" t="str">
        <f t="shared" si="145"/>
        <v>90-L5</v>
      </c>
      <c r="HQ29" s="715" t="str">
        <f t="shared" si="146"/>
        <v>GTS-120</v>
      </c>
      <c r="HR29" s="715">
        <f t="shared" si="147"/>
        <v>690</v>
      </c>
      <c r="HS29" s="716" t="str">
        <f t="shared" si="148"/>
        <v>5%-7%</v>
      </c>
      <c r="HT29" s="729"/>
      <c r="HU29" s="718">
        <f t="shared" si="149"/>
        <v>0</v>
      </c>
      <c r="HV29" s="725"/>
      <c r="HW29" s="730"/>
      <c r="HX29" s="775" t="str">
        <f t="shared" si="150"/>
        <v/>
      </c>
      <c r="HY29" s="1046" t="str">
        <f t="shared" si="151"/>
        <v/>
      </c>
      <c r="HZ29" s="1022"/>
      <c r="IA29" s="729" t="str">
        <f t="shared" si="152"/>
        <v/>
      </c>
      <c r="IB29" s="722" t="str">
        <f t="shared" si="153"/>
        <v>90-L5</v>
      </c>
      <c r="IC29" s="715" t="str">
        <f t="shared" si="154"/>
        <v>GTS-120</v>
      </c>
      <c r="ID29" s="715">
        <f t="shared" si="155"/>
        <v>690</v>
      </c>
      <c r="IE29" s="716" t="str">
        <f t="shared" si="156"/>
        <v>5%-7%</v>
      </c>
      <c r="IF29" s="1039"/>
      <c r="IG29" s="718">
        <f t="shared" si="157"/>
        <v>0</v>
      </c>
      <c r="IH29" s="725"/>
      <c r="II29" s="730"/>
      <c r="IJ29" s="775" t="str">
        <f t="shared" si="158"/>
        <v/>
      </c>
      <c r="IK29" s="1046" t="str">
        <f t="shared" si="159"/>
        <v/>
      </c>
      <c r="IL29" s="1022"/>
      <c r="IM29" s="729" t="str">
        <f t="shared" si="160"/>
        <v/>
      </c>
      <c r="IN29" s="1048">
        <f t="shared" si="161"/>
        <v>0</v>
      </c>
      <c r="IO29" s="1047" t="str">
        <f t="shared" si="162"/>
        <v/>
      </c>
      <c r="IP29" s="722" t="str">
        <f t="shared" si="163"/>
        <v>90-L5</v>
      </c>
      <c r="IQ29" s="715" t="str">
        <f t="shared" si="164"/>
        <v>GTS-120</v>
      </c>
      <c r="IR29" s="715">
        <f t="shared" si="165"/>
        <v>690</v>
      </c>
      <c r="IS29" s="716" t="str">
        <f t="shared" si="166"/>
        <v>5%-7%</v>
      </c>
      <c r="IT29" s="729"/>
      <c r="IU29" s="718">
        <f t="shared" si="167"/>
        <v>0</v>
      </c>
      <c r="IV29" s="725"/>
      <c r="IW29" s="730"/>
      <c r="IX29" s="775" t="str">
        <f t="shared" si="168"/>
        <v/>
      </c>
      <c r="IY29" s="1046" t="str">
        <f t="shared" si="169"/>
        <v/>
      </c>
      <c r="IZ29" s="1022"/>
      <c r="JA29" s="729" t="str">
        <f t="shared" si="170"/>
        <v/>
      </c>
      <c r="JB29" s="722" t="str">
        <f t="shared" si="171"/>
        <v>90-L5</v>
      </c>
      <c r="JC29" s="715" t="str">
        <f t="shared" si="172"/>
        <v>GTS-120</v>
      </c>
      <c r="JD29" s="715">
        <f t="shared" si="173"/>
        <v>690</v>
      </c>
      <c r="JE29" s="716" t="str">
        <f t="shared" si="174"/>
        <v>5%-7%</v>
      </c>
      <c r="JF29" s="1039"/>
      <c r="JG29" s="718">
        <f t="shared" si="175"/>
        <v>0</v>
      </c>
      <c r="JH29" s="725"/>
      <c r="JI29" s="730"/>
      <c r="JJ29" s="775" t="str">
        <f t="shared" si="176"/>
        <v/>
      </c>
      <c r="JK29" s="1046" t="str">
        <f t="shared" si="177"/>
        <v/>
      </c>
      <c r="JL29" s="1022"/>
      <c r="JM29" s="729" t="str">
        <f t="shared" si="178"/>
        <v/>
      </c>
      <c r="JN29" s="722" t="str">
        <f t="shared" si="179"/>
        <v>90-L5</v>
      </c>
      <c r="JO29" s="715" t="str">
        <f t="shared" si="180"/>
        <v>GTS-120</v>
      </c>
      <c r="JP29" s="715">
        <f t="shared" si="181"/>
        <v>690</v>
      </c>
      <c r="JQ29" s="716" t="str">
        <f t="shared" si="182"/>
        <v>5%-7%</v>
      </c>
      <c r="JR29" s="1039"/>
      <c r="JS29" s="718">
        <f t="shared" si="183"/>
        <v>0</v>
      </c>
      <c r="JT29" s="725"/>
      <c r="JU29" s="730"/>
      <c r="JV29" s="775" t="str">
        <f t="shared" si="184"/>
        <v/>
      </c>
      <c r="JW29" s="1046" t="str">
        <f t="shared" si="185"/>
        <v/>
      </c>
      <c r="JX29" s="1022"/>
      <c r="JY29" s="729" t="str">
        <f t="shared" si="186"/>
        <v/>
      </c>
      <c r="JZ29" s="722" t="str">
        <f t="shared" si="187"/>
        <v>90-L5</v>
      </c>
      <c r="KA29" s="715" t="str">
        <f t="shared" si="188"/>
        <v>GTS-120</v>
      </c>
      <c r="KB29" s="715">
        <f t="shared" si="189"/>
        <v>690</v>
      </c>
      <c r="KC29" s="716" t="str">
        <f t="shared" si="190"/>
        <v>5%-7%</v>
      </c>
      <c r="KD29" s="729"/>
      <c r="KE29" s="718">
        <f t="shared" si="191"/>
        <v>0</v>
      </c>
      <c r="KF29" s="725"/>
      <c r="KG29" s="730"/>
      <c r="KH29" s="775" t="str">
        <f t="shared" si="192"/>
        <v/>
      </c>
      <c r="KI29" s="1046" t="str">
        <f t="shared" si="193"/>
        <v/>
      </c>
      <c r="KJ29" s="1022"/>
      <c r="KK29" s="729" t="str">
        <f t="shared" si="194"/>
        <v/>
      </c>
      <c r="KL29" s="722" t="str">
        <f t="shared" si="195"/>
        <v>90-L5</v>
      </c>
      <c r="KM29" s="715" t="str">
        <f t="shared" si="196"/>
        <v>GTS-120</v>
      </c>
      <c r="KN29" s="715">
        <f t="shared" si="197"/>
        <v>690</v>
      </c>
      <c r="KO29" s="716" t="str">
        <f t="shared" si="198"/>
        <v>5%-7%</v>
      </c>
      <c r="KP29" s="1039"/>
      <c r="KQ29" s="718">
        <f t="shared" si="199"/>
        <v>0</v>
      </c>
      <c r="KR29" s="725"/>
      <c r="KS29" s="730"/>
      <c r="KT29" s="775" t="str">
        <f t="shared" si="200"/>
        <v/>
      </c>
      <c r="KU29" s="1046" t="str">
        <f t="shared" si="201"/>
        <v/>
      </c>
      <c r="KV29" s="1022"/>
      <c r="KW29" s="729" t="str">
        <f t="shared" si="202"/>
        <v/>
      </c>
      <c r="KX29" s="1048">
        <f t="shared" si="203"/>
        <v>0</v>
      </c>
      <c r="KY29" s="1047" t="str">
        <f t="shared" si="204"/>
        <v/>
      </c>
    </row>
    <row r="30" spans="1:311" ht="15.75">
      <c r="A30" s="1021" t="s">
        <v>41</v>
      </c>
      <c r="B30" s="778" t="s">
        <v>112</v>
      </c>
      <c r="C30" s="715" t="str">
        <f>VLOOKUP($B30,'OP Info'!$C$4:$J$62,4,FALSE)</f>
        <v>GTS-120</v>
      </c>
      <c r="D30" s="715">
        <f>VLOOKUP($B30,'OP Info'!$C$4:$J$62,3,FALSE)</f>
        <v>850</v>
      </c>
      <c r="E30" s="716" t="str">
        <f>CONCATENATE(VLOOKUP($B30,'OP Info'!$C$4:$J$62,5,FALSE),"%-",VLOOKUP($B30,'OP Info'!$C$4:$J$62,6,FALSE),"%")</f>
        <v>7%-9%</v>
      </c>
      <c r="F30" s="721"/>
      <c r="G30" s="718">
        <f t="shared" si="0"/>
        <v>0</v>
      </c>
      <c r="H30" s="786"/>
      <c r="I30" s="786"/>
      <c r="J30" s="775" t="str">
        <f t="shared" ref="J30:J31" si="209">IF(F30="","",IF(G30&gt;0.069999,"",((8-ROUND(G30*100,1))*0.01)*D30))</f>
        <v/>
      </c>
      <c r="K30" s="776" t="str">
        <f t="shared" si="2"/>
        <v/>
      </c>
      <c r="L30" s="1022"/>
      <c r="M30" s="757" t="str">
        <f t="shared" si="205"/>
        <v/>
      </c>
      <c r="N30" s="772" t="str">
        <f t="shared" si="3"/>
        <v>100A-L5</v>
      </c>
      <c r="O30" s="715" t="str">
        <f t="shared" si="4"/>
        <v>GTS-120</v>
      </c>
      <c r="P30" s="715">
        <f t="shared" si="5"/>
        <v>850</v>
      </c>
      <c r="Q30" s="716" t="str">
        <f t="shared" si="6"/>
        <v>7%-9%</v>
      </c>
      <c r="R30" s="729"/>
      <c r="S30" s="729">
        <f t="shared" si="7"/>
        <v>0</v>
      </c>
      <c r="T30" s="730"/>
      <c r="U30" s="730"/>
      <c r="V30" s="775" t="str">
        <f t="shared" ref="V30:V31" si="210">IF(R30="","",IF(S30&gt;0.069999,"",((8-ROUND(S30*100,1))*0.01)*P30))</f>
        <v/>
      </c>
      <c r="W30" s="719" t="str">
        <f t="shared" si="9"/>
        <v/>
      </c>
      <c r="X30" s="1022"/>
      <c r="Y30" s="721" t="str">
        <f t="shared" si="10"/>
        <v/>
      </c>
      <c r="Z30" s="722" t="str">
        <f t="shared" si="11"/>
        <v>100A-L5</v>
      </c>
      <c r="AA30" s="715" t="str">
        <f t="shared" si="12"/>
        <v>GTS-120</v>
      </c>
      <c r="AB30" s="715">
        <f t="shared" si="13"/>
        <v>850</v>
      </c>
      <c r="AC30" s="716" t="str">
        <f t="shared" si="14"/>
        <v>7%-9%</v>
      </c>
      <c r="AD30" s="1050"/>
      <c r="AE30" s="718">
        <f t="shared" si="15"/>
        <v>0</v>
      </c>
      <c r="AF30" s="730"/>
      <c r="AG30" s="730"/>
      <c r="AH30" s="775" t="str">
        <f t="shared" ref="AH30:AH31" si="211">IF(AD30="","",IF(AE30&gt;0.069999,"",((8-ROUND(AE30*100,1))*0.01)*AB30))</f>
        <v/>
      </c>
      <c r="AI30" s="719" t="str">
        <f t="shared" si="17"/>
        <v/>
      </c>
      <c r="AJ30" s="1022"/>
      <c r="AK30" s="721" t="str">
        <f t="shared" si="18"/>
        <v/>
      </c>
      <c r="AL30" s="722" t="str">
        <f t="shared" si="19"/>
        <v>100A-L5</v>
      </c>
      <c r="AM30" s="715" t="str">
        <f t="shared" si="20"/>
        <v>GTS-120</v>
      </c>
      <c r="AN30" s="715">
        <f t="shared" si="21"/>
        <v>850</v>
      </c>
      <c r="AO30" s="716" t="str">
        <f t="shared" si="22"/>
        <v>7%-9%</v>
      </c>
      <c r="AP30" s="1050"/>
      <c r="AQ30" s="718">
        <f t="shared" si="23"/>
        <v>0</v>
      </c>
      <c r="AR30" s="730"/>
      <c r="AS30" s="730"/>
      <c r="AT30" s="775" t="str">
        <f t="shared" ref="AT30:AT31" si="212">IF(AP30="","",IF(AQ30&gt;0.069999,"",((8-ROUND(AQ30*100,1))*0.01)*AN30))</f>
        <v/>
      </c>
      <c r="AU30" s="1046" t="str">
        <f t="shared" si="25"/>
        <v/>
      </c>
      <c r="AV30" s="1022"/>
      <c r="AW30" s="721" t="str">
        <f t="shared" si="26"/>
        <v/>
      </c>
      <c r="AX30" s="722" t="str">
        <f t="shared" si="27"/>
        <v>100A-L5</v>
      </c>
      <c r="AY30" s="715" t="str">
        <f t="shared" si="28"/>
        <v>GTS-120</v>
      </c>
      <c r="AZ30" s="715">
        <f t="shared" si="29"/>
        <v>850</v>
      </c>
      <c r="BA30" s="716" t="str">
        <f t="shared" si="30"/>
        <v>7%-9%</v>
      </c>
      <c r="BB30" s="1050"/>
      <c r="BC30" s="718">
        <f t="shared" si="31"/>
        <v>0</v>
      </c>
      <c r="BD30" s="730"/>
      <c r="BE30" s="730"/>
      <c r="BF30" s="775" t="str">
        <f t="shared" ref="BF30:BF31" si="213">IF(BB30="","",IF(BC30&gt;0.069999,"",((8-ROUND(BC30*100,1))*0.01)*AZ30))</f>
        <v/>
      </c>
      <c r="BG30" s="1046" t="str">
        <f t="shared" si="33"/>
        <v/>
      </c>
      <c r="BH30" s="1022"/>
      <c r="BI30" s="721" t="str">
        <f t="shared" si="34"/>
        <v/>
      </c>
      <c r="BJ30" s="731">
        <f t="shared" si="35"/>
        <v>0</v>
      </c>
      <c r="BK30" s="1047" t="str">
        <f t="shared" si="36"/>
        <v/>
      </c>
      <c r="BL30" s="722" t="str">
        <f t="shared" si="37"/>
        <v>100A-L5</v>
      </c>
      <c r="BM30" s="715" t="str">
        <f t="shared" si="38"/>
        <v>GTS-120</v>
      </c>
      <c r="BN30" s="715">
        <f t="shared" si="39"/>
        <v>850</v>
      </c>
      <c r="BO30" s="716" t="str">
        <f t="shared" si="40"/>
        <v>7%-9%</v>
      </c>
      <c r="BP30" s="729"/>
      <c r="BQ30" s="718">
        <f t="shared" si="41"/>
        <v>0</v>
      </c>
      <c r="BR30" s="730"/>
      <c r="BS30" s="730"/>
      <c r="BT30" s="775" t="str">
        <f t="shared" ref="BT30:BT31" si="214">IF(BP30="","",IF(BQ30&gt;0.069999,"",((8-ROUND(BQ30*100,1))*0.01)*BN30))</f>
        <v/>
      </c>
      <c r="BU30" s="1046" t="str">
        <f t="shared" si="43"/>
        <v/>
      </c>
      <c r="BV30" s="1022"/>
      <c r="BW30" s="729" t="str">
        <f t="shared" si="44"/>
        <v/>
      </c>
      <c r="BX30" s="722" t="str">
        <f t="shared" si="45"/>
        <v>100A-L5</v>
      </c>
      <c r="BY30" s="715" t="str">
        <f t="shared" si="46"/>
        <v>GTS-120</v>
      </c>
      <c r="BZ30" s="715">
        <f t="shared" si="47"/>
        <v>850</v>
      </c>
      <c r="CA30" s="716" t="str">
        <f t="shared" si="48"/>
        <v>7%-9%</v>
      </c>
      <c r="CB30" s="1050"/>
      <c r="CC30" s="718">
        <f t="shared" si="49"/>
        <v>0</v>
      </c>
      <c r="CD30" s="730"/>
      <c r="CE30" s="730"/>
      <c r="CF30" s="775" t="str">
        <f t="shared" ref="CF30:CF31" si="215">IF(CB30="","",IF(CC30&gt;0.069999,"",((8-ROUND(CC30*100,1))*0.01)*BZ30))</f>
        <v/>
      </c>
      <c r="CG30" s="1046" t="str">
        <f t="shared" si="51"/>
        <v/>
      </c>
      <c r="CH30" s="1022"/>
      <c r="CI30" s="729" t="str">
        <f t="shared" si="52"/>
        <v/>
      </c>
      <c r="CJ30" s="722" t="str">
        <f t="shared" si="53"/>
        <v>100A-L5</v>
      </c>
      <c r="CK30" s="715" t="str">
        <f t="shared" si="54"/>
        <v>GTS-120</v>
      </c>
      <c r="CL30" s="715">
        <f t="shared" si="55"/>
        <v>850</v>
      </c>
      <c r="CM30" s="716" t="str">
        <f t="shared" si="56"/>
        <v>7%-9%</v>
      </c>
      <c r="CN30" s="1050"/>
      <c r="CO30" s="718">
        <f t="shared" si="57"/>
        <v>0</v>
      </c>
      <c r="CP30" s="730"/>
      <c r="CQ30" s="730"/>
      <c r="CR30" s="775" t="str">
        <f t="shared" ref="CR30:CR31" si="216">IF(CN30="","",IF(CO30&gt;0.069999,"",((8-ROUND(CO30*100,1))*0.01)*CL30))</f>
        <v/>
      </c>
      <c r="CS30" s="1046" t="str">
        <f t="shared" si="59"/>
        <v/>
      </c>
      <c r="CT30" s="1022"/>
      <c r="CU30" s="729" t="str">
        <f t="shared" si="60"/>
        <v/>
      </c>
      <c r="CV30" s="722" t="str">
        <f t="shared" si="61"/>
        <v>100A-L5</v>
      </c>
      <c r="CW30" s="715" t="str">
        <f t="shared" si="62"/>
        <v>GTS-120</v>
      </c>
      <c r="CX30" s="715">
        <f t="shared" si="63"/>
        <v>850</v>
      </c>
      <c r="CY30" s="716" t="str">
        <f t="shared" si="64"/>
        <v>7%-9%</v>
      </c>
      <c r="CZ30" s="729"/>
      <c r="DA30" s="718">
        <f t="shared" si="65"/>
        <v>0</v>
      </c>
      <c r="DB30" s="730"/>
      <c r="DC30" s="730"/>
      <c r="DD30" s="775" t="str">
        <f t="shared" ref="DD30:DD31" si="217">IF(CZ30="","",IF(DA30&gt;0.069999,"",((8-ROUND(DA30*100,1))*0.01)*CX30))</f>
        <v/>
      </c>
      <c r="DE30" s="1046" t="str">
        <f t="shared" si="67"/>
        <v/>
      </c>
      <c r="DF30" s="1022"/>
      <c r="DG30" s="729" t="str">
        <f t="shared" si="68"/>
        <v/>
      </c>
      <c r="DH30" s="722" t="str">
        <f t="shared" si="69"/>
        <v>100A-L5</v>
      </c>
      <c r="DI30" s="715" t="str">
        <f t="shared" si="70"/>
        <v>GTS-120</v>
      </c>
      <c r="DJ30" s="715">
        <f t="shared" si="71"/>
        <v>850</v>
      </c>
      <c r="DK30" s="716" t="str">
        <f t="shared" si="72"/>
        <v>7%-9%</v>
      </c>
      <c r="DL30" s="1050"/>
      <c r="DM30" s="718">
        <f t="shared" si="73"/>
        <v>0</v>
      </c>
      <c r="DN30" s="730"/>
      <c r="DO30" s="730"/>
      <c r="DP30" s="775" t="str">
        <f t="shared" ref="DP30:DP31" si="218">IF(DL30="","",IF(DM30&gt;0.069999,"",((8-ROUND(DM30*100,1))*0.01)*DJ30))</f>
        <v/>
      </c>
      <c r="DQ30" s="1046" t="str">
        <f t="shared" si="75"/>
        <v/>
      </c>
      <c r="DR30" s="1022"/>
      <c r="DS30" s="732" t="str">
        <f t="shared" si="76"/>
        <v/>
      </c>
      <c r="DT30" s="1048">
        <f t="shared" si="77"/>
        <v>0</v>
      </c>
      <c r="DU30" s="1049" t="str">
        <f t="shared" si="78"/>
        <v/>
      </c>
      <c r="DV30" s="722" t="str">
        <f t="shared" si="79"/>
        <v>100A-L5</v>
      </c>
      <c r="DW30" s="715" t="str">
        <f t="shared" si="80"/>
        <v>GTS-120</v>
      </c>
      <c r="DX30" s="715">
        <f t="shared" si="81"/>
        <v>850</v>
      </c>
      <c r="DY30" s="716" t="str">
        <f t="shared" si="82"/>
        <v>7%-9%</v>
      </c>
      <c r="DZ30" s="729"/>
      <c r="EA30" s="718">
        <f t="shared" si="83"/>
        <v>0</v>
      </c>
      <c r="EB30" s="730"/>
      <c r="EC30" s="730"/>
      <c r="ED30" s="775" t="str">
        <f t="shared" ref="ED30:ED31" si="219">IF(DZ30="","",IF(EA30&gt;0.069999,"",((8-ROUND(EA30*100,1))*0.01)*DX30))</f>
        <v/>
      </c>
      <c r="EE30" s="1046" t="str">
        <f t="shared" si="85"/>
        <v/>
      </c>
      <c r="EF30" s="1022"/>
      <c r="EG30" s="729" t="str">
        <f t="shared" si="86"/>
        <v/>
      </c>
      <c r="EH30" s="722" t="str">
        <f t="shared" si="87"/>
        <v>100A-L5</v>
      </c>
      <c r="EI30" s="715" t="str">
        <f t="shared" si="88"/>
        <v>GTS-120</v>
      </c>
      <c r="EJ30" s="715">
        <f t="shared" si="89"/>
        <v>850</v>
      </c>
      <c r="EK30" s="716" t="str">
        <f t="shared" si="90"/>
        <v>7%-9%</v>
      </c>
      <c r="EL30" s="1050"/>
      <c r="EM30" s="718">
        <f t="shared" si="91"/>
        <v>0</v>
      </c>
      <c r="EN30" s="730"/>
      <c r="EO30" s="730"/>
      <c r="EP30" s="775" t="str">
        <f t="shared" ref="EP30:EP31" si="220">IF(EL30="","",IF(EM30&gt;0.069999,"",((8-ROUND(EM30*100,1))*0.01)*EJ30))</f>
        <v/>
      </c>
      <c r="EQ30" s="1046" t="str">
        <f t="shared" si="93"/>
        <v/>
      </c>
      <c r="ER30" s="1022"/>
      <c r="ES30" s="729" t="str">
        <f t="shared" si="94"/>
        <v/>
      </c>
      <c r="ET30" s="722" t="str">
        <f t="shared" si="95"/>
        <v>100A-L5</v>
      </c>
      <c r="EU30" s="715" t="str">
        <f t="shared" si="96"/>
        <v>GTS-120</v>
      </c>
      <c r="EV30" s="715">
        <f t="shared" si="97"/>
        <v>850</v>
      </c>
      <c r="EW30" s="716" t="str">
        <f t="shared" si="98"/>
        <v>7%-9%</v>
      </c>
      <c r="EX30" s="1050"/>
      <c r="EY30" s="718">
        <f t="shared" si="99"/>
        <v>0</v>
      </c>
      <c r="EZ30" s="730"/>
      <c r="FA30" s="730"/>
      <c r="FB30" s="775" t="str">
        <f t="shared" ref="FB30:FB31" si="221">IF(EX30="","",IF(EY30&gt;0.069999,"",((8-ROUND(EY30*100,1))*0.01)*EV30))</f>
        <v/>
      </c>
      <c r="FC30" s="1046" t="str">
        <f t="shared" si="101"/>
        <v/>
      </c>
      <c r="FD30" s="1022"/>
      <c r="FE30" s="729" t="str">
        <f t="shared" si="102"/>
        <v/>
      </c>
      <c r="FF30" s="722" t="str">
        <f t="shared" si="103"/>
        <v>100A-L5</v>
      </c>
      <c r="FG30" s="715" t="str">
        <f t="shared" si="104"/>
        <v>GTS-120</v>
      </c>
      <c r="FH30" s="715">
        <f t="shared" si="105"/>
        <v>850</v>
      </c>
      <c r="FI30" s="716" t="str">
        <f t="shared" si="106"/>
        <v>7%-9%</v>
      </c>
      <c r="FJ30" s="729"/>
      <c r="FK30" s="718">
        <f t="shared" si="107"/>
        <v>0</v>
      </c>
      <c r="FL30" s="730"/>
      <c r="FM30" s="730"/>
      <c r="FN30" s="775" t="str">
        <f t="shared" ref="FN30:FN31" si="222">IF(FJ30="","",IF(FK30&gt;0.069999,"",((8-ROUND(FK30*100,1))*0.01)*FH30))</f>
        <v/>
      </c>
      <c r="FO30" s="1046" t="str">
        <f t="shared" si="109"/>
        <v/>
      </c>
      <c r="FP30" s="1022"/>
      <c r="FQ30" s="729" t="str">
        <f t="shared" si="110"/>
        <v/>
      </c>
      <c r="FR30" s="722" t="str">
        <f t="shared" si="111"/>
        <v>100A-L5</v>
      </c>
      <c r="FS30" s="715" t="str">
        <f t="shared" si="112"/>
        <v>GTS-120</v>
      </c>
      <c r="FT30" s="715">
        <f t="shared" si="113"/>
        <v>850</v>
      </c>
      <c r="FU30" s="716" t="str">
        <f t="shared" si="114"/>
        <v>7%-9%</v>
      </c>
      <c r="FV30" s="1050"/>
      <c r="FW30" s="718">
        <f t="shared" si="115"/>
        <v>0</v>
      </c>
      <c r="FX30" s="730"/>
      <c r="FY30" s="730"/>
      <c r="FZ30" s="775" t="str">
        <f t="shared" ref="FZ30:FZ31" si="223">IF(FV30="","",IF(FW30&gt;0.069999,"",((8-ROUND(FW30*100,1))*0.01)*FT30))</f>
        <v/>
      </c>
      <c r="GA30" s="1046" t="str">
        <f t="shared" si="117"/>
        <v/>
      </c>
      <c r="GB30" s="1022"/>
      <c r="GC30" s="729" t="str">
        <f t="shared" si="118"/>
        <v/>
      </c>
      <c r="GD30" s="1048">
        <f t="shared" si="119"/>
        <v>0</v>
      </c>
      <c r="GE30" s="1047" t="str">
        <f t="shared" si="120"/>
        <v/>
      </c>
      <c r="GF30" s="722" t="str">
        <f t="shared" si="121"/>
        <v>100A-L5</v>
      </c>
      <c r="GG30" s="715" t="str">
        <f t="shared" si="122"/>
        <v>GTS-120</v>
      </c>
      <c r="GH30" s="715">
        <f t="shared" si="123"/>
        <v>850</v>
      </c>
      <c r="GI30" s="716" t="str">
        <f t="shared" si="124"/>
        <v>7%-9%</v>
      </c>
      <c r="GJ30" s="729"/>
      <c r="GK30" s="718">
        <f t="shared" si="125"/>
        <v>0</v>
      </c>
      <c r="GL30" s="730"/>
      <c r="GM30" s="730"/>
      <c r="GN30" s="775" t="str">
        <f t="shared" ref="GN30:GN31" si="224">IF(GJ30="","",IF(GK30&gt;0.069999,"",((8-ROUND(GK30*100,1))*0.01)*GH30))</f>
        <v/>
      </c>
      <c r="GO30" s="1046" t="str">
        <f t="shared" si="127"/>
        <v/>
      </c>
      <c r="GP30" s="1022"/>
      <c r="GQ30" s="729" t="str">
        <f t="shared" si="128"/>
        <v/>
      </c>
      <c r="GR30" s="722" t="str">
        <f t="shared" si="129"/>
        <v>100A-L5</v>
      </c>
      <c r="GS30" s="715" t="str">
        <f t="shared" si="130"/>
        <v>GTS-120</v>
      </c>
      <c r="GT30" s="715">
        <f t="shared" si="131"/>
        <v>850</v>
      </c>
      <c r="GU30" s="716" t="str">
        <f t="shared" si="132"/>
        <v>7%-9%</v>
      </c>
      <c r="GV30" s="1050"/>
      <c r="GW30" s="718">
        <f t="shared" si="133"/>
        <v>0</v>
      </c>
      <c r="GX30" s="730"/>
      <c r="GY30" s="730"/>
      <c r="GZ30" s="775" t="str">
        <f t="shared" ref="GZ30:GZ31" si="225">IF(GV30="","",IF(GW30&gt;0.069999,"",((8-ROUND(GW30*100,1))*0.01)*GT30))</f>
        <v/>
      </c>
      <c r="HA30" s="1046" t="str">
        <f t="shared" si="135"/>
        <v/>
      </c>
      <c r="HB30" s="1022"/>
      <c r="HC30" s="729" t="str">
        <f t="shared" si="136"/>
        <v/>
      </c>
      <c r="HD30" s="722" t="str">
        <f t="shared" si="137"/>
        <v>100A-L5</v>
      </c>
      <c r="HE30" s="715" t="str">
        <f t="shared" si="138"/>
        <v>GTS-120</v>
      </c>
      <c r="HF30" s="715">
        <f t="shared" si="139"/>
        <v>850</v>
      </c>
      <c r="HG30" s="716" t="str">
        <f t="shared" si="140"/>
        <v>7%-9%</v>
      </c>
      <c r="HH30" s="1050"/>
      <c r="HI30" s="718">
        <f t="shared" si="141"/>
        <v>0</v>
      </c>
      <c r="HJ30" s="730"/>
      <c r="HK30" s="730"/>
      <c r="HL30" s="775" t="str">
        <f t="shared" ref="HL30:HL31" si="226">IF(HH30="","",IF(HI30&gt;0.069999,"",((8-ROUND(HI30*100,1))*0.01)*HF30))</f>
        <v/>
      </c>
      <c r="HM30" s="1046" t="str">
        <f t="shared" si="143"/>
        <v/>
      </c>
      <c r="HN30" s="1022"/>
      <c r="HO30" s="729" t="str">
        <f t="shared" si="144"/>
        <v/>
      </c>
      <c r="HP30" s="722" t="str">
        <f t="shared" si="145"/>
        <v>100A-L5</v>
      </c>
      <c r="HQ30" s="715" t="str">
        <f t="shared" si="146"/>
        <v>GTS-120</v>
      </c>
      <c r="HR30" s="715">
        <f t="shared" si="147"/>
        <v>850</v>
      </c>
      <c r="HS30" s="716" t="str">
        <f t="shared" si="148"/>
        <v>7%-9%</v>
      </c>
      <c r="HT30" s="729"/>
      <c r="HU30" s="718">
        <f t="shared" si="149"/>
        <v>0</v>
      </c>
      <c r="HV30" s="730"/>
      <c r="HW30" s="730"/>
      <c r="HX30" s="775" t="str">
        <f t="shared" ref="HX30:HX31" si="227">IF(HT30="","",IF(HU30&gt;0.069999,"",((8-ROUND(HU30*100,1))*0.01)*HR30))</f>
        <v/>
      </c>
      <c r="HY30" s="1046" t="str">
        <f t="shared" si="151"/>
        <v/>
      </c>
      <c r="HZ30" s="1022"/>
      <c r="IA30" s="729" t="str">
        <f t="shared" si="152"/>
        <v/>
      </c>
      <c r="IB30" s="722" t="str">
        <f t="shared" si="153"/>
        <v>100A-L5</v>
      </c>
      <c r="IC30" s="715" t="str">
        <f t="shared" si="154"/>
        <v>GTS-120</v>
      </c>
      <c r="ID30" s="715">
        <f t="shared" si="155"/>
        <v>850</v>
      </c>
      <c r="IE30" s="716" t="str">
        <f t="shared" si="156"/>
        <v>7%-9%</v>
      </c>
      <c r="IF30" s="1050"/>
      <c r="IG30" s="718">
        <f t="shared" si="157"/>
        <v>0</v>
      </c>
      <c r="IH30" s="730"/>
      <c r="II30" s="730"/>
      <c r="IJ30" s="775" t="str">
        <f t="shared" ref="IJ30:IJ31" si="228">IF(IF30="","",IF(IG30&gt;0.069999,"",((8-ROUND(IG30*100,1))*0.01)*ID30))</f>
        <v/>
      </c>
      <c r="IK30" s="1046" t="str">
        <f t="shared" si="159"/>
        <v/>
      </c>
      <c r="IL30" s="1022"/>
      <c r="IM30" s="729" t="str">
        <f t="shared" si="160"/>
        <v/>
      </c>
      <c r="IN30" s="1048">
        <f t="shared" si="161"/>
        <v>0</v>
      </c>
      <c r="IO30" s="1047" t="str">
        <f t="shared" si="162"/>
        <v/>
      </c>
      <c r="IP30" s="722" t="str">
        <f t="shared" si="163"/>
        <v>100A-L5</v>
      </c>
      <c r="IQ30" s="715" t="str">
        <f t="shared" si="164"/>
        <v>GTS-120</v>
      </c>
      <c r="IR30" s="715">
        <f t="shared" si="165"/>
        <v>850</v>
      </c>
      <c r="IS30" s="716" t="str">
        <f t="shared" si="166"/>
        <v>7%-9%</v>
      </c>
      <c r="IT30" s="729"/>
      <c r="IU30" s="718">
        <f t="shared" si="167"/>
        <v>0</v>
      </c>
      <c r="IV30" s="730"/>
      <c r="IW30" s="730"/>
      <c r="IX30" s="775" t="str">
        <f t="shared" ref="IX30:IX31" si="229">IF(IT30="","",IF(IU30&gt;0.069999,"",((8-ROUND(IU30*100,1))*0.01)*IR30))</f>
        <v/>
      </c>
      <c r="IY30" s="1046" t="str">
        <f t="shared" si="169"/>
        <v/>
      </c>
      <c r="IZ30" s="1022"/>
      <c r="JA30" s="729" t="str">
        <f t="shared" si="170"/>
        <v/>
      </c>
      <c r="JB30" s="722" t="str">
        <f t="shared" si="171"/>
        <v>100A-L5</v>
      </c>
      <c r="JC30" s="715" t="str">
        <f t="shared" si="172"/>
        <v>GTS-120</v>
      </c>
      <c r="JD30" s="715">
        <f t="shared" si="173"/>
        <v>850</v>
      </c>
      <c r="JE30" s="716" t="str">
        <f t="shared" si="174"/>
        <v>7%-9%</v>
      </c>
      <c r="JF30" s="1050"/>
      <c r="JG30" s="718">
        <f t="shared" si="175"/>
        <v>0</v>
      </c>
      <c r="JH30" s="730"/>
      <c r="JI30" s="730"/>
      <c r="JJ30" s="775" t="str">
        <f t="shared" ref="JJ30:JJ31" si="230">IF(JF30="","",IF(JG30&gt;0.069999,"",((8-ROUND(JG30*100,1))*0.01)*JD30))</f>
        <v/>
      </c>
      <c r="JK30" s="1046" t="str">
        <f t="shared" si="177"/>
        <v/>
      </c>
      <c r="JL30" s="1022"/>
      <c r="JM30" s="729" t="str">
        <f t="shared" si="178"/>
        <v/>
      </c>
      <c r="JN30" s="722" t="str">
        <f t="shared" si="179"/>
        <v>100A-L5</v>
      </c>
      <c r="JO30" s="715" t="str">
        <f t="shared" si="180"/>
        <v>GTS-120</v>
      </c>
      <c r="JP30" s="715">
        <f t="shared" si="181"/>
        <v>850</v>
      </c>
      <c r="JQ30" s="716" t="str">
        <f t="shared" si="182"/>
        <v>7%-9%</v>
      </c>
      <c r="JR30" s="1050"/>
      <c r="JS30" s="718">
        <f t="shared" si="183"/>
        <v>0</v>
      </c>
      <c r="JT30" s="730"/>
      <c r="JU30" s="730"/>
      <c r="JV30" s="775" t="str">
        <f t="shared" ref="JV30:JV31" si="231">IF(JR30="","",IF(JS30&gt;0.069999,"",((8-ROUND(JS30*100,1))*0.01)*JP30))</f>
        <v/>
      </c>
      <c r="JW30" s="1046" t="str">
        <f t="shared" si="185"/>
        <v/>
      </c>
      <c r="JX30" s="1022"/>
      <c r="JY30" s="729" t="str">
        <f t="shared" si="186"/>
        <v/>
      </c>
      <c r="JZ30" s="722" t="str">
        <f t="shared" si="187"/>
        <v>100A-L5</v>
      </c>
      <c r="KA30" s="715" t="str">
        <f t="shared" si="188"/>
        <v>GTS-120</v>
      </c>
      <c r="KB30" s="715">
        <f t="shared" si="189"/>
        <v>850</v>
      </c>
      <c r="KC30" s="716" t="str">
        <f t="shared" si="190"/>
        <v>7%-9%</v>
      </c>
      <c r="KD30" s="729"/>
      <c r="KE30" s="718">
        <f t="shared" si="191"/>
        <v>0</v>
      </c>
      <c r="KF30" s="730"/>
      <c r="KG30" s="730"/>
      <c r="KH30" s="775" t="str">
        <f t="shared" ref="KH30:KH31" si="232">IF(KD30="","",IF(KE30&gt;0.069999,"",((8-ROUND(KE30*100,1))*0.01)*KB30))</f>
        <v/>
      </c>
      <c r="KI30" s="1046" t="str">
        <f t="shared" si="193"/>
        <v/>
      </c>
      <c r="KJ30" s="1022"/>
      <c r="KK30" s="729" t="str">
        <f t="shared" si="194"/>
        <v/>
      </c>
      <c r="KL30" s="722" t="str">
        <f t="shared" si="195"/>
        <v>100A-L5</v>
      </c>
      <c r="KM30" s="715" t="str">
        <f t="shared" si="196"/>
        <v>GTS-120</v>
      </c>
      <c r="KN30" s="715">
        <f t="shared" si="197"/>
        <v>850</v>
      </c>
      <c r="KO30" s="716" t="str">
        <f t="shared" si="198"/>
        <v>7%-9%</v>
      </c>
      <c r="KP30" s="1050"/>
      <c r="KQ30" s="718">
        <f t="shared" si="199"/>
        <v>0</v>
      </c>
      <c r="KR30" s="730"/>
      <c r="KS30" s="730"/>
      <c r="KT30" s="775" t="str">
        <f t="shared" ref="KT30:KT31" si="233">IF(KP30="","",IF(KQ30&gt;0.069999,"",((8-ROUND(KQ30*100,1))*0.01)*KN30))</f>
        <v/>
      </c>
      <c r="KU30" s="1046" t="str">
        <f t="shared" si="201"/>
        <v/>
      </c>
      <c r="KV30" s="1022"/>
      <c r="KW30" s="729" t="str">
        <f t="shared" si="202"/>
        <v/>
      </c>
      <c r="KX30" s="1048">
        <f t="shared" si="203"/>
        <v>0</v>
      </c>
      <c r="KY30" s="1047" t="str">
        <f t="shared" si="204"/>
        <v/>
      </c>
    </row>
    <row r="31" spans="1:311" ht="15.75">
      <c r="A31" s="1021" t="s">
        <v>41</v>
      </c>
      <c r="B31" s="779" t="s">
        <v>116</v>
      </c>
      <c r="C31" s="780" t="str">
        <f>VLOOKUP($B31,'OP Info'!$C$4:$J$62,4,FALSE)</f>
        <v>GTS-120</v>
      </c>
      <c r="D31" s="780">
        <f>VLOOKUP($B31,'OP Info'!$C$4:$J$62,3,FALSE)</f>
        <v>850</v>
      </c>
      <c r="E31" s="792" t="str">
        <f>CONCATENATE(VLOOKUP($B31,'OP Info'!$C$4:$J$62,5,FALSE),"%-",VLOOKUP($B31,'OP Info'!$C$4:$J$62,6,FALSE),"%")</f>
        <v>7%-9%</v>
      </c>
      <c r="F31" s="793"/>
      <c r="G31" s="782">
        <f t="shared" si="0"/>
        <v>0</v>
      </c>
      <c r="H31" s="794"/>
      <c r="I31" s="794"/>
      <c r="J31" s="783" t="str">
        <f t="shared" si="209"/>
        <v/>
      </c>
      <c r="K31" s="1051" t="str">
        <f t="shared" si="2"/>
        <v/>
      </c>
      <c r="L31" s="1052"/>
      <c r="M31" s="784" t="str">
        <f t="shared" si="205"/>
        <v/>
      </c>
      <c r="N31" s="787" t="str">
        <f t="shared" si="3"/>
        <v>100B-L5</v>
      </c>
      <c r="O31" s="723" t="str">
        <f t="shared" si="4"/>
        <v>GTS-120</v>
      </c>
      <c r="P31" s="723">
        <f t="shared" si="5"/>
        <v>850</v>
      </c>
      <c r="Q31" s="724" t="str">
        <f t="shared" si="6"/>
        <v>7%-9%</v>
      </c>
      <c r="R31" s="1038"/>
      <c r="S31" s="1038">
        <f t="shared" si="7"/>
        <v>0</v>
      </c>
      <c r="T31" s="725"/>
      <c r="U31" s="725"/>
      <c r="V31" s="783" t="str">
        <f t="shared" si="210"/>
        <v/>
      </c>
      <c r="W31" s="726" t="str">
        <f t="shared" si="9"/>
        <v/>
      </c>
      <c r="X31" s="1022"/>
      <c r="Y31" s="717" t="str">
        <f t="shared" si="10"/>
        <v/>
      </c>
      <c r="Z31" s="727" t="str">
        <f t="shared" si="11"/>
        <v>100B-L5</v>
      </c>
      <c r="AA31" s="723" t="str">
        <f t="shared" si="12"/>
        <v>GTS-120</v>
      </c>
      <c r="AB31" s="723">
        <f t="shared" si="13"/>
        <v>850</v>
      </c>
      <c r="AC31" s="724" t="str">
        <f t="shared" si="14"/>
        <v>7%-9%</v>
      </c>
      <c r="AD31" s="1039"/>
      <c r="AE31" s="728">
        <f t="shared" si="15"/>
        <v>0</v>
      </c>
      <c r="AF31" s="725"/>
      <c r="AG31" s="725"/>
      <c r="AH31" s="783" t="str">
        <f t="shared" si="211"/>
        <v/>
      </c>
      <c r="AI31" s="726" t="str">
        <f t="shared" si="17"/>
        <v/>
      </c>
      <c r="AJ31" s="1022"/>
      <c r="AK31" s="717" t="str">
        <f t="shared" si="18"/>
        <v/>
      </c>
      <c r="AL31" s="785" t="str">
        <f t="shared" si="19"/>
        <v>100B-L5</v>
      </c>
      <c r="AM31" s="723" t="str">
        <f t="shared" si="20"/>
        <v>GTS-120</v>
      </c>
      <c r="AN31" s="723">
        <f t="shared" si="21"/>
        <v>850</v>
      </c>
      <c r="AO31" s="724" t="str">
        <f t="shared" si="22"/>
        <v>7%-9%</v>
      </c>
      <c r="AP31" s="1039"/>
      <c r="AQ31" s="728">
        <f t="shared" si="23"/>
        <v>0</v>
      </c>
      <c r="AR31" s="725"/>
      <c r="AS31" s="725"/>
      <c r="AT31" s="783" t="str">
        <f t="shared" si="212"/>
        <v/>
      </c>
      <c r="AU31" s="1040" t="str">
        <f t="shared" si="25"/>
        <v/>
      </c>
      <c r="AV31" s="1022"/>
      <c r="AW31" s="717" t="str">
        <f t="shared" si="26"/>
        <v/>
      </c>
      <c r="AX31" s="727" t="str">
        <f t="shared" si="27"/>
        <v>100B-L5</v>
      </c>
      <c r="AY31" s="723" t="str">
        <f t="shared" si="28"/>
        <v>GTS-120</v>
      </c>
      <c r="AZ31" s="723">
        <f t="shared" si="29"/>
        <v>850</v>
      </c>
      <c r="BA31" s="724" t="str">
        <f t="shared" si="30"/>
        <v>7%-9%</v>
      </c>
      <c r="BB31" s="1039"/>
      <c r="BC31" s="728">
        <f t="shared" si="31"/>
        <v>0</v>
      </c>
      <c r="BD31" s="725"/>
      <c r="BE31" s="725"/>
      <c r="BF31" s="783" t="str">
        <f t="shared" si="213"/>
        <v/>
      </c>
      <c r="BG31" s="1040" t="str">
        <f t="shared" si="33"/>
        <v/>
      </c>
      <c r="BH31" s="1022"/>
      <c r="BI31" s="717" t="str">
        <f t="shared" si="34"/>
        <v/>
      </c>
      <c r="BJ31" s="1041">
        <f t="shared" si="35"/>
        <v>0</v>
      </c>
      <c r="BK31" s="1042" t="str">
        <f t="shared" si="36"/>
        <v/>
      </c>
      <c r="BL31" s="727" t="str">
        <f t="shared" si="37"/>
        <v>100B-L5</v>
      </c>
      <c r="BM31" s="723" t="str">
        <f t="shared" si="38"/>
        <v>GTS-120</v>
      </c>
      <c r="BN31" s="723">
        <f t="shared" si="39"/>
        <v>850</v>
      </c>
      <c r="BO31" s="724" t="str">
        <f t="shared" si="40"/>
        <v>7%-9%</v>
      </c>
      <c r="BP31" s="1038"/>
      <c r="BQ31" s="728">
        <f t="shared" si="41"/>
        <v>0</v>
      </c>
      <c r="BR31" s="725"/>
      <c r="BS31" s="725"/>
      <c r="BT31" s="783" t="str">
        <f t="shared" si="214"/>
        <v/>
      </c>
      <c r="BU31" s="1040" t="str">
        <f t="shared" si="43"/>
        <v/>
      </c>
      <c r="BV31" s="1022"/>
      <c r="BW31" s="1038" t="str">
        <f t="shared" si="44"/>
        <v/>
      </c>
      <c r="BX31" s="727" t="str">
        <f t="shared" si="45"/>
        <v>100B-L5</v>
      </c>
      <c r="BY31" s="723" t="str">
        <f t="shared" si="46"/>
        <v>GTS-120</v>
      </c>
      <c r="BZ31" s="723">
        <f t="shared" si="47"/>
        <v>850</v>
      </c>
      <c r="CA31" s="724" t="str">
        <f t="shared" si="48"/>
        <v>7%-9%</v>
      </c>
      <c r="CB31" s="1039"/>
      <c r="CC31" s="728">
        <f t="shared" si="49"/>
        <v>0</v>
      </c>
      <c r="CD31" s="725"/>
      <c r="CE31" s="725"/>
      <c r="CF31" s="783" t="str">
        <f t="shared" si="215"/>
        <v/>
      </c>
      <c r="CG31" s="1040" t="str">
        <f t="shared" si="51"/>
        <v/>
      </c>
      <c r="CH31" s="1022"/>
      <c r="CI31" s="1038" t="str">
        <f t="shared" si="52"/>
        <v/>
      </c>
      <c r="CJ31" s="727" t="str">
        <f t="shared" si="53"/>
        <v>100B-L5</v>
      </c>
      <c r="CK31" s="723" t="str">
        <f t="shared" si="54"/>
        <v>GTS-120</v>
      </c>
      <c r="CL31" s="723">
        <f t="shared" si="55"/>
        <v>850</v>
      </c>
      <c r="CM31" s="724" t="str">
        <f t="shared" si="56"/>
        <v>7%-9%</v>
      </c>
      <c r="CN31" s="1039"/>
      <c r="CO31" s="728">
        <f t="shared" si="57"/>
        <v>0</v>
      </c>
      <c r="CP31" s="725"/>
      <c r="CQ31" s="725"/>
      <c r="CR31" s="783" t="str">
        <f t="shared" si="216"/>
        <v/>
      </c>
      <c r="CS31" s="1040" t="str">
        <f t="shared" si="59"/>
        <v/>
      </c>
      <c r="CT31" s="1022"/>
      <c r="CU31" s="1038" t="str">
        <f t="shared" si="60"/>
        <v/>
      </c>
      <c r="CV31" s="727" t="str">
        <f t="shared" si="61"/>
        <v>100B-L5</v>
      </c>
      <c r="CW31" s="723" t="str">
        <f t="shared" si="62"/>
        <v>GTS-120</v>
      </c>
      <c r="CX31" s="723">
        <f t="shared" si="63"/>
        <v>850</v>
      </c>
      <c r="CY31" s="724" t="str">
        <f t="shared" si="64"/>
        <v>7%-9%</v>
      </c>
      <c r="CZ31" s="1038"/>
      <c r="DA31" s="728">
        <f t="shared" si="65"/>
        <v>0</v>
      </c>
      <c r="DB31" s="725"/>
      <c r="DC31" s="725"/>
      <c r="DD31" s="783" t="str">
        <f t="shared" si="217"/>
        <v/>
      </c>
      <c r="DE31" s="1040" t="str">
        <f t="shared" si="67"/>
        <v/>
      </c>
      <c r="DF31" s="1022"/>
      <c r="DG31" s="1038" t="str">
        <f t="shared" si="68"/>
        <v/>
      </c>
      <c r="DH31" s="727" t="str">
        <f t="shared" si="69"/>
        <v>100B-L5</v>
      </c>
      <c r="DI31" s="723" t="str">
        <f t="shared" si="70"/>
        <v>GTS-120</v>
      </c>
      <c r="DJ31" s="723">
        <f t="shared" si="71"/>
        <v>850</v>
      </c>
      <c r="DK31" s="724" t="str">
        <f t="shared" si="72"/>
        <v>7%-9%</v>
      </c>
      <c r="DL31" s="1039"/>
      <c r="DM31" s="728">
        <f t="shared" si="73"/>
        <v>0</v>
      </c>
      <c r="DN31" s="725"/>
      <c r="DO31" s="725"/>
      <c r="DP31" s="783" t="str">
        <f t="shared" si="218"/>
        <v/>
      </c>
      <c r="DQ31" s="1040" t="str">
        <f t="shared" si="75"/>
        <v/>
      </c>
      <c r="DR31" s="1022"/>
      <c r="DS31" s="1043" t="str">
        <f t="shared" si="76"/>
        <v/>
      </c>
      <c r="DT31" s="1044">
        <f t="shared" si="77"/>
        <v>0</v>
      </c>
      <c r="DU31" s="1045" t="str">
        <f t="shared" si="78"/>
        <v/>
      </c>
      <c r="DV31" s="785" t="str">
        <f t="shared" si="79"/>
        <v>100B-L5</v>
      </c>
      <c r="DW31" s="723" t="str">
        <f t="shared" si="80"/>
        <v>GTS-120</v>
      </c>
      <c r="DX31" s="723">
        <f t="shared" si="81"/>
        <v>850</v>
      </c>
      <c r="DY31" s="724" t="str">
        <f t="shared" si="82"/>
        <v>7%-9%</v>
      </c>
      <c r="DZ31" s="1038"/>
      <c r="EA31" s="728">
        <f t="shared" si="83"/>
        <v>0</v>
      </c>
      <c r="EB31" s="725"/>
      <c r="EC31" s="725"/>
      <c r="ED31" s="783" t="str">
        <f t="shared" si="219"/>
        <v/>
      </c>
      <c r="EE31" s="1040" t="str">
        <f t="shared" si="85"/>
        <v/>
      </c>
      <c r="EF31" s="1022"/>
      <c r="EG31" s="1038" t="str">
        <f t="shared" si="86"/>
        <v/>
      </c>
      <c r="EH31" s="727" t="str">
        <f t="shared" si="87"/>
        <v>100B-L5</v>
      </c>
      <c r="EI31" s="723" t="str">
        <f t="shared" si="88"/>
        <v>GTS-120</v>
      </c>
      <c r="EJ31" s="723">
        <f t="shared" si="89"/>
        <v>850</v>
      </c>
      <c r="EK31" s="724" t="str">
        <f t="shared" si="90"/>
        <v>7%-9%</v>
      </c>
      <c r="EL31" s="1039"/>
      <c r="EM31" s="728">
        <f t="shared" si="91"/>
        <v>0</v>
      </c>
      <c r="EN31" s="725"/>
      <c r="EO31" s="725"/>
      <c r="EP31" s="783" t="str">
        <f t="shared" si="220"/>
        <v/>
      </c>
      <c r="EQ31" s="1040" t="str">
        <f t="shared" si="93"/>
        <v/>
      </c>
      <c r="ER31" s="1022"/>
      <c r="ES31" s="1038" t="str">
        <f t="shared" si="94"/>
        <v/>
      </c>
      <c r="ET31" s="727" t="str">
        <f t="shared" si="95"/>
        <v>100B-L5</v>
      </c>
      <c r="EU31" s="723" t="str">
        <f t="shared" si="96"/>
        <v>GTS-120</v>
      </c>
      <c r="EV31" s="723">
        <f t="shared" si="97"/>
        <v>850</v>
      </c>
      <c r="EW31" s="724" t="str">
        <f t="shared" si="98"/>
        <v>7%-9%</v>
      </c>
      <c r="EX31" s="1039"/>
      <c r="EY31" s="728">
        <f t="shared" si="99"/>
        <v>0</v>
      </c>
      <c r="EZ31" s="725"/>
      <c r="FA31" s="725"/>
      <c r="FB31" s="783" t="str">
        <f t="shared" si="221"/>
        <v/>
      </c>
      <c r="FC31" s="1040" t="str">
        <f t="shared" si="101"/>
        <v/>
      </c>
      <c r="FD31" s="1022"/>
      <c r="FE31" s="1038" t="str">
        <f t="shared" si="102"/>
        <v/>
      </c>
      <c r="FF31" s="727" t="str">
        <f t="shared" si="103"/>
        <v>100B-L5</v>
      </c>
      <c r="FG31" s="723" t="str">
        <f t="shared" si="104"/>
        <v>GTS-120</v>
      </c>
      <c r="FH31" s="723">
        <f t="shared" si="105"/>
        <v>850</v>
      </c>
      <c r="FI31" s="724" t="str">
        <f t="shared" si="106"/>
        <v>7%-9%</v>
      </c>
      <c r="FJ31" s="1038"/>
      <c r="FK31" s="728">
        <f t="shared" si="107"/>
        <v>0</v>
      </c>
      <c r="FL31" s="725"/>
      <c r="FM31" s="725"/>
      <c r="FN31" s="783" t="str">
        <f t="shared" si="222"/>
        <v/>
      </c>
      <c r="FO31" s="1040" t="str">
        <f t="shared" si="109"/>
        <v/>
      </c>
      <c r="FP31" s="1022"/>
      <c r="FQ31" s="1038" t="str">
        <f t="shared" si="110"/>
        <v/>
      </c>
      <c r="FR31" s="727" t="str">
        <f t="shared" si="111"/>
        <v>100B-L5</v>
      </c>
      <c r="FS31" s="723" t="str">
        <f t="shared" si="112"/>
        <v>GTS-120</v>
      </c>
      <c r="FT31" s="723">
        <f t="shared" si="113"/>
        <v>850</v>
      </c>
      <c r="FU31" s="724" t="str">
        <f t="shared" si="114"/>
        <v>7%-9%</v>
      </c>
      <c r="FV31" s="1039"/>
      <c r="FW31" s="728">
        <f t="shared" si="115"/>
        <v>0</v>
      </c>
      <c r="FX31" s="725"/>
      <c r="FY31" s="725"/>
      <c r="FZ31" s="783" t="str">
        <f t="shared" si="223"/>
        <v/>
      </c>
      <c r="GA31" s="1040" t="str">
        <f t="shared" si="117"/>
        <v/>
      </c>
      <c r="GB31" s="1022"/>
      <c r="GC31" s="1038" t="str">
        <f t="shared" si="118"/>
        <v/>
      </c>
      <c r="GD31" s="1044">
        <f t="shared" si="119"/>
        <v>0</v>
      </c>
      <c r="GE31" s="1042" t="str">
        <f t="shared" si="120"/>
        <v/>
      </c>
      <c r="GF31" s="727" t="str">
        <f t="shared" si="121"/>
        <v>100B-L5</v>
      </c>
      <c r="GG31" s="723" t="str">
        <f t="shared" si="122"/>
        <v>GTS-120</v>
      </c>
      <c r="GH31" s="723">
        <f t="shared" si="123"/>
        <v>850</v>
      </c>
      <c r="GI31" s="724" t="str">
        <f t="shared" si="124"/>
        <v>7%-9%</v>
      </c>
      <c r="GJ31" s="1038"/>
      <c r="GK31" s="728">
        <f t="shared" si="125"/>
        <v>0</v>
      </c>
      <c r="GL31" s="725"/>
      <c r="GM31" s="725"/>
      <c r="GN31" s="783" t="str">
        <f t="shared" si="224"/>
        <v/>
      </c>
      <c r="GO31" s="1040" t="str">
        <f t="shared" si="127"/>
        <v/>
      </c>
      <c r="GP31" s="1022"/>
      <c r="GQ31" s="1038" t="str">
        <f t="shared" si="128"/>
        <v/>
      </c>
      <c r="GR31" s="727" t="str">
        <f t="shared" si="129"/>
        <v>100B-L5</v>
      </c>
      <c r="GS31" s="723" t="str">
        <f t="shared" si="130"/>
        <v>GTS-120</v>
      </c>
      <c r="GT31" s="723">
        <f t="shared" si="131"/>
        <v>850</v>
      </c>
      <c r="GU31" s="724" t="str">
        <f t="shared" si="132"/>
        <v>7%-9%</v>
      </c>
      <c r="GV31" s="1039"/>
      <c r="GW31" s="728">
        <f t="shared" si="133"/>
        <v>0</v>
      </c>
      <c r="GX31" s="725"/>
      <c r="GY31" s="725"/>
      <c r="GZ31" s="783" t="str">
        <f t="shared" si="225"/>
        <v/>
      </c>
      <c r="HA31" s="1040" t="str">
        <f t="shared" si="135"/>
        <v/>
      </c>
      <c r="HB31" s="1022"/>
      <c r="HC31" s="1038" t="str">
        <f t="shared" si="136"/>
        <v/>
      </c>
      <c r="HD31" s="727" t="str">
        <f t="shared" si="137"/>
        <v>100B-L5</v>
      </c>
      <c r="HE31" s="723" t="str">
        <f t="shared" si="138"/>
        <v>GTS-120</v>
      </c>
      <c r="HF31" s="723">
        <f t="shared" si="139"/>
        <v>850</v>
      </c>
      <c r="HG31" s="724" t="str">
        <f t="shared" si="140"/>
        <v>7%-9%</v>
      </c>
      <c r="HH31" s="1039"/>
      <c r="HI31" s="728">
        <f t="shared" si="141"/>
        <v>0</v>
      </c>
      <c r="HJ31" s="725"/>
      <c r="HK31" s="725"/>
      <c r="HL31" s="783" t="str">
        <f t="shared" si="226"/>
        <v/>
      </c>
      <c r="HM31" s="1040" t="str">
        <f t="shared" si="143"/>
        <v/>
      </c>
      <c r="HN31" s="1022"/>
      <c r="HO31" s="1038" t="str">
        <f t="shared" si="144"/>
        <v/>
      </c>
      <c r="HP31" s="727" t="str">
        <f t="shared" si="145"/>
        <v>100B-L5</v>
      </c>
      <c r="HQ31" s="723" t="str">
        <f t="shared" si="146"/>
        <v>GTS-120</v>
      </c>
      <c r="HR31" s="723">
        <f t="shared" si="147"/>
        <v>850</v>
      </c>
      <c r="HS31" s="724" t="str">
        <f t="shared" si="148"/>
        <v>7%-9%</v>
      </c>
      <c r="HT31" s="1038"/>
      <c r="HU31" s="728">
        <f t="shared" si="149"/>
        <v>0</v>
      </c>
      <c r="HV31" s="725"/>
      <c r="HW31" s="725"/>
      <c r="HX31" s="783" t="str">
        <f t="shared" si="227"/>
        <v/>
      </c>
      <c r="HY31" s="1040" t="str">
        <f t="shared" si="151"/>
        <v/>
      </c>
      <c r="HZ31" s="1022"/>
      <c r="IA31" s="1038" t="str">
        <f t="shared" si="152"/>
        <v/>
      </c>
      <c r="IB31" s="727" t="str">
        <f t="shared" si="153"/>
        <v>100B-L5</v>
      </c>
      <c r="IC31" s="723" t="str">
        <f t="shared" si="154"/>
        <v>GTS-120</v>
      </c>
      <c r="ID31" s="723">
        <f t="shared" si="155"/>
        <v>850</v>
      </c>
      <c r="IE31" s="724" t="str">
        <f t="shared" si="156"/>
        <v>7%-9%</v>
      </c>
      <c r="IF31" s="1039"/>
      <c r="IG31" s="728">
        <f t="shared" si="157"/>
        <v>0</v>
      </c>
      <c r="IH31" s="725"/>
      <c r="II31" s="725"/>
      <c r="IJ31" s="783" t="str">
        <f t="shared" si="228"/>
        <v/>
      </c>
      <c r="IK31" s="1040" t="str">
        <f t="shared" si="159"/>
        <v/>
      </c>
      <c r="IL31" s="1022"/>
      <c r="IM31" s="1038" t="str">
        <f t="shared" si="160"/>
        <v/>
      </c>
      <c r="IN31" s="1044">
        <f t="shared" si="161"/>
        <v>0</v>
      </c>
      <c r="IO31" s="1042" t="str">
        <f t="shared" si="162"/>
        <v/>
      </c>
      <c r="IP31" s="727" t="str">
        <f t="shared" si="163"/>
        <v>100B-L5</v>
      </c>
      <c r="IQ31" s="723" t="str">
        <f t="shared" si="164"/>
        <v>GTS-120</v>
      </c>
      <c r="IR31" s="723">
        <f t="shared" si="165"/>
        <v>850</v>
      </c>
      <c r="IS31" s="724" t="str">
        <f t="shared" si="166"/>
        <v>7%-9%</v>
      </c>
      <c r="IT31" s="1038"/>
      <c r="IU31" s="728">
        <f t="shared" si="167"/>
        <v>0</v>
      </c>
      <c r="IV31" s="725"/>
      <c r="IW31" s="725"/>
      <c r="IX31" s="783" t="str">
        <f t="shared" si="229"/>
        <v/>
      </c>
      <c r="IY31" s="1040" t="str">
        <f t="shared" si="169"/>
        <v/>
      </c>
      <c r="IZ31" s="1022"/>
      <c r="JA31" s="1038" t="str">
        <f t="shared" si="170"/>
        <v/>
      </c>
      <c r="JB31" s="727" t="str">
        <f t="shared" si="171"/>
        <v>100B-L5</v>
      </c>
      <c r="JC31" s="723" t="str">
        <f t="shared" si="172"/>
        <v>GTS-120</v>
      </c>
      <c r="JD31" s="723">
        <f t="shared" si="173"/>
        <v>850</v>
      </c>
      <c r="JE31" s="724" t="str">
        <f t="shared" si="174"/>
        <v>7%-9%</v>
      </c>
      <c r="JF31" s="1039"/>
      <c r="JG31" s="728">
        <f t="shared" si="175"/>
        <v>0</v>
      </c>
      <c r="JH31" s="725"/>
      <c r="JI31" s="725"/>
      <c r="JJ31" s="783" t="str">
        <f t="shared" si="230"/>
        <v/>
      </c>
      <c r="JK31" s="1040" t="str">
        <f t="shared" si="177"/>
        <v/>
      </c>
      <c r="JL31" s="1022"/>
      <c r="JM31" s="1038" t="str">
        <f t="shared" si="178"/>
        <v/>
      </c>
      <c r="JN31" s="727" t="str">
        <f t="shared" si="179"/>
        <v>100B-L5</v>
      </c>
      <c r="JO31" s="723" t="str">
        <f t="shared" si="180"/>
        <v>GTS-120</v>
      </c>
      <c r="JP31" s="723">
        <f t="shared" si="181"/>
        <v>850</v>
      </c>
      <c r="JQ31" s="724" t="str">
        <f t="shared" si="182"/>
        <v>7%-9%</v>
      </c>
      <c r="JR31" s="1039"/>
      <c r="JS31" s="728">
        <f t="shared" si="183"/>
        <v>0</v>
      </c>
      <c r="JT31" s="725"/>
      <c r="JU31" s="725"/>
      <c r="JV31" s="783" t="str">
        <f t="shared" si="231"/>
        <v/>
      </c>
      <c r="JW31" s="1040" t="str">
        <f t="shared" si="185"/>
        <v/>
      </c>
      <c r="JX31" s="1022"/>
      <c r="JY31" s="1038" t="str">
        <f t="shared" si="186"/>
        <v/>
      </c>
      <c r="JZ31" s="727" t="str">
        <f t="shared" si="187"/>
        <v>100B-L5</v>
      </c>
      <c r="KA31" s="723" t="str">
        <f t="shared" si="188"/>
        <v>GTS-120</v>
      </c>
      <c r="KB31" s="723">
        <f t="shared" si="189"/>
        <v>850</v>
      </c>
      <c r="KC31" s="724" t="str">
        <f t="shared" si="190"/>
        <v>7%-9%</v>
      </c>
      <c r="KD31" s="1038"/>
      <c r="KE31" s="728">
        <f t="shared" si="191"/>
        <v>0</v>
      </c>
      <c r="KF31" s="725"/>
      <c r="KG31" s="725"/>
      <c r="KH31" s="783" t="str">
        <f t="shared" si="232"/>
        <v/>
      </c>
      <c r="KI31" s="1040" t="str">
        <f t="shared" si="193"/>
        <v/>
      </c>
      <c r="KJ31" s="1022"/>
      <c r="KK31" s="1038" t="str">
        <f t="shared" si="194"/>
        <v/>
      </c>
      <c r="KL31" s="727" t="str">
        <f t="shared" si="195"/>
        <v>100B-L5</v>
      </c>
      <c r="KM31" s="723" t="str">
        <f t="shared" si="196"/>
        <v>GTS-120</v>
      </c>
      <c r="KN31" s="723">
        <f t="shared" si="197"/>
        <v>850</v>
      </c>
      <c r="KO31" s="724" t="str">
        <f t="shared" si="198"/>
        <v>7%-9%</v>
      </c>
      <c r="KP31" s="1039"/>
      <c r="KQ31" s="728">
        <f t="shared" si="199"/>
        <v>0</v>
      </c>
      <c r="KR31" s="725"/>
      <c r="KS31" s="725"/>
      <c r="KT31" s="783" t="str">
        <f t="shared" si="233"/>
        <v/>
      </c>
      <c r="KU31" s="1040" t="str">
        <f t="shared" si="201"/>
        <v/>
      </c>
      <c r="KV31" s="1022"/>
      <c r="KW31" s="1038" t="str">
        <f t="shared" si="202"/>
        <v/>
      </c>
      <c r="KX31" s="1044">
        <f t="shared" si="203"/>
        <v>0</v>
      </c>
      <c r="KY31" s="1042" t="str">
        <f t="shared" si="204"/>
        <v/>
      </c>
    </row>
    <row r="32" spans="1:311" ht="16.5" thickBot="1">
      <c r="A32" s="81"/>
      <c r="B32" s="769"/>
      <c r="C32" s="31"/>
      <c r="D32" s="31"/>
      <c r="E32" s="31"/>
      <c r="F32" s="92"/>
      <c r="G32" s="92"/>
      <c r="H32" s="96"/>
      <c r="I32" s="96"/>
      <c r="J32" s="96"/>
      <c r="K32" s="96"/>
      <c r="L32" s="93"/>
      <c r="M32" s="94"/>
      <c r="N32" s="27"/>
      <c r="O32" s="31"/>
      <c r="P32" s="31"/>
      <c r="Q32" s="31"/>
      <c r="R32" s="92"/>
      <c r="S32" s="92"/>
      <c r="T32" s="96"/>
      <c r="U32" s="96"/>
      <c r="V32" s="96"/>
      <c r="W32" s="96"/>
      <c r="X32" s="93"/>
      <c r="Y32" s="94"/>
      <c r="Z32" s="27">
        <f t="shared" si="11"/>
        <v>0</v>
      </c>
      <c r="AA32" s="31"/>
      <c r="AB32" s="31"/>
      <c r="AC32" s="31"/>
      <c r="AD32" s="92"/>
      <c r="AE32" s="92"/>
      <c r="AF32" s="96"/>
      <c r="AG32" s="96"/>
      <c r="AH32" s="96"/>
      <c r="AI32" s="96"/>
      <c r="AJ32" s="93"/>
      <c r="AK32" s="94"/>
      <c r="AL32" s="27">
        <f t="shared" si="19"/>
        <v>0</v>
      </c>
      <c r="AM32" s="31"/>
      <c r="AN32" s="31"/>
      <c r="AO32" s="31"/>
      <c r="AP32" s="92"/>
      <c r="AQ32" s="92"/>
      <c r="AR32" s="96"/>
      <c r="AS32" s="96"/>
      <c r="AT32" s="96"/>
      <c r="AU32" s="96"/>
      <c r="AV32" s="93"/>
      <c r="AW32" s="94"/>
      <c r="AX32" s="27">
        <f t="shared" si="27"/>
        <v>0</v>
      </c>
      <c r="AY32" s="31"/>
      <c r="AZ32" s="31"/>
      <c r="BA32" s="31"/>
      <c r="BB32" s="92"/>
      <c r="BC32" s="92"/>
      <c r="BD32" s="96"/>
      <c r="BE32" s="96"/>
      <c r="BF32" s="96"/>
      <c r="BG32" s="96"/>
      <c r="BH32" s="93"/>
      <c r="BI32" s="94"/>
      <c r="BJ32" s="126"/>
      <c r="BL32" s="27">
        <f t="shared" si="37"/>
        <v>0</v>
      </c>
      <c r="BM32" s="31"/>
      <c r="BN32" s="31"/>
      <c r="BO32" s="31"/>
      <c r="BP32" s="92"/>
      <c r="BQ32" s="92"/>
      <c r="BR32" s="96"/>
      <c r="BS32" s="96"/>
      <c r="BT32" s="96"/>
      <c r="BU32" s="96"/>
      <c r="BV32" s="93"/>
      <c r="BW32" s="94"/>
      <c r="BX32" s="27">
        <f t="shared" si="45"/>
        <v>0</v>
      </c>
      <c r="BY32" s="31"/>
      <c r="BZ32" s="31"/>
      <c r="CA32" s="31"/>
      <c r="CB32" s="92"/>
      <c r="CC32" s="92"/>
      <c r="CD32" s="96"/>
      <c r="CE32" s="96"/>
      <c r="CF32" s="96"/>
      <c r="CG32" s="96"/>
      <c r="CH32" s="93"/>
      <c r="CI32" s="94"/>
      <c r="CJ32" s="27">
        <f t="shared" si="53"/>
        <v>0</v>
      </c>
      <c r="CK32" s="31"/>
      <c r="CL32" s="31"/>
      <c r="CM32" s="31"/>
      <c r="CN32" s="92"/>
      <c r="CO32" s="92"/>
      <c r="CP32" s="96"/>
      <c r="CQ32" s="96"/>
      <c r="CR32" s="96"/>
      <c r="CS32" s="96"/>
      <c r="CT32" s="93"/>
      <c r="CU32" s="94"/>
      <c r="CV32" s="27">
        <f t="shared" si="61"/>
        <v>0</v>
      </c>
      <c r="CW32" s="31"/>
      <c r="CX32" s="31"/>
      <c r="CY32" s="31"/>
      <c r="CZ32" s="92"/>
      <c r="DA32" s="92"/>
      <c r="DB32" s="96"/>
      <c r="DC32" s="96"/>
      <c r="DD32" s="96"/>
      <c r="DE32" s="96"/>
      <c r="DF32" s="93"/>
      <c r="DG32" s="94"/>
      <c r="DH32" s="27">
        <f t="shared" si="69"/>
        <v>0</v>
      </c>
      <c r="DI32" s="31"/>
      <c r="DJ32" s="31"/>
      <c r="DK32" s="31"/>
      <c r="DL32" s="92"/>
      <c r="DM32" s="92"/>
      <c r="DN32" s="96"/>
      <c r="DO32" s="96"/>
      <c r="DP32" s="96"/>
      <c r="DQ32" s="96"/>
      <c r="DR32" s="93"/>
      <c r="DS32" s="92"/>
      <c r="DT32" s="408"/>
      <c r="DU32" s="409"/>
      <c r="DV32" s="27">
        <f t="shared" si="79"/>
        <v>0</v>
      </c>
      <c r="DW32" s="31"/>
      <c r="DX32" s="31"/>
      <c r="DY32" s="31"/>
      <c r="DZ32" s="92"/>
      <c r="EA32" s="92"/>
      <c r="EB32" s="96"/>
      <c r="EC32" s="96"/>
      <c r="ED32" s="96"/>
      <c r="EE32" s="96"/>
      <c r="EF32" s="93"/>
      <c r="EG32" s="94"/>
      <c r="EH32" s="27">
        <f t="shared" si="87"/>
        <v>0</v>
      </c>
      <c r="EI32" s="31"/>
      <c r="EJ32" s="31"/>
      <c r="EK32" s="31"/>
      <c r="EL32" s="92"/>
      <c r="EM32" s="92"/>
      <c r="EN32" s="96"/>
      <c r="EO32" s="96"/>
      <c r="EP32" s="96"/>
      <c r="EQ32" s="96"/>
      <c r="ER32" s="93"/>
      <c r="ES32" s="94"/>
      <c r="ET32" s="27">
        <f t="shared" si="95"/>
        <v>0</v>
      </c>
      <c r="EU32" s="31"/>
      <c r="EV32" s="31"/>
      <c r="EW32" s="31"/>
      <c r="EX32" s="92"/>
      <c r="EY32" s="92"/>
      <c r="EZ32" s="96"/>
      <c r="FA32" s="96"/>
      <c r="FB32" s="96"/>
      <c r="FC32" s="96"/>
      <c r="FD32" s="93"/>
      <c r="FE32" s="94"/>
      <c r="FF32" s="27">
        <f t="shared" si="103"/>
        <v>0</v>
      </c>
      <c r="FG32" s="31"/>
      <c r="FH32" s="31"/>
      <c r="FI32" s="31"/>
      <c r="FJ32" s="92"/>
      <c r="FK32" s="92"/>
      <c r="FL32" s="96"/>
      <c r="FM32" s="96"/>
      <c r="FN32" s="96"/>
      <c r="FO32" s="96"/>
      <c r="FP32" s="93"/>
      <c r="FQ32" s="94"/>
      <c r="FR32" s="27">
        <f t="shared" si="111"/>
        <v>0</v>
      </c>
      <c r="FS32" s="31"/>
      <c r="FT32" s="31"/>
      <c r="FU32" s="31"/>
      <c r="FV32" s="92"/>
      <c r="FW32" s="92"/>
      <c r="FX32" s="96"/>
      <c r="FY32" s="96"/>
      <c r="FZ32" s="96"/>
      <c r="GA32" s="96"/>
      <c r="GB32" s="93"/>
      <c r="GC32" s="94"/>
      <c r="GD32" s="126"/>
      <c r="GF32" s="27">
        <f t="shared" si="121"/>
        <v>0</v>
      </c>
      <c r="GG32" s="31"/>
      <c r="GH32" s="31"/>
      <c r="GI32" s="31"/>
      <c r="GJ32" s="92"/>
      <c r="GK32" s="374"/>
      <c r="GL32" s="96"/>
      <c r="GM32" s="96"/>
      <c r="GN32" s="96"/>
      <c r="GO32" s="96"/>
      <c r="GP32" s="93"/>
      <c r="GQ32" s="94"/>
      <c r="GR32" s="27">
        <f t="shared" si="129"/>
        <v>0</v>
      </c>
      <c r="GS32" s="31"/>
      <c r="GT32" s="31"/>
      <c r="GU32" s="31"/>
      <c r="GV32" s="92"/>
      <c r="GW32" s="92"/>
      <c r="GX32" s="96"/>
      <c r="GY32" s="96"/>
      <c r="GZ32" s="96"/>
      <c r="HA32" s="96"/>
      <c r="HB32" s="93"/>
      <c r="HC32" s="94"/>
      <c r="HD32" s="27">
        <f t="shared" si="137"/>
        <v>0</v>
      </c>
      <c r="HE32" s="31"/>
      <c r="HF32" s="31"/>
      <c r="HG32" s="31"/>
      <c r="HH32" s="92"/>
      <c r="HI32" s="92"/>
      <c r="HJ32" s="96"/>
      <c r="HK32" s="96"/>
      <c r="HL32" s="96"/>
      <c r="HM32" s="96"/>
      <c r="HN32" s="93"/>
      <c r="HO32" s="94"/>
      <c r="HP32" s="27">
        <f t="shared" si="145"/>
        <v>0</v>
      </c>
      <c r="HQ32" s="31"/>
      <c r="HR32" s="31"/>
      <c r="HS32" s="31"/>
      <c r="HT32" s="92"/>
      <c r="HU32" s="92"/>
      <c r="HV32" s="96"/>
      <c r="HW32" s="96"/>
      <c r="HX32" s="96"/>
      <c r="HY32" s="96"/>
      <c r="HZ32" s="93"/>
      <c r="IA32" s="94"/>
      <c r="IB32" s="27">
        <f t="shared" si="153"/>
        <v>0</v>
      </c>
      <c r="IC32" s="31"/>
      <c r="ID32" s="31"/>
      <c r="IE32" s="31"/>
      <c r="IF32" s="92"/>
      <c r="IG32" s="92"/>
      <c r="IH32" s="96"/>
      <c r="II32" s="96"/>
      <c r="IJ32" s="96"/>
      <c r="IK32" s="96"/>
      <c r="IL32" s="93"/>
      <c r="IM32" s="94"/>
      <c r="IN32" s="126"/>
      <c r="IP32" s="27">
        <f t="shared" si="163"/>
        <v>0</v>
      </c>
      <c r="IQ32" s="31"/>
      <c r="IR32" s="31"/>
      <c r="IS32" s="31"/>
      <c r="IT32" s="92"/>
      <c r="IU32" s="92"/>
      <c r="IV32" s="96"/>
      <c r="IW32" s="96"/>
      <c r="IX32" s="96"/>
      <c r="IY32" s="96"/>
      <c r="IZ32" s="93"/>
      <c r="JA32" s="94"/>
      <c r="JB32" s="27">
        <f t="shared" si="171"/>
        <v>0</v>
      </c>
      <c r="JC32" s="31"/>
      <c r="JD32" s="31"/>
      <c r="JE32" s="31"/>
      <c r="JF32" s="92"/>
      <c r="JG32" s="92"/>
      <c r="JH32" s="96"/>
      <c r="JI32" s="96"/>
      <c r="JJ32" s="96"/>
      <c r="JK32" s="96"/>
      <c r="JL32" s="93"/>
      <c r="JM32" s="94"/>
      <c r="JN32" s="27">
        <f t="shared" si="179"/>
        <v>0</v>
      </c>
      <c r="JO32" s="31"/>
      <c r="JP32" s="31"/>
      <c r="JQ32" s="31"/>
      <c r="JR32" s="92"/>
      <c r="JS32" s="92"/>
      <c r="JT32" s="96"/>
      <c r="JU32" s="96"/>
      <c r="JV32" s="96"/>
      <c r="JW32" s="96"/>
      <c r="JX32" s="93"/>
      <c r="JY32" s="94"/>
      <c r="JZ32" s="27">
        <f t="shared" si="187"/>
        <v>0</v>
      </c>
      <c r="KA32" s="31"/>
      <c r="KB32" s="31"/>
      <c r="KC32" s="31"/>
      <c r="KD32" s="92"/>
      <c r="KE32" s="92"/>
      <c r="KF32" s="96"/>
      <c r="KG32" s="96"/>
      <c r="KH32" s="96"/>
      <c r="KI32" s="96"/>
      <c r="KJ32" s="93"/>
      <c r="KK32" s="94"/>
      <c r="KL32" s="27">
        <f t="shared" si="195"/>
        <v>0</v>
      </c>
      <c r="KM32" s="31"/>
      <c r="KN32" s="31"/>
      <c r="KO32" s="31"/>
      <c r="KP32" s="92"/>
      <c r="KQ32" s="92"/>
      <c r="KR32" s="96"/>
      <c r="KS32" s="96"/>
      <c r="KT32" s="96"/>
      <c r="KU32" s="96"/>
      <c r="KV32" s="93"/>
      <c r="KW32" s="94"/>
      <c r="KX32" s="126"/>
    </row>
    <row r="33" spans="1:311" ht="32.25" thickBot="1">
      <c r="A33" s="81"/>
      <c r="B33" s="1282" t="s">
        <v>171</v>
      </c>
      <c r="C33" s="1283"/>
      <c r="D33" s="1283"/>
      <c r="E33" s="1283"/>
      <c r="F33" s="1283"/>
      <c r="G33" s="1283"/>
      <c r="H33" s="1283"/>
      <c r="I33" s="1283"/>
      <c r="J33" s="1283"/>
      <c r="K33" s="1283"/>
      <c r="L33" s="1284"/>
      <c r="M33" s="386">
        <f>H2</f>
        <v>46300</v>
      </c>
      <c r="N33" s="1282" t="s">
        <v>171</v>
      </c>
      <c r="O33" s="1283"/>
      <c r="P33" s="1283"/>
      <c r="Q33" s="1283"/>
      <c r="R33" s="1283"/>
      <c r="S33" s="1283"/>
      <c r="T33" s="1283"/>
      <c r="U33" s="1283"/>
      <c r="V33" s="1283"/>
      <c r="W33" s="1283"/>
      <c r="X33" s="1284"/>
      <c r="Y33" s="23">
        <f>T2</f>
        <v>46301</v>
      </c>
      <c r="Z33" s="1282" t="s">
        <v>171</v>
      </c>
      <c r="AA33" s="1283"/>
      <c r="AB33" s="1283"/>
      <c r="AC33" s="1283"/>
      <c r="AD33" s="1283"/>
      <c r="AE33" s="1283"/>
      <c r="AF33" s="1283"/>
      <c r="AG33" s="1283"/>
      <c r="AH33" s="1283"/>
      <c r="AI33" s="1283"/>
      <c r="AJ33" s="1284"/>
      <c r="AK33" s="23">
        <f>AF2</f>
        <v>46302</v>
      </c>
      <c r="AL33" s="1282" t="s">
        <v>171</v>
      </c>
      <c r="AM33" s="1283"/>
      <c r="AN33" s="1283"/>
      <c r="AO33" s="1283"/>
      <c r="AP33" s="1283"/>
      <c r="AQ33" s="1283"/>
      <c r="AR33" s="1283"/>
      <c r="AS33" s="1283"/>
      <c r="AT33" s="1283"/>
      <c r="AU33" s="1283"/>
      <c r="AV33" s="1284"/>
      <c r="AW33" s="386">
        <f>AR2</f>
        <v>46303</v>
      </c>
      <c r="AX33" s="1282" t="s">
        <v>171</v>
      </c>
      <c r="AY33" s="1283"/>
      <c r="AZ33" s="1283"/>
      <c r="BA33" s="1283"/>
      <c r="BB33" s="1283"/>
      <c r="BC33" s="1283"/>
      <c r="BD33" s="1283"/>
      <c r="BE33" s="1283"/>
      <c r="BF33" s="1283"/>
      <c r="BG33" s="1283"/>
      <c r="BH33" s="1284"/>
      <c r="BI33" s="23">
        <f>BD2</f>
        <v>46304</v>
      </c>
      <c r="BJ33" s="128" t="s">
        <v>320</v>
      </c>
      <c r="BK33" s="129" t="s">
        <v>316</v>
      </c>
      <c r="BL33" s="1282" t="s">
        <v>171</v>
      </c>
      <c r="BM33" s="1283"/>
      <c r="BN33" s="1283"/>
      <c r="BO33" s="1283"/>
      <c r="BP33" s="1283"/>
      <c r="BQ33" s="1283"/>
      <c r="BR33" s="1283"/>
      <c r="BS33" s="1283"/>
      <c r="BT33" s="1283"/>
      <c r="BU33" s="1283"/>
      <c r="BV33" s="1284"/>
      <c r="BW33" s="386">
        <f>BR2</f>
        <v>46307</v>
      </c>
      <c r="BX33" s="1282" t="s">
        <v>171</v>
      </c>
      <c r="BY33" s="1283"/>
      <c r="BZ33" s="1283"/>
      <c r="CA33" s="1283"/>
      <c r="CB33" s="1283"/>
      <c r="CC33" s="1283"/>
      <c r="CD33" s="1283"/>
      <c r="CE33" s="1283"/>
      <c r="CF33" s="1283"/>
      <c r="CG33" s="1283"/>
      <c r="CH33" s="1284"/>
      <c r="CI33" s="23">
        <f>CD2</f>
        <v>46308</v>
      </c>
      <c r="CJ33" s="1282" t="s">
        <v>171</v>
      </c>
      <c r="CK33" s="1283"/>
      <c r="CL33" s="1283"/>
      <c r="CM33" s="1283"/>
      <c r="CN33" s="1283"/>
      <c r="CO33" s="1283"/>
      <c r="CP33" s="1283"/>
      <c r="CQ33" s="1283"/>
      <c r="CR33" s="1283"/>
      <c r="CS33" s="1283"/>
      <c r="CT33" s="1284"/>
      <c r="CU33" s="23">
        <f>CP2</f>
        <v>46309</v>
      </c>
      <c r="CV33" s="1282" t="s">
        <v>171</v>
      </c>
      <c r="CW33" s="1283"/>
      <c r="CX33" s="1283"/>
      <c r="CY33" s="1283"/>
      <c r="CZ33" s="1283"/>
      <c r="DA33" s="1283"/>
      <c r="DB33" s="1283"/>
      <c r="DC33" s="1283"/>
      <c r="DD33" s="1283"/>
      <c r="DE33" s="1283"/>
      <c r="DF33" s="1284"/>
      <c r="DG33" s="386">
        <f>DB2</f>
        <v>46310</v>
      </c>
      <c r="DH33" s="1282" t="s">
        <v>171</v>
      </c>
      <c r="DI33" s="1283"/>
      <c r="DJ33" s="1283"/>
      <c r="DK33" s="1283"/>
      <c r="DL33" s="1283"/>
      <c r="DM33" s="1283"/>
      <c r="DN33" s="1283"/>
      <c r="DO33" s="1283"/>
      <c r="DP33" s="1283"/>
      <c r="DQ33" s="1283"/>
      <c r="DR33" s="1284"/>
      <c r="DS33" s="405">
        <f>DN2</f>
        <v>46311</v>
      </c>
      <c r="DT33" s="128" t="s">
        <v>320</v>
      </c>
      <c r="DU33" s="129" t="s">
        <v>316</v>
      </c>
      <c r="DV33" s="1282" t="s">
        <v>171</v>
      </c>
      <c r="DW33" s="1283"/>
      <c r="DX33" s="1283"/>
      <c r="DY33" s="1283"/>
      <c r="DZ33" s="1283"/>
      <c r="EA33" s="1283"/>
      <c r="EB33" s="1283"/>
      <c r="EC33" s="1283"/>
      <c r="ED33" s="1283"/>
      <c r="EE33" s="1283"/>
      <c r="EF33" s="1284"/>
      <c r="EG33" s="386">
        <f>EB2</f>
        <v>46314</v>
      </c>
      <c r="EH33" s="1282" t="s">
        <v>171</v>
      </c>
      <c r="EI33" s="1283"/>
      <c r="EJ33" s="1283"/>
      <c r="EK33" s="1283"/>
      <c r="EL33" s="1283"/>
      <c r="EM33" s="1283"/>
      <c r="EN33" s="1283"/>
      <c r="EO33" s="1283"/>
      <c r="EP33" s="1283"/>
      <c r="EQ33" s="1283"/>
      <c r="ER33" s="1284"/>
      <c r="ES33" s="23">
        <f>EN2</f>
        <v>46315</v>
      </c>
      <c r="ET33" s="1282" t="s">
        <v>171</v>
      </c>
      <c r="EU33" s="1283"/>
      <c r="EV33" s="1283"/>
      <c r="EW33" s="1283"/>
      <c r="EX33" s="1283"/>
      <c r="EY33" s="1283"/>
      <c r="EZ33" s="1283"/>
      <c r="FA33" s="1283"/>
      <c r="FB33" s="1283"/>
      <c r="FC33" s="1283"/>
      <c r="FD33" s="1284"/>
      <c r="FE33" s="23">
        <f>EZ2</f>
        <v>46316</v>
      </c>
      <c r="FF33" s="1282" t="s">
        <v>171</v>
      </c>
      <c r="FG33" s="1283"/>
      <c r="FH33" s="1283"/>
      <c r="FI33" s="1283"/>
      <c r="FJ33" s="1283"/>
      <c r="FK33" s="1283"/>
      <c r="FL33" s="1283"/>
      <c r="FM33" s="1283"/>
      <c r="FN33" s="1283"/>
      <c r="FO33" s="1283"/>
      <c r="FP33" s="1284"/>
      <c r="FQ33" s="386">
        <f>FL2</f>
        <v>46317</v>
      </c>
      <c r="FR33" s="1282" t="s">
        <v>171</v>
      </c>
      <c r="FS33" s="1283"/>
      <c r="FT33" s="1283"/>
      <c r="FU33" s="1283"/>
      <c r="FV33" s="1283"/>
      <c r="FW33" s="1283"/>
      <c r="FX33" s="1283"/>
      <c r="FY33" s="1283"/>
      <c r="FZ33" s="1283"/>
      <c r="GA33" s="1283"/>
      <c r="GB33" s="1284"/>
      <c r="GC33" s="23">
        <f>FX2</f>
        <v>46318</v>
      </c>
      <c r="GD33" s="128" t="s">
        <v>320</v>
      </c>
      <c r="GE33" s="129" t="s">
        <v>316</v>
      </c>
      <c r="GF33" s="1282" t="s">
        <v>171</v>
      </c>
      <c r="GG33" s="1283"/>
      <c r="GH33" s="1283"/>
      <c r="GI33" s="1283"/>
      <c r="GJ33" s="1283"/>
      <c r="GK33" s="1283"/>
      <c r="GL33" s="1283"/>
      <c r="GM33" s="1283"/>
      <c r="GN33" s="1283"/>
      <c r="GO33" s="1283"/>
      <c r="GP33" s="1284"/>
      <c r="GQ33" s="386">
        <f>GL2</f>
        <v>46321</v>
      </c>
      <c r="GR33" s="1282" t="s">
        <v>171</v>
      </c>
      <c r="GS33" s="1283"/>
      <c r="GT33" s="1283"/>
      <c r="GU33" s="1283"/>
      <c r="GV33" s="1283"/>
      <c r="GW33" s="1283"/>
      <c r="GX33" s="1283"/>
      <c r="GY33" s="1283"/>
      <c r="GZ33" s="1283"/>
      <c r="HA33" s="1283"/>
      <c r="HB33" s="1284"/>
      <c r="HC33" s="23">
        <f>GX2</f>
        <v>46322</v>
      </c>
      <c r="HD33" s="1282" t="s">
        <v>171</v>
      </c>
      <c r="HE33" s="1283"/>
      <c r="HF33" s="1283"/>
      <c r="HG33" s="1283"/>
      <c r="HH33" s="1283"/>
      <c r="HI33" s="1283"/>
      <c r="HJ33" s="1283"/>
      <c r="HK33" s="1283"/>
      <c r="HL33" s="1283"/>
      <c r="HM33" s="1283"/>
      <c r="HN33" s="1284"/>
      <c r="HO33" s="23">
        <f>HJ2</f>
        <v>46323</v>
      </c>
      <c r="HP33" s="1282" t="s">
        <v>171</v>
      </c>
      <c r="HQ33" s="1283"/>
      <c r="HR33" s="1283"/>
      <c r="HS33" s="1283"/>
      <c r="HT33" s="1283"/>
      <c r="HU33" s="1283"/>
      <c r="HV33" s="1283"/>
      <c r="HW33" s="1283"/>
      <c r="HX33" s="1283"/>
      <c r="HY33" s="1283"/>
      <c r="HZ33" s="1284"/>
      <c r="IA33" s="386">
        <f>HV2</f>
        <v>46324</v>
      </c>
      <c r="IB33" s="1282" t="s">
        <v>171</v>
      </c>
      <c r="IC33" s="1283"/>
      <c r="ID33" s="1283"/>
      <c r="IE33" s="1283"/>
      <c r="IF33" s="1283"/>
      <c r="IG33" s="1283"/>
      <c r="IH33" s="1283"/>
      <c r="II33" s="1283"/>
      <c r="IJ33" s="1283"/>
      <c r="IK33" s="1283"/>
      <c r="IL33" s="1284"/>
      <c r="IM33" s="23">
        <f>IH2</f>
        <v>46325</v>
      </c>
      <c r="IN33" s="128" t="s">
        <v>320</v>
      </c>
      <c r="IO33" s="129" t="s">
        <v>316</v>
      </c>
      <c r="IP33" s="1282" t="s">
        <v>171</v>
      </c>
      <c r="IQ33" s="1283"/>
      <c r="IR33" s="1283"/>
      <c r="IS33" s="1283"/>
      <c r="IT33" s="1283"/>
      <c r="IU33" s="1283"/>
      <c r="IV33" s="1283"/>
      <c r="IW33" s="1283"/>
      <c r="IX33" s="1283"/>
      <c r="IY33" s="1283"/>
      <c r="IZ33" s="1284"/>
      <c r="JA33" s="386">
        <f>IV2</f>
        <v>46328</v>
      </c>
      <c r="JB33" s="1282" t="s">
        <v>171</v>
      </c>
      <c r="JC33" s="1283"/>
      <c r="JD33" s="1283"/>
      <c r="JE33" s="1283"/>
      <c r="JF33" s="1283"/>
      <c r="JG33" s="1283"/>
      <c r="JH33" s="1283"/>
      <c r="JI33" s="1283"/>
      <c r="JJ33" s="1283"/>
      <c r="JK33" s="1283"/>
      <c r="JL33" s="1284"/>
      <c r="JM33" s="23">
        <f>JH2</f>
        <v>46329</v>
      </c>
      <c r="JN33" s="1282" t="s">
        <v>171</v>
      </c>
      <c r="JO33" s="1283"/>
      <c r="JP33" s="1283"/>
      <c r="JQ33" s="1283"/>
      <c r="JR33" s="1283"/>
      <c r="JS33" s="1283"/>
      <c r="JT33" s="1283"/>
      <c r="JU33" s="1283"/>
      <c r="JV33" s="1283"/>
      <c r="JW33" s="1283"/>
      <c r="JX33" s="1284"/>
      <c r="JY33" s="23">
        <f>JT2</f>
        <v>46330</v>
      </c>
      <c r="JZ33" s="1282" t="s">
        <v>171</v>
      </c>
      <c r="KA33" s="1283"/>
      <c r="KB33" s="1283"/>
      <c r="KC33" s="1283"/>
      <c r="KD33" s="1283"/>
      <c r="KE33" s="1283"/>
      <c r="KF33" s="1283"/>
      <c r="KG33" s="1283"/>
      <c r="KH33" s="1283"/>
      <c r="KI33" s="1283"/>
      <c r="KJ33" s="1284"/>
      <c r="KK33" s="386">
        <f>KF2</f>
        <v>46331</v>
      </c>
      <c r="KL33" s="1282" t="s">
        <v>171</v>
      </c>
      <c r="KM33" s="1283"/>
      <c r="KN33" s="1283"/>
      <c r="KO33" s="1283"/>
      <c r="KP33" s="1283"/>
      <c r="KQ33" s="1283"/>
      <c r="KR33" s="1283"/>
      <c r="KS33" s="1283"/>
      <c r="KT33" s="1283"/>
      <c r="KU33" s="1283"/>
      <c r="KV33" s="1284"/>
      <c r="KW33" s="23">
        <f>KR2</f>
        <v>46332</v>
      </c>
      <c r="KX33" s="128" t="s">
        <v>320</v>
      </c>
      <c r="KY33" s="129" t="s">
        <v>316</v>
      </c>
    </row>
    <row r="34" spans="1:311" s="34" customFormat="1" ht="47.25">
      <c r="A34" s="81"/>
      <c r="B34" s="756" t="s">
        <v>32</v>
      </c>
      <c r="C34" s="77" t="s">
        <v>35</v>
      </c>
      <c r="D34" s="78" t="s">
        <v>321</v>
      </c>
      <c r="E34" s="78" t="s">
        <v>322</v>
      </c>
      <c r="F34" s="74" t="s">
        <v>323</v>
      </c>
      <c r="G34" s="74" t="s">
        <v>324</v>
      </c>
      <c r="H34" s="73" t="s">
        <v>325</v>
      </c>
      <c r="I34" s="73" t="s">
        <v>326</v>
      </c>
      <c r="J34" s="122" t="s">
        <v>327</v>
      </c>
      <c r="K34" s="122" t="s">
        <v>328</v>
      </c>
      <c r="L34" s="73" t="s">
        <v>3</v>
      </c>
      <c r="M34" s="75" t="s">
        <v>329</v>
      </c>
      <c r="N34" s="76" t="s">
        <v>32</v>
      </c>
      <c r="O34" s="77" t="s">
        <v>35</v>
      </c>
      <c r="P34" s="78" t="s">
        <v>321</v>
      </c>
      <c r="Q34" s="78" t="s">
        <v>322</v>
      </c>
      <c r="R34" s="74" t="s">
        <v>323</v>
      </c>
      <c r="S34" s="74" t="s">
        <v>324</v>
      </c>
      <c r="T34" s="73" t="s">
        <v>325</v>
      </c>
      <c r="U34" s="73" t="s">
        <v>326</v>
      </c>
      <c r="V34" s="122" t="s">
        <v>327</v>
      </c>
      <c r="W34" s="122" t="s">
        <v>328</v>
      </c>
      <c r="X34" s="73" t="s">
        <v>3</v>
      </c>
      <c r="Y34" s="75" t="s">
        <v>329</v>
      </c>
      <c r="Z34" s="71" t="s">
        <v>32</v>
      </c>
      <c r="AA34" s="72" t="s">
        <v>35</v>
      </c>
      <c r="AB34" s="73" t="s">
        <v>321</v>
      </c>
      <c r="AC34" s="73" t="s">
        <v>322</v>
      </c>
      <c r="AD34" s="74" t="s">
        <v>323</v>
      </c>
      <c r="AE34" s="74" t="s">
        <v>324</v>
      </c>
      <c r="AF34" s="73" t="s">
        <v>325</v>
      </c>
      <c r="AG34" s="73" t="s">
        <v>326</v>
      </c>
      <c r="AH34" s="122" t="s">
        <v>327</v>
      </c>
      <c r="AI34" s="122" t="s">
        <v>328</v>
      </c>
      <c r="AJ34" s="73" t="s">
        <v>3</v>
      </c>
      <c r="AK34" s="75" t="s">
        <v>329</v>
      </c>
      <c r="AL34" s="71" t="s">
        <v>32</v>
      </c>
      <c r="AM34" s="72" t="s">
        <v>35</v>
      </c>
      <c r="AN34" s="73" t="s">
        <v>321</v>
      </c>
      <c r="AO34" s="73" t="s">
        <v>322</v>
      </c>
      <c r="AP34" s="74" t="s">
        <v>323</v>
      </c>
      <c r="AQ34" s="74" t="s">
        <v>324</v>
      </c>
      <c r="AR34" s="73" t="s">
        <v>325</v>
      </c>
      <c r="AS34" s="73" t="s">
        <v>326</v>
      </c>
      <c r="AT34" s="122" t="s">
        <v>327</v>
      </c>
      <c r="AU34" s="122" t="s">
        <v>328</v>
      </c>
      <c r="AV34" s="73" t="s">
        <v>3</v>
      </c>
      <c r="AW34" s="75" t="s">
        <v>329</v>
      </c>
      <c r="AX34" s="71" t="s">
        <v>32</v>
      </c>
      <c r="AY34" s="72" t="s">
        <v>35</v>
      </c>
      <c r="AZ34" s="73" t="s">
        <v>321</v>
      </c>
      <c r="BA34" s="73" t="s">
        <v>322</v>
      </c>
      <c r="BB34" s="74" t="s">
        <v>323</v>
      </c>
      <c r="BC34" s="74" t="s">
        <v>324</v>
      </c>
      <c r="BD34" s="73" t="s">
        <v>325</v>
      </c>
      <c r="BE34" s="73" t="s">
        <v>326</v>
      </c>
      <c r="BF34" s="122" t="s">
        <v>327</v>
      </c>
      <c r="BG34" s="122" t="s">
        <v>328</v>
      </c>
      <c r="BH34" s="73" t="s">
        <v>3</v>
      </c>
      <c r="BI34" s="131" t="s">
        <v>329</v>
      </c>
      <c r="BJ34" s="130"/>
      <c r="BK34" s="59"/>
      <c r="BL34" s="71" t="s">
        <v>32</v>
      </c>
      <c r="BM34" s="72" t="s">
        <v>35</v>
      </c>
      <c r="BN34" s="73" t="s">
        <v>321</v>
      </c>
      <c r="BO34" s="73" t="s">
        <v>322</v>
      </c>
      <c r="BP34" s="74" t="s">
        <v>323</v>
      </c>
      <c r="BQ34" s="74" t="s">
        <v>324</v>
      </c>
      <c r="BR34" s="73" t="s">
        <v>325</v>
      </c>
      <c r="BS34" s="73" t="s">
        <v>326</v>
      </c>
      <c r="BT34" s="122" t="s">
        <v>327</v>
      </c>
      <c r="BU34" s="122" t="s">
        <v>328</v>
      </c>
      <c r="BV34" s="73" t="s">
        <v>3</v>
      </c>
      <c r="BW34" s="75" t="s">
        <v>329</v>
      </c>
      <c r="BX34" s="71" t="s">
        <v>32</v>
      </c>
      <c r="BY34" s="72" t="s">
        <v>35</v>
      </c>
      <c r="BZ34" s="73" t="s">
        <v>321</v>
      </c>
      <c r="CA34" s="73" t="s">
        <v>322</v>
      </c>
      <c r="CB34" s="74" t="s">
        <v>323</v>
      </c>
      <c r="CC34" s="74" t="s">
        <v>324</v>
      </c>
      <c r="CD34" s="73" t="s">
        <v>325</v>
      </c>
      <c r="CE34" s="73" t="s">
        <v>326</v>
      </c>
      <c r="CF34" s="122" t="s">
        <v>327</v>
      </c>
      <c r="CG34" s="122" t="s">
        <v>328</v>
      </c>
      <c r="CH34" s="73" t="s">
        <v>3</v>
      </c>
      <c r="CI34" s="75" t="s">
        <v>329</v>
      </c>
      <c r="CJ34" s="71" t="s">
        <v>32</v>
      </c>
      <c r="CK34" s="72" t="s">
        <v>35</v>
      </c>
      <c r="CL34" s="73" t="s">
        <v>321</v>
      </c>
      <c r="CM34" s="73" t="s">
        <v>322</v>
      </c>
      <c r="CN34" s="74" t="s">
        <v>323</v>
      </c>
      <c r="CO34" s="74" t="s">
        <v>324</v>
      </c>
      <c r="CP34" s="73" t="s">
        <v>325</v>
      </c>
      <c r="CQ34" s="73" t="s">
        <v>326</v>
      </c>
      <c r="CR34" s="122" t="s">
        <v>327</v>
      </c>
      <c r="CS34" s="122" t="s">
        <v>328</v>
      </c>
      <c r="CT34" s="73" t="s">
        <v>3</v>
      </c>
      <c r="CU34" s="75" t="s">
        <v>329</v>
      </c>
      <c r="CV34" s="71" t="s">
        <v>32</v>
      </c>
      <c r="CW34" s="72" t="s">
        <v>35</v>
      </c>
      <c r="CX34" s="73" t="s">
        <v>321</v>
      </c>
      <c r="CY34" s="73" t="s">
        <v>322</v>
      </c>
      <c r="CZ34" s="74" t="s">
        <v>323</v>
      </c>
      <c r="DA34" s="74" t="s">
        <v>324</v>
      </c>
      <c r="DB34" s="73" t="s">
        <v>325</v>
      </c>
      <c r="DC34" s="73" t="s">
        <v>326</v>
      </c>
      <c r="DD34" s="122" t="s">
        <v>327</v>
      </c>
      <c r="DE34" s="122" t="s">
        <v>328</v>
      </c>
      <c r="DF34" s="73" t="s">
        <v>3</v>
      </c>
      <c r="DG34" s="75" t="s">
        <v>329</v>
      </c>
      <c r="DH34" s="71" t="s">
        <v>32</v>
      </c>
      <c r="DI34" s="72" t="s">
        <v>35</v>
      </c>
      <c r="DJ34" s="73" t="s">
        <v>321</v>
      </c>
      <c r="DK34" s="73" t="s">
        <v>322</v>
      </c>
      <c r="DL34" s="74" t="s">
        <v>323</v>
      </c>
      <c r="DM34" s="74" t="s">
        <v>324</v>
      </c>
      <c r="DN34" s="73" t="s">
        <v>325</v>
      </c>
      <c r="DO34" s="73" t="s">
        <v>326</v>
      </c>
      <c r="DP34" s="122" t="s">
        <v>327</v>
      </c>
      <c r="DQ34" s="122" t="s">
        <v>328</v>
      </c>
      <c r="DR34" s="73" t="s">
        <v>3</v>
      </c>
      <c r="DS34" s="131" t="s">
        <v>329</v>
      </c>
      <c r="DT34" s="406"/>
      <c r="DU34" s="1053"/>
      <c r="DV34" s="71" t="s">
        <v>32</v>
      </c>
      <c r="DW34" s="72" t="s">
        <v>35</v>
      </c>
      <c r="DX34" s="73" t="s">
        <v>321</v>
      </c>
      <c r="DY34" s="73" t="s">
        <v>322</v>
      </c>
      <c r="DZ34" s="74" t="s">
        <v>323</v>
      </c>
      <c r="EA34" s="74" t="s">
        <v>324</v>
      </c>
      <c r="EB34" s="73" t="s">
        <v>325</v>
      </c>
      <c r="EC34" s="73" t="s">
        <v>326</v>
      </c>
      <c r="ED34" s="122" t="s">
        <v>327</v>
      </c>
      <c r="EE34" s="122" t="s">
        <v>328</v>
      </c>
      <c r="EF34" s="73" t="s">
        <v>3</v>
      </c>
      <c r="EG34" s="75" t="s">
        <v>329</v>
      </c>
      <c r="EH34" s="71" t="s">
        <v>32</v>
      </c>
      <c r="EI34" s="72" t="s">
        <v>35</v>
      </c>
      <c r="EJ34" s="73" t="s">
        <v>321</v>
      </c>
      <c r="EK34" s="73" t="s">
        <v>322</v>
      </c>
      <c r="EL34" s="74" t="s">
        <v>323</v>
      </c>
      <c r="EM34" s="74" t="s">
        <v>324</v>
      </c>
      <c r="EN34" s="73" t="s">
        <v>325</v>
      </c>
      <c r="EO34" s="73" t="s">
        <v>326</v>
      </c>
      <c r="EP34" s="122" t="s">
        <v>327</v>
      </c>
      <c r="EQ34" s="122" t="s">
        <v>328</v>
      </c>
      <c r="ER34" s="73" t="s">
        <v>3</v>
      </c>
      <c r="ES34" s="75" t="s">
        <v>329</v>
      </c>
      <c r="ET34" s="71" t="s">
        <v>32</v>
      </c>
      <c r="EU34" s="72" t="s">
        <v>35</v>
      </c>
      <c r="EV34" s="73" t="s">
        <v>321</v>
      </c>
      <c r="EW34" s="73" t="s">
        <v>322</v>
      </c>
      <c r="EX34" s="74" t="s">
        <v>323</v>
      </c>
      <c r="EY34" s="74" t="s">
        <v>324</v>
      </c>
      <c r="EZ34" s="73" t="s">
        <v>325</v>
      </c>
      <c r="FA34" s="73" t="s">
        <v>326</v>
      </c>
      <c r="FB34" s="122" t="s">
        <v>327</v>
      </c>
      <c r="FC34" s="122" t="s">
        <v>328</v>
      </c>
      <c r="FD34" s="73" t="s">
        <v>3</v>
      </c>
      <c r="FE34" s="75" t="s">
        <v>329</v>
      </c>
      <c r="FF34" s="71" t="s">
        <v>32</v>
      </c>
      <c r="FG34" s="72" t="s">
        <v>35</v>
      </c>
      <c r="FH34" s="73" t="s">
        <v>321</v>
      </c>
      <c r="FI34" s="73" t="s">
        <v>322</v>
      </c>
      <c r="FJ34" s="74" t="s">
        <v>323</v>
      </c>
      <c r="FK34" s="74" t="s">
        <v>324</v>
      </c>
      <c r="FL34" s="73" t="s">
        <v>325</v>
      </c>
      <c r="FM34" s="73" t="s">
        <v>326</v>
      </c>
      <c r="FN34" s="122" t="s">
        <v>327</v>
      </c>
      <c r="FO34" s="122" t="s">
        <v>328</v>
      </c>
      <c r="FP34" s="73" t="s">
        <v>3</v>
      </c>
      <c r="FQ34" s="75" t="s">
        <v>329</v>
      </c>
      <c r="FR34" s="71" t="s">
        <v>32</v>
      </c>
      <c r="FS34" s="72" t="s">
        <v>35</v>
      </c>
      <c r="FT34" s="73" t="s">
        <v>321</v>
      </c>
      <c r="FU34" s="73" t="s">
        <v>322</v>
      </c>
      <c r="FV34" s="74" t="s">
        <v>323</v>
      </c>
      <c r="FW34" s="74" t="s">
        <v>324</v>
      </c>
      <c r="FX34" s="73" t="s">
        <v>325</v>
      </c>
      <c r="FY34" s="73" t="s">
        <v>326</v>
      </c>
      <c r="FZ34" s="122" t="s">
        <v>327</v>
      </c>
      <c r="GA34" s="122" t="s">
        <v>328</v>
      </c>
      <c r="GB34" s="73" t="s">
        <v>3</v>
      </c>
      <c r="GC34" s="75" t="s">
        <v>329</v>
      </c>
      <c r="GD34" s="130"/>
      <c r="GE34" s="59"/>
      <c r="GF34" s="71" t="s">
        <v>32</v>
      </c>
      <c r="GG34" s="72" t="s">
        <v>35</v>
      </c>
      <c r="GH34" s="73" t="s">
        <v>321</v>
      </c>
      <c r="GI34" s="73" t="s">
        <v>322</v>
      </c>
      <c r="GJ34" s="74" t="s">
        <v>323</v>
      </c>
      <c r="GK34" s="74" t="s">
        <v>324</v>
      </c>
      <c r="GL34" s="73" t="s">
        <v>325</v>
      </c>
      <c r="GM34" s="73" t="s">
        <v>326</v>
      </c>
      <c r="GN34" s="122" t="s">
        <v>327</v>
      </c>
      <c r="GO34" s="122" t="s">
        <v>328</v>
      </c>
      <c r="GP34" s="73" t="s">
        <v>3</v>
      </c>
      <c r="GQ34" s="75" t="s">
        <v>329</v>
      </c>
      <c r="GR34" s="71" t="s">
        <v>32</v>
      </c>
      <c r="GS34" s="72" t="s">
        <v>35</v>
      </c>
      <c r="GT34" s="73" t="s">
        <v>321</v>
      </c>
      <c r="GU34" s="73" t="s">
        <v>322</v>
      </c>
      <c r="GV34" s="74" t="s">
        <v>323</v>
      </c>
      <c r="GW34" s="74" t="s">
        <v>324</v>
      </c>
      <c r="GX34" s="73" t="s">
        <v>325</v>
      </c>
      <c r="GY34" s="73" t="s">
        <v>326</v>
      </c>
      <c r="GZ34" s="122" t="s">
        <v>327</v>
      </c>
      <c r="HA34" s="122" t="s">
        <v>328</v>
      </c>
      <c r="HB34" s="73" t="s">
        <v>3</v>
      </c>
      <c r="HC34" s="75" t="s">
        <v>329</v>
      </c>
      <c r="HD34" s="71" t="s">
        <v>32</v>
      </c>
      <c r="HE34" s="72" t="s">
        <v>35</v>
      </c>
      <c r="HF34" s="73" t="s">
        <v>321</v>
      </c>
      <c r="HG34" s="73" t="s">
        <v>322</v>
      </c>
      <c r="HH34" s="74" t="s">
        <v>323</v>
      </c>
      <c r="HI34" s="74" t="s">
        <v>324</v>
      </c>
      <c r="HJ34" s="73" t="s">
        <v>325</v>
      </c>
      <c r="HK34" s="73" t="s">
        <v>326</v>
      </c>
      <c r="HL34" s="122" t="s">
        <v>327</v>
      </c>
      <c r="HM34" s="122" t="s">
        <v>328</v>
      </c>
      <c r="HN34" s="73" t="s">
        <v>3</v>
      </c>
      <c r="HO34" s="75" t="s">
        <v>329</v>
      </c>
      <c r="HP34" s="71" t="s">
        <v>32</v>
      </c>
      <c r="HQ34" s="72" t="s">
        <v>35</v>
      </c>
      <c r="HR34" s="73" t="s">
        <v>321</v>
      </c>
      <c r="HS34" s="73" t="s">
        <v>322</v>
      </c>
      <c r="HT34" s="74" t="s">
        <v>323</v>
      </c>
      <c r="HU34" s="74" t="s">
        <v>324</v>
      </c>
      <c r="HV34" s="73" t="s">
        <v>325</v>
      </c>
      <c r="HW34" s="73" t="s">
        <v>326</v>
      </c>
      <c r="HX34" s="122" t="s">
        <v>327</v>
      </c>
      <c r="HY34" s="122" t="s">
        <v>328</v>
      </c>
      <c r="HZ34" s="73" t="s">
        <v>3</v>
      </c>
      <c r="IA34" s="75" t="s">
        <v>329</v>
      </c>
      <c r="IB34" s="71" t="s">
        <v>32</v>
      </c>
      <c r="IC34" s="72" t="s">
        <v>35</v>
      </c>
      <c r="ID34" s="73" t="s">
        <v>321</v>
      </c>
      <c r="IE34" s="73" t="s">
        <v>322</v>
      </c>
      <c r="IF34" s="74" t="s">
        <v>323</v>
      </c>
      <c r="IG34" s="74" t="s">
        <v>324</v>
      </c>
      <c r="IH34" s="73" t="s">
        <v>325</v>
      </c>
      <c r="II34" s="73" t="s">
        <v>326</v>
      </c>
      <c r="IJ34" s="122" t="s">
        <v>327</v>
      </c>
      <c r="IK34" s="122" t="s">
        <v>328</v>
      </c>
      <c r="IL34" s="73" t="s">
        <v>3</v>
      </c>
      <c r="IM34" s="75" t="s">
        <v>329</v>
      </c>
      <c r="IN34" s="130"/>
      <c r="IO34" s="59"/>
      <c r="IP34" s="71" t="s">
        <v>32</v>
      </c>
      <c r="IQ34" s="72" t="s">
        <v>35</v>
      </c>
      <c r="IR34" s="73" t="s">
        <v>321</v>
      </c>
      <c r="IS34" s="73" t="s">
        <v>322</v>
      </c>
      <c r="IT34" s="74" t="s">
        <v>323</v>
      </c>
      <c r="IU34" s="74" t="s">
        <v>324</v>
      </c>
      <c r="IV34" s="73" t="s">
        <v>325</v>
      </c>
      <c r="IW34" s="73" t="s">
        <v>326</v>
      </c>
      <c r="IX34" s="122" t="s">
        <v>327</v>
      </c>
      <c r="IY34" s="122" t="s">
        <v>328</v>
      </c>
      <c r="IZ34" s="73" t="s">
        <v>3</v>
      </c>
      <c r="JA34" s="75" t="s">
        <v>329</v>
      </c>
      <c r="JB34" s="71" t="s">
        <v>32</v>
      </c>
      <c r="JC34" s="72" t="s">
        <v>35</v>
      </c>
      <c r="JD34" s="73" t="s">
        <v>321</v>
      </c>
      <c r="JE34" s="73" t="s">
        <v>322</v>
      </c>
      <c r="JF34" s="74" t="s">
        <v>323</v>
      </c>
      <c r="JG34" s="74" t="s">
        <v>324</v>
      </c>
      <c r="JH34" s="73" t="s">
        <v>325</v>
      </c>
      <c r="JI34" s="73" t="s">
        <v>326</v>
      </c>
      <c r="JJ34" s="122" t="s">
        <v>327</v>
      </c>
      <c r="JK34" s="122" t="s">
        <v>328</v>
      </c>
      <c r="JL34" s="73" t="s">
        <v>3</v>
      </c>
      <c r="JM34" s="75" t="s">
        <v>329</v>
      </c>
      <c r="JN34" s="71" t="s">
        <v>32</v>
      </c>
      <c r="JO34" s="72" t="s">
        <v>35</v>
      </c>
      <c r="JP34" s="73" t="s">
        <v>321</v>
      </c>
      <c r="JQ34" s="73" t="s">
        <v>322</v>
      </c>
      <c r="JR34" s="74" t="s">
        <v>323</v>
      </c>
      <c r="JS34" s="74" t="s">
        <v>324</v>
      </c>
      <c r="JT34" s="73" t="s">
        <v>325</v>
      </c>
      <c r="JU34" s="73" t="s">
        <v>326</v>
      </c>
      <c r="JV34" s="122" t="s">
        <v>327</v>
      </c>
      <c r="JW34" s="122" t="s">
        <v>328</v>
      </c>
      <c r="JX34" s="73" t="s">
        <v>3</v>
      </c>
      <c r="JY34" s="75" t="s">
        <v>329</v>
      </c>
      <c r="JZ34" s="71" t="s">
        <v>32</v>
      </c>
      <c r="KA34" s="72" t="s">
        <v>35</v>
      </c>
      <c r="KB34" s="73" t="s">
        <v>321</v>
      </c>
      <c r="KC34" s="73" t="s">
        <v>322</v>
      </c>
      <c r="KD34" s="74" t="s">
        <v>323</v>
      </c>
      <c r="KE34" s="74" t="s">
        <v>324</v>
      </c>
      <c r="KF34" s="73" t="s">
        <v>325</v>
      </c>
      <c r="KG34" s="73" t="s">
        <v>326</v>
      </c>
      <c r="KH34" s="122" t="s">
        <v>327</v>
      </c>
      <c r="KI34" s="122" t="s">
        <v>328</v>
      </c>
      <c r="KJ34" s="73" t="s">
        <v>3</v>
      </c>
      <c r="KK34" s="75" t="s">
        <v>329</v>
      </c>
      <c r="KL34" s="71" t="s">
        <v>32</v>
      </c>
      <c r="KM34" s="72" t="s">
        <v>35</v>
      </c>
      <c r="KN34" s="73" t="s">
        <v>321</v>
      </c>
      <c r="KO34" s="73" t="s">
        <v>322</v>
      </c>
      <c r="KP34" s="74" t="s">
        <v>323</v>
      </c>
      <c r="KQ34" s="74" t="s">
        <v>324</v>
      </c>
      <c r="KR34" s="73" t="s">
        <v>325</v>
      </c>
      <c r="KS34" s="73" t="s">
        <v>326</v>
      </c>
      <c r="KT34" s="122" t="s">
        <v>327</v>
      </c>
      <c r="KU34" s="122" t="s">
        <v>328</v>
      </c>
      <c r="KV34" s="73" t="s">
        <v>3</v>
      </c>
      <c r="KW34" s="75" t="s">
        <v>329</v>
      </c>
      <c r="KX34" s="130"/>
      <c r="KY34" s="59"/>
    </row>
    <row r="35" spans="1:311" ht="15.75">
      <c r="A35" s="1021" t="s">
        <v>82</v>
      </c>
      <c r="B35" s="767" t="s">
        <v>172</v>
      </c>
      <c r="C35" s="715" t="str">
        <f>VLOOKUP($B35,'OP Info'!$C$67:$J$101,4,FALSE)</f>
        <v>GTS-120</v>
      </c>
      <c r="D35" s="715">
        <f>VLOOKUP($B35,'OP Info'!$C$67:$J$101,3,FALSE)</f>
        <v>590</v>
      </c>
      <c r="E35" s="716" t="str">
        <f>CONCATENATE(VLOOKUP($B35,'OP Info'!$C$67:$J$101,5,FALSE),"%-",VLOOKUP($B35,'OP Info'!$C$67:$J$101,6,FALSE),"%")</f>
        <v>5%-7%</v>
      </c>
      <c r="F35" s="721"/>
      <c r="G35" s="718">
        <f t="shared" ref="G35:G48" si="234">F35*VLOOKUP(C35,$B$157:$C$159,2,FALSE)</f>
        <v>0</v>
      </c>
      <c r="H35" s="786"/>
      <c r="I35" s="1054"/>
      <c r="J35" s="719" t="str">
        <f t="shared" ref="J35:J48" si="235">IF(F35="","",IF(G35&gt;0.049999,"",((6-ROUND(G35*100,1))*0.01)*D35))</f>
        <v/>
      </c>
      <c r="K35" s="1046" t="str">
        <f t="shared" ref="K35:K48" si="236">IF(J35="","",J35*0.264172)</f>
        <v/>
      </c>
      <c r="L35" s="720"/>
      <c r="M35" s="721" t="str">
        <f t="shared" ref="M35:M37" si="237">IF(J35="",IF(G35=0,"",G35),"")</f>
        <v/>
      </c>
      <c r="N35" s="722" t="str">
        <f>$B35</f>
        <v>10A</v>
      </c>
      <c r="O35" s="715" t="str">
        <f>$C35</f>
        <v>GTS-120</v>
      </c>
      <c r="P35" s="715">
        <f>$D35</f>
        <v>590</v>
      </c>
      <c r="Q35" s="716" t="str">
        <f>$E35</f>
        <v>5%-7%</v>
      </c>
      <c r="R35" s="729"/>
      <c r="S35" s="729">
        <f t="shared" ref="S35:S48" si="238">R35*VLOOKUP(O35,$B$157:$C$159,2,FALSE)</f>
        <v>0</v>
      </c>
      <c r="T35" s="730"/>
      <c r="U35" s="730"/>
      <c r="V35" s="719" t="str">
        <f t="shared" ref="V35:V48" si="239">IF(R35="","",IF(S35&gt;0.049999,"",((6-ROUND(S35*100,1))*0.01)*P35))</f>
        <v/>
      </c>
      <c r="W35" s="719" t="str">
        <f t="shared" ref="W35:W48" si="240">IF(V35="","",V35*0.264172)</f>
        <v/>
      </c>
      <c r="X35" s="1022"/>
      <c r="Y35" s="721" t="str">
        <f t="shared" ref="Y35:Y48" si="241">IF(V35="",IF(S35=0,"",S35),"")</f>
        <v/>
      </c>
      <c r="Z35" s="722" t="str">
        <f t="shared" ref="Z35:Z48" si="242">$B35</f>
        <v>10A</v>
      </c>
      <c r="AA35" s="715" t="str">
        <f t="shared" ref="AA35:AA48" si="243">$C35</f>
        <v>GTS-120</v>
      </c>
      <c r="AB35" s="715">
        <f t="shared" ref="AB35:AB48" si="244">$D35</f>
        <v>590</v>
      </c>
      <c r="AC35" s="716" t="str">
        <f t="shared" ref="AC35:AC48" si="245">$E35</f>
        <v>5%-7%</v>
      </c>
      <c r="AD35" s="729"/>
      <c r="AE35" s="718">
        <f t="shared" ref="AE35:AE48" si="246">AD35*VLOOKUP(AA35,$B$157:$C$159,2,FALSE)</f>
        <v>0</v>
      </c>
      <c r="AF35" s="730"/>
      <c r="AG35" s="730"/>
      <c r="AH35" s="719" t="str">
        <f t="shared" ref="AH35:AH48" si="247">IF(AD35="","",IF(AE35&gt;0.049999,"",((6-ROUND(AE35*100,1))*0.01)*AB35))</f>
        <v/>
      </c>
      <c r="AI35" s="719" t="str">
        <f t="shared" ref="AI35:AI48" si="248">IF(AH35="","",AH35*0.264172)</f>
        <v/>
      </c>
      <c r="AJ35" s="1022"/>
      <c r="AK35" s="721" t="str">
        <f t="shared" ref="AK35:AK48" si="249">IF(AH35="",IF(AE35=0,"",AE35),"")</f>
        <v/>
      </c>
      <c r="AL35" s="722" t="str">
        <f t="shared" ref="AL35:AL48" si="250">$B35</f>
        <v>10A</v>
      </c>
      <c r="AM35" s="715" t="str">
        <f t="shared" ref="AM35:AM48" si="251">$C35</f>
        <v>GTS-120</v>
      </c>
      <c r="AN35" s="715">
        <f t="shared" ref="AN35:AN48" si="252">$D35</f>
        <v>590</v>
      </c>
      <c r="AO35" s="716" t="str">
        <f t="shared" ref="AO35:AO48" si="253">$E35</f>
        <v>5%-7%</v>
      </c>
      <c r="AP35" s="729"/>
      <c r="AQ35" s="718">
        <f t="shared" ref="AQ35:AQ48" si="254">AP35*VLOOKUP(AM35,$B$157:$C$159,2,FALSE)</f>
        <v>0</v>
      </c>
      <c r="AR35" s="730"/>
      <c r="AS35" s="730"/>
      <c r="AT35" s="719" t="str">
        <f t="shared" ref="AT35:AT48" si="255">IF(AP35="","",IF(AQ35&gt;0.049999,"",((6-ROUND(AQ35*100,1))*0.01)*AN35))</f>
        <v/>
      </c>
      <c r="AU35" s="1046" t="str">
        <f t="shared" ref="AU35:AU48" si="256">IF(AT35="","",AT35*0.264172)</f>
        <v/>
      </c>
      <c r="AV35" s="1022"/>
      <c r="AW35" s="721" t="str">
        <f t="shared" ref="AW35:AW37" si="257">IF(AT35="",IF(AQ35=0,"",AQ35),"")</f>
        <v/>
      </c>
      <c r="AX35" s="722" t="str">
        <f t="shared" ref="AX35:AX48" si="258">$B35</f>
        <v>10A</v>
      </c>
      <c r="AY35" s="715" t="str">
        <f t="shared" ref="AY35:AY48" si="259">$C35</f>
        <v>GTS-120</v>
      </c>
      <c r="AZ35" s="715">
        <f t="shared" ref="AZ35:AZ48" si="260">$D35</f>
        <v>590</v>
      </c>
      <c r="BA35" s="716" t="str">
        <f t="shared" ref="BA35:BA48" si="261">$E35</f>
        <v>5%-7%</v>
      </c>
      <c r="BB35" s="729"/>
      <c r="BC35" s="718">
        <f t="shared" ref="BC35:BC48" si="262">BB35*VLOOKUP(AY35,$B$157:$C$159,2,FALSE)</f>
        <v>0</v>
      </c>
      <c r="BD35" s="730"/>
      <c r="BE35" s="730"/>
      <c r="BF35" s="719" t="str">
        <f t="shared" ref="BF35:BF48" si="263">IF(BB35="","",IF(BC35&gt;0.049999,"",((6-ROUND(BC35*100,1))*0.01)*AZ35))</f>
        <v/>
      </c>
      <c r="BG35" s="1046" t="str">
        <f t="shared" ref="BG35:BG48" si="264">IF(BF35="","",BF35*0.264172)</f>
        <v/>
      </c>
      <c r="BH35" s="1022"/>
      <c r="BI35" s="721" t="str">
        <f t="shared" ref="BI35:BI48" si="265">IF(BF35="",IF(BC35=0,"",BC35),"")</f>
        <v/>
      </c>
      <c r="BJ35" s="731">
        <f t="shared" ref="BJ35:BJ48" si="266">SUM(K35,W35,AI35,AU35,BG35)</f>
        <v>0</v>
      </c>
      <c r="BK35" s="1047" t="str">
        <f t="shared" ref="BK35:BK48" si="267">L35&amp;X35&amp;AJ35&amp;AV35&amp;BH35</f>
        <v/>
      </c>
      <c r="BL35" s="722" t="str">
        <f t="shared" ref="BL35:BL48" si="268">$B35</f>
        <v>10A</v>
      </c>
      <c r="BM35" s="715" t="str">
        <f t="shared" ref="BM35:BM48" si="269">$C35</f>
        <v>GTS-120</v>
      </c>
      <c r="BN35" s="715">
        <f t="shared" ref="BN35:BN48" si="270">$D35</f>
        <v>590</v>
      </c>
      <c r="BO35" s="716" t="str">
        <f t="shared" ref="BO35:BO48" si="271">$E35</f>
        <v>5%-7%</v>
      </c>
      <c r="BP35" s="729"/>
      <c r="BQ35" s="718">
        <f t="shared" ref="BQ35:BQ48" si="272">BP35*VLOOKUP(BM35,$B$157:$C$159,2,FALSE)</f>
        <v>0</v>
      </c>
      <c r="BR35" s="730"/>
      <c r="BS35" s="730"/>
      <c r="BT35" s="719" t="str">
        <f t="shared" ref="BT35:BT48" si="273">IF(BP35="","",IF(BQ35&gt;0.049999,"",((6-ROUND(BQ35*100,1))*0.01)*BN35))</f>
        <v/>
      </c>
      <c r="BU35" s="1046" t="str">
        <f t="shared" ref="BU35:BU48" si="274">IF(BT35="","",BT35*0.264172)</f>
        <v/>
      </c>
      <c r="BV35" s="1022"/>
      <c r="BW35" s="729" t="str">
        <f t="shared" ref="BW35:BW37" si="275">IF(BT35="",IF(BQ35=0,"",BQ35),"")</f>
        <v/>
      </c>
      <c r="BX35" s="722" t="str">
        <f t="shared" ref="BX35:BX48" si="276">$B35</f>
        <v>10A</v>
      </c>
      <c r="BY35" s="715" t="str">
        <f t="shared" ref="BY35:BY48" si="277">$C35</f>
        <v>GTS-120</v>
      </c>
      <c r="BZ35" s="715">
        <f t="shared" ref="BZ35:BZ48" si="278">$D35</f>
        <v>590</v>
      </c>
      <c r="CA35" s="716" t="str">
        <f t="shared" ref="CA35:CA48" si="279">$E35</f>
        <v>5%-7%</v>
      </c>
      <c r="CB35" s="729"/>
      <c r="CC35" s="718">
        <f t="shared" ref="CC35:CC48" si="280">CB35*VLOOKUP(BY35,$B$157:$C$159,2,FALSE)</f>
        <v>0</v>
      </c>
      <c r="CD35" s="730"/>
      <c r="CE35" s="730"/>
      <c r="CF35" s="719" t="str">
        <f t="shared" ref="CF35:CF48" si="281">IF(CB35="","",IF(CC35&gt;0.049999,"",((6-ROUND(CC35*100,1))*0.01)*BZ35))</f>
        <v/>
      </c>
      <c r="CG35" s="1046" t="str">
        <f t="shared" ref="CG35:CG48" si="282">IF(CF35="","",CF35*0.264172)</f>
        <v/>
      </c>
      <c r="CH35" s="1022"/>
      <c r="CI35" s="729" t="str">
        <f t="shared" ref="CI35:CI48" si="283">IF(CF35="",IF(CC35=0,"",CC35),"")</f>
        <v/>
      </c>
      <c r="CJ35" s="722" t="str">
        <f t="shared" ref="CJ35:CJ48" si="284">$B35</f>
        <v>10A</v>
      </c>
      <c r="CK35" s="715" t="str">
        <f t="shared" ref="CK35:CK48" si="285">$C35</f>
        <v>GTS-120</v>
      </c>
      <c r="CL35" s="715">
        <f t="shared" ref="CL35:CL48" si="286">$D35</f>
        <v>590</v>
      </c>
      <c r="CM35" s="716" t="str">
        <f t="shared" ref="CM35:CM48" si="287">$E35</f>
        <v>5%-7%</v>
      </c>
      <c r="CN35" s="729"/>
      <c r="CO35" s="718">
        <f t="shared" ref="CO35:CO48" si="288">CN35*VLOOKUP(CK35,$B$157:$C$159,2,FALSE)</f>
        <v>0</v>
      </c>
      <c r="CP35" s="730"/>
      <c r="CQ35" s="730"/>
      <c r="CR35" s="719" t="str">
        <f t="shared" ref="CR35:CR48" si="289">IF(CN35="","",IF(CO35&gt;0.049999,"",((6-ROUND(CO35*100,1))*0.01)*CL35))</f>
        <v/>
      </c>
      <c r="CS35" s="1046" t="str">
        <f t="shared" ref="CS35:CS48" si="290">IF(CR35="","",CR35*0.264172)</f>
        <v/>
      </c>
      <c r="CT35" s="1022"/>
      <c r="CU35" s="729" t="str">
        <f t="shared" ref="CU35:CU48" si="291">IF(CR35="",IF(CO35=0,"",CO35),"")</f>
        <v/>
      </c>
      <c r="CV35" s="722" t="str">
        <f t="shared" ref="CV35:CV48" si="292">$B35</f>
        <v>10A</v>
      </c>
      <c r="CW35" s="715" t="str">
        <f t="shared" ref="CW35:CW48" si="293">$C35</f>
        <v>GTS-120</v>
      </c>
      <c r="CX35" s="715">
        <f t="shared" ref="CX35:CX48" si="294">$D35</f>
        <v>590</v>
      </c>
      <c r="CY35" s="716" t="str">
        <f t="shared" ref="CY35:CY48" si="295">$E35</f>
        <v>5%-7%</v>
      </c>
      <c r="CZ35" s="729"/>
      <c r="DA35" s="718">
        <f t="shared" ref="DA35:DA48" si="296">CZ35*VLOOKUP(CW35,$B$157:$C$159,2,FALSE)</f>
        <v>0</v>
      </c>
      <c r="DB35" s="730"/>
      <c r="DC35" s="730"/>
      <c r="DD35" s="719" t="str">
        <f t="shared" ref="DD35:DD48" si="297">IF(CZ35="","",IF(DA35&gt;0.049999,"",((6-ROUND(DA35*100,1))*0.01)*CX35))</f>
        <v/>
      </c>
      <c r="DE35" s="1046" t="str">
        <f t="shared" ref="DE35:DE48" si="298">IF(DD35="","",DD35*0.264172)</f>
        <v/>
      </c>
      <c r="DF35" s="1022"/>
      <c r="DG35" s="729" t="str">
        <f t="shared" ref="DG35:DG37" si="299">IF(DD35="",IF(DA35=0,"",DA35),"")</f>
        <v/>
      </c>
      <c r="DH35" s="722" t="str">
        <f t="shared" ref="DH35:DH48" si="300">$B35</f>
        <v>10A</v>
      </c>
      <c r="DI35" s="715" t="str">
        <f t="shared" ref="DI35:DI48" si="301">$C35</f>
        <v>GTS-120</v>
      </c>
      <c r="DJ35" s="715">
        <f t="shared" ref="DJ35:DJ48" si="302">$D35</f>
        <v>590</v>
      </c>
      <c r="DK35" s="716" t="str">
        <f t="shared" ref="DK35:DK48" si="303">$E35</f>
        <v>5%-7%</v>
      </c>
      <c r="DL35" s="729"/>
      <c r="DM35" s="718">
        <f t="shared" ref="DM35:DM48" si="304">DL35*VLOOKUP(DI35,$B$157:$C$159,2,FALSE)</f>
        <v>0</v>
      </c>
      <c r="DN35" s="730"/>
      <c r="DO35" s="730"/>
      <c r="DP35" s="719" t="str">
        <f t="shared" ref="DP35:DP48" si="305">IF(DL35="","",IF(DM35&gt;0.049999,"",((6-ROUND(DM35*100,1))*0.01)*DJ35))</f>
        <v/>
      </c>
      <c r="DQ35" s="1046" t="str">
        <f t="shared" ref="DQ35:DQ48" si="306">IF(DP35="","",DP35*0.264172)</f>
        <v/>
      </c>
      <c r="DR35" s="1022"/>
      <c r="DS35" s="732" t="str">
        <f t="shared" ref="DS35:DS48" si="307">IF(DP35="",IF(DM35=0,"",DM35),"")</f>
        <v/>
      </c>
      <c r="DT35" s="1048">
        <f t="shared" ref="DT35:DT48" si="308">SUM(BU35,CG35,CS35,DE35,DQ35)</f>
        <v>0</v>
      </c>
      <c r="DU35" s="1049" t="str">
        <f t="shared" ref="DU35:DU48" si="309">BV35&amp;CH35&amp;CT35&amp;DF35&amp;DR35</f>
        <v/>
      </c>
      <c r="DV35" s="722" t="str">
        <f t="shared" ref="DV35:DV48" si="310">$B35</f>
        <v>10A</v>
      </c>
      <c r="DW35" s="715" t="str">
        <f t="shared" ref="DW35:DW48" si="311">$C35</f>
        <v>GTS-120</v>
      </c>
      <c r="DX35" s="715">
        <f t="shared" ref="DX35:DX48" si="312">$D35</f>
        <v>590</v>
      </c>
      <c r="DY35" s="716" t="str">
        <f t="shared" ref="DY35:DY48" si="313">$E35</f>
        <v>5%-7%</v>
      </c>
      <c r="DZ35" s="729"/>
      <c r="EA35" s="718">
        <f t="shared" ref="EA35:EA48" si="314">DZ35*VLOOKUP(DW35,$B$157:$C$159,2,FALSE)</f>
        <v>0</v>
      </c>
      <c r="EB35" s="730"/>
      <c r="EC35" s="730"/>
      <c r="ED35" s="719" t="str">
        <f t="shared" ref="ED35:ED48" si="315">IF(DZ35="","",IF(EA35&gt;0.049999,"",((6-ROUND(EA35*100,1))*0.01)*DX35))</f>
        <v/>
      </c>
      <c r="EE35" s="1046" t="str">
        <f t="shared" ref="EE35:EE48" si="316">IF(ED35="","",ED35*0.264172)</f>
        <v/>
      </c>
      <c r="EF35" s="1022"/>
      <c r="EG35" s="729" t="str">
        <f t="shared" ref="EG35:EG37" si="317">IF(ED35="",IF(EA35=0,"",EA35),"")</f>
        <v/>
      </c>
      <c r="EH35" s="722" t="str">
        <f t="shared" ref="EH35:EH48" si="318">$B35</f>
        <v>10A</v>
      </c>
      <c r="EI35" s="715" t="str">
        <f t="shared" ref="EI35:EI48" si="319">$C35</f>
        <v>GTS-120</v>
      </c>
      <c r="EJ35" s="715">
        <f t="shared" ref="EJ35:EJ48" si="320">$D35</f>
        <v>590</v>
      </c>
      <c r="EK35" s="716" t="str">
        <f t="shared" ref="EK35:EK48" si="321">$E35</f>
        <v>5%-7%</v>
      </c>
      <c r="EL35" s="729"/>
      <c r="EM35" s="718">
        <f t="shared" ref="EM35:EM48" si="322">EL35*VLOOKUP(EI35,$B$157:$C$159,2,FALSE)</f>
        <v>0</v>
      </c>
      <c r="EN35" s="730"/>
      <c r="EO35" s="730"/>
      <c r="EP35" s="719" t="str">
        <f t="shared" ref="EP35:EP48" si="323">IF(EL35="","",IF(EM35&gt;0.049999,"",((6-ROUND(EM35*100,1))*0.01)*EJ35))</f>
        <v/>
      </c>
      <c r="EQ35" s="1046" t="str">
        <f t="shared" ref="EQ35:EQ48" si="324">IF(EP35="","",EP35*0.264172)</f>
        <v/>
      </c>
      <c r="ER35" s="1022"/>
      <c r="ES35" s="729" t="str">
        <f t="shared" ref="ES35:ES48" si="325">IF(EP35="",IF(EM35=0,"",EM35),"")</f>
        <v/>
      </c>
      <c r="ET35" s="722" t="str">
        <f t="shared" ref="ET35:ET48" si="326">$B35</f>
        <v>10A</v>
      </c>
      <c r="EU35" s="715" t="str">
        <f t="shared" ref="EU35:EU48" si="327">$C35</f>
        <v>GTS-120</v>
      </c>
      <c r="EV35" s="715">
        <f t="shared" ref="EV35:EV48" si="328">$D35</f>
        <v>590</v>
      </c>
      <c r="EW35" s="716" t="str">
        <f t="shared" ref="EW35:EW48" si="329">$E35</f>
        <v>5%-7%</v>
      </c>
      <c r="EX35" s="729"/>
      <c r="EY35" s="718">
        <f t="shared" ref="EY35:EY48" si="330">EX35*VLOOKUP(EU35,$B$157:$C$159,2,FALSE)</f>
        <v>0</v>
      </c>
      <c r="EZ35" s="730"/>
      <c r="FA35" s="730"/>
      <c r="FB35" s="719" t="str">
        <f t="shared" ref="FB35:FB48" si="331">IF(EX35="","",IF(EY35&gt;0.049999,"",((6-ROUND(EY35*100,1))*0.01)*EV35))</f>
        <v/>
      </c>
      <c r="FC35" s="1046" t="str">
        <f t="shared" ref="FC35:FC48" si="332">IF(FB35="","",FB35*0.264172)</f>
        <v/>
      </c>
      <c r="FD35" s="1022"/>
      <c r="FE35" s="729" t="str">
        <f t="shared" ref="FE35:FE48" si="333">IF(FB35="",IF(EY35=0,"",EY35),"")</f>
        <v/>
      </c>
      <c r="FF35" s="722" t="str">
        <f t="shared" ref="FF35:FF48" si="334">$B35</f>
        <v>10A</v>
      </c>
      <c r="FG35" s="715" t="str">
        <f t="shared" ref="FG35:FG48" si="335">$C35</f>
        <v>GTS-120</v>
      </c>
      <c r="FH35" s="715">
        <f t="shared" ref="FH35:FH48" si="336">$D35</f>
        <v>590</v>
      </c>
      <c r="FI35" s="716" t="str">
        <f t="shared" ref="FI35:FI48" si="337">$E35</f>
        <v>5%-7%</v>
      </c>
      <c r="FJ35" s="729"/>
      <c r="FK35" s="718">
        <f t="shared" ref="FK35:FK48" si="338">FJ35*VLOOKUP(FG35,$B$157:$C$159,2,FALSE)</f>
        <v>0</v>
      </c>
      <c r="FL35" s="730"/>
      <c r="FM35" s="730"/>
      <c r="FN35" s="719" t="str">
        <f t="shared" ref="FN35:FN48" si="339">IF(FJ35="","",IF(FK35&gt;0.049999,"",((6-ROUND(FK35*100,1))*0.01)*FH35))</f>
        <v/>
      </c>
      <c r="FO35" s="1046" t="str">
        <f t="shared" ref="FO35:FO48" si="340">IF(FN35="","",FN35*0.264172)</f>
        <v/>
      </c>
      <c r="FP35" s="1022"/>
      <c r="FQ35" s="729" t="str">
        <f t="shared" ref="FQ35:FQ37" si="341">IF(FN35="",IF(FK35=0,"",FK35),"")</f>
        <v/>
      </c>
      <c r="FR35" s="722" t="str">
        <f t="shared" ref="FR35:FR48" si="342">$B35</f>
        <v>10A</v>
      </c>
      <c r="FS35" s="715" t="str">
        <f t="shared" ref="FS35:FS48" si="343">$C35</f>
        <v>GTS-120</v>
      </c>
      <c r="FT35" s="715">
        <f t="shared" ref="FT35:FT48" si="344">$D35</f>
        <v>590</v>
      </c>
      <c r="FU35" s="716" t="str">
        <f t="shared" ref="FU35:FU48" si="345">$E35</f>
        <v>5%-7%</v>
      </c>
      <c r="FV35" s="729"/>
      <c r="FW35" s="718">
        <f t="shared" ref="FW35:FW48" si="346">FV35*VLOOKUP(FS35,$B$157:$C$159,2,FALSE)</f>
        <v>0</v>
      </c>
      <c r="FX35" s="730"/>
      <c r="FY35" s="730"/>
      <c r="FZ35" s="719" t="str">
        <f t="shared" ref="FZ35:FZ48" si="347">IF(FV35="","",IF(FW35&gt;0.049999,"",((6-ROUND(FW35*100,1))*0.01)*FT35))</f>
        <v/>
      </c>
      <c r="GA35" s="1046" t="str">
        <f t="shared" ref="GA35:GA48" si="348">IF(FZ35="","",FZ35*0.264172)</f>
        <v/>
      </c>
      <c r="GB35" s="1022"/>
      <c r="GC35" s="729" t="str">
        <f t="shared" ref="GC35:GC48" si="349">IF(FZ35="",IF(FW35=0,"",FW35),"")</f>
        <v/>
      </c>
      <c r="GD35" s="1048">
        <f t="shared" ref="GD35:GD48" si="350">SUM(EE35,EQ35,FC35,FO35,GA35)</f>
        <v>0</v>
      </c>
      <c r="GE35" s="1047" t="str">
        <f t="shared" ref="GE35:GE48" si="351">EF35&amp;ER35&amp;FD35&amp;FP35&amp;GB35</f>
        <v/>
      </c>
      <c r="GF35" s="722" t="str">
        <f t="shared" ref="GF35:GF48" si="352">$B35</f>
        <v>10A</v>
      </c>
      <c r="GG35" s="715" t="str">
        <f t="shared" ref="GG35:GG48" si="353">$C35</f>
        <v>GTS-120</v>
      </c>
      <c r="GH35" s="715">
        <f t="shared" ref="GH35:GH48" si="354">$D35</f>
        <v>590</v>
      </c>
      <c r="GI35" s="716" t="str">
        <f t="shared" ref="GI35:GI48" si="355">$E35</f>
        <v>5%-7%</v>
      </c>
      <c r="GJ35" s="729"/>
      <c r="GK35" s="718">
        <f t="shared" ref="GK35:GK48" si="356">GJ35*VLOOKUP(GG35,$B$157:$C$159,2,FALSE)</f>
        <v>0</v>
      </c>
      <c r="GL35" s="730"/>
      <c r="GM35" s="730"/>
      <c r="GN35" s="719" t="str">
        <f t="shared" ref="GN35:GN48" si="357">IF(GJ35="","",IF(GK35&gt;0.049999,"",((6-ROUND(GK35*100,1))*0.01)*GH35))</f>
        <v/>
      </c>
      <c r="GO35" s="1046" t="str">
        <f t="shared" ref="GO35:GO48" si="358">IF(GN35="","",GN35*0.264172)</f>
        <v/>
      </c>
      <c r="GP35" s="1022"/>
      <c r="GQ35" s="729" t="str">
        <f t="shared" ref="GQ35:GQ37" si="359">IF(GN35="",IF(GK35=0,"",GK35),"")</f>
        <v/>
      </c>
      <c r="GR35" s="722" t="str">
        <f t="shared" ref="GR35:GR48" si="360">$B35</f>
        <v>10A</v>
      </c>
      <c r="GS35" s="715" t="str">
        <f t="shared" ref="GS35:GS48" si="361">$C35</f>
        <v>GTS-120</v>
      </c>
      <c r="GT35" s="715">
        <f t="shared" ref="GT35:GT48" si="362">$D35</f>
        <v>590</v>
      </c>
      <c r="GU35" s="716" t="str">
        <f t="shared" ref="GU35:GU48" si="363">$E35</f>
        <v>5%-7%</v>
      </c>
      <c r="GV35" s="729"/>
      <c r="GW35" s="718">
        <f t="shared" ref="GW35:GW48" si="364">GV35*VLOOKUP(GS35,$B$157:$C$159,2,FALSE)</f>
        <v>0</v>
      </c>
      <c r="GX35" s="730"/>
      <c r="GY35" s="730"/>
      <c r="GZ35" s="719" t="str">
        <f t="shared" ref="GZ35:GZ48" si="365">IF(GV35="","",IF(GW35&gt;0.049999,"",((6-ROUND(GW35*100,1))*0.01)*GT35))</f>
        <v/>
      </c>
      <c r="HA35" s="1046" t="str">
        <f t="shared" ref="HA35:HA48" si="366">IF(GZ35="","",GZ35*0.264172)</f>
        <v/>
      </c>
      <c r="HB35" s="1022"/>
      <c r="HC35" s="729" t="str">
        <f t="shared" ref="HC35:HC48" si="367">IF(GZ35="",IF(GW35=0,"",GW35),"")</f>
        <v/>
      </c>
      <c r="HD35" s="722" t="str">
        <f t="shared" ref="HD35:HD48" si="368">$B35</f>
        <v>10A</v>
      </c>
      <c r="HE35" s="715" t="str">
        <f t="shared" ref="HE35:HE48" si="369">$C35</f>
        <v>GTS-120</v>
      </c>
      <c r="HF35" s="715">
        <f t="shared" ref="HF35:HF48" si="370">$D35</f>
        <v>590</v>
      </c>
      <c r="HG35" s="716" t="str">
        <f t="shared" ref="HG35:HG48" si="371">$E35</f>
        <v>5%-7%</v>
      </c>
      <c r="HH35" s="729"/>
      <c r="HI35" s="718">
        <f t="shared" ref="HI35:HI48" si="372">HH35*VLOOKUP(HE35,$B$157:$C$159,2,FALSE)</f>
        <v>0</v>
      </c>
      <c r="HJ35" s="730"/>
      <c r="HK35" s="730"/>
      <c r="HL35" s="719" t="str">
        <f t="shared" ref="HL35:HL48" si="373">IF(HH35="","",IF(HI35&gt;0.049999,"",((6-ROUND(HI35*100,1))*0.01)*HF35))</f>
        <v/>
      </c>
      <c r="HM35" s="1046" t="str">
        <f t="shared" ref="HM35:HM48" si="374">IF(HL35="","",HL35*0.264172)</f>
        <v/>
      </c>
      <c r="HN35" s="1022"/>
      <c r="HO35" s="729" t="str">
        <f t="shared" ref="HO35:HO48" si="375">IF(HL35="",IF(HI35=0,"",HI35),"")</f>
        <v/>
      </c>
      <c r="HP35" s="722" t="str">
        <f t="shared" ref="HP35:HP48" si="376">$B35</f>
        <v>10A</v>
      </c>
      <c r="HQ35" s="715" t="str">
        <f t="shared" ref="HQ35:HQ48" si="377">$C35</f>
        <v>GTS-120</v>
      </c>
      <c r="HR35" s="715">
        <f t="shared" ref="HR35:HR48" si="378">$D35</f>
        <v>590</v>
      </c>
      <c r="HS35" s="716" t="str">
        <f t="shared" ref="HS35:HS48" si="379">$E35</f>
        <v>5%-7%</v>
      </c>
      <c r="HT35" s="729"/>
      <c r="HU35" s="718">
        <f t="shared" ref="HU35:HU48" si="380">HT35*VLOOKUP(HQ35,$B$157:$C$159,2,FALSE)</f>
        <v>0</v>
      </c>
      <c r="HV35" s="730"/>
      <c r="HW35" s="730"/>
      <c r="HX35" s="719" t="str">
        <f t="shared" ref="HX35:HX48" si="381">IF(HT35="","",IF(HU35&gt;0.049999,"",((6-ROUND(HU35*100,1))*0.01)*HR35))</f>
        <v/>
      </c>
      <c r="HY35" s="1046" t="str">
        <f t="shared" ref="HY35:HY48" si="382">IF(HX35="","",HX35*0.264172)</f>
        <v/>
      </c>
      <c r="HZ35" s="1022"/>
      <c r="IA35" s="729" t="str">
        <f t="shared" ref="IA35:IA37" si="383">IF(HX35="",IF(HU35=0,"",HU35),"")</f>
        <v/>
      </c>
      <c r="IB35" s="722" t="str">
        <f t="shared" ref="IB35:IB48" si="384">$B35</f>
        <v>10A</v>
      </c>
      <c r="IC35" s="715" t="str">
        <f t="shared" ref="IC35:IC48" si="385">$C35</f>
        <v>GTS-120</v>
      </c>
      <c r="ID35" s="715">
        <f t="shared" ref="ID35:ID48" si="386">$D35</f>
        <v>590</v>
      </c>
      <c r="IE35" s="716" t="str">
        <f t="shared" ref="IE35:IE48" si="387">$E35</f>
        <v>5%-7%</v>
      </c>
      <c r="IF35" s="729"/>
      <c r="IG35" s="718">
        <f t="shared" ref="IG35:IG48" si="388">IF35*VLOOKUP(IC35,$B$157:$C$159,2,FALSE)</f>
        <v>0</v>
      </c>
      <c r="IH35" s="730"/>
      <c r="II35" s="730"/>
      <c r="IJ35" s="719" t="str">
        <f t="shared" ref="IJ35:IJ48" si="389">IF(IF35="","",IF(IG35&gt;0.049999,"",((6-ROUND(IG35*100,1))*0.01)*ID35))</f>
        <v/>
      </c>
      <c r="IK35" s="1046" t="str">
        <f t="shared" ref="IK35:IK48" si="390">IF(IJ35="","",IJ35*0.264172)</f>
        <v/>
      </c>
      <c r="IL35" s="1022"/>
      <c r="IM35" s="729" t="str">
        <f t="shared" ref="IM35:IM48" si="391">IF(IJ35="",IF(IG35=0,"",IG35),"")</f>
        <v/>
      </c>
      <c r="IN35" s="1048">
        <f t="shared" ref="IN35:IN48" si="392">SUM(GO35,HA35,HM35,HY35,IK35)</f>
        <v>0</v>
      </c>
      <c r="IO35" s="1047" t="str">
        <f t="shared" ref="IO35:IO48" si="393">GP35&amp;HB35&amp;HN35&amp;HZ35&amp;IL35</f>
        <v/>
      </c>
      <c r="IP35" s="722" t="str">
        <f t="shared" ref="IP35:IP48" si="394">$B35</f>
        <v>10A</v>
      </c>
      <c r="IQ35" s="715" t="str">
        <f t="shared" ref="IQ35:IQ48" si="395">$C35</f>
        <v>GTS-120</v>
      </c>
      <c r="IR35" s="715">
        <f t="shared" ref="IR35:IR48" si="396">$D35</f>
        <v>590</v>
      </c>
      <c r="IS35" s="716" t="str">
        <f t="shared" ref="IS35:IS48" si="397">$E35</f>
        <v>5%-7%</v>
      </c>
      <c r="IT35" s="729"/>
      <c r="IU35" s="718">
        <f t="shared" ref="IU35:IU48" si="398">IT35*VLOOKUP(IQ35,$B$157:$C$159,2,FALSE)</f>
        <v>0</v>
      </c>
      <c r="IV35" s="730"/>
      <c r="IW35" s="730"/>
      <c r="IX35" s="719" t="str">
        <f t="shared" ref="IX35:IX48" si="399">IF(IT35="","",IF(IU35&gt;0.049999,"",((6-ROUND(IU35*100,1))*0.01)*IR35))</f>
        <v/>
      </c>
      <c r="IY35" s="1046" t="str">
        <f t="shared" ref="IY35:IY48" si="400">IF(IX35="","",IX35*0.264172)</f>
        <v/>
      </c>
      <c r="IZ35" s="1022"/>
      <c r="JA35" s="729" t="str">
        <f t="shared" ref="JA35:JA37" si="401">IF(IX35="",IF(IU35=0,"",IU35),"")</f>
        <v/>
      </c>
      <c r="JB35" s="722" t="str">
        <f t="shared" ref="JB35:JB48" si="402">$B35</f>
        <v>10A</v>
      </c>
      <c r="JC35" s="715" t="str">
        <f t="shared" ref="JC35:JC48" si="403">$C35</f>
        <v>GTS-120</v>
      </c>
      <c r="JD35" s="715">
        <f t="shared" ref="JD35:JD48" si="404">$D35</f>
        <v>590</v>
      </c>
      <c r="JE35" s="716" t="str">
        <f t="shared" ref="JE35:JE48" si="405">$E35</f>
        <v>5%-7%</v>
      </c>
      <c r="JF35" s="729"/>
      <c r="JG35" s="718">
        <f t="shared" ref="JG35:JG48" si="406">JF35*VLOOKUP(JC35,$B$157:$C$159,2,FALSE)</f>
        <v>0</v>
      </c>
      <c r="JH35" s="730"/>
      <c r="JI35" s="730"/>
      <c r="JJ35" s="719" t="str">
        <f t="shared" ref="JJ35:JJ48" si="407">IF(JF35="","",IF(JG35&gt;0.049999,"",((6-ROUND(JG35*100,1))*0.01)*JD35))</f>
        <v/>
      </c>
      <c r="JK35" s="1046" t="str">
        <f t="shared" ref="JK35:JK48" si="408">IF(JJ35="","",JJ35*0.264172)</f>
        <v/>
      </c>
      <c r="JL35" s="1022"/>
      <c r="JM35" s="729" t="str">
        <f t="shared" ref="JM35:JM48" si="409">IF(JJ35="",IF(JG35=0,"",JG35),"")</f>
        <v/>
      </c>
      <c r="JN35" s="722" t="str">
        <f t="shared" ref="JN35:JN48" si="410">$B35</f>
        <v>10A</v>
      </c>
      <c r="JO35" s="715" t="str">
        <f t="shared" ref="JO35:JO48" si="411">$C35</f>
        <v>GTS-120</v>
      </c>
      <c r="JP35" s="715">
        <f t="shared" ref="JP35:JP48" si="412">$D35</f>
        <v>590</v>
      </c>
      <c r="JQ35" s="716" t="str">
        <f t="shared" ref="JQ35:JQ48" si="413">$E35</f>
        <v>5%-7%</v>
      </c>
      <c r="JR35" s="729"/>
      <c r="JS35" s="718">
        <f t="shared" ref="JS35:JS48" si="414">JR35*VLOOKUP(JO35,$B$157:$C$159,2,FALSE)</f>
        <v>0</v>
      </c>
      <c r="JT35" s="730"/>
      <c r="JU35" s="730"/>
      <c r="JV35" s="719" t="str">
        <f t="shared" ref="JV35:JV48" si="415">IF(JR35="","",IF(JS35&gt;0.049999,"",((6-ROUND(JS35*100,1))*0.01)*JP35))</f>
        <v/>
      </c>
      <c r="JW35" s="1046" t="str">
        <f t="shared" ref="JW35:JW48" si="416">IF(JV35="","",JV35*0.264172)</f>
        <v/>
      </c>
      <c r="JX35" s="1022"/>
      <c r="JY35" s="729" t="str">
        <f t="shared" ref="JY35:JY48" si="417">IF(JV35="",IF(JS35=0,"",JS35),"")</f>
        <v/>
      </c>
      <c r="JZ35" s="722" t="str">
        <f t="shared" ref="JZ35:JZ48" si="418">$B35</f>
        <v>10A</v>
      </c>
      <c r="KA35" s="715" t="str">
        <f t="shared" ref="KA35:KA48" si="419">$C35</f>
        <v>GTS-120</v>
      </c>
      <c r="KB35" s="715">
        <f t="shared" ref="KB35:KB48" si="420">$D35</f>
        <v>590</v>
      </c>
      <c r="KC35" s="716" t="str">
        <f t="shared" ref="KC35:KC48" si="421">$E35</f>
        <v>5%-7%</v>
      </c>
      <c r="KD35" s="729"/>
      <c r="KE35" s="718">
        <f t="shared" ref="KE35:KE48" si="422">KD35*VLOOKUP(KA35,$B$157:$C$159,2,FALSE)</f>
        <v>0</v>
      </c>
      <c r="KF35" s="730"/>
      <c r="KG35" s="730"/>
      <c r="KH35" s="719" t="str">
        <f t="shared" ref="KH35:KH48" si="423">IF(KD35="","",IF(KE35&gt;0.049999,"",((6-ROUND(KE35*100,1))*0.01)*KB35))</f>
        <v/>
      </c>
      <c r="KI35" s="1046" t="str">
        <f t="shared" ref="KI35:KI48" si="424">IF(KH35="","",KH35*0.264172)</f>
        <v/>
      </c>
      <c r="KJ35" s="1022"/>
      <c r="KK35" s="729" t="str">
        <f t="shared" ref="KK35:KK37" si="425">IF(KH35="",IF(KE35=0,"",KE35),"")</f>
        <v/>
      </c>
      <c r="KL35" s="722" t="str">
        <f t="shared" ref="KL35:KL48" si="426">$B35</f>
        <v>10A</v>
      </c>
      <c r="KM35" s="715" t="str">
        <f t="shared" ref="KM35:KM48" si="427">$C35</f>
        <v>GTS-120</v>
      </c>
      <c r="KN35" s="715">
        <f t="shared" ref="KN35:KN48" si="428">$D35</f>
        <v>590</v>
      </c>
      <c r="KO35" s="716" t="str">
        <f t="shared" ref="KO35:KO48" si="429">$E35</f>
        <v>5%-7%</v>
      </c>
      <c r="KP35" s="729"/>
      <c r="KQ35" s="718">
        <f t="shared" ref="KQ35:KQ48" si="430">KP35*VLOOKUP(KM35,$B$157:$C$159,2,FALSE)</f>
        <v>0</v>
      </c>
      <c r="KR35" s="730"/>
      <c r="KS35" s="730"/>
      <c r="KT35" s="719" t="str">
        <f t="shared" ref="KT35:KT48" si="431">IF(KP35="","",IF(KQ35&gt;0.049999,"",((6-ROUND(KQ35*100,1))*0.01)*KN35))</f>
        <v/>
      </c>
      <c r="KU35" s="1046" t="str">
        <f t="shared" ref="KU35:KU48" si="432">IF(KT35="","",KT35*0.264172)</f>
        <v/>
      </c>
      <c r="KV35" s="1022"/>
      <c r="KW35" s="729" t="str">
        <f t="shared" ref="KW35:KW48" si="433">IF(KT35="",IF(KQ35=0,"",KQ35),"")</f>
        <v/>
      </c>
      <c r="KX35" s="1048">
        <f t="shared" ref="KX35:KX48" si="434">SUM(IY35,JK35,JW35,KI35,KU35)</f>
        <v>0</v>
      </c>
      <c r="KY35" s="1047" t="str">
        <f>IZ35&amp;JL35&amp;JX35&amp;KJ35&amp;KV35</f>
        <v/>
      </c>
    </row>
    <row r="36" spans="1:311" ht="15.75">
      <c r="A36" s="1021" t="s">
        <v>82</v>
      </c>
      <c r="B36" s="759" t="s">
        <v>174</v>
      </c>
      <c r="C36" s="715" t="str">
        <f>VLOOKUP($B36,'OP Info'!$C$67:$J$101,4,FALSE)</f>
        <v>GTS-120</v>
      </c>
      <c r="D36" s="715">
        <f>VLOOKUP($B36,'OP Info'!$C$67:$J$101,3,FALSE)</f>
        <v>875</v>
      </c>
      <c r="E36" s="716" t="str">
        <f>CONCATENATE(VLOOKUP($B36,'OP Info'!$C$67:$J$101,5,FALSE),"%-",VLOOKUP($B36,'OP Info'!$C$67:$J$101,6,FALSE),"%")</f>
        <v>5%-7%</v>
      </c>
      <c r="F36" s="721"/>
      <c r="G36" s="718">
        <f t="shared" si="234"/>
        <v>0</v>
      </c>
      <c r="H36" s="786"/>
      <c r="I36" s="1054"/>
      <c r="J36" s="719" t="str">
        <f t="shared" si="235"/>
        <v/>
      </c>
      <c r="K36" s="1046" t="str">
        <f t="shared" si="236"/>
        <v/>
      </c>
      <c r="L36" s="720"/>
      <c r="M36" s="721" t="str">
        <f t="shared" si="237"/>
        <v/>
      </c>
      <c r="N36" s="722" t="str">
        <f>$B36</f>
        <v>20A</v>
      </c>
      <c r="O36" s="715" t="str">
        <f>$C36</f>
        <v>GTS-120</v>
      </c>
      <c r="P36" s="715">
        <f>$D36</f>
        <v>875</v>
      </c>
      <c r="Q36" s="716" t="str">
        <f>$E36</f>
        <v>5%-7%</v>
      </c>
      <c r="R36" s="729"/>
      <c r="S36" s="729">
        <f t="shared" si="238"/>
        <v>0</v>
      </c>
      <c r="T36" s="730"/>
      <c r="U36" s="730"/>
      <c r="V36" s="719" t="str">
        <f t="shared" si="239"/>
        <v/>
      </c>
      <c r="W36" s="719" t="str">
        <f t="shared" si="240"/>
        <v/>
      </c>
      <c r="X36" s="1022"/>
      <c r="Y36" s="721" t="str">
        <f t="shared" si="241"/>
        <v/>
      </c>
      <c r="Z36" s="722" t="str">
        <f t="shared" si="242"/>
        <v>20A</v>
      </c>
      <c r="AA36" s="715" t="str">
        <f t="shared" si="243"/>
        <v>GTS-120</v>
      </c>
      <c r="AB36" s="715">
        <f t="shared" si="244"/>
        <v>875</v>
      </c>
      <c r="AC36" s="716" t="str">
        <f t="shared" si="245"/>
        <v>5%-7%</v>
      </c>
      <c r="AD36" s="729"/>
      <c r="AE36" s="718">
        <f t="shared" si="246"/>
        <v>0</v>
      </c>
      <c r="AF36" s="730"/>
      <c r="AG36" s="730"/>
      <c r="AH36" s="719" t="str">
        <f t="shared" si="247"/>
        <v/>
      </c>
      <c r="AI36" s="719" t="str">
        <f t="shared" si="248"/>
        <v/>
      </c>
      <c r="AJ36" s="1022"/>
      <c r="AK36" s="721" t="str">
        <f t="shared" si="249"/>
        <v/>
      </c>
      <c r="AL36" s="722" t="str">
        <f t="shared" si="250"/>
        <v>20A</v>
      </c>
      <c r="AM36" s="715" t="str">
        <f t="shared" si="251"/>
        <v>GTS-120</v>
      </c>
      <c r="AN36" s="715">
        <f t="shared" si="252"/>
        <v>875</v>
      </c>
      <c r="AO36" s="716" t="str">
        <f t="shared" si="253"/>
        <v>5%-7%</v>
      </c>
      <c r="AP36" s="729"/>
      <c r="AQ36" s="718">
        <f t="shared" si="254"/>
        <v>0</v>
      </c>
      <c r="AR36" s="730"/>
      <c r="AS36" s="730"/>
      <c r="AT36" s="719" t="str">
        <f t="shared" si="255"/>
        <v/>
      </c>
      <c r="AU36" s="1046" t="str">
        <f t="shared" si="256"/>
        <v/>
      </c>
      <c r="AV36" s="1022"/>
      <c r="AW36" s="721" t="str">
        <f t="shared" si="257"/>
        <v/>
      </c>
      <c r="AX36" s="722" t="str">
        <f t="shared" si="258"/>
        <v>20A</v>
      </c>
      <c r="AY36" s="715" t="str">
        <f t="shared" si="259"/>
        <v>GTS-120</v>
      </c>
      <c r="AZ36" s="715">
        <f t="shared" si="260"/>
        <v>875</v>
      </c>
      <c r="BA36" s="716" t="str">
        <f t="shared" si="261"/>
        <v>5%-7%</v>
      </c>
      <c r="BB36" s="729"/>
      <c r="BC36" s="718">
        <f t="shared" si="262"/>
        <v>0</v>
      </c>
      <c r="BD36" s="730"/>
      <c r="BE36" s="730"/>
      <c r="BF36" s="719" t="str">
        <f t="shared" si="263"/>
        <v/>
      </c>
      <c r="BG36" s="1046" t="str">
        <f t="shared" si="264"/>
        <v/>
      </c>
      <c r="BH36" s="1022"/>
      <c r="BI36" s="721" t="str">
        <f t="shared" si="265"/>
        <v/>
      </c>
      <c r="BJ36" s="731">
        <f t="shared" si="266"/>
        <v>0</v>
      </c>
      <c r="BK36" s="1047" t="str">
        <f t="shared" si="267"/>
        <v/>
      </c>
      <c r="BL36" s="722" t="str">
        <f t="shared" si="268"/>
        <v>20A</v>
      </c>
      <c r="BM36" s="715" t="str">
        <f t="shared" si="269"/>
        <v>GTS-120</v>
      </c>
      <c r="BN36" s="715">
        <f t="shared" si="270"/>
        <v>875</v>
      </c>
      <c r="BO36" s="716" t="str">
        <f t="shared" si="271"/>
        <v>5%-7%</v>
      </c>
      <c r="BP36" s="729"/>
      <c r="BQ36" s="718">
        <f t="shared" si="272"/>
        <v>0</v>
      </c>
      <c r="BR36" s="730"/>
      <c r="BS36" s="730"/>
      <c r="BT36" s="719" t="str">
        <f t="shared" si="273"/>
        <v/>
      </c>
      <c r="BU36" s="1046" t="str">
        <f t="shared" si="274"/>
        <v/>
      </c>
      <c r="BV36" s="1022"/>
      <c r="BW36" s="729" t="str">
        <f t="shared" si="275"/>
        <v/>
      </c>
      <c r="BX36" s="722" t="str">
        <f t="shared" si="276"/>
        <v>20A</v>
      </c>
      <c r="BY36" s="715" t="str">
        <f t="shared" si="277"/>
        <v>GTS-120</v>
      </c>
      <c r="BZ36" s="715">
        <f t="shared" si="278"/>
        <v>875</v>
      </c>
      <c r="CA36" s="716" t="str">
        <f t="shared" si="279"/>
        <v>5%-7%</v>
      </c>
      <c r="CB36" s="729"/>
      <c r="CC36" s="718">
        <f t="shared" si="280"/>
        <v>0</v>
      </c>
      <c r="CD36" s="730"/>
      <c r="CE36" s="730"/>
      <c r="CF36" s="719" t="str">
        <f t="shared" si="281"/>
        <v/>
      </c>
      <c r="CG36" s="1046" t="str">
        <f t="shared" si="282"/>
        <v/>
      </c>
      <c r="CH36" s="1022"/>
      <c r="CI36" s="729" t="str">
        <f t="shared" si="283"/>
        <v/>
      </c>
      <c r="CJ36" s="722" t="str">
        <f t="shared" si="284"/>
        <v>20A</v>
      </c>
      <c r="CK36" s="715" t="str">
        <f t="shared" si="285"/>
        <v>GTS-120</v>
      </c>
      <c r="CL36" s="715">
        <f t="shared" si="286"/>
        <v>875</v>
      </c>
      <c r="CM36" s="716" t="str">
        <f t="shared" si="287"/>
        <v>5%-7%</v>
      </c>
      <c r="CN36" s="729"/>
      <c r="CO36" s="718">
        <f t="shared" si="288"/>
        <v>0</v>
      </c>
      <c r="CP36" s="730"/>
      <c r="CQ36" s="730"/>
      <c r="CR36" s="719" t="str">
        <f t="shared" si="289"/>
        <v/>
      </c>
      <c r="CS36" s="1046" t="str">
        <f t="shared" si="290"/>
        <v/>
      </c>
      <c r="CT36" s="1022"/>
      <c r="CU36" s="729" t="str">
        <f t="shared" si="291"/>
        <v/>
      </c>
      <c r="CV36" s="722" t="str">
        <f t="shared" si="292"/>
        <v>20A</v>
      </c>
      <c r="CW36" s="715" t="str">
        <f t="shared" si="293"/>
        <v>GTS-120</v>
      </c>
      <c r="CX36" s="715">
        <f t="shared" si="294"/>
        <v>875</v>
      </c>
      <c r="CY36" s="716" t="str">
        <f t="shared" si="295"/>
        <v>5%-7%</v>
      </c>
      <c r="CZ36" s="729"/>
      <c r="DA36" s="718">
        <f t="shared" si="296"/>
        <v>0</v>
      </c>
      <c r="DB36" s="730"/>
      <c r="DC36" s="730"/>
      <c r="DD36" s="719" t="str">
        <f t="shared" si="297"/>
        <v/>
      </c>
      <c r="DE36" s="1046" t="str">
        <f t="shared" si="298"/>
        <v/>
      </c>
      <c r="DF36" s="1022"/>
      <c r="DG36" s="729" t="str">
        <f t="shared" si="299"/>
        <v/>
      </c>
      <c r="DH36" s="722" t="str">
        <f t="shared" si="300"/>
        <v>20A</v>
      </c>
      <c r="DI36" s="715" t="str">
        <f t="shared" si="301"/>
        <v>GTS-120</v>
      </c>
      <c r="DJ36" s="715">
        <f t="shared" si="302"/>
        <v>875</v>
      </c>
      <c r="DK36" s="716" t="str">
        <f t="shared" si="303"/>
        <v>5%-7%</v>
      </c>
      <c r="DL36" s="729"/>
      <c r="DM36" s="718">
        <f t="shared" si="304"/>
        <v>0</v>
      </c>
      <c r="DN36" s="730"/>
      <c r="DO36" s="730"/>
      <c r="DP36" s="719" t="str">
        <f t="shared" si="305"/>
        <v/>
      </c>
      <c r="DQ36" s="1046" t="str">
        <f t="shared" si="306"/>
        <v/>
      </c>
      <c r="DR36" s="1022"/>
      <c r="DS36" s="732" t="str">
        <f t="shared" si="307"/>
        <v/>
      </c>
      <c r="DT36" s="1048">
        <f t="shared" si="308"/>
        <v>0</v>
      </c>
      <c r="DU36" s="1049" t="str">
        <f t="shared" si="309"/>
        <v/>
      </c>
      <c r="DV36" s="722" t="str">
        <f t="shared" si="310"/>
        <v>20A</v>
      </c>
      <c r="DW36" s="715" t="str">
        <f t="shared" si="311"/>
        <v>GTS-120</v>
      </c>
      <c r="DX36" s="715">
        <f t="shared" si="312"/>
        <v>875</v>
      </c>
      <c r="DY36" s="716" t="str">
        <f t="shared" si="313"/>
        <v>5%-7%</v>
      </c>
      <c r="DZ36" s="729"/>
      <c r="EA36" s="718">
        <f t="shared" si="314"/>
        <v>0</v>
      </c>
      <c r="EB36" s="730"/>
      <c r="EC36" s="730"/>
      <c r="ED36" s="719" t="str">
        <f t="shared" si="315"/>
        <v/>
      </c>
      <c r="EE36" s="1046" t="str">
        <f t="shared" si="316"/>
        <v/>
      </c>
      <c r="EF36" s="1022"/>
      <c r="EG36" s="729" t="str">
        <f t="shared" si="317"/>
        <v/>
      </c>
      <c r="EH36" s="722" t="str">
        <f t="shared" si="318"/>
        <v>20A</v>
      </c>
      <c r="EI36" s="715" t="str">
        <f t="shared" si="319"/>
        <v>GTS-120</v>
      </c>
      <c r="EJ36" s="715">
        <f t="shared" si="320"/>
        <v>875</v>
      </c>
      <c r="EK36" s="716" t="str">
        <f t="shared" si="321"/>
        <v>5%-7%</v>
      </c>
      <c r="EL36" s="729"/>
      <c r="EM36" s="718">
        <f t="shared" si="322"/>
        <v>0</v>
      </c>
      <c r="EN36" s="730"/>
      <c r="EO36" s="730"/>
      <c r="EP36" s="719" t="str">
        <f t="shared" si="323"/>
        <v/>
      </c>
      <c r="EQ36" s="1046" t="str">
        <f t="shared" si="324"/>
        <v/>
      </c>
      <c r="ER36" s="1022"/>
      <c r="ES36" s="729" t="str">
        <f t="shared" si="325"/>
        <v/>
      </c>
      <c r="ET36" s="722" t="str">
        <f t="shared" si="326"/>
        <v>20A</v>
      </c>
      <c r="EU36" s="715" t="str">
        <f t="shared" si="327"/>
        <v>GTS-120</v>
      </c>
      <c r="EV36" s="715">
        <f t="shared" si="328"/>
        <v>875</v>
      </c>
      <c r="EW36" s="716" t="str">
        <f t="shared" si="329"/>
        <v>5%-7%</v>
      </c>
      <c r="EX36" s="729"/>
      <c r="EY36" s="718">
        <f t="shared" si="330"/>
        <v>0</v>
      </c>
      <c r="EZ36" s="730"/>
      <c r="FA36" s="730"/>
      <c r="FB36" s="719" t="str">
        <f t="shared" si="331"/>
        <v/>
      </c>
      <c r="FC36" s="1046" t="str">
        <f t="shared" si="332"/>
        <v/>
      </c>
      <c r="FD36" s="1022"/>
      <c r="FE36" s="729" t="str">
        <f t="shared" si="333"/>
        <v/>
      </c>
      <c r="FF36" s="722" t="str">
        <f t="shared" si="334"/>
        <v>20A</v>
      </c>
      <c r="FG36" s="715" t="str">
        <f t="shared" si="335"/>
        <v>GTS-120</v>
      </c>
      <c r="FH36" s="715">
        <f t="shared" si="336"/>
        <v>875</v>
      </c>
      <c r="FI36" s="716" t="str">
        <f t="shared" si="337"/>
        <v>5%-7%</v>
      </c>
      <c r="FJ36" s="729"/>
      <c r="FK36" s="718">
        <f t="shared" si="338"/>
        <v>0</v>
      </c>
      <c r="FL36" s="730"/>
      <c r="FM36" s="730"/>
      <c r="FN36" s="719" t="str">
        <f t="shared" si="339"/>
        <v/>
      </c>
      <c r="FO36" s="1046" t="str">
        <f t="shared" si="340"/>
        <v/>
      </c>
      <c r="FP36" s="1022"/>
      <c r="FQ36" s="729" t="str">
        <f t="shared" si="341"/>
        <v/>
      </c>
      <c r="FR36" s="722" t="str">
        <f t="shared" si="342"/>
        <v>20A</v>
      </c>
      <c r="FS36" s="715" t="str">
        <f t="shared" si="343"/>
        <v>GTS-120</v>
      </c>
      <c r="FT36" s="715">
        <f t="shared" si="344"/>
        <v>875</v>
      </c>
      <c r="FU36" s="716" t="str">
        <f t="shared" si="345"/>
        <v>5%-7%</v>
      </c>
      <c r="FV36" s="729"/>
      <c r="FW36" s="718">
        <f t="shared" si="346"/>
        <v>0</v>
      </c>
      <c r="FX36" s="730"/>
      <c r="FY36" s="730"/>
      <c r="FZ36" s="719" t="str">
        <f t="shared" si="347"/>
        <v/>
      </c>
      <c r="GA36" s="1046" t="str">
        <f t="shared" si="348"/>
        <v/>
      </c>
      <c r="GB36" s="1022"/>
      <c r="GC36" s="729" t="str">
        <f t="shared" si="349"/>
        <v/>
      </c>
      <c r="GD36" s="1048">
        <f t="shared" si="350"/>
        <v>0</v>
      </c>
      <c r="GE36" s="1047" t="str">
        <f t="shared" si="351"/>
        <v/>
      </c>
      <c r="GF36" s="722" t="str">
        <f t="shared" si="352"/>
        <v>20A</v>
      </c>
      <c r="GG36" s="715" t="str">
        <f t="shared" si="353"/>
        <v>GTS-120</v>
      </c>
      <c r="GH36" s="715">
        <f t="shared" si="354"/>
        <v>875</v>
      </c>
      <c r="GI36" s="716" t="str">
        <f t="shared" si="355"/>
        <v>5%-7%</v>
      </c>
      <c r="GJ36" s="729"/>
      <c r="GK36" s="718">
        <f t="shared" si="356"/>
        <v>0</v>
      </c>
      <c r="GL36" s="730"/>
      <c r="GM36" s="730"/>
      <c r="GN36" s="719" t="str">
        <f t="shared" si="357"/>
        <v/>
      </c>
      <c r="GO36" s="1046" t="str">
        <f t="shared" si="358"/>
        <v/>
      </c>
      <c r="GP36" s="1022"/>
      <c r="GQ36" s="729" t="str">
        <f t="shared" si="359"/>
        <v/>
      </c>
      <c r="GR36" s="722" t="str">
        <f t="shared" si="360"/>
        <v>20A</v>
      </c>
      <c r="GS36" s="715" t="str">
        <f t="shared" si="361"/>
        <v>GTS-120</v>
      </c>
      <c r="GT36" s="715">
        <f t="shared" si="362"/>
        <v>875</v>
      </c>
      <c r="GU36" s="716" t="str">
        <f t="shared" si="363"/>
        <v>5%-7%</v>
      </c>
      <c r="GV36" s="729"/>
      <c r="GW36" s="718">
        <f t="shared" si="364"/>
        <v>0</v>
      </c>
      <c r="GX36" s="730"/>
      <c r="GY36" s="730"/>
      <c r="GZ36" s="719" t="str">
        <f t="shared" si="365"/>
        <v/>
      </c>
      <c r="HA36" s="1046" t="str">
        <f t="shared" si="366"/>
        <v/>
      </c>
      <c r="HB36" s="1022"/>
      <c r="HC36" s="729" t="str">
        <f t="shared" si="367"/>
        <v/>
      </c>
      <c r="HD36" s="722" t="str">
        <f t="shared" si="368"/>
        <v>20A</v>
      </c>
      <c r="HE36" s="715" t="str">
        <f t="shared" si="369"/>
        <v>GTS-120</v>
      </c>
      <c r="HF36" s="715">
        <f t="shared" si="370"/>
        <v>875</v>
      </c>
      <c r="HG36" s="716" t="str">
        <f t="shared" si="371"/>
        <v>5%-7%</v>
      </c>
      <c r="HH36" s="729"/>
      <c r="HI36" s="718">
        <f t="shared" si="372"/>
        <v>0</v>
      </c>
      <c r="HJ36" s="730"/>
      <c r="HK36" s="730"/>
      <c r="HL36" s="719" t="str">
        <f t="shared" si="373"/>
        <v/>
      </c>
      <c r="HM36" s="1046" t="str">
        <f t="shared" si="374"/>
        <v/>
      </c>
      <c r="HN36" s="1022"/>
      <c r="HO36" s="729" t="str">
        <f t="shared" si="375"/>
        <v/>
      </c>
      <c r="HP36" s="722" t="str">
        <f t="shared" si="376"/>
        <v>20A</v>
      </c>
      <c r="HQ36" s="715" t="str">
        <f t="shared" si="377"/>
        <v>GTS-120</v>
      </c>
      <c r="HR36" s="715">
        <f t="shared" si="378"/>
        <v>875</v>
      </c>
      <c r="HS36" s="716" t="str">
        <f t="shared" si="379"/>
        <v>5%-7%</v>
      </c>
      <c r="HT36" s="729"/>
      <c r="HU36" s="718">
        <f t="shared" si="380"/>
        <v>0</v>
      </c>
      <c r="HV36" s="730"/>
      <c r="HW36" s="730"/>
      <c r="HX36" s="719" t="str">
        <f t="shared" si="381"/>
        <v/>
      </c>
      <c r="HY36" s="1046" t="str">
        <f t="shared" si="382"/>
        <v/>
      </c>
      <c r="HZ36" s="1022"/>
      <c r="IA36" s="729" t="str">
        <f t="shared" si="383"/>
        <v/>
      </c>
      <c r="IB36" s="722" t="str">
        <f t="shared" si="384"/>
        <v>20A</v>
      </c>
      <c r="IC36" s="715" t="str">
        <f t="shared" si="385"/>
        <v>GTS-120</v>
      </c>
      <c r="ID36" s="715">
        <f t="shared" si="386"/>
        <v>875</v>
      </c>
      <c r="IE36" s="716" t="str">
        <f t="shared" si="387"/>
        <v>5%-7%</v>
      </c>
      <c r="IF36" s="729"/>
      <c r="IG36" s="718">
        <f t="shared" si="388"/>
        <v>0</v>
      </c>
      <c r="IH36" s="730"/>
      <c r="II36" s="730"/>
      <c r="IJ36" s="719" t="str">
        <f t="shared" si="389"/>
        <v/>
      </c>
      <c r="IK36" s="1046" t="str">
        <f t="shared" si="390"/>
        <v/>
      </c>
      <c r="IL36" s="1022"/>
      <c r="IM36" s="729" t="str">
        <f t="shared" si="391"/>
        <v/>
      </c>
      <c r="IN36" s="1048">
        <f t="shared" si="392"/>
        <v>0</v>
      </c>
      <c r="IO36" s="1047" t="str">
        <f t="shared" si="393"/>
        <v/>
      </c>
      <c r="IP36" s="722" t="str">
        <f t="shared" si="394"/>
        <v>20A</v>
      </c>
      <c r="IQ36" s="715" t="str">
        <f t="shared" si="395"/>
        <v>GTS-120</v>
      </c>
      <c r="IR36" s="715">
        <f t="shared" si="396"/>
        <v>875</v>
      </c>
      <c r="IS36" s="716" t="str">
        <f t="shared" si="397"/>
        <v>5%-7%</v>
      </c>
      <c r="IT36" s="729"/>
      <c r="IU36" s="718">
        <f t="shared" si="398"/>
        <v>0</v>
      </c>
      <c r="IV36" s="730"/>
      <c r="IW36" s="730"/>
      <c r="IX36" s="719" t="str">
        <f t="shared" si="399"/>
        <v/>
      </c>
      <c r="IY36" s="1046" t="str">
        <f t="shared" si="400"/>
        <v/>
      </c>
      <c r="IZ36" s="1022"/>
      <c r="JA36" s="729" t="str">
        <f t="shared" si="401"/>
        <v/>
      </c>
      <c r="JB36" s="722" t="str">
        <f t="shared" si="402"/>
        <v>20A</v>
      </c>
      <c r="JC36" s="715" t="str">
        <f t="shared" si="403"/>
        <v>GTS-120</v>
      </c>
      <c r="JD36" s="715">
        <f t="shared" si="404"/>
        <v>875</v>
      </c>
      <c r="JE36" s="716" t="str">
        <f t="shared" si="405"/>
        <v>5%-7%</v>
      </c>
      <c r="JF36" s="729"/>
      <c r="JG36" s="718">
        <f t="shared" si="406"/>
        <v>0</v>
      </c>
      <c r="JH36" s="730"/>
      <c r="JI36" s="730"/>
      <c r="JJ36" s="719" t="str">
        <f t="shared" si="407"/>
        <v/>
      </c>
      <c r="JK36" s="1046" t="str">
        <f t="shared" si="408"/>
        <v/>
      </c>
      <c r="JL36" s="1022"/>
      <c r="JM36" s="729" t="str">
        <f t="shared" si="409"/>
        <v/>
      </c>
      <c r="JN36" s="722" t="str">
        <f t="shared" si="410"/>
        <v>20A</v>
      </c>
      <c r="JO36" s="715" t="str">
        <f t="shared" si="411"/>
        <v>GTS-120</v>
      </c>
      <c r="JP36" s="715">
        <f t="shared" si="412"/>
        <v>875</v>
      </c>
      <c r="JQ36" s="716" t="str">
        <f t="shared" si="413"/>
        <v>5%-7%</v>
      </c>
      <c r="JR36" s="729"/>
      <c r="JS36" s="718">
        <f t="shared" si="414"/>
        <v>0</v>
      </c>
      <c r="JT36" s="730"/>
      <c r="JU36" s="730"/>
      <c r="JV36" s="719" t="str">
        <f t="shared" si="415"/>
        <v/>
      </c>
      <c r="JW36" s="1046" t="str">
        <f t="shared" si="416"/>
        <v/>
      </c>
      <c r="JX36" s="1022"/>
      <c r="JY36" s="729" t="str">
        <f t="shared" si="417"/>
        <v/>
      </c>
      <c r="JZ36" s="722" t="str">
        <f t="shared" si="418"/>
        <v>20A</v>
      </c>
      <c r="KA36" s="715" t="str">
        <f t="shared" si="419"/>
        <v>GTS-120</v>
      </c>
      <c r="KB36" s="715">
        <f t="shared" si="420"/>
        <v>875</v>
      </c>
      <c r="KC36" s="716" t="str">
        <f t="shared" si="421"/>
        <v>5%-7%</v>
      </c>
      <c r="KD36" s="729"/>
      <c r="KE36" s="718">
        <f t="shared" si="422"/>
        <v>0</v>
      </c>
      <c r="KF36" s="730"/>
      <c r="KG36" s="730"/>
      <c r="KH36" s="719" t="str">
        <f t="shared" si="423"/>
        <v/>
      </c>
      <c r="KI36" s="1046" t="str">
        <f t="shared" si="424"/>
        <v/>
      </c>
      <c r="KJ36" s="1022"/>
      <c r="KK36" s="729" t="str">
        <f t="shared" si="425"/>
        <v/>
      </c>
      <c r="KL36" s="722" t="str">
        <f t="shared" si="426"/>
        <v>20A</v>
      </c>
      <c r="KM36" s="715" t="str">
        <f t="shared" si="427"/>
        <v>GTS-120</v>
      </c>
      <c r="KN36" s="715">
        <f t="shared" si="428"/>
        <v>875</v>
      </c>
      <c r="KO36" s="716" t="str">
        <f t="shared" si="429"/>
        <v>5%-7%</v>
      </c>
      <c r="KP36" s="729"/>
      <c r="KQ36" s="718">
        <f t="shared" si="430"/>
        <v>0</v>
      </c>
      <c r="KR36" s="730"/>
      <c r="KS36" s="730"/>
      <c r="KT36" s="719" t="str">
        <f t="shared" si="431"/>
        <v/>
      </c>
      <c r="KU36" s="1046" t="str">
        <f t="shared" si="432"/>
        <v/>
      </c>
      <c r="KV36" s="1022"/>
      <c r="KW36" s="729" t="str">
        <f t="shared" si="433"/>
        <v/>
      </c>
      <c r="KX36" s="1048">
        <f t="shared" si="434"/>
        <v>0</v>
      </c>
      <c r="KY36" s="1047" t="str">
        <f t="shared" ref="KY36:KY48" si="435">IZ36&amp;JL36&amp;JX36&amp;KJ36&amp;KV36</f>
        <v/>
      </c>
    </row>
    <row r="37" spans="1:311" ht="15.75">
      <c r="A37" s="1021" t="s">
        <v>82</v>
      </c>
      <c r="B37" s="767" t="s">
        <v>178</v>
      </c>
      <c r="C37" s="715" t="str">
        <f>VLOOKUP($B37,'OP Info'!$C$67:$J$101,4,FALSE)</f>
        <v>GTS-120</v>
      </c>
      <c r="D37" s="715">
        <f>VLOOKUP($B37,'OP Info'!$C$67:$J$101,3,FALSE)</f>
        <v>590</v>
      </c>
      <c r="E37" s="716" t="str">
        <f>CONCATENATE(VLOOKUP($B37,'OP Info'!$C$67:$J$101,5,FALSE),"%-",VLOOKUP($B37,'OP Info'!$C$67:$J$101,6,FALSE),"%")</f>
        <v>5%-7%</v>
      </c>
      <c r="F37" s="721"/>
      <c r="G37" s="718">
        <f t="shared" si="234"/>
        <v>0</v>
      </c>
      <c r="H37" s="786"/>
      <c r="I37" s="1054"/>
      <c r="J37" s="719" t="str">
        <f t="shared" si="235"/>
        <v/>
      </c>
      <c r="K37" s="1046" t="str">
        <f t="shared" si="236"/>
        <v/>
      </c>
      <c r="L37" s="720"/>
      <c r="M37" s="721" t="str">
        <f t="shared" si="237"/>
        <v/>
      </c>
      <c r="N37" s="722" t="str">
        <f t="shared" ref="N37:N38" si="436">$B37</f>
        <v>10B</v>
      </c>
      <c r="O37" s="715" t="str">
        <f t="shared" ref="O37:O38" si="437">$C37</f>
        <v>GTS-120</v>
      </c>
      <c r="P37" s="715">
        <f t="shared" ref="P37:P38" si="438">$D37</f>
        <v>590</v>
      </c>
      <c r="Q37" s="716" t="str">
        <f t="shared" ref="Q37:Q38" si="439">$E37</f>
        <v>5%-7%</v>
      </c>
      <c r="R37" s="729"/>
      <c r="S37" s="729">
        <f t="shared" si="238"/>
        <v>0</v>
      </c>
      <c r="T37" s="730"/>
      <c r="U37" s="730"/>
      <c r="V37" s="719" t="str">
        <f t="shared" si="239"/>
        <v/>
      </c>
      <c r="W37" s="719" t="str">
        <f t="shared" si="240"/>
        <v/>
      </c>
      <c r="X37" s="1022"/>
      <c r="Y37" s="721" t="str">
        <f t="shared" si="241"/>
        <v/>
      </c>
      <c r="Z37" s="722" t="str">
        <f t="shared" si="242"/>
        <v>10B</v>
      </c>
      <c r="AA37" s="715" t="str">
        <f t="shared" si="243"/>
        <v>GTS-120</v>
      </c>
      <c r="AB37" s="715">
        <f t="shared" si="244"/>
        <v>590</v>
      </c>
      <c r="AC37" s="716" t="str">
        <f t="shared" si="245"/>
        <v>5%-7%</v>
      </c>
      <c r="AD37" s="729"/>
      <c r="AE37" s="718">
        <f t="shared" si="246"/>
        <v>0</v>
      </c>
      <c r="AF37" s="730"/>
      <c r="AG37" s="730"/>
      <c r="AH37" s="719" t="str">
        <f t="shared" si="247"/>
        <v/>
      </c>
      <c r="AI37" s="719" t="str">
        <f t="shared" si="248"/>
        <v/>
      </c>
      <c r="AJ37" s="1022"/>
      <c r="AK37" s="721" t="str">
        <f t="shared" si="249"/>
        <v/>
      </c>
      <c r="AL37" s="722" t="str">
        <f t="shared" si="250"/>
        <v>10B</v>
      </c>
      <c r="AM37" s="715" t="str">
        <f t="shared" si="251"/>
        <v>GTS-120</v>
      </c>
      <c r="AN37" s="715">
        <f t="shared" si="252"/>
        <v>590</v>
      </c>
      <c r="AO37" s="716" t="str">
        <f t="shared" si="253"/>
        <v>5%-7%</v>
      </c>
      <c r="AP37" s="729"/>
      <c r="AQ37" s="718">
        <f t="shared" si="254"/>
        <v>0</v>
      </c>
      <c r="AR37" s="730"/>
      <c r="AS37" s="730"/>
      <c r="AT37" s="719" t="str">
        <f t="shared" si="255"/>
        <v/>
      </c>
      <c r="AU37" s="1046" t="str">
        <f t="shared" si="256"/>
        <v/>
      </c>
      <c r="AV37" s="1022"/>
      <c r="AW37" s="721" t="str">
        <f t="shared" si="257"/>
        <v/>
      </c>
      <c r="AX37" s="722" t="str">
        <f t="shared" si="258"/>
        <v>10B</v>
      </c>
      <c r="AY37" s="715" t="str">
        <f t="shared" si="259"/>
        <v>GTS-120</v>
      </c>
      <c r="AZ37" s="715">
        <f t="shared" si="260"/>
        <v>590</v>
      </c>
      <c r="BA37" s="716" t="str">
        <f t="shared" si="261"/>
        <v>5%-7%</v>
      </c>
      <c r="BB37" s="729"/>
      <c r="BC37" s="718">
        <f t="shared" si="262"/>
        <v>0</v>
      </c>
      <c r="BD37" s="730"/>
      <c r="BE37" s="730"/>
      <c r="BF37" s="719" t="str">
        <f t="shared" si="263"/>
        <v/>
      </c>
      <c r="BG37" s="1046" t="str">
        <f t="shared" si="264"/>
        <v/>
      </c>
      <c r="BH37" s="1022"/>
      <c r="BI37" s="721" t="str">
        <f t="shared" si="265"/>
        <v/>
      </c>
      <c r="BJ37" s="731">
        <f t="shared" si="266"/>
        <v>0</v>
      </c>
      <c r="BK37" s="1047" t="str">
        <f t="shared" si="267"/>
        <v/>
      </c>
      <c r="BL37" s="722" t="str">
        <f t="shared" si="268"/>
        <v>10B</v>
      </c>
      <c r="BM37" s="715" t="str">
        <f t="shared" si="269"/>
        <v>GTS-120</v>
      </c>
      <c r="BN37" s="715">
        <f t="shared" si="270"/>
        <v>590</v>
      </c>
      <c r="BO37" s="716" t="str">
        <f t="shared" si="271"/>
        <v>5%-7%</v>
      </c>
      <c r="BP37" s="729"/>
      <c r="BQ37" s="718">
        <f t="shared" si="272"/>
        <v>0</v>
      </c>
      <c r="BR37" s="730"/>
      <c r="BS37" s="730"/>
      <c r="BT37" s="719" t="str">
        <f t="shared" si="273"/>
        <v/>
      </c>
      <c r="BU37" s="1046" t="str">
        <f t="shared" si="274"/>
        <v/>
      </c>
      <c r="BV37" s="1022"/>
      <c r="BW37" s="729" t="str">
        <f t="shared" si="275"/>
        <v/>
      </c>
      <c r="BX37" s="722" t="str">
        <f t="shared" si="276"/>
        <v>10B</v>
      </c>
      <c r="BY37" s="715" t="str">
        <f t="shared" si="277"/>
        <v>GTS-120</v>
      </c>
      <c r="BZ37" s="715">
        <f t="shared" si="278"/>
        <v>590</v>
      </c>
      <c r="CA37" s="716" t="str">
        <f t="shared" si="279"/>
        <v>5%-7%</v>
      </c>
      <c r="CB37" s="729"/>
      <c r="CC37" s="718">
        <f t="shared" si="280"/>
        <v>0</v>
      </c>
      <c r="CD37" s="730"/>
      <c r="CE37" s="730"/>
      <c r="CF37" s="719" t="str">
        <f t="shared" si="281"/>
        <v/>
      </c>
      <c r="CG37" s="1046" t="str">
        <f t="shared" si="282"/>
        <v/>
      </c>
      <c r="CH37" s="1022"/>
      <c r="CI37" s="729" t="str">
        <f t="shared" si="283"/>
        <v/>
      </c>
      <c r="CJ37" s="722" t="str">
        <f t="shared" si="284"/>
        <v>10B</v>
      </c>
      <c r="CK37" s="715" t="str">
        <f t="shared" si="285"/>
        <v>GTS-120</v>
      </c>
      <c r="CL37" s="715">
        <f t="shared" si="286"/>
        <v>590</v>
      </c>
      <c r="CM37" s="716" t="str">
        <f t="shared" si="287"/>
        <v>5%-7%</v>
      </c>
      <c r="CN37" s="729"/>
      <c r="CO37" s="718">
        <f t="shared" si="288"/>
        <v>0</v>
      </c>
      <c r="CP37" s="730"/>
      <c r="CQ37" s="730"/>
      <c r="CR37" s="719" t="str">
        <f t="shared" si="289"/>
        <v/>
      </c>
      <c r="CS37" s="1046" t="str">
        <f t="shared" si="290"/>
        <v/>
      </c>
      <c r="CT37" s="1022"/>
      <c r="CU37" s="729" t="str">
        <f t="shared" si="291"/>
        <v/>
      </c>
      <c r="CV37" s="722" t="str">
        <f t="shared" si="292"/>
        <v>10B</v>
      </c>
      <c r="CW37" s="715" t="str">
        <f t="shared" si="293"/>
        <v>GTS-120</v>
      </c>
      <c r="CX37" s="715">
        <f t="shared" si="294"/>
        <v>590</v>
      </c>
      <c r="CY37" s="716" t="str">
        <f t="shared" si="295"/>
        <v>5%-7%</v>
      </c>
      <c r="CZ37" s="729"/>
      <c r="DA37" s="718">
        <f t="shared" si="296"/>
        <v>0</v>
      </c>
      <c r="DB37" s="730"/>
      <c r="DC37" s="730"/>
      <c r="DD37" s="719" t="str">
        <f t="shared" si="297"/>
        <v/>
      </c>
      <c r="DE37" s="1046" t="str">
        <f t="shared" si="298"/>
        <v/>
      </c>
      <c r="DF37" s="1022"/>
      <c r="DG37" s="729" t="str">
        <f t="shared" si="299"/>
        <v/>
      </c>
      <c r="DH37" s="722" t="str">
        <f t="shared" si="300"/>
        <v>10B</v>
      </c>
      <c r="DI37" s="715" t="str">
        <f t="shared" si="301"/>
        <v>GTS-120</v>
      </c>
      <c r="DJ37" s="715">
        <f t="shared" si="302"/>
        <v>590</v>
      </c>
      <c r="DK37" s="716" t="str">
        <f t="shared" si="303"/>
        <v>5%-7%</v>
      </c>
      <c r="DL37" s="729"/>
      <c r="DM37" s="718">
        <f t="shared" si="304"/>
        <v>0</v>
      </c>
      <c r="DN37" s="730"/>
      <c r="DO37" s="730"/>
      <c r="DP37" s="719" t="str">
        <f t="shared" si="305"/>
        <v/>
      </c>
      <c r="DQ37" s="1046" t="str">
        <f t="shared" si="306"/>
        <v/>
      </c>
      <c r="DR37" s="1022"/>
      <c r="DS37" s="732" t="str">
        <f t="shared" si="307"/>
        <v/>
      </c>
      <c r="DT37" s="1048">
        <f t="shared" si="308"/>
        <v>0</v>
      </c>
      <c r="DU37" s="1049" t="str">
        <f t="shared" si="309"/>
        <v/>
      </c>
      <c r="DV37" s="722" t="str">
        <f t="shared" si="310"/>
        <v>10B</v>
      </c>
      <c r="DW37" s="715" t="str">
        <f t="shared" si="311"/>
        <v>GTS-120</v>
      </c>
      <c r="DX37" s="715">
        <f t="shared" si="312"/>
        <v>590</v>
      </c>
      <c r="DY37" s="716" t="str">
        <f t="shared" si="313"/>
        <v>5%-7%</v>
      </c>
      <c r="DZ37" s="729"/>
      <c r="EA37" s="718">
        <f t="shared" si="314"/>
        <v>0</v>
      </c>
      <c r="EB37" s="730"/>
      <c r="EC37" s="730"/>
      <c r="ED37" s="719" t="str">
        <f t="shared" si="315"/>
        <v/>
      </c>
      <c r="EE37" s="1046" t="str">
        <f t="shared" si="316"/>
        <v/>
      </c>
      <c r="EF37" s="1022"/>
      <c r="EG37" s="729" t="str">
        <f t="shared" si="317"/>
        <v/>
      </c>
      <c r="EH37" s="722" t="str">
        <f t="shared" si="318"/>
        <v>10B</v>
      </c>
      <c r="EI37" s="715" t="str">
        <f t="shared" si="319"/>
        <v>GTS-120</v>
      </c>
      <c r="EJ37" s="715">
        <f t="shared" si="320"/>
        <v>590</v>
      </c>
      <c r="EK37" s="716" t="str">
        <f t="shared" si="321"/>
        <v>5%-7%</v>
      </c>
      <c r="EL37" s="729"/>
      <c r="EM37" s="718">
        <f t="shared" si="322"/>
        <v>0</v>
      </c>
      <c r="EN37" s="730"/>
      <c r="EO37" s="730"/>
      <c r="EP37" s="719" t="str">
        <f t="shared" si="323"/>
        <v/>
      </c>
      <c r="EQ37" s="1046" t="str">
        <f t="shared" si="324"/>
        <v/>
      </c>
      <c r="ER37" s="1022"/>
      <c r="ES37" s="729" t="str">
        <f t="shared" si="325"/>
        <v/>
      </c>
      <c r="ET37" s="722" t="str">
        <f t="shared" si="326"/>
        <v>10B</v>
      </c>
      <c r="EU37" s="715" t="str">
        <f t="shared" si="327"/>
        <v>GTS-120</v>
      </c>
      <c r="EV37" s="715">
        <f t="shared" si="328"/>
        <v>590</v>
      </c>
      <c r="EW37" s="716" t="str">
        <f t="shared" si="329"/>
        <v>5%-7%</v>
      </c>
      <c r="EX37" s="729"/>
      <c r="EY37" s="718">
        <f t="shared" si="330"/>
        <v>0</v>
      </c>
      <c r="EZ37" s="730"/>
      <c r="FA37" s="730"/>
      <c r="FB37" s="719" t="str">
        <f t="shared" si="331"/>
        <v/>
      </c>
      <c r="FC37" s="1046" t="str">
        <f t="shared" si="332"/>
        <v/>
      </c>
      <c r="FD37" s="1022"/>
      <c r="FE37" s="729" t="str">
        <f t="shared" si="333"/>
        <v/>
      </c>
      <c r="FF37" s="722" t="str">
        <f t="shared" si="334"/>
        <v>10B</v>
      </c>
      <c r="FG37" s="715" t="str">
        <f t="shared" si="335"/>
        <v>GTS-120</v>
      </c>
      <c r="FH37" s="715">
        <f t="shared" si="336"/>
        <v>590</v>
      </c>
      <c r="FI37" s="716" t="str">
        <f t="shared" si="337"/>
        <v>5%-7%</v>
      </c>
      <c r="FJ37" s="729"/>
      <c r="FK37" s="718">
        <f t="shared" si="338"/>
        <v>0</v>
      </c>
      <c r="FL37" s="730"/>
      <c r="FM37" s="730"/>
      <c r="FN37" s="719" t="str">
        <f t="shared" si="339"/>
        <v/>
      </c>
      <c r="FO37" s="1046" t="str">
        <f t="shared" si="340"/>
        <v/>
      </c>
      <c r="FP37" s="1022"/>
      <c r="FQ37" s="729" t="str">
        <f t="shared" si="341"/>
        <v/>
      </c>
      <c r="FR37" s="722" t="str">
        <f t="shared" si="342"/>
        <v>10B</v>
      </c>
      <c r="FS37" s="715" t="str">
        <f t="shared" si="343"/>
        <v>GTS-120</v>
      </c>
      <c r="FT37" s="715">
        <f t="shared" si="344"/>
        <v>590</v>
      </c>
      <c r="FU37" s="716" t="str">
        <f t="shared" si="345"/>
        <v>5%-7%</v>
      </c>
      <c r="FV37" s="729"/>
      <c r="FW37" s="718">
        <f t="shared" si="346"/>
        <v>0</v>
      </c>
      <c r="FX37" s="730"/>
      <c r="FY37" s="730"/>
      <c r="FZ37" s="719" t="str">
        <f t="shared" si="347"/>
        <v/>
      </c>
      <c r="GA37" s="1046" t="str">
        <f t="shared" si="348"/>
        <v/>
      </c>
      <c r="GB37" s="1022"/>
      <c r="GC37" s="729" t="str">
        <f t="shared" si="349"/>
        <v/>
      </c>
      <c r="GD37" s="1048">
        <f t="shared" si="350"/>
        <v>0</v>
      </c>
      <c r="GE37" s="1047" t="str">
        <f t="shared" si="351"/>
        <v/>
      </c>
      <c r="GF37" s="722" t="str">
        <f t="shared" si="352"/>
        <v>10B</v>
      </c>
      <c r="GG37" s="715" t="str">
        <f t="shared" si="353"/>
        <v>GTS-120</v>
      </c>
      <c r="GH37" s="715">
        <f t="shared" si="354"/>
        <v>590</v>
      </c>
      <c r="GI37" s="716" t="str">
        <f t="shared" si="355"/>
        <v>5%-7%</v>
      </c>
      <c r="GJ37" s="729"/>
      <c r="GK37" s="718">
        <f t="shared" si="356"/>
        <v>0</v>
      </c>
      <c r="GL37" s="730"/>
      <c r="GM37" s="730"/>
      <c r="GN37" s="719" t="str">
        <f t="shared" si="357"/>
        <v/>
      </c>
      <c r="GO37" s="1046" t="str">
        <f t="shared" si="358"/>
        <v/>
      </c>
      <c r="GP37" s="1022"/>
      <c r="GQ37" s="729" t="str">
        <f t="shared" si="359"/>
        <v/>
      </c>
      <c r="GR37" s="722" t="str">
        <f t="shared" si="360"/>
        <v>10B</v>
      </c>
      <c r="GS37" s="715" t="str">
        <f t="shared" si="361"/>
        <v>GTS-120</v>
      </c>
      <c r="GT37" s="715">
        <f t="shared" si="362"/>
        <v>590</v>
      </c>
      <c r="GU37" s="716" t="str">
        <f t="shared" si="363"/>
        <v>5%-7%</v>
      </c>
      <c r="GV37" s="729"/>
      <c r="GW37" s="718">
        <f t="shared" si="364"/>
        <v>0</v>
      </c>
      <c r="GX37" s="730"/>
      <c r="GY37" s="730"/>
      <c r="GZ37" s="719" t="str">
        <f t="shared" si="365"/>
        <v/>
      </c>
      <c r="HA37" s="1046" t="str">
        <f t="shared" si="366"/>
        <v/>
      </c>
      <c r="HB37" s="1022"/>
      <c r="HC37" s="729" t="str">
        <f t="shared" si="367"/>
        <v/>
      </c>
      <c r="HD37" s="722" t="str">
        <f t="shared" si="368"/>
        <v>10B</v>
      </c>
      <c r="HE37" s="715" t="str">
        <f t="shared" si="369"/>
        <v>GTS-120</v>
      </c>
      <c r="HF37" s="715">
        <f t="shared" si="370"/>
        <v>590</v>
      </c>
      <c r="HG37" s="716" t="str">
        <f t="shared" si="371"/>
        <v>5%-7%</v>
      </c>
      <c r="HH37" s="729"/>
      <c r="HI37" s="718">
        <f t="shared" si="372"/>
        <v>0</v>
      </c>
      <c r="HJ37" s="730"/>
      <c r="HK37" s="730"/>
      <c r="HL37" s="719" t="str">
        <f t="shared" si="373"/>
        <v/>
      </c>
      <c r="HM37" s="1046" t="str">
        <f t="shared" si="374"/>
        <v/>
      </c>
      <c r="HN37" s="1022"/>
      <c r="HO37" s="729" t="str">
        <f t="shared" si="375"/>
        <v/>
      </c>
      <c r="HP37" s="722" t="str">
        <f t="shared" si="376"/>
        <v>10B</v>
      </c>
      <c r="HQ37" s="715" t="str">
        <f t="shared" si="377"/>
        <v>GTS-120</v>
      </c>
      <c r="HR37" s="715">
        <f t="shared" si="378"/>
        <v>590</v>
      </c>
      <c r="HS37" s="716" t="str">
        <f t="shared" si="379"/>
        <v>5%-7%</v>
      </c>
      <c r="HT37" s="729"/>
      <c r="HU37" s="718">
        <f t="shared" si="380"/>
        <v>0</v>
      </c>
      <c r="HV37" s="730"/>
      <c r="HW37" s="730"/>
      <c r="HX37" s="719" t="str">
        <f t="shared" si="381"/>
        <v/>
      </c>
      <c r="HY37" s="1046" t="str">
        <f t="shared" si="382"/>
        <v/>
      </c>
      <c r="HZ37" s="1022"/>
      <c r="IA37" s="729" t="str">
        <f t="shared" si="383"/>
        <v/>
      </c>
      <c r="IB37" s="722" t="str">
        <f t="shared" si="384"/>
        <v>10B</v>
      </c>
      <c r="IC37" s="715" t="str">
        <f t="shared" si="385"/>
        <v>GTS-120</v>
      </c>
      <c r="ID37" s="715">
        <f t="shared" si="386"/>
        <v>590</v>
      </c>
      <c r="IE37" s="716" t="str">
        <f t="shared" si="387"/>
        <v>5%-7%</v>
      </c>
      <c r="IF37" s="729"/>
      <c r="IG37" s="718">
        <f t="shared" si="388"/>
        <v>0</v>
      </c>
      <c r="IH37" s="730"/>
      <c r="II37" s="730"/>
      <c r="IJ37" s="719" t="str">
        <f t="shared" si="389"/>
        <v/>
      </c>
      <c r="IK37" s="1046" t="str">
        <f t="shared" si="390"/>
        <v/>
      </c>
      <c r="IL37" s="1022"/>
      <c r="IM37" s="729" t="str">
        <f t="shared" si="391"/>
        <v/>
      </c>
      <c r="IN37" s="1048">
        <f t="shared" si="392"/>
        <v>0</v>
      </c>
      <c r="IO37" s="1047" t="str">
        <f t="shared" si="393"/>
        <v/>
      </c>
      <c r="IP37" s="722" t="str">
        <f t="shared" si="394"/>
        <v>10B</v>
      </c>
      <c r="IQ37" s="715" t="str">
        <f t="shared" si="395"/>
        <v>GTS-120</v>
      </c>
      <c r="IR37" s="715">
        <f t="shared" si="396"/>
        <v>590</v>
      </c>
      <c r="IS37" s="716" t="str">
        <f t="shared" si="397"/>
        <v>5%-7%</v>
      </c>
      <c r="IT37" s="729"/>
      <c r="IU37" s="718">
        <f t="shared" si="398"/>
        <v>0</v>
      </c>
      <c r="IV37" s="730"/>
      <c r="IW37" s="730"/>
      <c r="IX37" s="719" t="str">
        <f t="shared" si="399"/>
        <v/>
      </c>
      <c r="IY37" s="1046" t="str">
        <f t="shared" si="400"/>
        <v/>
      </c>
      <c r="IZ37" s="1022"/>
      <c r="JA37" s="729" t="str">
        <f t="shared" si="401"/>
        <v/>
      </c>
      <c r="JB37" s="722" t="str">
        <f t="shared" si="402"/>
        <v>10B</v>
      </c>
      <c r="JC37" s="715" t="str">
        <f t="shared" si="403"/>
        <v>GTS-120</v>
      </c>
      <c r="JD37" s="715">
        <f t="shared" si="404"/>
        <v>590</v>
      </c>
      <c r="JE37" s="716" t="str">
        <f t="shared" si="405"/>
        <v>5%-7%</v>
      </c>
      <c r="JF37" s="729"/>
      <c r="JG37" s="718">
        <f t="shared" si="406"/>
        <v>0</v>
      </c>
      <c r="JH37" s="730"/>
      <c r="JI37" s="730"/>
      <c r="JJ37" s="719" t="str">
        <f t="shared" si="407"/>
        <v/>
      </c>
      <c r="JK37" s="1046" t="str">
        <f t="shared" si="408"/>
        <v/>
      </c>
      <c r="JL37" s="1022"/>
      <c r="JM37" s="729" t="str">
        <f t="shared" si="409"/>
        <v/>
      </c>
      <c r="JN37" s="722" t="str">
        <f t="shared" si="410"/>
        <v>10B</v>
      </c>
      <c r="JO37" s="715" t="str">
        <f t="shared" si="411"/>
        <v>GTS-120</v>
      </c>
      <c r="JP37" s="715">
        <f t="shared" si="412"/>
        <v>590</v>
      </c>
      <c r="JQ37" s="716" t="str">
        <f t="shared" si="413"/>
        <v>5%-7%</v>
      </c>
      <c r="JR37" s="729"/>
      <c r="JS37" s="718">
        <f t="shared" si="414"/>
        <v>0</v>
      </c>
      <c r="JT37" s="730"/>
      <c r="JU37" s="730"/>
      <c r="JV37" s="719" t="str">
        <f t="shared" si="415"/>
        <v/>
      </c>
      <c r="JW37" s="1046" t="str">
        <f t="shared" si="416"/>
        <v/>
      </c>
      <c r="JX37" s="1022"/>
      <c r="JY37" s="729" t="str">
        <f t="shared" si="417"/>
        <v/>
      </c>
      <c r="JZ37" s="722" t="str">
        <f t="shared" si="418"/>
        <v>10B</v>
      </c>
      <c r="KA37" s="715" t="str">
        <f t="shared" si="419"/>
        <v>GTS-120</v>
      </c>
      <c r="KB37" s="715">
        <f t="shared" si="420"/>
        <v>590</v>
      </c>
      <c r="KC37" s="716" t="str">
        <f t="shared" si="421"/>
        <v>5%-7%</v>
      </c>
      <c r="KD37" s="729"/>
      <c r="KE37" s="718">
        <f t="shared" si="422"/>
        <v>0</v>
      </c>
      <c r="KF37" s="730"/>
      <c r="KG37" s="730"/>
      <c r="KH37" s="719" t="str">
        <f t="shared" si="423"/>
        <v/>
      </c>
      <c r="KI37" s="1046" t="str">
        <f t="shared" si="424"/>
        <v/>
      </c>
      <c r="KJ37" s="1022"/>
      <c r="KK37" s="729" t="str">
        <f t="shared" si="425"/>
        <v/>
      </c>
      <c r="KL37" s="722" t="str">
        <f t="shared" si="426"/>
        <v>10B</v>
      </c>
      <c r="KM37" s="715" t="str">
        <f t="shared" si="427"/>
        <v>GTS-120</v>
      </c>
      <c r="KN37" s="715">
        <f t="shared" si="428"/>
        <v>590</v>
      </c>
      <c r="KO37" s="716" t="str">
        <f t="shared" si="429"/>
        <v>5%-7%</v>
      </c>
      <c r="KP37" s="729"/>
      <c r="KQ37" s="718">
        <f t="shared" si="430"/>
        <v>0</v>
      </c>
      <c r="KR37" s="730"/>
      <c r="KS37" s="730"/>
      <c r="KT37" s="719" t="str">
        <f t="shared" si="431"/>
        <v/>
      </c>
      <c r="KU37" s="1046" t="str">
        <f t="shared" si="432"/>
        <v/>
      </c>
      <c r="KV37" s="1022"/>
      <c r="KW37" s="729" t="str">
        <f t="shared" si="433"/>
        <v/>
      </c>
      <c r="KX37" s="1048">
        <f t="shared" si="434"/>
        <v>0</v>
      </c>
      <c r="KY37" s="1047" t="str">
        <f t="shared" si="435"/>
        <v/>
      </c>
    </row>
    <row r="38" spans="1:311" ht="15.75">
      <c r="A38" s="1021" t="s">
        <v>82</v>
      </c>
      <c r="B38" s="759" t="s">
        <v>181</v>
      </c>
      <c r="C38" s="715" t="str">
        <f>VLOOKUP($B38,'OP Info'!$C$67:$J$101,4,FALSE)</f>
        <v>GTS-120</v>
      </c>
      <c r="D38" s="715">
        <f>VLOOKUP($B38,'OP Info'!$C$67:$J$101,3,FALSE)</f>
        <v>875</v>
      </c>
      <c r="E38" s="716" t="str">
        <f>CONCATENATE(VLOOKUP($B38,'OP Info'!$C$67:$J$101,5,FALSE),"%-",VLOOKUP($B38,'OP Info'!$C$67:$J$101,6,FALSE),"%")</f>
        <v>5%-7%</v>
      </c>
      <c r="F38" s="721"/>
      <c r="G38" s="718">
        <f t="shared" si="234"/>
        <v>0</v>
      </c>
      <c r="H38" s="786"/>
      <c r="I38" s="1054"/>
      <c r="J38" s="719" t="str">
        <f t="shared" si="235"/>
        <v/>
      </c>
      <c r="K38" s="1046" t="str">
        <f t="shared" si="236"/>
        <v/>
      </c>
      <c r="L38" s="720"/>
      <c r="M38" s="721" t="str">
        <f t="shared" ref="M38:M48" si="440">IF(J38="",IF(G38=0,"",G38),"")</f>
        <v/>
      </c>
      <c r="N38" s="722" t="str">
        <f t="shared" si="436"/>
        <v>20B</v>
      </c>
      <c r="O38" s="715" t="str">
        <f t="shared" si="437"/>
        <v>GTS-120</v>
      </c>
      <c r="P38" s="715">
        <f t="shared" si="438"/>
        <v>875</v>
      </c>
      <c r="Q38" s="716" t="str">
        <f t="shared" si="439"/>
        <v>5%-7%</v>
      </c>
      <c r="R38" s="729"/>
      <c r="S38" s="729">
        <f t="shared" si="238"/>
        <v>0</v>
      </c>
      <c r="T38" s="730"/>
      <c r="U38" s="730"/>
      <c r="V38" s="719" t="str">
        <f t="shared" si="239"/>
        <v/>
      </c>
      <c r="W38" s="719" t="str">
        <f t="shared" si="240"/>
        <v/>
      </c>
      <c r="X38" s="1022"/>
      <c r="Y38" s="721" t="str">
        <f t="shared" si="241"/>
        <v/>
      </c>
      <c r="Z38" s="722" t="str">
        <f t="shared" si="242"/>
        <v>20B</v>
      </c>
      <c r="AA38" s="715" t="str">
        <f t="shared" si="243"/>
        <v>GTS-120</v>
      </c>
      <c r="AB38" s="715">
        <f t="shared" si="244"/>
        <v>875</v>
      </c>
      <c r="AC38" s="716" t="str">
        <f t="shared" si="245"/>
        <v>5%-7%</v>
      </c>
      <c r="AD38" s="729"/>
      <c r="AE38" s="718">
        <f t="shared" si="246"/>
        <v>0</v>
      </c>
      <c r="AF38" s="730"/>
      <c r="AG38" s="730"/>
      <c r="AH38" s="719" t="str">
        <f t="shared" si="247"/>
        <v/>
      </c>
      <c r="AI38" s="719" t="str">
        <f t="shared" si="248"/>
        <v/>
      </c>
      <c r="AJ38" s="1022"/>
      <c r="AK38" s="721" t="str">
        <f t="shared" si="249"/>
        <v/>
      </c>
      <c r="AL38" s="722" t="str">
        <f t="shared" si="250"/>
        <v>20B</v>
      </c>
      <c r="AM38" s="715" t="str">
        <f t="shared" si="251"/>
        <v>GTS-120</v>
      </c>
      <c r="AN38" s="715">
        <f t="shared" si="252"/>
        <v>875</v>
      </c>
      <c r="AO38" s="716" t="str">
        <f t="shared" si="253"/>
        <v>5%-7%</v>
      </c>
      <c r="AP38" s="729"/>
      <c r="AQ38" s="718">
        <f t="shared" si="254"/>
        <v>0</v>
      </c>
      <c r="AR38" s="730"/>
      <c r="AS38" s="730"/>
      <c r="AT38" s="719" t="str">
        <f t="shared" si="255"/>
        <v/>
      </c>
      <c r="AU38" s="1046" t="str">
        <f t="shared" si="256"/>
        <v/>
      </c>
      <c r="AV38" s="1022"/>
      <c r="AW38" s="721" t="str">
        <f t="shared" ref="AW38:AW48" si="441">IF(AT38="",IF(AQ38=0,"",AQ38),"")</f>
        <v/>
      </c>
      <c r="AX38" s="722" t="str">
        <f t="shared" si="258"/>
        <v>20B</v>
      </c>
      <c r="AY38" s="715" t="str">
        <f t="shared" si="259"/>
        <v>GTS-120</v>
      </c>
      <c r="AZ38" s="715">
        <f t="shared" si="260"/>
        <v>875</v>
      </c>
      <c r="BA38" s="716" t="str">
        <f t="shared" si="261"/>
        <v>5%-7%</v>
      </c>
      <c r="BB38" s="729"/>
      <c r="BC38" s="718">
        <f t="shared" si="262"/>
        <v>0</v>
      </c>
      <c r="BD38" s="730"/>
      <c r="BE38" s="730"/>
      <c r="BF38" s="719" t="str">
        <f t="shared" si="263"/>
        <v/>
      </c>
      <c r="BG38" s="1046" t="str">
        <f t="shared" si="264"/>
        <v/>
      </c>
      <c r="BH38" s="1022"/>
      <c r="BI38" s="721" t="str">
        <f t="shared" si="265"/>
        <v/>
      </c>
      <c r="BJ38" s="731">
        <f t="shared" si="266"/>
        <v>0</v>
      </c>
      <c r="BK38" s="1047" t="str">
        <f t="shared" si="267"/>
        <v/>
      </c>
      <c r="BL38" s="722" t="str">
        <f t="shared" si="268"/>
        <v>20B</v>
      </c>
      <c r="BM38" s="715" t="str">
        <f t="shared" si="269"/>
        <v>GTS-120</v>
      </c>
      <c r="BN38" s="715">
        <f t="shared" si="270"/>
        <v>875</v>
      </c>
      <c r="BO38" s="716" t="str">
        <f t="shared" si="271"/>
        <v>5%-7%</v>
      </c>
      <c r="BP38" s="729"/>
      <c r="BQ38" s="718">
        <f t="shared" si="272"/>
        <v>0</v>
      </c>
      <c r="BR38" s="730"/>
      <c r="BS38" s="730"/>
      <c r="BT38" s="719" t="str">
        <f t="shared" si="273"/>
        <v/>
      </c>
      <c r="BU38" s="1046" t="str">
        <f t="shared" si="274"/>
        <v/>
      </c>
      <c r="BV38" s="1022"/>
      <c r="BW38" s="729" t="str">
        <f t="shared" ref="BW38:BW48" si="442">IF(BT38="",IF(BQ38=0,"",BQ38),"")</f>
        <v/>
      </c>
      <c r="BX38" s="722" t="str">
        <f t="shared" si="276"/>
        <v>20B</v>
      </c>
      <c r="BY38" s="715" t="str">
        <f t="shared" si="277"/>
        <v>GTS-120</v>
      </c>
      <c r="BZ38" s="715">
        <f t="shared" si="278"/>
        <v>875</v>
      </c>
      <c r="CA38" s="716" t="str">
        <f t="shared" si="279"/>
        <v>5%-7%</v>
      </c>
      <c r="CB38" s="729"/>
      <c r="CC38" s="718">
        <f t="shared" si="280"/>
        <v>0</v>
      </c>
      <c r="CD38" s="730"/>
      <c r="CE38" s="730"/>
      <c r="CF38" s="719" t="str">
        <f t="shared" si="281"/>
        <v/>
      </c>
      <c r="CG38" s="1046" t="str">
        <f t="shared" si="282"/>
        <v/>
      </c>
      <c r="CH38" s="1022"/>
      <c r="CI38" s="729" t="str">
        <f t="shared" si="283"/>
        <v/>
      </c>
      <c r="CJ38" s="722" t="str">
        <f t="shared" si="284"/>
        <v>20B</v>
      </c>
      <c r="CK38" s="715" t="str">
        <f t="shared" si="285"/>
        <v>GTS-120</v>
      </c>
      <c r="CL38" s="715">
        <f t="shared" si="286"/>
        <v>875</v>
      </c>
      <c r="CM38" s="716" t="str">
        <f t="shared" si="287"/>
        <v>5%-7%</v>
      </c>
      <c r="CN38" s="729"/>
      <c r="CO38" s="718">
        <f t="shared" si="288"/>
        <v>0</v>
      </c>
      <c r="CP38" s="730"/>
      <c r="CQ38" s="730"/>
      <c r="CR38" s="719" t="str">
        <f t="shared" si="289"/>
        <v/>
      </c>
      <c r="CS38" s="1046" t="str">
        <f t="shared" si="290"/>
        <v/>
      </c>
      <c r="CT38" s="1022"/>
      <c r="CU38" s="729" t="str">
        <f t="shared" si="291"/>
        <v/>
      </c>
      <c r="CV38" s="722" t="str">
        <f t="shared" si="292"/>
        <v>20B</v>
      </c>
      <c r="CW38" s="715" t="str">
        <f t="shared" si="293"/>
        <v>GTS-120</v>
      </c>
      <c r="CX38" s="715">
        <f t="shared" si="294"/>
        <v>875</v>
      </c>
      <c r="CY38" s="716" t="str">
        <f t="shared" si="295"/>
        <v>5%-7%</v>
      </c>
      <c r="CZ38" s="729"/>
      <c r="DA38" s="718">
        <f t="shared" si="296"/>
        <v>0</v>
      </c>
      <c r="DB38" s="730"/>
      <c r="DC38" s="730"/>
      <c r="DD38" s="719" t="str">
        <f t="shared" si="297"/>
        <v/>
      </c>
      <c r="DE38" s="1046" t="str">
        <f t="shared" si="298"/>
        <v/>
      </c>
      <c r="DF38" s="1022"/>
      <c r="DG38" s="729" t="str">
        <f t="shared" ref="DG38:DG48" si="443">IF(DD38="",IF(DA38=0,"",DA38),"")</f>
        <v/>
      </c>
      <c r="DH38" s="722" t="str">
        <f t="shared" si="300"/>
        <v>20B</v>
      </c>
      <c r="DI38" s="715" t="str">
        <f t="shared" si="301"/>
        <v>GTS-120</v>
      </c>
      <c r="DJ38" s="715">
        <f t="shared" si="302"/>
        <v>875</v>
      </c>
      <c r="DK38" s="716" t="str">
        <f t="shared" si="303"/>
        <v>5%-7%</v>
      </c>
      <c r="DL38" s="729"/>
      <c r="DM38" s="718">
        <f t="shared" si="304"/>
        <v>0</v>
      </c>
      <c r="DN38" s="730"/>
      <c r="DO38" s="730"/>
      <c r="DP38" s="719" t="str">
        <f t="shared" si="305"/>
        <v/>
      </c>
      <c r="DQ38" s="1046" t="str">
        <f t="shared" si="306"/>
        <v/>
      </c>
      <c r="DR38" s="1022"/>
      <c r="DS38" s="732" t="str">
        <f t="shared" si="307"/>
        <v/>
      </c>
      <c r="DT38" s="1048">
        <f t="shared" si="308"/>
        <v>0</v>
      </c>
      <c r="DU38" s="1049" t="str">
        <f t="shared" si="309"/>
        <v/>
      </c>
      <c r="DV38" s="722" t="str">
        <f t="shared" si="310"/>
        <v>20B</v>
      </c>
      <c r="DW38" s="715" t="str">
        <f t="shared" si="311"/>
        <v>GTS-120</v>
      </c>
      <c r="DX38" s="715">
        <f t="shared" si="312"/>
        <v>875</v>
      </c>
      <c r="DY38" s="716" t="str">
        <f t="shared" si="313"/>
        <v>5%-7%</v>
      </c>
      <c r="DZ38" s="729"/>
      <c r="EA38" s="718">
        <f t="shared" si="314"/>
        <v>0</v>
      </c>
      <c r="EB38" s="730"/>
      <c r="EC38" s="730"/>
      <c r="ED38" s="719" t="str">
        <f t="shared" si="315"/>
        <v/>
      </c>
      <c r="EE38" s="1046" t="str">
        <f t="shared" si="316"/>
        <v/>
      </c>
      <c r="EF38" s="1022"/>
      <c r="EG38" s="729" t="str">
        <f t="shared" ref="EG38:EG48" si="444">IF(ED38="",IF(EA38=0,"",EA38),"")</f>
        <v/>
      </c>
      <c r="EH38" s="722" t="str">
        <f t="shared" si="318"/>
        <v>20B</v>
      </c>
      <c r="EI38" s="715" t="str">
        <f t="shared" si="319"/>
        <v>GTS-120</v>
      </c>
      <c r="EJ38" s="715">
        <f t="shared" si="320"/>
        <v>875</v>
      </c>
      <c r="EK38" s="716" t="str">
        <f t="shared" si="321"/>
        <v>5%-7%</v>
      </c>
      <c r="EL38" s="729"/>
      <c r="EM38" s="718">
        <f t="shared" si="322"/>
        <v>0</v>
      </c>
      <c r="EN38" s="730"/>
      <c r="EO38" s="730"/>
      <c r="EP38" s="719" t="str">
        <f t="shared" si="323"/>
        <v/>
      </c>
      <c r="EQ38" s="1046" t="str">
        <f t="shared" si="324"/>
        <v/>
      </c>
      <c r="ER38" s="1022"/>
      <c r="ES38" s="729" t="str">
        <f t="shared" si="325"/>
        <v/>
      </c>
      <c r="ET38" s="722" t="str">
        <f t="shared" si="326"/>
        <v>20B</v>
      </c>
      <c r="EU38" s="715" t="str">
        <f t="shared" si="327"/>
        <v>GTS-120</v>
      </c>
      <c r="EV38" s="715">
        <f t="shared" si="328"/>
        <v>875</v>
      </c>
      <c r="EW38" s="716" t="str">
        <f t="shared" si="329"/>
        <v>5%-7%</v>
      </c>
      <c r="EX38" s="729"/>
      <c r="EY38" s="718">
        <f t="shared" si="330"/>
        <v>0</v>
      </c>
      <c r="EZ38" s="730"/>
      <c r="FA38" s="730"/>
      <c r="FB38" s="719" t="str">
        <f t="shared" si="331"/>
        <v/>
      </c>
      <c r="FC38" s="1046" t="str">
        <f t="shared" si="332"/>
        <v/>
      </c>
      <c r="FD38" s="1022"/>
      <c r="FE38" s="729" t="str">
        <f t="shared" si="333"/>
        <v/>
      </c>
      <c r="FF38" s="722" t="str">
        <f t="shared" si="334"/>
        <v>20B</v>
      </c>
      <c r="FG38" s="715" t="str">
        <f t="shared" si="335"/>
        <v>GTS-120</v>
      </c>
      <c r="FH38" s="715">
        <f t="shared" si="336"/>
        <v>875</v>
      </c>
      <c r="FI38" s="716" t="str">
        <f t="shared" si="337"/>
        <v>5%-7%</v>
      </c>
      <c r="FJ38" s="729"/>
      <c r="FK38" s="718">
        <f t="shared" si="338"/>
        <v>0</v>
      </c>
      <c r="FL38" s="730"/>
      <c r="FM38" s="730"/>
      <c r="FN38" s="719" t="str">
        <f t="shared" si="339"/>
        <v/>
      </c>
      <c r="FO38" s="1046" t="str">
        <f t="shared" si="340"/>
        <v/>
      </c>
      <c r="FP38" s="1022"/>
      <c r="FQ38" s="729" t="str">
        <f t="shared" ref="FQ38:FQ48" si="445">IF(FN38="",IF(FK38=0,"",FK38),"")</f>
        <v/>
      </c>
      <c r="FR38" s="722" t="str">
        <f t="shared" si="342"/>
        <v>20B</v>
      </c>
      <c r="FS38" s="715" t="str">
        <f t="shared" si="343"/>
        <v>GTS-120</v>
      </c>
      <c r="FT38" s="715">
        <f t="shared" si="344"/>
        <v>875</v>
      </c>
      <c r="FU38" s="716" t="str">
        <f t="shared" si="345"/>
        <v>5%-7%</v>
      </c>
      <c r="FV38" s="729"/>
      <c r="FW38" s="718">
        <f t="shared" si="346"/>
        <v>0</v>
      </c>
      <c r="FX38" s="730"/>
      <c r="FY38" s="730"/>
      <c r="FZ38" s="719" t="str">
        <f t="shared" si="347"/>
        <v/>
      </c>
      <c r="GA38" s="1046" t="str">
        <f t="shared" si="348"/>
        <v/>
      </c>
      <c r="GB38" s="1022"/>
      <c r="GC38" s="729" t="str">
        <f t="shared" si="349"/>
        <v/>
      </c>
      <c r="GD38" s="1048">
        <f t="shared" si="350"/>
        <v>0</v>
      </c>
      <c r="GE38" s="1047" t="str">
        <f t="shared" si="351"/>
        <v/>
      </c>
      <c r="GF38" s="722" t="str">
        <f t="shared" si="352"/>
        <v>20B</v>
      </c>
      <c r="GG38" s="715" t="str">
        <f t="shared" si="353"/>
        <v>GTS-120</v>
      </c>
      <c r="GH38" s="715">
        <f t="shared" si="354"/>
        <v>875</v>
      </c>
      <c r="GI38" s="716" t="str">
        <f t="shared" si="355"/>
        <v>5%-7%</v>
      </c>
      <c r="GJ38" s="729"/>
      <c r="GK38" s="718">
        <f t="shared" si="356"/>
        <v>0</v>
      </c>
      <c r="GL38" s="730"/>
      <c r="GM38" s="730"/>
      <c r="GN38" s="719" t="str">
        <f t="shared" si="357"/>
        <v/>
      </c>
      <c r="GO38" s="1046" t="str">
        <f t="shared" si="358"/>
        <v/>
      </c>
      <c r="GP38" s="1022"/>
      <c r="GQ38" s="729" t="str">
        <f t="shared" ref="GQ38:GQ48" si="446">IF(GN38="",IF(GK38=0,"",GK38),"")</f>
        <v/>
      </c>
      <c r="GR38" s="722" t="str">
        <f t="shared" si="360"/>
        <v>20B</v>
      </c>
      <c r="GS38" s="715" t="str">
        <f t="shared" si="361"/>
        <v>GTS-120</v>
      </c>
      <c r="GT38" s="715">
        <f t="shared" si="362"/>
        <v>875</v>
      </c>
      <c r="GU38" s="716" t="str">
        <f t="shared" si="363"/>
        <v>5%-7%</v>
      </c>
      <c r="GV38" s="729"/>
      <c r="GW38" s="718">
        <f t="shared" si="364"/>
        <v>0</v>
      </c>
      <c r="GX38" s="730"/>
      <c r="GY38" s="730"/>
      <c r="GZ38" s="719" t="str">
        <f t="shared" si="365"/>
        <v/>
      </c>
      <c r="HA38" s="1046" t="str">
        <f t="shared" si="366"/>
        <v/>
      </c>
      <c r="HB38" s="1022"/>
      <c r="HC38" s="729" t="str">
        <f t="shared" si="367"/>
        <v/>
      </c>
      <c r="HD38" s="722" t="str">
        <f t="shared" si="368"/>
        <v>20B</v>
      </c>
      <c r="HE38" s="715" t="str">
        <f t="shared" si="369"/>
        <v>GTS-120</v>
      </c>
      <c r="HF38" s="715">
        <f t="shared" si="370"/>
        <v>875</v>
      </c>
      <c r="HG38" s="716" t="str">
        <f t="shared" si="371"/>
        <v>5%-7%</v>
      </c>
      <c r="HH38" s="729"/>
      <c r="HI38" s="718">
        <f t="shared" si="372"/>
        <v>0</v>
      </c>
      <c r="HJ38" s="730"/>
      <c r="HK38" s="730"/>
      <c r="HL38" s="719" t="str">
        <f t="shared" si="373"/>
        <v/>
      </c>
      <c r="HM38" s="1046" t="str">
        <f t="shared" si="374"/>
        <v/>
      </c>
      <c r="HN38" s="1022"/>
      <c r="HO38" s="729" t="str">
        <f t="shared" si="375"/>
        <v/>
      </c>
      <c r="HP38" s="722" t="str">
        <f t="shared" si="376"/>
        <v>20B</v>
      </c>
      <c r="HQ38" s="715" t="str">
        <f t="shared" si="377"/>
        <v>GTS-120</v>
      </c>
      <c r="HR38" s="715">
        <f t="shared" si="378"/>
        <v>875</v>
      </c>
      <c r="HS38" s="716" t="str">
        <f t="shared" si="379"/>
        <v>5%-7%</v>
      </c>
      <c r="HT38" s="729"/>
      <c r="HU38" s="718">
        <f t="shared" si="380"/>
        <v>0</v>
      </c>
      <c r="HV38" s="730"/>
      <c r="HW38" s="730"/>
      <c r="HX38" s="719" t="str">
        <f t="shared" si="381"/>
        <v/>
      </c>
      <c r="HY38" s="1046" t="str">
        <f t="shared" si="382"/>
        <v/>
      </c>
      <c r="HZ38" s="1022"/>
      <c r="IA38" s="729" t="str">
        <f t="shared" ref="IA38:IA48" si="447">IF(HX38="",IF(HU38=0,"",HU38),"")</f>
        <v/>
      </c>
      <c r="IB38" s="722" t="str">
        <f t="shared" si="384"/>
        <v>20B</v>
      </c>
      <c r="IC38" s="715" t="str">
        <f t="shared" si="385"/>
        <v>GTS-120</v>
      </c>
      <c r="ID38" s="715">
        <f t="shared" si="386"/>
        <v>875</v>
      </c>
      <c r="IE38" s="716" t="str">
        <f t="shared" si="387"/>
        <v>5%-7%</v>
      </c>
      <c r="IF38" s="729"/>
      <c r="IG38" s="718">
        <f t="shared" si="388"/>
        <v>0</v>
      </c>
      <c r="IH38" s="730"/>
      <c r="II38" s="730"/>
      <c r="IJ38" s="719" t="str">
        <f t="shared" si="389"/>
        <v/>
      </c>
      <c r="IK38" s="1046" t="str">
        <f t="shared" si="390"/>
        <v/>
      </c>
      <c r="IL38" s="1022"/>
      <c r="IM38" s="729" t="str">
        <f t="shared" si="391"/>
        <v/>
      </c>
      <c r="IN38" s="1048">
        <f t="shared" si="392"/>
        <v>0</v>
      </c>
      <c r="IO38" s="1047" t="str">
        <f t="shared" si="393"/>
        <v/>
      </c>
      <c r="IP38" s="722" t="str">
        <f t="shared" si="394"/>
        <v>20B</v>
      </c>
      <c r="IQ38" s="715" t="str">
        <f t="shared" si="395"/>
        <v>GTS-120</v>
      </c>
      <c r="IR38" s="715">
        <f t="shared" si="396"/>
        <v>875</v>
      </c>
      <c r="IS38" s="716" t="str">
        <f t="shared" si="397"/>
        <v>5%-7%</v>
      </c>
      <c r="IT38" s="729"/>
      <c r="IU38" s="718">
        <f t="shared" si="398"/>
        <v>0</v>
      </c>
      <c r="IV38" s="730"/>
      <c r="IW38" s="730"/>
      <c r="IX38" s="719" t="str">
        <f t="shared" si="399"/>
        <v/>
      </c>
      <c r="IY38" s="1046" t="str">
        <f t="shared" si="400"/>
        <v/>
      </c>
      <c r="IZ38" s="1022"/>
      <c r="JA38" s="729" t="str">
        <f t="shared" ref="JA38:JA48" si="448">IF(IX38="",IF(IU38=0,"",IU38),"")</f>
        <v/>
      </c>
      <c r="JB38" s="722" t="str">
        <f t="shared" si="402"/>
        <v>20B</v>
      </c>
      <c r="JC38" s="715" t="str">
        <f t="shared" si="403"/>
        <v>GTS-120</v>
      </c>
      <c r="JD38" s="715">
        <f t="shared" si="404"/>
        <v>875</v>
      </c>
      <c r="JE38" s="716" t="str">
        <f t="shared" si="405"/>
        <v>5%-7%</v>
      </c>
      <c r="JF38" s="729"/>
      <c r="JG38" s="718">
        <f t="shared" si="406"/>
        <v>0</v>
      </c>
      <c r="JH38" s="730"/>
      <c r="JI38" s="730"/>
      <c r="JJ38" s="719" t="str">
        <f t="shared" si="407"/>
        <v/>
      </c>
      <c r="JK38" s="1046" t="str">
        <f t="shared" si="408"/>
        <v/>
      </c>
      <c r="JL38" s="1022"/>
      <c r="JM38" s="729" t="str">
        <f t="shared" si="409"/>
        <v/>
      </c>
      <c r="JN38" s="722" t="str">
        <f t="shared" si="410"/>
        <v>20B</v>
      </c>
      <c r="JO38" s="715" t="str">
        <f t="shared" si="411"/>
        <v>GTS-120</v>
      </c>
      <c r="JP38" s="715">
        <f t="shared" si="412"/>
        <v>875</v>
      </c>
      <c r="JQ38" s="716" t="str">
        <f t="shared" si="413"/>
        <v>5%-7%</v>
      </c>
      <c r="JR38" s="729"/>
      <c r="JS38" s="718">
        <f t="shared" si="414"/>
        <v>0</v>
      </c>
      <c r="JT38" s="730"/>
      <c r="JU38" s="730"/>
      <c r="JV38" s="719" t="str">
        <f t="shared" si="415"/>
        <v/>
      </c>
      <c r="JW38" s="1046" t="str">
        <f t="shared" si="416"/>
        <v/>
      </c>
      <c r="JX38" s="1022"/>
      <c r="JY38" s="729" t="str">
        <f t="shared" si="417"/>
        <v/>
      </c>
      <c r="JZ38" s="722" t="str">
        <f t="shared" si="418"/>
        <v>20B</v>
      </c>
      <c r="KA38" s="715" t="str">
        <f t="shared" si="419"/>
        <v>GTS-120</v>
      </c>
      <c r="KB38" s="715">
        <f t="shared" si="420"/>
        <v>875</v>
      </c>
      <c r="KC38" s="716" t="str">
        <f t="shared" si="421"/>
        <v>5%-7%</v>
      </c>
      <c r="KD38" s="729"/>
      <c r="KE38" s="718">
        <f t="shared" si="422"/>
        <v>0</v>
      </c>
      <c r="KF38" s="730"/>
      <c r="KG38" s="730"/>
      <c r="KH38" s="719" t="str">
        <f t="shared" si="423"/>
        <v/>
      </c>
      <c r="KI38" s="1046" t="str">
        <f t="shared" si="424"/>
        <v/>
      </c>
      <c r="KJ38" s="1022"/>
      <c r="KK38" s="729" t="str">
        <f t="shared" ref="KK38:KK48" si="449">IF(KH38="",IF(KE38=0,"",KE38),"")</f>
        <v/>
      </c>
      <c r="KL38" s="722" t="str">
        <f t="shared" si="426"/>
        <v>20B</v>
      </c>
      <c r="KM38" s="715" t="str">
        <f t="shared" si="427"/>
        <v>GTS-120</v>
      </c>
      <c r="KN38" s="715">
        <f t="shared" si="428"/>
        <v>875</v>
      </c>
      <c r="KO38" s="716" t="str">
        <f t="shared" si="429"/>
        <v>5%-7%</v>
      </c>
      <c r="KP38" s="729"/>
      <c r="KQ38" s="718">
        <f t="shared" si="430"/>
        <v>0</v>
      </c>
      <c r="KR38" s="730"/>
      <c r="KS38" s="730"/>
      <c r="KT38" s="719" t="str">
        <f t="shared" si="431"/>
        <v/>
      </c>
      <c r="KU38" s="1046" t="str">
        <f t="shared" si="432"/>
        <v/>
      </c>
      <c r="KV38" s="1022"/>
      <c r="KW38" s="729" t="str">
        <f t="shared" si="433"/>
        <v/>
      </c>
      <c r="KX38" s="1048">
        <f t="shared" si="434"/>
        <v>0</v>
      </c>
      <c r="KY38" s="1047" t="str">
        <f t="shared" si="435"/>
        <v/>
      </c>
    </row>
    <row r="39" spans="1:311" ht="15.75">
      <c r="A39" s="1021" t="s">
        <v>82</v>
      </c>
      <c r="B39" s="767" t="s">
        <v>184</v>
      </c>
      <c r="C39" s="715" t="str">
        <f>VLOOKUP($B39,'OP Info'!$C$67:$J$101,4,FALSE)</f>
        <v>GTS-120</v>
      </c>
      <c r="D39" s="715">
        <f>VLOOKUP($B39,'OP Info'!$C$67:$J$101,3,FALSE)</f>
        <v>590</v>
      </c>
      <c r="E39" s="716" t="str">
        <f>CONCATENATE(VLOOKUP($B39,'OP Info'!$C$67:$J$101,5,FALSE),"%-",VLOOKUP($B39,'OP Info'!$C$67:$J$101,6,FALSE),"%")</f>
        <v>5%-7%</v>
      </c>
      <c r="F39" s="721"/>
      <c r="G39" s="718">
        <f t="shared" si="234"/>
        <v>0</v>
      </c>
      <c r="H39" s="786"/>
      <c r="I39" s="1054"/>
      <c r="J39" s="719" t="str">
        <f t="shared" si="235"/>
        <v/>
      </c>
      <c r="K39" s="1046" t="str">
        <f t="shared" si="236"/>
        <v/>
      </c>
      <c r="L39" s="720"/>
      <c r="M39" s="721" t="str">
        <f t="shared" si="440"/>
        <v/>
      </c>
      <c r="N39" s="722" t="str">
        <f t="shared" ref="N39:N48" si="450">$B39</f>
        <v>10C</v>
      </c>
      <c r="O39" s="715" t="str">
        <f t="shared" ref="O39:O48" si="451">$C39</f>
        <v>GTS-120</v>
      </c>
      <c r="P39" s="715">
        <f t="shared" ref="P39:P48" si="452">$D39</f>
        <v>590</v>
      </c>
      <c r="Q39" s="716" t="str">
        <f t="shared" ref="Q39:Q48" si="453">$E39</f>
        <v>5%-7%</v>
      </c>
      <c r="R39" s="729"/>
      <c r="S39" s="729">
        <f t="shared" si="238"/>
        <v>0</v>
      </c>
      <c r="T39" s="730"/>
      <c r="U39" s="730"/>
      <c r="V39" s="719" t="str">
        <f t="shared" si="239"/>
        <v/>
      </c>
      <c r="W39" s="719" t="str">
        <f t="shared" si="240"/>
        <v/>
      </c>
      <c r="X39" s="1022"/>
      <c r="Y39" s="721" t="str">
        <f t="shared" si="241"/>
        <v/>
      </c>
      <c r="Z39" s="722" t="str">
        <f t="shared" si="242"/>
        <v>10C</v>
      </c>
      <c r="AA39" s="715" t="str">
        <f t="shared" si="243"/>
        <v>GTS-120</v>
      </c>
      <c r="AB39" s="715">
        <f t="shared" si="244"/>
        <v>590</v>
      </c>
      <c r="AC39" s="716" t="str">
        <f t="shared" si="245"/>
        <v>5%-7%</v>
      </c>
      <c r="AD39" s="729"/>
      <c r="AE39" s="718">
        <f t="shared" si="246"/>
        <v>0</v>
      </c>
      <c r="AF39" s="730"/>
      <c r="AG39" s="730"/>
      <c r="AH39" s="719" t="str">
        <f t="shared" si="247"/>
        <v/>
      </c>
      <c r="AI39" s="719" t="str">
        <f t="shared" si="248"/>
        <v/>
      </c>
      <c r="AJ39" s="1022"/>
      <c r="AK39" s="721" t="str">
        <f t="shared" si="249"/>
        <v/>
      </c>
      <c r="AL39" s="722" t="str">
        <f t="shared" si="250"/>
        <v>10C</v>
      </c>
      <c r="AM39" s="715" t="str">
        <f t="shared" si="251"/>
        <v>GTS-120</v>
      </c>
      <c r="AN39" s="715">
        <f t="shared" si="252"/>
        <v>590</v>
      </c>
      <c r="AO39" s="716" t="str">
        <f t="shared" si="253"/>
        <v>5%-7%</v>
      </c>
      <c r="AP39" s="729"/>
      <c r="AQ39" s="718">
        <f t="shared" si="254"/>
        <v>0</v>
      </c>
      <c r="AR39" s="730"/>
      <c r="AS39" s="730"/>
      <c r="AT39" s="719" t="str">
        <f t="shared" si="255"/>
        <v/>
      </c>
      <c r="AU39" s="1046" t="str">
        <f t="shared" si="256"/>
        <v/>
      </c>
      <c r="AV39" s="1022"/>
      <c r="AW39" s="721" t="str">
        <f t="shared" si="441"/>
        <v/>
      </c>
      <c r="AX39" s="722" t="str">
        <f t="shared" si="258"/>
        <v>10C</v>
      </c>
      <c r="AY39" s="715" t="str">
        <f t="shared" si="259"/>
        <v>GTS-120</v>
      </c>
      <c r="AZ39" s="715">
        <f t="shared" si="260"/>
        <v>590</v>
      </c>
      <c r="BA39" s="716" t="str">
        <f t="shared" si="261"/>
        <v>5%-7%</v>
      </c>
      <c r="BB39" s="729"/>
      <c r="BC39" s="718">
        <f t="shared" si="262"/>
        <v>0</v>
      </c>
      <c r="BD39" s="730"/>
      <c r="BE39" s="730"/>
      <c r="BF39" s="719" t="str">
        <f t="shared" si="263"/>
        <v/>
      </c>
      <c r="BG39" s="1046" t="str">
        <f t="shared" si="264"/>
        <v/>
      </c>
      <c r="BH39" s="1022"/>
      <c r="BI39" s="721" t="str">
        <f t="shared" si="265"/>
        <v/>
      </c>
      <c r="BJ39" s="731">
        <f t="shared" si="266"/>
        <v>0</v>
      </c>
      <c r="BK39" s="1047" t="str">
        <f t="shared" si="267"/>
        <v/>
      </c>
      <c r="BL39" s="722" t="str">
        <f t="shared" si="268"/>
        <v>10C</v>
      </c>
      <c r="BM39" s="715" t="str">
        <f t="shared" si="269"/>
        <v>GTS-120</v>
      </c>
      <c r="BN39" s="715">
        <f t="shared" si="270"/>
        <v>590</v>
      </c>
      <c r="BO39" s="716" t="str">
        <f t="shared" si="271"/>
        <v>5%-7%</v>
      </c>
      <c r="BP39" s="729"/>
      <c r="BQ39" s="718">
        <f t="shared" si="272"/>
        <v>0</v>
      </c>
      <c r="BR39" s="730"/>
      <c r="BS39" s="730"/>
      <c r="BT39" s="719" t="str">
        <f t="shared" si="273"/>
        <v/>
      </c>
      <c r="BU39" s="1046" t="str">
        <f t="shared" si="274"/>
        <v/>
      </c>
      <c r="BV39" s="1022"/>
      <c r="BW39" s="729" t="str">
        <f t="shared" si="442"/>
        <v/>
      </c>
      <c r="BX39" s="722" t="str">
        <f t="shared" si="276"/>
        <v>10C</v>
      </c>
      <c r="BY39" s="715" t="str">
        <f t="shared" si="277"/>
        <v>GTS-120</v>
      </c>
      <c r="BZ39" s="715">
        <f t="shared" si="278"/>
        <v>590</v>
      </c>
      <c r="CA39" s="716" t="str">
        <f t="shared" si="279"/>
        <v>5%-7%</v>
      </c>
      <c r="CB39" s="729"/>
      <c r="CC39" s="718">
        <f t="shared" si="280"/>
        <v>0</v>
      </c>
      <c r="CD39" s="730"/>
      <c r="CE39" s="730"/>
      <c r="CF39" s="719" t="str">
        <f t="shared" si="281"/>
        <v/>
      </c>
      <c r="CG39" s="1046" t="str">
        <f t="shared" si="282"/>
        <v/>
      </c>
      <c r="CH39" s="1022"/>
      <c r="CI39" s="729" t="str">
        <f t="shared" si="283"/>
        <v/>
      </c>
      <c r="CJ39" s="722" t="str">
        <f t="shared" si="284"/>
        <v>10C</v>
      </c>
      <c r="CK39" s="715" t="str">
        <f t="shared" si="285"/>
        <v>GTS-120</v>
      </c>
      <c r="CL39" s="715">
        <f t="shared" si="286"/>
        <v>590</v>
      </c>
      <c r="CM39" s="716" t="str">
        <f t="shared" si="287"/>
        <v>5%-7%</v>
      </c>
      <c r="CN39" s="729"/>
      <c r="CO39" s="718">
        <f t="shared" si="288"/>
        <v>0</v>
      </c>
      <c r="CP39" s="730"/>
      <c r="CQ39" s="730"/>
      <c r="CR39" s="719" t="str">
        <f t="shared" si="289"/>
        <v/>
      </c>
      <c r="CS39" s="1046" t="str">
        <f t="shared" si="290"/>
        <v/>
      </c>
      <c r="CT39" s="1022"/>
      <c r="CU39" s="729" t="str">
        <f t="shared" si="291"/>
        <v/>
      </c>
      <c r="CV39" s="722" t="str">
        <f t="shared" si="292"/>
        <v>10C</v>
      </c>
      <c r="CW39" s="715" t="str">
        <f t="shared" si="293"/>
        <v>GTS-120</v>
      </c>
      <c r="CX39" s="715">
        <f t="shared" si="294"/>
        <v>590</v>
      </c>
      <c r="CY39" s="716" t="str">
        <f t="shared" si="295"/>
        <v>5%-7%</v>
      </c>
      <c r="CZ39" s="729"/>
      <c r="DA39" s="718">
        <f t="shared" si="296"/>
        <v>0</v>
      </c>
      <c r="DB39" s="730"/>
      <c r="DC39" s="730"/>
      <c r="DD39" s="719" t="str">
        <f t="shared" si="297"/>
        <v/>
      </c>
      <c r="DE39" s="1046" t="str">
        <f t="shared" si="298"/>
        <v/>
      </c>
      <c r="DF39" s="1022"/>
      <c r="DG39" s="729" t="str">
        <f t="shared" si="443"/>
        <v/>
      </c>
      <c r="DH39" s="722" t="str">
        <f t="shared" si="300"/>
        <v>10C</v>
      </c>
      <c r="DI39" s="715" t="str">
        <f t="shared" si="301"/>
        <v>GTS-120</v>
      </c>
      <c r="DJ39" s="715">
        <f t="shared" si="302"/>
        <v>590</v>
      </c>
      <c r="DK39" s="716" t="str">
        <f t="shared" si="303"/>
        <v>5%-7%</v>
      </c>
      <c r="DL39" s="729"/>
      <c r="DM39" s="718">
        <f t="shared" si="304"/>
        <v>0</v>
      </c>
      <c r="DN39" s="730"/>
      <c r="DO39" s="730"/>
      <c r="DP39" s="719" t="str">
        <f t="shared" si="305"/>
        <v/>
      </c>
      <c r="DQ39" s="1046" t="str">
        <f t="shared" si="306"/>
        <v/>
      </c>
      <c r="DR39" s="1022"/>
      <c r="DS39" s="732" t="str">
        <f t="shared" si="307"/>
        <v/>
      </c>
      <c r="DT39" s="1048">
        <f t="shared" si="308"/>
        <v>0</v>
      </c>
      <c r="DU39" s="1049" t="str">
        <f t="shared" si="309"/>
        <v/>
      </c>
      <c r="DV39" s="722" t="str">
        <f t="shared" si="310"/>
        <v>10C</v>
      </c>
      <c r="DW39" s="715" t="str">
        <f t="shared" si="311"/>
        <v>GTS-120</v>
      </c>
      <c r="DX39" s="715">
        <f t="shared" si="312"/>
        <v>590</v>
      </c>
      <c r="DY39" s="716" t="str">
        <f t="shared" si="313"/>
        <v>5%-7%</v>
      </c>
      <c r="DZ39" s="729"/>
      <c r="EA39" s="718">
        <f t="shared" si="314"/>
        <v>0</v>
      </c>
      <c r="EB39" s="730"/>
      <c r="EC39" s="730"/>
      <c r="ED39" s="719" t="str">
        <f t="shared" si="315"/>
        <v/>
      </c>
      <c r="EE39" s="1046" t="str">
        <f t="shared" si="316"/>
        <v/>
      </c>
      <c r="EF39" s="1022"/>
      <c r="EG39" s="729" t="str">
        <f t="shared" si="444"/>
        <v/>
      </c>
      <c r="EH39" s="722" t="str">
        <f t="shared" si="318"/>
        <v>10C</v>
      </c>
      <c r="EI39" s="715" t="str">
        <f t="shared" si="319"/>
        <v>GTS-120</v>
      </c>
      <c r="EJ39" s="715">
        <f t="shared" si="320"/>
        <v>590</v>
      </c>
      <c r="EK39" s="716" t="str">
        <f t="shared" si="321"/>
        <v>5%-7%</v>
      </c>
      <c r="EL39" s="729"/>
      <c r="EM39" s="718">
        <f t="shared" si="322"/>
        <v>0</v>
      </c>
      <c r="EN39" s="730"/>
      <c r="EO39" s="730"/>
      <c r="EP39" s="719" t="str">
        <f t="shared" si="323"/>
        <v/>
      </c>
      <c r="EQ39" s="1046" t="str">
        <f t="shared" si="324"/>
        <v/>
      </c>
      <c r="ER39" s="1022"/>
      <c r="ES39" s="729" t="str">
        <f t="shared" si="325"/>
        <v/>
      </c>
      <c r="ET39" s="722" t="str">
        <f t="shared" si="326"/>
        <v>10C</v>
      </c>
      <c r="EU39" s="715" t="str">
        <f t="shared" si="327"/>
        <v>GTS-120</v>
      </c>
      <c r="EV39" s="715">
        <f t="shared" si="328"/>
        <v>590</v>
      </c>
      <c r="EW39" s="716" t="str">
        <f t="shared" si="329"/>
        <v>5%-7%</v>
      </c>
      <c r="EX39" s="729"/>
      <c r="EY39" s="718">
        <f t="shared" si="330"/>
        <v>0</v>
      </c>
      <c r="EZ39" s="730"/>
      <c r="FA39" s="730"/>
      <c r="FB39" s="719" t="str">
        <f t="shared" si="331"/>
        <v/>
      </c>
      <c r="FC39" s="1046" t="str">
        <f t="shared" si="332"/>
        <v/>
      </c>
      <c r="FD39" s="1022"/>
      <c r="FE39" s="729" t="str">
        <f t="shared" si="333"/>
        <v/>
      </c>
      <c r="FF39" s="722" t="str">
        <f t="shared" si="334"/>
        <v>10C</v>
      </c>
      <c r="FG39" s="715" t="str">
        <f t="shared" si="335"/>
        <v>GTS-120</v>
      </c>
      <c r="FH39" s="715">
        <f t="shared" si="336"/>
        <v>590</v>
      </c>
      <c r="FI39" s="716" t="str">
        <f t="shared" si="337"/>
        <v>5%-7%</v>
      </c>
      <c r="FJ39" s="729"/>
      <c r="FK39" s="718">
        <f t="shared" si="338"/>
        <v>0</v>
      </c>
      <c r="FL39" s="730"/>
      <c r="FM39" s="730"/>
      <c r="FN39" s="719" t="str">
        <f t="shared" si="339"/>
        <v/>
      </c>
      <c r="FO39" s="1046" t="str">
        <f t="shared" si="340"/>
        <v/>
      </c>
      <c r="FP39" s="1022"/>
      <c r="FQ39" s="729" t="str">
        <f t="shared" si="445"/>
        <v/>
      </c>
      <c r="FR39" s="722" t="str">
        <f t="shared" si="342"/>
        <v>10C</v>
      </c>
      <c r="FS39" s="715" t="str">
        <f t="shared" si="343"/>
        <v>GTS-120</v>
      </c>
      <c r="FT39" s="715">
        <f t="shared" si="344"/>
        <v>590</v>
      </c>
      <c r="FU39" s="716" t="str">
        <f t="shared" si="345"/>
        <v>5%-7%</v>
      </c>
      <c r="FV39" s="729"/>
      <c r="FW39" s="718">
        <f t="shared" si="346"/>
        <v>0</v>
      </c>
      <c r="FX39" s="730"/>
      <c r="FY39" s="730"/>
      <c r="FZ39" s="719" t="str">
        <f t="shared" si="347"/>
        <v/>
      </c>
      <c r="GA39" s="1046" t="str">
        <f t="shared" si="348"/>
        <v/>
      </c>
      <c r="GB39" s="1022"/>
      <c r="GC39" s="729" t="str">
        <f t="shared" si="349"/>
        <v/>
      </c>
      <c r="GD39" s="1048">
        <f t="shared" si="350"/>
        <v>0</v>
      </c>
      <c r="GE39" s="1047" t="str">
        <f t="shared" si="351"/>
        <v/>
      </c>
      <c r="GF39" s="722" t="str">
        <f t="shared" si="352"/>
        <v>10C</v>
      </c>
      <c r="GG39" s="715" t="str">
        <f t="shared" si="353"/>
        <v>GTS-120</v>
      </c>
      <c r="GH39" s="715">
        <f t="shared" si="354"/>
        <v>590</v>
      </c>
      <c r="GI39" s="716" t="str">
        <f t="shared" si="355"/>
        <v>5%-7%</v>
      </c>
      <c r="GJ39" s="729"/>
      <c r="GK39" s="718">
        <f t="shared" si="356"/>
        <v>0</v>
      </c>
      <c r="GL39" s="730"/>
      <c r="GM39" s="730"/>
      <c r="GN39" s="719" t="str">
        <f t="shared" si="357"/>
        <v/>
      </c>
      <c r="GO39" s="1046" t="str">
        <f t="shared" si="358"/>
        <v/>
      </c>
      <c r="GP39" s="1022"/>
      <c r="GQ39" s="729" t="str">
        <f t="shared" si="446"/>
        <v/>
      </c>
      <c r="GR39" s="722" t="str">
        <f t="shared" si="360"/>
        <v>10C</v>
      </c>
      <c r="GS39" s="715" t="str">
        <f t="shared" si="361"/>
        <v>GTS-120</v>
      </c>
      <c r="GT39" s="715">
        <f t="shared" si="362"/>
        <v>590</v>
      </c>
      <c r="GU39" s="716" t="str">
        <f t="shared" si="363"/>
        <v>5%-7%</v>
      </c>
      <c r="GV39" s="729"/>
      <c r="GW39" s="718">
        <f t="shared" si="364"/>
        <v>0</v>
      </c>
      <c r="GX39" s="730"/>
      <c r="GY39" s="730"/>
      <c r="GZ39" s="719" t="str">
        <f t="shared" si="365"/>
        <v/>
      </c>
      <c r="HA39" s="1046" t="str">
        <f t="shared" si="366"/>
        <v/>
      </c>
      <c r="HB39" s="1022"/>
      <c r="HC39" s="729" t="str">
        <f t="shared" si="367"/>
        <v/>
      </c>
      <c r="HD39" s="722" t="str">
        <f t="shared" si="368"/>
        <v>10C</v>
      </c>
      <c r="HE39" s="715" t="str">
        <f t="shared" si="369"/>
        <v>GTS-120</v>
      </c>
      <c r="HF39" s="715">
        <f t="shared" si="370"/>
        <v>590</v>
      </c>
      <c r="HG39" s="716" t="str">
        <f t="shared" si="371"/>
        <v>5%-7%</v>
      </c>
      <c r="HH39" s="729"/>
      <c r="HI39" s="718">
        <f t="shared" si="372"/>
        <v>0</v>
      </c>
      <c r="HJ39" s="730"/>
      <c r="HK39" s="730"/>
      <c r="HL39" s="719" t="str">
        <f t="shared" si="373"/>
        <v/>
      </c>
      <c r="HM39" s="1046" t="str">
        <f t="shared" si="374"/>
        <v/>
      </c>
      <c r="HN39" s="1022"/>
      <c r="HO39" s="729" t="str">
        <f t="shared" si="375"/>
        <v/>
      </c>
      <c r="HP39" s="722" t="str">
        <f t="shared" si="376"/>
        <v>10C</v>
      </c>
      <c r="HQ39" s="715" t="str">
        <f t="shared" si="377"/>
        <v>GTS-120</v>
      </c>
      <c r="HR39" s="715">
        <f t="shared" si="378"/>
        <v>590</v>
      </c>
      <c r="HS39" s="716" t="str">
        <f t="shared" si="379"/>
        <v>5%-7%</v>
      </c>
      <c r="HT39" s="729"/>
      <c r="HU39" s="718">
        <f t="shared" si="380"/>
        <v>0</v>
      </c>
      <c r="HV39" s="730"/>
      <c r="HW39" s="730"/>
      <c r="HX39" s="719" t="str">
        <f t="shared" si="381"/>
        <v/>
      </c>
      <c r="HY39" s="1046" t="str">
        <f t="shared" si="382"/>
        <v/>
      </c>
      <c r="HZ39" s="1022"/>
      <c r="IA39" s="729" t="str">
        <f t="shared" si="447"/>
        <v/>
      </c>
      <c r="IB39" s="722" t="str">
        <f t="shared" si="384"/>
        <v>10C</v>
      </c>
      <c r="IC39" s="715" t="str">
        <f t="shared" si="385"/>
        <v>GTS-120</v>
      </c>
      <c r="ID39" s="715">
        <f t="shared" si="386"/>
        <v>590</v>
      </c>
      <c r="IE39" s="716" t="str">
        <f t="shared" si="387"/>
        <v>5%-7%</v>
      </c>
      <c r="IF39" s="729"/>
      <c r="IG39" s="718">
        <f t="shared" si="388"/>
        <v>0</v>
      </c>
      <c r="IH39" s="730"/>
      <c r="II39" s="730"/>
      <c r="IJ39" s="719" t="str">
        <f t="shared" si="389"/>
        <v/>
      </c>
      <c r="IK39" s="1046" t="str">
        <f t="shared" si="390"/>
        <v/>
      </c>
      <c r="IL39" s="1022"/>
      <c r="IM39" s="729" t="str">
        <f t="shared" si="391"/>
        <v/>
      </c>
      <c r="IN39" s="1048">
        <f t="shared" si="392"/>
        <v>0</v>
      </c>
      <c r="IO39" s="1047" t="str">
        <f t="shared" si="393"/>
        <v/>
      </c>
      <c r="IP39" s="722" t="str">
        <f t="shared" si="394"/>
        <v>10C</v>
      </c>
      <c r="IQ39" s="715" t="str">
        <f t="shared" si="395"/>
        <v>GTS-120</v>
      </c>
      <c r="IR39" s="715">
        <f t="shared" si="396"/>
        <v>590</v>
      </c>
      <c r="IS39" s="716" t="str">
        <f t="shared" si="397"/>
        <v>5%-7%</v>
      </c>
      <c r="IT39" s="729"/>
      <c r="IU39" s="718">
        <f t="shared" si="398"/>
        <v>0</v>
      </c>
      <c r="IV39" s="730"/>
      <c r="IW39" s="730"/>
      <c r="IX39" s="719" t="str">
        <f t="shared" si="399"/>
        <v/>
      </c>
      <c r="IY39" s="1046" t="str">
        <f t="shared" si="400"/>
        <v/>
      </c>
      <c r="IZ39" s="1022"/>
      <c r="JA39" s="729" t="str">
        <f t="shared" si="448"/>
        <v/>
      </c>
      <c r="JB39" s="722" t="str">
        <f t="shared" si="402"/>
        <v>10C</v>
      </c>
      <c r="JC39" s="715" t="str">
        <f t="shared" si="403"/>
        <v>GTS-120</v>
      </c>
      <c r="JD39" s="715">
        <f t="shared" si="404"/>
        <v>590</v>
      </c>
      <c r="JE39" s="716" t="str">
        <f t="shared" si="405"/>
        <v>5%-7%</v>
      </c>
      <c r="JF39" s="729"/>
      <c r="JG39" s="718">
        <f t="shared" si="406"/>
        <v>0</v>
      </c>
      <c r="JH39" s="730"/>
      <c r="JI39" s="730"/>
      <c r="JJ39" s="719" t="str">
        <f t="shared" si="407"/>
        <v/>
      </c>
      <c r="JK39" s="1046" t="str">
        <f t="shared" si="408"/>
        <v/>
      </c>
      <c r="JL39" s="1022"/>
      <c r="JM39" s="729" t="str">
        <f t="shared" si="409"/>
        <v/>
      </c>
      <c r="JN39" s="722" t="str">
        <f t="shared" si="410"/>
        <v>10C</v>
      </c>
      <c r="JO39" s="715" t="str">
        <f t="shared" si="411"/>
        <v>GTS-120</v>
      </c>
      <c r="JP39" s="715">
        <f t="shared" si="412"/>
        <v>590</v>
      </c>
      <c r="JQ39" s="716" t="str">
        <f t="shared" si="413"/>
        <v>5%-7%</v>
      </c>
      <c r="JR39" s="729"/>
      <c r="JS39" s="718">
        <f t="shared" si="414"/>
        <v>0</v>
      </c>
      <c r="JT39" s="730"/>
      <c r="JU39" s="730"/>
      <c r="JV39" s="719" t="str">
        <f t="shared" si="415"/>
        <v/>
      </c>
      <c r="JW39" s="1046" t="str">
        <f t="shared" si="416"/>
        <v/>
      </c>
      <c r="JX39" s="1022"/>
      <c r="JY39" s="729" t="str">
        <f t="shared" si="417"/>
        <v/>
      </c>
      <c r="JZ39" s="722" t="str">
        <f t="shared" si="418"/>
        <v>10C</v>
      </c>
      <c r="KA39" s="715" t="str">
        <f t="shared" si="419"/>
        <v>GTS-120</v>
      </c>
      <c r="KB39" s="715">
        <f t="shared" si="420"/>
        <v>590</v>
      </c>
      <c r="KC39" s="716" t="str">
        <f t="shared" si="421"/>
        <v>5%-7%</v>
      </c>
      <c r="KD39" s="729"/>
      <c r="KE39" s="718">
        <f t="shared" si="422"/>
        <v>0</v>
      </c>
      <c r="KF39" s="730"/>
      <c r="KG39" s="730"/>
      <c r="KH39" s="719" t="str">
        <f t="shared" si="423"/>
        <v/>
      </c>
      <c r="KI39" s="1046" t="str">
        <f t="shared" si="424"/>
        <v/>
      </c>
      <c r="KJ39" s="1022"/>
      <c r="KK39" s="729" t="str">
        <f t="shared" si="449"/>
        <v/>
      </c>
      <c r="KL39" s="722" t="str">
        <f t="shared" si="426"/>
        <v>10C</v>
      </c>
      <c r="KM39" s="715" t="str">
        <f t="shared" si="427"/>
        <v>GTS-120</v>
      </c>
      <c r="KN39" s="715">
        <f t="shared" si="428"/>
        <v>590</v>
      </c>
      <c r="KO39" s="716" t="str">
        <f t="shared" si="429"/>
        <v>5%-7%</v>
      </c>
      <c r="KP39" s="729"/>
      <c r="KQ39" s="718">
        <f t="shared" si="430"/>
        <v>0</v>
      </c>
      <c r="KR39" s="730"/>
      <c r="KS39" s="730"/>
      <c r="KT39" s="719" t="str">
        <f t="shared" si="431"/>
        <v/>
      </c>
      <c r="KU39" s="1046" t="str">
        <f t="shared" si="432"/>
        <v/>
      </c>
      <c r="KV39" s="1022"/>
      <c r="KW39" s="729" t="str">
        <f t="shared" si="433"/>
        <v/>
      </c>
      <c r="KX39" s="1048">
        <f t="shared" si="434"/>
        <v>0</v>
      </c>
      <c r="KY39" s="1047" t="str">
        <f t="shared" si="435"/>
        <v/>
      </c>
    </row>
    <row r="40" spans="1:311" ht="15.75">
      <c r="A40" s="1021" t="s">
        <v>82</v>
      </c>
      <c r="B40" s="759" t="s">
        <v>186</v>
      </c>
      <c r="C40" s="715" t="str">
        <f>VLOOKUP($B40,'OP Info'!$C$67:$J$101,4,FALSE)</f>
        <v>GTS-120</v>
      </c>
      <c r="D40" s="715">
        <f>VLOOKUP($B40,'OP Info'!$C$67:$J$101,3,FALSE)</f>
        <v>875</v>
      </c>
      <c r="E40" s="716" t="str">
        <f>CONCATENATE(VLOOKUP($B40,'OP Info'!$C$67:$J$101,5,FALSE),"%-",VLOOKUP($B40,'OP Info'!$C$67:$J$101,6,FALSE),"%")</f>
        <v>5%-7%</v>
      </c>
      <c r="F40" s="721"/>
      <c r="G40" s="718">
        <f t="shared" si="234"/>
        <v>0</v>
      </c>
      <c r="H40" s="786"/>
      <c r="I40" s="1054"/>
      <c r="J40" s="719" t="str">
        <f t="shared" si="235"/>
        <v/>
      </c>
      <c r="K40" s="1046" t="str">
        <f t="shared" si="236"/>
        <v/>
      </c>
      <c r="L40" s="720"/>
      <c r="M40" s="721" t="str">
        <f t="shared" si="440"/>
        <v/>
      </c>
      <c r="N40" s="722" t="str">
        <f t="shared" si="450"/>
        <v>20C</v>
      </c>
      <c r="O40" s="715" t="str">
        <f t="shared" si="451"/>
        <v>GTS-120</v>
      </c>
      <c r="P40" s="715">
        <f t="shared" si="452"/>
        <v>875</v>
      </c>
      <c r="Q40" s="716" t="str">
        <f t="shared" si="453"/>
        <v>5%-7%</v>
      </c>
      <c r="R40" s="729"/>
      <c r="S40" s="729">
        <f t="shared" si="238"/>
        <v>0</v>
      </c>
      <c r="T40" s="730"/>
      <c r="U40" s="730"/>
      <c r="V40" s="719" t="str">
        <f t="shared" si="239"/>
        <v/>
      </c>
      <c r="W40" s="719" t="str">
        <f t="shared" si="240"/>
        <v/>
      </c>
      <c r="X40" s="1022"/>
      <c r="Y40" s="721" t="str">
        <f t="shared" si="241"/>
        <v/>
      </c>
      <c r="Z40" s="722" t="str">
        <f t="shared" si="242"/>
        <v>20C</v>
      </c>
      <c r="AA40" s="715" t="str">
        <f t="shared" si="243"/>
        <v>GTS-120</v>
      </c>
      <c r="AB40" s="715">
        <f t="shared" si="244"/>
        <v>875</v>
      </c>
      <c r="AC40" s="716" t="str">
        <f t="shared" si="245"/>
        <v>5%-7%</v>
      </c>
      <c r="AD40" s="729"/>
      <c r="AE40" s="718">
        <f t="shared" si="246"/>
        <v>0</v>
      </c>
      <c r="AF40" s="730"/>
      <c r="AG40" s="730"/>
      <c r="AH40" s="719" t="str">
        <f t="shared" si="247"/>
        <v/>
      </c>
      <c r="AI40" s="719" t="str">
        <f t="shared" si="248"/>
        <v/>
      </c>
      <c r="AJ40" s="1022"/>
      <c r="AK40" s="721" t="str">
        <f t="shared" si="249"/>
        <v/>
      </c>
      <c r="AL40" s="722" t="str">
        <f t="shared" si="250"/>
        <v>20C</v>
      </c>
      <c r="AM40" s="715" t="str">
        <f t="shared" si="251"/>
        <v>GTS-120</v>
      </c>
      <c r="AN40" s="715">
        <f t="shared" si="252"/>
        <v>875</v>
      </c>
      <c r="AO40" s="716" t="str">
        <f t="shared" si="253"/>
        <v>5%-7%</v>
      </c>
      <c r="AP40" s="729"/>
      <c r="AQ40" s="718">
        <f t="shared" si="254"/>
        <v>0</v>
      </c>
      <c r="AR40" s="730"/>
      <c r="AS40" s="730"/>
      <c r="AT40" s="719" t="str">
        <f t="shared" si="255"/>
        <v/>
      </c>
      <c r="AU40" s="1046" t="str">
        <f t="shared" si="256"/>
        <v/>
      </c>
      <c r="AV40" s="1022"/>
      <c r="AW40" s="721" t="str">
        <f t="shared" si="441"/>
        <v/>
      </c>
      <c r="AX40" s="722" t="str">
        <f t="shared" si="258"/>
        <v>20C</v>
      </c>
      <c r="AY40" s="715" t="str">
        <f t="shared" si="259"/>
        <v>GTS-120</v>
      </c>
      <c r="AZ40" s="715">
        <f t="shared" si="260"/>
        <v>875</v>
      </c>
      <c r="BA40" s="716" t="str">
        <f t="shared" si="261"/>
        <v>5%-7%</v>
      </c>
      <c r="BB40" s="729"/>
      <c r="BC40" s="718">
        <f t="shared" si="262"/>
        <v>0</v>
      </c>
      <c r="BD40" s="730"/>
      <c r="BE40" s="730"/>
      <c r="BF40" s="719" t="str">
        <f t="shared" si="263"/>
        <v/>
      </c>
      <c r="BG40" s="1046" t="str">
        <f t="shared" si="264"/>
        <v/>
      </c>
      <c r="BH40" s="1022"/>
      <c r="BI40" s="721" t="str">
        <f t="shared" si="265"/>
        <v/>
      </c>
      <c r="BJ40" s="731">
        <f t="shared" si="266"/>
        <v>0</v>
      </c>
      <c r="BK40" s="1047" t="str">
        <f t="shared" si="267"/>
        <v/>
      </c>
      <c r="BL40" s="722" t="str">
        <f t="shared" si="268"/>
        <v>20C</v>
      </c>
      <c r="BM40" s="715" t="str">
        <f t="shared" si="269"/>
        <v>GTS-120</v>
      </c>
      <c r="BN40" s="715">
        <f t="shared" si="270"/>
        <v>875</v>
      </c>
      <c r="BO40" s="716" t="str">
        <f t="shared" si="271"/>
        <v>5%-7%</v>
      </c>
      <c r="BP40" s="729"/>
      <c r="BQ40" s="718">
        <f t="shared" si="272"/>
        <v>0</v>
      </c>
      <c r="BR40" s="730"/>
      <c r="BS40" s="730"/>
      <c r="BT40" s="719" t="str">
        <f t="shared" si="273"/>
        <v/>
      </c>
      <c r="BU40" s="1046" t="str">
        <f t="shared" si="274"/>
        <v/>
      </c>
      <c r="BV40" s="1022"/>
      <c r="BW40" s="729" t="str">
        <f t="shared" si="442"/>
        <v/>
      </c>
      <c r="BX40" s="722" t="str">
        <f t="shared" si="276"/>
        <v>20C</v>
      </c>
      <c r="BY40" s="715" t="str">
        <f t="shared" si="277"/>
        <v>GTS-120</v>
      </c>
      <c r="BZ40" s="715">
        <f t="shared" si="278"/>
        <v>875</v>
      </c>
      <c r="CA40" s="716" t="str">
        <f t="shared" si="279"/>
        <v>5%-7%</v>
      </c>
      <c r="CB40" s="729"/>
      <c r="CC40" s="718">
        <f t="shared" si="280"/>
        <v>0</v>
      </c>
      <c r="CD40" s="730"/>
      <c r="CE40" s="730"/>
      <c r="CF40" s="719" t="str">
        <f t="shared" si="281"/>
        <v/>
      </c>
      <c r="CG40" s="1046" t="str">
        <f t="shared" si="282"/>
        <v/>
      </c>
      <c r="CH40" s="1022"/>
      <c r="CI40" s="729" t="str">
        <f t="shared" si="283"/>
        <v/>
      </c>
      <c r="CJ40" s="722" t="str">
        <f t="shared" si="284"/>
        <v>20C</v>
      </c>
      <c r="CK40" s="715" t="str">
        <f t="shared" si="285"/>
        <v>GTS-120</v>
      </c>
      <c r="CL40" s="715">
        <f t="shared" si="286"/>
        <v>875</v>
      </c>
      <c r="CM40" s="716" t="str">
        <f t="shared" si="287"/>
        <v>5%-7%</v>
      </c>
      <c r="CN40" s="729"/>
      <c r="CO40" s="718">
        <f t="shared" si="288"/>
        <v>0</v>
      </c>
      <c r="CP40" s="730"/>
      <c r="CQ40" s="730"/>
      <c r="CR40" s="719" t="str">
        <f t="shared" si="289"/>
        <v/>
      </c>
      <c r="CS40" s="1046" t="str">
        <f t="shared" si="290"/>
        <v/>
      </c>
      <c r="CT40" s="1022"/>
      <c r="CU40" s="729" t="str">
        <f t="shared" si="291"/>
        <v/>
      </c>
      <c r="CV40" s="722" t="str">
        <f t="shared" si="292"/>
        <v>20C</v>
      </c>
      <c r="CW40" s="715" t="str">
        <f t="shared" si="293"/>
        <v>GTS-120</v>
      </c>
      <c r="CX40" s="715">
        <f t="shared" si="294"/>
        <v>875</v>
      </c>
      <c r="CY40" s="716" t="str">
        <f t="shared" si="295"/>
        <v>5%-7%</v>
      </c>
      <c r="CZ40" s="729"/>
      <c r="DA40" s="718">
        <f t="shared" si="296"/>
        <v>0</v>
      </c>
      <c r="DB40" s="730"/>
      <c r="DC40" s="730"/>
      <c r="DD40" s="719" t="str">
        <f t="shared" si="297"/>
        <v/>
      </c>
      <c r="DE40" s="1046" t="str">
        <f t="shared" si="298"/>
        <v/>
      </c>
      <c r="DF40" s="1022"/>
      <c r="DG40" s="729" t="str">
        <f t="shared" si="443"/>
        <v/>
      </c>
      <c r="DH40" s="722" t="str">
        <f t="shared" si="300"/>
        <v>20C</v>
      </c>
      <c r="DI40" s="715" t="str">
        <f t="shared" si="301"/>
        <v>GTS-120</v>
      </c>
      <c r="DJ40" s="715">
        <f t="shared" si="302"/>
        <v>875</v>
      </c>
      <c r="DK40" s="716" t="str">
        <f t="shared" si="303"/>
        <v>5%-7%</v>
      </c>
      <c r="DL40" s="729"/>
      <c r="DM40" s="718">
        <f t="shared" si="304"/>
        <v>0</v>
      </c>
      <c r="DN40" s="730"/>
      <c r="DO40" s="730"/>
      <c r="DP40" s="719" t="str">
        <f t="shared" si="305"/>
        <v/>
      </c>
      <c r="DQ40" s="1046" t="str">
        <f t="shared" si="306"/>
        <v/>
      </c>
      <c r="DR40" s="1022"/>
      <c r="DS40" s="732" t="str">
        <f t="shared" si="307"/>
        <v/>
      </c>
      <c r="DT40" s="1048">
        <f t="shared" si="308"/>
        <v>0</v>
      </c>
      <c r="DU40" s="1049" t="str">
        <f t="shared" si="309"/>
        <v/>
      </c>
      <c r="DV40" s="722" t="str">
        <f t="shared" si="310"/>
        <v>20C</v>
      </c>
      <c r="DW40" s="715" t="str">
        <f t="shared" si="311"/>
        <v>GTS-120</v>
      </c>
      <c r="DX40" s="715">
        <f t="shared" si="312"/>
        <v>875</v>
      </c>
      <c r="DY40" s="716" t="str">
        <f t="shared" si="313"/>
        <v>5%-7%</v>
      </c>
      <c r="DZ40" s="729"/>
      <c r="EA40" s="718">
        <f t="shared" si="314"/>
        <v>0</v>
      </c>
      <c r="EB40" s="730"/>
      <c r="EC40" s="730"/>
      <c r="ED40" s="719" t="str">
        <f t="shared" si="315"/>
        <v/>
      </c>
      <c r="EE40" s="1046" t="str">
        <f t="shared" si="316"/>
        <v/>
      </c>
      <c r="EF40" s="1022"/>
      <c r="EG40" s="729" t="str">
        <f t="shared" si="444"/>
        <v/>
      </c>
      <c r="EH40" s="722" t="str">
        <f t="shared" si="318"/>
        <v>20C</v>
      </c>
      <c r="EI40" s="715" t="str">
        <f t="shared" si="319"/>
        <v>GTS-120</v>
      </c>
      <c r="EJ40" s="715">
        <f t="shared" si="320"/>
        <v>875</v>
      </c>
      <c r="EK40" s="716" t="str">
        <f t="shared" si="321"/>
        <v>5%-7%</v>
      </c>
      <c r="EL40" s="729"/>
      <c r="EM40" s="718">
        <f t="shared" si="322"/>
        <v>0</v>
      </c>
      <c r="EN40" s="730"/>
      <c r="EO40" s="730"/>
      <c r="EP40" s="719" t="str">
        <f t="shared" si="323"/>
        <v/>
      </c>
      <c r="EQ40" s="1046" t="str">
        <f t="shared" si="324"/>
        <v/>
      </c>
      <c r="ER40" s="1022"/>
      <c r="ES40" s="729" t="str">
        <f>IF(EP40="",IF(EM40=0,"",EM40),"")</f>
        <v/>
      </c>
      <c r="ET40" s="722" t="str">
        <f t="shared" si="326"/>
        <v>20C</v>
      </c>
      <c r="EU40" s="715" t="str">
        <f t="shared" si="327"/>
        <v>GTS-120</v>
      </c>
      <c r="EV40" s="715">
        <f t="shared" si="328"/>
        <v>875</v>
      </c>
      <c r="EW40" s="716" t="str">
        <f t="shared" si="329"/>
        <v>5%-7%</v>
      </c>
      <c r="EX40" s="729"/>
      <c r="EY40" s="718">
        <f t="shared" si="330"/>
        <v>0</v>
      </c>
      <c r="EZ40" s="730"/>
      <c r="FA40" s="730"/>
      <c r="FB40" s="719" t="str">
        <f t="shared" si="331"/>
        <v/>
      </c>
      <c r="FC40" s="1046" t="str">
        <f t="shared" si="332"/>
        <v/>
      </c>
      <c r="FD40" s="1022"/>
      <c r="FE40" s="729" t="str">
        <f t="shared" si="333"/>
        <v/>
      </c>
      <c r="FF40" s="722" t="str">
        <f t="shared" si="334"/>
        <v>20C</v>
      </c>
      <c r="FG40" s="715" t="str">
        <f t="shared" si="335"/>
        <v>GTS-120</v>
      </c>
      <c r="FH40" s="715">
        <f t="shared" si="336"/>
        <v>875</v>
      </c>
      <c r="FI40" s="716" t="str">
        <f t="shared" si="337"/>
        <v>5%-7%</v>
      </c>
      <c r="FJ40" s="729"/>
      <c r="FK40" s="718">
        <f t="shared" si="338"/>
        <v>0</v>
      </c>
      <c r="FL40" s="730"/>
      <c r="FM40" s="730"/>
      <c r="FN40" s="719" t="str">
        <f t="shared" si="339"/>
        <v/>
      </c>
      <c r="FO40" s="1046" t="str">
        <f t="shared" si="340"/>
        <v/>
      </c>
      <c r="FP40" s="1022"/>
      <c r="FQ40" s="729" t="str">
        <f t="shared" si="445"/>
        <v/>
      </c>
      <c r="FR40" s="722" t="str">
        <f t="shared" si="342"/>
        <v>20C</v>
      </c>
      <c r="FS40" s="715" t="str">
        <f t="shared" si="343"/>
        <v>GTS-120</v>
      </c>
      <c r="FT40" s="715">
        <f t="shared" si="344"/>
        <v>875</v>
      </c>
      <c r="FU40" s="716" t="str">
        <f t="shared" si="345"/>
        <v>5%-7%</v>
      </c>
      <c r="FV40" s="729"/>
      <c r="FW40" s="718">
        <f t="shared" si="346"/>
        <v>0</v>
      </c>
      <c r="FX40" s="730"/>
      <c r="FY40" s="730"/>
      <c r="FZ40" s="719" t="str">
        <f t="shared" si="347"/>
        <v/>
      </c>
      <c r="GA40" s="1046" t="str">
        <f t="shared" si="348"/>
        <v/>
      </c>
      <c r="GB40" s="1022"/>
      <c r="GC40" s="729" t="str">
        <f t="shared" si="349"/>
        <v/>
      </c>
      <c r="GD40" s="1048">
        <f t="shared" si="350"/>
        <v>0</v>
      </c>
      <c r="GE40" s="1047" t="str">
        <f t="shared" si="351"/>
        <v/>
      </c>
      <c r="GF40" s="722" t="str">
        <f t="shared" si="352"/>
        <v>20C</v>
      </c>
      <c r="GG40" s="715" t="str">
        <f t="shared" si="353"/>
        <v>GTS-120</v>
      </c>
      <c r="GH40" s="715">
        <f t="shared" si="354"/>
        <v>875</v>
      </c>
      <c r="GI40" s="716" t="str">
        <f t="shared" si="355"/>
        <v>5%-7%</v>
      </c>
      <c r="GJ40" s="729"/>
      <c r="GK40" s="718">
        <f t="shared" si="356"/>
        <v>0</v>
      </c>
      <c r="GL40" s="730"/>
      <c r="GM40" s="730"/>
      <c r="GN40" s="719" t="str">
        <f t="shared" si="357"/>
        <v/>
      </c>
      <c r="GO40" s="1046" t="str">
        <f t="shared" si="358"/>
        <v/>
      </c>
      <c r="GP40" s="1022"/>
      <c r="GQ40" s="729" t="str">
        <f t="shared" si="446"/>
        <v/>
      </c>
      <c r="GR40" s="722" t="str">
        <f t="shared" si="360"/>
        <v>20C</v>
      </c>
      <c r="GS40" s="715" t="str">
        <f t="shared" si="361"/>
        <v>GTS-120</v>
      </c>
      <c r="GT40" s="715">
        <f t="shared" si="362"/>
        <v>875</v>
      </c>
      <c r="GU40" s="716" t="str">
        <f t="shared" si="363"/>
        <v>5%-7%</v>
      </c>
      <c r="GV40" s="729"/>
      <c r="GW40" s="718">
        <f t="shared" si="364"/>
        <v>0</v>
      </c>
      <c r="GX40" s="730"/>
      <c r="GY40" s="730"/>
      <c r="GZ40" s="719" t="str">
        <f t="shared" si="365"/>
        <v/>
      </c>
      <c r="HA40" s="1046" t="str">
        <f t="shared" si="366"/>
        <v/>
      </c>
      <c r="HB40" s="1022"/>
      <c r="HC40" s="729" t="str">
        <f t="shared" si="367"/>
        <v/>
      </c>
      <c r="HD40" s="722" t="str">
        <f t="shared" si="368"/>
        <v>20C</v>
      </c>
      <c r="HE40" s="715" t="str">
        <f t="shared" si="369"/>
        <v>GTS-120</v>
      </c>
      <c r="HF40" s="715">
        <f t="shared" si="370"/>
        <v>875</v>
      </c>
      <c r="HG40" s="716" t="str">
        <f t="shared" si="371"/>
        <v>5%-7%</v>
      </c>
      <c r="HH40" s="729"/>
      <c r="HI40" s="718">
        <f t="shared" si="372"/>
        <v>0</v>
      </c>
      <c r="HJ40" s="730"/>
      <c r="HK40" s="730"/>
      <c r="HL40" s="719" t="str">
        <f t="shared" si="373"/>
        <v/>
      </c>
      <c r="HM40" s="1046" t="str">
        <f t="shared" si="374"/>
        <v/>
      </c>
      <c r="HN40" s="1022"/>
      <c r="HO40" s="729" t="str">
        <f t="shared" si="375"/>
        <v/>
      </c>
      <c r="HP40" s="722" t="str">
        <f t="shared" si="376"/>
        <v>20C</v>
      </c>
      <c r="HQ40" s="715" t="str">
        <f t="shared" si="377"/>
        <v>GTS-120</v>
      </c>
      <c r="HR40" s="715">
        <f t="shared" si="378"/>
        <v>875</v>
      </c>
      <c r="HS40" s="716" t="str">
        <f t="shared" si="379"/>
        <v>5%-7%</v>
      </c>
      <c r="HT40" s="729"/>
      <c r="HU40" s="718">
        <f t="shared" si="380"/>
        <v>0</v>
      </c>
      <c r="HV40" s="730"/>
      <c r="HW40" s="730"/>
      <c r="HX40" s="719" t="str">
        <f t="shared" si="381"/>
        <v/>
      </c>
      <c r="HY40" s="1046" t="str">
        <f t="shared" si="382"/>
        <v/>
      </c>
      <c r="HZ40" s="1022"/>
      <c r="IA40" s="729" t="str">
        <f t="shared" si="447"/>
        <v/>
      </c>
      <c r="IB40" s="722" t="str">
        <f t="shared" si="384"/>
        <v>20C</v>
      </c>
      <c r="IC40" s="715" t="str">
        <f t="shared" si="385"/>
        <v>GTS-120</v>
      </c>
      <c r="ID40" s="715">
        <f t="shared" si="386"/>
        <v>875</v>
      </c>
      <c r="IE40" s="716" t="str">
        <f t="shared" si="387"/>
        <v>5%-7%</v>
      </c>
      <c r="IF40" s="729"/>
      <c r="IG40" s="718">
        <f t="shared" si="388"/>
        <v>0</v>
      </c>
      <c r="IH40" s="730"/>
      <c r="II40" s="730"/>
      <c r="IJ40" s="719" t="str">
        <f t="shared" si="389"/>
        <v/>
      </c>
      <c r="IK40" s="1046" t="str">
        <f t="shared" si="390"/>
        <v/>
      </c>
      <c r="IL40" s="1022"/>
      <c r="IM40" s="729" t="str">
        <f t="shared" si="391"/>
        <v/>
      </c>
      <c r="IN40" s="1048">
        <f t="shared" si="392"/>
        <v>0</v>
      </c>
      <c r="IO40" s="1047" t="str">
        <f t="shared" si="393"/>
        <v/>
      </c>
      <c r="IP40" s="722" t="str">
        <f t="shared" si="394"/>
        <v>20C</v>
      </c>
      <c r="IQ40" s="715" t="str">
        <f t="shared" si="395"/>
        <v>GTS-120</v>
      </c>
      <c r="IR40" s="715">
        <f t="shared" si="396"/>
        <v>875</v>
      </c>
      <c r="IS40" s="716" t="str">
        <f t="shared" si="397"/>
        <v>5%-7%</v>
      </c>
      <c r="IT40" s="729"/>
      <c r="IU40" s="718">
        <f t="shared" si="398"/>
        <v>0</v>
      </c>
      <c r="IV40" s="730"/>
      <c r="IW40" s="730"/>
      <c r="IX40" s="719" t="str">
        <f t="shared" si="399"/>
        <v/>
      </c>
      <c r="IY40" s="1046" t="str">
        <f t="shared" si="400"/>
        <v/>
      </c>
      <c r="IZ40" s="1022"/>
      <c r="JA40" s="729" t="str">
        <f t="shared" si="448"/>
        <v/>
      </c>
      <c r="JB40" s="722" t="str">
        <f t="shared" si="402"/>
        <v>20C</v>
      </c>
      <c r="JC40" s="715" t="str">
        <f t="shared" si="403"/>
        <v>GTS-120</v>
      </c>
      <c r="JD40" s="715">
        <f t="shared" si="404"/>
        <v>875</v>
      </c>
      <c r="JE40" s="716" t="str">
        <f t="shared" si="405"/>
        <v>5%-7%</v>
      </c>
      <c r="JF40" s="729"/>
      <c r="JG40" s="718">
        <f t="shared" si="406"/>
        <v>0</v>
      </c>
      <c r="JH40" s="730"/>
      <c r="JI40" s="730"/>
      <c r="JJ40" s="719" t="str">
        <f t="shared" si="407"/>
        <v/>
      </c>
      <c r="JK40" s="1046" t="str">
        <f t="shared" si="408"/>
        <v/>
      </c>
      <c r="JL40" s="1022"/>
      <c r="JM40" s="729" t="str">
        <f t="shared" si="409"/>
        <v/>
      </c>
      <c r="JN40" s="722" t="str">
        <f t="shared" si="410"/>
        <v>20C</v>
      </c>
      <c r="JO40" s="715" t="str">
        <f t="shared" si="411"/>
        <v>GTS-120</v>
      </c>
      <c r="JP40" s="715">
        <f t="shared" si="412"/>
        <v>875</v>
      </c>
      <c r="JQ40" s="716" t="str">
        <f t="shared" si="413"/>
        <v>5%-7%</v>
      </c>
      <c r="JR40" s="729"/>
      <c r="JS40" s="718">
        <f t="shared" si="414"/>
        <v>0</v>
      </c>
      <c r="JT40" s="730"/>
      <c r="JU40" s="730"/>
      <c r="JV40" s="719" t="str">
        <f t="shared" si="415"/>
        <v/>
      </c>
      <c r="JW40" s="1046" t="str">
        <f t="shared" si="416"/>
        <v/>
      </c>
      <c r="JX40" s="1022"/>
      <c r="JY40" s="729" t="str">
        <f t="shared" si="417"/>
        <v/>
      </c>
      <c r="JZ40" s="722" t="str">
        <f t="shared" si="418"/>
        <v>20C</v>
      </c>
      <c r="KA40" s="715" t="str">
        <f t="shared" si="419"/>
        <v>GTS-120</v>
      </c>
      <c r="KB40" s="715">
        <f t="shared" si="420"/>
        <v>875</v>
      </c>
      <c r="KC40" s="716" t="str">
        <f t="shared" si="421"/>
        <v>5%-7%</v>
      </c>
      <c r="KD40" s="729"/>
      <c r="KE40" s="718">
        <f t="shared" si="422"/>
        <v>0</v>
      </c>
      <c r="KF40" s="730"/>
      <c r="KG40" s="730"/>
      <c r="KH40" s="719" t="str">
        <f t="shared" si="423"/>
        <v/>
      </c>
      <c r="KI40" s="1046" t="str">
        <f t="shared" si="424"/>
        <v/>
      </c>
      <c r="KJ40" s="1022"/>
      <c r="KK40" s="729" t="str">
        <f t="shared" si="449"/>
        <v/>
      </c>
      <c r="KL40" s="722" t="str">
        <f t="shared" si="426"/>
        <v>20C</v>
      </c>
      <c r="KM40" s="715" t="str">
        <f t="shared" si="427"/>
        <v>GTS-120</v>
      </c>
      <c r="KN40" s="715">
        <f t="shared" si="428"/>
        <v>875</v>
      </c>
      <c r="KO40" s="716" t="str">
        <f t="shared" si="429"/>
        <v>5%-7%</v>
      </c>
      <c r="KP40" s="729"/>
      <c r="KQ40" s="718">
        <f t="shared" si="430"/>
        <v>0</v>
      </c>
      <c r="KR40" s="730"/>
      <c r="KS40" s="730"/>
      <c r="KT40" s="719" t="str">
        <f t="shared" si="431"/>
        <v/>
      </c>
      <c r="KU40" s="1046" t="str">
        <f t="shared" si="432"/>
        <v/>
      </c>
      <c r="KV40" s="1022"/>
      <c r="KW40" s="729" t="str">
        <f t="shared" si="433"/>
        <v/>
      </c>
      <c r="KX40" s="1048">
        <f t="shared" si="434"/>
        <v>0</v>
      </c>
      <c r="KY40" s="1047" t="str">
        <f t="shared" si="435"/>
        <v/>
      </c>
    </row>
    <row r="41" spans="1:311" ht="15.75">
      <c r="A41" s="1021" t="s">
        <v>82</v>
      </c>
      <c r="B41" s="759" t="s">
        <v>194</v>
      </c>
      <c r="C41" s="715" t="str">
        <f>VLOOKUP($B41,'OP Info'!$C$67:$J$101,4,FALSE)</f>
        <v>GTS-120</v>
      </c>
      <c r="D41" s="715">
        <f>VLOOKUP($B41,'OP Info'!$C$67:$J$101,3,FALSE)</f>
        <v>590</v>
      </c>
      <c r="E41" s="716" t="str">
        <f>CONCATENATE(VLOOKUP($B41,'OP Info'!$C$67:$J$101,5,FALSE),"%-",VLOOKUP($B41,'OP Info'!$C$67:$J$101,6,FALSE),"%")</f>
        <v>5%-7%</v>
      </c>
      <c r="F41" s="721"/>
      <c r="G41" s="718">
        <f t="shared" si="234"/>
        <v>0</v>
      </c>
      <c r="H41" s="786"/>
      <c r="I41" s="1054"/>
      <c r="J41" s="719" t="str">
        <f t="shared" si="235"/>
        <v/>
      </c>
      <c r="K41" s="1046" t="str">
        <f t="shared" si="236"/>
        <v/>
      </c>
      <c r="L41" s="720"/>
      <c r="M41" s="721" t="str">
        <f t="shared" si="440"/>
        <v/>
      </c>
      <c r="N41" s="722" t="str">
        <f t="shared" si="450"/>
        <v>10E</v>
      </c>
      <c r="O41" s="715" t="str">
        <f t="shared" si="451"/>
        <v>GTS-120</v>
      </c>
      <c r="P41" s="715">
        <f t="shared" si="452"/>
        <v>590</v>
      </c>
      <c r="Q41" s="716" t="str">
        <f t="shared" si="453"/>
        <v>5%-7%</v>
      </c>
      <c r="R41" s="729"/>
      <c r="S41" s="729">
        <f t="shared" si="238"/>
        <v>0</v>
      </c>
      <c r="T41" s="730"/>
      <c r="U41" s="730"/>
      <c r="V41" s="719" t="str">
        <f t="shared" si="239"/>
        <v/>
      </c>
      <c r="W41" s="719" t="str">
        <f t="shared" si="240"/>
        <v/>
      </c>
      <c r="X41" s="1022"/>
      <c r="Y41" s="721" t="str">
        <f t="shared" si="241"/>
        <v/>
      </c>
      <c r="Z41" s="722" t="str">
        <f t="shared" si="242"/>
        <v>10E</v>
      </c>
      <c r="AA41" s="715" t="str">
        <f t="shared" si="243"/>
        <v>GTS-120</v>
      </c>
      <c r="AB41" s="715">
        <f t="shared" si="244"/>
        <v>590</v>
      </c>
      <c r="AC41" s="716" t="str">
        <f t="shared" si="245"/>
        <v>5%-7%</v>
      </c>
      <c r="AD41" s="729"/>
      <c r="AE41" s="718">
        <f t="shared" si="246"/>
        <v>0</v>
      </c>
      <c r="AF41" s="730"/>
      <c r="AG41" s="730"/>
      <c r="AH41" s="719" t="str">
        <f t="shared" si="247"/>
        <v/>
      </c>
      <c r="AI41" s="719" t="str">
        <f t="shared" si="248"/>
        <v/>
      </c>
      <c r="AJ41" s="1022"/>
      <c r="AK41" s="721" t="str">
        <f t="shared" si="249"/>
        <v/>
      </c>
      <c r="AL41" s="722" t="str">
        <f t="shared" si="250"/>
        <v>10E</v>
      </c>
      <c r="AM41" s="715" t="str">
        <f t="shared" si="251"/>
        <v>GTS-120</v>
      </c>
      <c r="AN41" s="715">
        <f t="shared" si="252"/>
        <v>590</v>
      </c>
      <c r="AO41" s="716" t="str">
        <f t="shared" si="253"/>
        <v>5%-7%</v>
      </c>
      <c r="AP41" s="729"/>
      <c r="AQ41" s="718">
        <f t="shared" si="254"/>
        <v>0</v>
      </c>
      <c r="AR41" s="730"/>
      <c r="AS41" s="730"/>
      <c r="AT41" s="719" t="str">
        <f t="shared" si="255"/>
        <v/>
      </c>
      <c r="AU41" s="1046" t="str">
        <f t="shared" si="256"/>
        <v/>
      </c>
      <c r="AV41" s="1022"/>
      <c r="AW41" s="721" t="str">
        <f t="shared" si="441"/>
        <v/>
      </c>
      <c r="AX41" s="722" t="str">
        <f t="shared" si="258"/>
        <v>10E</v>
      </c>
      <c r="AY41" s="715" t="str">
        <f t="shared" si="259"/>
        <v>GTS-120</v>
      </c>
      <c r="AZ41" s="715">
        <f t="shared" si="260"/>
        <v>590</v>
      </c>
      <c r="BA41" s="716" t="str">
        <f t="shared" si="261"/>
        <v>5%-7%</v>
      </c>
      <c r="BB41" s="729"/>
      <c r="BC41" s="718">
        <f t="shared" si="262"/>
        <v>0</v>
      </c>
      <c r="BD41" s="730"/>
      <c r="BE41" s="730"/>
      <c r="BF41" s="719" t="str">
        <f t="shared" si="263"/>
        <v/>
      </c>
      <c r="BG41" s="1046" t="str">
        <f t="shared" si="264"/>
        <v/>
      </c>
      <c r="BH41" s="1022"/>
      <c r="BI41" s="721" t="str">
        <f t="shared" si="265"/>
        <v/>
      </c>
      <c r="BJ41" s="731">
        <f t="shared" si="266"/>
        <v>0</v>
      </c>
      <c r="BK41" s="1047" t="str">
        <f t="shared" si="267"/>
        <v/>
      </c>
      <c r="BL41" s="722" t="str">
        <f t="shared" si="268"/>
        <v>10E</v>
      </c>
      <c r="BM41" s="715" t="str">
        <f t="shared" si="269"/>
        <v>GTS-120</v>
      </c>
      <c r="BN41" s="715">
        <f t="shared" si="270"/>
        <v>590</v>
      </c>
      <c r="BO41" s="716" t="str">
        <f t="shared" si="271"/>
        <v>5%-7%</v>
      </c>
      <c r="BP41" s="729"/>
      <c r="BQ41" s="718">
        <f t="shared" si="272"/>
        <v>0</v>
      </c>
      <c r="BR41" s="730"/>
      <c r="BS41" s="730"/>
      <c r="BT41" s="719" t="str">
        <f t="shared" si="273"/>
        <v/>
      </c>
      <c r="BU41" s="1046" t="str">
        <f t="shared" si="274"/>
        <v/>
      </c>
      <c r="BV41" s="1022"/>
      <c r="BW41" s="729" t="str">
        <f t="shared" si="442"/>
        <v/>
      </c>
      <c r="BX41" s="722" t="str">
        <f t="shared" si="276"/>
        <v>10E</v>
      </c>
      <c r="BY41" s="715" t="str">
        <f t="shared" si="277"/>
        <v>GTS-120</v>
      </c>
      <c r="BZ41" s="715">
        <f t="shared" si="278"/>
        <v>590</v>
      </c>
      <c r="CA41" s="716" t="str">
        <f t="shared" si="279"/>
        <v>5%-7%</v>
      </c>
      <c r="CB41" s="729"/>
      <c r="CC41" s="718">
        <f t="shared" si="280"/>
        <v>0</v>
      </c>
      <c r="CD41" s="730"/>
      <c r="CE41" s="730"/>
      <c r="CF41" s="719" t="str">
        <f t="shared" si="281"/>
        <v/>
      </c>
      <c r="CG41" s="1046" t="str">
        <f t="shared" si="282"/>
        <v/>
      </c>
      <c r="CH41" s="1022"/>
      <c r="CI41" s="729" t="str">
        <f t="shared" si="283"/>
        <v/>
      </c>
      <c r="CJ41" s="722" t="str">
        <f t="shared" si="284"/>
        <v>10E</v>
      </c>
      <c r="CK41" s="715" t="str">
        <f t="shared" si="285"/>
        <v>GTS-120</v>
      </c>
      <c r="CL41" s="715">
        <f t="shared" si="286"/>
        <v>590</v>
      </c>
      <c r="CM41" s="716" t="str">
        <f t="shared" si="287"/>
        <v>5%-7%</v>
      </c>
      <c r="CN41" s="729"/>
      <c r="CO41" s="718">
        <f t="shared" si="288"/>
        <v>0</v>
      </c>
      <c r="CP41" s="730"/>
      <c r="CQ41" s="730"/>
      <c r="CR41" s="719" t="str">
        <f t="shared" si="289"/>
        <v/>
      </c>
      <c r="CS41" s="1046" t="str">
        <f t="shared" si="290"/>
        <v/>
      </c>
      <c r="CT41" s="1022"/>
      <c r="CU41" s="729" t="str">
        <f t="shared" si="291"/>
        <v/>
      </c>
      <c r="CV41" s="722" t="str">
        <f t="shared" si="292"/>
        <v>10E</v>
      </c>
      <c r="CW41" s="715" t="str">
        <f t="shared" si="293"/>
        <v>GTS-120</v>
      </c>
      <c r="CX41" s="715">
        <f t="shared" si="294"/>
        <v>590</v>
      </c>
      <c r="CY41" s="716" t="str">
        <f t="shared" si="295"/>
        <v>5%-7%</v>
      </c>
      <c r="CZ41" s="729"/>
      <c r="DA41" s="718">
        <f t="shared" si="296"/>
        <v>0</v>
      </c>
      <c r="DB41" s="730"/>
      <c r="DC41" s="730"/>
      <c r="DD41" s="719" t="str">
        <f t="shared" si="297"/>
        <v/>
      </c>
      <c r="DE41" s="1046" t="str">
        <f t="shared" si="298"/>
        <v/>
      </c>
      <c r="DF41" s="1022"/>
      <c r="DG41" s="729" t="str">
        <f t="shared" si="443"/>
        <v/>
      </c>
      <c r="DH41" s="722" t="str">
        <f t="shared" si="300"/>
        <v>10E</v>
      </c>
      <c r="DI41" s="715" t="str">
        <f t="shared" si="301"/>
        <v>GTS-120</v>
      </c>
      <c r="DJ41" s="715">
        <f t="shared" si="302"/>
        <v>590</v>
      </c>
      <c r="DK41" s="716" t="str">
        <f t="shared" si="303"/>
        <v>5%-7%</v>
      </c>
      <c r="DL41" s="729"/>
      <c r="DM41" s="718">
        <f t="shared" si="304"/>
        <v>0</v>
      </c>
      <c r="DN41" s="730"/>
      <c r="DO41" s="730"/>
      <c r="DP41" s="719" t="str">
        <f t="shared" si="305"/>
        <v/>
      </c>
      <c r="DQ41" s="1046" t="str">
        <f t="shared" si="306"/>
        <v/>
      </c>
      <c r="DR41" s="1022"/>
      <c r="DS41" s="732" t="str">
        <f t="shared" si="307"/>
        <v/>
      </c>
      <c r="DT41" s="1048">
        <f t="shared" si="308"/>
        <v>0</v>
      </c>
      <c r="DU41" s="1049" t="str">
        <f t="shared" si="309"/>
        <v/>
      </c>
      <c r="DV41" s="722" t="str">
        <f t="shared" si="310"/>
        <v>10E</v>
      </c>
      <c r="DW41" s="715" t="str">
        <f t="shared" si="311"/>
        <v>GTS-120</v>
      </c>
      <c r="DX41" s="715">
        <f t="shared" si="312"/>
        <v>590</v>
      </c>
      <c r="DY41" s="716" t="str">
        <f t="shared" si="313"/>
        <v>5%-7%</v>
      </c>
      <c r="DZ41" s="729"/>
      <c r="EA41" s="718">
        <f t="shared" si="314"/>
        <v>0</v>
      </c>
      <c r="EB41" s="730"/>
      <c r="EC41" s="730"/>
      <c r="ED41" s="719" t="str">
        <f t="shared" si="315"/>
        <v/>
      </c>
      <c r="EE41" s="1046" t="str">
        <f t="shared" si="316"/>
        <v/>
      </c>
      <c r="EF41" s="1022"/>
      <c r="EG41" s="729" t="str">
        <f t="shared" si="444"/>
        <v/>
      </c>
      <c r="EH41" s="722" t="str">
        <f t="shared" si="318"/>
        <v>10E</v>
      </c>
      <c r="EI41" s="715" t="str">
        <f t="shared" si="319"/>
        <v>GTS-120</v>
      </c>
      <c r="EJ41" s="715">
        <f t="shared" si="320"/>
        <v>590</v>
      </c>
      <c r="EK41" s="716" t="str">
        <f t="shared" si="321"/>
        <v>5%-7%</v>
      </c>
      <c r="EL41" s="729"/>
      <c r="EM41" s="718">
        <f t="shared" si="322"/>
        <v>0</v>
      </c>
      <c r="EN41" s="730"/>
      <c r="EO41" s="730"/>
      <c r="EP41" s="719" t="str">
        <f t="shared" si="323"/>
        <v/>
      </c>
      <c r="EQ41" s="1046" t="str">
        <f t="shared" si="324"/>
        <v/>
      </c>
      <c r="ER41" s="1022"/>
      <c r="ES41" s="729" t="str">
        <f t="shared" si="325"/>
        <v/>
      </c>
      <c r="ET41" s="722" t="str">
        <f t="shared" si="326"/>
        <v>10E</v>
      </c>
      <c r="EU41" s="715" t="str">
        <f t="shared" si="327"/>
        <v>GTS-120</v>
      </c>
      <c r="EV41" s="715">
        <f t="shared" si="328"/>
        <v>590</v>
      </c>
      <c r="EW41" s="716" t="str">
        <f t="shared" si="329"/>
        <v>5%-7%</v>
      </c>
      <c r="EX41" s="729"/>
      <c r="EY41" s="718">
        <f t="shared" si="330"/>
        <v>0</v>
      </c>
      <c r="EZ41" s="730"/>
      <c r="FA41" s="730"/>
      <c r="FB41" s="719" t="str">
        <f t="shared" si="331"/>
        <v/>
      </c>
      <c r="FC41" s="1046" t="str">
        <f t="shared" si="332"/>
        <v/>
      </c>
      <c r="FD41" s="1022"/>
      <c r="FE41" s="729" t="str">
        <f t="shared" si="333"/>
        <v/>
      </c>
      <c r="FF41" s="722" t="str">
        <f t="shared" si="334"/>
        <v>10E</v>
      </c>
      <c r="FG41" s="715" t="str">
        <f t="shared" si="335"/>
        <v>GTS-120</v>
      </c>
      <c r="FH41" s="715">
        <f t="shared" si="336"/>
        <v>590</v>
      </c>
      <c r="FI41" s="716" t="str">
        <f t="shared" si="337"/>
        <v>5%-7%</v>
      </c>
      <c r="FJ41" s="729"/>
      <c r="FK41" s="718">
        <f t="shared" si="338"/>
        <v>0</v>
      </c>
      <c r="FL41" s="730"/>
      <c r="FM41" s="730"/>
      <c r="FN41" s="719" t="str">
        <f t="shared" si="339"/>
        <v/>
      </c>
      <c r="FO41" s="1046" t="str">
        <f t="shared" si="340"/>
        <v/>
      </c>
      <c r="FP41" s="1022"/>
      <c r="FQ41" s="729" t="str">
        <f t="shared" si="445"/>
        <v/>
      </c>
      <c r="FR41" s="722" t="str">
        <f t="shared" si="342"/>
        <v>10E</v>
      </c>
      <c r="FS41" s="715" t="str">
        <f t="shared" si="343"/>
        <v>GTS-120</v>
      </c>
      <c r="FT41" s="715">
        <f t="shared" si="344"/>
        <v>590</v>
      </c>
      <c r="FU41" s="716" t="str">
        <f t="shared" si="345"/>
        <v>5%-7%</v>
      </c>
      <c r="FV41" s="729"/>
      <c r="FW41" s="718">
        <f t="shared" si="346"/>
        <v>0</v>
      </c>
      <c r="FX41" s="730"/>
      <c r="FY41" s="730"/>
      <c r="FZ41" s="719" t="str">
        <f t="shared" si="347"/>
        <v/>
      </c>
      <c r="GA41" s="1046" t="str">
        <f t="shared" si="348"/>
        <v/>
      </c>
      <c r="GB41" s="1022"/>
      <c r="GC41" s="729" t="str">
        <f t="shared" si="349"/>
        <v/>
      </c>
      <c r="GD41" s="1048">
        <f t="shared" si="350"/>
        <v>0</v>
      </c>
      <c r="GE41" s="1047" t="str">
        <f t="shared" si="351"/>
        <v/>
      </c>
      <c r="GF41" s="722" t="str">
        <f t="shared" si="352"/>
        <v>10E</v>
      </c>
      <c r="GG41" s="715" t="str">
        <f t="shared" si="353"/>
        <v>GTS-120</v>
      </c>
      <c r="GH41" s="715">
        <f t="shared" si="354"/>
        <v>590</v>
      </c>
      <c r="GI41" s="716" t="str">
        <f t="shared" si="355"/>
        <v>5%-7%</v>
      </c>
      <c r="GJ41" s="729"/>
      <c r="GK41" s="718">
        <f t="shared" si="356"/>
        <v>0</v>
      </c>
      <c r="GL41" s="730"/>
      <c r="GM41" s="730"/>
      <c r="GN41" s="719" t="str">
        <f t="shared" si="357"/>
        <v/>
      </c>
      <c r="GO41" s="1046" t="str">
        <f t="shared" si="358"/>
        <v/>
      </c>
      <c r="GP41" s="1022"/>
      <c r="GQ41" s="729" t="str">
        <f t="shared" si="446"/>
        <v/>
      </c>
      <c r="GR41" s="722" t="str">
        <f t="shared" si="360"/>
        <v>10E</v>
      </c>
      <c r="GS41" s="715" t="str">
        <f t="shared" si="361"/>
        <v>GTS-120</v>
      </c>
      <c r="GT41" s="715">
        <f t="shared" si="362"/>
        <v>590</v>
      </c>
      <c r="GU41" s="716" t="str">
        <f t="shared" si="363"/>
        <v>5%-7%</v>
      </c>
      <c r="GV41" s="729"/>
      <c r="GW41" s="718">
        <f t="shared" si="364"/>
        <v>0</v>
      </c>
      <c r="GX41" s="730"/>
      <c r="GY41" s="730"/>
      <c r="GZ41" s="719" t="str">
        <f t="shared" si="365"/>
        <v/>
      </c>
      <c r="HA41" s="1046" t="str">
        <f t="shared" si="366"/>
        <v/>
      </c>
      <c r="HB41" s="1022"/>
      <c r="HC41" s="729" t="str">
        <f t="shared" si="367"/>
        <v/>
      </c>
      <c r="HD41" s="722" t="str">
        <f t="shared" si="368"/>
        <v>10E</v>
      </c>
      <c r="HE41" s="715" t="str">
        <f t="shared" si="369"/>
        <v>GTS-120</v>
      </c>
      <c r="HF41" s="715">
        <f t="shared" si="370"/>
        <v>590</v>
      </c>
      <c r="HG41" s="716" t="str">
        <f t="shared" si="371"/>
        <v>5%-7%</v>
      </c>
      <c r="HH41" s="729"/>
      <c r="HI41" s="718">
        <f t="shared" si="372"/>
        <v>0</v>
      </c>
      <c r="HJ41" s="730"/>
      <c r="HK41" s="730"/>
      <c r="HL41" s="719" t="str">
        <f t="shared" si="373"/>
        <v/>
      </c>
      <c r="HM41" s="1046" t="str">
        <f t="shared" si="374"/>
        <v/>
      </c>
      <c r="HN41" s="1022"/>
      <c r="HO41" s="729" t="str">
        <f t="shared" si="375"/>
        <v/>
      </c>
      <c r="HP41" s="722" t="str">
        <f t="shared" si="376"/>
        <v>10E</v>
      </c>
      <c r="HQ41" s="715" t="str">
        <f t="shared" si="377"/>
        <v>GTS-120</v>
      </c>
      <c r="HR41" s="715">
        <f t="shared" si="378"/>
        <v>590</v>
      </c>
      <c r="HS41" s="716" t="str">
        <f t="shared" si="379"/>
        <v>5%-7%</v>
      </c>
      <c r="HT41" s="729"/>
      <c r="HU41" s="718">
        <f t="shared" si="380"/>
        <v>0</v>
      </c>
      <c r="HV41" s="730"/>
      <c r="HW41" s="730"/>
      <c r="HX41" s="719" t="str">
        <f t="shared" si="381"/>
        <v/>
      </c>
      <c r="HY41" s="1046" t="str">
        <f t="shared" si="382"/>
        <v/>
      </c>
      <c r="HZ41" s="1022"/>
      <c r="IA41" s="729" t="str">
        <f t="shared" si="447"/>
        <v/>
      </c>
      <c r="IB41" s="722" t="str">
        <f t="shared" si="384"/>
        <v>10E</v>
      </c>
      <c r="IC41" s="715" t="str">
        <f t="shared" si="385"/>
        <v>GTS-120</v>
      </c>
      <c r="ID41" s="715">
        <f t="shared" si="386"/>
        <v>590</v>
      </c>
      <c r="IE41" s="716" t="str">
        <f t="shared" si="387"/>
        <v>5%-7%</v>
      </c>
      <c r="IF41" s="729"/>
      <c r="IG41" s="718">
        <f t="shared" si="388"/>
        <v>0</v>
      </c>
      <c r="IH41" s="730"/>
      <c r="II41" s="730"/>
      <c r="IJ41" s="719" t="str">
        <f t="shared" si="389"/>
        <v/>
      </c>
      <c r="IK41" s="1046" t="str">
        <f t="shared" si="390"/>
        <v/>
      </c>
      <c r="IL41" s="1022"/>
      <c r="IM41" s="729" t="str">
        <f t="shared" si="391"/>
        <v/>
      </c>
      <c r="IN41" s="1048">
        <f t="shared" si="392"/>
        <v>0</v>
      </c>
      <c r="IO41" s="1047" t="str">
        <f t="shared" si="393"/>
        <v/>
      </c>
      <c r="IP41" s="722" t="str">
        <f t="shared" si="394"/>
        <v>10E</v>
      </c>
      <c r="IQ41" s="715" t="str">
        <f t="shared" si="395"/>
        <v>GTS-120</v>
      </c>
      <c r="IR41" s="715">
        <f t="shared" si="396"/>
        <v>590</v>
      </c>
      <c r="IS41" s="716" t="str">
        <f t="shared" si="397"/>
        <v>5%-7%</v>
      </c>
      <c r="IT41" s="729"/>
      <c r="IU41" s="718">
        <f t="shared" si="398"/>
        <v>0</v>
      </c>
      <c r="IV41" s="730"/>
      <c r="IW41" s="730"/>
      <c r="IX41" s="719" t="str">
        <f t="shared" si="399"/>
        <v/>
      </c>
      <c r="IY41" s="1046" t="str">
        <f t="shared" si="400"/>
        <v/>
      </c>
      <c r="IZ41" s="1022"/>
      <c r="JA41" s="729" t="str">
        <f t="shared" si="448"/>
        <v/>
      </c>
      <c r="JB41" s="722" t="str">
        <f t="shared" si="402"/>
        <v>10E</v>
      </c>
      <c r="JC41" s="715" t="str">
        <f t="shared" si="403"/>
        <v>GTS-120</v>
      </c>
      <c r="JD41" s="715">
        <f t="shared" si="404"/>
        <v>590</v>
      </c>
      <c r="JE41" s="716" t="str">
        <f t="shared" si="405"/>
        <v>5%-7%</v>
      </c>
      <c r="JF41" s="729"/>
      <c r="JG41" s="718">
        <f t="shared" si="406"/>
        <v>0</v>
      </c>
      <c r="JH41" s="730"/>
      <c r="JI41" s="730"/>
      <c r="JJ41" s="719" t="str">
        <f t="shared" si="407"/>
        <v/>
      </c>
      <c r="JK41" s="1046" t="str">
        <f t="shared" si="408"/>
        <v/>
      </c>
      <c r="JL41" s="1022"/>
      <c r="JM41" s="729" t="str">
        <f t="shared" si="409"/>
        <v/>
      </c>
      <c r="JN41" s="722" t="str">
        <f t="shared" si="410"/>
        <v>10E</v>
      </c>
      <c r="JO41" s="715" t="str">
        <f t="shared" si="411"/>
        <v>GTS-120</v>
      </c>
      <c r="JP41" s="715">
        <f t="shared" si="412"/>
        <v>590</v>
      </c>
      <c r="JQ41" s="716" t="str">
        <f t="shared" si="413"/>
        <v>5%-7%</v>
      </c>
      <c r="JR41" s="729"/>
      <c r="JS41" s="718">
        <f t="shared" si="414"/>
        <v>0</v>
      </c>
      <c r="JT41" s="730"/>
      <c r="JU41" s="730"/>
      <c r="JV41" s="719" t="str">
        <f t="shared" si="415"/>
        <v/>
      </c>
      <c r="JW41" s="1046" t="str">
        <f t="shared" si="416"/>
        <v/>
      </c>
      <c r="JX41" s="1022"/>
      <c r="JY41" s="729" t="str">
        <f t="shared" si="417"/>
        <v/>
      </c>
      <c r="JZ41" s="722" t="str">
        <f t="shared" si="418"/>
        <v>10E</v>
      </c>
      <c r="KA41" s="715" t="str">
        <f t="shared" si="419"/>
        <v>GTS-120</v>
      </c>
      <c r="KB41" s="715">
        <f t="shared" si="420"/>
        <v>590</v>
      </c>
      <c r="KC41" s="716" t="str">
        <f t="shared" si="421"/>
        <v>5%-7%</v>
      </c>
      <c r="KD41" s="729"/>
      <c r="KE41" s="718">
        <f t="shared" si="422"/>
        <v>0</v>
      </c>
      <c r="KF41" s="730"/>
      <c r="KG41" s="730"/>
      <c r="KH41" s="719" t="str">
        <f t="shared" si="423"/>
        <v/>
      </c>
      <c r="KI41" s="1046" t="str">
        <f t="shared" si="424"/>
        <v/>
      </c>
      <c r="KJ41" s="1022"/>
      <c r="KK41" s="729" t="str">
        <f t="shared" si="449"/>
        <v/>
      </c>
      <c r="KL41" s="722" t="str">
        <f t="shared" si="426"/>
        <v>10E</v>
      </c>
      <c r="KM41" s="715" t="str">
        <f t="shared" si="427"/>
        <v>GTS-120</v>
      </c>
      <c r="KN41" s="715">
        <f t="shared" si="428"/>
        <v>590</v>
      </c>
      <c r="KO41" s="716" t="str">
        <f t="shared" si="429"/>
        <v>5%-7%</v>
      </c>
      <c r="KP41" s="729"/>
      <c r="KQ41" s="718">
        <f t="shared" si="430"/>
        <v>0</v>
      </c>
      <c r="KR41" s="730"/>
      <c r="KS41" s="730"/>
      <c r="KT41" s="719" t="str">
        <f t="shared" si="431"/>
        <v/>
      </c>
      <c r="KU41" s="1046" t="str">
        <f t="shared" si="432"/>
        <v/>
      </c>
      <c r="KV41" s="1022"/>
      <c r="KW41" s="729" t="str">
        <f t="shared" si="433"/>
        <v/>
      </c>
      <c r="KX41" s="1048">
        <f t="shared" si="434"/>
        <v>0</v>
      </c>
      <c r="KY41" s="1047" t="str">
        <f t="shared" si="435"/>
        <v/>
      </c>
    </row>
    <row r="42" spans="1:311" ht="15.75">
      <c r="A42" s="86" t="s">
        <v>82</v>
      </c>
      <c r="B42" s="760" t="s">
        <v>188</v>
      </c>
      <c r="C42" s="26" t="str">
        <f>VLOOKUP($B42,'OP Info'!$C$67:$J$101,4,FALSE)</f>
        <v>GTS-120</v>
      </c>
      <c r="D42" s="26">
        <f>VLOOKUP($B42,'OP Info'!$C$67:$J$101,3,FALSE)</f>
        <v>590</v>
      </c>
      <c r="E42" s="734" t="str">
        <f>CONCATENATE(VLOOKUP($B42,'OP Info'!$C$67:$J$101,5,FALSE),"%-",VLOOKUP($B42,'OP Info'!$C$67:$J$101,6,FALSE),"%")</f>
        <v>5%-7%</v>
      </c>
      <c r="F42" s="739"/>
      <c r="G42" s="374">
        <f t="shared" si="234"/>
        <v>0</v>
      </c>
      <c r="H42" s="991"/>
      <c r="I42" s="1055"/>
      <c r="J42" s="403" t="str">
        <f t="shared" si="235"/>
        <v/>
      </c>
      <c r="K42" s="987" t="str">
        <f t="shared" si="236"/>
        <v/>
      </c>
      <c r="L42" s="741"/>
      <c r="M42" s="739" t="str">
        <f t="shared" si="440"/>
        <v/>
      </c>
      <c r="N42" s="28" t="str">
        <f t="shared" si="450"/>
        <v>10D</v>
      </c>
      <c r="O42" s="26" t="str">
        <f t="shared" si="451"/>
        <v>GTS-120</v>
      </c>
      <c r="P42" s="26">
        <f t="shared" si="452"/>
        <v>590</v>
      </c>
      <c r="Q42" s="734" t="str">
        <f t="shared" si="453"/>
        <v>5%-7%</v>
      </c>
      <c r="R42" s="90"/>
      <c r="S42" s="90">
        <f t="shared" si="238"/>
        <v>0</v>
      </c>
      <c r="T42" s="24"/>
      <c r="U42" s="24"/>
      <c r="V42" s="403" t="str">
        <f t="shared" si="239"/>
        <v/>
      </c>
      <c r="W42" s="403" t="str">
        <f t="shared" si="240"/>
        <v/>
      </c>
      <c r="X42" s="986"/>
      <c r="Y42" s="739" t="str">
        <f t="shared" si="241"/>
        <v/>
      </c>
      <c r="Z42" s="28" t="str">
        <f t="shared" si="242"/>
        <v>10D</v>
      </c>
      <c r="AA42" s="26" t="str">
        <f t="shared" si="243"/>
        <v>GTS-120</v>
      </c>
      <c r="AB42" s="26">
        <f t="shared" si="244"/>
        <v>590</v>
      </c>
      <c r="AC42" s="734" t="str">
        <f t="shared" si="245"/>
        <v>5%-7%</v>
      </c>
      <c r="AD42" s="90"/>
      <c r="AE42" s="374">
        <f t="shared" si="246"/>
        <v>0</v>
      </c>
      <c r="AF42" s="24"/>
      <c r="AG42" s="24"/>
      <c r="AH42" s="403" t="str">
        <f t="shared" si="247"/>
        <v/>
      </c>
      <c r="AI42" s="403" t="str">
        <f t="shared" si="248"/>
        <v/>
      </c>
      <c r="AJ42" s="986"/>
      <c r="AK42" s="739" t="str">
        <f t="shared" si="249"/>
        <v/>
      </c>
      <c r="AL42" s="28" t="str">
        <f t="shared" si="250"/>
        <v>10D</v>
      </c>
      <c r="AM42" s="26" t="str">
        <f t="shared" si="251"/>
        <v>GTS-120</v>
      </c>
      <c r="AN42" s="26">
        <f t="shared" si="252"/>
        <v>590</v>
      </c>
      <c r="AO42" s="734" t="str">
        <f t="shared" si="253"/>
        <v>5%-7%</v>
      </c>
      <c r="AP42" s="90"/>
      <c r="AQ42" s="374">
        <f t="shared" si="254"/>
        <v>0</v>
      </c>
      <c r="AR42" s="24"/>
      <c r="AS42" s="24"/>
      <c r="AT42" s="403" t="str">
        <f t="shared" si="255"/>
        <v/>
      </c>
      <c r="AU42" s="987" t="str">
        <f t="shared" si="256"/>
        <v/>
      </c>
      <c r="AV42" s="986"/>
      <c r="AW42" s="739" t="str">
        <f t="shared" si="441"/>
        <v/>
      </c>
      <c r="AX42" s="28" t="str">
        <f t="shared" si="258"/>
        <v>10D</v>
      </c>
      <c r="AY42" s="26" t="str">
        <f t="shared" si="259"/>
        <v>GTS-120</v>
      </c>
      <c r="AZ42" s="26">
        <f t="shared" si="260"/>
        <v>590</v>
      </c>
      <c r="BA42" s="734" t="str">
        <f t="shared" si="261"/>
        <v>5%-7%</v>
      </c>
      <c r="BB42" s="90"/>
      <c r="BC42" s="374">
        <f t="shared" si="262"/>
        <v>0</v>
      </c>
      <c r="BD42" s="24"/>
      <c r="BE42" s="24"/>
      <c r="BF42" s="403" t="str">
        <f t="shared" si="263"/>
        <v/>
      </c>
      <c r="BG42" s="987" t="str">
        <f t="shared" si="264"/>
        <v/>
      </c>
      <c r="BH42" s="986"/>
      <c r="BI42" s="739" t="str">
        <f t="shared" si="265"/>
        <v/>
      </c>
      <c r="BJ42" s="740">
        <f t="shared" si="266"/>
        <v>0</v>
      </c>
      <c r="BK42" s="988" t="str">
        <f t="shared" si="267"/>
        <v/>
      </c>
      <c r="BL42" s="28" t="str">
        <f t="shared" si="268"/>
        <v>10D</v>
      </c>
      <c r="BM42" s="26" t="str">
        <f t="shared" si="269"/>
        <v>GTS-120</v>
      </c>
      <c r="BN42" s="26">
        <f t="shared" si="270"/>
        <v>590</v>
      </c>
      <c r="BO42" s="734" t="str">
        <f t="shared" si="271"/>
        <v>5%-7%</v>
      </c>
      <c r="BP42" s="90"/>
      <c r="BQ42" s="374">
        <f t="shared" si="272"/>
        <v>0</v>
      </c>
      <c r="BR42" s="24"/>
      <c r="BS42" s="24"/>
      <c r="BT42" s="403" t="str">
        <f t="shared" si="273"/>
        <v/>
      </c>
      <c r="BU42" s="987" t="str">
        <f t="shared" si="274"/>
        <v/>
      </c>
      <c r="BV42" s="986"/>
      <c r="BW42" s="90" t="str">
        <f t="shared" si="442"/>
        <v/>
      </c>
      <c r="BX42" s="28" t="str">
        <f t="shared" si="276"/>
        <v>10D</v>
      </c>
      <c r="BY42" s="26" t="str">
        <f t="shared" si="277"/>
        <v>GTS-120</v>
      </c>
      <c r="BZ42" s="26">
        <f t="shared" si="278"/>
        <v>590</v>
      </c>
      <c r="CA42" s="734" t="str">
        <f t="shared" si="279"/>
        <v>5%-7%</v>
      </c>
      <c r="CB42" s="90"/>
      <c r="CC42" s="374">
        <f t="shared" si="280"/>
        <v>0</v>
      </c>
      <c r="CD42" s="24"/>
      <c r="CE42" s="24"/>
      <c r="CF42" s="403" t="str">
        <f t="shared" si="281"/>
        <v/>
      </c>
      <c r="CG42" s="987" t="str">
        <f t="shared" si="282"/>
        <v/>
      </c>
      <c r="CH42" s="986"/>
      <c r="CI42" s="90" t="str">
        <f t="shared" si="283"/>
        <v/>
      </c>
      <c r="CJ42" s="28" t="str">
        <f t="shared" si="284"/>
        <v>10D</v>
      </c>
      <c r="CK42" s="26" t="str">
        <f t="shared" si="285"/>
        <v>GTS-120</v>
      </c>
      <c r="CL42" s="26">
        <f t="shared" si="286"/>
        <v>590</v>
      </c>
      <c r="CM42" s="734" t="str">
        <f t="shared" si="287"/>
        <v>5%-7%</v>
      </c>
      <c r="CN42" s="90"/>
      <c r="CO42" s="374">
        <f t="shared" si="288"/>
        <v>0</v>
      </c>
      <c r="CP42" s="24"/>
      <c r="CQ42" s="24"/>
      <c r="CR42" s="403" t="str">
        <f t="shared" si="289"/>
        <v/>
      </c>
      <c r="CS42" s="987" t="str">
        <f t="shared" si="290"/>
        <v/>
      </c>
      <c r="CT42" s="986"/>
      <c r="CU42" s="90" t="str">
        <f t="shared" si="291"/>
        <v/>
      </c>
      <c r="CV42" s="28" t="str">
        <f t="shared" si="292"/>
        <v>10D</v>
      </c>
      <c r="CW42" s="26" t="str">
        <f t="shared" si="293"/>
        <v>GTS-120</v>
      </c>
      <c r="CX42" s="26">
        <f t="shared" si="294"/>
        <v>590</v>
      </c>
      <c r="CY42" s="734" t="str">
        <f t="shared" si="295"/>
        <v>5%-7%</v>
      </c>
      <c r="CZ42" s="90"/>
      <c r="DA42" s="374">
        <f t="shared" si="296"/>
        <v>0</v>
      </c>
      <c r="DB42" s="24"/>
      <c r="DC42" s="24"/>
      <c r="DD42" s="403" t="str">
        <f t="shared" si="297"/>
        <v/>
      </c>
      <c r="DE42" s="987" t="str">
        <f t="shared" si="298"/>
        <v/>
      </c>
      <c r="DF42" s="986"/>
      <c r="DG42" s="90" t="str">
        <f t="shared" si="443"/>
        <v/>
      </c>
      <c r="DH42" s="28" t="str">
        <f t="shared" si="300"/>
        <v>10D</v>
      </c>
      <c r="DI42" s="26" t="str">
        <f t="shared" si="301"/>
        <v>GTS-120</v>
      </c>
      <c r="DJ42" s="26">
        <f t="shared" si="302"/>
        <v>590</v>
      </c>
      <c r="DK42" s="734" t="str">
        <f t="shared" si="303"/>
        <v>5%-7%</v>
      </c>
      <c r="DL42" s="90"/>
      <c r="DM42" s="374">
        <f t="shared" si="304"/>
        <v>0</v>
      </c>
      <c r="DN42" s="24"/>
      <c r="DO42" s="24"/>
      <c r="DP42" s="403" t="str">
        <f t="shared" si="305"/>
        <v/>
      </c>
      <c r="DQ42" s="987" t="str">
        <f t="shared" si="306"/>
        <v/>
      </c>
      <c r="DR42" s="986"/>
      <c r="DS42" s="742" t="str">
        <f t="shared" si="307"/>
        <v/>
      </c>
      <c r="DT42" s="989">
        <f t="shared" si="308"/>
        <v>0</v>
      </c>
      <c r="DU42" s="990" t="str">
        <f t="shared" si="309"/>
        <v/>
      </c>
      <c r="DV42" s="28" t="str">
        <f t="shared" si="310"/>
        <v>10D</v>
      </c>
      <c r="DW42" s="26" t="str">
        <f t="shared" si="311"/>
        <v>GTS-120</v>
      </c>
      <c r="DX42" s="26">
        <f t="shared" si="312"/>
        <v>590</v>
      </c>
      <c r="DY42" s="734" t="str">
        <f t="shared" si="313"/>
        <v>5%-7%</v>
      </c>
      <c r="DZ42" s="90"/>
      <c r="EA42" s="374">
        <f t="shared" si="314"/>
        <v>0</v>
      </c>
      <c r="EB42" s="24"/>
      <c r="EC42" s="24"/>
      <c r="ED42" s="403" t="str">
        <f t="shared" si="315"/>
        <v/>
      </c>
      <c r="EE42" s="987" t="str">
        <f t="shared" si="316"/>
        <v/>
      </c>
      <c r="EF42" s="986"/>
      <c r="EG42" s="90" t="str">
        <f t="shared" si="444"/>
        <v/>
      </c>
      <c r="EH42" s="28" t="str">
        <f t="shared" si="318"/>
        <v>10D</v>
      </c>
      <c r="EI42" s="26" t="str">
        <f t="shared" si="319"/>
        <v>GTS-120</v>
      </c>
      <c r="EJ42" s="26">
        <f t="shared" si="320"/>
        <v>590</v>
      </c>
      <c r="EK42" s="734" t="str">
        <f t="shared" si="321"/>
        <v>5%-7%</v>
      </c>
      <c r="EL42" s="90"/>
      <c r="EM42" s="374">
        <f t="shared" si="322"/>
        <v>0</v>
      </c>
      <c r="EN42" s="24"/>
      <c r="EO42" s="24"/>
      <c r="EP42" s="403" t="str">
        <f t="shared" si="323"/>
        <v/>
      </c>
      <c r="EQ42" s="987" t="str">
        <f t="shared" si="324"/>
        <v/>
      </c>
      <c r="ER42" s="986"/>
      <c r="ES42" s="90" t="str">
        <f t="shared" si="325"/>
        <v/>
      </c>
      <c r="ET42" s="28" t="str">
        <f t="shared" si="326"/>
        <v>10D</v>
      </c>
      <c r="EU42" s="26" t="str">
        <f t="shared" si="327"/>
        <v>GTS-120</v>
      </c>
      <c r="EV42" s="26">
        <f t="shared" si="328"/>
        <v>590</v>
      </c>
      <c r="EW42" s="734" t="str">
        <f t="shared" si="329"/>
        <v>5%-7%</v>
      </c>
      <c r="EX42" s="90"/>
      <c r="EY42" s="374">
        <f t="shared" si="330"/>
        <v>0</v>
      </c>
      <c r="EZ42" s="24"/>
      <c r="FA42" s="24"/>
      <c r="FB42" s="403" t="str">
        <f t="shared" si="331"/>
        <v/>
      </c>
      <c r="FC42" s="987" t="str">
        <f t="shared" si="332"/>
        <v/>
      </c>
      <c r="FD42" s="986"/>
      <c r="FE42" s="90" t="str">
        <f t="shared" si="333"/>
        <v/>
      </c>
      <c r="FF42" s="28" t="str">
        <f t="shared" si="334"/>
        <v>10D</v>
      </c>
      <c r="FG42" s="26" t="str">
        <f t="shared" si="335"/>
        <v>GTS-120</v>
      </c>
      <c r="FH42" s="26">
        <f t="shared" si="336"/>
        <v>590</v>
      </c>
      <c r="FI42" s="734" t="str">
        <f t="shared" si="337"/>
        <v>5%-7%</v>
      </c>
      <c r="FJ42" s="90"/>
      <c r="FK42" s="374">
        <f t="shared" si="338"/>
        <v>0</v>
      </c>
      <c r="FL42" s="24"/>
      <c r="FM42" s="24"/>
      <c r="FN42" s="403" t="str">
        <f t="shared" si="339"/>
        <v/>
      </c>
      <c r="FO42" s="987" t="str">
        <f t="shared" si="340"/>
        <v/>
      </c>
      <c r="FP42" s="986"/>
      <c r="FQ42" s="90" t="str">
        <f t="shared" si="445"/>
        <v/>
      </c>
      <c r="FR42" s="28" t="str">
        <f t="shared" si="342"/>
        <v>10D</v>
      </c>
      <c r="FS42" s="26" t="str">
        <f t="shared" si="343"/>
        <v>GTS-120</v>
      </c>
      <c r="FT42" s="26">
        <f t="shared" si="344"/>
        <v>590</v>
      </c>
      <c r="FU42" s="734" t="str">
        <f t="shared" si="345"/>
        <v>5%-7%</v>
      </c>
      <c r="FV42" s="90"/>
      <c r="FW42" s="374">
        <f t="shared" si="346"/>
        <v>0</v>
      </c>
      <c r="FX42" s="24"/>
      <c r="FY42" s="24"/>
      <c r="FZ42" s="403" t="str">
        <f t="shared" si="347"/>
        <v/>
      </c>
      <c r="GA42" s="987" t="str">
        <f t="shared" si="348"/>
        <v/>
      </c>
      <c r="GB42" s="986"/>
      <c r="GC42" s="90" t="str">
        <f t="shared" si="349"/>
        <v/>
      </c>
      <c r="GD42" s="989">
        <f t="shared" si="350"/>
        <v>0</v>
      </c>
      <c r="GE42" s="988" t="str">
        <f t="shared" si="351"/>
        <v/>
      </c>
      <c r="GF42" s="28" t="str">
        <f t="shared" si="352"/>
        <v>10D</v>
      </c>
      <c r="GG42" s="26" t="str">
        <f t="shared" si="353"/>
        <v>GTS-120</v>
      </c>
      <c r="GH42" s="26">
        <f t="shared" si="354"/>
        <v>590</v>
      </c>
      <c r="GI42" s="734" t="str">
        <f t="shared" si="355"/>
        <v>5%-7%</v>
      </c>
      <c r="GJ42" s="90"/>
      <c r="GK42" s="374">
        <f t="shared" si="356"/>
        <v>0</v>
      </c>
      <c r="GL42" s="24"/>
      <c r="GM42" s="24"/>
      <c r="GN42" s="403" t="str">
        <f t="shared" si="357"/>
        <v/>
      </c>
      <c r="GO42" s="987" t="str">
        <f t="shared" si="358"/>
        <v/>
      </c>
      <c r="GP42" s="986"/>
      <c r="GQ42" s="90" t="str">
        <f t="shared" si="446"/>
        <v/>
      </c>
      <c r="GR42" s="28" t="str">
        <f t="shared" si="360"/>
        <v>10D</v>
      </c>
      <c r="GS42" s="26" t="str">
        <f t="shared" si="361"/>
        <v>GTS-120</v>
      </c>
      <c r="GT42" s="26">
        <f t="shared" si="362"/>
        <v>590</v>
      </c>
      <c r="GU42" s="734" t="str">
        <f t="shared" si="363"/>
        <v>5%-7%</v>
      </c>
      <c r="GV42" s="90"/>
      <c r="GW42" s="374">
        <f t="shared" si="364"/>
        <v>0</v>
      </c>
      <c r="GX42" s="24"/>
      <c r="GY42" s="24"/>
      <c r="GZ42" s="403" t="str">
        <f t="shared" si="365"/>
        <v/>
      </c>
      <c r="HA42" s="987" t="str">
        <f t="shared" si="366"/>
        <v/>
      </c>
      <c r="HB42" s="986"/>
      <c r="HC42" s="90" t="str">
        <f t="shared" si="367"/>
        <v/>
      </c>
      <c r="HD42" s="28" t="str">
        <f t="shared" si="368"/>
        <v>10D</v>
      </c>
      <c r="HE42" s="26" t="str">
        <f t="shared" si="369"/>
        <v>GTS-120</v>
      </c>
      <c r="HF42" s="26">
        <f t="shared" si="370"/>
        <v>590</v>
      </c>
      <c r="HG42" s="734" t="str">
        <f t="shared" si="371"/>
        <v>5%-7%</v>
      </c>
      <c r="HH42" s="90"/>
      <c r="HI42" s="374">
        <f t="shared" si="372"/>
        <v>0</v>
      </c>
      <c r="HJ42" s="24"/>
      <c r="HK42" s="24"/>
      <c r="HL42" s="403" t="str">
        <f t="shared" si="373"/>
        <v/>
      </c>
      <c r="HM42" s="987" t="str">
        <f t="shared" si="374"/>
        <v/>
      </c>
      <c r="HN42" s="986"/>
      <c r="HO42" s="90" t="str">
        <f t="shared" si="375"/>
        <v/>
      </c>
      <c r="HP42" s="28" t="str">
        <f t="shared" si="376"/>
        <v>10D</v>
      </c>
      <c r="HQ42" s="26" t="str">
        <f t="shared" si="377"/>
        <v>GTS-120</v>
      </c>
      <c r="HR42" s="26">
        <f t="shared" si="378"/>
        <v>590</v>
      </c>
      <c r="HS42" s="734" t="str">
        <f t="shared" si="379"/>
        <v>5%-7%</v>
      </c>
      <c r="HT42" s="90"/>
      <c r="HU42" s="374">
        <f t="shared" si="380"/>
        <v>0</v>
      </c>
      <c r="HV42" s="24"/>
      <c r="HW42" s="24"/>
      <c r="HX42" s="403" t="str">
        <f t="shared" si="381"/>
        <v/>
      </c>
      <c r="HY42" s="987" t="str">
        <f t="shared" si="382"/>
        <v/>
      </c>
      <c r="HZ42" s="986"/>
      <c r="IA42" s="90" t="str">
        <f t="shared" si="447"/>
        <v/>
      </c>
      <c r="IB42" s="28" t="str">
        <f t="shared" si="384"/>
        <v>10D</v>
      </c>
      <c r="IC42" s="26" t="str">
        <f t="shared" si="385"/>
        <v>GTS-120</v>
      </c>
      <c r="ID42" s="26">
        <f t="shared" si="386"/>
        <v>590</v>
      </c>
      <c r="IE42" s="734" t="str">
        <f t="shared" si="387"/>
        <v>5%-7%</v>
      </c>
      <c r="IF42" s="90"/>
      <c r="IG42" s="374">
        <f t="shared" si="388"/>
        <v>0</v>
      </c>
      <c r="IH42" s="24"/>
      <c r="II42" s="24"/>
      <c r="IJ42" s="403" t="str">
        <f t="shared" si="389"/>
        <v/>
      </c>
      <c r="IK42" s="987" t="str">
        <f t="shared" si="390"/>
        <v/>
      </c>
      <c r="IL42" s="986"/>
      <c r="IM42" s="90" t="str">
        <f t="shared" si="391"/>
        <v/>
      </c>
      <c r="IN42" s="989">
        <f t="shared" si="392"/>
        <v>0</v>
      </c>
      <c r="IO42" s="988" t="str">
        <f t="shared" si="393"/>
        <v/>
      </c>
      <c r="IP42" s="28" t="str">
        <f t="shared" si="394"/>
        <v>10D</v>
      </c>
      <c r="IQ42" s="26" t="str">
        <f t="shared" si="395"/>
        <v>GTS-120</v>
      </c>
      <c r="IR42" s="26">
        <f t="shared" si="396"/>
        <v>590</v>
      </c>
      <c r="IS42" s="734" t="str">
        <f t="shared" si="397"/>
        <v>5%-7%</v>
      </c>
      <c r="IT42" s="90"/>
      <c r="IU42" s="374">
        <f t="shared" si="398"/>
        <v>0</v>
      </c>
      <c r="IV42" s="24"/>
      <c r="IW42" s="24"/>
      <c r="IX42" s="403" t="str">
        <f t="shared" si="399"/>
        <v/>
      </c>
      <c r="IY42" s="987" t="str">
        <f t="shared" si="400"/>
        <v/>
      </c>
      <c r="IZ42" s="986"/>
      <c r="JA42" s="90" t="str">
        <f t="shared" si="448"/>
        <v/>
      </c>
      <c r="JB42" s="28" t="str">
        <f t="shared" si="402"/>
        <v>10D</v>
      </c>
      <c r="JC42" s="26" t="str">
        <f t="shared" si="403"/>
        <v>GTS-120</v>
      </c>
      <c r="JD42" s="26">
        <f t="shared" si="404"/>
        <v>590</v>
      </c>
      <c r="JE42" s="734" t="str">
        <f t="shared" si="405"/>
        <v>5%-7%</v>
      </c>
      <c r="JF42" s="90"/>
      <c r="JG42" s="374">
        <f t="shared" si="406"/>
        <v>0</v>
      </c>
      <c r="JH42" s="24"/>
      <c r="JI42" s="24"/>
      <c r="JJ42" s="403" t="str">
        <f t="shared" si="407"/>
        <v/>
      </c>
      <c r="JK42" s="987" t="str">
        <f t="shared" si="408"/>
        <v/>
      </c>
      <c r="JL42" s="986"/>
      <c r="JM42" s="90" t="str">
        <f t="shared" si="409"/>
        <v/>
      </c>
      <c r="JN42" s="28" t="str">
        <f t="shared" si="410"/>
        <v>10D</v>
      </c>
      <c r="JO42" s="26" t="str">
        <f t="shared" si="411"/>
        <v>GTS-120</v>
      </c>
      <c r="JP42" s="26">
        <f t="shared" si="412"/>
        <v>590</v>
      </c>
      <c r="JQ42" s="734" t="str">
        <f t="shared" si="413"/>
        <v>5%-7%</v>
      </c>
      <c r="JR42" s="90"/>
      <c r="JS42" s="374">
        <f t="shared" si="414"/>
        <v>0</v>
      </c>
      <c r="JT42" s="24"/>
      <c r="JU42" s="24"/>
      <c r="JV42" s="403" t="str">
        <f t="shared" si="415"/>
        <v/>
      </c>
      <c r="JW42" s="987" t="str">
        <f t="shared" si="416"/>
        <v/>
      </c>
      <c r="JX42" s="986"/>
      <c r="JY42" s="90" t="str">
        <f t="shared" si="417"/>
        <v/>
      </c>
      <c r="JZ42" s="28" t="str">
        <f t="shared" si="418"/>
        <v>10D</v>
      </c>
      <c r="KA42" s="26" t="str">
        <f t="shared" si="419"/>
        <v>GTS-120</v>
      </c>
      <c r="KB42" s="26">
        <f t="shared" si="420"/>
        <v>590</v>
      </c>
      <c r="KC42" s="734" t="str">
        <f t="shared" si="421"/>
        <v>5%-7%</v>
      </c>
      <c r="KD42" s="90"/>
      <c r="KE42" s="374">
        <f t="shared" si="422"/>
        <v>0</v>
      </c>
      <c r="KF42" s="24"/>
      <c r="KG42" s="24"/>
      <c r="KH42" s="403" t="str">
        <f t="shared" si="423"/>
        <v/>
      </c>
      <c r="KI42" s="987" t="str">
        <f t="shared" si="424"/>
        <v/>
      </c>
      <c r="KJ42" s="986"/>
      <c r="KK42" s="90" t="str">
        <f t="shared" si="449"/>
        <v/>
      </c>
      <c r="KL42" s="28" t="str">
        <f t="shared" si="426"/>
        <v>10D</v>
      </c>
      <c r="KM42" s="26" t="str">
        <f t="shared" si="427"/>
        <v>GTS-120</v>
      </c>
      <c r="KN42" s="26">
        <f t="shared" si="428"/>
        <v>590</v>
      </c>
      <c r="KO42" s="734" t="str">
        <f t="shared" si="429"/>
        <v>5%-7%</v>
      </c>
      <c r="KP42" s="90"/>
      <c r="KQ42" s="374">
        <f t="shared" si="430"/>
        <v>0</v>
      </c>
      <c r="KR42" s="24"/>
      <c r="KS42" s="24"/>
      <c r="KT42" s="403" t="str">
        <f t="shared" si="431"/>
        <v/>
      </c>
      <c r="KU42" s="987" t="str">
        <f t="shared" si="432"/>
        <v/>
      </c>
      <c r="KV42" s="986"/>
      <c r="KW42" s="90" t="str">
        <f t="shared" si="433"/>
        <v/>
      </c>
      <c r="KX42" s="989">
        <f t="shared" si="434"/>
        <v>0</v>
      </c>
      <c r="KY42" s="988" t="str">
        <f t="shared" si="435"/>
        <v/>
      </c>
    </row>
    <row r="43" spans="1:311" ht="15.75">
      <c r="A43" s="86" t="s">
        <v>82</v>
      </c>
      <c r="B43" s="760" t="s">
        <v>191</v>
      </c>
      <c r="C43" s="26" t="str">
        <f>VLOOKUP($B43,'OP Info'!$C$67:$J$101,4,FALSE)</f>
        <v>GTS-120</v>
      </c>
      <c r="D43" s="26">
        <f>VLOOKUP($B43,'OP Info'!$C$67:$J$101,3,FALSE)</f>
        <v>875</v>
      </c>
      <c r="E43" s="734" t="str">
        <f>CONCATENATE(VLOOKUP($B43,'OP Info'!$C$67:$J$101,5,FALSE),"%-",VLOOKUP($B43,'OP Info'!$C$67:$J$101,6,FALSE),"%")</f>
        <v>5%-7%</v>
      </c>
      <c r="F43" s="739"/>
      <c r="G43" s="374">
        <f t="shared" si="234"/>
        <v>0</v>
      </c>
      <c r="H43" s="991"/>
      <c r="I43" s="1055"/>
      <c r="J43" s="403" t="str">
        <f t="shared" si="235"/>
        <v/>
      </c>
      <c r="K43" s="987" t="str">
        <f t="shared" si="236"/>
        <v/>
      </c>
      <c r="L43" s="741"/>
      <c r="M43" s="739" t="str">
        <f t="shared" si="440"/>
        <v/>
      </c>
      <c r="N43" s="28" t="str">
        <f t="shared" si="450"/>
        <v>20D</v>
      </c>
      <c r="O43" s="26" t="str">
        <f t="shared" si="451"/>
        <v>GTS-120</v>
      </c>
      <c r="P43" s="26">
        <f t="shared" si="452"/>
        <v>875</v>
      </c>
      <c r="Q43" s="734" t="str">
        <f t="shared" si="453"/>
        <v>5%-7%</v>
      </c>
      <c r="R43" s="90"/>
      <c r="S43" s="90">
        <f t="shared" si="238"/>
        <v>0</v>
      </c>
      <c r="T43" s="24"/>
      <c r="U43" s="24"/>
      <c r="V43" s="403" t="str">
        <f t="shared" si="239"/>
        <v/>
      </c>
      <c r="W43" s="403" t="str">
        <f t="shared" si="240"/>
        <v/>
      </c>
      <c r="X43" s="986"/>
      <c r="Y43" s="739" t="str">
        <f t="shared" si="241"/>
        <v/>
      </c>
      <c r="Z43" s="28" t="str">
        <f t="shared" si="242"/>
        <v>20D</v>
      </c>
      <c r="AA43" s="26" t="str">
        <f t="shared" si="243"/>
        <v>GTS-120</v>
      </c>
      <c r="AB43" s="26">
        <f t="shared" si="244"/>
        <v>875</v>
      </c>
      <c r="AC43" s="734" t="str">
        <f t="shared" si="245"/>
        <v>5%-7%</v>
      </c>
      <c r="AD43" s="90"/>
      <c r="AE43" s="374">
        <f t="shared" si="246"/>
        <v>0</v>
      </c>
      <c r="AF43" s="24"/>
      <c r="AG43" s="24"/>
      <c r="AH43" s="403" t="str">
        <f t="shared" si="247"/>
        <v/>
      </c>
      <c r="AI43" s="403" t="str">
        <f t="shared" si="248"/>
        <v/>
      </c>
      <c r="AJ43" s="986"/>
      <c r="AK43" s="739" t="str">
        <f t="shared" si="249"/>
        <v/>
      </c>
      <c r="AL43" s="28" t="str">
        <f t="shared" si="250"/>
        <v>20D</v>
      </c>
      <c r="AM43" s="26" t="str">
        <f t="shared" si="251"/>
        <v>GTS-120</v>
      </c>
      <c r="AN43" s="26">
        <f t="shared" si="252"/>
        <v>875</v>
      </c>
      <c r="AO43" s="734" t="str">
        <f t="shared" si="253"/>
        <v>5%-7%</v>
      </c>
      <c r="AP43" s="90"/>
      <c r="AQ43" s="374">
        <f t="shared" si="254"/>
        <v>0</v>
      </c>
      <c r="AR43" s="24"/>
      <c r="AS43" s="24"/>
      <c r="AT43" s="403" t="str">
        <f t="shared" si="255"/>
        <v/>
      </c>
      <c r="AU43" s="987" t="str">
        <f t="shared" si="256"/>
        <v/>
      </c>
      <c r="AV43" s="986"/>
      <c r="AW43" s="739" t="str">
        <f t="shared" si="441"/>
        <v/>
      </c>
      <c r="AX43" s="28" t="str">
        <f t="shared" si="258"/>
        <v>20D</v>
      </c>
      <c r="AY43" s="26" t="str">
        <f t="shared" si="259"/>
        <v>GTS-120</v>
      </c>
      <c r="AZ43" s="26">
        <f t="shared" si="260"/>
        <v>875</v>
      </c>
      <c r="BA43" s="734" t="str">
        <f t="shared" si="261"/>
        <v>5%-7%</v>
      </c>
      <c r="BB43" s="90"/>
      <c r="BC43" s="374">
        <f t="shared" si="262"/>
        <v>0</v>
      </c>
      <c r="BD43" s="24"/>
      <c r="BE43" s="24"/>
      <c r="BF43" s="403" t="str">
        <f t="shared" si="263"/>
        <v/>
      </c>
      <c r="BG43" s="987" t="str">
        <f t="shared" si="264"/>
        <v/>
      </c>
      <c r="BH43" s="986"/>
      <c r="BI43" s="739" t="str">
        <f t="shared" si="265"/>
        <v/>
      </c>
      <c r="BJ43" s="740">
        <f t="shared" si="266"/>
        <v>0</v>
      </c>
      <c r="BK43" s="988" t="str">
        <f t="shared" si="267"/>
        <v/>
      </c>
      <c r="BL43" s="28" t="str">
        <f t="shared" si="268"/>
        <v>20D</v>
      </c>
      <c r="BM43" s="26" t="str">
        <f t="shared" si="269"/>
        <v>GTS-120</v>
      </c>
      <c r="BN43" s="26">
        <f t="shared" si="270"/>
        <v>875</v>
      </c>
      <c r="BO43" s="734" t="str">
        <f t="shared" si="271"/>
        <v>5%-7%</v>
      </c>
      <c r="BP43" s="90"/>
      <c r="BQ43" s="374">
        <f t="shared" si="272"/>
        <v>0</v>
      </c>
      <c r="BR43" s="24"/>
      <c r="BS43" s="24"/>
      <c r="BT43" s="403" t="str">
        <f t="shared" si="273"/>
        <v/>
      </c>
      <c r="BU43" s="987" t="str">
        <f t="shared" si="274"/>
        <v/>
      </c>
      <c r="BV43" s="986"/>
      <c r="BW43" s="90" t="str">
        <f t="shared" si="442"/>
        <v/>
      </c>
      <c r="BX43" s="28" t="str">
        <f t="shared" si="276"/>
        <v>20D</v>
      </c>
      <c r="BY43" s="26" t="str">
        <f t="shared" si="277"/>
        <v>GTS-120</v>
      </c>
      <c r="BZ43" s="26">
        <f t="shared" si="278"/>
        <v>875</v>
      </c>
      <c r="CA43" s="734" t="str">
        <f t="shared" si="279"/>
        <v>5%-7%</v>
      </c>
      <c r="CB43" s="90"/>
      <c r="CC43" s="374">
        <f t="shared" si="280"/>
        <v>0</v>
      </c>
      <c r="CD43" s="24"/>
      <c r="CE43" s="24"/>
      <c r="CF43" s="403" t="str">
        <f t="shared" si="281"/>
        <v/>
      </c>
      <c r="CG43" s="987" t="str">
        <f t="shared" si="282"/>
        <v/>
      </c>
      <c r="CH43" s="986"/>
      <c r="CI43" s="90" t="str">
        <f t="shared" si="283"/>
        <v/>
      </c>
      <c r="CJ43" s="28" t="str">
        <f t="shared" si="284"/>
        <v>20D</v>
      </c>
      <c r="CK43" s="26" t="str">
        <f t="shared" si="285"/>
        <v>GTS-120</v>
      </c>
      <c r="CL43" s="26">
        <f t="shared" si="286"/>
        <v>875</v>
      </c>
      <c r="CM43" s="734" t="str">
        <f t="shared" si="287"/>
        <v>5%-7%</v>
      </c>
      <c r="CN43" s="90"/>
      <c r="CO43" s="374">
        <f t="shared" si="288"/>
        <v>0</v>
      </c>
      <c r="CP43" s="24"/>
      <c r="CQ43" s="24"/>
      <c r="CR43" s="403" t="str">
        <f t="shared" si="289"/>
        <v/>
      </c>
      <c r="CS43" s="987" t="str">
        <f t="shared" si="290"/>
        <v/>
      </c>
      <c r="CT43" s="986"/>
      <c r="CU43" s="90" t="str">
        <f t="shared" si="291"/>
        <v/>
      </c>
      <c r="CV43" s="28" t="str">
        <f t="shared" si="292"/>
        <v>20D</v>
      </c>
      <c r="CW43" s="26" t="str">
        <f t="shared" si="293"/>
        <v>GTS-120</v>
      </c>
      <c r="CX43" s="26">
        <f t="shared" si="294"/>
        <v>875</v>
      </c>
      <c r="CY43" s="734" t="str">
        <f t="shared" si="295"/>
        <v>5%-7%</v>
      </c>
      <c r="CZ43" s="90"/>
      <c r="DA43" s="374">
        <f t="shared" si="296"/>
        <v>0</v>
      </c>
      <c r="DB43" s="24"/>
      <c r="DC43" s="24"/>
      <c r="DD43" s="403" t="str">
        <f t="shared" si="297"/>
        <v/>
      </c>
      <c r="DE43" s="987" t="str">
        <f t="shared" si="298"/>
        <v/>
      </c>
      <c r="DF43" s="986"/>
      <c r="DG43" s="90" t="str">
        <f t="shared" si="443"/>
        <v/>
      </c>
      <c r="DH43" s="28" t="str">
        <f t="shared" si="300"/>
        <v>20D</v>
      </c>
      <c r="DI43" s="26" t="str">
        <f t="shared" si="301"/>
        <v>GTS-120</v>
      </c>
      <c r="DJ43" s="26">
        <f t="shared" si="302"/>
        <v>875</v>
      </c>
      <c r="DK43" s="734" t="str">
        <f t="shared" si="303"/>
        <v>5%-7%</v>
      </c>
      <c r="DL43" s="90"/>
      <c r="DM43" s="374">
        <f t="shared" si="304"/>
        <v>0</v>
      </c>
      <c r="DN43" s="24"/>
      <c r="DO43" s="24"/>
      <c r="DP43" s="403" t="str">
        <f t="shared" si="305"/>
        <v/>
      </c>
      <c r="DQ43" s="987" t="str">
        <f t="shared" si="306"/>
        <v/>
      </c>
      <c r="DR43" s="986"/>
      <c r="DS43" s="742" t="str">
        <f t="shared" si="307"/>
        <v/>
      </c>
      <c r="DT43" s="989">
        <f t="shared" si="308"/>
        <v>0</v>
      </c>
      <c r="DU43" s="990" t="str">
        <f t="shared" si="309"/>
        <v/>
      </c>
      <c r="DV43" s="28" t="str">
        <f t="shared" si="310"/>
        <v>20D</v>
      </c>
      <c r="DW43" s="26" t="str">
        <f t="shared" si="311"/>
        <v>GTS-120</v>
      </c>
      <c r="DX43" s="26">
        <f t="shared" si="312"/>
        <v>875</v>
      </c>
      <c r="DY43" s="734" t="str">
        <f t="shared" si="313"/>
        <v>5%-7%</v>
      </c>
      <c r="DZ43" s="90"/>
      <c r="EA43" s="374">
        <f t="shared" si="314"/>
        <v>0</v>
      </c>
      <c r="EB43" s="24"/>
      <c r="EC43" s="24"/>
      <c r="ED43" s="403" t="str">
        <f t="shared" si="315"/>
        <v/>
      </c>
      <c r="EE43" s="987" t="str">
        <f t="shared" si="316"/>
        <v/>
      </c>
      <c r="EF43" s="986"/>
      <c r="EG43" s="90" t="str">
        <f t="shared" si="444"/>
        <v/>
      </c>
      <c r="EH43" s="28" t="str">
        <f t="shared" si="318"/>
        <v>20D</v>
      </c>
      <c r="EI43" s="26" t="str">
        <f t="shared" si="319"/>
        <v>GTS-120</v>
      </c>
      <c r="EJ43" s="26">
        <f t="shared" si="320"/>
        <v>875</v>
      </c>
      <c r="EK43" s="734" t="str">
        <f t="shared" si="321"/>
        <v>5%-7%</v>
      </c>
      <c r="EL43" s="90"/>
      <c r="EM43" s="374">
        <f t="shared" si="322"/>
        <v>0</v>
      </c>
      <c r="EN43" s="24"/>
      <c r="EO43" s="24"/>
      <c r="EP43" s="403" t="str">
        <f t="shared" si="323"/>
        <v/>
      </c>
      <c r="EQ43" s="987" t="str">
        <f t="shared" si="324"/>
        <v/>
      </c>
      <c r="ER43" s="986"/>
      <c r="ES43" s="90" t="str">
        <f t="shared" si="325"/>
        <v/>
      </c>
      <c r="ET43" s="28" t="str">
        <f t="shared" si="326"/>
        <v>20D</v>
      </c>
      <c r="EU43" s="26" t="str">
        <f t="shared" si="327"/>
        <v>GTS-120</v>
      </c>
      <c r="EV43" s="26">
        <f t="shared" si="328"/>
        <v>875</v>
      </c>
      <c r="EW43" s="734" t="str">
        <f t="shared" si="329"/>
        <v>5%-7%</v>
      </c>
      <c r="EX43" s="90"/>
      <c r="EY43" s="374">
        <f t="shared" si="330"/>
        <v>0</v>
      </c>
      <c r="EZ43" s="24"/>
      <c r="FA43" s="24"/>
      <c r="FB43" s="403" t="str">
        <f t="shared" si="331"/>
        <v/>
      </c>
      <c r="FC43" s="987" t="str">
        <f t="shared" si="332"/>
        <v/>
      </c>
      <c r="FD43" s="986"/>
      <c r="FE43" s="90" t="str">
        <f t="shared" si="333"/>
        <v/>
      </c>
      <c r="FF43" s="28" t="str">
        <f t="shared" si="334"/>
        <v>20D</v>
      </c>
      <c r="FG43" s="26" t="str">
        <f t="shared" si="335"/>
        <v>GTS-120</v>
      </c>
      <c r="FH43" s="26">
        <f t="shared" si="336"/>
        <v>875</v>
      </c>
      <c r="FI43" s="734" t="str">
        <f t="shared" si="337"/>
        <v>5%-7%</v>
      </c>
      <c r="FJ43" s="90"/>
      <c r="FK43" s="374">
        <f t="shared" si="338"/>
        <v>0</v>
      </c>
      <c r="FL43" s="24"/>
      <c r="FM43" s="24"/>
      <c r="FN43" s="403" t="str">
        <f t="shared" si="339"/>
        <v/>
      </c>
      <c r="FO43" s="987" t="str">
        <f t="shared" si="340"/>
        <v/>
      </c>
      <c r="FP43" s="986"/>
      <c r="FQ43" s="90" t="str">
        <f t="shared" si="445"/>
        <v/>
      </c>
      <c r="FR43" s="28" t="str">
        <f t="shared" si="342"/>
        <v>20D</v>
      </c>
      <c r="FS43" s="26" t="str">
        <f t="shared" si="343"/>
        <v>GTS-120</v>
      </c>
      <c r="FT43" s="26">
        <f t="shared" si="344"/>
        <v>875</v>
      </c>
      <c r="FU43" s="734" t="str">
        <f t="shared" si="345"/>
        <v>5%-7%</v>
      </c>
      <c r="FV43" s="90"/>
      <c r="FW43" s="374">
        <f t="shared" si="346"/>
        <v>0</v>
      </c>
      <c r="FX43" s="24"/>
      <c r="FY43" s="24"/>
      <c r="FZ43" s="403" t="str">
        <f t="shared" si="347"/>
        <v/>
      </c>
      <c r="GA43" s="987" t="str">
        <f t="shared" si="348"/>
        <v/>
      </c>
      <c r="GB43" s="986"/>
      <c r="GC43" s="90" t="str">
        <f t="shared" si="349"/>
        <v/>
      </c>
      <c r="GD43" s="989">
        <f t="shared" si="350"/>
        <v>0</v>
      </c>
      <c r="GE43" s="988" t="str">
        <f t="shared" si="351"/>
        <v/>
      </c>
      <c r="GF43" s="28" t="str">
        <f t="shared" si="352"/>
        <v>20D</v>
      </c>
      <c r="GG43" s="26" t="str">
        <f t="shared" si="353"/>
        <v>GTS-120</v>
      </c>
      <c r="GH43" s="26">
        <f t="shared" si="354"/>
        <v>875</v>
      </c>
      <c r="GI43" s="734" t="str">
        <f t="shared" si="355"/>
        <v>5%-7%</v>
      </c>
      <c r="GJ43" s="90"/>
      <c r="GK43" s="374">
        <f t="shared" si="356"/>
        <v>0</v>
      </c>
      <c r="GL43" s="24"/>
      <c r="GM43" s="24"/>
      <c r="GN43" s="403" t="str">
        <f t="shared" si="357"/>
        <v/>
      </c>
      <c r="GO43" s="987" t="str">
        <f t="shared" si="358"/>
        <v/>
      </c>
      <c r="GP43" s="986"/>
      <c r="GQ43" s="90" t="str">
        <f t="shared" si="446"/>
        <v/>
      </c>
      <c r="GR43" s="28" t="str">
        <f t="shared" si="360"/>
        <v>20D</v>
      </c>
      <c r="GS43" s="26" t="str">
        <f t="shared" si="361"/>
        <v>GTS-120</v>
      </c>
      <c r="GT43" s="26">
        <f t="shared" si="362"/>
        <v>875</v>
      </c>
      <c r="GU43" s="734" t="str">
        <f t="shared" si="363"/>
        <v>5%-7%</v>
      </c>
      <c r="GV43" s="90"/>
      <c r="GW43" s="374">
        <f t="shared" si="364"/>
        <v>0</v>
      </c>
      <c r="GX43" s="24"/>
      <c r="GY43" s="24"/>
      <c r="GZ43" s="403" t="str">
        <f t="shared" si="365"/>
        <v/>
      </c>
      <c r="HA43" s="987" t="str">
        <f t="shared" si="366"/>
        <v/>
      </c>
      <c r="HB43" s="986"/>
      <c r="HC43" s="90" t="str">
        <f t="shared" si="367"/>
        <v/>
      </c>
      <c r="HD43" s="28" t="str">
        <f t="shared" si="368"/>
        <v>20D</v>
      </c>
      <c r="HE43" s="26" t="str">
        <f t="shared" si="369"/>
        <v>GTS-120</v>
      </c>
      <c r="HF43" s="26">
        <f t="shared" si="370"/>
        <v>875</v>
      </c>
      <c r="HG43" s="734" t="str">
        <f t="shared" si="371"/>
        <v>5%-7%</v>
      </c>
      <c r="HH43" s="90"/>
      <c r="HI43" s="374">
        <f t="shared" si="372"/>
        <v>0</v>
      </c>
      <c r="HJ43" s="24"/>
      <c r="HK43" s="24"/>
      <c r="HL43" s="403" t="str">
        <f t="shared" si="373"/>
        <v/>
      </c>
      <c r="HM43" s="987" t="str">
        <f t="shared" si="374"/>
        <v/>
      </c>
      <c r="HN43" s="986"/>
      <c r="HO43" s="90" t="str">
        <f t="shared" si="375"/>
        <v/>
      </c>
      <c r="HP43" s="28" t="str">
        <f t="shared" si="376"/>
        <v>20D</v>
      </c>
      <c r="HQ43" s="26" t="str">
        <f t="shared" si="377"/>
        <v>GTS-120</v>
      </c>
      <c r="HR43" s="26">
        <f t="shared" si="378"/>
        <v>875</v>
      </c>
      <c r="HS43" s="734" t="str">
        <f t="shared" si="379"/>
        <v>5%-7%</v>
      </c>
      <c r="HT43" s="90"/>
      <c r="HU43" s="374">
        <f t="shared" si="380"/>
        <v>0</v>
      </c>
      <c r="HV43" s="24"/>
      <c r="HW43" s="24"/>
      <c r="HX43" s="403" t="str">
        <f t="shared" si="381"/>
        <v/>
      </c>
      <c r="HY43" s="987" t="str">
        <f t="shared" si="382"/>
        <v/>
      </c>
      <c r="HZ43" s="986"/>
      <c r="IA43" s="90" t="str">
        <f t="shared" si="447"/>
        <v/>
      </c>
      <c r="IB43" s="28" t="str">
        <f t="shared" si="384"/>
        <v>20D</v>
      </c>
      <c r="IC43" s="26" t="str">
        <f t="shared" si="385"/>
        <v>GTS-120</v>
      </c>
      <c r="ID43" s="26">
        <f t="shared" si="386"/>
        <v>875</v>
      </c>
      <c r="IE43" s="734" t="str">
        <f t="shared" si="387"/>
        <v>5%-7%</v>
      </c>
      <c r="IF43" s="90"/>
      <c r="IG43" s="374">
        <f t="shared" si="388"/>
        <v>0</v>
      </c>
      <c r="IH43" s="24"/>
      <c r="II43" s="24"/>
      <c r="IJ43" s="403" t="str">
        <f t="shared" si="389"/>
        <v/>
      </c>
      <c r="IK43" s="987" t="str">
        <f t="shared" si="390"/>
        <v/>
      </c>
      <c r="IL43" s="986"/>
      <c r="IM43" s="90" t="str">
        <f t="shared" si="391"/>
        <v/>
      </c>
      <c r="IN43" s="989">
        <f t="shared" si="392"/>
        <v>0</v>
      </c>
      <c r="IO43" s="988" t="str">
        <f t="shared" si="393"/>
        <v/>
      </c>
      <c r="IP43" s="28" t="str">
        <f t="shared" si="394"/>
        <v>20D</v>
      </c>
      <c r="IQ43" s="26" t="str">
        <f t="shared" si="395"/>
        <v>GTS-120</v>
      </c>
      <c r="IR43" s="26">
        <f t="shared" si="396"/>
        <v>875</v>
      </c>
      <c r="IS43" s="734" t="str">
        <f t="shared" si="397"/>
        <v>5%-7%</v>
      </c>
      <c r="IT43" s="90"/>
      <c r="IU43" s="374">
        <f t="shared" si="398"/>
        <v>0</v>
      </c>
      <c r="IV43" s="24"/>
      <c r="IW43" s="24"/>
      <c r="IX43" s="403" t="str">
        <f t="shared" si="399"/>
        <v/>
      </c>
      <c r="IY43" s="987" t="str">
        <f t="shared" si="400"/>
        <v/>
      </c>
      <c r="IZ43" s="986"/>
      <c r="JA43" s="90" t="str">
        <f t="shared" si="448"/>
        <v/>
      </c>
      <c r="JB43" s="28" t="str">
        <f t="shared" si="402"/>
        <v>20D</v>
      </c>
      <c r="JC43" s="26" t="str">
        <f t="shared" si="403"/>
        <v>GTS-120</v>
      </c>
      <c r="JD43" s="26">
        <f t="shared" si="404"/>
        <v>875</v>
      </c>
      <c r="JE43" s="734" t="str">
        <f t="shared" si="405"/>
        <v>5%-7%</v>
      </c>
      <c r="JF43" s="90"/>
      <c r="JG43" s="374">
        <f t="shared" si="406"/>
        <v>0</v>
      </c>
      <c r="JH43" s="24"/>
      <c r="JI43" s="24"/>
      <c r="JJ43" s="403" t="str">
        <f t="shared" si="407"/>
        <v/>
      </c>
      <c r="JK43" s="987" t="str">
        <f t="shared" si="408"/>
        <v/>
      </c>
      <c r="JL43" s="986"/>
      <c r="JM43" s="90" t="str">
        <f t="shared" si="409"/>
        <v/>
      </c>
      <c r="JN43" s="28" t="str">
        <f t="shared" si="410"/>
        <v>20D</v>
      </c>
      <c r="JO43" s="26" t="str">
        <f t="shared" si="411"/>
        <v>GTS-120</v>
      </c>
      <c r="JP43" s="26">
        <f t="shared" si="412"/>
        <v>875</v>
      </c>
      <c r="JQ43" s="734" t="str">
        <f t="shared" si="413"/>
        <v>5%-7%</v>
      </c>
      <c r="JR43" s="90"/>
      <c r="JS43" s="374">
        <f t="shared" si="414"/>
        <v>0</v>
      </c>
      <c r="JT43" s="24"/>
      <c r="JU43" s="24"/>
      <c r="JV43" s="403" t="str">
        <f t="shared" si="415"/>
        <v/>
      </c>
      <c r="JW43" s="987" t="str">
        <f t="shared" si="416"/>
        <v/>
      </c>
      <c r="JX43" s="986"/>
      <c r="JY43" s="90" t="str">
        <f t="shared" si="417"/>
        <v/>
      </c>
      <c r="JZ43" s="28" t="str">
        <f t="shared" si="418"/>
        <v>20D</v>
      </c>
      <c r="KA43" s="26" t="str">
        <f t="shared" si="419"/>
        <v>GTS-120</v>
      </c>
      <c r="KB43" s="26">
        <f t="shared" si="420"/>
        <v>875</v>
      </c>
      <c r="KC43" s="734" t="str">
        <f t="shared" si="421"/>
        <v>5%-7%</v>
      </c>
      <c r="KD43" s="90"/>
      <c r="KE43" s="374">
        <f t="shared" si="422"/>
        <v>0</v>
      </c>
      <c r="KF43" s="24"/>
      <c r="KG43" s="24"/>
      <c r="KH43" s="403" t="str">
        <f t="shared" si="423"/>
        <v/>
      </c>
      <c r="KI43" s="987" t="str">
        <f t="shared" si="424"/>
        <v/>
      </c>
      <c r="KJ43" s="986"/>
      <c r="KK43" s="90" t="str">
        <f t="shared" si="449"/>
        <v/>
      </c>
      <c r="KL43" s="28" t="str">
        <f t="shared" si="426"/>
        <v>20D</v>
      </c>
      <c r="KM43" s="26" t="str">
        <f t="shared" si="427"/>
        <v>GTS-120</v>
      </c>
      <c r="KN43" s="26">
        <f t="shared" si="428"/>
        <v>875</v>
      </c>
      <c r="KO43" s="734" t="str">
        <f t="shared" si="429"/>
        <v>5%-7%</v>
      </c>
      <c r="KP43" s="90"/>
      <c r="KQ43" s="374">
        <f t="shared" si="430"/>
        <v>0</v>
      </c>
      <c r="KR43" s="24"/>
      <c r="KS43" s="24"/>
      <c r="KT43" s="403" t="str">
        <f t="shared" si="431"/>
        <v/>
      </c>
      <c r="KU43" s="987" t="str">
        <f t="shared" si="432"/>
        <v/>
      </c>
      <c r="KV43" s="986"/>
      <c r="KW43" s="90" t="str">
        <f t="shared" si="433"/>
        <v/>
      </c>
      <c r="KX43" s="989">
        <f t="shared" si="434"/>
        <v>0</v>
      </c>
      <c r="KY43" s="988" t="str">
        <f t="shared" si="435"/>
        <v/>
      </c>
    </row>
    <row r="44" spans="1:311" ht="15.75">
      <c r="A44" s="86" t="s">
        <v>82</v>
      </c>
      <c r="B44" s="760" t="s">
        <v>196</v>
      </c>
      <c r="C44" s="26" t="str">
        <f>VLOOKUP($B44,'OP Info'!$C$67:$J$101,4,FALSE)</f>
        <v>GTS-120</v>
      </c>
      <c r="D44" s="26">
        <f>VLOOKUP($B44,'OP Info'!$C$67:$J$101,3,FALSE)</f>
        <v>875</v>
      </c>
      <c r="E44" s="734" t="str">
        <f>CONCATENATE(VLOOKUP($B44,'OP Info'!$C$67:$J$101,5,FALSE),"%-",VLOOKUP($B44,'OP Info'!$C$67:$J$101,6,FALSE),"%")</f>
        <v>5%-7%</v>
      </c>
      <c r="F44" s="739"/>
      <c r="G44" s="374">
        <f t="shared" si="234"/>
        <v>0</v>
      </c>
      <c r="H44" s="991"/>
      <c r="I44" s="1055"/>
      <c r="J44" s="403" t="str">
        <f t="shared" si="235"/>
        <v/>
      </c>
      <c r="K44" s="987" t="str">
        <f t="shared" si="236"/>
        <v/>
      </c>
      <c r="L44" s="741"/>
      <c r="M44" s="739" t="str">
        <f t="shared" si="440"/>
        <v/>
      </c>
      <c r="N44" s="28" t="str">
        <f t="shared" si="450"/>
        <v>40E</v>
      </c>
      <c r="O44" s="26" t="str">
        <f t="shared" si="451"/>
        <v>GTS-120</v>
      </c>
      <c r="P44" s="26">
        <f t="shared" si="452"/>
        <v>875</v>
      </c>
      <c r="Q44" s="734" t="str">
        <f t="shared" si="453"/>
        <v>5%-7%</v>
      </c>
      <c r="R44" s="90"/>
      <c r="S44" s="90">
        <f t="shared" si="238"/>
        <v>0</v>
      </c>
      <c r="T44" s="24"/>
      <c r="U44" s="24"/>
      <c r="V44" s="403" t="str">
        <f t="shared" si="239"/>
        <v/>
      </c>
      <c r="W44" s="403" t="str">
        <f t="shared" si="240"/>
        <v/>
      </c>
      <c r="X44" s="986"/>
      <c r="Y44" s="739" t="str">
        <f t="shared" si="241"/>
        <v/>
      </c>
      <c r="Z44" s="28" t="str">
        <f t="shared" si="242"/>
        <v>40E</v>
      </c>
      <c r="AA44" s="26" t="str">
        <f t="shared" si="243"/>
        <v>GTS-120</v>
      </c>
      <c r="AB44" s="26">
        <f t="shared" si="244"/>
        <v>875</v>
      </c>
      <c r="AC44" s="734" t="str">
        <f t="shared" si="245"/>
        <v>5%-7%</v>
      </c>
      <c r="AD44" s="90"/>
      <c r="AE44" s="374">
        <f t="shared" si="246"/>
        <v>0</v>
      </c>
      <c r="AF44" s="24"/>
      <c r="AG44" s="24"/>
      <c r="AH44" s="403" t="str">
        <f t="shared" si="247"/>
        <v/>
      </c>
      <c r="AI44" s="403" t="str">
        <f t="shared" si="248"/>
        <v/>
      </c>
      <c r="AJ44" s="986"/>
      <c r="AK44" s="739" t="str">
        <f t="shared" si="249"/>
        <v/>
      </c>
      <c r="AL44" s="28" t="str">
        <f t="shared" si="250"/>
        <v>40E</v>
      </c>
      <c r="AM44" s="26" t="str">
        <f t="shared" si="251"/>
        <v>GTS-120</v>
      </c>
      <c r="AN44" s="26">
        <f t="shared" si="252"/>
        <v>875</v>
      </c>
      <c r="AO44" s="734" t="str">
        <f t="shared" si="253"/>
        <v>5%-7%</v>
      </c>
      <c r="AP44" s="90"/>
      <c r="AQ44" s="374">
        <f t="shared" si="254"/>
        <v>0</v>
      </c>
      <c r="AR44" s="24"/>
      <c r="AS44" s="24"/>
      <c r="AT44" s="403" t="str">
        <f t="shared" si="255"/>
        <v/>
      </c>
      <c r="AU44" s="987" t="str">
        <f t="shared" si="256"/>
        <v/>
      </c>
      <c r="AV44" s="986"/>
      <c r="AW44" s="739" t="str">
        <f t="shared" si="441"/>
        <v/>
      </c>
      <c r="AX44" s="28" t="str">
        <f t="shared" si="258"/>
        <v>40E</v>
      </c>
      <c r="AY44" s="26" t="str">
        <f t="shared" si="259"/>
        <v>GTS-120</v>
      </c>
      <c r="AZ44" s="26">
        <f t="shared" si="260"/>
        <v>875</v>
      </c>
      <c r="BA44" s="734" t="str">
        <f t="shared" si="261"/>
        <v>5%-7%</v>
      </c>
      <c r="BB44" s="90"/>
      <c r="BC44" s="374">
        <f t="shared" si="262"/>
        <v>0</v>
      </c>
      <c r="BD44" s="24"/>
      <c r="BE44" s="24"/>
      <c r="BF44" s="403" t="str">
        <f t="shared" si="263"/>
        <v/>
      </c>
      <c r="BG44" s="987" t="str">
        <f t="shared" si="264"/>
        <v/>
      </c>
      <c r="BH44" s="986"/>
      <c r="BI44" s="739" t="str">
        <f t="shared" si="265"/>
        <v/>
      </c>
      <c r="BJ44" s="740">
        <f t="shared" si="266"/>
        <v>0</v>
      </c>
      <c r="BK44" s="988" t="str">
        <f t="shared" si="267"/>
        <v/>
      </c>
      <c r="BL44" s="28" t="str">
        <f t="shared" si="268"/>
        <v>40E</v>
      </c>
      <c r="BM44" s="26" t="str">
        <f t="shared" si="269"/>
        <v>GTS-120</v>
      </c>
      <c r="BN44" s="26">
        <f t="shared" si="270"/>
        <v>875</v>
      </c>
      <c r="BO44" s="734" t="str">
        <f t="shared" si="271"/>
        <v>5%-7%</v>
      </c>
      <c r="BP44" s="90"/>
      <c r="BQ44" s="374">
        <f t="shared" si="272"/>
        <v>0</v>
      </c>
      <c r="BR44" s="24"/>
      <c r="BS44" s="24"/>
      <c r="BT44" s="403" t="str">
        <f t="shared" si="273"/>
        <v/>
      </c>
      <c r="BU44" s="987" t="str">
        <f t="shared" si="274"/>
        <v/>
      </c>
      <c r="BV44" s="986"/>
      <c r="BW44" s="90" t="str">
        <f t="shared" si="442"/>
        <v/>
      </c>
      <c r="BX44" s="28" t="str">
        <f t="shared" si="276"/>
        <v>40E</v>
      </c>
      <c r="BY44" s="26" t="str">
        <f t="shared" si="277"/>
        <v>GTS-120</v>
      </c>
      <c r="BZ44" s="26">
        <f t="shared" si="278"/>
        <v>875</v>
      </c>
      <c r="CA44" s="734" t="str">
        <f t="shared" si="279"/>
        <v>5%-7%</v>
      </c>
      <c r="CB44" s="90"/>
      <c r="CC44" s="374">
        <f t="shared" si="280"/>
        <v>0</v>
      </c>
      <c r="CD44" s="24"/>
      <c r="CE44" s="24"/>
      <c r="CF44" s="403" t="str">
        <f t="shared" si="281"/>
        <v/>
      </c>
      <c r="CG44" s="987" t="str">
        <f t="shared" si="282"/>
        <v/>
      </c>
      <c r="CH44" s="986"/>
      <c r="CI44" s="90" t="str">
        <f t="shared" si="283"/>
        <v/>
      </c>
      <c r="CJ44" s="28" t="str">
        <f t="shared" si="284"/>
        <v>40E</v>
      </c>
      <c r="CK44" s="26" t="str">
        <f t="shared" si="285"/>
        <v>GTS-120</v>
      </c>
      <c r="CL44" s="26">
        <f t="shared" si="286"/>
        <v>875</v>
      </c>
      <c r="CM44" s="734" t="str">
        <f t="shared" si="287"/>
        <v>5%-7%</v>
      </c>
      <c r="CN44" s="90"/>
      <c r="CO44" s="374">
        <f t="shared" si="288"/>
        <v>0</v>
      </c>
      <c r="CP44" s="24"/>
      <c r="CQ44" s="24"/>
      <c r="CR44" s="403" t="str">
        <f t="shared" si="289"/>
        <v/>
      </c>
      <c r="CS44" s="987" t="str">
        <f t="shared" si="290"/>
        <v/>
      </c>
      <c r="CT44" s="986"/>
      <c r="CU44" s="90" t="str">
        <f t="shared" si="291"/>
        <v/>
      </c>
      <c r="CV44" s="28" t="str">
        <f t="shared" si="292"/>
        <v>40E</v>
      </c>
      <c r="CW44" s="26" t="str">
        <f t="shared" si="293"/>
        <v>GTS-120</v>
      </c>
      <c r="CX44" s="26">
        <f t="shared" si="294"/>
        <v>875</v>
      </c>
      <c r="CY44" s="734" t="str">
        <f t="shared" si="295"/>
        <v>5%-7%</v>
      </c>
      <c r="CZ44" s="90"/>
      <c r="DA44" s="374">
        <f t="shared" si="296"/>
        <v>0</v>
      </c>
      <c r="DB44" s="24"/>
      <c r="DC44" s="24"/>
      <c r="DD44" s="403" t="str">
        <f t="shared" si="297"/>
        <v/>
      </c>
      <c r="DE44" s="987" t="str">
        <f t="shared" si="298"/>
        <v/>
      </c>
      <c r="DF44" s="986"/>
      <c r="DG44" s="90" t="str">
        <f t="shared" si="443"/>
        <v/>
      </c>
      <c r="DH44" s="28" t="str">
        <f t="shared" si="300"/>
        <v>40E</v>
      </c>
      <c r="DI44" s="26" t="str">
        <f t="shared" si="301"/>
        <v>GTS-120</v>
      </c>
      <c r="DJ44" s="26">
        <f t="shared" si="302"/>
        <v>875</v>
      </c>
      <c r="DK44" s="734" t="str">
        <f t="shared" si="303"/>
        <v>5%-7%</v>
      </c>
      <c r="DL44" s="90"/>
      <c r="DM44" s="374">
        <f t="shared" si="304"/>
        <v>0</v>
      </c>
      <c r="DN44" s="24"/>
      <c r="DO44" s="24"/>
      <c r="DP44" s="403" t="str">
        <f t="shared" si="305"/>
        <v/>
      </c>
      <c r="DQ44" s="987" t="str">
        <f t="shared" si="306"/>
        <v/>
      </c>
      <c r="DR44" s="986"/>
      <c r="DS44" s="742" t="str">
        <f t="shared" si="307"/>
        <v/>
      </c>
      <c r="DT44" s="989">
        <f t="shared" si="308"/>
        <v>0</v>
      </c>
      <c r="DU44" s="990" t="str">
        <f t="shared" si="309"/>
        <v/>
      </c>
      <c r="DV44" s="28" t="str">
        <f t="shared" si="310"/>
        <v>40E</v>
      </c>
      <c r="DW44" s="26" t="str">
        <f t="shared" si="311"/>
        <v>GTS-120</v>
      </c>
      <c r="DX44" s="26">
        <f t="shared" si="312"/>
        <v>875</v>
      </c>
      <c r="DY44" s="734" t="str">
        <f t="shared" si="313"/>
        <v>5%-7%</v>
      </c>
      <c r="DZ44" s="90"/>
      <c r="EA44" s="374">
        <f t="shared" si="314"/>
        <v>0</v>
      </c>
      <c r="EB44" s="24"/>
      <c r="EC44" s="24"/>
      <c r="ED44" s="403" t="str">
        <f t="shared" si="315"/>
        <v/>
      </c>
      <c r="EE44" s="987" t="str">
        <f t="shared" si="316"/>
        <v/>
      </c>
      <c r="EF44" s="986"/>
      <c r="EG44" s="90" t="str">
        <f t="shared" si="444"/>
        <v/>
      </c>
      <c r="EH44" s="28" t="str">
        <f t="shared" si="318"/>
        <v>40E</v>
      </c>
      <c r="EI44" s="26" t="str">
        <f t="shared" si="319"/>
        <v>GTS-120</v>
      </c>
      <c r="EJ44" s="26">
        <f t="shared" si="320"/>
        <v>875</v>
      </c>
      <c r="EK44" s="734" t="str">
        <f t="shared" si="321"/>
        <v>5%-7%</v>
      </c>
      <c r="EL44" s="90"/>
      <c r="EM44" s="374">
        <f t="shared" si="322"/>
        <v>0</v>
      </c>
      <c r="EN44" s="24"/>
      <c r="EO44" s="24"/>
      <c r="EP44" s="403" t="str">
        <f t="shared" si="323"/>
        <v/>
      </c>
      <c r="EQ44" s="987" t="str">
        <f t="shared" si="324"/>
        <v/>
      </c>
      <c r="ER44" s="986"/>
      <c r="ES44" s="90" t="str">
        <f t="shared" si="325"/>
        <v/>
      </c>
      <c r="ET44" s="28" t="str">
        <f t="shared" si="326"/>
        <v>40E</v>
      </c>
      <c r="EU44" s="26" t="str">
        <f t="shared" si="327"/>
        <v>GTS-120</v>
      </c>
      <c r="EV44" s="26">
        <f t="shared" si="328"/>
        <v>875</v>
      </c>
      <c r="EW44" s="734" t="str">
        <f t="shared" si="329"/>
        <v>5%-7%</v>
      </c>
      <c r="EX44" s="90"/>
      <c r="EY44" s="374">
        <f t="shared" si="330"/>
        <v>0</v>
      </c>
      <c r="EZ44" s="24"/>
      <c r="FA44" s="24"/>
      <c r="FB44" s="403" t="str">
        <f t="shared" si="331"/>
        <v/>
      </c>
      <c r="FC44" s="987" t="str">
        <f t="shared" si="332"/>
        <v/>
      </c>
      <c r="FD44" s="986"/>
      <c r="FE44" s="90" t="str">
        <f t="shared" si="333"/>
        <v/>
      </c>
      <c r="FF44" s="28" t="str">
        <f t="shared" si="334"/>
        <v>40E</v>
      </c>
      <c r="FG44" s="26" t="str">
        <f t="shared" si="335"/>
        <v>GTS-120</v>
      </c>
      <c r="FH44" s="26">
        <f t="shared" si="336"/>
        <v>875</v>
      </c>
      <c r="FI44" s="734" t="str">
        <f t="shared" si="337"/>
        <v>5%-7%</v>
      </c>
      <c r="FJ44" s="90"/>
      <c r="FK44" s="374">
        <f t="shared" si="338"/>
        <v>0</v>
      </c>
      <c r="FL44" s="24"/>
      <c r="FM44" s="24"/>
      <c r="FN44" s="403" t="str">
        <f t="shared" si="339"/>
        <v/>
      </c>
      <c r="FO44" s="987" t="str">
        <f t="shared" si="340"/>
        <v/>
      </c>
      <c r="FP44" s="986"/>
      <c r="FQ44" s="90" t="str">
        <f t="shared" si="445"/>
        <v/>
      </c>
      <c r="FR44" s="28" t="str">
        <f t="shared" si="342"/>
        <v>40E</v>
      </c>
      <c r="FS44" s="26" t="str">
        <f t="shared" si="343"/>
        <v>GTS-120</v>
      </c>
      <c r="FT44" s="26">
        <f t="shared" si="344"/>
        <v>875</v>
      </c>
      <c r="FU44" s="734" t="str">
        <f t="shared" si="345"/>
        <v>5%-7%</v>
      </c>
      <c r="FV44" s="90"/>
      <c r="FW44" s="374">
        <f t="shared" si="346"/>
        <v>0</v>
      </c>
      <c r="FX44" s="24"/>
      <c r="FY44" s="24"/>
      <c r="FZ44" s="403" t="str">
        <f t="shared" si="347"/>
        <v/>
      </c>
      <c r="GA44" s="987" t="str">
        <f t="shared" si="348"/>
        <v/>
      </c>
      <c r="GB44" s="986"/>
      <c r="GC44" s="90" t="str">
        <f t="shared" si="349"/>
        <v/>
      </c>
      <c r="GD44" s="989">
        <f t="shared" si="350"/>
        <v>0</v>
      </c>
      <c r="GE44" s="988" t="str">
        <f t="shared" si="351"/>
        <v/>
      </c>
      <c r="GF44" s="28" t="str">
        <f t="shared" si="352"/>
        <v>40E</v>
      </c>
      <c r="GG44" s="26" t="str">
        <f t="shared" si="353"/>
        <v>GTS-120</v>
      </c>
      <c r="GH44" s="26">
        <f t="shared" si="354"/>
        <v>875</v>
      </c>
      <c r="GI44" s="734" t="str">
        <f t="shared" si="355"/>
        <v>5%-7%</v>
      </c>
      <c r="GJ44" s="90"/>
      <c r="GK44" s="374">
        <f t="shared" si="356"/>
        <v>0</v>
      </c>
      <c r="GL44" s="24"/>
      <c r="GM44" s="24"/>
      <c r="GN44" s="403" t="str">
        <f t="shared" si="357"/>
        <v/>
      </c>
      <c r="GO44" s="987" t="str">
        <f t="shared" si="358"/>
        <v/>
      </c>
      <c r="GP44" s="986"/>
      <c r="GQ44" s="90" t="str">
        <f t="shared" si="446"/>
        <v/>
      </c>
      <c r="GR44" s="28" t="str">
        <f t="shared" si="360"/>
        <v>40E</v>
      </c>
      <c r="GS44" s="26" t="str">
        <f t="shared" si="361"/>
        <v>GTS-120</v>
      </c>
      <c r="GT44" s="26">
        <f t="shared" si="362"/>
        <v>875</v>
      </c>
      <c r="GU44" s="734" t="str">
        <f t="shared" si="363"/>
        <v>5%-7%</v>
      </c>
      <c r="GV44" s="90"/>
      <c r="GW44" s="374">
        <f t="shared" si="364"/>
        <v>0</v>
      </c>
      <c r="GX44" s="24"/>
      <c r="GY44" s="24"/>
      <c r="GZ44" s="403" t="str">
        <f t="shared" si="365"/>
        <v/>
      </c>
      <c r="HA44" s="987" t="str">
        <f t="shared" si="366"/>
        <v/>
      </c>
      <c r="HB44" s="986"/>
      <c r="HC44" s="90" t="str">
        <f t="shared" si="367"/>
        <v/>
      </c>
      <c r="HD44" s="28" t="str">
        <f t="shared" si="368"/>
        <v>40E</v>
      </c>
      <c r="HE44" s="26" t="str">
        <f t="shared" si="369"/>
        <v>GTS-120</v>
      </c>
      <c r="HF44" s="26">
        <f t="shared" si="370"/>
        <v>875</v>
      </c>
      <c r="HG44" s="734" t="str">
        <f t="shared" si="371"/>
        <v>5%-7%</v>
      </c>
      <c r="HH44" s="90"/>
      <c r="HI44" s="374">
        <f t="shared" si="372"/>
        <v>0</v>
      </c>
      <c r="HJ44" s="24"/>
      <c r="HK44" s="24"/>
      <c r="HL44" s="403" t="str">
        <f t="shared" si="373"/>
        <v/>
      </c>
      <c r="HM44" s="987" t="str">
        <f t="shared" si="374"/>
        <v/>
      </c>
      <c r="HN44" s="986"/>
      <c r="HO44" s="90" t="str">
        <f t="shared" si="375"/>
        <v/>
      </c>
      <c r="HP44" s="28" t="str">
        <f t="shared" si="376"/>
        <v>40E</v>
      </c>
      <c r="HQ44" s="26" t="str">
        <f t="shared" si="377"/>
        <v>GTS-120</v>
      </c>
      <c r="HR44" s="26">
        <f t="shared" si="378"/>
        <v>875</v>
      </c>
      <c r="HS44" s="734" t="str">
        <f t="shared" si="379"/>
        <v>5%-7%</v>
      </c>
      <c r="HT44" s="90"/>
      <c r="HU44" s="374">
        <f t="shared" si="380"/>
        <v>0</v>
      </c>
      <c r="HV44" s="24"/>
      <c r="HW44" s="24"/>
      <c r="HX44" s="403" t="str">
        <f t="shared" si="381"/>
        <v/>
      </c>
      <c r="HY44" s="987" t="str">
        <f t="shared" si="382"/>
        <v/>
      </c>
      <c r="HZ44" s="986"/>
      <c r="IA44" s="90" t="str">
        <f t="shared" si="447"/>
        <v/>
      </c>
      <c r="IB44" s="28" t="str">
        <f t="shared" si="384"/>
        <v>40E</v>
      </c>
      <c r="IC44" s="26" t="str">
        <f t="shared" si="385"/>
        <v>GTS-120</v>
      </c>
      <c r="ID44" s="26">
        <f t="shared" si="386"/>
        <v>875</v>
      </c>
      <c r="IE44" s="734" t="str">
        <f t="shared" si="387"/>
        <v>5%-7%</v>
      </c>
      <c r="IF44" s="90"/>
      <c r="IG44" s="374">
        <f t="shared" si="388"/>
        <v>0</v>
      </c>
      <c r="IH44" s="24"/>
      <c r="II44" s="24"/>
      <c r="IJ44" s="403" t="str">
        <f t="shared" si="389"/>
        <v/>
      </c>
      <c r="IK44" s="987" t="str">
        <f t="shared" si="390"/>
        <v/>
      </c>
      <c r="IL44" s="986"/>
      <c r="IM44" s="90" t="str">
        <f t="shared" si="391"/>
        <v/>
      </c>
      <c r="IN44" s="989">
        <f t="shared" si="392"/>
        <v>0</v>
      </c>
      <c r="IO44" s="988" t="str">
        <f t="shared" si="393"/>
        <v/>
      </c>
      <c r="IP44" s="28" t="str">
        <f t="shared" si="394"/>
        <v>40E</v>
      </c>
      <c r="IQ44" s="26" t="str">
        <f t="shared" si="395"/>
        <v>GTS-120</v>
      </c>
      <c r="IR44" s="26">
        <f t="shared" si="396"/>
        <v>875</v>
      </c>
      <c r="IS44" s="734" t="str">
        <f t="shared" si="397"/>
        <v>5%-7%</v>
      </c>
      <c r="IT44" s="90"/>
      <c r="IU44" s="374">
        <f t="shared" si="398"/>
        <v>0</v>
      </c>
      <c r="IV44" s="24"/>
      <c r="IW44" s="24"/>
      <c r="IX44" s="403" t="str">
        <f t="shared" si="399"/>
        <v/>
      </c>
      <c r="IY44" s="987" t="str">
        <f t="shared" si="400"/>
        <v/>
      </c>
      <c r="IZ44" s="986"/>
      <c r="JA44" s="90" t="str">
        <f t="shared" si="448"/>
        <v/>
      </c>
      <c r="JB44" s="28" t="str">
        <f t="shared" si="402"/>
        <v>40E</v>
      </c>
      <c r="JC44" s="26" t="str">
        <f t="shared" si="403"/>
        <v>GTS-120</v>
      </c>
      <c r="JD44" s="26">
        <f t="shared" si="404"/>
        <v>875</v>
      </c>
      <c r="JE44" s="734" t="str">
        <f t="shared" si="405"/>
        <v>5%-7%</v>
      </c>
      <c r="JF44" s="90"/>
      <c r="JG44" s="374">
        <f t="shared" si="406"/>
        <v>0</v>
      </c>
      <c r="JH44" s="24"/>
      <c r="JI44" s="24"/>
      <c r="JJ44" s="403" t="str">
        <f t="shared" si="407"/>
        <v/>
      </c>
      <c r="JK44" s="987" t="str">
        <f t="shared" si="408"/>
        <v/>
      </c>
      <c r="JL44" s="986"/>
      <c r="JM44" s="90" t="str">
        <f t="shared" si="409"/>
        <v/>
      </c>
      <c r="JN44" s="28" t="str">
        <f t="shared" si="410"/>
        <v>40E</v>
      </c>
      <c r="JO44" s="26" t="str">
        <f t="shared" si="411"/>
        <v>GTS-120</v>
      </c>
      <c r="JP44" s="26">
        <f t="shared" si="412"/>
        <v>875</v>
      </c>
      <c r="JQ44" s="734" t="str">
        <f t="shared" si="413"/>
        <v>5%-7%</v>
      </c>
      <c r="JR44" s="90"/>
      <c r="JS44" s="374">
        <f t="shared" si="414"/>
        <v>0</v>
      </c>
      <c r="JT44" s="24"/>
      <c r="JU44" s="24"/>
      <c r="JV44" s="403" t="str">
        <f t="shared" si="415"/>
        <v/>
      </c>
      <c r="JW44" s="987" t="str">
        <f t="shared" si="416"/>
        <v/>
      </c>
      <c r="JX44" s="986"/>
      <c r="JY44" s="90" t="str">
        <f t="shared" si="417"/>
        <v/>
      </c>
      <c r="JZ44" s="28" t="str">
        <f t="shared" si="418"/>
        <v>40E</v>
      </c>
      <c r="KA44" s="26" t="str">
        <f t="shared" si="419"/>
        <v>GTS-120</v>
      </c>
      <c r="KB44" s="26">
        <f t="shared" si="420"/>
        <v>875</v>
      </c>
      <c r="KC44" s="734" t="str">
        <f t="shared" si="421"/>
        <v>5%-7%</v>
      </c>
      <c r="KD44" s="90"/>
      <c r="KE44" s="374">
        <f t="shared" si="422"/>
        <v>0</v>
      </c>
      <c r="KF44" s="24"/>
      <c r="KG44" s="24"/>
      <c r="KH44" s="403" t="str">
        <f t="shared" si="423"/>
        <v/>
      </c>
      <c r="KI44" s="987" t="str">
        <f t="shared" si="424"/>
        <v/>
      </c>
      <c r="KJ44" s="986"/>
      <c r="KK44" s="90" t="str">
        <f t="shared" si="449"/>
        <v/>
      </c>
      <c r="KL44" s="28" t="str">
        <f t="shared" si="426"/>
        <v>40E</v>
      </c>
      <c r="KM44" s="26" t="str">
        <f t="shared" si="427"/>
        <v>GTS-120</v>
      </c>
      <c r="KN44" s="26">
        <f t="shared" si="428"/>
        <v>875</v>
      </c>
      <c r="KO44" s="734" t="str">
        <f t="shared" si="429"/>
        <v>5%-7%</v>
      </c>
      <c r="KP44" s="90"/>
      <c r="KQ44" s="374">
        <f t="shared" si="430"/>
        <v>0</v>
      </c>
      <c r="KR44" s="24"/>
      <c r="KS44" s="24"/>
      <c r="KT44" s="403" t="str">
        <f t="shared" si="431"/>
        <v/>
      </c>
      <c r="KU44" s="987" t="str">
        <f t="shared" si="432"/>
        <v/>
      </c>
      <c r="KV44" s="986"/>
      <c r="KW44" s="90" t="str">
        <f t="shared" si="433"/>
        <v/>
      </c>
      <c r="KX44" s="989">
        <f t="shared" si="434"/>
        <v>0</v>
      </c>
      <c r="KY44" s="988" t="str">
        <f t="shared" si="435"/>
        <v/>
      </c>
    </row>
    <row r="45" spans="1:311" ht="15.75">
      <c r="A45" s="86" t="s">
        <v>41</v>
      </c>
      <c r="B45" s="760" t="s">
        <v>198</v>
      </c>
      <c r="C45" s="26" t="str">
        <f>VLOOKUP($B45,'OP Info'!$C$67:$J$101,4,FALSE)</f>
        <v>GTS-120</v>
      </c>
      <c r="D45" s="26">
        <f>VLOOKUP($B45,'OP Info'!$C$67:$J$101,3,FALSE)</f>
        <v>590</v>
      </c>
      <c r="E45" s="734" t="str">
        <f>CONCATENATE(VLOOKUP($B45,'OP Info'!$C$67:$J$101,5,FALSE),"%-",VLOOKUP($B45,'OP Info'!$C$67:$J$101,6,FALSE),"%")</f>
        <v>5%-7%</v>
      </c>
      <c r="F45" s="735"/>
      <c r="G45" s="374">
        <f t="shared" si="234"/>
        <v>0</v>
      </c>
      <c r="H45" s="736"/>
      <c r="I45" s="736"/>
      <c r="J45" s="403" t="str">
        <f t="shared" si="235"/>
        <v/>
      </c>
      <c r="K45" s="987" t="str">
        <f t="shared" si="236"/>
        <v/>
      </c>
      <c r="L45" s="741"/>
      <c r="M45" s="739" t="str">
        <f t="shared" si="440"/>
        <v/>
      </c>
      <c r="N45" s="375" t="str">
        <f t="shared" si="450"/>
        <v>10F</v>
      </c>
      <c r="O45" s="737" t="str">
        <f t="shared" si="451"/>
        <v>GTS-120</v>
      </c>
      <c r="P45" s="738">
        <f t="shared" si="452"/>
        <v>590</v>
      </c>
      <c r="Q45" s="734" t="str">
        <f t="shared" si="453"/>
        <v>5%-7%</v>
      </c>
      <c r="R45" s="90"/>
      <c r="S45" s="90">
        <f t="shared" si="238"/>
        <v>0</v>
      </c>
      <c r="T45" s="24"/>
      <c r="U45" s="24"/>
      <c r="V45" s="403" t="str">
        <f t="shared" si="239"/>
        <v/>
      </c>
      <c r="W45" s="403" t="str">
        <f t="shared" si="240"/>
        <v/>
      </c>
      <c r="X45" s="986"/>
      <c r="Y45" s="739" t="str">
        <f t="shared" si="241"/>
        <v/>
      </c>
      <c r="Z45" s="375" t="str">
        <f t="shared" si="242"/>
        <v>10F</v>
      </c>
      <c r="AA45" s="737" t="str">
        <f t="shared" si="243"/>
        <v>GTS-120</v>
      </c>
      <c r="AB45" s="738">
        <f t="shared" si="244"/>
        <v>590</v>
      </c>
      <c r="AC45" s="734" t="str">
        <f t="shared" si="245"/>
        <v>5%-7%</v>
      </c>
      <c r="AD45" s="1056"/>
      <c r="AE45" s="374">
        <f t="shared" si="246"/>
        <v>0</v>
      </c>
      <c r="AF45" s="24"/>
      <c r="AG45" s="24"/>
      <c r="AH45" s="403" t="str">
        <f t="shared" si="247"/>
        <v/>
      </c>
      <c r="AI45" s="403" t="str">
        <f t="shared" si="248"/>
        <v/>
      </c>
      <c r="AJ45" s="986"/>
      <c r="AK45" s="739" t="str">
        <f t="shared" si="249"/>
        <v/>
      </c>
      <c r="AL45" s="375" t="str">
        <f t="shared" si="250"/>
        <v>10F</v>
      </c>
      <c r="AM45" s="737" t="str">
        <f t="shared" si="251"/>
        <v>GTS-120</v>
      </c>
      <c r="AN45" s="738">
        <f t="shared" si="252"/>
        <v>590</v>
      </c>
      <c r="AO45" s="734" t="str">
        <f t="shared" si="253"/>
        <v>5%-7%</v>
      </c>
      <c r="AP45" s="1056"/>
      <c r="AQ45" s="374">
        <f t="shared" si="254"/>
        <v>0</v>
      </c>
      <c r="AR45" s="24"/>
      <c r="AS45" s="24"/>
      <c r="AT45" s="403" t="str">
        <f t="shared" si="255"/>
        <v/>
      </c>
      <c r="AU45" s="987" t="str">
        <f t="shared" si="256"/>
        <v/>
      </c>
      <c r="AV45" s="986"/>
      <c r="AW45" s="739" t="str">
        <f t="shared" si="441"/>
        <v/>
      </c>
      <c r="AX45" s="375" t="str">
        <f t="shared" si="258"/>
        <v>10F</v>
      </c>
      <c r="AY45" s="737" t="str">
        <f t="shared" si="259"/>
        <v>GTS-120</v>
      </c>
      <c r="AZ45" s="738">
        <f t="shared" si="260"/>
        <v>590</v>
      </c>
      <c r="BA45" s="734" t="str">
        <f t="shared" si="261"/>
        <v>5%-7%</v>
      </c>
      <c r="BB45" s="1056"/>
      <c r="BC45" s="374">
        <f t="shared" si="262"/>
        <v>0</v>
      </c>
      <c r="BD45" s="24"/>
      <c r="BE45" s="24"/>
      <c r="BF45" s="403" t="str">
        <f t="shared" si="263"/>
        <v/>
      </c>
      <c r="BG45" s="987" t="str">
        <f t="shared" si="264"/>
        <v/>
      </c>
      <c r="BH45" s="986"/>
      <c r="BI45" s="739" t="str">
        <f t="shared" si="265"/>
        <v/>
      </c>
      <c r="BJ45" s="740">
        <f t="shared" si="266"/>
        <v>0</v>
      </c>
      <c r="BK45" s="988" t="str">
        <f t="shared" si="267"/>
        <v/>
      </c>
      <c r="BL45" s="375" t="str">
        <f t="shared" si="268"/>
        <v>10F</v>
      </c>
      <c r="BM45" s="737" t="str">
        <f t="shared" si="269"/>
        <v>GTS-120</v>
      </c>
      <c r="BN45" s="738">
        <f t="shared" si="270"/>
        <v>590</v>
      </c>
      <c r="BO45" s="734" t="str">
        <f t="shared" si="271"/>
        <v>5%-7%</v>
      </c>
      <c r="BP45" s="1056"/>
      <c r="BQ45" s="374">
        <f t="shared" si="272"/>
        <v>0</v>
      </c>
      <c r="BR45" s="24"/>
      <c r="BS45" s="24"/>
      <c r="BT45" s="403" t="str">
        <f t="shared" si="273"/>
        <v/>
      </c>
      <c r="BU45" s="987" t="str">
        <f t="shared" si="274"/>
        <v/>
      </c>
      <c r="BV45" s="986"/>
      <c r="BW45" s="90" t="str">
        <f t="shared" si="442"/>
        <v/>
      </c>
      <c r="BX45" s="375" t="str">
        <f t="shared" si="276"/>
        <v>10F</v>
      </c>
      <c r="BY45" s="737" t="str">
        <f t="shared" si="277"/>
        <v>GTS-120</v>
      </c>
      <c r="BZ45" s="738">
        <f t="shared" si="278"/>
        <v>590</v>
      </c>
      <c r="CA45" s="734" t="str">
        <f t="shared" si="279"/>
        <v>5%-7%</v>
      </c>
      <c r="CB45" s="1056"/>
      <c r="CC45" s="374">
        <f t="shared" si="280"/>
        <v>0</v>
      </c>
      <c r="CD45" s="24"/>
      <c r="CE45" s="24"/>
      <c r="CF45" s="403" t="str">
        <f t="shared" si="281"/>
        <v/>
      </c>
      <c r="CG45" s="987" t="str">
        <f t="shared" si="282"/>
        <v/>
      </c>
      <c r="CH45" s="986"/>
      <c r="CI45" s="90" t="str">
        <f t="shared" si="283"/>
        <v/>
      </c>
      <c r="CJ45" s="375" t="str">
        <f t="shared" si="284"/>
        <v>10F</v>
      </c>
      <c r="CK45" s="737" t="str">
        <f t="shared" si="285"/>
        <v>GTS-120</v>
      </c>
      <c r="CL45" s="738">
        <f t="shared" si="286"/>
        <v>590</v>
      </c>
      <c r="CM45" s="734" t="str">
        <f t="shared" si="287"/>
        <v>5%-7%</v>
      </c>
      <c r="CN45" s="1056"/>
      <c r="CO45" s="374">
        <f t="shared" si="288"/>
        <v>0</v>
      </c>
      <c r="CP45" s="24"/>
      <c r="CQ45" s="24"/>
      <c r="CR45" s="403" t="str">
        <f t="shared" si="289"/>
        <v/>
      </c>
      <c r="CS45" s="987" t="str">
        <f t="shared" si="290"/>
        <v/>
      </c>
      <c r="CT45" s="986"/>
      <c r="CU45" s="90" t="str">
        <f t="shared" si="291"/>
        <v/>
      </c>
      <c r="CV45" s="375" t="str">
        <f t="shared" si="292"/>
        <v>10F</v>
      </c>
      <c r="CW45" s="737" t="str">
        <f t="shared" si="293"/>
        <v>GTS-120</v>
      </c>
      <c r="CX45" s="738">
        <f t="shared" si="294"/>
        <v>590</v>
      </c>
      <c r="CY45" s="734" t="str">
        <f t="shared" si="295"/>
        <v>5%-7%</v>
      </c>
      <c r="CZ45" s="1056"/>
      <c r="DA45" s="374">
        <f t="shared" si="296"/>
        <v>0</v>
      </c>
      <c r="DB45" s="24"/>
      <c r="DC45" s="24"/>
      <c r="DD45" s="403" t="str">
        <f t="shared" si="297"/>
        <v/>
      </c>
      <c r="DE45" s="987" t="str">
        <f t="shared" si="298"/>
        <v/>
      </c>
      <c r="DF45" s="986"/>
      <c r="DG45" s="90" t="str">
        <f t="shared" si="443"/>
        <v/>
      </c>
      <c r="DH45" s="375" t="str">
        <f t="shared" si="300"/>
        <v>10F</v>
      </c>
      <c r="DI45" s="737" t="str">
        <f t="shared" si="301"/>
        <v>GTS-120</v>
      </c>
      <c r="DJ45" s="738">
        <f t="shared" si="302"/>
        <v>590</v>
      </c>
      <c r="DK45" s="734" t="str">
        <f t="shared" si="303"/>
        <v>5%-7%</v>
      </c>
      <c r="DL45" s="1056"/>
      <c r="DM45" s="374">
        <f t="shared" si="304"/>
        <v>0</v>
      </c>
      <c r="DN45" s="24"/>
      <c r="DO45" s="24"/>
      <c r="DP45" s="403" t="str">
        <f t="shared" si="305"/>
        <v/>
      </c>
      <c r="DQ45" s="987" t="str">
        <f t="shared" si="306"/>
        <v/>
      </c>
      <c r="DR45" s="986"/>
      <c r="DS45" s="742" t="str">
        <f t="shared" si="307"/>
        <v/>
      </c>
      <c r="DT45" s="989">
        <f t="shared" si="308"/>
        <v>0</v>
      </c>
      <c r="DU45" s="990" t="str">
        <f t="shared" si="309"/>
        <v/>
      </c>
      <c r="DV45" s="375" t="str">
        <f t="shared" si="310"/>
        <v>10F</v>
      </c>
      <c r="DW45" s="737" t="str">
        <f t="shared" si="311"/>
        <v>GTS-120</v>
      </c>
      <c r="DX45" s="738">
        <f t="shared" si="312"/>
        <v>590</v>
      </c>
      <c r="DY45" s="734" t="str">
        <f t="shared" si="313"/>
        <v>5%-7%</v>
      </c>
      <c r="DZ45" s="1056"/>
      <c r="EA45" s="374">
        <f t="shared" si="314"/>
        <v>0</v>
      </c>
      <c r="EB45" s="24"/>
      <c r="EC45" s="24"/>
      <c r="ED45" s="403" t="str">
        <f t="shared" si="315"/>
        <v/>
      </c>
      <c r="EE45" s="987" t="str">
        <f t="shared" si="316"/>
        <v/>
      </c>
      <c r="EF45" s="986"/>
      <c r="EG45" s="90" t="str">
        <f t="shared" si="444"/>
        <v/>
      </c>
      <c r="EH45" s="375" t="str">
        <f t="shared" si="318"/>
        <v>10F</v>
      </c>
      <c r="EI45" s="737" t="str">
        <f t="shared" si="319"/>
        <v>GTS-120</v>
      </c>
      <c r="EJ45" s="738">
        <f t="shared" si="320"/>
        <v>590</v>
      </c>
      <c r="EK45" s="734" t="str">
        <f t="shared" si="321"/>
        <v>5%-7%</v>
      </c>
      <c r="EL45" s="1056"/>
      <c r="EM45" s="374">
        <f t="shared" si="322"/>
        <v>0</v>
      </c>
      <c r="EN45" s="24"/>
      <c r="EO45" s="24"/>
      <c r="EP45" s="403" t="str">
        <f t="shared" si="323"/>
        <v/>
      </c>
      <c r="EQ45" s="987" t="str">
        <f t="shared" si="324"/>
        <v/>
      </c>
      <c r="ER45" s="986"/>
      <c r="ES45" s="90" t="str">
        <f t="shared" si="325"/>
        <v/>
      </c>
      <c r="ET45" s="375" t="str">
        <f t="shared" si="326"/>
        <v>10F</v>
      </c>
      <c r="EU45" s="737" t="str">
        <f t="shared" si="327"/>
        <v>GTS-120</v>
      </c>
      <c r="EV45" s="738">
        <f t="shared" si="328"/>
        <v>590</v>
      </c>
      <c r="EW45" s="734" t="str">
        <f t="shared" si="329"/>
        <v>5%-7%</v>
      </c>
      <c r="EX45" s="1056"/>
      <c r="EY45" s="374">
        <f t="shared" si="330"/>
        <v>0</v>
      </c>
      <c r="EZ45" s="24"/>
      <c r="FA45" s="24"/>
      <c r="FB45" s="403" t="str">
        <f t="shared" si="331"/>
        <v/>
      </c>
      <c r="FC45" s="987" t="str">
        <f t="shared" si="332"/>
        <v/>
      </c>
      <c r="FD45" s="986"/>
      <c r="FE45" s="90" t="str">
        <f t="shared" si="333"/>
        <v/>
      </c>
      <c r="FF45" s="375" t="str">
        <f t="shared" si="334"/>
        <v>10F</v>
      </c>
      <c r="FG45" s="737" t="str">
        <f t="shared" si="335"/>
        <v>GTS-120</v>
      </c>
      <c r="FH45" s="738">
        <f t="shared" si="336"/>
        <v>590</v>
      </c>
      <c r="FI45" s="734" t="str">
        <f t="shared" si="337"/>
        <v>5%-7%</v>
      </c>
      <c r="FJ45" s="1056"/>
      <c r="FK45" s="374">
        <f t="shared" si="338"/>
        <v>0</v>
      </c>
      <c r="FL45" s="24"/>
      <c r="FM45" s="24"/>
      <c r="FN45" s="403" t="str">
        <f t="shared" si="339"/>
        <v/>
      </c>
      <c r="FO45" s="987" t="str">
        <f t="shared" si="340"/>
        <v/>
      </c>
      <c r="FP45" s="986"/>
      <c r="FQ45" s="90" t="str">
        <f t="shared" si="445"/>
        <v/>
      </c>
      <c r="FR45" s="375" t="str">
        <f t="shared" si="342"/>
        <v>10F</v>
      </c>
      <c r="FS45" s="737" t="str">
        <f t="shared" si="343"/>
        <v>GTS-120</v>
      </c>
      <c r="FT45" s="738">
        <f t="shared" si="344"/>
        <v>590</v>
      </c>
      <c r="FU45" s="734" t="str">
        <f t="shared" si="345"/>
        <v>5%-7%</v>
      </c>
      <c r="FV45" s="1056"/>
      <c r="FW45" s="374">
        <f t="shared" si="346"/>
        <v>0</v>
      </c>
      <c r="FX45" s="24"/>
      <c r="FY45" s="24"/>
      <c r="FZ45" s="403" t="str">
        <f t="shared" si="347"/>
        <v/>
      </c>
      <c r="GA45" s="987" t="str">
        <f t="shared" si="348"/>
        <v/>
      </c>
      <c r="GB45" s="986"/>
      <c r="GC45" s="90" t="str">
        <f t="shared" si="349"/>
        <v/>
      </c>
      <c r="GD45" s="989">
        <f t="shared" si="350"/>
        <v>0</v>
      </c>
      <c r="GE45" s="988" t="str">
        <f t="shared" si="351"/>
        <v/>
      </c>
      <c r="GF45" s="375" t="str">
        <f t="shared" si="352"/>
        <v>10F</v>
      </c>
      <c r="GG45" s="737" t="str">
        <f t="shared" si="353"/>
        <v>GTS-120</v>
      </c>
      <c r="GH45" s="738">
        <f t="shared" si="354"/>
        <v>590</v>
      </c>
      <c r="GI45" s="734" t="str">
        <f t="shared" si="355"/>
        <v>5%-7%</v>
      </c>
      <c r="GJ45" s="1056"/>
      <c r="GK45" s="374">
        <f t="shared" si="356"/>
        <v>0</v>
      </c>
      <c r="GL45" s="24"/>
      <c r="GM45" s="24"/>
      <c r="GN45" s="403" t="str">
        <f t="shared" si="357"/>
        <v/>
      </c>
      <c r="GO45" s="987" t="str">
        <f t="shared" si="358"/>
        <v/>
      </c>
      <c r="GP45" s="986"/>
      <c r="GQ45" s="90" t="str">
        <f t="shared" si="446"/>
        <v/>
      </c>
      <c r="GR45" s="375" t="str">
        <f t="shared" si="360"/>
        <v>10F</v>
      </c>
      <c r="GS45" s="737" t="str">
        <f t="shared" si="361"/>
        <v>GTS-120</v>
      </c>
      <c r="GT45" s="738">
        <f t="shared" si="362"/>
        <v>590</v>
      </c>
      <c r="GU45" s="734" t="str">
        <f t="shared" si="363"/>
        <v>5%-7%</v>
      </c>
      <c r="GV45" s="1056"/>
      <c r="GW45" s="374">
        <f t="shared" si="364"/>
        <v>0</v>
      </c>
      <c r="GX45" s="24"/>
      <c r="GY45" s="24"/>
      <c r="GZ45" s="403" t="str">
        <f t="shared" si="365"/>
        <v/>
      </c>
      <c r="HA45" s="987" t="str">
        <f t="shared" si="366"/>
        <v/>
      </c>
      <c r="HB45" s="986"/>
      <c r="HC45" s="90" t="str">
        <f t="shared" si="367"/>
        <v/>
      </c>
      <c r="HD45" s="375" t="str">
        <f t="shared" si="368"/>
        <v>10F</v>
      </c>
      <c r="HE45" s="737" t="str">
        <f t="shared" si="369"/>
        <v>GTS-120</v>
      </c>
      <c r="HF45" s="738">
        <f t="shared" si="370"/>
        <v>590</v>
      </c>
      <c r="HG45" s="734" t="str">
        <f t="shared" si="371"/>
        <v>5%-7%</v>
      </c>
      <c r="HH45" s="1056"/>
      <c r="HI45" s="374">
        <f t="shared" si="372"/>
        <v>0</v>
      </c>
      <c r="HJ45" s="24"/>
      <c r="HK45" s="24"/>
      <c r="HL45" s="403" t="str">
        <f t="shared" si="373"/>
        <v/>
      </c>
      <c r="HM45" s="987" t="str">
        <f t="shared" si="374"/>
        <v/>
      </c>
      <c r="HN45" s="986"/>
      <c r="HO45" s="90" t="str">
        <f t="shared" si="375"/>
        <v/>
      </c>
      <c r="HP45" s="375" t="str">
        <f t="shared" si="376"/>
        <v>10F</v>
      </c>
      <c r="HQ45" s="737" t="str">
        <f t="shared" si="377"/>
        <v>GTS-120</v>
      </c>
      <c r="HR45" s="738">
        <f t="shared" si="378"/>
        <v>590</v>
      </c>
      <c r="HS45" s="734" t="str">
        <f t="shared" si="379"/>
        <v>5%-7%</v>
      </c>
      <c r="HT45" s="1056"/>
      <c r="HU45" s="374">
        <f t="shared" si="380"/>
        <v>0</v>
      </c>
      <c r="HV45" s="24"/>
      <c r="HW45" s="24"/>
      <c r="HX45" s="403" t="str">
        <f t="shared" si="381"/>
        <v/>
      </c>
      <c r="HY45" s="987" t="str">
        <f t="shared" si="382"/>
        <v/>
      </c>
      <c r="HZ45" s="986"/>
      <c r="IA45" s="90" t="str">
        <f t="shared" si="447"/>
        <v/>
      </c>
      <c r="IB45" s="375" t="str">
        <f t="shared" si="384"/>
        <v>10F</v>
      </c>
      <c r="IC45" s="737" t="str">
        <f t="shared" si="385"/>
        <v>GTS-120</v>
      </c>
      <c r="ID45" s="738">
        <f t="shared" si="386"/>
        <v>590</v>
      </c>
      <c r="IE45" s="734" t="str">
        <f t="shared" si="387"/>
        <v>5%-7%</v>
      </c>
      <c r="IF45" s="1056"/>
      <c r="IG45" s="374">
        <f t="shared" si="388"/>
        <v>0</v>
      </c>
      <c r="IH45" s="24"/>
      <c r="II45" s="24"/>
      <c r="IJ45" s="403" t="str">
        <f t="shared" si="389"/>
        <v/>
      </c>
      <c r="IK45" s="987" t="str">
        <f t="shared" si="390"/>
        <v/>
      </c>
      <c r="IL45" s="986"/>
      <c r="IM45" s="90" t="str">
        <f t="shared" si="391"/>
        <v/>
      </c>
      <c r="IN45" s="989">
        <f t="shared" si="392"/>
        <v>0</v>
      </c>
      <c r="IO45" s="988" t="str">
        <f t="shared" ref="IO45:IO47" si="454">GP45&amp;HB45&amp;HN45&amp;HZ45&amp;IL45</f>
        <v/>
      </c>
      <c r="IP45" s="28" t="str">
        <f t="shared" si="394"/>
        <v>10F</v>
      </c>
      <c r="IQ45" s="26" t="str">
        <f t="shared" si="395"/>
        <v>GTS-120</v>
      </c>
      <c r="IR45" s="26">
        <f t="shared" si="396"/>
        <v>590</v>
      </c>
      <c r="IS45" s="734" t="str">
        <f t="shared" si="397"/>
        <v>5%-7%</v>
      </c>
      <c r="IT45" s="90"/>
      <c r="IU45" s="374">
        <f t="shared" si="398"/>
        <v>0</v>
      </c>
      <c r="IV45" s="24"/>
      <c r="IW45" s="24"/>
      <c r="IX45" s="403" t="str">
        <f t="shared" ref="IX45:IX47" si="455">IF(IT45="","",IF(IU45&gt;0.049999,"",((6-ROUND(IU45*100,1))*0.01)*IR45))</f>
        <v/>
      </c>
      <c r="IY45" s="987" t="str">
        <f t="shared" ref="IY45:IY47" si="456">IF(IX45="","",IX45*0.264172)</f>
        <v/>
      </c>
      <c r="IZ45" s="986"/>
      <c r="JA45" s="90" t="str">
        <f t="shared" ref="JA45:JA47" si="457">IF(IX45="",IF(IU45=0,"",IU45),"")</f>
        <v/>
      </c>
      <c r="JB45" s="375" t="str">
        <f t="shared" si="402"/>
        <v>10F</v>
      </c>
      <c r="JC45" s="737" t="str">
        <f t="shared" si="403"/>
        <v>GTS-120</v>
      </c>
      <c r="JD45" s="738">
        <f t="shared" si="404"/>
        <v>590</v>
      </c>
      <c r="JE45" s="734" t="str">
        <f t="shared" si="405"/>
        <v>5%-7%</v>
      </c>
      <c r="JF45" s="1056"/>
      <c r="JG45" s="374">
        <f t="shared" si="406"/>
        <v>0</v>
      </c>
      <c r="JH45" s="24"/>
      <c r="JI45" s="24"/>
      <c r="JJ45" s="403" t="str">
        <f t="shared" si="407"/>
        <v/>
      </c>
      <c r="JK45" s="987" t="str">
        <f t="shared" si="408"/>
        <v/>
      </c>
      <c r="JL45" s="986"/>
      <c r="JM45" s="90" t="str">
        <f t="shared" si="409"/>
        <v/>
      </c>
      <c r="JN45" s="375" t="str">
        <f t="shared" si="410"/>
        <v>10F</v>
      </c>
      <c r="JO45" s="737" t="str">
        <f t="shared" si="411"/>
        <v>GTS-120</v>
      </c>
      <c r="JP45" s="738">
        <f t="shared" si="412"/>
        <v>590</v>
      </c>
      <c r="JQ45" s="734" t="str">
        <f t="shared" si="413"/>
        <v>5%-7%</v>
      </c>
      <c r="JR45" s="1056"/>
      <c r="JS45" s="374">
        <f t="shared" si="414"/>
        <v>0</v>
      </c>
      <c r="JT45" s="24"/>
      <c r="JU45" s="24"/>
      <c r="JV45" s="403" t="str">
        <f t="shared" si="415"/>
        <v/>
      </c>
      <c r="JW45" s="987" t="str">
        <f t="shared" si="416"/>
        <v/>
      </c>
      <c r="JX45" s="986"/>
      <c r="JY45" s="90" t="str">
        <f t="shared" si="417"/>
        <v/>
      </c>
      <c r="JZ45" s="375" t="str">
        <f t="shared" si="418"/>
        <v>10F</v>
      </c>
      <c r="KA45" s="737" t="str">
        <f t="shared" si="419"/>
        <v>GTS-120</v>
      </c>
      <c r="KB45" s="738">
        <f t="shared" si="420"/>
        <v>590</v>
      </c>
      <c r="KC45" s="734" t="str">
        <f t="shared" si="421"/>
        <v>5%-7%</v>
      </c>
      <c r="KD45" s="1056"/>
      <c r="KE45" s="374">
        <f t="shared" si="422"/>
        <v>0</v>
      </c>
      <c r="KF45" s="24"/>
      <c r="KG45" s="24"/>
      <c r="KH45" s="403" t="str">
        <f t="shared" si="423"/>
        <v/>
      </c>
      <c r="KI45" s="987" t="str">
        <f t="shared" si="424"/>
        <v/>
      </c>
      <c r="KJ45" s="986"/>
      <c r="KK45" s="90" t="str">
        <f t="shared" si="449"/>
        <v/>
      </c>
      <c r="KL45" s="375" t="str">
        <f t="shared" si="426"/>
        <v>10F</v>
      </c>
      <c r="KM45" s="737" t="str">
        <f t="shared" si="427"/>
        <v>GTS-120</v>
      </c>
      <c r="KN45" s="738">
        <f t="shared" si="428"/>
        <v>590</v>
      </c>
      <c r="KO45" s="734" t="str">
        <f t="shared" si="429"/>
        <v>5%-7%</v>
      </c>
      <c r="KP45" s="1056"/>
      <c r="KQ45" s="374">
        <f t="shared" si="430"/>
        <v>0</v>
      </c>
      <c r="KR45" s="24"/>
      <c r="KS45" s="24"/>
      <c r="KT45" s="403" t="str">
        <f t="shared" si="431"/>
        <v/>
      </c>
      <c r="KU45" s="987" t="str">
        <f t="shared" si="432"/>
        <v/>
      </c>
      <c r="KV45" s="986"/>
      <c r="KW45" s="90" t="str">
        <f t="shared" si="433"/>
        <v/>
      </c>
      <c r="KX45" s="989">
        <f t="shared" si="434"/>
        <v>0</v>
      </c>
      <c r="KY45" s="988" t="str">
        <f t="shared" si="435"/>
        <v/>
      </c>
    </row>
    <row r="46" spans="1:311" ht="15.75">
      <c r="A46" s="86" t="s">
        <v>41</v>
      </c>
      <c r="B46" s="760" t="s">
        <v>201</v>
      </c>
      <c r="C46" s="26" t="str">
        <f>VLOOKUP($B46,'OP Info'!$C$67:$J$101,4,FALSE)</f>
        <v>GTS-120</v>
      </c>
      <c r="D46" s="26">
        <f>VLOOKUP($B46,'OP Info'!$C$67:$J$101,3,FALSE)</f>
        <v>875</v>
      </c>
      <c r="E46" s="734" t="str">
        <f>CONCATENATE(VLOOKUP($B46,'OP Info'!$C$67:$J$101,5,FALSE),"%-",VLOOKUP($B46,'OP Info'!$C$67:$J$101,6,FALSE),"%")</f>
        <v>5%-7%</v>
      </c>
      <c r="F46" s="735"/>
      <c r="G46" s="374">
        <f t="shared" si="234"/>
        <v>0</v>
      </c>
      <c r="H46" s="736"/>
      <c r="I46" s="736"/>
      <c r="J46" s="403" t="str">
        <f t="shared" si="235"/>
        <v/>
      </c>
      <c r="K46" s="987" t="str">
        <f t="shared" si="236"/>
        <v/>
      </c>
      <c r="L46" s="741"/>
      <c r="M46" s="739" t="str">
        <f t="shared" si="440"/>
        <v/>
      </c>
      <c r="N46" s="375" t="str">
        <f t="shared" si="450"/>
        <v>20F</v>
      </c>
      <c r="O46" s="737" t="str">
        <f t="shared" si="451"/>
        <v>GTS-120</v>
      </c>
      <c r="P46" s="738">
        <f t="shared" si="452"/>
        <v>875</v>
      </c>
      <c r="Q46" s="734" t="str">
        <f t="shared" si="453"/>
        <v>5%-7%</v>
      </c>
      <c r="R46" s="90"/>
      <c r="S46" s="90">
        <f t="shared" si="238"/>
        <v>0</v>
      </c>
      <c r="T46" s="24"/>
      <c r="U46" s="24"/>
      <c r="V46" s="403" t="str">
        <f t="shared" si="239"/>
        <v/>
      </c>
      <c r="W46" s="403" t="str">
        <f t="shared" si="240"/>
        <v/>
      </c>
      <c r="X46" s="986"/>
      <c r="Y46" s="739" t="str">
        <f t="shared" si="241"/>
        <v/>
      </c>
      <c r="Z46" s="375" t="str">
        <f t="shared" si="242"/>
        <v>20F</v>
      </c>
      <c r="AA46" s="737" t="str">
        <f t="shared" si="243"/>
        <v>GTS-120</v>
      </c>
      <c r="AB46" s="738">
        <f t="shared" si="244"/>
        <v>875</v>
      </c>
      <c r="AC46" s="734" t="str">
        <f t="shared" si="245"/>
        <v>5%-7%</v>
      </c>
      <c r="AD46" s="1056"/>
      <c r="AE46" s="374">
        <f t="shared" si="246"/>
        <v>0</v>
      </c>
      <c r="AF46" s="24"/>
      <c r="AG46" s="24"/>
      <c r="AH46" s="403" t="str">
        <f t="shared" si="247"/>
        <v/>
      </c>
      <c r="AI46" s="403" t="str">
        <f t="shared" si="248"/>
        <v/>
      </c>
      <c r="AJ46" s="986"/>
      <c r="AK46" s="739" t="str">
        <f t="shared" si="249"/>
        <v/>
      </c>
      <c r="AL46" s="375" t="str">
        <f t="shared" si="250"/>
        <v>20F</v>
      </c>
      <c r="AM46" s="737" t="str">
        <f t="shared" si="251"/>
        <v>GTS-120</v>
      </c>
      <c r="AN46" s="738">
        <f t="shared" si="252"/>
        <v>875</v>
      </c>
      <c r="AO46" s="734" t="str">
        <f t="shared" si="253"/>
        <v>5%-7%</v>
      </c>
      <c r="AP46" s="1056"/>
      <c r="AQ46" s="374">
        <f t="shared" si="254"/>
        <v>0</v>
      </c>
      <c r="AR46" s="24"/>
      <c r="AS46" s="24"/>
      <c r="AT46" s="403" t="str">
        <f t="shared" si="255"/>
        <v/>
      </c>
      <c r="AU46" s="987" t="str">
        <f t="shared" si="256"/>
        <v/>
      </c>
      <c r="AV46" s="986"/>
      <c r="AW46" s="739" t="str">
        <f t="shared" si="441"/>
        <v/>
      </c>
      <c r="AX46" s="375" t="str">
        <f t="shared" si="258"/>
        <v>20F</v>
      </c>
      <c r="AY46" s="737" t="str">
        <f t="shared" si="259"/>
        <v>GTS-120</v>
      </c>
      <c r="AZ46" s="738">
        <f t="shared" si="260"/>
        <v>875</v>
      </c>
      <c r="BA46" s="734" t="str">
        <f t="shared" si="261"/>
        <v>5%-7%</v>
      </c>
      <c r="BB46" s="1056"/>
      <c r="BC46" s="374">
        <f t="shared" si="262"/>
        <v>0</v>
      </c>
      <c r="BD46" s="24"/>
      <c r="BE46" s="24"/>
      <c r="BF46" s="403" t="str">
        <f t="shared" si="263"/>
        <v/>
      </c>
      <c r="BG46" s="987" t="str">
        <f t="shared" si="264"/>
        <v/>
      </c>
      <c r="BH46" s="986"/>
      <c r="BI46" s="739" t="str">
        <f t="shared" si="265"/>
        <v/>
      </c>
      <c r="BJ46" s="740">
        <f t="shared" si="266"/>
        <v>0</v>
      </c>
      <c r="BK46" s="988" t="str">
        <f t="shared" si="267"/>
        <v/>
      </c>
      <c r="BL46" s="375" t="str">
        <f t="shared" si="268"/>
        <v>20F</v>
      </c>
      <c r="BM46" s="737" t="str">
        <f t="shared" si="269"/>
        <v>GTS-120</v>
      </c>
      <c r="BN46" s="738">
        <f t="shared" si="270"/>
        <v>875</v>
      </c>
      <c r="BO46" s="734" t="str">
        <f t="shared" si="271"/>
        <v>5%-7%</v>
      </c>
      <c r="BP46" s="1056"/>
      <c r="BQ46" s="374">
        <f t="shared" si="272"/>
        <v>0</v>
      </c>
      <c r="BR46" s="24"/>
      <c r="BS46" s="24"/>
      <c r="BT46" s="403" t="str">
        <f t="shared" si="273"/>
        <v/>
      </c>
      <c r="BU46" s="987" t="str">
        <f t="shared" si="274"/>
        <v/>
      </c>
      <c r="BV46" s="986"/>
      <c r="BW46" s="90" t="str">
        <f t="shared" si="442"/>
        <v/>
      </c>
      <c r="BX46" s="375" t="str">
        <f t="shared" si="276"/>
        <v>20F</v>
      </c>
      <c r="BY46" s="737" t="str">
        <f t="shared" si="277"/>
        <v>GTS-120</v>
      </c>
      <c r="BZ46" s="738">
        <f t="shared" si="278"/>
        <v>875</v>
      </c>
      <c r="CA46" s="734" t="str">
        <f t="shared" si="279"/>
        <v>5%-7%</v>
      </c>
      <c r="CB46" s="1056"/>
      <c r="CC46" s="374">
        <f t="shared" si="280"/>
        <v>0</v>
      </c>
      <c r="CD46" s="24"/>
      <c r="CE46" s="24"/>
      <c r="CF46" s="403" t="str">
        <f t="shared" si="281"/>
        <v/>
      </c>
      <c r="CG46" s="987" t="str">
        <f t="shared" si="282"/>
        <v/>
      </c>
      <c r="CH46" s="986"/>
      <c r="CI46" s="90" t="str">
        <f t="shared" si="283"/>
        <v/>
      </c>
      <c r="CJ46" s="375" t="str">
        <f t="shared" si="284"/>
        <v>20F</v>
      </c>
      <c r="CK46" s="737" t="str">
        <f t="shared" si="285"/>
        <v>GTS-120</v>
      </c>
      <c r="CL46" s="738">
        <f t="shared" si="286"/>
        <v>875</v>
      </c>
      <c r="CM46" s="734" t="str">
        <f t="shared" si="287"/>
        <v>5%-7%</v>
      </c>
      <c r="CN46" s="1056"/>
      <c r="CO46" s="374">
        <f t="shared" si="288"/>
        <v>0</v>
      </c>
      <c r="CP46" s="24"/>
      <c r="CQ46" s="24"/>
      <c r="CR46" s="403" t="str">
        <f t="shared" si="289"/>
        <v/>
      </c>
      <c r="CS46" s="987" t="str">
        <f t="shared" si="290"/>
        <v/>
      </c>
      <c r="CT46" s="986"/>
      <c r="CU46" s="90" t="str">
        <f t="shared" si="291"/>
        <v/>
      </c>
      <c r="CV46" s="375" t="str">
        <f t="shared" si="292"/>
        <v>20F</v>
      </c>
      <c r="CW46" s="737" t="str">
        <f t="shared" si="293"/>
        <v>GTS-120</v>
      </c>
      <c r="CX46" s="738">
        <f t="shared" si="294"/>
        <v>875</v>
      </c>
      <c r="CY46" s="734" t="str">
        <f t="shared" si="295"/>
        <v>5%-7%</v>
      </c>
      <c r="CZ46" s="1056"/>
      <c r="DA46" s="374">
        <f t="shared" si="296"/>
        <v>0</v>
      </c>
      <c r="DB46" s="24"/>
      <c r="DC46" s="24"/>
      <c r="DD46" s="403" t="str">
        <f t="shared" si="297"/>
        <v/>
      </c>
      <c r="DE46" s="987" t="str">
        <f t="shared" si="298"/>
        <v/>
      </c>
      <c r="DF46" s="986"/>
      <c r="DG46" s="90" t="str">
        <f t="shared" si="443"/>
        <v/>
      </c>
      <c r="DH46" s="375" t="str">
        <f t="shared" si="300"/>
        <v>20F</v>
      </c>
      <c r="DI46" s="737" t="str">
        <f t="shared" si="301"/>
        <v>GTS-120</v>
      </c>
      <c r="DJ46" s="738">
        <f t="shared" si="302"/>
        <v>875</v>
      </c>
      <c r="DK46" s="734" t="str">
        <f t="shared" si="303"/>
        <v>5%-7%</v>
      </c>
      <c r="DL46" s="1056"/>
      <c r="DM46" s="374">
        <f t="shared" si="304"/>
        <v>0</v>
      </c>
      <c r="DN46" s="24"/>
      <c r="DO46" s="24"/>
      <c r="DP46" s="403" t="str">
        <f t="shared" si="305"/>
        <v/>
      </c>
      <c r="DQ46" s="987" t="str">
        <f t="shared" si="306"/>
        <v/>
      </c>
      <c r="DR46" s="986"/>
      <c r="DS46" s="742" t="str">
        <f t="shared" si="307"/>
        <v/>
      </c>
      <c r="DT46" s="989">
        <f t="shared" si="308"/>
        <v>0</v>
      </c>
      <c r="DU46" s="990" t="str">
        <f t="shared" si="309"/>
        <v/>
      </c>
      <c r="DV46" s="375" t="str">
        <f t="shared" si="310"/>
        <v>20F</v>
      </c>
      <c r="DW46" s="737" t="str">
        <f t="shared" si="311"/>
        <v>GTS-120</v>
      </c>
      <c r="DX46" s="738">
        <f t="shared" si="312"/>
        <v>875</v>
      </c>
      <c r="DY46" s="734" t="str">
        <f t="shared" si="313"/>
        <v>5%-7%</v>
      </c>
      <c r="DZ46" s="1056"/>
      <c r="EA46" s="374">
        <f t="shared" si="314"/>
        <v>0</v>
      </c>
      <c r="EB46" s="24"/>
      <c r="EC46" s="24"/>
      <c r="ED46" s="403" t="str">
        <f t="shared" si="315"/>
        <v/>
      </c>
      <c r="EE46" s="987" t="str">
        <f t="shared" si="316"/>
        <v/>
      </c>
      <c r="EF46" s="986"/>
      <c r="EG46" s="90" t="str">
        <f t="shared" si="444"/>
        <v/>
      </c>
      <c r="EH46" s="375" t="str">
        <f t="shared" si="318"/>
        <v>20F</v>
      </c>
      <c r="EI46" s="737" t="str">
        <f t="shared" si="319"/>
        <v>GTS-120</v>
      </c>
      <c r="EJ46" s="738">
        <f t="shared" si="320"/>
        <v>875</v>
      </c>
      <c r="EK46" s="734" t="str">
        <f t="shared" si="321"/>
        <v>5%-7%</v>
      </c>
      <c r="EL46" s="1056"/>
      <c r="EM46" s="374">
        <f t="shared" si="322"/>
        <v>0</v>
      </c>
      <c r="EN46" s="24"/>
      <c r="EO46" s="24"/>
      <c r="EP46" s="403" t="str">
        <f t="shared" si="323"/>
        <v/>
      </c>
      <c r="EQ46" s="987" t="str">
        <f t="shared" si="324"/>
        <v/>
      </c>
      <c r="ER46" s="986"/>
      <c r="ES46" s="90" t="str">
        <f t="shared" si="325"/>
        <v/>
      </c>
      <c r="ET46" s="375" t="str">
        <f t="shared" si="326"/>
        <v>20F</v>
      </c>
      <c r="EU46" s="737" t="str">
        <f t="shared" si="327"/>
        <v>GTS-120</v>
      </c>
      <c r="EV46" s="738">
        <f t="shared" si="328"/>
        <v>875</v>
      </c>
      <c r="EW46" s="734" t="str">
        <f t="shared" si="329"/>
        <v>5%-7%</v>
      </c>
      <c r="EX46" s="1056"/>
      <c r="EY46" s="374">
        <f t="shared" si="330"/>
        <v>0</v>
      </c>
      <c r="EZ46" s="24"/>
      <c r="FA46" s="24"/>
      <c r="FB46" s="403" t="str">
        <f t="shared" si="331"/>
        <v/>
      </c>
      <c r="FC46" s="987" t="str">
        <f t="shared" si="332"/>
        <v/>
      </c>
      <c r="FD46" s="986"/>
      <c r="FE46" s="90" t="str">
        <f t="shared" si="333"/>
        <v/>
      </c>
      <c r="FF46" s="375" t="str">
        <f t="shared" si="334"/>
        <v>20F</v>
      </c>
      <c r="FG46" s="737" t="str">
        <f t="shared" si="335"/>
        <v>GTS-120</v>
      </c>
      <c r="FH46" s="738">
        <f t="shared" si="336"/>
        <v>875</v>
      </c>
      <c r="FI46" s="734" t="str">
        <f t="shared" si="337"/>
        <v>5%-7%</v>
      </c>
      <c r="FJ46" s="1056"/>
      <c r="FK46" s="374">
        <f t="shared" si="338"/>
        <v>0</v>
      </c>
      <c r="FL46" s="24"/>
      <c r="FM46" s="24"/>
      <c r="FN46" s="403" t="str">
        <f t="shared" si="339"/>
        <v/>
      </c>
      <c r="FO46" s="987" t="str">
        <f t="shared" si="340"/>
        <v/>
      </c>
      <c r="FP46" s="986"/>
      <c r="FQ46" s="90" t="str">
        <f t="shared" si="445"/>
        <v/>
      </c>
      <c r="FR46" s="375" t="str">
        <f t="shared" si="342"/>
        <v>20F</v>
      </c>
      <c r="FS46" s="737" t="str">
        <f t="shared" si="343"/>
        <v>GTS-120</v>
      </c>
      <c r="FT46" s="738">
        <f t="shared" si="344"/>
        <v>875</v>
      </c>
      <c r="FU46" s="734" t="str">
        <f t="shared" si="345"/>
        <v>5%-7%</v>
      </c>
      <c r="FV46" s="1056"/>
      <c r="FW46" s="374">
        <f t="shared" si="346"/>
        <v>0</v>
      </c>
      <c r="FX46" s="24"/>
      <c r="FY46" s="24"/>
      <c r="FZ46" s="403" t="str">
        <f t="shared" si="347"/>
        <v/>
      </c>
      <c r="GA46" s="987" t="str">
        <f t="shared" si="348"/>
        <v/>
      </c>
      <c r="GB46" s="986"/>
      <c r="GC46" s="90" t="str">
        <f t="shared" si="349"/>
        <v/>
      </c>
      <c r="GD46" s="989">
        <f t="shared" si="350"/>
        <v>0</v>
      </c>
      <c r="GE46" s="988" t="str">
        <f t="shared" si="351"/>
        <v/>
      </c>
      <c r="GF46" s="375" t="str">
        <f t="shared" si="352"/>
        <v>20F</v>
      </c>
      <c r="GG46" s="737" t="str">
        <f t="shared" si="353"/>
        <v>GTS-120</v>
      </c>
      <c r="GH46" s="738">
        <f t="shared" si="354"/>
        <v>875</v>
      </c>
      <c r="GI46" s="734" t="str">
        <f t="shared" si="355"/>
        <v>5%-7%</v>
      </c>
      <c r="GJ46" s="1056"/>
      <c r="GK46" s="374">
        <f t="shared" si="356"/>
        <v>0</v>
      </c>
      <c r="GL46" s="24"/>
      <c r="GM46" s="24"/>
      <c r="GN46" s="403" t="str">
        <f t="shared" si="357"/>
        <v/>
      </c>
      <c r="GO46" s="987" t="str">
        <f t="shared" si="358"/>
        <v/>
      </c>
      <c r="GP46" s="986"/>
      <c r="GQ46" s="90" t="str">
        <f t="shared" si="446"/>
        <v/>
      </c>
      <c r="GR46" s="375" t="str">
        <f t="shared" si="360"/>
        <v>20F</v>
      </c>
      <c r="GS46" s="737" t="str">
        <f t="shared" si="361"/>
        <v>GTS-120</v>
      </c>
      <c r="GT46" s="738">
        <f t="shared" si="362"/>
        <v>875</v>
      </c>
      <c r="GU46" s="734" t="str">
        <f t="shared" si="363"/>
        <v>5%-7%</v>
      </c>
      <c r="GV46" s="1056"/>
      <c r="GW46" s="374">
        <f t="shared" si="364"/>
        <v>0</v>
      </c>
      <c r="GX46" s="24"/>
      <c r="GY46" s="24"/>
      <c r="GZ46" s="403" t="str">
        <f t="shared" si="365"/>
        <v/>
      </c>
      <c r="HA46" s="987" t="str">
        <f t="shared" si="366"/>
        <v/>
      </c>
      <c r="HB46" s="986"/>
      <c r="HC46" s="90" t="str">
        <f t="shared" si="367"/>
        <v/>
      </c>
      <c r="HD46" s="375" t="str">
        <f t="shared" si="368"/>
        <v>20F</v>
      </c>
      <c r="HE46" s="737" t="str">
        <f t="shared" si="369"/>
        <v>GTS-120</v>
      </c>
      <c r="HF46" s="738">
        <f t="shared" si="370"/>
        <v>875</v>
      </c>
      <c r="HG46" s="734" t="str">
        <f t="shared" si="371"/>
        <v>5%-7%</v>
      </c>
      <c r="HH46" s="1056"/>
      <c r="HI46" s="374">
        <f t="shared" si="372"/>
        <v>0</v>
      </c>
      <c r="HJ46" s="24"/>
      <c r="HK46" s="24"/>
      <c r="HL46" s="403" t="str">
        <f t="shared" si="373"/>
        <v/>
      </c>
      <c r="HM46" s="987" t="str">
        <f t="shared" si="374"/>
        <v/>
      </c>
      <c r="HN46" s="986"/>
      <c r="HO46" s="90" t="str">
        <f t="shared" si="375"/>
        <v/>
      </c>
      <c r="HP46" s="375" t="str">
        <f t="shared" si="376"/>
        <v>20F</v>
      </c>
      <c r="HQ46" s="737" t="str">
        <f t="shared" si="377"/>
        <v>GTS-120</v>
      </c>
      <c r="HR46" s="738">
        <f t="shared" si="378"/>
        <v>875</v>
      </c>
      <c r="HS46" s="734" t="str">
        <f t="shared" si="379"/>
        <v>5%-7%</v>
      </c>
      <c r="HT46" s="1056"/>
      <c r="HU46" s="374">
        <f t="shared" si="380"/>
        <v>0</v>
      </c>
      <c r="HV46" s="24"/>
      <c r="HW46" s="24"/>
      <c r="HX46" s="403" t="str">
        <f t="shared" si="381"/>
        <v/>
      </c>
      <c r="HY46" s="987" t="str">
        <f t="shared" si="382"/>
        <v/>
      </c>
      <c r="HZ46" s="986"/>
      <c r="IA46" s="90" t="str">
        <f t="shared" si="447"/>
        <v/>
      </c>
      <c r="IB46" s="375" t="str">
        <f t="shared" si="384"/>
        <v>20F</v>
      </c>
      <c r="IC46" s="737" t="str">
        <f t="shared" si="385"/>
        <v>GTS-120</v>
      </c>
      <c r="ID46" s="738">
        <f t="shared" si="386"/>
        <v>875</v>
      </c>
      <c r="IE46" s="734" t="str">
        <f t="shared" si="387"/>
        <v>5%-7%</v>
      </c>
      <c r="IF46" s="1056"/>
      <c r="IG46" s="374">
        <f t="shared" si="388"/>
        <v>0</v>
      </c>
      <c r="IH46" s="24"/>
      <c r="II46" s="24"/>
      <c r="IJ46" s="403" t="str">
        <f t="shared" si="389"/>
        <v/>
      </c>
      <c r="IK46" s="987" t="str">
        <f t="shared" si="390"/>
        <v/>
      </c>
      <c r="IL46" s="986"/>
      <c r="IM46" s="90" t="str">
        <f t="shared" si="391"/>
        <v/>
      </c>
      <c r="IN46" s="989">
        <f t="shared" si="392"/>
        <v>0</v>
      </c>
      <c r="IO46" s="988" t="str">
        <f t="shared" si="454"/>
        <v/>
      </c>
      <c r="IP46" s="28" t="str">
        <f t="shared" si="394"/>
        <v>20F</v>
      </c>
      <c r="IQ46" s="26" t="str">
        <f t="shared" si="395"/>
        <v>GTS-120</v>
      </c>
      <c r="IR46" s="26">
        <f t="shared" si="396"/>
        <v>875</v>
      </c>
      <c r="IS46" s="734" t="str">
        <f t="shared" si="397"/>
        <v>5%-7%</v>
      </c>
      <c r="IT46" s="90"/>
      <c r="IU46" s="374">
        <f t="shared" si="398"/>
        <v>0</v>
      </c>
      <c r="IV46" s="24"/>
      <c r="IW46" s="24"/>
      <c r="IX46" s="403" t="str">
        <f t="shared" si="455"/>
        <v/>
      </c>
      <c r="IY46" s="987" t="str">
        <f t="shared" si="456"/>
        <v/>
      </c>
      <c r="IZ46" s="986"/>
      <c r="JA46" s="90" t="str">
        <f t="shared" si="457"/>
        <v/>
      </c>
      <c r="JB46" s="375" t="str">
        <f t="shared" si="402"/>
        <v>20F</v>
      </c>
      <c r="JC46" s="737" t="str">
        <f t="shared" si="403"/>
        <v>GTS-120</v>
      </c>
      <c r="JD46" s="738">
        <f t="shared" si="404"/>
        <v>875</v>
      </c>
      <c r="JE46" s="734" t="str">
        <f t="shared" si="405"/>
        <v>5%-7%</v>
      </c>
      <c r="JF46" s="1056"/>
      <c r="JG46" s="374">
        <f t="shared" si="406"/>
        <v>0</v>
      </c>
      <c r="JH46" s="24"/>
      <c r="JI46" s="24"/>
      <c r="JJ46" s="403" t="str">
        <f t="shared" si="407"/>
        <v/>
      </c>
      <c r="JK46" s="987" t="str">
        <f t="shared" si="408"/>
        <v/>
      </c>
      <c r="JL46" s="986"/>
      <c r="JM46" s="90" t="str">
        <f t="shared" si="409"/>
        <v/>
      </c>
      <c r="JN46" s="375" t="str">
        <f t="shared" si="410"/>
        <v>20F</v>
      </c>
      <c r="JO46" s="737" t="str">
        <f t="shared" si="411"/>
        <v>GTS-120</v>
      </c>
      <c r="JP46" s="738">
        <f t="shared" si="412"/>
        <v>875</v>
      </c>
      <c r="JQ46" s="734" t="str">
        <f t="shared" si="413"/>
        <v>5%-7%</v>
      </c>
      <c r="JR46" s="1056"/>
      <c r="JS46" s="374">
        <f t="shared" si="414"/>
        <v>0</v>
      </c>
      <c r="JT46" s="24"/>
      <c r="JU46" s="24"/>
      <c r="JV46" s="403" t="str">
        <f t="shared" si="415"/>
        <v/>
      </c>
      <c r="JW46" s="987" t="str">
        <f t="shared" si="416"/>
        <v/>
      </c>
      <c r="JX46" s="986"/>
      <c r="JY46" s="90" t="str">
        <f t="shared" si="417"/>
        <v/>
      </c>
      <c r="JZ46" s="375" t="str">
        <f t="shared" si="418"/>
        <v>20F</v>
      </c>
      <c r="KA46" s="737" t="str">
        <f t="shared" si="419"/>
        <v>GTS-120</v>
      </c>
      <c r="KB46" s="738">
        <f t="shared" si="420"/>
        <v>875</v>
      </c>
      <c r="KC46" s="734" t="str">
        <f t="shared" si="421"/>
        <v>5%-7%</v>
      </c>
      <c r="KD46" s="1056"/>
      <c r="KE46" s="374">
        <f t="shared" si="422"/>
        <v>0</v>
      </c>
      <c r="KF46" s="24"/>
      <c r="KG46" s="24"/>
      <c r="KH46" s="403" t="str">
        <f t="shared" si="423"/>
        <v/>
      </c>
      <c r="KI46" s="987" t="str">
        <f t="shared" si="424"/>
        <v/>
      </c>
      <c r="KJ46" s="986"/>
      <c r="KK46" s="90" t="str">
        <f t="shared" si="449"/>
        <v/>
      </c>
      <c r="KL46" s="375" t="str">
        <f t="shared" si="426"/>
        <v>20F</v>
      </c>
      <c r="KM46" s="737" t="str">
        <f t="shared" si="427"/>
        <v>GTS-120</v>
      </c>
      <c r="KN46" s="738">
        <f t="shared" si="428"/>
        <v>875</v>
      </c>
      <c r="KO46" s="734" t="str">
        <f t="shared" si="429"/>
        <v>5%-7%</v>
      </c>
      <c r="KP46" s="1056"/>
      <c r="KQ46" s="374">
        <f t="shared" si="430"/>
        <v>0</v>
      </c>
      <c r="KR46" s="24"/>
      <c r="KS46" s="24"/>
      <c r="KT46" s="403" t="str">
        <f t="shared" si="431"/>
        <v/>
      </c>
      <c r="KU46" s="987" t="str">
        <f t="shared" si="432"/>
        <v/>
      </c>
      <c r="KV46" s="986"/>
      <c r="KW46" s="90" t="str">
        <f t="shared" si="433"/>
        <v/>
      </c>
      <c r="KX46" s="989">
        <f t="shared" si="434"/>
        <v>0</v>
      </c>
      <c r="KY46" s="988" t="str">
        <f t="shared" si="435"/>
        <v/>
      </c>
    </row>
    <row r="47" spans="1:311" ht="15.75">
      <c r="A47" s="86" t="s">
        <v>41</v>
      </c>
      <c r="B47" s="760" t="s">
        <v>204</v>
      </c>
      <c r="C47" s="26" t="str">
        <f>VLOOKUP($B47,'OP Info'!$C$67:$J$101,4,FALSE)</f>
        <v>GTS-120</v>
      </c>
      <c r="D47" s="26">
        <f>VLOOKUP($B47,'OP Info'!$C$67:$J$101,3,FALSE)</f>
        <v>590</v>
      </c>
      <c r="E47" s="734" t="str">
        <f>CONCATENATE(VLOOKUP($B47,'OP Info'!$C$67:$J$101,5,FALSE),"%-",VLOOKUP($B47,'OP Info'!$C$67:$J$101,6,FALSE),"%")</f>
        <v>5%-7%</v>
      </c>
      <c r="F47" s="735"/>
      <c r="G47" s="374">
        <f t="shared" si="234"/>
        <v>0</v>
      </c>
      <c r="H47" s="736"/>
      <c r="I47" s="736"/>
      <c r="J47" s="403" t="str">
        <f t="shared" si="235"/>
        <v/>
      </c>
      <c r="K47" s="987" t="str">
        <f t="shared" si="236"/>
        <v/>
      </c>
      <c r="L47" s="741"/>
      <c r="M47" s="739" t="str">
        <f t="shared" si="440"/>
        <v/>
      </c>
      <c r="N47" s="375" t="str">
        <f t="shared" si="450"/>
        <v>10G</v>
      </c>
      <c r="O47" s="737" t="str">
        <f t="shared" si="451"/>
        <v>GTS-120</v>
      </c>
      <c r="P47" s="738">
        <f t="shared" si="452"/>
        <v>590</v>
      </c>
      <c r="Q47" s="734" t="str">
        <f t="shared" si="453"/>
        <v>5%-7%</v>
      </c>
      <c r="R47" s="90"/>
      <c r="S47" s="90">
        <f t="shared" si="238"/>
        <v>0</v>
      </c>
      <c r="T47" s="24"/>
      <c r="U47" s="24"/>
      <c r="V47" s="403" t="str">
        <f t="shared" si="239"/>
        <v/>
      </c>
      <c r="W47" s="403" t="str">
        <f t="shared" si="240"/>
        <v/>
      </c>
      <c r="X47" s="986"/>
      <c r="Y47" s="739" t="str">
        <f t="shared" si="241"/>
        <v/>
      </c>
      <c r="Z47" s="375" t="str">
        <f t="shared" si="242"/>
        <v>10G</v>
      </c>
      <c r="AA47" s="737" t="str">
        <f t="shared" si="243"/>
        <v>GTS-120</v>
      </c>
      <c r="AB47" s="738">
        <f t="shared" si="244"/>
        <v>590</v>
      </c>
      <c r="AC47" s="734" t="str">
        <f t="shared" si="245"/>
        <v>5%-7%</v>
      </c>
      <c r="AD47" s="1056"/>
      <c r="AE47" s="374">
        <f t="shared" si="246"/>
        <v>0</v>
      </c>
      <c r="AF47" s="24"/>
      <c r="AG47" s="24"/>
      <c r="AH47" s="403" t="str">
        <f t="shared" si="247"/>
        <v/>
      </c>
      <c r="AI47" s="403" t="str">
        <f t="shared" si="248"/>
        <v/>
      </c>
      <c r="AJ47" s="986"/>
      <c r="AK47" s="739" t="str">
        <f t="shared" si="249"/>
        <v/>
      </c>
      <c r="AL47" s="375" t="str">
        <f t="shared" si="250"/>
        <v>10G</v>
      </c>
      <c r="AM47" s="737" t="str">
        <f t="shared" si="251"/>
        <v>GTS-120</v>
      </c>
      <c r="AN47" s="738">
        <f t="shared" si="252"/>
        <v>590</v>
      </c>
      <c r="AO47" s="734" t="str">
        <f t="shared" si="253"/>
        <v>5%-7%</v>
      </c>
      <c r="AP47" s="1056"/>
      <c r="AQ47" s="374">
        <f t="shared" si="254"/>
        <v>0</v>
      </c>
      <c r="AR47" s="24"/>
      <c r="AS47" s="24"/>
      <c r="AT47" s="403" t="str">
        <f t="shared" si="255"/>
        <v/>
      </c>
      <c r="AU47" s="987" t="str">
        <f t="shared" si="256"/>
        <v/>
      </c>
      <c r="AV47" s="986"/>
      <c r="AW47" s="739" t="str">
        <f t="shared" si="441"/>
        <v/>
      </c>
      <c r="AX47" s="375" t="str">
        <f t="shared" si="258"/>
        <v>10G</v>
      </c>
      <c r="AY47" s="737" t="str">
        <f t="shared" si="259"/>
        <v>GTS-120</v>
      </c>
      <c r="AZ47" s="738">
        <f t="shared" si="260"/>
        <v>590</v>
      </c>
      <c r="BA47" s="734" t="str">
        <f t="shared" si="261"/>
        <v>5%-7%</v>
      </c>
      <c r="BB47" s="1056"/>
      <c r="BC47" s="374">
        <f t="shared" si="262"/>
        <v>0</v>
      </c>
      <c r="BD47" s="24"/>
      <c r="BE47" s="24"/>
      <c r="BF47" s="403" t="str">
        <f t="shared" si="263"/>
        <v/>
      </c>
      <c r="BG47" s="987" t="str">
        <f t="shared" si="264"/>
        <v/>
      </c>
      <c r="BH47" s="986"/>
      <c r="BI47" s="739" t="str">
        <f t="shared" si="265"/>
        <v/>
      </c>
      <c r="BJ47" s="740">
        <f t="shared" si="266"/>
        <v>0</v>
      </c>
      <c r="BK47" s="988" t="str">
        <f t="shared" si="267"/>
        <v/>
      </c>
      <c r="BL47" s="375" t="str">
        <f t="shared" si="268"/>
        <v>10G</v>
      </c>
      <c r="BM47" s="737" t="str">
        <f t="shared" si="269"/>
        <v>GTS-120</v>
      </c>
      <c r="BN47" s="738">
        <f t="shared" si="270"/>
        <v>590</v>
      </c>
      <c r="BO47" s="734" t="str">
        <f t="shared" si="271"/>
        <v>5%-7%</v>
      </c>
      <c r="BP47" s="1056"/>
      <c r="BQ47" s="374">
        <f t="shared" si="272"/>
        <v>0</v>
      </c>
      <c r="BR47" s="24"/>
      <c r="BS47" s="24"/>
      <c r="BT47" s="403" t="str">
        <f t="shared" si="273"/>
        <v/>
      </c>
      <c r="BU47" s="987" t="str">
        <f t="shared" si="274"/>
        <v/>
      </c>
      <c r="BV47" s="986"/>
      <c r="BW47" s="90" t="str">
        <f t="shared" si="442"/>
        <v/>
      </c>
      <c r="BX47" s="375" t="str">
        <f t="shared" si="276"/>
        <v>10G</v>
      </c>
      <c r="BY47" s="737" t="str">
        <f t="shared" si="277"/>
        <v>GTS-120</v>
      </c>
      <c r="BZ47" s="738">
        <f t="shared" si="278"/>
        <v>590</v>
      </c>
      <c r="CA47" s="734" t="str">
        <f t="shared" si="279"/>
        <v>5%-7%</v>
      </c>
      <c r="CB47" s="1056"/>
      <c r="CC47" s="374">
        <f t="shared" si="280"/>
        <v>0</v>
      </c>
      <c r="CD47" s="24"/>
      <c r="CE47" s="24"/>
      <c r="CF47" s="403" t="str">
        <f t="shared" si="281"/>
        <v/>
      </c>
      <c r="CG47" s="987" t="str">
        <f t="shared" si="282"/>
        <v/>
      </c>
      <c r="CH47" s="986"/>
      <c r="CI47" s="90" t="str">
        <f t="shared" si="283"/>
        <v/>
      </c>
      <c r="CJ47" s="375" t="str">
        <f t="shared" si="284"/>
        <v>10G</v>
      </c>
      <c r="CK47" s="737" t="str">
        <f t="shared" si="285"/>
        <v>GTS-120</v>
      </c>
      <c r="CL47" s="738">
        <f t="shared" si="286"/>
        <v>590</v>
      </c>
      <c r="CM47" s="734" t="str">
        <f t="shared" si="287"/>
        <v>5%-7%</v>
      </c>
      <c r="CN47" s="1056"/>
      <c r="CO47" s="374">
        <f t="shared" si="288"/>
        <v>0</v>
      </c>
      <c r="CP47" s="24"/>
      <c r="CQ47" s="24"/>
      <c r="CR47" s="403" t="str">
        <f t="shared" si="289"/>
        <v/>
      </c>
      <c r="CS47" s="987" t="str">
        <f t="shared" si="290"/>
        <v/>
      </c>
      <c r="CT47" s="986"/>
      <c r="CU47" s="90" t="str">
        <f t="shared" si="291"/>
        <v/>
      </c>
      <c r="CV47" s="375" t="str">
        <f t="shared" si="292"/>
        <v>10G</v>
      </c>
      <c r="CW47" s="737" t="str">
        <f t="shared" si="293"/>
        <v>GTS-120</v>
      </c>
      <c r="CX47" s="738">
        <f t="shared" si="294"/>
        <v>590</v>
      </c>
      <c r="CY47" s="734" t="str">
        <f t="shared" si="295"/>
        <v>5%-7%</v>
      </c>
      <c r="CZ47" s="1056"/>
      <c r="DA47" s="374">
        <f t="shared" si="296"/>
        <v>0</v>
      </c>
      <c r="DB47" s="24"/>
      <c r="DC47" s="24"/>
      <c r="DD47" s="403" t="str">
        <f t="shared" si="297"/>
        <v/>
      </c>
      <c r="DE47" s="987" t="str">
        <f t="shared" si="298"/>
        <v/>
      </c>
      <c r="DF47" s="986"/>
      <c r="DG47" s="90" t="str">
        <f t="shared" si="443"/>
        <v/>
      </c>
      <c r="DH47" s="375" t="str">
        <f t="shared" si="300"/>
        <v>10G</v>
      </c>
      <c r="DI47" s="737" t="str">
        <f t="shared" si="301"/>
        <v>GTS-120</v>
      </c>
      <c r="DJ47" s="738">
        <f t="shared" si="302"/>
        <v>590</v>
      </c>
      <c r="DK47" s="734" t="str">
        <f t="shared" si="303"/>
        <v>5%-7%</v>
      </c>
      <c r="DL47" s="1056"/>
      <c r="DM47" s="374">
        <f t="shared" si="304"/>
        <v>0</v>
      </c>
      <c r="DN47" s="24"/>
      <c r="DO47" s="24"/>
      <c r="DP47" s="403" t="str">
        <f t="shared" si="305"/>
        <v/>
      </c>
      <c r="DQ47" s="987" t="str">
        <f t="shared" si="306"/>
        <v/>
      </c>
      <c r="DR47" s="986"/>
      <c r="DS47" s="742" t="str">
        <f t="shared" si="307"/>
        <v/>
      </c>
      <c r="DT47" s="989">
        <f t="shared" si="308"/>
        <v>0</v>
      </c>
      <c r="DU47" s="990" t="str">
        <f t="shared" si="309"/>
        <v/>
      </c>
      <c r="DV47" s="375" t="str">
        <f t="shared" si="310"/>
        <v>10G</v>
      </c>
      <c r="DW47" s="737" t="str">
        <f t="shared" si="311"/>
        <v>GTS-120</v>
      </c>
      <c r="DX47" s="738">
        <f t="shared" si="312"/>
        <v>590</v>
      </c>
      <c r="DY47" s="734" t="str">
        <f t="shared" si="313"/>
        <v>5%-7%</v>
      </c>
      <c r="DZ47" s="1056"/>
      <c r="EA47" s="374">
        <f t="shared" si="314"/>
        <v>0</v>
      </c>
      <c r="EB47" s="24"/>
      <c r="EC47" s="24"/>
      <c r="ED47" s="403" t="str">
        <f t="shared" si="315"/>
        <v/>
      </c>
      <c r="EE47" s="987" t="str">
        <f t="shared" si="316"/>
        <v/>
      </c>
      <c r="EF47" s="986"/>
      <c r="EG47" s="90" t="str">
        <f t="shared" si="444"/>
        <v/>
      </c>
      <c r="EH47" s="375" t="str">
        <f t="shared" si="318"/>
        <v>10G</v>
      </c>
      <c r="EI47" s="737" t="str">
        <f t="shared" si="319"/>
        <v>GTS-120</v>
      </c>
      <c r="EJ47" s="738">
        <f t="shared" si="320"/>
        <v>590</v>
      </c>
      <c r="EK47" s="734" t="str">
        <f t="shared" si="321"/>
        <v>5%-7%</v>
      </c>
      <c r="EL47" s="1056"/>
      <c r="EM47" s="374">
        <f t="shared" si="322"/>
        <v>0</v>
      </c>
      <c r="EN47" s="24"/>
      <c r="EO47" s="24"/>
      <c r="EP47" s="403" t="str">
        <f t="shared" si="323"/>
        <v/>
      </c>
      <c r="EQ47" s="987" t="str">
        <f t="shared" si="324"/>
        <v/>
      </c>
      <c r="ER47" s="986"/>
      <c r="ES47" s="90" t="str">
        <f t="shared" si="325"/>
        <v/>
      </c>
      <c r="ET47" s="375" t="str">
        <f t="shared" si="326"/>
        <v>10G</v>
      </c>
      <c r="EU47" s="737" t="str">
        <f t="shared" si="327"/>
        <v>GTS-120</v>
      </c>
      <c r="EV47" s="738">
        <f t="shared" si="328"/>
        <v>590</v>
      </c>
      <c r="EW47" s="734" t="str">
        <f t="shared" si="329"/>
        <v>5%-7%</v>
      </c>
      <c r="EX47" s="1056"/>
      <c r="EY47" s="374">
        <f t="shared" si="330"/>
        <v>0</v>
      </c>
      <c r="EZ47" s="24"/>
      <c r="FA47" s="24"/>
      <c r="FB47" s="403" t="str">
        <f t="shared" si="331"/>
        <v/>
      </c>
      <c r="FC47" s="987" t="str">
        <f t="shared" si="332"/>
        <v/>
      </c>
      <c r="FD47" s="986"/>
      <c r="FE47" s="90" t="str">
        <f t="shared" si="333"/>
        <v/>
      </c>
      <c r="FF47" s="375" t="str">
        <f t="shared" si="334"/>
        <v>10G</v>
      </c>
      <c r="FG47" s="737" t="str">
        <f t="shared" si="335"/>
        <v>GTS-120</v>
      </c>
      <c r="FH47" s="738">
        <f t="shared" si="336"/>
        <v>590</v>
      </c>
      <c r="FI47" s="734" t="str">
        <f t="shared" si="337"/>
        <v>5%-7%</v>
      </c>
      <c r="FJ47" s="1056"/>
      <c r="FK47" s="374">
        <f t="shared" si="338"/>
        <v>0</v>
      </c>
      <c r="FL47" s="24"/>
      <c r="FM47" s="24"/>
      <c r="FN47" s="403" t="str">
        <f t="shared" si="339"/>
        <v/>
      </c>
      <c r="FO47" s="987" t="str">
        <f t="shared" si="340"/>
        <v/>
      </c>
      <c r="FP47" s="986"/>
      <c r="FQ47" s="90" t="str">
        <f t="shared" si="445"/>
        <v/>
      </c>
      <c r="FR47" s="375" t="str">
        <f t="shared" si="342"/>
        <v>10G</v>
      </c>
      <c r="FS47" s="737" t="str">
        <f t="shared" si="343"/>
        <v>GTS-120</v>
      </c>
      <c r="FT47" s="738">
        <f t="shared" si="344"/>
        <v>590</v>
      </c>
      <c r="FU47" s="734" t="str">
        <f t="shared" si="345"/>
        <v>5%-7%</v>
      </c>
      <c r="FV47" s="1056"/>
      <c r="FW47" s="374">
        <f t="shared" si="346"/>
        <v>0</v>
      </c>
      <c r="FX47" s="24"/>
      <c r="FY47" s="24"/>
      <c r="FZ47" s="403" t="str">
        <f t="shared" si="347"/>
        <v/>
      </c>
      <c r="GA47" s="987" t="str">
        <f t="shared" si="348"/>
        <v/>
      </c>
      <c r="GB47" s="986"/>
      <c r="GC47" s="90" t="str">
        <f t="shared" si="349"/>
        <v/>
      </c>
      <c r="GD47" s="989">
        <f t="shared" si="350"/>
        <v>0</v>
      </c>
      <c r="GE47" s="988" t="str">
        <f t="shared" si="351"/>
        <v/>
      </c>
      <c r="GF47" s="375" t="str">
        <f t="shared" si="352"/>
        <v>10G</v>
      </c>
      <c r="GG47" s="737" t="str">
        <f t="shared" si="353"/>
        <v>GTS-120</v>
      </c>
      <c r="GH47" s="738">
        <f t="shared" si="354"/>
        <v>590</v>
      </c>
      <c r="GI47" s="734" t="str">
        <f t="shared" si="355"/>
        <v>5%-7%</v>
      </c>
      <c r="GJ47" s="1056"/>
      <c r="GK47" s="374">
        <f t="shared" si="356"/>
        <v>0</v>
      </c>
      <c r="GL47" s="24"/>
      <c r="GM47" s="24"/>
      <c r="GN47" s="403" t="str">
        <f t="shared" si="357"/>
        <v/>
      </c>
      <c r="GO47" s="987" t="str">
        <f t="shared" si="358"/>
        <v/>
      </c>
      <c r="GP47" s="986"/>
      <c r="GQ47" s="90" t="str">
        <f t="shared" si="446"/>
        <v/>
      </c>
      <c r="GR47" s="375" t="str">
        <f t="shared" si="360"/>
        <v>10G</v>
      </c>
      <c r="GS47" s="737" t="str">
        <f t="shared" si="361"/>
        <v>GTS-120</v>
      </c>
      <c r="GT47" s="738">
        <f t="shared" si="362"/>
        <v>590</v>
      </c>
      <c r="GU47" s="734" t="str">
        <f t="shared" si="363"/>
        <v>5%-7%</v>
      </c>
      <c r="GV47" s="1056"/>
      <c r="GW47" s="374">
        <f t="shared" si="364"/>
        <v>0</v>
      </c>
      <c r="GX47" s="24"/>
      <c r="GY47" s="24"/>
      <c r="GZ47" s="403" t="str">
        <f t="shared" si="365"/>
        <v/>
      </c>
      <c r="HA47" s="987" t="str">
        <f t="shared" si="366"/>
        <v/>
      </c>
      <c r="HB47" s="986"/>
      <c r="HC47" s="90" t="str">
        <f t="shared" si="367"/>
        <v/>
      </c>
      <c r="HD47" s="375" t="str">
        <f t="shared" si="368"/>
        <v>10G</v>
      </c>
      <c r="HE47" s="737" t="str">
        <f t="shared" si="369"/>
        <v>GTS-120</v>
      </c>
      <c r="HF47" s="738">
        <f t="shared" si="370"/>
        <v>590</v>
      </c>
      <c r="HG47" s="734" t="str">
        <f t="shared" si="371"/>
        <v>5%-7%</v>
      </c>
      <c r="HH47" s="1056"/>
      <c r="HI47" s="374">
        <f t="shared" si="372"/>
        <v>0</v>
      </c>
      <c r="HJ47" s="24"/>
      <c r="HK47" s="24"/>
      <c r="HL47" s="403" t="str">
        <f t="shared" si="373"/>
        <v/>
      </c>
      <c r="HM47" s="987" t="str">
        <f t="shared" si="374"/>
        <v/>
      </c>
      <c r="HN47" s="986"/>
      <c r="HO47" s="90" t="str">
        <f t="shared" si="375"/>
        <v/>
      </c>
      <c r="HP47" s="375" t="str">
        <f t="shared" si="376"/>
        <v>10G</v>
      </c>
      <c r="HQ47" s="737" t="str">
        <f t="shared" si="377"/>
        <v>GTS-120</v>
      </c>
      <c r="HR47" s="738">
        <f t="shared" si="378"/>
        <v>590</v>
      </c>
      <c r="HS47" s="734" t="str">
        <f t="shared" si="379"/>
        <v>5%-7%</v>
      </c>
      <c r="HT47" s="1056"/>
      <c r="HU47" s="374">
        <f t="shared" si="380"/>
        <v>0</v>
      </c>
      <c r="HV47" s="24"/>
      <c r="HW47" s="24"/>
      <c r="HX47" s="403" t="str">
        <f t="shared" si="381"/>
        <v/>
      </c>
      <c r="HY47" s="987" t="str">
        <f t="shared" si="382"/>
        <v/>
      </c>
      <c r="HZ47" s="986"/>
      <c r="IA47" s="90" t="str">
        <f t="shared" si="447"/>
        <v/>
      </c>
      <c r="IB47" s="375" t="str">
        <f t="shared" si="384"/>
        <v>10G</v>
      </c>
      <c r="IC47" s="737" t="str">
        <f t="shared" si="385"/>
        <v>GTS-120</v>
      </c>
      <c r="ID47" s="738">
        <f t="shared" si="386"/>
        <v>590</v>
      </c>
      <c r="IE47" s="734" t="str">
        <f t="shared" si="387"/>
        <v>5%-7%</v>
      </c>
      <c r="IF47" s="1056"/>
      <c r="IG47" s="374">
        <f t="shared" si="388"/>
        <v>0</v>
      </c>
      <c r="IH47" s="24"/>
      <c r="II47" s="24"/>
      <c r="IJ47" s="403" t="str">
        <f t="shared" si="389"/>
        <v/>
      </c>
      <c r="IK47" s="987" t="str">
        <f t="shared" si="390"/>
        <v/>
      </c>
      <c r="IL47" s="986"/>
      <c r="IM47" s="90" t="str">
        <f t="shared" si="391"/>
        <v/>
      </c>
      <c r="IN47" s="989">
        <f t="shared" si="392"/>
        <v>0</v>
      </c>
      <c r="IO47" s="988" t="str">
        <f t="shared" si="454"/>
        <v/>
      </c>
      <c r="IP47" s="28" t="str">
        <f t="shared" si="394"/>
        <v>10G</v>
      </c>
      <c r="IQ47" s="26" t="str">
        <f t="shared" si="395"/>
        <v>GTS-120</v>
      </c>
      <c r="IR47" s="26">
        <f t="shared" si="396"/>
        <v>590</v>
      </c>
      <c r="IS47" s="734" t="str">
        <f t="shared" si="397"/>
        <v>5%-7%</v>
      </c>
      <c r="IT47" s="90"/>
      <c r="IU47" s="374">
        <f t="shared" si="398"/>
        <v>0</v>
      </c>
      <c r="IV47" s="24"/>
      <c r="IW47" s="24"/>
      <c r="IX47" s="403" t="str">
        <f t="shared" si="455"/>
        <v/>
      </c>
      <c r="IY47" s="987" t="str">
        <f t="shared" si="456"/>
        <v/>
      </c>
      <c r="IZ47" s="986"/>
      <c r="JA47" s="90" t="str">
        <f t="shared" si="457"/>
        <v/>
      </c>
      <c r="JB47" s="375" t="str">
        <f t="shared" si="402"/>
        <v>10G</v>
      </c>
      <c r="JC47" s="737" t="str">
        <f t="shared" si="403"/>
        <v>GTS-120</v>
      </c>
      <c r="JD47" s="738">
        <f t="shared" si="404"/>
        <v>590</v>
      </c>
      <c r="JE47" s="734" t="str">
        <f t="shared" si="405"/>
        <v>5%-7%</v>
      </c>
      <c r="JF47" s="1056"/>
      <c r="JG47" s="374">
        <f t="shared" si="406"/>
        <v>0</v>
      </c>
      <c r="JH47" s="24"/>
      <c r="JI47" s="24"/>
      <c r="JJ47" s="403" t="str">
        <f t="shared" si="407"/>
        <v/>
      </c>
      <c r="JK47" s="987" t="str">
        <f t="shared" si="408"/>
        <v/>
      </c>
      <c r="JL47" s="986"/>
      <c r="JM47" s="90" t="str">
        <f t="shared" si="409"/>
        <v/>
      </c>
      <c r="JN47" s="375" t="str">
        <f t="shared" si="410"/>
        <v>10G</v>
      </c>
      <c r="JO47" s="737" t="str">
        <f t="shared" si="411"/>
        <v>GTS-120</v>
      </c>
      <c r="JP47" s="738">
        <f t="shared" si="412"/>
        <v>590</v>
      </c>
      <c r="JQ47" s="734" t="str">
        <f t="shared" si="413"/>
        <v>5%-7%</v>
      </c>
      <c r="JR47" s="1056"/>
      <c r="JS47" s="374">
        <f t="shared" si="414"/>
        <v>0</v>
      </c>
      <c r="JT47" s="24"/>
      <c r="JU47" s="24"/>
      <c r="JV47" s="403" t="str">
        <f t="shared" si="415"/>
        <v/>
      </c>
      <c r="JW47" s="987" t="str">
        <f t="shared" si="416"/>
        <v/>
      </c>
      <c r="JX47" s="986"/>
      <c r="JY47" s="90" t="str">
        <f t="shared" si="417"/>
        <v/>
      </c>
      <c r="JZ47" s="375" t="str">
        <f t="shared" si="418"/>
        <v>10G</v>
      </c>
      <c r="KA47" s="737" t="str">
        <f t="shared" si="419"/>
        <v>GTS-120</v>
      </c>
      <c r="KB47" s="738">
        <f t="shared" si="420"/>
        <v>590</v>
      </c>
      <c r="KC47" s="734" t="str">
        <f t="shared" si="421"/>
        <v>5%-7%</v>
      </c>
      <c r="KD47" s="1056"/>
      <c r="KE47" s="374">
        <f t="shared" si="422"/>
        <v>0</v>
      </c>
      <c r="KF47" s="24"/>
      <c r="KG47" s="24"/>
      <c r="KH47" s="403" t="str">
        <f t="shared" si="423"/>
        <v/>
      </c>
      <c r="KI47" s="987" t="str">
        <f t="shared" si="424"/>
        <v/>
      </c>
      <c r="KJ47" s="986"/>
      <c r="KK47" s="90" t="str">
        <f t="shared" si="449"/>
        <v/>
      </c>
      <c r="KL47" s="375" t="str">
        <f t="shared" si="426"/>
        <v>10G</v>
      </c>
      <c r="KM47" s="737" t="str">
        <f t="shared" si="427"/>
        <v>GTS-120</v>
      </c>
      <c r="KN47" s="738">
        <f t="shared" si="428"/>
        <v>590</v>
      </c>
      <c r="KO47" s="734" t="str">
        <f t="shared" si="429"/>
        <v>5%-7%</v>
      </c>
      <c r="KP47" s="1056"/>
      <c r="KQ47" s="374">
        <f t="shared" si="430"/>
        <v>0</v>
      </c>
      <c r="KR47" s="24"/>
      <c r="KS47" s="24"/>
      <c r="KT47" s="403" t="str">
        <f t="shared" si="431"/>
        <v/>
      </c>
      <c r="KU47" s="987" t="str">
        <f t="shared" si="432"/>
        <v/>
      </c>
      <c r="KV47" s="986"/>
      <c r="KW47" s="90" t="str">
        <f t="shared" si="433"/>
        <v/>
      </c>
      <c r="KX47" s="989">
        <f t="shared" si="434"/>
        <v>0</v>
      </c>
      <c r="KY47" s="988" t="str">
        <f t="shared" si="435"/>
        <v/>
      </c>
    </row>
    <row r="48" spans="1:311" ht="15.75">
      <c r="A48" s="86" t="s">
        <v>41</v>
      </c>
      <c r="B48" s="760" t="s">
        <v>207</v>
      </c>
      <c r="C48" s="26" t="str">
        <f>VLOOKUP($B48,'OP Info'!$C$67:$J$101,4,FALSE)</f>
        <v>GTS-120</v>
      </c>
      <c r="D48" s="26">
        <f>VLOOKUP($B48,'OP Info'!$C$67:$J$101,3,FALSE)</f>
        <v>875</v>
      </c>
      <c r="E48" s="734" t="str">
        <f>CONCATENATE(VLOOKUP($B48,'OP Info'!$C$67:$J$101,5,FALSE),"%-",VLOOKUP($B48,'OP Info'!$C$67:$J$101,6,FALSE),"%")</f>
        <v>5%-7%</v>
      </c>
      <c r="F48" s="735"/>
      <c r="G48" s="374">
        <f t="shared" si="234"/>
        <v>0</v>
      </c>
      <c r="H48" s="736"/>
      <c r="I48" s="736"/>
      <c r="J48" s="403" t="str">
        <f t="shared" si="235"/>
        <v/>
      </c>
      <c r="K48" s="987" t="str">
        <f t="shared" si="236"/>
        <v/>
      </c>
      <c r="L48" s="741"/>
      <c r="M48" s="739" t="str">
        <f t="shared" si="440"/>
        <v/>
      </c>
      <c r="N48" s="375" t="str">
        <f t="shared" si="450"/>
        <v>20G</v>
      </c>
      <c r="O48" s="737" t="str">
        <f t="shared" si="451"/>
        <v>GTS-120</v>
      </c>
      <c r="P48" s="738">
        <f t="shared" si="452"/>
        <v>875</v>
      </c>
      <c r="Q48" s="734" t="str">
        <f t="shared" si="453"/>
        <v>5%-7%</v>
      </c>
      <c r="R48" s="90"/>
      <c r="S48" s="90">
        <f t="shared" si="238"/>
        <v>0</v>
      </c>
      <c r="T48" s="24"/>
      <c r="U48" s="24"/>
      <c r="V48" s="403" t="str">
        <f t="shared" si="239"/>
        <v/>
      </c>
      <c r="W48" s="403" t="str">
        <f t="shared" si="240"/>
        <v/>
      </c>
      <c r="X48" s="986"/>
      <c r="Y48" s="739" t="str">
        <f t="shared" si="241"/>
        <v/>
      </c>
      <c r="Z48" s="375" t="str">
        <f t="shared" si="242"/>
        <v>20G</v>
      </c>
      <c r="AA48" s="737" t="str">
        <f t="shared" si="243"/>
        <v>GTS-120</v>
      </c>
      <c r="AB48" s="738">
        <f t="shared" si="244"/>
        <v>875</v>
      </c>
      <c r="AC48" s="734" t="str">
        <f t="shared" si="245"/>
        <v>5%-7%</v>
      </c>
      <c r="AD48" s="1056"/>
      <c r="AE48" s="374">
        <f t="shared" si="246"/>
        <v>0</v>
      </c>
      <c r="AF48" s="24"/>
      <c r="AG48" s="24"/>
      <c r="AH48" s="403" t="str">
        <f t="shared" si="247"/>
        <v/>
      </c>
      <c r="AI48" s="403" t="str">
        <f t="shared" si="248"/>
        <v/>
      </c>
      <c r="AJ48" s="986"/>
      <c r="AK48" s="739" t="str">
        <f t="shared" si="249"/>
        <v/>
      </c>
      <c r="AL48" s="375" t="str">
        <f t="shared" si="250"/>
        <v>20G</v>
      </c>
      <c r="AM48" s="737" t="str">
        <f t="shared" si="251"/>
        <v>GTS-120</v>
      </c>
      <c r="AN48" s="738">
        <f t="shared" si="252"/>
        <v>875</v>
      </c>
      <c r="AO48" s="734" t="str">
        <f t="shared" si="253"/>
        <v>5%-7%</v>
      </c>
      <c r="AP48" s="1056"/>
      <c r="AQ48" s="374">
        <f t="shared" si="254"/>
        <v>0</v>
      </c>
      <c r="AR48" s="24"/>
      <c r="AS48" s="24"/>
      <c r="AT48" s="403" t="str">
        <f t="shared" si="255"/>
        <v/>
      </c>
      <c r="AU48" s="987" t="str">
        <f t="shared" si="256"/>
        <v/>
      </c>
      <c r="AV48" s="986"/>
      <c r="AW48" s="739" t="str">
        <f t="shared" si="441"/>
        <v/>
      </c>
      <c r="AX48" s="375" t="str">
        <f t="shared" si="258"/>
        <v>20G</v>
      </c>
      <c r="AY48" s="737" t="str">
        <f t="shared" si="259"/>
        <v>GTS-120</v>
      </c>
      <c r="AZ48" s="738">
        <f t="shared" si="260"/>
        <v>875</v>
      </c>
      <c r="BA48" s="734" t="str">
        <f t="shared" si="261"/>
        <v>5%-7%</v>
      </c>
      <c r="BB48" s="1056"/>
      <c r="BC48" s="374">
        <f t="shared" si="262"/>
        <v>0</v>
      </c>
      <c r="BD48" s="24"/>
      <c r="BE48" s="24"/>
      <c r="BF48" s="403" t="str">
        <f t="shared" si="263"/>
        <v/>
      </c>
      <c r="BG48" s="987" t="str">
        <f t="shared" si="264"/>
        <v/>
      </c>
      <c r="BH48" s="986"/>
      <c r="BI48" s="739" t="str">
        <f t="shared" si="265"/>
        <v/>
      </c>
      <c r="BJ48" s="740">
        <f t="shared" si="266"/>
        <v>0</v>
      </c>
      <c r="BK48" s="988" t="str">
        <f t="shared" si="267"/>
        <v/>
      </c>
      <c r="BL48" s="375" t="str">
        <f t="shared" si="268"/>
        <v>20G</v>
      </c>
      <c r="BM48" s="737" t="str">
        <f t="shared" si="269"/>
        <v>GTS-120</v>
      </c>
      <c r="BN48" s="738">
        <f t="shared" si="270"/>
        <v>875</v>
      </c>
      <c r="BO48" s="734" t="str">
        <f t="shared" si="271"/>
        <v>5%-7%</v>
      </c>
      <c r="BP48" s="1056"/>
      <c r="BQ48" s="374">
        <f t="shared" si="272"/>
        <v>0</v>
      </c>
      <c r="BR48" s="24"/>
      <c r="BS48" s="24"/>
      <c r="BT48" s="403" t="str">
        <f t="shared" si="273"/>
        <v/>
      </c>
      <c r="BU48" s="987" t="str">
        <f t="shared" si="274"/>
        <v/>
      </c>
      <c r="BV48" s="986"/>
      <c r="BW48" s="90" t="str">
        <f t="shared" si="442"/>
        <v/>
      </c>
      <c r="BX48" s="375" t="str">
        <f t="shared" si="276"/>
        <v>20G</v>
      </c>
      <c r="BY48" s="737" t="str">
        <f t="shared" si="277"/>
        <v>GTS-120</v>
      </c>
      <c r="BZ48" s="738">
        <f t="shared" si="278"/>
        <v>875</v>
      </c>
      <c r="CA48" s="734" t="str">
        <f t="shared" si="279"/>
        <v>5%-7%</v>
      </c>
      <c r="CB48" s="1056"/>
      <c r="CC48" s="374">
        <f t="shared" si="280"/>
        <v>0</v>
      </c>
      <c r="CD48" s="24"/>
      <c r="CE48" s="24"/>
      <c r="CF48" s="403" t="str">
        <f t="shared" si="281"/>
        <v/>
      </c>
      <c r="CG48" s="987" t="str">
        <f t="shared" si="282"/>
        <v/>
      </c>
      <c r="CH48" s="986"/>
      <c r="CI48" s="90" t="str">
        <f t="shared" si="283"/>
        <v/>
      </c>
      <c r="CJ48" s="375" t="str">
        <f t="shared" si="284"/>
        <v>20G</v>
      </c>
      <c r="CK48" s="737" t="str">
        <f t="shared" si="285"/>
        <v>GTS-120</v>
      </c>
      <c r="CL48" s="738">
        <f t="shared" si="286"/>
        <v>875</v>
      </c>
      <c r="CM48" s="734" t="str">
        <f t="shared" si="287"/>
        <v>5%-7%</v>
      </c>
      <c r="CN48" s="1056"/>
      <c r="CO48" s="374">
        <f t="shared" si="288"/>
        <v>0</v>
      </c>
      <c r="CP48" s="24"/>
      <c r="CQ48" s="24"/>
      <c r="CR48" s="403" t="str">
        <f t="shared" si="289"/>
        <v/>
      </c>
      <c r="CS48" s="987" t="str">
        <f t="shared" si="290"/>
        <v/>
      </c>
      <c r="CT48" s="986"/>
      <c r="CU48" s="90" t="str">
        <f t="shared" si="291"/>
        <v/>
      </c>
      <c r="CV48" s="375" t="str">
        <f t="shared" si="292"/>
        <v>20G</v>
      </c>
      <c r="CW48" s="737" t="str">
        <f t="shared" si="293"/>
        <v>GTS-120</v>
      </c>
      <c r="CX48" s="738">
        <f t="shared" si="294"/>
        <v>875</v>
      </c>
      <c r="CY48" s="734" t="str">
        <f t="shared" si="295"/>
        <v>5%-7%</v>
      </c>
      <c r="CZ48" s="1056"/>
      <c r="DA48" s="374">
        <f t="shared" si="296"/>
        <v>0</v>
      </c>
      <c r="DB48" s="24"/>
      <c r="DC48" s="24"/>
      <c r="DD48" s="403" t="str">
        <f t="shared" si="297"/>
        <v/>
      </c>
      <c r="DE48" s="987" t="str">
        <f t="shared" si="298"/>
        <v/>
      </c>
      <c r="DF48" s="986"/>
      <c r="DG48" s="90" t="str">
        <f t="shared" si="443"/>
        <v/>
      </c>
      <c r="DH48" s="375" t="str">
        <f t="shared" si="300"/>
        <v>20G</v>
      </c>
      <c r="DI48" s="737" t="str">
        <f t="shared" si="301"/>
        <v>GTS-120</v>
      </c>
      <c r="DJ48" s="738">
        <f t="shared" si="302"/>
        <v>875</v>
      </c>
      <c r="DK48" s="734" t="str">
        <f t="shared" si="303"/>
        <v>5%-7%</v>
      </c>
      <c r="DL48" s="1056"/>
      <c r="DM48" s="374">
        <f t="shared" si="304"/>
        <v>0</v>
      </c>
      <c r="DN48" s="24"/>
      <c r="DO48" s="24"/>
      <c r="DP48" s="403" t="str">
        <f t="shared" si="305"/>
        <v/>
      </c>
      <c r="DQ48" s="987" t="str">
        <f t="shared" si="306"/>
        <v/>
      </c>
      <c r="DR48" s="986"/>
      <c r="DS48" s="742" t="str">
        <f t="shared" si="307"/>
        <v/>
      </c>
      <c r="DT48" s="989">
        <f t="shared" si="308"/>
        <v>0</v>
      </c>
      <c r="DU48" s="990" t="str">
        <f t="shared" si="309"/>
        <v/>
      </c>
      <c r="DV48" s="375" t="str">
        <f t="shared" si="310"/>
        <v>20G</v>
      </c>
      <c r="DW48" s="737" t="str">
        <f t="shared" si="311"/>
        <v>GTS-120</v>
      </c>
      <c r="DX48" s="738">
        <f t="shared" si="312"/>
        <v>875</v>
      </c>
      <c r="DY48" s="734" t="str">
        <f t="shared" si="313"/>
        <v>5%-7%</v>
      </c>
      <c r="DZ48" s="1056"/>
      <c r="EA48" s="374">
        <f t="shared" si="314"/>
        <v>0</v>
      </c>
      <c r="EB48" s="24"/>
      <c r="EC48" s="24"/>
      <c r="ED48" s="403" t="str">
        <f t="shared" si="315"/>
        <v/>
      </c>
      <c r="EE48" s="987" t="str">
        <f t="shared" si="316"/>
        <v/>
      </c>
      <c r="EF48" s="986"/>
      <c r="EG48" s="90" t="str">
        <f t="shared" si="444"/>
        <v/>
      </c>
      <c r="EH48" s="375" t="str">
        <f t="shared" si="318"/>
        <v>20G</v>
      </c>
      <c r="EI48" s="737" t="str">
        <f t="shared" si="319"/>
        <v>GTS-120</v>
      </c>
      <c r="EJ48" s="738">
        <f t="shared" si="320"/>
        <v>875</v>
      </c>
      <c r="EK48" s="734" t="str">
        <f t="shared" si="321"/>
        <v>5%-7%</v>
      </c>
      <c r="EL48" s="1056"/>
      <c r="EM48" s="374">
        <f t="shared" si="322"/>
        <v>0</v>
      </c>
      <c r="EN48" s="24"/>
      <c r="EO48" s="24"/>
      <c r="EP48" s="403" t="str">
        <f t="shared" si="323"/>
        <v/>
      </c>
      <c r="EQ48" s="987" t="str">
        <f t="shared" si="324"/>
        <v/>
      </c>
      <c r="ER48" s="986"/>
      <c r="ES48" s="90" t="str">
        <f t="shared" si="325"/>
        <v/>
      </c>
      <c r="ET48" s="375" t="str">
        <f t="shared" si="326"/>
        <v>20G</v>
      </c>
      <c r="EU48" s="737" t="str">
        <f t="shared" si="327"/>
        <v>GTS-120</v>
      </c>
      <c r="EV48" s="738">
        <f t="shared" si="328"/>
        <v>875</v>
      </c>
      <c r="EW48" s="734" t="str">
        <f t="shared" si="329"/>
        <v>5%-7%</v>
      </c>
      <c r="EX48" s="1056"/>
      <c r="EY48" s="374">
        <f t="shared" si="330"/>
        <v>0</v>
      </c>
      <c r="EZ48" s="24"/>
      <c r="FA48" s="24"/>
      <c r="FB48" s="403" t="str">
        <f t="shared" si="331"/>
        <v/>
      </c>
      <c r="FC48" s="987" t="str">
        <f t="shared" si="332"/>
        <v/>
      </c>
      <c r="FD48" s="986"/>
      <c r="FE48" s="90" t="str">
        <f t="shared" si="333"/>
        <v/>
      </c>
      <c r="FF48" s="375" t="str">
        <f t="shared" si="334"/>
        <v>20G</v>
      </c>
      <c r="FG48" s="737" t="str">
        <f t="shared" si="335"/>
        <v>GTS-120</v>
      </c>
      <c r="FH48" s="738">
        <f t="shared" si="336"/>
        <v>875</v>
      </c>
      <c r="FI48" s="734" t="str">
        <f t="shared" si="337"/>
        <v>5%-7%</v>
      </c>
      <c r="FJ48" s="1056"/>
      <c r="FK48" s="374">
        <f t="shared" si="338"/>
        <v>0</v>
      </c>
      <c r="FL48" s="24"/>
      <c r="FM48" s="24"/>
      <c r="FN48" s="403" t="str">
        <f t="shared" si="339"/>
        <v/>
      </c>
      <c r="FO48" s="987" t="str">
        <f t="shared" si="340"/>
        <v/>
      </c>
      <c r="FP48" s="986"/>
      <c r="FQ48" s="90" t="str">
        <f t="shared" si="445"/>
        <v/>
      </c>
      <c r="FR48" s="375" t="str">
        <f t="shared" si="342"/>
        <v>20G</v>
      </c>
      <c r="FS48" s="737" t="str">
        <f t="shared" si="343"/>
        <v>GTS-120</v>
      </c>
      <c r="FT48" s="738">
        <f t="shared" si="344"/>
        <v>875</v>
      </c>
      <c r="FU48" s="734" t="str">
        <f t="shared" si="345"/>
        <v>5%-7%</v>
      </c>
      <c r="FV48" s="1056"/>
      <c r="FW48" s="374">
        <f t="shared" si="346"/>
        <v>0</v>
      </c>
      <c r="FX48" s="24"/>
      <c r="FY48" s="24"/>
      <c r="FZ48" s="403" t="str">
        <f t="shared" si="347"/>
        <v/>
      </c>
      <c r="GA48" s="987" t="str">
        <f t="shared" si="348"/>
        <v/>
      </c>
      <c r="GB48" s="986"/>
      <c r="GC48" s="90" t="str">
        <f t="shared" si="349"/>
        <v/>
      </c>
      <c r="GD48" s="989">
        <f t="shared" si="350"/>
        <v>0</v>
      </c>
      <c r="GE48" s="988" t="str">
        <f t="shared" si="351"/>
        <v/>
      </c>
      <c r="GF48" s="375" t="str">
        <f t="shared" si="352"/>
        <v>20G</v>
      </c>
      <c r="GG48" s="737" t="str">
        <f t="shared" si="353"/>
        <v>GTS-120</v>
      </c>
      <c r="GH48" s="738">
        <f t="shared" si="354"/>
        <v>875</v>
      </c>
      <c r="GI48" s="734" t="str">
        <f t="shared" si="355"/>
        <v>5%-7%</v>
      </c>
      <c r="GJ48" s="1056"/>
      <c r="GK48" s="374">
        <f t="shared" si="356"/>
        <v>0</v>
      </c>
      <c r="GL48" s="24"/>
      <c r="GM48" s="24"/>
      <c r="GN48" s="403" t="str">
        <f t="shared" si="357"/>
        <v/>
      </c>
      <c r="GO48" s="987" t="str">
        <f t="shared" si="358"/>
        <v/>
      </c>
      <c r="GP48" s="986"/>
      <c r="GQ48" s="90" t="str">
        <f t="shared" si="446"/>
        <v/>
      </c>
      <c r="GR48" s="375" t="str">
        <f t="shared" si="360"/>
        <v>20G</v>
      </c>
      <c r="GS48" s="737" t="str">
        <f t="shared" si="361"/>
        <v>GTS-120</v>
      </c>
      <c r="GT48" s="738">
        <f t="shared" si="362"/>
        <v>875</v>
      </c>
      <c r="GU48" s="734" t="str">
        <f t="shared" si="363"/>
        <v>5%-7%</v>
      </c>
      <c r="GV48" s="1056"/>
      <c r="GW48" s="374">
        <f t="shared" si="364"/>
        <v>0</v>
      </c>
      <c r="GX48" s="24"/>
      <c r="GY48" s="24"/>
      <c r="GZ48" s="403" t="str">
        <f t="shared" si="365"/>
        <v/>
      </c>
      <c r="HA48" s="987" t="str">
        <f t="shared" si="366"/>
        <v/>
      </c>
      <c r="HB48" s="986"/>
      <c r="HC48" s="90" t="str">
        <f t="shared" si="367"/>
        <v/>
      </c>
      <c r="HD48" s="375" t="str">
        <f t="shared" si="368"/>
        <v>20G</v>
      </c>
      <c r="HE48" s="737" t="str">
        <f t="shared" si="369"/>
        <v>GTS-120</v>
      </c>
      <c r="HF48" s="738">
        <f t="shared" si="370"/>
        <v>875</v>
      </c>
      <c r="HG48" s="734" t="str">
        <f t="shared" si="371"/>
        <v>5%-7%</v>
      </c>
      <c r="HH48" s="1056"/>
      <c r="HI48" s="374">
        <f t="shared" si="372"/>
        <v>0</v>
      </c>
      <c r="HJ48" s="24"/>
      <c r="HK48" s="24"/>
      <c r="HL48" s="403" t="str">
        <f t="shared" si="373"/>
        <v/>
      </c>
      <c r="HM48" s="987" t="str">
        <f t="shared" si="374"/>
        <v/>
      </c>
      <c r="HN48" s="986"/>
      <c r="HO48" s="90" t="str">
        <f t="shared" si="375"/>
        <v/>
      </c>
      <c r="HP48" s="375" t="str">
        <f t="shared" si="376"/>
        <v>20G</v>
      </c>
      <c r="HQ48" s="737" t="str">
        <f t="shared" si="377"/>
        <v>GTS-120</v>
      </c>
      <c r="HR48" s="738">
        <f t="shared" si="378"/>
        <v>875</v>
      </c>
      <c r="HS48" s="734" t="str">
        <f t="shared" si="379"/>
        <v>5%-7%</v>
      </c>
      <c r="HT48" s="1056"/>
      <c r="HU48" s="374">
        <f t="shared" si="380"/>
        <v>0</v>
      </c>
      <c r="HV48" s="24"/>
      <c r="HW48" s="24"/>
      <c r="HX48" s="403" t="str">
        <f t="shared" si="381"/>
        <v/>
      </c>
      <c r="HY48" s="987" t="str">
        <f t="shared" si="382"/>
        <v/>
      </c>
      <c r="HZ48" s="986"/>
      <c r="IA48" s="90" t="str">
        <f t="shared" si="447"/>
        <v/>
      </c>
      <c r="IB48" s="375" t="str">
        <f t="shared" si="384"/>
        <v>20G</v>
      </c>
      <c r="IC48" s="737" t="str">
        <f t="shared" si="385"/>
        <v>GTS-120</v>
      </c>
      <c r="ID48" s="738">
        <f t="shared" si="386"/>
        <v>875</v>
      </c>
      <c r="IE48" s="734" t="str">
        <f t="shared" si="387"/>
        <v>5%-7%</v>
      </c>
      <c r="IF48" s="1056"/>
      <c r="IG48" s="374">
        <f t="shared" si="388"/>
        <v>0</v>
      </c>
      <c r="IH48" s="24"/>
      <c r="II48" s="24"/>
      <c r="IJ48" s="403" t="str">
        <f t="shared" si="389"/>
        <v/>
      </c>
      <c r="IK48" s="987" t="str">
        <f t="shared" si="390"/>
        <v/>
      </c>
      <c r="IL48" s="986"/>
      <c r="IM48" s="90" t="str">
        <f t="shared" si="391"/>
        <v/>
      </c>
      <c r="IN48" s="989">
        <f t="shared" si="392"/>
        <v>0</v>
      </c>
      <c r="IO48" s="988" t="str">
        <f t="shared" si="393"/>
        <v/>
      </c>
      <c r="IP48" s="375" t="str">
        <f t="shared" si="394"/>
        <v>20G</v>
      </c>
      <c r="IQ48" s="737" t="str">
        <f t="shared" si="395"/>
        <v>GTS-120</v>
      </c>
      <c r="IR48" s="738">
        <f t="shared" si="396"/>
        <v>875</v>
      </c>
      <c r="IS48" s="734" t="str">
        <f t="shared" si="397"/>
        <v>5%-7%</v>
      </c>
      <c r="IT48" s="1056"/>
      <c r="IU48" s="374">
        <f t="shared" si="398"/>
        <v>0</v>
      </c>
      <c r="IV48" s="24"/>
      <c r="IW48" s="24"/>
      <c r="IX48" s="403" t="str">
        <f t="shared" si="399"/>
        <v/>
      </c>
      <c r="IY48" s="987" t="str">
        <f t="shared" si="400"/>
        <v/>
      </c>
      <c r="IZ48" s="986"/>
      <c r="JA48" s="90" t="str">
        <f t="shared" si="448"/>
        <v/>
      </c>
      <c r="JB48" s="375" t="str">
        <f t="shared" si="402"/>
        <v>20G</v>
      </c>
      <c r="JC48" s="737" t="str">
        <f t="shared" si="403"/>
        <v>GTS-120</v>
      </c>
      <c r="JD48" s="738">
        <f t="shared" si="404"/>
        <v>875</v>
      </c>
      <c r="JE48" s="734" t="str">
        <f t="shared" si="405"/>
        <v>5%-7%</v>
      </c>
      <c r="JF48" s="1056"/>
      <c r="JG48" s="374">
        <f t="shared" si="406"/>
        <v>0</v>
      </c>
      <c r="JH48" s="24"/>
      <c r="JI48" s="24"/>
      <c r="JJ48" s="403" t="str">
        <f t="shared" si="407"/>
        <v/>
      </c>
      <c r="JK48" s="987" t="str">
        <f t="shared" si="408"/>
        <v/>
      </c>
      <c r="JL48" s="986"/>
      <c r="JM48" s="90" t="str">
        <f t="shared" si="409"/>
        <v/>
      </c>
      <c r="JN48" s="375" t="str">
        <f t="shared" si="410"/>
        <v>20G</v>
      </c>
      <c r="JO48" s="737" t="str">
        <f t="shared" si="411"/>
        <v>GTS-120</v>
      </c>
      <c r="JP48" s="738">
        <f t="shared" si="412"/>
        <v>875</v>
      </c>
      <c r="JQ48" s="734" t="str">
        <f t="shared" si="413"/>
        <v>5%-7%</v>
      </c>
      <c r="JR48" s="1056"/>
      <c r="JS48" s="374">
        <f t="shared" si="414"/>
        <v>0</v>
      </c>
      <c r="JT48" s="24"/>
      <c r="JU48" s="24"/>
      <c r="JV48" s="403" t="str">
        <f t="shared" si="415"/>
        <v/>
      </c>
      <c r="JW48" s="987" t="str">
        <f t="shared" si="416"/>
        <v/>
      </c>
      <c r="JX48" s="986"/>
      <c r="JY48" s="90" t="str">
        <f t="shared" si="417"/>
        <v/>
      </c>
      <c r="JZ48" s="375" t="str">
        <f t="shared" si="418"/>
        <v>20G</v>
      </c>
      <c r="KA48" s="737" t="str">
        <f t="shared" si="419"/>
        <v>GTS-120</v>
      </c>
      <c r="KB48" s="738">
        <f t="shared" si="420"/>
        <v>875</v>
      </c>
      <c r="KC48" s="734" t="str">
        <f t="shared" si="421"/>
        <v>5%-7%</v>
      </c>
      <c r="KD48" s="1056"/>
      <c r="KE48" s="374">
        <f t="shared" si="422"/>
        <v>0</v>
      </c>
      <c r="KF48" s="24"/>
      <c r="KG48" s="24"/>
      <c r="KH48" s="403" t="str">
        <f t="shared" si="423"/>
        <v/>
      </c>
      <c r="KI48" s="987" t="str">
        <f t="shared" si="424"/>
        <v/>
      </c>
      <c r="KJ48" s="986"/>
      <c r="KK48" s="90" t="str">
        <f t="shared" si="449"/>
        <v/>
      </c>
      <c r="KL48" s="375" t="str">
        <f t="shared" si="426"/>
        <v>20G</v>
      </c>
      <c r="KM48" s="737" t="str">
        <f t="shared" si="427"/>
        <v>GTS-120</v>
      </c>
      <c r="KN48" s="738">
        <f t="shared" si="428"/>
        <v>875</v>
      </c>
      <c r="KO48" s="734" t="str">
        <f t="shared" si="429"/>
        <v>5%-7%</v>
      </c>
      <c r="KP48" s="1056"/>
      <c r="KQ48" s="374">
        <f t="shared" si="430"/>
        <v>0</v>
      </c>
      <c r="KR48" s="24"/>
      <c r="KS48" s="24"/>
      <c r="KT48" s="403" t="str">
        <f t="shared" si="431"/>
        <v/>
      </c>
      <c r="KU48" s="987" t="str">
        <f t="shared" si="432"/>
        <v/>
      </c>
      <c r="KV48" s="986"/>
      <c r="KW48" s="90" t="str">
        <f t="shared" si="433"/>
        <v/>
      </c>
      <c r="KX48" s="989">
        <f t="shared" si="434"/>
        <v>0</v>
      </c>
      <c r="KY48" s="988" t="str">
        <f t="shared" si="435"/>
        <v/>
      </c>
    </row>
    <row r="49" spans="1:311">
      <c r="B49" s="768"/>
      <c r="D49" s="389"/>
    </row>
    <row r="50" spans="1:311">
      <c r="B50" s="768"/>
      <c r="D50" s="389"/>
    </row>
    <row r="51" spans="1:311" ht="16.5" thickBot="1">
      <c r="A51" s="81"/>
      <c r="B51" s="769"/>
      <c r="C51" s="95"/>
      <c r="D51" s="95"/>
      <c r="E51" s="30"/>
      <c r="F51" s="92"/>
      <c r="G51" s="92"/>
      <c r="H51" s="96"/>
      <c r="I51" s="96"/>
      <c r="J51" s="96"/>
      <c r="K51" s="96"/>
      <c r="L51" s="93"/>
      <c r="M51" s="94"/>
      <c r="N51" s="27"/>
      <c r="O51" s="95"/>
      <c r="P51" s="95"/>
      <c r="Q51" s="30"/>
      <c r="R51" s="92"/>
      <c r="S51" s="92"/>
      <c r="T51" s="96"/>
      <c r="U51" s="96"/>
      <c r="V51" s="96"/>
      <c r="W51" s="96"/>
      <c r="X51" s="93"/>
      <c r="Y51" s="94"/>
      <c r="Z51" s="27">
        <f>$B51</f>
        <v>0</v>
      </c>
      <c r="AA51" s="95"/>
      <c r="AB51" s="95"/>
      <c r="AC51" s="30"/>
      <c r="AD51" s="92"/>
      <c r="AE51" s="92"/>
      <c r="AF51" s="96"/>
      <c r="AG51" s="96"/>
      <c r="AH51" s="96"/>
      <c r="AI51" s="96"/>
      <c r="AJ51" s="93"/>
      <c r="AK51" s="94"/>
      <c r="AL51" s="27">
        <f>$B51</f>
        <v>0</v>
      </c>
      <c r="AM51" s="95"/>
      <c r="AN51" s="95"/>
      <c r="AO51" s="30"/>
      <c r="AP51" s="92"/>
      <c r="AQ51" s="92"/>
      <c r="AR51" s="96"/>
      <c r="AS51" s="96"/>
      <c r="AT51" s="96"/>
      <c r="AU51" s="96"/>
      <c r="AV51" s="93"/>
      <c r="AW51" s="94"/>
      <c r="AX51" s="27"/>
      <c r="AY51" s="95"/>
      <c r="AZ51" s="95"/>
      <c r="BA51" s="30"/>
      <c r="BB51" s="92"/>
      <c r="BC51" s="92"/>
      <c r="BD51" s="96"/>
      <c r="BE51" s="96"/>
      <c r="BF51" s="96"/>
      <c r="BG51" s="96"/>
      <c r="BH51" s="93"/>
      <c r="BI51" s="94"/>
      <c r="BJ51" s="126"/>
      <c r="BL51" s="27">
        <f>$B51</f>
        <v>0</v>
      </c>
      <c r="BM51" s="95"/>
      <c r="BN51" s="95"/>
      <c r="BO51" s="30"/>
      <c r="BP51" s="92"/>
      <c r="BQ51" s="92"/>
      <c r="BR51" s="96"/>
      <c r="BS51" s="96"/>
      <c r="BT51" s="96"/>
      <c r="BU51" s="96"/>
      <c r="BV51" s="93"/>
      <c r="BW51" s="94"/>
      <c r="BX51" s="27">
        <f>$B51</f>
        <v>0</v>
      </c>
      <c r="BY51" s="95"/>
      <c r="BZ51" s="95"/>
      <c r="CA51" s="30"/>
      <c r="CB51" s="92"/>
      <c r="CC51" s="92"/>
      <c r="CD51" s="96"/>
      <c r="CE51" s="96"/>
      <c r="CF51" s="96"/>
      <c r="CG51" s="96"/>
      <c r="CH51" s="93"/>
      <c r="CI51" s="94"/>
      <c r="CJ51" s="27">
        <f>$B51</f>
        <v>0</v>
      </c>
      <c r="CK51" s="95"/>
      <c r="CL51" s="95"/>
      <c r="CM51" s="30"/>
      <c r="CN51" s="92"/>
      <c r="CO51" s="92"/>
      <c r="CP51" s="96"/>
      <c r="CQ51" s="96"/>
      <c r="CR51" s="96"/>
      <c r="CS51" s="96"/>
      <c r="CT51" s="93"/>
      <c r="CU51" s="94"/>
      <c r="CV51" s="27">
        <f>$B51</f>
        <v>0</v>
      </c>
      <c r="CW51" s="95"/>
      <c r="CX51" s="95"/>
      <c r="CY51" s="30"/>
      <c r="CZ51" s="92"/>
      <c r="DA51" s="92"/>
      <c r="DB51" s="96"/>
      <c r="DC51" s="96"/>
      <c r="DD51" s="96"/>
      <c r="DE51" s="96"/>
      <c r="DF51" s="93"/>
      <c r="DG51" s="94"/>
      <c r="DH51" s="27">
        <f>$B51</f>
        <v>0</v>
      </c>
      <c r="DI51" s="95"/>
      <c r="DJ51" s="95"/>
      <c r="DK51" s="30"/>
      <c r="DL51" s="92"/>
      <c r="DM51" s="92"/>
      <c r="DN51" s="96"/>
      <c r="DO51" s="96"/>
      <c r="DP51" s="96"/>
      <c r="DQ51" s="96"/>
      <c r="DR51" s="93"/>
      <c r="DS51" s="92"/>
      <c r="DT51" s="408"/>
      <c r="DU51" s="409"/>
      <c r="DV51" s="27">
        <f>$B51</f>
        <v>0</v>
      </c>
      <c r="DW51" s="95"/>
      <c r="DX51" s="95"/>
      <c r="DY51" s="30"/>
      <c r="DZ51" s="92"/>
      <c r="EA51" s="92"/>
      <c r="EB51" s="96"/>
      <c r="EC51" s="96"/>
      <c r="ED51" s="96"/>
      <c r="EE51" s="96"/>
      <c r="EF51" s="93"/>
      <c r="EG51" s="94"/>
      <c r="EH51" s="27">
        <f>$B51</f>
        <v>0</v>
      </c>
      <c r="EI51" s="95"/>
      <c r="EJ51" s="95"/>
      <c r="EK51" s="30"/>
      <c r="EL51" s="92"/>
      <c r="EM51" s="92"/>
      <c r="EN51" s="96"/>
      <c r="EO51" s="96"/>
      <c r="EP51" s="96"/>
      <c r="EQ51" s="96"/>
      <c r="ER51" s="93"/>
      <c r="ES51" s="94"/>
      <c r="ET51" s="27">
        <f>$B51</f>
        <v>0</v>
      </c>
      <c r="EU51" s="95"/>
      <c r="EV51" s="95"/>
      <c r="EW51" s="30"/>
      <c r="EX51" s="92"/>
      <c r="EY51" s="92"/>
      <c r="EZ51" s="96"/>
      <c r="FA51" s="96"/>
      <c r="FB51" s="96"/>
      <c r="FC51" s="96"/>
      <c r="FD51" s="93"/>
      <c r="FE51" s="94"/>
      <c r="FF51" s="27">
        <f>$B51</f>
        <v>0</v>
      </c>
      <c r="FG51" s="95"/>
      <c r="FH51" s="95"/>
      <c r="FI51" s="30"/>
      <c r="FJ51" s="92"/>
      <c r="FK51" s="92"/>
      <c r="FL51" s="96"/>
      <c r="FM51" s="96"/>
      <c r="FN51" s="96"/>
      <c r="FO51" s="96"/>
      <c r="FP51" s="93"/>
      <c r="FQ51" s="94"/>
      <c r="FR51" s="27">
        <f>$B51</f>
        <v>0</v>
      </c>
      <c r="FS51" s="95"/>
      <c r="FT51" s="95"/>
      <c r="FU51" s="30"/>
      <c r="FV51" s="92"/>
      <c r="FW51" s="92"/>
      <c r="FX51" s="96"/>
      <c r="FY51" s="96"/>
      <c r="FZ51" s="96"/>
      <c r="GA51" s="96"/>
      <c r="GB51" s="93"/>
      <c r="GC51" s="94"/>
      <c r="GD51" s="126"/>
      <c r="GF51" s="27">
        <f>$B51</f>
        <v>0</v>
      </c>
      <c r="GG51" s="95"/>
      <c r="GH51" s="95"/>
      <c r="GI51" s="30"/>
      <c r="GJ51" s="92"/>
      <c r="GK51" s="92"/>
      <c r="GL51" s="96"/>
      <c r="GM51" s="96"/>
      <c r="GN51" s="96"/>
      <c r="GO51" s="96"/>
      <c r="GP51" s="93"/>
      <c r="GQ51" s="94"/>
      <c r="GR51" s="27">
        <f>$B51</f>
        <v>0</v>
      </c>
      <c r="GS51" s="95"/>
      <c r="GT51" s="95"/>
      <c r="GU51" s="30"/>
      <c r="GV51" s="92"/>
      <c r="GW51" s="92"/>
      <c r="GX51" s="96"/>
      <c r="GY51" s="96"/>
      <c r="GZ51" s="96"/>
      <c r="HA51" s="96"/>
      <c r="HB51" s="93"/>
      <c r="HC51" s="94"/>
      <c r="HD51" s="27">
        <f>$B51</f>
        <v>0</v>
      </c>
      <c r="HE51" s="95"/>
      <c r="HF51" s="95"/>
      <c r="HG51" s="30"/>
      <c r="HH51" s="92"/>
      <c r="HI51" s="92"/>
      <c r="HJ51" s="96"/>
      <c r="HK51" s="96"/>
      <c r="HL51" s="96"/>
      <c r="HM51" s="96"/>
      <c r="HN51" s="93"/>
      <c r="HO51" s="94"/>
      <c r="HP51" s="27">
        <f>$B51</f>
        <v>0</v>
      </c>
      <c r="HQ51" s="95"/>
      <c r="HR51" s="95"/>
      <c r="HS51" s="30"/>
      <c r="HT51" s="92"/>
      <c r="HU51" s="92"/>
      <c r="HV51" s="96"/>
      <c r="HW51" s="96"/>
      <c r="HX51" s="96"/>
      <c r="HY51" s="96"/>
      <c r="HZ51" s="93"/>
      <c r="IA51" s="94"/>
      <c r="IB51" s="27">
        <f>$B51</f>
        <v>0</v>
      </c>
      <c r="IC51" s="95"/>
      <c r="ID51" s="95"/>
      <c r="IE51" s="30"/>
      <c r="IF51" s="92"/>
      <c r="IG51" s="92"/>
      <c r="IH51" s="96"/>
      <c r="II51" s="96"/>
      <c r="IJ51" s="96"/>
      <c r="IK51" s="96"/>
      <c r="IL51" s="93"/>
      <c r="IM51" s="94"/>
      <c r="IN51" s="126"/>
      <c r="IP51" s="27">
        <f>$B51</f>
        <v>0</v>
      </c>
      <c r="IQ51" s="95"/>
      <c r="IR51" s="95"/>
      <c r="IS51" s="30"/>
      <c r="IT51" s="92"/>
      <c r="IU51" s="92"/>
      <c r="IV51" s="96"/>
      <c r="IW51" s="96"/>
      <c r="IX51" s="96"/>
      <c r="IY51" s="96"/>
      <c r="IZ51" s="93"/>
      <c r="JA51" s="94"/>
      <c r="JB51" s="27">
        <f>$B51</f>
        <v>0</v>
      </c>
      <c r="JC51" s="95"/>
      <c r="JD51" s="95"/>
      <c r="JE51" s="30"/>
      <c r="JF51" s="92"/>
      <c r="JG51" s="92"/>
      <c r="JH51" s="96"/>
      <c r="JI51" s="96"/>
      <c r="JJ51" s="96"/>
      <c r="JK51" s="96"/>
      <c r="JL51" s="93"/>
      <c r="JM51" s="94"/>
      <c r="JN51" s="27">
        <f>$B51</f>
        <v>0</v>
      </c>
      <c r="JO51" s="95"/>
      <c r="JP51" s="95"/>
      <c r="JQ51" s="30"/>
      <c r="JR51" s="92"/>
      <c r="JS51" s="92"/>
      <c r="JT51" s="96"/>
      <c r="JU51" s="96"/>
      <c r="JV51" s="96"/>
      <c r="JW51" s="96"/>
      <c r="JX51" s="93"/>
      <c r="JY51" s="94"/>
      <c r="JZ51" s="27">
        <f>$B51</f>
        <v>0</v>
      </c>
      <c r="KA51" s="95"/>
      <c r="KB51" s="95"/>
      <c r="KC51" s="30"/>
      <c r="KD51" s="92"/>
      <c r="KE51" s="92"/>
      <c r="KF51" s="96"/>
      <c r="KG51" s="96"/>
      <c r="KH51" s="96"/>
      <c r="KI51" s="96"/>
      <c r="KJ51" s="93"/>
      <c r="KK51" s="94"/>
      <c r="KL51" s="27">
        <f>$B51</f>
        <v>0</v>
      </c>
      <c r="KM51" s="95"/>
      <c r="KN51" s="95"/>
      <c r="KO51" s="30"/>
      <c r="KP51" s="92"/>
      <c r="KQ51" s="92"/>
      <c r="KR51" s="96"/>
      <c r="KS51" s="96"/>
      <c r="KT51" s="96"/>
      <c r="KU51" s="96"/>
      <c r="KV51" s="93"/>
      <c r="KW51" s="94"/>
      <c r="KX51" s="126"/>
    </row>
    <row r="52" spans="1:311" ht="32.25" thickBot="1">
      <c r="A52" s="81"/>
      <c r="B52" s="1282" t="s">
        <v>241</v>
      </c>
      <c r="C52" s="1283"/>
      <c r="D52" s="1283"/>
      <c r="E52" s="1283"/>
      <c r="F52" s="1283"/>
      <c r="G52" s="1283"/>
      <c r="H52" s="1283"/>
      <c r="I52" s="1283"/>
      <c r="J52" s="1283"/>
      <c r="K52" s="1283"/>
      <c r="L52" s="1284"/>
      <c r="M52" s="386">
        <f>H2</f>
        <v>46300</v>
      </c>
      <c r="N52" s="1282" t="s">
        <v>241</v>
      </c>
      <c r="O52" s="1283"/>
      <c r="P52" s="1283"/>
      <c r="Q52" s="1283"/>
      <c r="R52" s="1283"/>
      <c r="S52" s="1283"/>
      <c r="T52" s="1283"/>
      <c r="U52" s="1283"/>
      <c r="V52" s="1283"/>
      <c r="W52" s="1283"/>
      <c r="X52" s="1284"/>
      <c r="Y52" s="23">
        <f>T2</f>
        <v>46301</v>
      </c>
      <c r="Z52" s="1282" t="s">
        <v>241</v>
      </c>
      <c r="AA52" s="1283"/>
      <c r="AB52" s="1283"/>
      <c r="AC52" s="1283"/>
      <c r="AD52" s="1283"/>
      <c r="AE52" s="1283"/>
      <c r="AF52" s="1283"/>
      <c r="AG52" s="1283"/>
      <c r="AH52" s="1283"/>
      <c r="AI52" s="1283"/>
      <c r="AJ52" s="1284"/>
      <c r="AK52" s="23">
        <f>AF2</f>
        <v>46302</v>
      </c>
      <c r="AL52" s="1282" t="s">
        <v>241</v>
      </c>
      <c r="AM52" s="1283"/>
      <c r="AN52" s="1283"/>
      <c r="AO52" s="1283"/>
      <c r="AP52" s="1283"/>
      <c r="AQ52" s="1283"/>
      <c r="AR52" s="1283"/>
      <c r="AS52" s="1283"/>
      <c r="AT52" s="1283"/>
      <c r="AU52" s="1283"/>
      <c r="AV52" s="1284"/>
      <c r="AW52" s="386">
        <f>AR2</f>
        <v>46303</v>
      </c>
      <c r="AX52" s="1282" t="s">
        <v>241</v>
      </c>
      <c r="AY52" s="1283"/>
      <c r="AZ52" s="1283"/>
      <c r="BA52" s="1283"/>
      <c r="BB52" s="1283"/>
      <c r="BC52" s="1283"/>
      <c r="BD52" s="1283"/>
      <c r="BE52" s="1283"/>
      <c r="BF52" s="1283"/>
      <c r="BG52" s="1283"/>
      <c r="BH52" s="1284"/>
      <c r="BI52" s="23">
        <f>BD2</f>
        <v>46304</v>
      </c>
      <c r="BJ52" s="128" t="s">
        <v>320</v>
      </c>
      <c r="BK52" s="129" t="s">
        <v>316</v>
      </c>
      <c r="BL52" s="1282" t="s">
        <v>241</v>
      </c>
      <c r="BM52" s="1283"/>
      <c r="BN52" s="1283"/>
      <c r="BO52" s="1283"/>
      <c r="BP52" s="1283"/>
      <c r="BQ52" s="1283"/>
      <c r="BR52" s="1283"/>
      <c r="BS52" s="1283"/>
      <c r="BT52" s="1283"/>
      <c r="BU52" s="1283"/>
      <c r="BV52" s="1284"/>
      <c r="BW52" s="386">
        <f>BR2</f>
        <v>46307</v>
      </c>
      <c r="BX52" s="1282" t="s">
        <v>241</v>
      </c>
      <c r="BY52" s="1283"/>
      <c r="BZ52" s="1283"/>
      <c r="CA52" s="1283"/>
      <c r="CB52" s="1283"/>
      <c r="CC52" s="1283"/>
      <c r="CD52" s="1283"/>
      <c r="CE52" s="1283"/>
      <c r="CF52" s="1283"/>
      <c r="CG52" s="1283"/>
      <c r="CH52" s="1284"/>
      <c r="CI52" s="23">
        <f>CD2</f>
        <v>46308</v>
      </c>
      <c r="CJ52" s="1282" t="s">
        <v>241</v>
      </c>
      <c r="CK52" s="1283"/>
      <c r="CL52" s="1283"/>
      <c r="CM52" s="1283"/>
      <c r="CN52" s="1283"/>
      <c r="CO52" s="1283"/>
      <c r="CP52" s="1283"/>
      <c r="CQ52" s="1283"/>
      <c r="CR52" s="1283"/>
      <c r="CS52" s="1283"/>
      <c r="CT52" s="1284"/>
      <c r="CU52" s="23">
        <f>CP2</f>
        <v>46309</v>
      </c>
      <c r="CV52" s="1282" t="s">
        <v>241</v>
      </c>
      <c r="CW52" s="1283"/>
      <c r="CX52" s="1283"/>
      <c r="CY52" s="1283"/>
      <c r="CZ52" s="1283"/>
      <c r="DA52" s="1283"/>
      <c r="DB52" s="1283"/>
      <c r="DC52" s="1283"/>
      <c r="DD52" s="1283"/>
      <c r="DE52" s="1283"/>
      <c r="DF52" s="1284"/>
      <c r="DG52" s="386">
        <f>DB2</f>
        <v>46310</v>
      </c>
      <c r="DH52" s="1282" t="s">
        <v>241</v>
      </c>
      <c r="DI52" s="1283"/>
      <c r="DJ52" s="1283"/>
      <c r="DK52" s="1283"/>
      <c r="DL52" s="1283"/>
      <c r="DM52" s="1283"/>
      <c r="DN52" s="1283"/>
      <c r="DO52" s="1283"/>
      <c r="DP52" s="1283"/>
      <c r="DQ52" s="1283"/>
      <c r="DR52" s="1284"/>
      <c r="DS52" s="405">
        <f>DN2</f>
        <v>46311</v>
      </c>
      <c r="DT52" s="128" t="s">
        <v>320</v>
      </c>
      <c r="DU52" s="129" t="s">
        <v>316</v>
      </c>
      <c r="DV52" s="1282" t="s">
        <v>241</v>
      </c>
      <c r="DW52" s="1283"/>
      <c r="DX52" s="1283"/>
      <c r="DY52" s="1283"/>
      <c r="DZ52" s="1283"/>
      <c r="EA52" s="1283"/>
      <c r="EB52" s="1283"/>
      <c r="EC52" s="1283"/>
      <c r="ED52" s="1283"/>
      <c r="EE52" s="1283"/>
      <c r="EF52" s="1284"/>
      <c r="EG52" s="386">
        <f>EB2</f>
        <v>46314</v>
      </c>
      <c r="EH52" s="1282" t="s">
        <v>241</v>
      </c>
      <c r="EI52" s="1283"/>
      <c r="EJ52" s="1283"/>
      <c r="EK52" s="1283"/>
      <c r="EL52" s="1283"/>
      <c r="EM52" s="1283"/>
      <c r="EN52" s="1283"/>
      <c r="EO52" s="1283"/>
      <c r="EP52" s="1283"/>
      <c r="EQ52" s="1283"/>
      <c r="ER52" s="1284"/>
      <c r="ES52" s="23">
        <f>EN2</f>
        <v>46315</v>
      </c>
      <c r="ET52" s="1282" t="s">
        <v>241</v>
      </c>
      <c r="EU52" s="1283"/>
      <c r="EV52" s="1283"/>
      <c r="EW52" s="1283"/>
      <c r="EX52" s="1283"/>
      <c r="EY52" s="1283"/>
      <c r="EZ52" s="1283"/>
      <c r="FA52" s="1283"/>
      <c r="FB52" s="1283"/>
      <c r="FC52" s="1283"/>
      <c r="FD52" s="1284"/>
      <c r="FE52" s="23">
        <f>EZ2</f>
        <v>46316</v>
      </c>
      <c r="FF52" s="1282" t="s">
        <v>241</v>
      </c>
      <c r="FG52" s="1283"/>
      <c r="FH52" s="1283"/>
      <c r="FI52" s="1283"/>
      <c r="FJ52" s="1283"/>
      <c r="FK52" s="1283"/>
      <c r="FL52" s="1283"/>
      <c r="FM52" s="1283"/>
      <c r="FN52" s="1283"/>
      <c r="FO52" s="1283"/>
      <c r="FP52" s="1284"/>
      <c r="FQ52" s="386">
        <f>FL2</f>
        <v>46317</v>
      </c>
      <c r="FR52" s="1282" t="s">
        <v>241</v>
      </c>
      <c r="FS52" s="1283"/>
      <c r="FT52" s="1283"/>
      <c r="FU52" s="1283"/>
      <c r="FV52" s="1283"/>
      <c r="FW52" s="1283"/>
      <c r="FX52" s="1283"/>
      <c r="FY52" s="1283"/>
      <c r="FZ52" s="1283"/>
      <c r="GA52" s="1283"/>
      <c r="GB52" s="1284"/>
      <c r="GC52" s="23">
        <f>FX2</f>
        <v>46318</v>
      </c>
      <c r="GD52" s="128" t="s">
        <v>320</v>
      </c>
      <c r="GE52" s="129" t="s">
        <v>316</v>
      </c>
      <c r="GF52" s="1282" t="s">
        <v>241</v>
      </c>
      <c r="GG52" s="1283"/>
      <c r="GH52" s="1283"/>
      <c r="GI52" s="1283"/>
      <c r="GJ52" s="1283"/>
      <c r="GK52" s="1283"/>
      <c r="GL52" s="1283"/>
      <c r="GM52" s="1283"/>
      <c r="GN52" s="1283"/>
      <c r="GO52" s="1283"/>
      <c r="GP52" s="1284"/>
      <c r="GQ52" s="386">
        <f>GL2</f>
        <v>46321</v>
      </c>
      <c r="GR52" s="1282" t="s">
        <v>241</v>
      </c>
      <c r="GS52" s="1283"/>
      <c r="GT52" s="1283"/>
      <c r="GU52" s="1283"/>
      <c r="GV52" s="1283"/>
      <c r="GW52" s="1283"/>
      <c r="GX52" s="1283"/>
      <c r="GY52" s="1283"/>
      <c r="GZ52" s="1283"/>
      <c r="HA52" s="1283"/>
      <c r="HB52" s="1284"/>
      <c r="HC52" s="23">
        <f>GX2</f>
        <v>46322</v>
      </c>
      <c r="HD52" s="1282" t="s">
        <v>241</v>
      </c>
      <c r="HE52" s="1283"/>
      <c r="HF52" s="1283"/>
      <c r="HG52" s="1283"/>
      <c r="HH52" s="1283"/>
      <c r="HI52" s="1283"/>
      <c r="HJ52" s="1283"/>
      <c r="HK52" s="1283"/>
      <c r="HL52" s="1283"/>
      <c r="HM52" s="1283"/>
      <c r="HN52" s="1284"/>
      <c r="HO52" s="23">
        <f>HJ2</f>
        <v>46323</v>
      </c>
      <c r="HP52" s="1282" t="s">
        <v>241</v>
      </c>
      <c r="HQ52" s="1283"/>
      <c r="HR52" s="1283"/>
      <c r="HS52" s="1283"/>
      <c r="HT52" s="1283"/>
      <c r="HU52" s="1283"/>
      <c r="HV52" s="1283"/>
      <c r="HW52" s="1283"/>
      <c r="HX52" s="1283"/>
      <c r="HY52" s="1283"/>
      <c r="HZ52" s="1284"/>
      <c r="IA52" s="386">
        <f>HV2</f>
        <v>46324</v>
      </c>
      <c r="IB52" s="1282" t="s">
        <v>241</v>
      </c>
      <c r="IC52" s="1283"/>
      <c r="ID52" s="1283"/>
      <c r="IE52" s="1283"/>
      <c r="IF52" s="1283"/>
      <c r="IG52" s="1283"/>
      <c r="IH52" s="1283"/>
      <c r="II52" s="1283"/>
      <c r="IJ52" s="1283"/>
      <c r="IK52" s="1283"/>
      <c r="IL52" s="1284"/>
      <c r="IM52" s="23">
        <f>IH2</f>
        <v>46325</v>
      </c>
      <c r="IN52" s="128" t="s">
        <v>320</v>
      </c>
      <c r="IO52" s="129" t="s">
        <v>316</v>
      </c>
      <c r="IP52" s="1282" t="s">
        <v>241</v>
      </c>
      <c r="IQ52" s="1283"/>
      <c r="IR52" s="1283"/>
      <c r="IS52" s="1283"/>
      <c r="IT52" s="1283"/>
      <c r="IU52" s="1283"/>
      <c r="IV52" s="1283"/>
      <c r="IW52" s="1283"/>
      <c r="IX52" s="1283"/>
      <c r="IY52" s="1283"/>
      <c r="IZ52" s="1284"/>
      <c r="JA52" s="386">
        <f>IV2</f>
        <v>46328</v>
      </c>
      <c r="JB52" s="1282" t="s">
        <v>241</v>
      </c>
      <c r="JC52" s="1283"/>
      <c r="JD52" s="1283"/>
      <c r="JE52" s="1283"/>
      <c r="JF52" s="1283"/>
      <c r="JG52" s="1283"/>
      <c r="JH52" s="1283"/>
      <c r="JI52" s="1283"/>
      <c r="JJ52" s="1283"/>
      <c r="JK52" s="1283"/>
      <c r="JL52" s="1284"/>
      <c r="JM52" s="23">
        <f>JH2</f>
        <v>46329</v>
      </c>
      <c r="JN52" s="1282" t="s">
        <v>241</v>
      </c>
      <c r="JO52" s="1283"/>
      <c r="JP52" s="1283"/>
      <c r="JQ52" s="1283"/>
      <c r="JR52" s="1283"/>
      <c r="JS52" s="1283"/>
      <c r="JT52" s="1283"/>
      <c r="JU52" s="1283"/>
      <c r="JV52" s="1283"/>
      <c r="JW52" s="1283"/>
      <c r="JX52" s="1284"/>
      <c r="JY52" s="23">
        <f>JT2</f>
        <v>46330</v>
      </c>
      <c r="JZ52" s="1282" t="s">
        <v>241</v>
      </c>
      <c r="KA52" s="1283"/>
      <c r="KB52" s="1283"/>
      <c r="KC52" s="1283"/>
      <c r="KD52" s="1283"/>
      <c r="KE52" s="1283"/>
      <c r="KF52" s="1283"/>
      <c r="KG52" s="1283"/>
      <c r="KH52" s="1283"/>
      <c r="KI52" s="1283"/>
      <c r="KJ52" s="1284"/>
      <c r="KK52" s="386">
        <f>KF2</f>
        <v>46331</v>
      </c>
      <c r="KL52" s="1282" t="s">
        <v>241</v>
      </c>
      <c r="KM52" s="1283"/>
      <c r="KN52" s="1283"/>
      <c r="KO52" s="1283"/>
      <c r="KP52" s="1283"/>
      <c r="KQ52" s="1283"/>
      <c r="KR52" s="1283"/>
      <c r="KS52" s="1283"/>
      <c r="KT52" s="1283"/>
      <c r="KU52" s="1283"/>
      <c r="KV52" s="1284"/>
      <c r="KW52" s="23">
        <f>KR2</f>
        <v>46332</v>
      </c>
      <c r="KX52" s="128" t="s">
        <v>320</v>
      </c>
      <c r="KY52" s="129" t="s">
        <v>316</v>
      </c>
    </row>
    <row r="53" spans="1:311" s="34" customFormat="1" ht="47.25">
      <c r="A53" s="81"/>
      <c r="B53" s="758" t="s">
        <v>32</v>
      </c>
      <c r="C53" s="72" t="s">
        <v>35</v>
      </c>
      <c r="D53" s="73" t="s">
        <v>321</v>
      </c>
      <c r="E53" s="73" t="s">
        <v>322</v>
      </c>
      <c r="F53" s="74" t="s">
        <v>323</v>
      </c>
      <c r="G53" s="74" t="s">
        <v>324</v>
      </c>
      <c r="H53" s="73" t="s">
        <v>325</v>
      </c>
      <c r="I53" s="73" t="s">
        <v>326</v>
      </c>
      <c r="J53" s="122" t="s">
        <v>327</v>
      </c>
      <c r="K53" s="122" t="s">
        <v>328</v>
      </c>
      <c r="L53" s="73" t="s">
        <v>3</v>
      </c>
      <c r="M53" s="75" t="s">
        <v>329</v>
      </c>
      <c r="N53" s="71" t="s">
        <v>32</v>
      </c>
      <c r="O53" s="72" t="s">
        <v>35</v>
      </c>
      <c r="P53" s="73" t="s">
        <v>321</v>
      </c>
      <c r="Q53" s="73" t="s">
        <v>322</v>
      </c>
      <c r="R53" s="74" t="s">
        <v>323</v>
      </c>
      <c r="S53" s="74" t="s">
        <v>324</v>
      </c>
      <c r="T53" s="73" t="s">
        <v>325</v>
      </c>
      <c r="U53" s="73" t="s">
        <v>326</v>
      </c>
      <c r="V53" s="122" t="s">
        <v>327</v>
      </c>
      <c r="W53" s="122" t="s">
        <v>328</v>
      </c>
      <c r="X53" s="73" t="s">
        <v>3</v>
      </c>
      <c r="Y53" s="75" t="s">
        <v>329</v>
      </c>
      <c r="Z53" s="71" t="s">
        <v>32</v>
      </c>
      <c r="AA53" s="72" t="s">
        <v>35</v>
      </c>
      <c r="AB53" s="73" t="s">
        <v>321</v>
      </c>
      <c r="AC53" s="73" t="s">
        <v>322</v>
      </c>
      <c r="AD53" s="74" t="s">
        <v>323</v>
      </c>
      <c r="AE53" s="74" t="s">
        <v>324</v>
      </c>
      <c r="AF53" s="73" t="s">
        <v>325</v>
      </c>
      <c r="AG53" s="73" t="s">
        <v>326</v>
      </c>
      <c r="AH53" s="122" t="s">
        <v>327</v>
      </c>
      <c r="AI53" s="122" t="s">
        <v>328</v>
      </c>
      <c r="AJ53" s="73" t="s">
        <v>3</v>
      </c>
      <c r="AK53" s="75" t="s">
        <v>329</v>
      </c>
      <c r="AL53" s="71" t="s">
        <v>32</v>
      </c>
      <c r="AM53" s="72" t="s">
        <v>35</v>
      </c>
      <c r="AN53" s="73" t="s">
        <v>321</v>
      </c>
      <c r="AO53" s="73" t="s">
        <v>322</v>
      </c>
      <c r="AP53" s="74" t="s">
        <v>323</v>
      </c>
      <c r="AQ53" s="74" t="s">
        <v>324</v>
      </c>
      <c r="AR53" s="73" t="s">
        <v>325</v>
      </c>
      <c r="AS53" s="73" t="s">
        <v>326</v>
      </c>
      <c r="AT53" s="122" t="s">
        <v>327</v>
      </c>
      <c r="AU53" s="122" t="s">
        <v>328</v>
      </c>
      <c r="AV53" s="73" t="s">
        <v>3</v>
      </c>
      <c r="AW53" s="75" t="s">
        <v>329</v>
      </c>
      <c r="AX53" s="71" t="s">
        <v>32</v>
      </c>
      <c r="AY53" s="72" t="s">
        <v>35</v>
      </c>
      <c r="AZ53" s="73" t="s">
        <v>321</v>
      </c>
      <c r="BA53" s="73" t="s">
        <v>322</v>
      </c>
      <c r="BB53" s="74" t="s">
        <v>323</v>
      </c>
      <c r="BC53" s="74" t="s">
        <v>324</v>
      </c>
      <c r="BD53" s="73" t="s">
        <v>325</v>
      </c>
      <c r="BE53" s="73" t="s">
        <v>326</v>
      </c>
      <c r="BF53" s="122" t="s">
        <v>327</v>
      </c>
      <c r="BG53" s="122" t="s">
        <v>328</v>
      </c>
      <c r="BH53" s="73" t="s">
        <v>3</v>
      </c>
      <c r="BI53" s="131" t="s">
        <v>329</v>
      </c>
      <c r="BJ53" s="130"/>
      <c r="BK53" s="59"/>
      <c r="BL53" s="71" t="s">
        <v>32</v>
      </c>
      <c r="BM53" s="72" t="s">
        <v>35</v>
      </c>
      <c r="BN53" s="73" t="s">
        <v>321</v>
      </c>
      <c r="BO53" s="73" t="s">
        <v>322</v>
      </c>
      <c r="BP53" s="74" t="s">
        <v>323</v>
      </c>
      <c r="BQ53" s="74" t="s">
        <v>324</v>
      </c>
      <c r="BR53" s="73" t="s">
        <v>325</v>
      </c>
      <c r="BS53" s="73" t="s">
        <v>326</v>
      </c>
      <c r="BT53" s="122" t="s">
        <v>327</v>
      </c>
      <c r="BU53" s="122" t="s">
        <v>328</v>
      </c>
      <c r="BV53" s="73" t="s">
        <v>3</v>
      </c>
      <c r="BW53" s="75" t="s">
        <v>329</v>
      </c>
      <c r="BX53" s="71" t="s">
        <v>32</v>
      </c>
      <c r="BY53" s="72" t="s">
        <v>35</v>
      </c>
      <c r="BZ53" s="73" t="s">
        <v>321</v>
      </c>
      <c r="CA53" s="73" t="s">
        <v>322</v>
      </c>
      <c r="CB53" s="74" t="s">
        <v>323</v>
      </c>
      <c r="CC53" s="74" t="s">
        <v>324</v>
      </c>
      <c r="CD53" s="73" t="s">
        <v>325</v>
      </c>
      <c r="CE53" s="73" t="s">
        <v>326</v>
      </c>
      <c r="CF53" s="122" t="s">
        <v>327</v>
      </c>
      <c r="CG53" s="122" t="s">
        <v>328</v>
      </c>
      <c r="CH53" s="73" t="s">
        <v>3</v>
      </c>
      <c r="CI53" s="75" t="s">
        <v>329</v>
      </c>
      <c r="CJ53" s="71" t="s">
        <v>32</v>
      </c>
      <c r="CK53" s="72" t="s">
        <v>35</v>
      </c>
      <c r="CL53" s="73" t="s">
        <v>321</v>
      </c>
      <c r="CM53" s="73" t="s">
        <v>322</v>
      </c>
      <c r="CN53" s="74" t="s">
        <v>323</v>
      </c>
      <c r="CO53" s="74" t="s">
        <v>324</v>
      </c>
      <c r="CP53" s="73" t="s">
        <v>325</v>
      </c>
      <c r="CQ53" s="73" t="s">
        <v>326</v>
      </c>
      <c r="CR53" s="122" t="s">
        <v>327</v>
      </c>
      <c r="CS53" s="122" t="s">
        <v>328</v>
      </c>
      <c r="CT53" s="73" t="s">
        <v>3</v>
      </c>
      <c r="CU53" s="75" t="s">
        <v>329</v>
      </c>
      <c r="CV53" s="71" t="s">
        <v>32</v>
      </c>
      <c r="CW53" s="72" t="s">
        <v>35</v>
      </c>
      <c r="CX53" s="73" t="s">
        <v>321</v>
      </c>
      <c r="CY53" s="73" t="s">
        <v>322</v>
      </c>
      <c r="CZ53" s="74" t="s">
        <v>323</v>
      </c>
      <c r="DA53" s="74" t="s">
        <v>324</v>
      </c>
      <c r="DB53" s="73" t="s">
        <v>325</v>
      </c>
      <c r="DC53" s="73" t="s">
        <v>326</v>
      </c>
      <c r="DD53" s="122" t="s">
        <v>327</v>
      </c>
      <c r="DE53" s="122" t="s">
        <v>328</v>
      </c>
      <c r="DF53" s="73" t="s">
        <v>3</v>
      </c>
      <c r="DG53" s="75" t="s">
        <v>329</v>
      </c>
      <c r="DH53" s="71" t="s">
        <v>32</v>
      </c>
      <c r="DI53" s="72" t="s">
        <v>35</v>
      </c>
      <c r="DJ53" s="73" t="s">
        <v>321</v>
      </c>
      <c r="DK53" s="73" t="s">
        <v>322</v>
      </c>
      <c r="DL53" s="74" t="s">
        <v>323</v>
      </c>
      <c r="DM53" s="74" t="s">
        <v>324</v>
      </c>
      <c r="DN53" s="73" t="s">
        <v>325</v>
      </c>
      <c r="DO53" s="73" t="s">
        <v>326</v>
      </c>
      <c r="DP53" s="122" t="s">
        <v>327</v>
      </c>
      <c r="DQ53" s="122" t="s">
        <v>328</v>
      </c>
      <c r="DR53" s="73" t="s">
        <v>3</v>
      </c>
      <c r="DS53" s="131" t="s">
        <v>329</v>
      </c>
      <c r="DT53" s="406"/>
      <c r="DU53" s="1053"/>
      <c r="DV53" s="71" t="s">
        <v>32</v>
      </c>
      <c r="DW53" s="72" t="s">
        <v>35</v>
      </c>
      <c r="DX53" s="73" t="s">
        <v>321</v>
      </c>
      <c r="DY53" s="73" t="s">
        <v>322</v>
      </c>
      <c r="DZ53" s="74" t="s">
        <v>323</v>
      </c>
      <c r="EA53" s="74" t="s">
        <v>324</v>
      </c>
      <c r="EB53" s="73" t="s">
        <v>325</v>
      </c>
      <c r="EC53" s="73" t="s">
        <v>326</v>
      </c>
      <c r="ED53" s="122" t="s">
        <v>327</v>
      </c>
      <c r="EE53" s="122" t="s">
        <v>328</v>
      </c>
      <c r="EF53" s="73" t="s">
        <v>3</v>
      </c>
      <c r="EG53" s="75" t="s">
        <v>329</v>
      </c>
      <c r="EH53" s="71" t="s">
        <v>32</v>
      </c>
      <c r="EI53" s="72" t="s">
        <v>35</v>
      </c>
      <c r="EJ53" s="73" t="s">
        <v>321</v>
      </c>
      <c r="EK53" s="73" t="s">
        <v>322</v>
      </c>
      <c r="EL53" s="74" t="s">
        <v>323</v>
      </c>
      <c r="EM53" s="74" t="s">
        <v>324</v>
      </c>
      <c r="EN53" s="73" t="s">
        <v>325</v>
      </c>
      <c r="EO53" s="73" t="s">
        <v>326</v>
      </c>
      <c r="EP53" s="122" t="s">
        <v>327</v>
      </c>
      <c r="EQ53" s="122" t="s">
        <v>328</v>
      </c>
      <c r="ER53" s="73" t="s">
        <v>3</v>
      </c>
      <c r="ES53" s="75" t="s">
        <v>329</v>
      </c>
      <c r="ET53" s="71" t="s">
        <v>32</v>
      </c>
      <c r="EU53" s="72" t="s">
        <v>35</v>
      </c>
      <c r="EV53" s="73" t="s">
        <v>321</v>
      </c>
      <c r="EW53" s="73" t="s">
        <v>322</v>
      </c>
      <c r="EX53" s="74" t="s">
        <v>323</v>
      </c>
      <c r="EY53" s="74" t="s">
        <v>324</v>
      </c>
      <c r="EZ53" s="73" t="s">
        <v>325</v>
      </c>
      <c r="FA53" s="73" t="s">
        <v>326</v>
      </c>
      <c r="FB53" s="122" t="s">
        <v>327</v>
      </c>
      <c r="FC53" s="122" t="s">
        <v>328</v>
      </c>
      <c r="FD53" s="73" t="s">
        <v>3</v>
      </c>
      <c r="FE53" s="75" t="s">
        <v>329</v>
      </c>
      <c r="FF53" s="71" t="s">
        <v>32</v>
      </c>
      <c r="FG53" s="72" t="s">
        <v>35</v>
      </c>
      <c r="FH53" s="73" t="s">
        <v>321</v>
      </c>
      <c r="FI53" s="73" t="s">
        <v>322</v>
      </c>
      <c r="FJ53" s="74" t="s">
        <v>323</v>
      </c>
      <c r="FK53" s="74" t="s">
        <v>324</v>
      </c>
      <c r="FL53" s="73" t="s">
        <v>325</v>
      </c>
      <c r="FM53" s="73" t="s">
        <v>326</v>
      </c>
      <c r="FN53" s="122" t="s">
        <v>327</v>
      </c>
      <c r="FO53" s="122" t="s">
        <v>328</v>
      </c>
      <c r="FP53" s="73" t="s">
        <v>3</v>
      </c>
      <c r="FQ53" s="75" t="s">
        <v>329</v>
      </c>
      <c r="FR53" s="71" t="s">
        <v>32</v>
      </c>
      <c r="FS53" s="72" t="s">
        <v>35</v>
      </c>
      <c r="FT53" s="73" t="s">
        <v>321</v>
      </c>
      <c r="FU53" s="73" t="s">
        <v>322</v>
      </c>
      <c r="FV53" s="74" t="s">
        <v>323</v>
      </c>
      <c r="FW53" s="74" t="s">
        <v>324</v>
      </c>
      <c r="FX53" s="73" t="s">
        <v>325</v>
      </c>
      <c r="FY53" s="73" t="s">
        <v>326</v>
      </c>
      <c r="FZ53" s="122" t="s">
        <v>327</v>
      </c>
      <c r="GA53" s="122" t="s">
        <v>328</v>
      </c>
      <c r="GB53" s="73" t="s">
        <v>3</v>
      </c>
      <c r="GC53" s="75" t="s">
        <v>329</v>
      </c>
      <c r="GD53" s="130"/>
      <c r="GE53" s="59"/>
      <c r="GF53" s="71" t="s">
        <v>32</v>
      </c>
      <c r="GG53" s="72" t="s">
        <v>35</v>
      </c>
      <c r="GH53" s="73" t="s">
        <v>321</v>
      </c>
      <c r="GI53" s="73" t="s">
        <v>322</v>
      </c>
      <c r="GJ53" s="74" t="s">
        <v>323</v>
      </c>
      <c r="GK53" s="74" t="s">
        <v>324</v>
      </c>
      <c r="GL53" s="73" t="s">
        <v>325</v>
      </c>
      <c r="GM53" s="73" t="s">
        <v>326</v>
      </c>
      <c r="GN53" s="122" t="s">
        <v>327</v>
      </c>
      <c r="GO53" s="122" t="s">
        <v>328</v>
      </c>
      <c r="GP53" s="73" t="s">
        <v>3</v>
      </c>
      <c r="GQ53" s="75" t="s">
        <v>329</v>
      </c>
      <c r="GR53" s="71" t="s">
        <v>32</v>
      </c>
      <c r="GS53" s="72" t="s">
        <v>35</v>
      </c>
      <c r="GT53" s="73" t="s">
        <v>321</v>
      </c>
      <c r="GU53" s="73" t="s">
        <v>322</v>
      </c>
      <c r="GV53" s="74" t="s">
        <v>323</v>
      </c>
      <c r="GW53" s="74" t="s">
        <v>324</v>
      </c>
      <c r="GX53" s="73" t="s">
        <v>325</v>
      </c>
      <c r="GY53" s="73" t="s">
        <v>326</v>
      </c>
      <c r="GZ53" s="122" t="s">
        <v>327</v>
      </c>
      <c r="HA53" s="122" t="s">
        <v>328</v>
      </c>
      <c r="HB53" s="73" t="s">
        <v>3</v>
      </c>
      <c r="HC53" s="75" t="s">
        <v>329</v>
      </c>
      <c r="HD53" s="71" t="s">
        <v>32</v>
      </c>
      <c r="HE53" s="72" t="s">
        <v>35</v>
      </c>
      <c r="HF53" s="73" t="s">
        <v>321</v>
      </c>
      <c r="HG53" s="73" t="s">
        <v>322</v>
      </c>
      <c r="HH53" s="74" t="s">
        <v>323</v>
      </c>
      <c r="HI53" s="74" t="s">
        <v>324</v>
      </c>
      <c r="HJ53" s="73" t="s">
        <v>325</v>
      </c>
      <c r="HK53" s="73" t="s">
        <v>326</v>
      </c>
      <c r="HL53" s="122" t="s">
        <v>327</v>
      </c>
      <c r="HM53" s="122" t="s">
        <v>328</v>
      </c>
      <c r="HN53" s="73" t="s">
        <v>3</v>
      </c>
      <c r="HO53" s="75" t="s">
        <v>329</v>
      </c>
      <c r="HP53" s="71" t="s">
        <v>32</v>
      </c>
      <c r="HQ53" s="72" t="s">
        <v>35</v>
      </c>
      <c r="HR53" s="73" t="s">
        <v>321</v>
      </c>
      <c r="HS53" s="73" t="s">
        <v>322</v>
      </c>
      <c r="HT53" s="74" t="s">
        <v>323</v>
      </c>
      <c r="HU53" s="74" t="s">
        <v>324</v>
      </c>
      <c r="HV53" s="73" t="s">
        <v>325</v>
      </c>
      <c r="HW53" s="73" t="s">
        <v>326</v>
      </c>
      <c r="HX53" s="122" t="s">
        <v>327</v>
      </c>
      <c r="HY53" s="122" t="s">
        <v>328</v>
      </c>
      <c r="HZ53" s="73" t="s">
        <v>3</v>
      </c>
      <c r="IA53" s="75" t="s">
        <v>329</v>
      </c>
      <c r="IB53" s="71" t="s">
        <v>32</v>
      </c>
      <c r="IC53" s="72" t="s">
        <v>35</v>
      </c>
      <c r="ID53" s="73" t="s">
        <v>321</v>
      </c>
      <c r="IE53" s="73" t="s">
        <v>322</v>
      </c>
      <c r="IF53" s="74" t="s">
        <v>323</v>
      </c>
      <c r="IG53" s="74" t="s">
        <v>324</v>
      </c>
      <c r="IH53" s="73" t="s">
        <v>325</v>
      </c>
      <c r="II53" s="73" t="s">
        <v>326</v>
      </c>
      <c r="IJ53" s="122" t="s">
        <v>327</v>
      </c>
      <c r="IK53" s="122" t="s">
        <v>328</v>
      </c>
      <c r="IL53" s="73" t="s">
        <v>3</v>
      </c>
      <c r="IM53" s="75" t="s">
        <v>329</v>
      </c>
      <c r="IN53" s="130"/>
      <c r="IO53" s="59"/>
      <c r="IP53" s="71" t="s">
        <v>32</v>
      </c>
      <c r="IQ53" s="72" t="s">
        <v>35</v>
      </c>
      <c r="IR53" s="73" t="s">
        <v>321</v>
      </c>
      <c r="IS53" s="73" t="s">
        <v>322</v>
      </c>
      <c r="IT53" s="74" t="s">
        <v>323</v>
      </c>
      <c r="IU53" s="74" t="s">
        <v>324</v>
      </c>
      <c r="IV53" s="73" t="s">
        <v>325</v>
      </c>
      <c r="IW53" s="73" t="s">
        <v>326</v>
      </c>
      <c r="IX53" s="122" t="s">
        <v>327</v>
      </c>
      <c r="IY53" s="122" t="s">
        <v>328</v>
      </c>
      <c r="IZ53" s="73" t="s">
        <v>3</v>
      </c>
      <c r="JA53" s="75" t="s">
        <v>329</v>
      </c>
      <c r="JB53" s="71" t="s">
        <v>32</v>
      </c>
      <c r="JC53" s="72" t="s">
        <v>35</v>
      </c>
      <c r="JD53" s="73" t="s">
        <v>321</v>
      </c>
      <c r="JE53" s="73" t="s">
        <v>322</v>
      </c>
      <c r="JF53" s="74" t="s">
        <v>323</v>
      </c>
      <c r="JG53" s="74" t="s">
        <v>324</v>
      </c>
      <c r="JH53" s="73" t="s">
        <v>325</v>
      </c>
      <c r="JI53" s="73" t="s">
        <v>326</v>
      </c>
      <c r="JJ53" s="122" t="s">
        <v>327</v>
      </c>
      <c r="JK53" s="122" t="s">
        <v>328</v>
      </c>
      <c r="JL53" s="73" t="s">
        <v>3</v>
      </c>
      <c r="JM53" s="75" t="s">
        <v>329</v>
      </c>
      <c r="JN53" s="71" t="s">
        <v>32</v>
      </c>
      <c r="JO53" s="72" t="s">
        <v>35</v>
      </c>
      <c r="JP53" s="73" t="s">
        <v>321</v>
      </c>
      <c r="JQ53" s="73" t="s">
        <v>322</v>
      </c>
      <c r="JR53" s="74" t="s">
        <v>323</v>
      </c>
      <c r="JS53" s="74" t="s">
        <v>324</v>
      </c>
      <c r="JT53" s="73" t="s">
        <v>325</v>
      </c>
      <c r="JU53" s="73" t="s">
        <v>326</v>
      </c>
      <c r="JV53" s="122" t="s">
        <v>327</v>
      </c>
      <c r="JW53" s="122" t="s">
        <v>328</v>
      </c>
      <c r="JX53" s="73" t="s">
        <v>3</v>
      </c>
      <c r="JY53" s="75" t="s">
        <v>329</v>
      </c>
      <c r="JZ53" s="71" t="s">
        <v>32</v>
      </c>
      <c r="KA53" s="72" t="s">
        <v>35</v>
      </c>
      <c r="KB53" s="73" t="s">
        <v>321</v>
      </c>
      <c r="KC53" s="73" t="s">
        <v>322</v>
      </c>
      <c r="KD53" s="74" t="s">
        <v>323</v>
      </c>
      <c r="KE53" s="74" t="s">
        <v>324</v>
      </c>
      <c r="KF53" s="73" t="s">
        <v>325</v>
      </c>
      <c r="KG53" s="73" t="s">
        <v>326</v>
      </c>
      <c r="KH53" s="122" t="s">
        <v>327</v>
      </c>
      <c r="KI53" s="122" t="s">
        <v>328</v>
      </c>
      <c r="KJ53" s="73" t="s">
        <v>3</v>
      </c>
      <c r="KK53" s="75" t="s">
        <v>329</v>
      </c>
      <c r="KL53" s="71" t="s">
        <v>32</v>
      </c>
      <c r="KM53" s="72" t="s">
        <v>35</v>
      </c>
      <c r="KN53" s="73" t="s">
        <v>321</v>
      </c>
      <c r="KO53" s="73" t="s">
        <v>322</v>
      </c>
      <c r="KP53" s="74" t="s">
        <v>323</v>
      </c>
      <c r="KQ53" s="74" t="s">
        <v>324</v>
      </c>
      <c r="KR53" s="73" t="s">
        <v>325</v>
      </c>
      <c r="KS53" s="73" t="s">
        <v>326</v>
      </c>
      <c r="KT53" s="122" t="s">
        <v>327</v>
      </c>
      <c r="KU53" s="122" t="s">
        <v>328</v>
      </c>
      <c r="KV53" s="73" t="s">
        <v>3</v>
      </c>
      <c r="KW53" s="75" t="s">
        <v>329</v>
      </c>
      <c r="KX53" s="130"/>
      <c r="KY53" s="59"/>
    </row>
    <row r="54" spans="1:311" ht="15.75">
      <c r="A54" s="1021" t="s">
        <v>82</v>
      </c>
      <c r="B54" s="763" t="s">
        <v>172</v>
      </c>
      <c r="C54" s="715" t="str">
        <f>VLOOKUP($B54,'OP Info'!$C$106:$J$115,4,FALSE)</f>
        <v>GTS-120</v>
      </c>
      <c r="D54" s="715">
        <f>VLOOKUP($B54,'OP Info'!$C$106:$J$115,3,FALSE)</f>
        <v>875</v>
      </c>
      <c r="E54" s="716" t="str">
        <f>CONCATENATE(VLOOKUP($B54,'OP Info'!$C$106:$J$115,5,FALSE),"%-",VLOOKUP($B54,'OP Info'!$C$106:$J$115,6,FALSE),"%")</f>
        <v>5%-7%</v>
      </c>
      <c r="F54" s="721"/>
      <c r="G54" s="718">
        <f>F54*VLOOKUP(C54,$B$157:$C$159,2,FALSE)</f>
        <v>0</v>
      </c>
      <c r="H54" s="786"/>
      <c r="I54" s="1054"/>
      <c r="J54" s="719" t="str">
        <f t="shared" ref="J54:J57" si="458">IF(F54="","",IF(G54&gt;0.049999,"",((6-ROUND(G54*100,1))*0.01)*D54))</f>
        <v/>
      </c>
      <c r="K54" s="1046" t="str">
        <f t="shared" ref="K54:K57" si="459">IF(J54="","",J54*0.264172)</f>
        <v/>
      </c>
      <c r="L54" s="720"/>
      <c r="M54" s="721" t="str">
        <f t="shared" ref="M54:M57" si="460">IF(J54="",IF(G54=0,"",G54),"")</f>
        <v/>
      </c>
      <c r="N54" s="722" t="str">
        <f>$B54</f>
        <v>10A</v>
      </c>
      <c r="O54" s="715" t="str">
        <f>$C54</f>
        <v>GTS-120</v>
      </c>
      <c r="P54" s="715">
        <f>$D54</f>
        <v>875</v>
      </c>
      <c r="Q54" s="716" t="str">
        <f>$E54</f>
        <v>5%-7%</v>
      </c>
      <c r="R54" s="729"/>
      <c r="S54" s="729">
        <f>R54*VLOOKUP(O54,$B$157:$C$159,2,FALSE)</f>
        <v>0</v>
      </c>
      <c r="T54" s="730"/>
      <c r="U54" s="730"/>
      <c r="V54" s="719" t="str">
        <f t="shared" ref="V54:V57" si="461">IF(R54="","",IF(S54&gt;0.049999,"",((6-ROUND(S54*100,1))*0.01)*P54))</f>
        <v/>
      </c>
      <c r="W54" s="719" t="str">
        <f t="shared" ref="W54:W57" si="462">IF(V54="","",V54*0.264172)</f>
        <v/>
      </c>
      <c r="X54" s="1022"/>
      <c r="Y54" s="721" t="str">
        <f t="shared" ref="Y54:Y57" si="463">IF(V54="",IF(S54=0,"",S54),"")</f>
        <v/>
      </c>
      <c r="Z54" s="722" t="str">
        <f>$B54</f>
        <v>10A</v>
      </c>
      <c r="AA54" s="715" t="str">
        <f>$C54</f>
        <v>GTS-120</v>
      </c>
      <c r="AB54" s="715">
        <f>$D54</f>
        <v>875</v>
      </c>
      <c r="AC54" s="716" t="str">
        <f>$E54</f>
        <v>5%-7%</v>
      </c>
      <c r="AD54" s="729"/>
      <c r="AE54" s="718">
        <f>AD54*VLOOKUP(AA54,$B$157:$C$159,2,FALSE)</f>
        <v>0</v>
      </c>
      <c r="AF54" s="730"/>
      <c r="AG54" s="730"/>
      <c r="AH54" s="719" t="str">
        <f t="shared" ref="AH54:AH57" si="464">IF(AD54="","",IF(AE54&gt;0.049999,"",((6-ROUND(AE54*100,1))*0.01)*AB54))</f>
        <v/>
      </c>
      <c r="AI54" s="719" t="str">
        <f t="shared" ref="AI54:AI57" si="465">IF(AH54="","",AH54*0.264172)</f>
        <v/>
      </c>
      <c r="AJ54" s="1022"/>
      <c r="AK54" s="721" t="str">
        <f t="shared" ref="AK54:AK57" si="466">IF(AH54="",IF(AE54=0,"",AE54),"")</f>
        <v/>
      </c>
      <c r="AL54" s="722" t="str">
        <f>$B54</f>
        <v>10A</v>
      </c>
      <c r="AM54" s="715" t="str">
        <f>$C54</f>
        <v>GTS-120</v>
      </c>
      <c r="AN54" s="715">
        <f>$D54</f>
        <v>875</v>
      </c>
      <c r="AO54" s="716" t="str">
        <f>$E54</f>
        <v>5%-7%</v>
      </c>
      <c r="AP54" s="729"/>
      <c r="AQ54" s="718">
        <f>AP54*VLOOKUP(AM54,$B$157:$C$159,2,FALSE)</f>
        <v>0</v>
      </c>
      <c r="AR54" s="730"/>
      <c r="AS54" s="730"/>
      <c r="AT54" s="719" t="str">
        <f t="shared" ref="AT54:AT57" si="467">IF(AP54="","",IF(AQ54&gt;0.049999,"",((6-ROUND(AQ54*100,1))*0.01)*AN54))</f>
        <v/>
      </c>
      <c r="AU54" s="1046" t="str">
        <f t="shared" ref="AU54:AU57" si="468">IF(AT54="","",AT54*0.264172)</f>
        <v/>
      </c>
      <c r="AV54" s="1022"/>
      <c r="AW54" s="721" t="str">
        <f t="shared" ref="AW54:AW57" si="469">IF(AT54="",IF(AQ54=0,"",AQ54),"")</f>
        <v/>
      </c>
      <c r="AX54" s="722" t="str">
        <f>$B54</f>
        <v>10A</v>
      </c>
      <c r="AY54" s="715" t="str">
        <f>$C54</f>
        <v>GTS-120</v>
      </c>
      <c r="AZ54" s="715">
        <f>$D54</f>
        <v>875</v>
      </c>
      <c r="BA54" s="716" t="str">
        <f>$E54</f>
        <v>5%-7%</v>
      </c>
      <c r="BB54" s="729"/>
      <c r="BC54" s="718">
        <f>BB54*VLOOKUP(AY54,$B$157:$C$159,2,FALSE)</f>
        <v>0</v>
      </c>
      <c r="BD54" s="730"/>
      <c r="BE54" s="730"/>
      <c r="BF54" s="719" t="str">
        <f t="shared" ref="BF54:BF57" si="470">IF(BB54="","",IF(BC54&gt;0.049999,"",((6-ROUND(BC54*100,1))*0.01)*AZ54))</f>
        <v/>
      </c>
      <c r="BG54" s="1046" t="str">
        <f t="shared" ref="BG54:BG57" si="471">IF(BF54="","",BF54*0.264172)</f>
        <v/>
      </c>
      <c r="BH54" s="1022"/>
      <c r="BI54" s="721" t="str">
        <f t="shared" ref="BI54:BI57" si="472">IF(BF54="",IF(BC54=0,"",BC54),"")</f>
        <v/>
      </c>
      <c r="BJ54" s="731">
        <f t="shared" ref="BJ54:BJ57" si="473">SUM(K54,W54,AI54,AU54,BG54)</f>
        <v>0</v>
      </c>
      <c r="BK54" s="1047" t="str">
        <f t="shared" ref="BK54:BK57" si="474">L54&amp;X54&amp;AJ54&amp;AV54&amp;BH54</f>
        <v/>
      </c>
      <c r="BL54" s="722" t="str">
        <f>$B54</f>
        <v>10A</v>
      </c>
      <c r="BM54" s="715" t="str">
        <f>$C54</f>
        <v>GTS-120</v>
      </c>
      <c r="BN54" s="715">
        <f>$D54</f>
        <v>875</v>
      </c>
      <c r="BO54" s="716" t="str">
        <f>$E54</f>
        <v>5%-7%</v>
      </c>
      <c r="BP54" s="729"/>
      <c r="BQ54" s="718">
        <f>BP54*VLOOKUP(BM54,$B$157:$C$159,2,FALSE)</f>
        <v>0</v>
      </c>
      <c r="BR54" s="730"/>
      <c r="BS54" s="730"/>
      <c r="BT54" s="719" t="str">
        <f t="shared" ref="BT54:BT57" si="475">IF(BP54="","",IF(BQ54&gt;0.049999,"",((6-ROUND(BQ54*100,1))*0.01)*BN54))</f>
        <v/>
      </c>
      <c r="BU54" s="1046" t="str">
        <f t="shared" ref="BU54:BU57" si="476">IF(BT54="","",BT54*0.264172)</f>
        <v/>
      </c>
      <c r="BV54" s="1022"/>
      <c r="BW54" s="729" t="str">
        <f t="shared" ref="BW54:BW57" si="477">IF(BT54="",IF(BQ54=0,"",BQ54),"")</f>
        <v/>
      </c>
      <c r="BX54" s="722" t="str">
        <f>$B54</f>
        <v>10A</v>
      </c>
      <c r="BY54" s="715" t="str">
        <f>$C54</f>
        <v>GTS-120</v>
      </c>
      <c r="BZ54" s="715">
        <f>$D54</f>
        <v>875</v>
      </c>
      <c r="CA54" s="716" t="str">
        <f>$E54</f>
        <v>5%-7%</v>
      </c>
      <c r="CB54" s="729"/>
      <c r="CC54" s="718">
        <f>CB54*VLOOKUP(BY54,$B$157:$C$159,2,FALSE)</f>
        <v>0</v>
      </c>
      <c r="CD54" s="730"/>
      <c r="CE54" s="730"/>
      <c r="CF54" s="719" t="str">
        <f t="shared" ref="CF54:CF57" si="478">IF(CB54="","",IF(CC54&gt;0.049999,"",((6-ROUND(CC54*100,1))*0.01)*BZ54))</f>
        <v/>
      </c>
      <c r="CG54" s="1046" t="str">
        <f t="shared" ref="CG54:CG57" si="479">IF(CF54="","",CF54*0.264172)</f>
        <v/>
      </c>
      <c r="CH54" s="1022"/>
      <c r="CI54" s="729" t="str">
        <f t="shared" ref="CI54:CI57" si="480">IF(CF54="",IF(CC54=0,"",CC54),"")</f>
        <v/>
      </c>
      <c r="CJ54" s="722" t="str">
        <f>$B54</f>
        <v>10A</v>
      </c>
      <c r="CK54" s="715" t="str">
        <f>$C54</f>
        <v>GTS-120</v>
      </c>
      <c r="CL54" s="715">
        <f>$D54</f>
        <v>875</v>
      </c>
      <c r="CM54" s="716" t="str">
        <f>$E54</f>
        <v>5%-7%</v>
      </c>
      <c r="CN54" s="729"/>
      <c r="CO54" s="718">
        <f>CN54*VLOOKUP(CK54,$B$157:$C$159,2,FALSE)</f>
        <v>0</v>
      </c>
      <c r="CP54" s="730"/>
      <c r="CQ54" s="730"/>
      <c r="CR54" s="719" t="str">
        <f t="shared" ref="CR54:CR57" si="481">IF(CN54="","",IF(CO54&gt;0.049999,"",((6-ROUND(CO54*100,1))*0.01)*CL54))</f>
        <v/>
      </c>
      <c r="CS54" s="1046" t="str">
        <f t="shared" ref="CS54:CS57" si="482">IF(CR54="","",CR54*0.264172)</f>
        <v/>
      </c>
      <c r="CT54" s="1022"/>
      <c r="CU54" s="729" t="str">
        <f t="shared" ref="CU54:CU57" si="483">IF(CR54="",IF(CO54=0,"",CO54),"")</f>
        <v/>
      </c>
      <c r="CV54" s="722" t="str">
        <f>$B54</f>
        <v>10A</v>
      </c>
      <c r="CW54" s="715" t="str">
        <f>$C54</f>
        <v>GTS-120</v>
      </c>
      <c r="CX54" s="715">
        <f>$D54</f>
        <v>875</v>
      </c>
      <c r="CY54" s="716" t="str">
        <f>$E54</f>
        <v>5%-7%</v>
      </c>
      <c r="CZ54" s="729"/>
      <c r="DA54" s="718">
        <f>CZ54*VLOOKUP(CW54,$B$157:$C$159,2,FALSE)</f>
        <v>0</v>
      </c>
      <c r="DB54" s="730"/>
      <c r="DC54" s="730"/>
      <c r="DD54" s="719" t="str">
        <f t="shared" ref="DD54:DD57" si="484">IF(CZ54="","",IF(DA54&gt;0.049999,"",((6-ROUND(DA54*100,1))*0.01)*CX54))</f>
        <v/>
      </c>
      <c r="DE54" s="1046" t="str">
        <f t="shared" ref="DE54:DE57" si="485">IF(DD54="","",DD54*0.264172)</f>
        <v/>
      </c>
      <c r="DF54" s="1022"/>
      <c r="DG54" s="729" t="str">
        <f t="shared" ref="DG54:DG57" si="486">IF(DD54="",IF(DA54=0,"",DA54),"")</f>
        <v/>
      </c>
      <c r="DH54" s="722" t="str">
        <f>$B54</f>
        <v>10A</v>
      </c>
      <c r="DI54" s="715" t="str">
        <f>$C54</f>
        <v>GTS-120</v>
      </c>
      <c r="DJ54" s="715">
        <f>$D54</f>
        <v>875</v>
      </c>
      <c r="DK54" s="716" t="str">
        <f>$E54</f>
        <v>5%-7%</v>
      </c>
      <c r="DL54" s="729"/>
      <c r="DM54" s="718">
        <f>DL54*VLOOKUP(DI54,$B$157:$C$159,2,FALSE)</f>
        <v>0</v>
      </c>
      <c r="DN54" s="730"/>
      <c r="DO54" s="730"/>
      <c r="DP54" s="719" t="str">
        <f t="shared" ref="DP54:DP57" si="487">IF(DL54="","",IF(DM54&gt;0.049999,"",((6-ROUND(DM54*100,1))*0.01)*DJ54))</f>
        <v/>
      </c>
      <c r="DQ54" s="1046" t="str">
        <f t="shared" ref="DQ54:DQ57" si="488">IF(DP54="","",DP54*0.264172)</f>
        <v/>
      </c>
      <c r="DR54" s="1022"/>
      <c r="DS54" s="732" t="str">
        <f t="shared" ref="DS54:DS57" si="489">IF(DP54="",IF(DM54=0,"",DM54),"")</f>
        <v/>
      </c>
      <c r="DT54" s="1048">
        <f t="shared" ref="DT54:DT57" si="490">SUM(BU54,CG54,CS54,DE54,DQ54)</f>
        <v>0</v>
      </c>
      <c r="DU54" s="1049" t="str">
        <f t="shared" ref="DU54:DU57" si="491">BV54&amp;CH54&amp;CT54&amp;DF54&amp;DR54</f>
        <v/>
      </c>
      <c r="DV54" s="722" t="str">
        <f>$B54</f>
        <v>10A</v>
      </c>
      <c r="DW54" s="715" t="str">
        <f>$C54</f>
        <v>GTS-120</v>
      </c>
      <c r="DX54" s="715">
        <f>$D54</f>
        <v>875</v>
      </c>
      <c r="DY54" s="716" t="str">
        <f>$E54</f>
        <v>5%-7%</v>
      </c>
      <c r="DZ54" s="729"/>
      <c r="EA54" s="718">
        <f>DZ54*VLOOKUP(DW54,$B$157:$C$159,2,FALSE)</f>
        <v>0</v>
      </c>
      <c r="EB54" s="730"/>
      <c r="EC54" s="730"/>
      <c r="ED54" s="719" t="str">
        <f t="shared" ref="ED54:ED57" si="492">IF(DZ54="","",IF(EA54&gt;0.049999,"",((6-ROUND(EA54*100,1))*0.01)*DX54))</f>
        <v/>
      </c>
      <c r="EE54" s="1046" t="str">
        <f t="shared" ref="EE54:EE57" si="493">IF(ED54="","",ED54*0.264172)</f>
        <v/>
      </c>
      <c r="EF54" s="1022"/>
      <c r="EG54" s="729" t="str">
        <f t="shared" ref="EG54:EG57" si="494">IF(ED54="",IF(EA54=0,"",EA54),"")</f>
        <v/>
      </c>
      <c r="EH54" s="722" t="str">
        <f>$B54</f>
        <v>10A</v>
      </c>
      <c r="EI54" s="715" t="str">
        <f>$C54</f>
        <v>GTS-120</v>
      </c>
      <c r="EJ54" s="715">
        <f>$D54</f>
        <v>875</v>
      </c>
      <c r="EK54" s="716" t="str">
        <f>$E54</f>
        <v>5%-7%</v>
      </c>
      <c r="EL54" s="729"/>
      <c r="EM54" s="718">
        <f>EL54*VLOOKUP(EI54,$B$157:$C$159,2,FALSE)</f>
        <v>0</v>
      </c>
      <c r="EN54" s="730"/>
      <c r="EO54" s="730"/>
      <c r="EP54" s="719" t="str">
        <f t="shared" ref="EP54:EP57" si="495">IF(EL54="","",IF(EM54&gt;0.049999,"",((6-ROUND(EM54*100,1))*0.01)*EJ54))</f>
        <v/>
      </c>
      <c r="EQ54" s="1046" t="str">
        <f t="shared" ref="EQ54:EQ57" si="496">IF(EP54="","",EP54*0.264172)</f>
        <v/>
      </c>
      <c r="ER54" s="1022"/>
      <c r="ES54" s="729" t="str">
        <f t="shared" ref="ES54:ES57" si="497">IF(EP54="",IF(EM54=0,"",EM54),"")</f>
        <v/>
      </c>
      <c r="ET54" s="722" t="str">
        <f>$B54</f>
        <v>10A</v>
      </c>
      <c r="EU54" s="715" t="str">
        <f>$C54</f>
        <v>GTS-120</v>
      </c>
      <c r="EV54" s="715">
        <f>$D54</f>
        <v>875</v>
      </c>
      <c r="EW54" s="716" t="str">
        <f>$E54</f>
        <v>5%-7%</v>
      </c>
      <c r="EX54" s="729"/>
      <c r="EY54" s="718">
        <f>EX54*VLOOKUP(EU54,$B$157:$C$159,2,FALSE)</f>
        <v>0</v>
      </c>
      <c r="EZ54" s="730"/>
      <c r="FA54" s="730"/>
      <c r="FB54" s="719" t="str">
        <f t="shared" ref="FB54:FB57" si="498">IF(EX54="","",IF(EY54&gt;0.049999,"",((6-ROUND(EY54*100,1))*0.01)*EV54))</f>
        <v/>
      </c>
      <c r="FC54" s="1046" t="str">
        <f t="shared" ref="FC54:FC57" si="499">IF(FB54="","",FB54*0.264172)</f>
        <v/>
      </c>
      <c r="FD54" s="1022"/>
      <c r="FE54" s="729" t="str">
        <f t="shared" ref="FE54:FE57" si="500">IF(FB54="",IF(EY54=0,"",EY54),"")</f>
        <v/>
      </c>
      <c r="FF54" s="722" t="str">
        <f>$B54</f>
        <v>10A</v>
      </c>
      <c r="FG54" s="715" t="str">
        <f>$C54</f>
        <v>GTS-120</v>
      </c>
      <c r="FH54" s="715">
        <f>$D54</f>
        <v>875</v>
      </c>
      <c r="FI54" s="716" t="str">
        <f>$E54</f>
        <v>5%-7%</v>
      </c>
      <c r="FJ54" s="729"/>
      <c r="FK54" s="718">
        <f>FJ54*VLOOKUP(FG54,$B$157:$C$159,2,FALSE)</f>
        <v>0</v>
      </c>
      <c r="FL54" s="730"/>
      <c r="FM54" s="730"/>
      <c r="FN54" s="719" t="str">
        <f t="shared" ref="FN54:FN57" si="501">IF(FJ54="","",IF(FK54&gt;0.049999,"",((6-ROUND(FK54*100,1))*0.01)*FH54))</f>
        <v/>
      </c>
      <c r="FO54" s="1046" t="str">
        <f t="shared" ref="FO54:FO57" si="502">IF(FN54="","",FN54*0.264172)</f>
        <v/>
      </c>
      <c r="FP54" s="1022"/>
      <c r="FQ54" s="729" t="str">
        <f t="shared" ref="FQ54:FQ57" si="503">IF(FN54="",IF(FK54=0,"",FK54),"")</f>
        <v/>
      </c>
      <c r="FR54" s="722" t="str">
        <f>$B54</f>
        <v>10A</v>
      </c>
      <c r="FS54" s="715" t="str">
        <f>$C54</f>
        <v>GTS-120</v>
      </c>
      <c r="FT54" s="715">
        <f>$D54</f>
        <v>875</v>
      </c>
      <c r="FU54" s="716" t="str">
        <f>$E54</f>
        <v>5%-7%</v>
      </c>
      <c r="FV54" s="729"/>
      <c r="FW54" s="718">
        <f>FV54*VLOOKUP(FS54,$B$157:$C$159,2,FALSE)</f>
        <v>0</v>
      </c>
      <c r="FX54" s="730"/>
      <c r="FY54" s="730"/>
      <c r="FZ54" s="719" t="str">
        <f t="shared" ref="FZ54:FZ57" si="504">IF(FV54="","",IF(FW54&gt;0.049999,"",((6-ROUND(FW54*100,1))*0.01)*FT54))</f>
        <v/>
      </c>
      <c r="GA54" s="1046" t="str">
        <f t="shared" ref="GA54:GA57" si="505">IF(FZ54="","",FZ54*0.264172)</f>
        <v/>
      </c>
      <c r="GB54" s="1022"/>
      <c r="GC54" s="729" t="str">
        <f t="shared" ref="GC54:GC57" si="506">IF(FZ54="",IF(FW54=0,"",FW54),"")</f>
        <v/>
      </c>
      <c r="GD54" s="1048">
        <f t="shared" ref="GD54:GD57" si="507">SUM(EE54,EQ54,FC54,FO54,GA54)</f>
        <v>0</v>
      </c>
      <c r="GE54" s="1047" t="str">
        <f t="shared" ref="GE54:GE57" si="508">EF54&amp;ER54&amp;FD54&amp;FP54&amp;GB54</f>
        <v/>
      </c>
      <c r="GF54" s="722" t="str">
        <f>$B54</f>
        <v>10A</v>
      </c>
      <c r="GG54" s="715" t="str">
        <f>$C54</f>
        <v>GTS-120</v>
      </c>
      <c r="GH54" s="715">
        <f>$D54</f>
        <v>875</v>
      </c>
      <c r="GI54" s="716" t="str">
        <f>$E54</f>
        <v>5%-7%</v>
      </c>
      <c r="GJ54" s="729"/>
      <c r="GK54" s="718">
        <f>GJ54*VLOOKUP(GG54,$B$157:$C$159,2,FALSE)</f>
        <v>0</v>
      </c>
      <c r="GL54" s="730"/>
      <c r="GM54" s="730"/>
      <c r="GN54" s="719" t="str">
        <f t="shared" ref="GN54:GN57" si="509">IF(GJ54="","",IF(GK54&gt;0.049999,"",((6-ROUND(GK54*100,1))*0.01)*GH54))</f>
        <v/>
      </c>
      <c r="GO54" s="1046" t="str">
        <f t="shared" ref="GO54:GO57" si="510">IF(GN54="","",GN54*0.264172)</f>
        <v/>
      </c>
      <c r="GP54" s="1022"/>
      <c r="GQ54" s="729" t="str">
        <f t="shared" ref="GQ54:GQ57" si="511">IF(GN54="",IF(GK54=0,"",GK54),"")</f>
        <v/>
      </c>
      <c r="GR54" s="722" t="str">
        <f>$B54</f>
        <v>10A</v>
      </c>
      <c r="GS54" s="715" t="str">
        <f>$C54</f>
        <v>GTS-120</v>
      </c>
      <c r="GT54" s="715">
        <f>$D54</f>
        <v>875</v>
      </c>
      <c r="GU54" s="716" t="str">
        <f>$E54</f>
        <v>5%-7%</v>
      </c>
      <c r="GV54" s="729"/>
      <c r="GW54" s="718">
        <f>GV54*VLOOKUP(GS54,$B$157:$C$159,2,FALSE)</f>
        <v>0</v>
      </c>
      <c r="GX54" s="730"/>
      <c r="GY54" s="730"/>
      <c r="GZ54" s="719" t="str">
        <f t="shared" ref="GZ54:GZ57" si="512">IF(GV54="","",IF(GW54&gt;0.049999,"",((6-ROUND(GW54*100,1))*0.01)*GT54))</f>
        <v/>
      </c>
      <c r="HA54" s="1046" t="str">
        <f t="shared" ref="HA54:HA57" si="513">IF(GZ54="","",GZ54*0.264172)</f>
        <v/>
      </c>
      <c r="HB54" s="1022"/>
      <c r="HC54" s="729" t="str">
        <f t="shared" ref="HC54:HC57" si="514">IF(GZ54="",IF(GW54=0,"",GW54),"")</f>
        <v/>
      </c>
      <c r="HD54" s="722" t="str">
        <f>$B54</f>
        <v>10A</v>
      </c>
      <c r="HE54" s="715" t="str">
        <f>$C54</f>
        <v>GTS-120</v>
      </c>
      <c r="HF54" s="715">
        <f>$D54</f>
        <v>875</v>
      </c>
      <c r="HG54" s="716" t="str">
        <f>$E54</f>
        <v>5%-7%</v>
      </c>
      <c r="HH54" s="729"/>
      <c r="HI54" s="718">
        <f>HH54*VLOOKUP(HE54,$B$157:$C$159,2,FALSE)</f>
        <v>0</v>
      </c>
      <c r="HJ54" s="730"/>
      <c r="HK54" s="730"/>
      <c r="HL54" s="719" t="str">
        <f t="shared" ref="HL54:HL57" si="515">IF(HH54="","",IF(HI54&gt;0.049999,"",((6-ROUND(HI54*100,1))*0.01)*HF54))</f>
        <v/>
      </c>
      <c r="HM54" s="1046" t="str">
        <f t="shared" ref="HM54:HM57" si="516">IF(HL54="","",HL54*0.264172)</f>
        <v/>
      </c>
      <c r="HN54" s="1022"/>
      <c r="HO54" s="729" t="str">
        <f t="shared" ref="HO54:HO57" si="517">IF(HL54="",IF(HI54=0,"",HI54),"")</f>
        <v/>
      </c>
      <c r="HP54" s="722" t="str">
        <f>$B54</f>
        <v>10A</v>
      </c>
      <c r="HQ54" s="715" t="str">
        <f>$C54</f>
        <v>GTS-120</v>
      </c>
      <c r="HR54" s="715">
        <f>$D54</f>
        <v>875</v>
      </c>
      <c r="HS54" s="716" t="str">
        <f>$E54</f>
        <v>5%-7%</v>
      </c>
      <c r="HT54" s="729"/>
      <c r="HU54" s="718">
        <f>HT54*VLOOKUP(HQ54,$B$157:$C$159,2,FALSE)</f>
        <v>0</v>
      </c>
      <c r="HV54" s="730"/>
      <c r="HW54" s="730"/>
      <c r="HX54" s="719" t="str">
        <f t="shared" ref="HX54:HX57" si="518">IF(HT54="","",IF(HU54&gt;0.049999,"",((6-ROUND(HU54*100,1))*0.01)*HR54))</f>
        <v/>
      </c>
      <c r="HY54" s="1046" t="str">
        <f t="shared" ref="HY54:HY57" si="519">IF(HX54="","",HX54*0.264172)</f>
        <v/>
      </c>
      <c r="HZ54" s="1022"/>
      <c r="IA54" s="729" t="str">
        <f t="shared" ref="IA54:IA57" si="520">IF(HX54="",IF(HU54=0,"",HU54),"")</f>
        <v/>
      </c>
      <c r="IB54" s="722" t="str">
        <f>$B54</f>
        <v>10A</v>
      </c>
      <c r="IC54" s="715" t="str">
        <f>$C54</f>
        <v>GTS-120</v>
      </c>
      <c r="ID54" s="715">
        <f>$D54</f>
        <v>875</v>
      </c>
      <c r="IE54" s="716" t="str">
        <f>$E54</f>
        <v>5%-7%</v>
      </c>
      <c r="IF54" s="729"/>
      <c r="IG54" s="718">
        <f>IF54*VLOOKUP(IC54,$B$157:$C$159,2,FALSE)</f>
        <v>0</v>
      </c>
      <c r="IH54" s="730"/>
      <c r="II54" s="730"/>
      <c r="IJ54" s="719" t="str">
        <f t="shared" ref="IJ54:IJ57" si="521">IF(IF54="","",IF(IG54&gt;0.049999,"",((6-ROUND(IG54*100,1))*0.01)*ID54))</f>
        <v/>
      </c>
      <c r="IK54" s="1046" t="str">
        <f t="shared" ref="IK54:IK57" si="522">IF(IJ54="","",IJ54*0.264172)</f>
        <v/>
      </c>
      <c r="IL54" s="1022"/>
      <c r="IM54" s="729" t="str">
        <f t="shared" ref="IM54:IM57" si="523">IF(IJ54="",IF(IG54=0,"",IG54),"")</f>
        <v/>
      </c>
      <c r="IN54" s="1048">
        <f t="shared" ref="IN54:IN57" si="524">SUM(GO54,HA54,HM54,HY54,IK54)</f>
        <v>0</v>
      </c>
      <c r="IO54" s="1047" t="str">
        <f t="shared" ref="IO54:IO57" si="525">GP54&amp;HB54&amp;HN54&amp;HZ54&amp;IL54</f>
        <v/>
      </c>
      <c r="IP54" s="722" t="str">
        <f>$B54</f>
        <v>10A</v>
      </c>
      <c r="IQ54" s="715" t="str">
        <f>$C54</f>
        <v>GTS-120</v>
      </c>
      <c r="IR54" s="715">
        <f>$D54</f>
        <v>875</v>
      </c>
      <c r="IS54" s="716" t="str">
        <f>$E54</f>
        <v>5%-7%</v>
      </c>
      <c r="IT54" s="729"/>
      <c r="IU54" s="718">
        <f>IT54*VLOOKUP(IQ54,$B$157:$C$159,2,FALSE)</f>
        <v>0</v>
      </c>
      <c r="IV54" s="730"/>
      <c r="IW54" s="730"/>
      <c r="IX54" s="719" t="str">
        <f t="shared" ref="IX54:IX57" si="526">IF(IT54="","",IF(IU54&gt;0.049999,"",((6-ROUND(IU54*100,1))*0.01)*IR54))</f>
        <v/>
      </c>
      <c r="IY54" s="1046" t="str">
        <f t="shared" ref="IY54:IY57" si="527">IF(IX54="","",IX54*0.264172)</f>
        <v/>
      </c>
      <c r="IZ54" s="1022"/>
      <c r="JA54" s="729" t="str">
        <f t="shared" ref="JA54:JA57" si="528">IF(IX54="",IF(IU54=0,"",IU54),"")</f>
        <v/>
      </c>
      <c r="JB54" s="722" t="str">
        <f>$B54</f>
        <v>10A</v>
      </c>
      <c r="JC54" s="715" t="str">
        <f>$C54</f>
        <v>GTS-120</v>
      </c>
      <c r="JD54" s="715">
        <f>$D54</f>
        <v>875</v>
      </c>
      <c r="JE54" s="716" t="str">
        <f>$E54</f>
        <v>5%-7%</v>
      </c>
      <c r="JF54" s="729"/>
      <c r="JG54" s="718">
        <f>JF54*VLOOKUP(JC54,$B$157:$C$159,2,FALSE)</f>
        <v>0</v>
      </c>
      <c r="JH54" s="730"/>
      <c r="JI54" s="730"/>
      <c r="JJ54" s="719" t="str">
        <f t="shared" ref="JJ54:JJ57" si="529">IF(JF54="","",IF(JG54&gt;0.049999,"",((6-ROUND(JG54*100,1))*0.01)*JD54))</f>
        <v/>
      </c>
      <c r="JK54" s="1046" t="str">
        <f t="shared" ref="JK54:JK57" si="530">IF(JJ54="","",JJ54*0.264172)</f>
        <v/>
      </c>
      <c r="JL54" s="1022"/>
      <c r="JM54" s="729" t="str">
        <f t="shared" ref="JM54:JM57" si="531">IF(JJ54="",IF(JG54=0,"",JG54),"")</f>
        <v/>
      </c>
      <c r="JN54" s="722" t="str">
        <f>$B54</f>
        <v>10A</v>
      </c>
      <c r="JO54" s="715" t="str">
        <f>$C54</f>
        <v>GTS-120</v>
      </c>
      <c r="JP54" s="715">
        <f>$D54</f>
        <v>875</v>
      </c>
      <c r="JQ54" s="716" t="str">
        <f>$E54</f>
        <v>5%-7%</v>
      </c>
      <c r="JR54" s="729"/>
      <c r="JS54" s="718">
        <f>JR54*VLOOKUP(JO54,$B$157:$C$159,2,FALSE)</f>
        <v>0</v>
      </c>
      <c r="JT54" s="730"/>
      <c r="JU54" s="730"/>
      <c r="JV54" s="719" t="str">
        <f t="shared" ref="JV54:JV57" si="532">IF(JR54="","",IF(JS54&gt;0.049999,"",((6-ROUND(JS54*100,1))*0.01)*JP54))</f>
        <v/>
      </c>
      <c r="JW54" s="1046" t="str">
        <f t="shared" ref="JW54:JW57" si="533">IF(JV54="","",JV54*0.264172)</f>
        <v/>
      </c>
      <c r="JX54" s="1022"/>
      <c r="JY54" s="729" t="str">
        <f t="shared" ref="JY54:JY57" si="534">IF(JV54="",IF(JS54=0,"",JS54),"")</f>
        <v/>
      </c>
      <c r="JZ54" s="722" t="str">
        <f>$B54</f>
        <v>10A</v>
      </c>
      <c r="KA54" s="715" t="str">
        <f>$C54</f>
        <v>GTS-120</v>
      </c>
      <c r="KB54" s="715">
        <f>$D54</f>
        <v>875</v>
      </c>
      <c r="KC54" s="716" t="str">
        <f>$E54</f>
        <v>5%-7%</v>
      </c>
      <c r="KD54" s="729"/>
      <c r="KE54" s="718">
        <f>KD54*VLOOKUP(KA54,$B$157:$C$159,2,FALSE)</f>
        <v>0</v>
      </c>
      <c r="KF54" s="730"/>
      <c r="KG54" s="730"/>
      <c r="KH54" s="719" t="str">
        <f t="shared" ref="KH54:KH57" si="535">IF(KD54="","",IF(KE54&gt;0.049999,"",((6-ROUND(KE54*100,1))*0.01)*KB54))</f>
        <v/>
      </c>
      <c r="KI54" s="1046" t="str">
        <f t="shared" ref="KI54:KI57" si="536">IF(KH54="","",KH54*0.264172)</f>
        <v/>
      </c>
      <c r="KJ54" s="1022"/>
      <c r="KK54" s="729" t="str">
        <f t="shared" ref="KK54:KK57" si="537">IF(KH54="",IF(KE54=0,"",KE54),"")</f>
        <v/>
      </c>
      <c r="KL54" s="722" t="str">
        <f>$B54</f>
        <v>10A</v>
      </c>
      <c r="KM54" s="715" t="str">
        <f>$C54</f>
        <v>GTS-120</v>
      </c>
      <c r="KN54" s="715">
        <f>$D54</f>
        <v>875</v>
      </c>
      <c r="KO54" s="716" t="str">
        <f>$E54</f>
        <v>5%-7%</v>
      </c>
      <c r="KP54" s="729"/>
      <c r="KQ54" s="718">
        <f>KP54*VLOOKUP(KM54,$B$157:$C$159,2,FALSE)</f>
        <v>0</v>
      </c>
      <c r="KR54" s="730"/>
      <c r="KS54" s="730"/>
      <c r="KT54" s="719" t="str">
        <f t="shared" ref="KT54:KT57" si="538">IF(KP54="","",IF(KQ54&gt;0.049999,"",((6-ROUND(KQ54*100,1))*0.01)*KN54))</f>
        <v/>
      </c>
      <c r="KU54" s="1046" t="str">
        <f t="shared" ref="KU54:KU57" si="539">IF(KT54="","",KT54*0.264172)</f>
        <v/>
      </c>
      <c r="KV54" s="1022"/>
      <c r="KW54" s="729" t="str">
        <f t="shared" ref="KW54:KW57" si="540">IF(KT54="",IF(KQ54=0,"",KQ54),"")</f>
        <v/>
      </c>
      <c r="KX54" s="1048">
        <f t="shared" ref="KX54:KX57" si="541">SUM(IY54,JK54,JW54,KI54,KU54)</f>
        <v>0</v>
      </c>
      <c r="KY54" s="1047" t="str">
        <f t="shared" ref="KY54:KY57" si="542">IZ54&amp;JL54&amp;JX54&amp;KJ54&amp;KV54</f>
        <v/>
      </c>
    </row>
    <row r="55" spans="1:311" ht="15.75">
      <c r="A55" s="1021" t="s">
        <v>82</v>
      </c>
      <c r="B55" s="763" t="s">
        <v>184</v>
      </c>
      <c r="C55" s="715" t="str">
        <f>VLOOKUP($B55,'OP Info'!$C$106:$J$115,4,FALSE)</f>
        <v>GTS-120</v>
      </c>
      <c r="D55" s="715">
        <f>VLOOKUP($B55,'OP Info'!$C$106:$J$115,3,FALSE)</f>
        <v>875</v>
      </c>
      <c r="E55" s="716" t="str">
        <f>CONCATENATE(VLOOKUP($B55,'OP Info'!$C$106:$J$115,5,FALSE),"%-",VLOOKUP($B55,'OP Info'!$C$106:$J$115,6,FALSE),"%")</f>
        <v>5%-7%</v>
      </c>
      <c r="F55" s="721"/>
      <c r="G55" s="718">
        <f>F55*VLOOKUP(C55,$B$157:$C$159,2,FALSE)</f>
        <v>0</v>
      </c>
      <c r="H55" s="786"/>
      <c r="I55" s="1054"/>
      <c r="J55" s="719" t="str">
        <f t="shared" si="458"/>
        <v/>
      </c>
      <c r="K55" s="1046" t="str">
        <f t="shared" si="459"/>
        <v/>
      </c>
      <c r="L55" s="720"/>
      <c r="M55" s="721" t="str">
        <f t="shared" si="460"/>
        <v/>
      </c>
      <c r="N55" s="722" t="str">
        <f t="shared" ref="N55:N57" si="543">$B55</f>
        <v>10C</v>
      </c>
      <c r="O55" s="715" t="str">
        <f t="shared" ref="O55:O57" si="544">$C55</f>
        <v>GTS-120</v>
      </c>
      <c r="P55" s="715">
        <f t="shared" ref="P55:P57" si="545">$D55</f>
        <v>875</v>
      </c>
      <c r="Q55" s="716" t="str">
        <f t="shared" ref="Q55:Q57" si="546">$E55</f>
        <v>5%-7%</v>
      </c>
      <c r="R55" s="729"/>
      <c r="S55" s="729">
        <f>R55*VLOOKUP(O55,$B$157:$C$159,2,FALSE)</f>
        <v>0</v>
      </c>
      <c r="T55" s="730"/>
      <c r="U55" s="730"/>
      <c r="V55" s="719" t="str">
        <f t="shared" si="461"/>
        <v/>
      </c>
      <c r="W55" s="719" t="str">
        <f t="shared" si="462"/>
        <v/>
      </c>
      <c r="X55" s="1022"/>
      <c r="Y55" s="721" t="str">
        <f t="shared" si="463"/>
        <v/>
      </c>
      <c r="Z55" s="722" t="str">
        <f t="shared" ref="Z55:Z57" si="547">$B55</f>
        <v>10C</v>
      </c>
      <c r="AA55" s="715" t="str">
        <f t="shared" ref="AA55:AA57" si="548">$C55</f>
        <v>GTS-120</v>
      </c>
      <c r="AB55" s="715">
        <f t="shared" ref="AB55:AB57" si="549">$D55</f>
        <v>875</v>
      </c>
      <c r="AC55" s="716" t="str">
        <f t="shared" ref="AC55:AC57" si="550">$E55</f>
        <v>5%-7%</v>
      </c>
      <c r="AD55" s="729"/>
      <c r="AE55" s="718">
        <f>AD55*VLOOKUP(AA55,$B$157:$C$159,2,FALSE)</f>
        <v>0</v>
      </c>
      <c r="AF55" s="730"/>
      <c r="AG55" s="730"/>
      <c r="AH55" s="719" t="str">
        <f t="shared" si="464"/>
        <v/>
      </c>
      <c r="AI55" s="719" t="str">
        <f t="shared" si="465"/>
        <v/>
      </c>
      <c r="AJ55" s="1022"/>
      <c r="AK55" s="721" t="str">
        <f t="shared" si="466"/>
        <v/>
      </c>
      <c r="AL55" s="722" t="str">
        <f t="shared" ref="AL55:AL57" si="551">$B55</f>
        <v>10C</v>
      </c>
      <c r="AM55" s="715" t="str">
        <f t="shared" ref="AM55:AM57" si="552">$C55</f>
        <v>GTS-120</v>
      </c>
      <c r="AN55" s="715">
        <f t="shared" ref="AN55:AN57" si="553">$D55</f>
        <v>875</v>
      </c>
      <c r="AO55" s="716" t="str">
        <f t="shared" ref="AO55:AO57" si="554">$E55</f>
        <v>5%-7%</v>
      </c>
      <c r="AP55" s="729"/>
      <c r="AQ55" s="718">
        <f>AP55*VLOOKUP(AM55,$B$157:$C$159,2,FALSE)</f>
        <v>0</v>
      </c>
      <c r="AR55" s="730"/>
      <c r="AS55" s="730"/>
      <c r="AT55" s="719" t="str">
        <f t="shared" si="467"/>
        <v/>
      </c>
      <c r="AU55" s="1046" t="str">
        <f t="shared" si="468"/>
        <v/>
      </c>
      <c r="AV55" s="1022"/>
      <c r="AW55" s="721" t="str">
        <f t="shared" si="469"/>
        <v/>
      </c>
      <c r="AX55" s="722" t="str">
        <f t="shared" ref="AX55:AX57" si="555">$B55</f>
        <v>10C</v>
      </c>
      <c r="AY55" s="715" t="str">
        <f t="shared" ref="AY55:AY57" si="556">$C55</f>
        <v>GTS-120</v>
      </c>
      <c r="AZ55" s="715">
        <f t="shared" ref="AZ55:AZ57" si="557">$D55</f>
        <v>875</v>
      </c>
      <c r="BA55" s="716" t="str">
        <f t="shared" ref="BA55:BA57" si="558">$E55</f>
        <v>5%-7%</v>
      </c>
      <c r="BB55" s="729"/>
      <c r="BC55" s="718">
        <f>BB55*VLOOKUP(AY55,$B$157:$C$159,2,FALSE)</f>
        <v>0</v>
      </c>
      <c r="BD55" s="730"/>
      <c r="BE55" s="730"/>
      <c r="BF55" s="719" t="str">
        <f t="shared" si="470"/>
        <v/>
      </c>
      <c r="BG55" s="1046" t="str">
        <f t="shared" si="471"/>
        <v/>
      </c>
      <c r="BH55" s="1022"/>
      <c r="BI55" s="721" t="str">
        <f t="shared" si="472"/>
        <v/>
      </c>
      <c r="BJ55" s="731">
        <f t="shared" si="473"/>
        <v>0</v>
      </c>
      <c r="BK55" s="1047" t="str">
        <f t="shared" si="474"/>
        <v/>
      </c>
      <c r="BL55" s="722" t="str">
        <f t="shared" ref="BL55:BL57" si="559">$B55</f>
        <v>10C</v>
      </c>
      <c r="BM55" s="715" t="str">
        <f t="shared" ref="BM55:BM57" si="560">$C55</f>
        <v>GTS-120</v>
      </c>
      <c r="BN55" s="715">
        <f t="shared" ref="BN55:BN57" si="561">$D55</f>
        <v>875</v>
      </c>
      <c r="BO55" s="716" t="str">
        <f t="shared" ref="BO55:BO57" si="562">$E55</f>
        <v>5%-7%</v>
      </c>
      <c r="BP55" s="729"/>
      <c r="BQ55" s="718">
        <f>BP55*VLOOKUP(BM55,$B$157:$C$159,2,FALSE)</f>
        <v>0</v>
      </c>
      <c r="BR55" s="730"/>
      <c r="BS55" s="730"/>
      <c r="BT55" s="719" t="str">
        <f t="shared" si="475"/>
        <v/>
      </c>
      <c r="BU55" s="1046" t="str">
        <f t="shared" si="476"/>
        <v/>
      </c>
      <c r="BV55" s="1022"/>
      <c r="BW55" s="729" t="str">
        <f t="shared" si="477"/>
        <v/>
      </c>
      <c r="BX55" s="722" t="str">
        <f t="shared" ref="BX55:BX57" si="563">$B55</f>
        <v>10C</v>
      </c>
      <c r="BY55" s="715" t="str">
        <f t="shared" ref="BY55:BY57" si="564">$C55</f>
        <v>GTS-120</v>
      </c>
      <c r="BZ55" s="715">
        <f t="shared" ref="BZ55:BZ57" si="565">$D55</f>
        <v>875</v>
      </c>
      <c r="CA55" s="716" t="str">
        <f t="shared" ref="CA55:CA57" si="566">$E55</f>
        <v>5%-7%</v>
      </c>
      <c r="CB55" s="729"/>
      <c r="CC55" s="718">
        <f>CB55*VLOOKUP(BY55,$B$157:$C$159,2,FALSE)</f>
        <v>0</v>
      </c>
      <c r="CD55" s="730"/>
      <c r="CE55" s="730"/>
      <c r="CF55" s="719" t="str">
        <f t="shared" si="478"/>
        <v/>
      </c>
      <c r="CG55" s="1046" t="str">
        <f t="shared" si="479"/>
        <v/>
      </c>
      <c r="CH55" s="1022"/>
      <c r="CI55" s="729" t="str">
        <f t="shared" si="480"/>
        <v/>
      </c>
      <c r="CJ55" s="722" t="str">
        <f t="shared" ref="CJ55:CJ57" si="567">$B55</f>
        <v>10C</v>
      </c>
      <c r="CK55" s="715" t="str">
        <f t="shared" ref="CK55:CK57" si="568">$C55</f>
        <v>GTS-120</v>
      </c>
      <c r="CL55" s="715">
        <f t="shared" ref="CL55:CL57" si="569">$D55</f>
        <v>875</v>
      </c>
      <c r="CM55" s="716" t="str">
        <f t="shared" ref="CM55:CM57" si="570">$E55</f>
        <v>5%-7%</v>
      </c>
      <c r="CN55" s="729"/>
      <c r="CO55" s="718">
        <f>CN55*VLOOKUP(CK55,$B$157:$C$159,2,FALSE)</f>
        <v>0</v>
      </c>
      <c r="CP55" s="730"/>
      <c r="CQ55" s="730"/>
      <c r="CR55" s="719" t="str">
        <f t="shared" si="481"/>
        <v/>
      </c>
      <c r="CS55" s="1046" t="str">
        <f t="shared" si="482"/>
        <v/>
      </c>
      <c r="CT55" s="1022"/>
      <c r="CU55" s="729" t="str">
        <f t="shared" si="483"/>
        <v/>
      </c>
      <c r="CV55" s="722" t="str">
        <f t="shared" ref="CV55:CV57" si="571">$B55</f>
        <v>10C</v>
      </c>
      <c r="CW55" s="715" t="str">
        <f t="shared" ref="CW55:CW57" si="572">$C55</f>
        <v>GTS-120</v>
      </c>
      <c r="CX55" s="715">
        <f t="shared" ref="CX55:CX57" si="573">$D55</f>
        <v>875</v>
      </c>
      <c r="CY55" s="716" t="str">
        <f t="shared" ref="CY55:CY57" si="574">$E55</f>
        <v>5%-7%</v>
      </c>
      <c r="CZ55" s="729"/>
      <c r="DA55" s="718">
        <f>CZ55*VLOOKUP(CW55,$B$157:$C$159,2,FALSE)</f>
        <v>0</v>
      </c>
      <c r="DB55" s="730"/>
      <c r="DC55" s="730"/>
      <c r="DD55" s="719" t="str">
        <f t="shared" si="484"/>
        <v/>
      </c>
      <c r="DE55" s="1046" t="str">
        <f t="shared" si="485"/>
        <v/>
      </c>
      <c r="DF55" s="1022"/>
      <c r="DG55" s="729" t="str">
        <f t="shared" si="486"/>
        <v/>
      </c>
      <c r="DH55" s="722" t="str">
        <f t="shared" ref="DH55:DH57" si="575">$B55</f>
        <v>10C</v>
      </c>
      <c r="DI55" s="715" t="str">
        <f t="shared" ref="DI55:DI57" si="576">$C55</f>
        <v>GTS-120</v>
      </c>
      <c r="DJ55" s="715">
        <f t="shared" ref="DJ55:DJ57" si="577">$D55</f>
        <v>875</v>
      </c>
      <c r="DK55" s="716" t="str">
        <f t="shared" ref="DK55:DK57" si="578">$E55</f>
        <v>5%-7%</v>
      </c>
      <c r="DL55" s="729"/>
      <c r="DM55" s="718">
        <f>DL55*VLOOKUP(DI55,$B$157:$C$159,2,FALSE)</f>
        <v>0</v>
      </c>
      <c r="DN55" s="730"/>
      <c r="DO55" s="730"/>
      <c r="DP55" s="719" t="str">
        <f t="shared" si="487"/>
        <v/>
      </c>
      <c r="DQ55" s="1046" t="str">
        <f t="shared" si="488"/>
        <v/>
      </c>
      <c r="DR55" s="1022"/>
      <c r="DS55" s="732" t="str">
        <f t="shared" si="489"/>
        <v/>
      </c>
      <c r="DT55" s="1048">
        <f t="shared" si="490"/>
        <v>0</v>
      </c>
      <c r="DU55" s="1049" t="str">
        <f t="shared" si="491"/>
        <v/>
      </c>
      <c r="DV55" s="722" t="str">
        <f t="shared" ref="DV55:DV57" si="579">$B55</f>
        <v>10C</v>
      </c>
      <c r="DW55" s="715" t="str">
        <f t="shared" ref="DW55:DW57" si="580">$C55</f>
        <v>GTS-120</v>
      </c>
      <c r="DX55" s="715">
        <f t="shared" ref="DX55:DX57" si="581">$D55</f>
        <v>875</v>
      </c>
      <c r="DY55" s="716" t="str">
        <f t="shared" ref="DY55:DY57" si="582">$E55</f>
        <v>5%-7%</v>
      </c>
      <c r="DZ55" s="729"/>
      <c r="EA55" s="718">
        <f>DZ55*VLOOKUP(DW55,$B$157:$C$159,2,FALSE)</f>
        <v>0</v>
      </c>
      <c r="EB55" s="730"/>
      <c r="EC55" s="730"/>
      <c r="ED55" s="719" t="str">
        <f t="shared" si="492"/>
        <v/>
      </c>
      <c r="EE55" s="1046" t="str">
        <f t="shared" si="493"/>
        <v/>
      </c>
      <c r="EF55" s="1022"/>
      <c r="EG55" s="729" t="str">
        <f t="shared" si="494"/>
        <v/>
      </c>
      <c r="EH55" s="722" t="str">
        <f t="shared" ref="EH55:EH57" si="583">$B55</f>
        <v>10C</v>
      </c>
      <c r="EI55" s="715" t="str">
        <f t="shared" ref="EI55:EI57" si="584">$C55</f>
        <v>GTS-120</v>
      </c>
      <c r="EJ55" s="715">
        <f t="shared" ref="EJ55:EJ57" si="585">$D55</f>
        <v>875</v>
      </c>
      <c r="EK55" s="716" t="str">
        <f t="shared" ref="EK55:EK57" si="586">$E55</f>
        <v>5%-7%</v>
      </c>
      <c r="EL55" s="729"/>
      <c r="EM55" s="718">
        <f>EL55*VLOOKUP(EI55,$B$157:$C$159,2,FALSE)</f>
        <v>0</v>
      </c>
      <c r="EN55" s="730"/>
      <c r="EO55" s="730"/>
      <c r="EP55" s="719" t="str">
        <f t="shared" si="495"/>
        <v/>
      </c>
      <c r="EQ55" s="1046" t="str">
        <f t="shared" si="496"/>
        <v/>
      </c>
      <c r="ER55" s="1022"/>
      <c r="ES55" s="729" t="str">
        <f t="shared" si="497"/>
        <v/>
      </c>
      <c r="ET55" s="722" t="str">
        <f t="shared" ref="ET55:ET57" si="587">$B55</f>
        <v>10C</v>
      </c>
      <c r="EU55" s="715" t="str">
        <f t="shared" ref="EU55:EU57" si="588">$C55</f>
        <v>GTS-120</v>
      </c>
      <c r="EV55" s="715">
        <f t="shared" ref="EV55:EV57" si="589">$D55</f>
        <v>875</v>
      </c>
      <c r="EW55" s="716" t="str">
        <f t="shared" ref="EW55:EW57" si="590">$E55</f>
        <v>5%-7%</v>
      </c>
      <c r="EX55" s="729"/>
      <c r="EY55" s="718">
        <f>EX55*VLOOKUP(EU55,$B$157:$C$159,2,FALSE)</f>
        <v>0</v>
      </c>
      <c r="EZ55" s="730"/>
      <c r="FA55" s="730"/>
      <c r="FB55" s="719" t="str">
        <f t="shared" si="498"/>
        <v/>
      </c>
      <c r="FC55" s="1046" t="str">
        <f t="shared" si="499"/>
        <v/>
      </c>
      <c r="FD55" s="1022"/>
      <c r="FE55" s="729" t="str">
        <f t="shared" si="500"/>
        <v/>
      </c>
      <c r="FF55" s="722" t="str">
        <f t="shared" ref="FF55:FF57" si="591">$B55</f>
        <v>10C</v>
      </c>
      <c r="FG55" s="715" t="str">
        <f t="shared" ref="FG55:FG57" si="592">$C55</f>
        <v>GTS-120</v>
      </c>
      <c r="FH55" s="715">
        <f t="shared" ref="FH55:FH57" si="593">$D55</f>
        <v>875</v>
      </c>
      <c r="FI55" s="716" t="str">
        <f t="shared" ref="FI55:FI57" si="594">$E55</f>
        <v>5%-7%</v>
      </c>
      <c r="FJ55" s="729"/>
      <c r="FK55" s="718">
        <f>FJ55*VLOOKUP(FG55,$B$157:$C$159,2,FALSE)</f>
        <v>0</v>
      </c>
      <c r="FL55" s="730"/>
      <c r="FM55" s="730"/>
      <c r="FN55" s="719" t="str">
        <f t="shared" si="501"/>
        <v/>
      </c>
      <c r="FO55" s="1046" t="str">
        <f t="shared" si="502"/>
        <v/>
      </c>
      <c r="FP55" s="1022"/>
      <c r="FQ55" s="729" t="str">
        <f t="shared" si="503"/>
        <v/>
      </c>
      <c r="FR55" s="722" t="str">
        <f t="shared" ref="FR55:FR57" si="595">$B55</f>
        <v>10C</v>
      </c>
      <c r="FS55" s="715" t="str">
        <f t="shared" ref="FS55:FS57" si="596">$C55</f>
        <v>GTS-120</v>
      </c>
      <c r="FT55" s="715">
        <f t="shared" ref="FT55:FT57" si="597">$D55</f>
        <v>875</v>
      </c>
      <c r="FU55" s="716" t="str">
        <f t="shared" ref="FU55:FU57" si="598">$E55</f>
        <v>5%-7%</v>
      </c>
      <c r="FV55" s="729"/>
      <c r="FW55" s="718">
        <f>FV55*VLOOKUP(FS55,$B$157:$C$159,2,FALSE)</f>
        <v>0</v>
      </c>
      <c r="FX55" s="730"/>
      <c r="FY55" s="730"/>
      <c r="FZ55" s="719" t="str">
        <f t="shared" si="504"/>
        <v/>
      </c>
      <c r="GA55" s="1046" t="str">
        <f t="shared" si="505"/>
        <v/>
      </c>
      <c r="GB55" s="1022"/>
      <c r="GC55" s="729" t="str">
        <f t="shared" si="506"/>
        <v/>
      </c>
      <c r="GD55" s="1048">
        <f t="shared" si="507"/>
        <v>0</v>
      </c>
      <c r="GE55" s="1047" t="str">
        <f t="shared" si="508"/>
        <v/>
      </c>
      <c r="GF55" s="722" t="str">
        <f t="shared" ref="GF55:GF57" si="599">$B55</f>
        <v>10C</v>
      </c>
      <c r="GG55" s="715" t="str">
        <f t="shared" ref="GG55:GG57" si="600">$C55</f>
        <v>GTS-120</v>
      </c>
      <c r="GH55" s="715">
        <f t="shared" ref="GH55:GH57" si="601">$D55</f>
        <v>875</v>
      </c>
      <c r="GI55" s="716" t="str">
        <f t="shared" ref="GI55:GI57" si="602">$E55</f>
        <v>5%-7%</v>
      </c>
      <c r="GJ55" s="729"/>
      <c r="GK55" s="718">
        <f>GJ55*VLOOKUP(GG55,$B$157:$C$159,2,FALSE)</f>
        <v>0</v>
      </c>
      <c r="GL55" s="730"/>
      <c r="GM55" s="730"/>
      <c r="GN55" s="719" t="str">
        <f t="shared" si="509"/>
        <v/>
      </c>
      <c r="GO55" s="1046" t="str">
        <f t="shared" si="510"/>
        <v/>
      </c>
      <c r="GP55" s="1022"/>
      <c r="GQ55" s="729" t="str">
        <f t="shared" si="511"/>
        <v/>
      </c>
      <c r="GR55" s="722" t="str">
        <f t="shared" ref="GR55:GR57" si="603">$B55</f>
        <v>10C</v>
      </c>
      <c r="GS55" s="715" t="str">
        <f t="shared" ref="GS55:GS57" si="604">$C55</f>
        <v>GTS-120</v>
      </c>
      <c r="GT55" s="715">
        <f t="shared" ref="GT55:GT57" si="605">$D55</f>
        <v>875</v>
      </c>
      <c r="GU55" s="716" t="str">
        <f t="shared" ref="GU55:GU57" si="606">$E55</f>
        <v>5%-7%</v>
      </c>
      <c r="GV55" s="729"/>
      <c r="GW55" s="718">
        <f>GV55*VLOOKUP(GS55,$B$157:$C$159,2,FALSE)</f>
        <v>0</v>
      </c>
      <c r="GX55" s="730"/>
      <c r="GY55" s="730"/>
      <c r="GZ55" s="719" t="str">
        <f t="shared" si="512"/>
        <v/>
      </c>
      <c r="HA55" s="1046" t="str">
        <f t="shared" si="513"/>
        <v/>
      </c>
      <c r="HB55" s="1022"/>
      <c r="HC55" s="729" t="str">
        <f t="shared" si="514"/>
        <v/>
      </c>
      <c r="HD55" s="722" t="str">
        <f t="shared" ref="HD55:HD57" si="607">$B55</f>
        <v>10C</v>
      </c>
      <c r="HE55" s="715" t="str">
        <f t="shared" ref="HE55:HE57" si="608">$C55</f>
        <v>GTS-120</v>
      </c>
      <c r="HF55" s="715">
        <f t="shared" ref="HF55:HF57" si="609">$D55</f>
        <v>875</v>
      </c>
      <c r="HG55" s="716" t="str">
        <f t="shared" ref="HG55:HG57" si="610">$E55</f>
        <v>5%-7%</v>
      </c>
      <c r="HH55" s="729"/>
      <c r="HI55" s="718">
        <f>HH55*VLOOKUP(HE55,$B$157:$C$159,2,FALSE)</f>
        <v>0</v>
      </c>
      <c r="HJ55" s="730"/>
      <c r="HK55" s="730"/>
      <c r="HL55" s="719" t="str">
        <f t="shared" si="515"/>
        <v/>
      </c>
      <c r="HM55" s="1046" t="str">
        <f t="shared" si="516"/>
        <v/>
      </c>
      <c r="HN55" s="1022"/>
      <c r="HO55" s="729" t="str">
        <f t="shared" si="517"/>
        <v/>
      </c>
      <c r="HP55" s="722" t="str">
        <f t="shared" ref="HP55:HP57" si="611">$B55</f>
        <v>10C</v>
      </c>
      <c r="HQ55" s="715" t="str">
        <f t="shared" ref="HQ55:HQ57" si="612">$C55</f>
        <v>GTS-120</v>
      </c>
      <c r="HR55" s="715">
        <f t="shared" ref="HR55:HR57" si="613">$D55</f>
        <v>875</v>
      </c>
      <c r="HS55" s="716" t="str">
        <f t="shared" ref="HS55:HS57" si="614">$E55</f>
        <v>5%-7%</v>
      </c>
      <c r="HT55" s="729"/>
      <c r="HU55" s="718">
        <f>HT55*VLOOKUP(HQ55,$B$157:$C$159,2,FALSE)</f>
        <v>0</v>
      </c>
      <c r="HV55" s="730"/>
      <c r="HW55" s="730"/>
      <c r="HX55" s="719" t="str">
        <f t="shared" si="518"/>
        <v/>
      </c>
      <c r="HY55" s="1046" t="str">
        <f t="shared" si="519"/>
        <v/>
      </c>
      <c r="HZ55" s="1022"/>
      <c r="IA55" s="729" t="str">
        <f t="shared" si="520"/>
        <v/>
      </c>
      <c r="IB55" s="722" t="str">
        <f t="shared" ref="IB55:IB57" si="615">$B55</f>
        <v>10C</v>
      </c>
      <c r="IC55" s="715" t="str">
        <f t="shared" ref="IC55:IC57" si="616">$C55</f>
        <v>GTS-120</v>
      </c>
      <c r="ID55" s="715">
        <f t="shared" ref="ID55:ID57" si="617">$D55</f>
        <v>875</v>
      </c>
      <c r="IE55" s="716" t="str">
        <f t="shared" ref="IE55:IE57" si="618">$E55</f>
        <v>5%-7%</v>
      </c>
      <c r="IF55" s="729"/>
      <c r="IG55" s="718">
        <f>IF55*VLOOKUP(IC55,$B$157:$C$159,2,FALSE)</f>
        <v>0</v>
      </c>
      <c r="IH55" s="730"/>
      <c r="II55" s="730"/>
      <c r="IJ55" s="719" t="str">
        <f t="shared" si="521"/>
        <v/>
      </c>
      <c r="IK55" s="1046" t="str">
        <f t="shared" si="522"/>
        <v/>
      </c>
      <c r="IL55" s="1022"/>
      <c r="IM55" s="729" t="str">
        <f t="shared" si="523"/>
        <v/>
      </c>
      <c r="IN55" s="1048">
        <f t="shared" si="524"/>
        <v>0</v>
      </c>
      <c r="IO55" s="1047" t="str">
        <f t="shared" si="525"/>
        <v/>
      </c>
      <c r="IP55" s="722" t="str">
        <f t="shared" ref="IP55:IP57" si="619">$B55</f>
        <v>10C</v>
      </c>
      <c r="IQ55" s="715" t="str">
        <f t="shared" ref="IQ55:IQ57" si="620">$C55</f>
        <v>GTS-120</v>
      </c>
      <c r="IR55" s="715">
        <f t="shared" ref="IR55:IR57" si="621">$D55</f>
        <v>875</v>
      </c>
      <c r="IS55" s="716" t="str">
        <f t="shared" ref="IS55:IS57" si="622">$E55</f>
        <v>5%-7%</v>
      </c>
      <c r="IT55" s="729"/>
      <c r="IU55" s="718">
        <f>IT55*VLOOKUP(IQ55,$B$157:$C$159,2,FALSE)</f>
        <v>0</v>
      </c>
      <c r="IV55" s="730"/>
      <c r="IW55" s="730"/>
      <c r="IX55" s="719" t="str">
        <f t="shared" si="526"/>
        <v/>
      </c>
      <c r="IY55" s="1046" t="str">
        <f t="shared" si="527"/>
        <v/>
      </c>
      <c r="IZ55" s="1022"/>
      <c r="JA55" s="729" t="str">
        <f t="shared" si="528"/>
        <v/>
      </c>
      <c r="JB55" s="722" t="str">
        <f t="shared" ref="JB55:JB57" si="623">$B55</f>
        <v>10C</v>
      </c>
      <c r="JC55" s="715" t="str">
        <f t="shared" ref="JC55:JC57" si="624">$C55</f>
        <v>GTS-120</v>
      </c>
      <c r="JD55" s="715">
        <f t="shared" ref="JD55:JD57" si="625">$D55</f>
        <v>875</v>
      </c>
      <c r="JE55" s="716" t="str">
        <f t="shared" ref="JE55:JE57" si="626">$E55</f>
        <v>5%-7%</v>
      </c>
      <c r="JF55" s="729"/>
      <c r="JG55" s="718">
        <f>JF55*VLOOKUP(JC55,$B$157:$C$159,2,FALSE)</f>
        <v>0</v>
      </c>
      <c r="JH55" s="730"/>
      <c r="JI55" s="730"/>
      <c r="JJ55" s="719" t="str">
        <f t="shared" si="529"/>
        <v/>
      </c>
      <c r="JK55" s="1046" t="str">
        <f t="shared" si="530"/>
        <v/>
      </c>
      <c r="JL55" s="1022"/>
      <c r="JM55" s="729" t="str">
        <f t="shared" si="531"/>
        <v/>
      </c>
      <c r="JN55" s="722" t="str">
        <f t="shared" ref="JN55:JN57" si="627">$B55</f>
        <v>10C</v>
      </c>
      <c r="JO55" s="715" t="str">
        <f t="shared" ref="JO55:JO57" si="628">$C55</f>
        <v>GTS-120</v>
      </c>
      <c r="JP55" s="715">
        <f t="shared" ref="JP55:JP57" si="629">$D55</f>
        <v>875</v>
      </c>
      <c r="JQ55" s="716" t="str">
        <f t="shared" ref="JQ55:JQ57" si="630">$E55</f>
        <v>5%-7%</v>
      </c>
      <c r="JR55" s="729"/>
      <c r="JS55" s="718">
        <f>JR55*VLOOKUP(JO55,$B$157:$C$159,2,FALSE)</f>
        <v>0</v>
      </c>
      <c r="JT55" s="730"/>
      <c r="JU55" s="730"/>
      <c r="JV55" s="719" t="str">
        <f t="shared" si="532"/>
        <v/>
      </c>
      <c r="JW55" s="1046" t="str">
        <f t="shared" si="533"/>
        <v/>
      </c>
      <c r="JX55" s="1022"/>
      <c r="JY55" s="729" t="str">
        <f t="shared" si="534"/>
        <v/>
      </c>
      <c r="JZ55" s="722" t="str">
        <f t="shared" ref="JZ55:JZ57" si="631">$B55</f>
        <v>10C</v>
      </c>
      <c r="KA55" s="715" t="str">
        <f t="shared" ref="KA55:KA57" si="632">$C55</f>
        <v>GTS-120</v>
      </c>
      <c r="KB55" s="715">
        <f t="shared" ref="KB55:KB57" si="633">$D55</f>
        <v>875</v>
      </c>
      <c r="KC55" s="716" t="str">
        <f t="shared" ref="KC55:KC57" si="634">$E55</f>
        <v>5%-7%</v>
      </c>
      <c r="KD55" s="729"/>
      <c r="KE55" s="718">
        <f>KD55*VLOOKUP(KA55,$B$157:$C$159,2,FALSE)</f>
        <v>0</v>
      </c>
      <c r="KF55" s="730"/>
      <c r="KG55" s="730"/>
      <c r="KH55" s="719" t="str">
        <f t="shared" si="535"/>
        <v/>
      </c>
      <c r="KI55" s="1046" t="str">
        <f t="shared" si="536"/>
        <v/>
      </c>
      <c r="KJ55" s="1022"/>
      <c r="KK55" s="729" t="str">
        <f t="shared" si="537"/>
        <v/>
      </c>
      <c r="KL55" s="722" t="str">
        <f t="shared" ref="KL55:KL57" si="635">$B55</f>
        <v>10C</v>
      </c>
      <c r="KM55" s="715" t="str">
        <f t="shared" ref="KM55:KM57" si="636">$C55</f>
        <v>GTS-120</v>
      </c>
      <c r="KN55" s="715">
        <f t="shared" ref="KN55:KN57" si="637">$D55</f>
        <v>875</v>
      </c>
      <c r="KO55" s="716" t="str">
        <f t="shared" ref="KO55:KO57" si="638">$E55</f>
        <v>5%-7%</v>
      </c>
      <c r="KP55" s="729"/>
      <c r="KQ55" s="718">
        <f>KP55*VLOOKUP(KM55,$B$157:$C$159,2,FALSE)</f>
        <v>0</v>
      </c>
      <c r="KR55" s="730"/>
      <c r="KS55" s="730"/>
      <c r="KT55" s="719" t="str">
        <f t="shared" si="538"/>
        <v/>
      </c>
      <c r="KU55" s="1046" t="str">
        <f t="shared" si="539"/>
        <v/>
      </c>
      <c r="KV55" s="1022"/>
      <c r="KW55" s="729" t="str">
        <f t="shared" si="540"/>
        <v/>
      </c>
      <c r="KX55" s="1048">
        <f t="shared" si="541"/>
        <v>0</v>
      </c>
      <c r="KY55" s="1047" t="str">
        <f t="shared" si="542"/>
        <v/>
      </c>
    </row>
    <row r="56" spans="1:311" ht="15.75">
      <c r="A56" s="86" t="s">
        <v>82</v>
      </c>
      <c r="B56" s="760" t="s">
        <v>188</v>
      </c>
      <c r="C56" s="26" t="str">
        <f>VLOOKUP($B56,'OP Info'!$C$106:$J$115,4,FALSE)</f>
        <v>GTS-120</v>
      </c>
      <c r="D56" s="26">
        <f>VLOOKUP($B56,'OP Info'!$C$106:$J$115,3,FALSE)</f>
        <v>875</v>
      </c>
      <c r="E56" s="734" t="str">
        <f>CONCATENATE(VLOOKUP($B56,'OP Info'!$C$106:$J$115,5,FALSE),"%-",VLOOKUP($B56,'OP Info'!$C$106:$J$115,6,FALSE),"%")</f>
        <v>5%-7%</v>
      </c>
      <c r="F56" s="739"/>
      <c r="G56" s="374">
        <f>F56*VLOOKUP(C56,$B$157:$C$159,2,FALSE)</f>
        <v>0</v>
      </c>
      <c r="H56" s="991"/>
      <c r="I56" s="1055"/>
      <c r="J56" s="403" t="str">
        <f t="shared" si="458"/>
        <v/>
      </c>
      <c r="K56" s="987" t="str">
        <f t="shared" si="459"/>
        <v/>
      </c>
      <c r="L56" s="741"/>
      <c r="M56" s="739" t="str">
        <f t="shared" si="460"/>
        <v/>
      </c>
      <c r="N56" s="28" t="str">
        <f t="shared" si="543"/>
        <v>10D</v>
      </c>
      <c r="O56" s="26" t="str">
        <f t="shared" si="544"/>
        <v>GTS-120</v>
      </c>
      <c r="P56" s="26">
        <f t="shared" si="545"/>
        <v>875</v>
      </c>
      <c r="Q56" s="734" t="str">
        <f t="shared" si="546"/>
        <v>5%-7%</v>
      </c>
      <c r="R56" s="90"/>
      <c r="S56" s="90">
        <f>R56*VLOOKUP(O56,$B$157:$C$159,2,FALSE)</f>
        <v>0</v>
      </c>
      <c r="T56" s="24"/>
      <c r="U56" s="24"/>
      <c r="V56" s="403" t="str">
        <f t="shared" si="461"/>
        <v/>
      </c>
      <c r="W56" s="403" t="str">
        <f t="shared" si="462"/>
        <v/>
      </c>
      <c r="X56" s="986"/>
      <c r="Y56" s="739" t="str">
        <f t="shared" si="463"/>
        <v/>
      </c>
      <c r="Z56" s="28" t="str">
        <f t="shared" si="547"/>
        <v>10D</v>
      </c>
      <c r="AA56" s="26" t="str">
        <f t="shared" si="548"/>
        <v>GTS-120</v>
      </c>
      <c r="AB56" s="26">
        <f t="shared" si="549"/>
        <v>875</v>
      </c>
      <c r="AC56" s="734" t="str">
        <f t="shared" si="550"/>
        <v>5%-7%</v>
      </c>
      <c r="AD56" s="90"/>
      <c r="AE56" s="374">
        <f>AD56*VLOOKUP(AA56,$B$157:$C$159,2,FALSE)</f>
        <v>0</v>
      </c>
      <c r="AF56" s="24"/>
      <c r="AG56" s="24"/>
      <c r="AH56" s="403" t="str">
        <f t="shared" si="464"/>
        <v/>
      </c>
      <c r="AI56" s="403" t="str">
        <f t="shared" si="465"/>
        <v/>
      </c>
      <c r="AJ56" s="986"/>
      <c r="AK56" s="739" t="str">
        <f t="shared" si="466"/>
        <v/>
      </c>
      <c r="AL56" s="28" t="str">
        <f t="shared" si="551"/>
        <v>10D</v>
      </c>
      <c r="AM56" s="26" t="str">
        <f t="shared" si="552"/>
        <v>GTS-120</v>
      </c>
      <c r="AN56" s="26">
        <f t="shared" si="553"/>
        <v>875</v>
      </c>
      <c r="AO56" s="734" t="str">
        <f t="shared" si="554"/>
        <v>5%-7%</v>
      </c>
      <c r="AP56" s="90"/>
      <c r="AQ56" s="374">
        <f>AP56*VLOOKUP(AM56,$B$157:$C$159,2,FALSE)</f>
        <v>0</v>
      </c>
      <c r="AR56" s="24"/>
      <c r="AS56" s="24"/>
      <c r="AT56" s="403" t="str">
        <f t="shared" si="467"/>
        <v/>
      </c>
      <c r="AU56" s="987" t="str">
        <f t="shared" si="468"/>
        <v/>
      </c>
      <c r="AV56" s="986"/>
      <c r="AW56" s="739" t="str">
        <f t="shared" si="469"/>
        <v/>
      </c>
      <c r="AX56" s="28" t="str">
        <f t="shared" si="555"/>
        <v>10D</v>
      </c>
      <c r="AY56" s="26" t="str">
        <f t="shared" si="556"/>
        <v>GTS-120</v>
      </c>
      <c r="AZ56" s="26">
        <f t="shared" si="557"/>
        <v>875</v>
      </c>
      <c r="BA56" s="734" t="str">
        <f t="shared" si="558"/>
        <v>5%-7%</v>
      </c>
      <c r="BB56" s="90"/>
      <c r="BC56" s="374">
        <f>BB56*VLOOKUP(AY56,$B$157:$C$159,2,FALSE)</f>
        <v>0</v>
      </c>
      <c r="BD56" s="24"/>
      <c r="BE56" s="24"/>
      <c r="BF56" s="403" t="str">
        <f t="shared" si="470"/>
        <v/>
      </c>
      <c r="BG56" s="987" t="str">
        <f t="shared" si="471"/>
        <v/>
      </c>
      <c r="BH56" s="986"/>
      <c r="BI56" s="739" t="str">
        <f t="shared" si="472"/>
        <v/>
      </c>
      <c r="BJ56" s="740">
        <f t="shared" si="473"/>
        <v>0</v>
      </c>
      <c r="BK56" s="988" t="str">
        <f t="shared" si="474"/>
        <v/>
      </c>
      <c r="BL56" s="28" t="str">
        <f t="shared" si="559"/>
        <v>10D</v>
      </c>
      <c r="BM56" s="26" t="str">
        <f t="shared" si="560"/>
        <v>GTS-120</v>
      </c>
      <c r="BN56" s="26">
        <f t="shared" si="561"/>
        <v>875</v>
      </c>
      <c r="BO56" s="734" t="str">
        <f t="shared" si="562"/>
        <v>5%-7%</v>
      </c>
      <c r="BP56" s="90"/>
      <c r="BQ56" s="374">
        <f>BP56*VLOOKUP(BM56,$B$157:$C$159,2,FALSE)</f>
        <v>0</v>
      </c>
      <c r="BR56" s="24"/>
      <c r="BS56" s="24"/>
      <c r="BT56" s="403" t="str">
        <f t="shared" si="475"/>
        <v/>
      </c>
      <c r="BU56" s="987" t="str">
        <f t="shared" si="476"/>
        <v/>
      </c>
      <c r="BV56" s="986"/>
      <c r="BW56" s="90" t="str">
        <f t="shared" si="477"/>
        <v/>
      </c>
      <c r="BX56" s="28" t="str">
        <f t="shared" si="563"/>
        <v>10D</v>
      </c>
      <c r="BY56" s="26" t="str">
        <f t="shared" si="564"/>
        <v>GTS-120</v>
      </c>
      <c r="BZ56" s="26">
        <f t="shared" si="565"/>
        <v>875</v>
      </c>
      <c r="CA56" s="734" t="str">
        <f t="shared" si="566"/>
        <v>5%-7%</v>
      </c>
      <c r="CB56" s="90"/>
      <c r="CC56" s="374">
        <f>CB56*VLOOKUP(BY56,$B$157:$C$159,2,FALSE)</f>
        <v>0</v>
      </c>
      <c r="CD56" s="24"/>
      <c r="CE56" s="24"/>
      <c r="CF56" s="403" t="str">
        <f t="shared" si="478"/>
        <v/>
      </c>
      <c r="CG56" s="987" t="str">
        <f t="shared" si="479"/>
        <v/>
      </c>
      <c r="CH56" s="986"/>
      <c r="CI56" s="90" t="str">
        <f t="shared" si="480"/>
        <v/>
      </c>
      <c r="CJ56" s="28" t="str">
        <f t="shared" si="567"/>
        <v>10D</v>
      </c>
      <c r="CK56" s="26" t="str">
        <f t="shared" si="568"/>
        <v>GTS-120</v>
      </c>
      <c r="CL56" s="26">
        <f t="shared" si="569"/>
        <v>875</v>
      </c>
      <c r="CM56" s="734" t="str">
        <f t="shared" si="570"/>
        <v>5%-7%</v>
      </c>
      <c r="CN56" s="90"/>
      <c r="CO56" s="374">
        <f>CN56*VLOOKUP(CK56,$B$157:$C$159,2,FALSE)</f>
        <v>0</v>
      </c>
      <c r="CP56" s="24"/>
      <c r="CQ56" s="24"/>
      <c r="CR56" s="403" t="str">
        <f t="shared" si="481"/>
        <v/>
      </c>
      <c r="CS56" s="987" t="str">
        <f t="shared" si="482"/>
        <v/>
      </c>
      <c r="CT56" s="986"/>
      <c r="CU56" s="90" t="str">
        <f t="shared" si="483"/>
        <v/>
      </c>
      <c r="CV56" s="28" t="str">
        <f t="shared" si="571"/>
        <v>10D</v>
      </c>
      <c r="CW56" s="26" t="str">
        <f t="shared" si="572"/>
        <v>GTS-120</v>
      </c>
      <c r="CX56" s="26">
        <f t="shared" si="573"/>
        <v>875</v>
      </c>
      <c r="CY56" s="734" t="str">
        <f t="shared" si="574"/>
        <v>5%-7%</v>
      </c>
      <c r="CZ56" s="90"/>
      <c r="DA56" s="374">
        <f>CZ56*VLOOKUP(CW56,$B$157:$C$159,2,FALSE)</f>
        <v>0</v>
      </c>
      <c r="DB56" s="24"/>
      <c r="DC56" s="24"/>
      <c r="DD56" s="403" t="str">
        <f t="shared" si="484"/>
        <v/>
      </c>
      <c r="DE56" s="987" t="str">
        <f t="shared" si="485"/>
        <v/>
      </c>
      <c r="DF56" s="986"/>
      <c r="DG56" s="90" t="str">
        <f t="shared" si="486"/>
        <v/>
      </c>
      <c r="DH56" s="28" t="str">
        <f t="shared" si="575"/>
        <v>10D</v>
      </c>
      <c r="DI56" s="26" t="str">
        <f t="shared" si="576"/>
        <v>GTS-120</v>
      </c>
      <c r="DJ56" s="26">
        <f t="shared" si="577"/>
        <v>875</v>
      </c>
      <c r="DK56" s="734" t="str">
        <f t="shared" si="578"/>
        <v>5%-7%</v>
      </c>
      <c r="DL56" s="90"/>
      <c r="DM56" s="374">
        <f>DL56*VLOOKUP(DI56,$B$157:$C$159,2,FALSE)</f>
        <v>0</v>
      </c>
      <c r="DN56" s="24"/>
      <c r="DO56" s="24"/>
      <c r="DP56" s="403" t="str">
        <f t="shared" si="487"/>
        <v/>
      </c>
      <c r="DQ56" s="987" t="str">
        <f t="shared" si="488"/>
        <v/>
      </c>
      <c r="DR56" s="986"/>
      <c r="DS56" s="742" t="str">
        <f t="shared" si="489"/>
        <v/>
      </c>
      <c r="DT56" s="989">
        <f t="shared" si="490"/>
        <v>0</v>
      </c>
      <c r="DU56" s="990" t="str">
        <f t="shared" si="491"/>
        <v/>
      </c>
      <c r="DV56" s="28" t="str">
        <f t="shared" si="579"/>
        <v>10D</v>
      </c>
      <c r="DW56" s="26" t="str">
        <f t="shared" si="580"/>
        <v>GTS-120</v>
      </c>
      <c r="DX56" s="26">
        <f t="shared" si="581"/>
        <v>875</v>
      </c>
      <c r="DY56" s="734" t="str">
        <f t="shared" si="582"/>
        <v>5%-7%</v>
      </c>
      <c r="DZ56" s="90"/>
      <c r="EA56" s="374">
        <f>DZ56*VLOOKUP(DW56,$B$157:$C$159,2,FALSE)</f>
        <v>0</v>
      </c>
      <c r="EB56" s="24"/>
      <c r="EC56" s="24"/>
      <c r="ED56" s="403" t="str">
        <f t="shared" si="492"/>
        <v/>
      </c>
      <c r="EE56" s="987" t="str">
        <f t="shared" si="493"/>
        <v/>
      </c>
      <c r="EF56" s="986"/>
      <c r="EG56" s="90" t="str">
        <f t="shared" si="494"/>
        <v/>
      </c>
      <c r="EH56" s="28" t="str">
        <f t="shared" si="583"/>
        <v>10D</v>
      </c>
      <c r="EI56" s="26" t="str">
        <f t="shared" si="584"/>
        <v>GTS-120</v>
      </c>
      <c r="EJ56" s="26">
        <f t="shared" si="585"/>
        <v>875</v>
      </c>
      <c r="EK56" s="734" t="str">
        <f t="shared" si="586"/>
        <v>5%-7%</v>
      </c>
      <c r="EL56" s="90"/>
      <c r="EM56" s="374">
        <f>EL56*VLOOKUP(EI56,$B$157:$C$159,2,FALSE)</f>
        <v>0</v>
      </c>
      <c r="EN56" s="24"/>
      <c r="EO56" s="24"/>
      <c r="EP56" s="403" t="str">
        <f t="shared" si="495"/>
        <v/>
      </c>
      <c r="EQ56" s="987" t="str">
        <f t="shared" si="496"/>
        <v/>
      </c>
      <c r="ER56" s="986"/>
      <c r="ES56" s="90" t="str">
        <f t="shared" si="497"/>
        <v/>
      </c>
      <c r="ET56" s="28" t="str">
        <f t="shared" si="587"/>
        <v>10D</v>
      </c>
      <c r="EU56" s="26" t="str">
        <f t="shared" si="588"/>
        <v>GTS-120</v>
      </c>
      <c r="EV56" s="26">
        <f t="shared" si="589"/>
        <v>875</v>
      </c>
      <c r="EW56" s="734" t="str">
        <f t="shared" si="590"/>
        <v>5%-7%</v>
      </c>
      <c r="EX56" s="90"/>
      <c r="EY56" s="374">
        <f>EX56*VLOOKUP(EU56,$B$157:$C$159,2,FALSE)</f>
        <v>0</v>
      </c>
      <c r="EZ56" s="24"/>
      <c r="FA56" s="24"/>
      <c r="FB56" s="403" t="str">
        <f t="shared" si="498"/>
        <v/>
      </c>
      <c r="FC56" s="987" t="str">
        <f t="shared" si="499"/>
        <v/>
      </c>
      <c r="FD56" s="986"/>
      <c r="FE56" s="90" t="str">
        <f t="shared" si="500"/>
        <v/>
      </c>
      <c r="FF56" s="28" t="str">
        <f t="shared" si="591"/>
        <v>10D</v>
      </c>
      <c r="FG56" s="26" t="str">
        <f t="shared" si="592"/>
        <v>GTS-120</v>
      </c>
      <c r="FH56" s="26">
        <f t="shared" si="593"/>
        <v>875</v>
      </c>
      <c r="FI56" s="734" t="str">
        <f t="shared" si="594"/>
        <v>5%-7%</v>
      </c>
      <c r="FJ56" s="90"/>
      <c r="FK56" s="374">
        <f>FJ56*VLOOKUP(FG56,$B$157:$C$159,2,FALSE)</f>
        <v>0</v>
      </c>
      <c r="FL56" s="24"/>
      <c r="FM56" s="24"/>
      <c r="FN56" s="403" t="str">
        <f t="shared" si="501"/>
        <v/>
      </c>
      <c r="FO56" s="987" t="str">
        <f t="shared" si="502"/>
        <v/>
      </c>
      <c r="FP56" s="986"/>
      <c r="FQ56" s="90" t="str">
        <f t="shared" si="503"/>
        <v/>
      </c>
      <c r="FR56" s="28" t="str">
        <f t="shared" si="595"/>
        <v>10D</v>
      </c>
      <c r="FS56" s="26" t="str">
        <f t="shared" si="596"/>
        <v>GTS-120</v>
      </c>
      <c r="FT56" s="26">
        <f t="shared" si="597"/>
        <v>875</v>
      </c>
      <c r="FU56" s="734" t="str">
        <f t="shared" si="598"/>
        <v>5%-7%</v>
      </c>
      <c r="FV56" s="90"/>
      <c r="FW56" s="374">
        <f>FV56*VLOOKUP(FS56,$B$157:$C$159,2,FALSE)</f>
        <v>0</v>
      </c>
      <c r="FX56" s="24"/>
      <c r="FY56" s="24"/>
      <c r="FZ56" s="403" t="str">
        <f t="shared" si="504"/>
        <v/>
      </c>
      <c r="GA56" s="987" t="str">
        <f t="shared" si="505"/>
        <v/>
      </c>
      <c r="GB56" s="986"/>
      <c r="GC56" s="90" t="str">
        <f t="shared" si="506"/>
        <v/>
      </c>
      <c r="GD56" s="989">
        <f t="shared" si="507"/>
        <v>0</v>
      </c>
      <c r="GE56" s="988" t="str">
        <f t="shared" si="508"/>
        <v/>
      </c>
      <c r="GF56" s="28" t="str">
        <f t="shared" si="599"/>
        <v>10D</v>
      </c>
      <c r="GG56" s="26" t="str">
        <f t="shared" si="600"/>
        <v>GTS-120</v>
      </c>
      <c r="GH56" s="26">
        <f t="shared" si="601"/>
        <v>875</v>
      </c>
      <c r="GI56" s="734" t="str">
        <f t="shared" si="602"/>
        <v>5%-7%</v>
      </c>
      <c r="GJ56" s="90"/>
      <c r="GK56" s="374">
        <f>GJ56*VLOOKUP(GG56,$B$157:$C$159,2,FALSE)</f>
        <v>0</v>
      </c>
      <c r="GL56" s="24"/>
      <c r="GM56" s="24"/>
      <c r="GN56" s="403" t="str">
        <f t="shared" si="509"/>
        <v/>
      </c>
      <c r="GO56" s="987" t="str">
        <f t="shared" si="510"/>
        <v/>
      </c>
      <c r="GP56" s="986"/>
      <c r="GQ56" s="90" t="str">
        <f t="shared" si="511"/>
        <v/>
      </c>
      <c r="GR56" s="28" t="str">
        <f t="shared" si="603"/>
        <v>10D</v>
      </c>
      <c r="GS56" s="26" t="str">
        <f t="shared" si="604"/>
        <v>GTS-120</v>
      </c>
      <c r="GT56" s="26">
        <f t="shared" si="605"/>
        <v>875</v>
      </c>
      <c r="GU56" s="734" t="str">
        <f t="shared" si="606"/>
        <v>5%-7%</v>
      </c>
      <c r="GV56" s="90"/>
      <c r="GW56" s="374">
        <f>GV56*VLOOKUP(GS56,$B$157:$C$159,2,FALSE)</f>
        <v>0</v>
      </c>
      <c r="GX56" s="24"/>
      <c r="GY56" s="24"/>
      <c r="GZ56" s="403" t="str">
        <f t="shared" si="512"/>
        <v/>
      </c>
      <c r="HA56" s="987" t="str">
        <f t="shared" si="513"/>
        <v/>
      </c>
      <c r="HB56" s="986"/>
      <c r="HC56" s="90" t="str">
        <f t="shared" si="514"/>
        <v/>
      </c>
      <c r="HD56" s="28" t="str">
        <f t="shared" si="607"/>
        <v>10D</v>
      </c>
      <c r="HE56" s="26" t="str">
        <f t="shared" si="608"/>
        <v>GTS-120</v>
      </c>
      <c r="HF56" s="26">
        <f t="shared" si="609"/>
        <v>875</v>
      </c>
      <c r="HG56" s="734" t="str">
        <f t="shared" si="610"/>
        <v>5%-7%</v>
      </c>
      <c r="HH56" s="90"/>
      <c r="HI56" s="374">
        <f>HH56*VLOOKUP(HE56,$B$157:$C$159,2,FALSE)</f>
        <v>0</v>
      </c>
      <c r="HJ56" s="24"/>
      <c r="HK56" s="24"/>
      <c r="HL56" s="403" t="str">
        <f t="shared" si="515"/>
        <v/>
      </c>
      <c r="HM56" s="987" t="str">
        <f t="shared" si="516"/>
        <v/>
      </c>
      <c r="HN56" s="986"/>
      <c r="HO56" s="90" t="str">
        <f t="shared" si="517"/>
        <v/>
      </c>
      <c r="HP56" s="28" t="str">
        <f t="shared" si="611"/>
        <v>10D</v>
      </c>
      <c r="HQ56" s="26" t="str">
        <f t="shared" si="612"/>
        <v>GTS-120</v>
      </c>
      <c r="HR56" s="26">
        <f t="shared" si="613"/>
        <v>875</v>
      </c>
      <c r="HS56" s="734" t="str">
        <f t="shared" si="614"/>
        <v>5%-7%</v>
      </c>
      <c r="HT56" s="90"/>
      <c r="HU56" s="374">
        <f>HT56*VLOOKUP(HQ56,$B$157:$C$159,2,FALSE)</f>
        <v>0</v>
      </c>
      <c r="HV56" s="24"/>
      <c r="HW56" s="24"/>
      <c r="HX56" s="403" t="str">
        <f t="shared" si="518"/>
        <v/>
      </c>
      <c r="HY56" s="987" t="str">
        <f t="shared" si="519"/>
        <v/>
      </c>
      <c r="HZ56" s="986"/>
      <c r="IA56" s="90" t="str">
        <f t="shared" si="520"/>
        <v/>
      </c>
      <c r="IB56" s="28" t="str">
        <f t="shared" si="615"/>
        <v>10D</v>
      </c>
      <c r="IC56" s="26" t="str">
        <f t="shared" si="616"/>
        <v>GTS-120</v>
      </c>
      <c r="ID56" s="26">
        <f t="shared" si="617"/>
        <v>875</v>
      </c>
      <c r="IE56" s="734" t="str">
        <f t="shared" si="618"/>
        <v>5%-7%</v>
      </c>
      <c r="IF56" s="90"/>
      <c r="IG56" s="374">
        <f>IF56*VLOOKUP(IC56,$B$157:$C$159,2,FALSE)</f>
        <v>0</v>
      </c>
      <c r="IH56" s="24"/>
      <c r="II56" s="24"/>
      <c r="IJ56" s="403" t="str">
        <f t="shared" si="521"/>
        <v/>
      </c>
      <c r="IK56" s="987" t="str">
        <f t="shared" si="522"/>
        <v/>
      </c>
      <c r="IL56" s="986"/>
      <c r="IM56" s="90" t="str">
        <f t="shared" si="523"/>
        <v/>
      </c>
      <c r="IN56" s="989">
        <f t="shared" si="524"/>
        <v>0</v>
      </c>
      <c r="IO56" s="988" t="str">
        <f t="shared" si="525"/>
        <v/>
      </c>
      <c r="IP56" s="28" t="str">
        <f t="shared" si="619"/>
        <v>10D</v>
      </c>
      <c r="IQ56" s="26" t="str">
        <f t="shared" si="620"/>
        <v>GTS-120</v>
      </c>
      <c r="IR56" s="26">
        <f t="shared" si="621"/>
        <v>875</v>
      </c>
      <c r="IS56" s="734" t="str">
        <f t="shared" si="622"/>
        <v>5%-7%</v>
      </c>
      <c r="IT56" s="90"/>
      <c r="IU56" s="374">
        <f>IT56*VLOOKUP(IQ56,$B$157:$C$159,2,FALSE)</f>
        <v>0</v>
      </c>
      <c r="IV56" s="24"/>
      <c r="IW56" s="24"/>
      <c r="IX56" s="403" t="str">
        <f t="shared" si="526"/>
        <v/>
      </c>
      <c r="IY56" s="987" t="str">
        <f t="shared" si="527"/>
        <v/>
      </c>
      <c r="IZ56" s="986"/>
      <c r="JA56" s="90" t="str">
        <f t="shared" si="528"/>
        <v/>
      </c>
      <c r="JB56" s="28" t="str">
        <f t="shared" si="623"/>
        <v>10D</v>
      </c>
      <c r="JC56" s="26" t="str">
        <f t="shared" si="624"/>
        <v>GTS-120</v>
      </c>
      <c r="JD56" s="26">
        <f t="shared" si="625"/>
        <v>875</v>
      </c>
      <c r="JE56" s="734" t="str">
        <f t="shared" si="626"/>
        <v>5%-7%</v>
      </c>
      <c r="JF56" s="90"/>
      <c r="JG56" s="374">
        <f>JF56*VLOOKUP(JC56,$B$157:$C$159,2,FALSE)</f>
        <v>0</v>
      </c>
      <c r="JH56" s="24"/>
      <c r="JI56" s="24"/>
      <c r="JJ56" s="403" t="str">
        <f t="shared" si="529"/>
        <v/>
      </c>
      <c r="JK56" s="987" t="str">
        <f t="shared" si="530"/>
        <v/>
      </c>
      <c r="JL56" s="986"/>
      <c r="JM56" s="90" t="str">
        <f t="shared" si="531"/>
        <v/>
      </c>
      <c r="JN56" s="28" t="str">
        <f t="shared" si="627"/>
        <v>10D</v>
      </c>
      <c r="JO56" s="26" t="str">
        <f t="shared" si="628"/>
        <v>GTS-120</v>
      </c>
      <c r="JP56" s="26">
        <f t="shared" si="629"/>
        <v>875</v>
      </c>
      <c r="JQ56" s="734" t="str">
        <f t="shared" si="630"/>
        <v>5%-7%</v>
      </c>
      <c r="JR56" s="90"/>
      <c r="JS56" s="374">
        <f>JR56*VLOOKUP(JO56,$B$157:$C$159,2,FALSE)</f>
        <v>0</v>
      </c>
      <c r="JT56" s="24"/>
      <c r="JU56" s="24"/>
      <c r="JV56" s="403" t="str">
        <f t="shared" si="532"/>
        <v/>
      </c>
      <c r="JW56" s="987" t="str">
        <f t="shared" si="533"/>
        <v/>
      </c>
      <c r="JX56" s="986"/>
      <c r="JY56" s="90" t="str">
        <f t="shared" si="534"/>
        <v/>
      </c>
      <c r="JZ56" s="28" t="str">
        <f t="shared" si="631"/>
        <v>10D</v>
      </c>
      <c r="KA56" s="26" t="str">
        <f t="shared" si="632"/>
        <v>GTS-120</v>
      </c>
      <c r="KB56" s="26">
        <f t="shared" si="633"/>
        <v>875</v>
      </c>
      <c r="KC56" s="734" t="str">
        <f t="shared" si="634"/>
        <v>5%-7%</v>
      </c>
      <c r="KD56" s="90"/>
      <c r="KE56" s="374">
        <f>KD56*VLOOKUP(KA56,$B$157:$C$159,2,FALSE)</f>
        <v>0</v>
      </c>
      <c r="KF56" s="24"/>
      <c r="KG56" s="24"/>
      <c r="KH56" s="403" t="str">
        <f t="shared" si="535"/>
        <v/>
      </c>
      <c r="KI56" s="987" t="str">
        <f t="shared" si="536"/>
        <v/>
      </c>
      <c r="KJ56" s="986"/>
      <c r="KK56" s="90" t="str">
        <f t="shared" si="537"/>
        <v/>
      </c>
      <c r="KL56" s="28" t="str">
        <f t="shared" si="635"/>
        <v>10D</v>
      </c>
      <c r="KM56" s="26" t="str">
        <f t="shared" si="636"/>
        <v>GTS-120</v>
      </c>
      <c r="KN56" s="26">
        <f t="shared" si="637"/>
        <v>875</v>
      </c>
      <c r="KO56" s="734" t="str">
        <f t="shared" si="638"/>
        <v>5%-7%</v>
      </c>
      <c r="KP56" s="90"/>
      <c r="KQ56" s="374">
        <f>KP56*VLOOKUP(KM56,$B$157:$C$159,2,FALSE)</f>
        <v>0</v>
      </c>
      <c r="KR56" s="24"/>
      <c r="KS56" s="24"/>
      <c r="KT56" s="403" t="str">
        <f t="shared" si="538"/>
        <v/>
      </c>
      <c r="KU56" s="987" t="str">
        <f t="shared" si="539"/>
        <v/>
      </c>
      <c r="KV56" s="986"/>
      <c r="KW56" s="90" t="str">
        <f t="shared" si="540"/>
        <v/>
      </c>
      <c r="KX56" s="989">
        <f t="shared" si="541"/>
        <v>0</v>
      </c>
      <c r="KY56" s="988" t="str">
        <f t="shared" si="542"/>
        <v/>
      </c>
    </row>
    <row r="57" spans="1:311" ht="15.75">
      <c r="A57" s="86" t="s">
        <v>41</v>
      </c>
      <c r="B57" s="764" t="s">
        <v>194</v>
      </c>
      <c r="C57" s="26" t="str">
        <f>VLOOKUP($B57,'OP Info'!$C$106:$J$115,4,FALSE)</f>
        <v>GTS-120</v>
      </c>
      <c r="D57" s="26">
        <f>VLOOKUP($B57,'OP Info'!$C$106:$J$115,3,FALSE)</f>
        <v>875</v>
      </c>
      <c r="E57" s="734" t="str">
        <f>CONCATENATE(VLOOKUP($B57,'OP Info'!$C$106:$J$115,5,FALSE),"%-",VLOOKUP($B57,'OP Info'!$C$106:$J$115,6,FALSE),"%")</f>
        <v>5%-7%</v>
      </c>
      <c r="F57" s="735"/>
      <c r="G57" s="374">
        <f>F57*VLOOKUP(C57,$B$157:$C$159,2,FALSE)</f>
        <v>0</v>
      </c>
      <c r="H57" s="24"/>
      <c r="I57" s="24"/>
      <c r="J57" s="403" t="str">
        <f t="shared" si="458"/>
        <v/>
      </c>
      <c r="K57" s="987" t="str">
        <f t="shared" si="459"/>
        <v/>
      </c>
      <c r="L57" s="741"/>
      <c r="M57" s="739" t="str">
        <f t="shared" si="460"/>
        <v/>
      </c>
      <c r="N57" s="379" t="str">
        <f t="shared" si="543"/>
        <v>10E</v>
      </c>
      <c r="O57" s="743" t="str">
        <f t="shared" si="544"/>
        <v>GTS-120</v>
      </c>
      <c r="P57" s="743">
        <f t="shared" si="545"/>
        <v>875</v>
      </c>
      <c r="Q57" s="26" t="str">
        <f t="shared" si="546"/>
        <v>5%-7%</v>
      </c>
      <c r="R57" s="90"/>
      <c r="S57" s="90">
        <f>R57*VLOOKUP(O57,$B$157:$C$159,2,FALSE)</f>
        <v>0</v>
      </c>
      <c r="T57" s="24"/>
      <c r="U57" s="24"/>
      <c r="V57" s="403" t="str">
        <f t="shared" si="461"/>
        <v/>
      </c>
      <c r="W57" s="403" t="str">
        <f t="shared" si="462"/>
        <v/>
      </c>
      <c r="X57" s="986"/>
      <c r="Y57" s="739" t="str">
        <f t="shared" si="463"/>
        <v/>
      </c>
      <c r="Z57" s="379" t="str">
        <f t="shared" si="547"/>
        <v>10E</v>
      </c>
      <c r="AA57" s="743" t="str">
        <f t="shared" si="548"/>
        <v>GTS-120</v>
      </c>
      <c r="AB57" s="743">
        <f t="shared" si="549"/>
        <v>875</v>
      </c>
      <c r="AC57" s="26" t="str">
        <f t="shared" si="550"/>
        <v>5%-7%</v>
      </c>
      <c r="AD57" s="90"/>
      <c r="AE57" s="374">
        <f>AD57*VLOOKUP(AA57,$B$157:$C$159,2,FALSE)</f>
        <v>0</v>
      </c>
      <c r="AF57" s="24"/>
      <c r="AG57" s="24"/>
      <c r="AH57" s="403" t="str">
        <f t="shared" si="464"/>
        <v/>
      </c>
      <c r="AI57" s="403" t="str">
        <f t="shared" si="465"/>
        <v/>
      </c>
      <c r="AJ57" s="986"/>
      <c r="AK57" s="739" t="str">
        <f t="shared" si="466"/>
        <v/>
      </c>
      <c r="AL57" s="379" t="str">
        <f t="shared" si="551"/>
        <v>10E</v>
      </c>
      <c r="AM57" s="743" t="str">
        <f t="shared" si="552"/>
        <v>GTS-120</v>
      </c>
      <c r="AN57" s="743">
        <f t="shared" si="553"/>
        <v>875</v>
      </c>
      <c r="AO57" s="26" t="str">
        <f t="shared" si="554"/>
        <v>5%-7%</v>
      </c>
      <c r="AP57" s="90"/>
      <c r="AQ57" s="374">
        <f>AP57*VLOOKUP(AM57,$B$157:$C$159,2,FALSE)</f>
        <v>0</v>
      </c>
      <c r="AR57" s="24"/>
      <c r="AS57" s="24"/>
      <c r="AT57" s="403" t="str">
        <f t="shared" si="467"/>
        <v/>
      </c>
      <c r="AU57" s="987" t="str">
        <f t="shared" si="468"/>
        <v/>
      </c>
      <c r="AV57" s="986"/>
      <c r="AW57" s="739" t="str">
        <f t="shared" si="469"/>
        <v/>
      </c>
      <c r="AX57" s="379" t="str">
        <f t="shared" si="555"/>
        <v>10E</v>
      </c>
      <c r="AY57" s="743" t="str">
        <f t="shared" si="556"/>
        <v>GTS-120</v>
      </c>
      <c r="AZ57" s="743">
        <f t="shared" si="557"/>
        <v>875</v>
      </c>
      <c r="BA57" s="26" t="str">
        <f t="shared" si="558"/>
        <v>5%-7%</v>
      </c>
      <c r="BB57" s="90"/>
      <c r="BC57" s="374">
        <f>BB57*VLOOKUP(AY57,$B$157:$C$159,2,FALSE)</f>
        <v>0</v>
      </c>
      <c r="BD57" s="24"/>
      <c r="BE57" s="24"/>
      <c r="BF57" s="403" t="str">
        <f t="shared" si="470"/>
        <v/>
      </c>
      <c r="BG57" s="987" t="str">
        <f t="shared" si="471"/>
        <v/>
      </c>
      <c r="BH57" s="986"/>
      <c r="BI57" s="739" t="str">
        <f t="shared" si="472"/>
        <v/>
      </c>
      <c r="BJ57" s="740">
        <f t="shared" si="473"/>
        <v>0</v>
      </c>
      <c r="BK57" s="988" t="str">
        <f t="shared" si="474"/>
        <v/>
      </c>
      <c r="BL57" s="379" t="str">
        <f t="shared" si="559"/>
        <v>10E</v>
      </c>
      <c r="BM57" s="743" t="str">
        <f t="shared" si="560"/>
        <v>GTS-120</v>
      </c>
      <c r="BN57" s="743">
        <f t="shared" si="561"/>
        <v>875</v>
      </c>
      <c r="BO57" s="26" t="str">
        <f t="shared" si="562"/>
        <v>5%-7%</v>
      </c>
      <c r="BP57" s="90"/>
      <c r="BQ57" s="90">
        <f>BP57*VLOOKUP(BM57,$B$157:$C$159,2,FALSE)</f>
        <v>0</v>
      </c>
      <c r="BR57" s="24"/>
      <c r="BS57" s="24"/>
      <c r="BT57" s="403" t="str">
        <f t="shared" si="475"/>
        <v/>
      </c>
      <c r="BU57" s="987" t="str">
        <f t="shared" si="476"/>
        <v/>
      </c>
      <c r="BV57" s="986"/>
      <c r="BW57" s="90" t="str">
        <f t="shared" si="477"/>
        <v/>
      </c>
      <c r="BX57" s="379" t="str">
        <f t="shared" si="563"/>
        <v>10E</v>
      </c>
      <c r="BY57" s="743" t="str">
        <f t="shared" si="564"/>
        <v>GTS-120</v>
      </c>
      <c r="BZ57" s="743">
        <f t="shared" si="565"/>
        <v>875</v>
      </c>
      <c r="CA57" s="26" t="str">
        <f t="shared" si="566"/>
        <v>5%-7%</v>
      </c>
      <c r="CB57" s="90"/>
      <c r="CC57" s="374">
        <f>CB57*VLOOKUP(BY57,$B$157:$C$159,2,FALSE)</f>
        <v>0</v>
      </c>
      <c r="CD57" s="24"/>
      <c r="CE57" s="24"/>
      <c r="CF57" s="403" t="str">
        <f t="shared" si="478"/>
        <v/>
      </c>
      <c r="CG57" s="987" t="str">
        <f t="shared" si="479"/>
        <v/>
      </c>
      <c r="CH57" s="986"/>
      <c r="CI57" s="90" t="str">
        <f t="shared" si="480"/>
        <v/>
      </c>
      <c r="CJ57" s="379" t="str">
        <f t="shared" si="567"/>
        <v>10E</v>
      </c>
      <c r="CK57" s="743" t="str">
        <f t="shared" si="568"/>
        <v>GTS-120</v>
      </c>
      <c r="CL57" s="743">
        <f t="shared" si="569"/>
        <v>875</v>
      </c>
      <c r="CM57" s="26" t="str">
        <f t="shared" si="570"/>
        <v>5%-7%</v>
      </c>
      <c r="CN57" s="90"/>
      <c r="CO57" s="374">
        <f>CN57*VLOOKUP(CK57,$B$157:$C$159,2,FALSE)</f>
        <v>0</v>
      </c>
      <c r="CP57" s="24"/>
      <c r="CQ57" s="24"/>
      <c r="CR57" s="403" t="str">
        <f t="shared" si="481"/>
        <v/>
      </c>
      <c r="CS57" s="987" t="str">
        <f t="shared" si="482"/>
        <v/>
      </c>
      <c r="CT57" s="986"/>
      <c r="CU57" s="90" t="str">
        <f t="shared" si="483"/>
        <v/>
      </c>
      <c r="CV57" s="379" t="str">
        <f t="shared" si="571"/>
        <v>10E</v>
      </c>
      <c r="CW57" s="743" t="str">
        <f t="shared" si="572"/>
        <v>GTS-120</v>
      </c>
      <c r="CX57" s="743">
        <f t="shared" si="573"/>
        <v>875</v>
      </c>
      <c r="CY57" s="26" t="str">
        <f t="shared" si="574"/>
        <v>5%-7%</v>
      </c>
      <c r="CZ57" s="90"/>
      <c r="DA57" s="374">
        <f>CZ57*VLOOKUP(CW57,$B$157:$C$159,2,FALSE)</f>
        <v>0</v>
      </c>
      <c r="DB57" s="24"/>
      <c r="DC57" s="24"/>
      <c r="DD57" s="403" t="str">
        <f t="shared" si="484"/>
        <v/>
      </c>
      <c r="DE57" s="987" t="str">
        <f t="shared" si="485"/>
        <v/>
      </c>
      <c r="DF57" s="986"/>
      <c r="DG57" s="90" t="str">
        <f t="shared" si="486"/>
        <v/>
      </c>
      <c r="DH57" s="379" t="str">
        <f t="shared" si="575"/>
        <v>10E</v>
      </c>
      <c r="DI57" s="743" t="str">
        <f t="shared" si="576"/>
        <v>GTS-120</v>
      </c>
      <c r="DJ57" s="743">
        <f t="shared" si="577"/>
        <v>875</v>
      </c>
      <c r="DK57" s="26" t="str">
        <f t="shared" si="578"/>
        <v>5%-7%</v>
      </c>
      <c r="DL57" s="90"/>
      <c r="DM57" s="374">
        <f>DL57*VLOOKUP(DI57,$B$157:$C$159,2,FALSE)</f>
        <v>0</v>
      </c>
      <c r="DN57" s="24"/>
      <c r="DO57" s="24"/>
      <c r="DP57" s="403" t="str">
        <f t="shared" si="487"/>
        <v/>
      </c>
      <c r="DQ57" s="987" t="str">
        <f t="shared" si="488"/>
        <v/>
      </c>
      <c r="DR57" s="986"/>
      <c r="DS57" s="742" t="str">
        <f t="shared" si="489"/>
        <v/>
      </c>
      <c r="DT57" s="989">
        <f t="shared" si="490"/>
        <v>0</v>
      </c>
      <c r="DU57" s="990" t="str">
        <f t="shared" si="491"/>
        <v/>
      </c>
      <c r="DV57" s="379" t="str">
        <f t="shared" si="579"/>
        <v>10E</v>
      </c>
      <c r="DW57" s="743" t="str">
        <f t="shared" si="580"/>
        <v>GTS-120</v>
      </c>
      <c r="DX57" s="743">
        <f t="shared" si="581"/>
        <v>875</v>
      </c>
      <c r="DY57" s="26" t="str">
        <f t="shared" si="582"/>
        <v>5%-7%</v>
      </c>
      <c r="DZ57" s="90"/>
      <c r="EA57" s="374">
        <f>DZ57*VLOOKUP(DW57,$B$157:$C$159,2,FALSE)</f>
        <v>0</v>
      </c>
      <c r="EB57" s="24"/>
      <c r="EC57" s="24"/>
      <c r="ED57" s="403" t="str">
        <f t="shared" si="492"/>
        <v/>
      </c>
      <c r="EE57" s="987" t="str">
        <f t="shared" si="493"/>
        <v/>
      </c>
      <c r="EF57" s="986"/>
      <c r="EG57" s="90" t="str">
        <f t="shared" si="494"/>
        <v/>
      </c>
      <c r="EH57" s="379" t="str">
        <f t="shared" si="583"/>
        <v>10E</v>
      </c>
      <c r="EI57" s="743" t="str">
        <f t="shared" si="584"/>
        <v>GTS-120</v>
      </c>
      <c r="EJ57" s="743">
        <f t="shared" si="585"/>
        <v>875</v>
      </c>
      <c r="EK57" s="26" t="str">
        <f t="shared" si="586"/>
        <v>5%-7%</v>
      </c>
      <c r="EL57" s="90"/>
      <c r="EM57" s="374">
        <f>EL57*VLOOKUP(EI57,$B$157:$C$159,2,FALSE)</f>
        <v>0</v>
      </c>
      <c r="EN57" s="24"/>
      <c r="EO57" s="24"/>
      <c r="EP57" s="403" t="str">
        <f t="shared" si="495"/>
        <v/>
      </c>
      <c r="EQ57" s="987" t="str">
        <f t="shared" si="496"/>
        <v/>
      </c>
      <c r="ER57" s="986"/>
      <c r="ES57" s="90" t="str">
        <f t="shared" si="497"/>
        <v/>
      </c>
      <c r="ET57" s="379" t="str">
        <f t="shared" si="587"/>
        <v>10E</v>
      </c>
      <c r="EU57" s="743" t="str">
        <f t="shared" si="588"/>
        <v>GTS-120</v>
      </c>
      <c r="EV57" s="743">
        <f t="shared" si="589"/>
        <v>875</v>
      </c>
      <c r="EW57" s="26" t="str">
        <f t="shared" si="590"/>
        <v>5%-7%</v>
      </c>
      <c r="EX57" s="90"/>
      <c r="EY57" s="374">
        <f>EX57*VLOOKUP(EU57,$B$157:$C$159,2,FALSE)</f>
        <v>0</v>
      </c>
      <c r="EZ57" s="24"/>
      <c r="FA57" s="24"/>
      <c r="FB57" s="403" t="str">
        <f t="shared" si="498"/>
        <v/>
      </c>
      <c r="FC57" s="987" t="str">
        <f t="shared" si="499"/>
        <v/>
      </c>
      <c r="FD57" s="986"/>
      <c r="FE57" s="90" t="str">
        <f t="shared" si="500"/>
        <v/>
      </c>
      <c r="FF57" s="379" t="str">
        <f t="shared" si="591"/>
        <v>10E</v>
      </c>
      <c r="FG57" s="743" t="str">
        <f t="shared" si="592"/>
        <v>GTS-120</v>
      </c>
      <c r="FH57" s="743">
        <f t="shared" si="593"/>
        <v>875</v>
      </c>
      <c r="FI57" s="26" t="str">
        <f t="shared" si="594"/>
        <v>5%-7%</v>
      </c>
      <c r="FJ57" s="90"/>
      <c r="FK57" s="374">
        <f>FJ57*VLOOKUP(FG57,$B$157:$C$159,2,FALSE)</f>
        <v>0</v>
      </c>
      <c r="FL57" s="24"/>
      <c r="FM57" s="24"/>
      <c r="FN57" s="403" t="str">
        <f t="shared" si="501"/>
        <v/>
      </c>
      <c r="FO57" s="987" t="str">
        <f t="shared" si="502"/>
        <v/>
      </c>
      <c r="FP57" s="986"/>
      <c r="FQ57" s="90" t="str">
        <f t="shared" si="503"/>
        <v/>
      </c>
      <c r="FR57" s="379" t="str">
        <f t="shared" si="595"/>
        <v>10E</v>
      </c>
      <c r="FS57" s="743" t="str">
        <f t="shared" si="596"/>
        <v>GTS-120</v>
      </c>
      <c r="FT57" s="743">
        <f t="shared" si="597"/>
        <v>875</v>
      </c>
      <c r="FU57" s="26" t="str">
        <f t="shared" si="598"/>
        <v>5%-7%</v>
      </c>
      <c r="FV57" s="90"/>
      <c r="FW57" s="374">
        <f>FV57*VLOOKUP(FS57,$B$157:$C$159,2,FALSE)</f>
        <v>0</v>
      </c>
      <c r="FX57" s="24"/>
      <c r="FY57" s="24"/>
      <c r="FZ57" s="403" t="str">
        <f t="shared" si="504"/>
        <v/>
      </c>
      <c r="GA57" s="987" t="str">
        <f t="shared" si="505"/>
        <v/>
      </c>
      <c r="GB57" s="986"/>
      <c r="GC57" s="90" t="str">
        <f t="shared" si="506"/>
        <v/>
      </c>
      <c r="GD57" s="989">
        <f t="shared" si="507"/>
        <v>0</v>
      </c>
      <c r="GE57" s="988" t="str">
        <f t="shared" si="508"/>
        <v/>
      </c>
      <c r="GF57" s="379" t="str">
        <f t="shared" si="599"/>
        <v>10E</v>
      </c>
      <c r="GG57" s="743" t="str">
        <f t="shared" si="600"/>
        <v>GTS-120</v>
      </c>
      <c r="GH57" s="743">
        <f t="shared" si="601"/>
        <v>875</v>
      </c>
      <c r="GI57" s="26" t="str">
        <f t="shared" si="602"/>
        <v>5%-7%</v>
      </c>
      <c r="GJ57" s="90"/>
      <c r="GK57" s="374">
        <f>GJ57*VLOOKUP(GG57,$B$157:$C$159,2,FALSE)</f>
        <v>0</v>
      </c>
      <c r="GL57" s="24"/>
      <c r="GM57" s="24"/>
      <c r="GN57" s="403" t="str">
        <f t="shared" si="509"/>
        <v/>
      </c>
      <c r="GO57" s="987" t="str">
        <f t="shared" si="510"/>
        <v/>
      </c>
      <c r="GP57" s="986"/>
      <c r="GQ57" s="90" t="str">
        <f t="shared" si="511"/>
        <v/>
      </c>
      <c r="GR57" s="379" t="str">
        <f t="shared" si="603"/>
        <v>10E</v>
      </c>
      <c r="GS57" s="743" t="str">
        <f t="shared" si="604"/>
        <v>GTS-120</v>
      </c>
      <c r="GT57" s="743">
        <f t="shared" si="605"/>
        <v>875</v>
      </c>
      <c r="GU57" s="26" t="str">
        <f t="shared" si="606"/>
        <v>5%-7%</v>
      </c>
      <c r="GV57" s="90"/>
      <c r="GW57" s="374">
        <f>GV57*VLOOKUP(GS57,$B$157:$C$159,2,FALSE)</f>
        <v>0</v>
      </c>
      <c r="GX57" s="24"/>
      <c r="GY57" s="24"/>
      <c r="GZ57" s="403" t="str">
        <f t="shared" si="512"/>
        <v/>
      </c>
      <c r="HA57" s="987" t="str">
        <f t="shared" si="513"/>
        <v/>
      </c>
      <c r="HB57" s="986"/>
      <c r="HC57" s="90" t="str">
        <f t="shared" si="514"/>
        <v/>
      </c>
      <c r="HD57" s="379" t="str">
        <f t="shared" si="607"/>
        <v>10E</v>
      </c>
      <c r="HE57" s="743" t="str">
        <f t="shared" si="608"/>
        <v>GTS-120</v>
      </c>
      <c r="HF57" s="743">
        <f t="shared" si="609"/>
        <v>875</v>
      </c>
      <c r="HG57" s="26" t="str">
        <f t="shared" si="610"/>
        <v>5%-7%</v>
      </c>
      <c r="HH57" s="90"/>
      <c r="HI57" s="374">
        <f>HH57*VLOOKUP(HE57,$B$157:$C$159,2,FALSE)</f>
        <v>0</v>
      </c>
      <c r="HJ57" s="24"/>
      <c r="HK57" s="24"/>
      <c r="HL57" s="403" t="str">
        <f t="shared" si="515"/>
        <v/>
      </c>
      <c r="HM57" s="987" t="str">
        <f t="shared" si="516"/>
        <v/>
      </c>
      <c r="HN57" s="986"/>
      <c r="HO57" s="90" t="str">
        <f t="shared" si="517"/>
        <v/>
      </c>
      <c r="HP57" s="379" t="str">
        <f t="shared" si="611"/>
        <v>10E</v>
      </c>
      <c r="HQ57" s="743" t="str">
        <f t="shared" si="612"/>
        <v>GTS-120</v>
      </c>
      <c r="HR57" s="743">
        <f t="shared" si="613"/>
        <v>875</v>
      </c>
      <c r="HS57" s="26" t="str">
        <f t="shared" si="614"/>
        <v>5%-7%</v>
      </c>
      <c r="HT57" s="90"/>
      <c r="HU57" s="374">
        <f>HT57*VLOOKUP(HQ57,$B$157:$C$159,2,FALSE)</f>
        <v>0</v>
      </c>
      <c r="HV57" s="24"/>
      <c r="HW57" s="24"/>
      <c r="HX57" s="403" t="str">
        <f t="shared" si="518"/>
        <v/>
      </c>
      <c r="HY57" s="987" t="str">
        <f t="shared" si="519"/>
        <v/>
      </c>
      <c r="HZ57" s="986"/>
      <c r="IA57" s="90" t="str">
        <f t="shared" si="520"/>
        <v/>
      </c>
      <c r="IB57" s="379" t="str">
        <f t="shared" si="615"/>
        <v>10E</v>
      </c>
      <c r="IC57" s="743" t="str">
        <f t="shared" si="616"/>
        <v>GTS-120</v>
      </c>
      <c r="ID57" s="743">
        <f t="shared" si="617"/>
        <v>875</v>
      </c>
      <c r="IE57" s="26" t="str">
        <f t="shared" si="618"/>
        <v>5%-7%</v>
      </c>
      <c r="IF57" s="90"/>
      <c r="IG57" s="374">
        <f>IF57*VLOOKUP(IC57,$B$157:$C$159,2,FALSE)</f>
        <v>0</v>
      </c>
      <c r="IH57" s="24"/>
      <c r="II57" s="24"/>
      <c r="IJ57" s="403" t="str">
        <f t="shared" si="521"/>
        <v/>
      </c>
      <c r="IK57" s="987" t="str">
        <f t="shared" si="522"/>
        <v/>
      </c>
      <c r="IL57" s="986"/>
      <c r="IM57" s="90" t="str">
        <f t="shared" si="523"/>
        <v/>
      </c>
      <c r="IN57" s="989">
        <f t="shared" si="524"/>
        <v>0</v>
      </c>
      <c r="IO57" s="988" t="str">
        <f t="shared" si="525"/>
        <v/>
      </c>
      <c r="IP57" s="379" t="str">
        <f t="shared" si="619"/>
        <v>10E</v>
      </c>
      <c r="IQ57" s="743" t="str">
        <f t="shared" si="620"/>
        <v>GTS-120</v>
      </c>
      <c r="IR57" s="743">
        <f t="shared" si="621"/>
        <v>875</v>
      </c>
      <c r="IS57" s="26" t="str">
        <f t="shared" si="622"/>
        <v>5%-7%</v>
      </c>
      <c r="IT57" s="90"/>
      <c r="IU57" s="374">
        <f>IT57*VLOOKUP(IQ57,$B$157:$C$159,2,FALSE)</f>
        <v>0</v>
      </c>
      <c r="IV57" s="24"/>
      <c r="IW57" s="24"/>
      <c r="IX57" s="403" t="str">
        <f t="shared" si="526"/>
        <v/>
      </c>
      <c r="IY57" s="987" t="str">
        <f t="shared" si="527"/>
        <v/>
      </c>
      <c r="IZ57" s="986"/>
      <c r="JA57" s="90" t="str">
        <f t="shared" si="528"/>
        <v/>
      </c>
      <c r="JB57" s="379" t="str">
        <f t="shared" si="623"/>
        <v>10E</v>
      </c>
      <c r="JC57" s="743" t="str">
        <f t="shared" si="624"/>
        <v>GTS-120</v>
      </c>
      <c r="JD57" s="743">
        <f t="shared" si="625"/>
        <v>875</v>
      </c>
      <c r="JE57" s="26" t="str">
        <f t="shared" si="626"/>
        <v>5%-7%</v>
      </c>
      <c r="JF57" s="90"/>
      <c r="JG57" s="374">
        <f>JF57*VLOOKUP(JC57,$B$157:$C$159,2,FALSE)</f>
        <v>0</v>
      </c>
      <c r="JH57" s="24"/>
      <c r="JI57" s="24"/>
      <c r="JJ57" s="403" t="str">
        <f t="shared" si="529"/>
        <v/>
      </c>
      <c r="JK57" s="987" t="str">
        <f t="shared" si="530"/>
        <v/>
      </c>
      <c r="JL57" s="986"/>
      <c r="JM57" s="90" t="str">
        <f t="shared" si="531"/>
        <v/>
      </c>
      <c r="JN57" s="379" t="str">
        <f t="shared" si="627"/>
        <v>10E</v>
      </c>
      <c r="JO57" s="743" t="str">
        <f t="shared" si="628"/>
        <v>GTS-120</v>
      </c>
      <c r="JP57" s="743">
        <f t="shared" si="629"/>
        <v>875</v>
      </c>
      <c r="JQ57" s="26" t="str">
        <f t="shared" si="630"/>
        <v>5%-7%</v>
      </c>
      <c r="JR57" s="90"/>
      <c r="JS57" s="374">
        <f>JR57*VLOOKUP(JO57,$B$157:$C$159,2,FALSE)</f>
        <v>0</v>
      </c>
      <c r="JT57" s="24"/>
      <c r="JU57" s="24"/>
      <c r="JV57" s="403" t="str">
        <f t="shared" si="532"/>
        <v/>
      </c>
      <c r="JW57" s="987" t="str">
        <f t="shared" si="533"/>
        <v/>
      </c>
      <c r="JX57" s="986"/>
      <c r="JY57" s="90" t="str">
        <f t="shared" si="534"/>
        <v/>
      </c>
      <c r="JZ57" s="379" t="str">
        <f t="shared" si="631"/>
        <v>10E</v>
      </c>
      <c r="KA57" s="743" t="str">
        <f t="shared" si="632"/>
        <v>GTS-120</v>
      </c>
      <c r="KB57" s="743">
        <f t="shared" si="633"/>
        <v>875</v>
      </c>
      <c r="KC57" s="26" t="str">
        <f t="shared" si="634"/>
        <v>5%-7%</v>
      </c>
      <c r="KD57" s="90"/>
      <c r="KE57" s="374">
        <f>KD57*VLOOKUP(KA57,$B$157:$C$159,2,FALSE)</f>
        <v>0</v>
      </c>
      <c r="KF57" s="24"/>
      <c r="KG57" s="24"/>
      <c r="KH57" s="403" t="str">
        <f t="shared" si="535"/>
        <v/>
      </c>
      <c r="KI57" s="987" t="str">
        <f t="shared" si="536"/>
        <v/>
      </c>
      <c r="KJ57" s="986"/>
      <c r="KK57" s="90" t="str">
        <f t="shared" si="537"/>
        <v/>
      </c>
      <c r="KL57" s="379" t="str">
        <f t="shared" si="635"/>
        <v>10E</v>
      </c>
      <c r="KM57" s="743" t="str">
        <f t="shared" si="636"/>
        <v>GTS-120</v>
      </c>
      <c r="KN57" s="743">
        <f t="shared" si="637"/>
        <v>875</v>
      </c>
      <c r="KO57" s="26" t="str">
        <f t="shared" si="638"/>
        <v>5%-7%</v>
      </c>
      <c r="KP57" s="90"/>
      <c r="KQ57" s="374">
        <f>KP57*VLOOKUP(KM57,$B$157:$C$159,2,FALSE)</f>
        <v>0</v>
      </c>
      <c r="KR57" s="24"/>
      <c r="KS57" s="24"/>
      <c r="KT57" s="403" t="str">
        <f t="shared" si="538"/>
        <v/>
      </c>
      <c r="KU57" s="987" t="str">
        <f t="shared" si="539"/>
        <v/>
      </c>
      <c r="KV57" s="986"/>
      <c r="KW57" s="90" t="str">
        <f t="shared" si="540"/>
        <v/>
      </c>
      <c r="KX57" s="989">
        <f t="shared" si="541"/>
        <v>0</v>
      </c>
      <c r="KY57" s="988" t="str">
        <f t="shared" si="542"/>
        <v/>
      </c>
    </row>
    <row r="58" spans="1:311" ht="16.5" thickBot="1">
      <c r="A58" s="81"/>
      <c r="B58" s="769"/>
      <c r="C58" s="95"/>
      <c r="D58" s="95"/>
      <c r="E58" s="31"/>
      <c r="F58" s="92"/>
      <c r="G58" s="92"/>
      <c r="H58" s="96"/>
      <c r="I58" s="96"/>
      <c r="J58" s="96"/>
      <c r="K58" s="96"/>
      <c r="L58" s="93"/>
      <c r="M58" s="94"/>
      <c r="N58" s="27"/>
      <c r="O58" s="95"/>
      <c r="P58" s="95"/>
      <c r="Q58" s="31"/>
      <c r="R58" s="92"/>
      <c r="S58" s="92"/>
      <c r="T58" s="96"/>
      <c r="U58" s="96"/>
      <c r="V58" s="96"/>
      <c r="W58" s="96"/>
      <c r="X58" s="93"/>
      <c r="Y58" s="94"/>
      <c r="Z58" s="27"/>
      <c r="AA58" s="95"/>
      <c r="AB58" s="95"/>
      <c r="AC58" s="31"/>
      <c r="AD58" s="92"/>
      <c r="AE58" s="92"/>
      <c r="AF58" s="96"/>
      <c r="AG58" s="96"/>
      <c r="AH58" s="96"/>
      <c r="AI58" s="96"/>
      <c r="AJ58" s="93"/>
      <c r="AK58" s="94"/>
      <c r="AL58" s="27"/>
      <c r="AM58" s="95"/>
      <c r="AN58" s="95"/>
      <c r="AO58" s="31"/>
      <c r="AP58" s="92"/>
      <c r="AQ58" s="92"/>
      <c r="AR58" s="96"/>
      <c r="AS58" s="96"/>
      <c r="AT58" s="96"/>
      <c r="AU58" s="96"/>
      <c r="AV58" s="93"/>
      <c r="AW58" s="90"/>
      <c r="AX58" s="27"/>
      <c r="AY58" s="95"/>
      <c r="AZ58" s="95"/>
      <c r="BA58" s="31"/>
      <c r="BB58" s="92"/>
      <c r="BC58" s="92"/>
      <c r="BD58" s="96"/>
      <c r="BE58" s="96"/>
      <c r="BF58" s="96"/>
      <c r="BG58" s="96"/>
      <c r="BH58" s="93"/>
      <c r="BI58" s="94"/>
      <c r="BJ58" s="126"/>
      <c r="BL58" s="27"/>
      <c r="BM58" s="95"/>
      <c r="BN58" s="95"/>
      <c r="BO58" s="31"/>
      <c r="BP58" s="92"/>
      <c r="BQ58" s="92"/>
      <c r="BR58" s="96"/>
      <c r="BS58" s="96"/>
      <c r="BT58" s="96"/>
      <c r="BU58" s="96"/>
      <c r="BV58" s="93"/>
      <c r="BW58" s="94"/>
      <c r="BX58" s="27"/>
      <c r="BY58" s="95"/>
      <c r="BZ58" s="95"/>
      <c r="CA58" s="31"/>
      <c r="CB58" s="92"/>
      <c r="CC58" s="92"/>
      <c r="CD58" s="96"/>
      <c r="CE58" s="96"/>
      <c r="CF58" s="96"/>
      <c r="CG58" s="96"/>
      <c r="CH58" s="93"/>
      <c r="CI58" s="94"/>
      <c r="CJ58" s="27"/>
      <c r="CK58" s="95"/>
      <c r="CL58" s="95"/>
      <c r="CM58" s="31"/>
      <c r="CN58" s="92"/>
      <c r="CO58" s="92"/>
      <c r="CP58" s="96"/>
      <c r="CQ58" s="96"/>
      <c r="CR58" s="96"/>
      <c r="CS58" s="96"/>
      <c r="CT58" s="93"/>
      <c r="CU58" s="94"/>
      <c r="CV58" s="27"/>
      <c r="CW58" s="95"/>
      <c r="CX58" s="95"/>
      <c r="CY58" s="31"/>
      <c r="CZ58" s="92"/>
      <c r="DA58" s="92"/>
      <c r="DB58" s="96"/>
      <c r="DC58" s="96"/>
      <c r="DD58" s="96" t="s">
        <v>330</v>
      </c>
      <c r="DE58" s="96"/>
      <c r="DF58" s="93"/>
      <c r="DG58" s="94"/>
      <c r="DH58" s="27"/>
      <c r="DI58" s="95"/>
      <c r="DJ58" s="95"/>
      <c r="DK58" s="31"/>
      <c r="DL58" s="92"/>
      <c r="DM58" s="92"/>
      <c r="DN58" s="96"/>
      <c r="DO58" s="96"/>
      <c r="DP58" s="96"/>
      <c r="DQ58" s="96"/>
      <c r="DR58" s="93"/>
      <c r="DS58" s="92"/>
      <c r="DT58" s="410"/>
      <c r="DU58" s="100"/>
      <c r="DV58" s="27"/>
      <c r="DW58" s="95"/>
      <c r="DX58" s="95"/>
      <c r="DY58" s="31"/>
      <c r="DZ58" s="92"/>
      <c r="EA58" s="92"/>
      <c r="EB58" s="96"/>
      <c r="EC58" s="96"/>
      <c r="ED58" s="96"/>
      <c r="EE58" s="96"/>
      <c r="EF58" s="93"/>
      <c r="EG58" s="94"/>
      <c r="EH58" s="27"/>
      <c r="EI58" s="95"/>
      <c r="EJ58" s="95"/>
      <c r="EK58" s="31"/>
      <c r="EL58" s="92"/>
      <c r="EM58" s="92"/>
      <c r="EN58" s="96"/>
      <c r="EO58" s="96"/>
      <c r="EP58" s="96"/>
      <c r="EQ58" s="96"/>
      <c r="ER58" s="93"/>
      <c r="ES58" s="94"/>
      <c r="ET58" s="27"/>
      <c r="EU58" s="95"/>
      <c r="EV58" s="95"/>
      <c r="EW58" s="31"/>
      <c r="EX58" s="92"/>
      <c r="EY58" s="92"/>
      <c r="EZ58" s="96"/>
      <c r="FA58" s="96"/>
      <c r="FB58" s="96"/>
      <c r="FC58" s="96"/>
      <c r="FD58" s="93"/>
      <c r="FE58" s="94"/>
      <c r="FF58" s="27"/>
      <c r="FG58" s="95"/>
      <c r="FH58" s="95"/>
      <c r="FI58" s="31"/>
      <c r="FJ58" s="92"/>
      <c r="FK58" s="92"/>
      <c r="FL58" s="96"/>
      <c r="FM58" s="96"/>
      <c r="FN58" s="96"/>
      <c r="FO58" s="96"/>
      <c r="FP58" s="93"/>
      <c r="FQ58" s="94"/>
      <c r="FR58" s="27"/>
      <c r="FS58" s="95"/>
      <c r="FT58" s="95"/>
      <c r="FU58" s="31"/>
      <c r="FV58" s="92"/>
      <c r="FW58" s="92"/>
      <c r="FX58" s="96"/>
      <c r="FY58" s="96"/>
      <c r="FZ58" s="96"/>
      <c r="GA58" s="96"/>
      <c r="GB58" s="93"/>
      <c r="GC58" s="94"/>
      <c r="GD58" s="126"/>
      <c r="GF58" s="27"/>
      <c r="GG58" s="95"/>
      <c r="GH58" s="95"/>
      <c r="GI58" s="31"/>
      <c r="GJ58" s="92"/>
      <c r="GK58" s="92"/>
      <c r="GL58" s="96"/>
      <c r="GM58" s="96"/>
      <c r="GN58" s="96"/>
      <c r="GO58" s="96"/>
      <c r="GP58" s="93"/>
      <c r="GQ58" s="94"/>
      <c r="GR58" s="27"/>
      <c r="GS58" s="95"/>
      <c r="GT58" s="95"/>
      <c r="GU58" s="31"/>
      <c r="GV58" s="92"/>
      <c r="GW58" s="92"/>
      <c r="GX58" s="96"/>
      <c r="GY58" s="96"/>
      <c r="GZ58" s="96"/>
      <c r="HA58" s="96"/>
      <c r="HB58" s="93"/>
      <c r="HC58" s="94"/>
      <c r="HD58" s="27"/>
      <c r="HE58" s="95"/>
      <c r="HF58" s="95"/>
      <c r="HG58" s="31"/>
      <c r="HH58" s="92"/>
      <c r="HI58" s="92"/>
      <c r="HJ58" s="96"/>
      <c r="HK58" s="96"/>
      <c r="HL58" s="96"/>
      <c r="HM58" s="96"/>
      <c r="HN58" s="93"/>
      <c r="HO58" s="94"/>
      <c r="HP58" s="27"/>
      <c r="HQ58" s="95"/>
      <c r="HR58" s="95"/>
      <c r="HS58" s="31"/>
      <c r="HT58" s="92"/>
      <c r="HU58" s="92"/>
      <c r="HV58" s="96"/>
      <c r="HW58" s="96"/>
      <c r="HX58" s="96"/>
      <c r="HY58" s="96"/>
      <c r="HZ58" s="93"/>
      <c r="IA58" s="90"/>
      <c r="IB58" s="27"/>
      <c r="IC58" s="95"/>
      <c r="ID58" s="95"/>
      <c r="IE58" s="31"/>
      <c r="IF58" s="92"/>
      <c r="IG58" s="92"/>
      <c r="IH58" s="96"/>
      <c r="II58" s="96"/>
      <c r="IJ58" s="96"/>
      <c r="IK58" s="96"/>
      <c r="IL58" s="93"/>
      <c r="IM58" s="94"/>
      <c r="IN58" s="126"/>
      <c r="IP58" s="27"/>
      <c r="IQ58" s="95"/>
      <c r="IR58" s="95"/>
      <c r="IS58" s="31"/>
      <c r="IT58" s="92"/>
      <c r="IU58" s="92"/>
      <c r="IV58" s="96"/>
      <c r="IW58" s="96"/>
      <c r="IX58" s="96"/>
      <c r="IY58" s="96"/>
      <c r="IZ58" s="93"/>
      <c r="JA58" s="94"/>
      <c r="JB58" s="27"/>
      <c r="JC58" s="95"/>
      <c r="JD58" s="95"/>
      <c r="JE58" s="31"/>
      <c r="JF58" s="92"/>
      <c r="JG58" s="92"/>
      <c r="JH58" s="96"/>
      <c r="JI58" s="96"/>
      <c r="JJ58" s="96"/>
      <c r="JK58" s="96"/>
      <c r="JL58" s="93"/>
      <c r="JM58" s="94"/>
      <c r="JN58" s="27"/>
      <c r="JO58" s="95"/>
      <c r="JP58" s="95"/>
      <c r="JQ58" s="31"/>
      <c r="JR58" s="92"/>
      <c r="JS58" s="92"/>
      <c r="JT58" s="96"/>
      <c r="JU58" s="96"/>
      <c r="JV58" s="96"/>
      <c r="JW58" s="96"/>
      <c r="JX58" s="93"/>
      <c r="JY58" s="94"/>
      <c r="JZ58" s="27"/>
      <c r="KA58" s="95"/>
      <c r="KB58" s="95"/>
      <c r="KC58" s="31"/>
      <c r="KD58" s="92"/>
      <c r="KE58" s="92"/>
      <c r="KF58" s="96"/>
      <c r="KG58" s="96"/>
      <c r="KH58" s="96"/>
      <c r="KI58" s="96"/>
      <c r="KJ58" s="93"/>
      <c r="KK58" s="94"/>
      <c r="KL58" s="27"/>
      <c r="KM58" s="95"/>
      <c r="KN58" s="95"/>
      <c r="KO58" s="31"/>
      <c r="KP58" s="92"/>
      <c r="KQ58" s="92"/>
      <c r="KR58" s="96"/>
      <c r="KS58" s="96"/>
      <c r="KT58" s="96"/>
      <c r="KU58" s="96"/>
      <c r="KV58" s="93"/>
      <c r="KW58" s="94"/>
      <c r="KX58" s="126"/>
    </row>
    <row r="59" spans="1:311" ht="32.25" thickBot="1">
      <c r="A59" s="81"/>
      <c r="B59" s="1282" t="s">
        <v>254</v>
      </c>
      <c r="C59" s="1283"/>
      <c r="D59" s="1283"/>
      <c r="E59" s="1283"/>
      <c r="F59" s="1283"/>
      <c r="G59" s="1283"/>
      <c r="H59" s="1283"/>
      <c r="I59" s="1283"/>
      <c r="J59" s="1283"/>
      <c r="K59" s="1283"/>
      <c r="L59" s="1284"/>
      <c r="M59" s="386">
        <f>H2</f>
        <v>46300</v>
      </c>
      <c r="N59" s="1282" t="s">
        <v>254</v>
      </c>
      <c r="O59" s="1283"/>
      <c r="P59" s="1283"/>
      <c r="Q59" s="1283"/>
      <c r="R59" s="1283"/>
      <c r="S59" s="1283"/>
      <c r="T59" s="1283"/>
      <c r="U59" s="1283"/>
      <c r="V59" s="1283"/>
      <c r="W59" s="1283"/>
      <c r="X59" s="1284"/>
      <c r="Y59" s="23">
        <f>T2</f>
        <v>46301</v>
      </c>
      <c r="Z59" s="1282" t="s">
        <v>254</v>
      </c>
      <c r="AA59" s="1283"/>
      <c r="AB59" s="1283"/>
      <c r="AC59" s="1283"/>
      <c r="AD59" s="1283"/>
      <c r="AE59" s="1283"/>
      <c r="AF59" s="1283"/>
      <c r="AG59" s="1283"/>
      <c r="AH59" s="1283"/>
      <c r="AI59" s="1283"/>
      <c r="AJ59" s="1284"/>
      <c r="AK59" s="23">
        <f>AF2</f>
        <v>46302</v>
      </c>
      <c r="AL59" s="1282" t="s">
        <v>254</v>
      </c>
      <c r="AM59" s="1283"/>
      <c r="AN59" s="1283"/>
      <c r="AO59" s="1283"/>
      <c r="AP59" s="1283"/>
      <c r="AQ59" s="1283"/>
      <c r="AR59" s="1283"/>
      <c r="AS59" s="1283"/>
      <c r="AT59" s="1283"/>
      <c r="AU59" s="1283"/>
      <c r="AV59" s="1284"/>
      <c r="AW59" s="386">
        <f>AR9</f>
        <v>0</v>
      </c>
      <c r="AX59" s="1282" t="s">
        <v>254</v>
      </c>
      <c r="AY59" s="1283"/>
      <c r="AZ59" s="1283"/>
      <c r="BA59" s="1283"/>
      <c r="BB59" s="1283"/>
      <c r="BC59" s="1283"/>
      <c r="BD59" s="1283"/>
      <c r="BE59" s="1283"/>
      <c r="BF59" s="1283"/>
      <c r="BG59" s="1283"/>
      <c r="BH59" s="1284"/>
      <c r="BI59" s="23">
        <f>BD2</f>
        <v>46304</v>
      </c>
      <c r="BJ59" s="128" t="s">
        <v>320</v>
      </c>
      <c r="BK59" s="129" t="s">
        <v>316</v>
      </c>
      <c r="BL59" s="1282" t="s">
        <v>254</v>
      </c>
      <c r="BM59" s="1283"/>
      <c r="BN59" s="1283"/>
      <c r="BO59" s="1283"/>
      <c r="BP59" s="1283"/>
      <c r="BQ59" s="1283"/>
      <c r="BR59" s="1283"/>
      <c r="BS59" s="1283"/>
      <c r="BT59" s="1283"/>
      <c r="BU59" s="1283"/>
      <c r="BV59" s="1284"/>
      <c r="BW59" s="386">
        <f>BR2</f>
        <v>46307</v>
      </c>
      <c r="BX59" s="1282" t="s">
        <v>254</v>
      </c>
      <c r="BY59" s="1283"/>
      <c r="BZ59" s="1283"/>
      <c r="CA59" s="1283"/>
      <c r="CB59" s="1283"/>
      <c r="CC59" s="1283"/>
      <c r="CD59" s="1283"/>
      <c r="CE59" s="1283"/>
      <c r="CF59" s="1283"/>
      <c r="CG59" s="1283"/>
      <c r="CH59" s="1284"/>
      <c r="CI59" s="23">
        <f>CD2</f>
        <v>46308</v>
      </c>
      <c r="CJ59" s="1282" t="s">
        <v>254</v>
      </c>
      <c r="CK59" s="1283"/>
      <c r="CL59" s="1283"/>
      <c r="CM59" s="1283"/>
      <c r="CN59" s="1283"/>
      <c r="CO59" s="1283"/>
      <c r="CP59" s="1283"/>
      <c r="CQ59" s="1283"/>
      <c r="CR59" s="1283"/>
      <c r="CS59" s="1283"/>
      <c r="CT59" s="1284"/>
      <c r="CU59" s="23">
        <f>CP2</f>
        <v>46309</v>
      </c>
      <c r="CV59" s="1282" t="s">
        <v>254</v>
      </c>
      <c r="CW59" s="1283"/>
      <c r="CX59" s="1283"/>
      <c r="CY59" s="1283"/>
      <c r="CZ59" s="1283"/>
      <c r="DA59" s="1283"/>
      <c r="DB59" s="1283"/>
      <c r="DC59" s="1283"/>
      <c r="DD59" s="1283"/>
      <c r="DE59" s="1283"/>
      <c r="DF59" s="1284"/>
      <c r="DG59" s="386">
        <f>DB2</f>
        <v>46310</v>
      </c>
      <c r="DH59" s="1282" t="s">
        <v>254</v>
      </c>
      <c r="DI59" s="1283"/>
      <c r="DJ59" s="1283"/>
      <c r="DK59" s="1283"/>
      <c r="DL59" s="1283"/>
      <c r="DM59" s="1283"/>
      <c r="DN59" s="1283"/>
      <c r="DO59" s="1283"/>
      <c r="DP59" s="1283"/>
      <c r="DQ59" s="1283"/>
      <c r="DR59" s="1284"/>
      <c r="DS59" s="23">
        <f>DN2</f>
        <v>46311</v>
      </c>
      <c r="DT59" s="128" t="s">
        <v>320</v>
      </c>
      <c r="DU59" s="129" t="s">
        <v>316</v>
      </c>
      <c r="DV59" s="1282" t="s">
        <v>254</v>
      </c>
      <c r="DW59" s="1283"/>
      <c r="DX59" s="1283"/>
      <c r="DY59" s="1283"/>
      <c r="DZ59" s="1283"/>
      <c r="EA59" s="1283"/>
      <c r="EB59" s="1283"/>
      <c r="EC59" s="1283"/>
      <c r="ED59" s="1283"/>
      <c r="EE59" s="1283"/>
      <c r="EF59" s="1284"/>
      <c r="EG59" s="386">
        <f>EB2</f>
        <v>46314</v>
      </c>
      <c r="EH59" s="1282" t="s">
        <v>254</v>
      </c>
      <c r="EI59" s="1283"/>
      <c r="EJ59" s="1283"/>
      <c r="EK59" s="1283"/>
      <c r="EL59" s="1283"/>
      <c r="EM59" s="1283"/>
      <c r="EN59" s="1283"/>
      <c r="EO59" s="1283"/>
      <c r="EP59" s="1283"/>
      <c r="EQ59" s="1283"/>
      <c r="ER59" s="1284"/>
      <c r="ES59" s="23">
        <f>EN2</f>
        <v>46315</v>
      </c>
      <c r="ET59" s="1282" t="s">
        <v>254</v>
      </c>
      <c r="EU59" s="1283"/>
      <c r="EV59" s="1283"/>
      <c r="EW59" s="1283"/>
      <c r="EX59" s="1283"/>
      <c r="EY59" s="1283"/>
      <c r="EZ59" s="1283"/>
      <c r="FA59" s="1283"/>
      <c r="FB59" s="1283"/>
      <c r="FC59" s="1283"/>
      <c r="FD59" s="1284"/>
      <c r="FE59" s="23">
        <f>EZ2</f>
        <v>46316</v>
      </c>
      <c r="FF59" s="1282" t="s">
        <v>254</v>
      </c>
      <c r="FG59" s="1283"/>
      <c r="FH59" s="1283"/>
      <c r="FI59" s="1283"/>
      <c r="FJ59" s="1283"/>
      <c r="FK59" s="1283"/>
      <c r="FL59" s="1283"/>
      <c r="FM59" s="1283"/>
      <c r="FN59" s="1283"/>
      <c r="FO59" s="1283"/>
      <c r="FP59" s="1284"/>
      <c r="FQ59" s="386">
        <f>FL2</f>
        <v>46317</v>
      </c>
      <c r="FR59" s="1282" t="s">
        <v>254</v>
      </c>
      <c r="FS59" s="1283"/>
      <c r="FT59" s="1283"/>
      <c r="FU59" s="1283"/>
      <c r="FV59" s="1283"/>
      <c r="FW59" s="1283"/>
      <c r="FX59" s="1283"/>
      <c r="FY59" s="1283"/>
      <c r="FZ59" s="1283"/>
      <c r="GA59" s="1283"/>
      <c r="GB59" s="1284"/>
      <c r="GC59" s="23">
        <f>FX2</f>
        <v>46318</v>
      </c>
      <c r="GD59" s="128" t="s">
        <v>320</v>
      </c>
      <c r="GE59" s="129" t="s">
        <v>316</v>
      </c>
      <c r="GF59" s="1282" t="s">
        <v>254</v>
      </c>
      <c r="GG59" s="1283"/>
      <c r="GH59" s="1283"/>
      <c r="GI59" s="1283"/>
      <c r="GJ59" s="1283"/>
      <c r="GK59" s="1283"/>
      <c r="GL59" s="1283"/>
      <c r="GM59" s="1283"/>
      <c r="GN59" s="1283"/>
      <c r="GO59" s="1283"/>
      <c r="GP59" s="1284"/>
      <c r="GQ59" s="386">
        <f>GL2</f>
        <v>46321</v>
      </c>
      <c r="GR59" s="1282" t="s">
        <v>254</v>
      </c>
      <c r="GS59" s="1283"/>
      <c r="GT59" s="1283"/>
      <c r="GU59" s="1283"/>
      <c r="GV59" s="1283"/>
      <c r="GW59" s="1283"/>
      <c r="GX59" s="1283"/>
      <c r="GY59" s="1283"/>
      <c r="GZ59" s="1283"/>
      <c r="HA59" s="1283"/>
      <c r="HB59" s="1284"/>
      <c r="HC59" s="23">
        <f>GX2</f>
        <v>46322</v>
      </c>
      <c r="HD59" s="1282" t="s">
        <v>254</v>
      </c>
      <c r="HE59" s="1283"/>
      <c r="HF59" s="1283"/>
      <c r="HG59" s="1283"/>
      <c r="HH59" s="1283"/>
      <c r="HI59" s="1283"/>
      <c r="HJ59" s="1283"/>
      <c r="HK59" s="1283"/>
      <c r="HL59" s="1283"/>
      <c r="HM59" s="1283"/>
      <c r="HN59" s="1284"/>
      <c r="HO59" s="23">
        <f>HJ2</f>
        <v>46323</v>
      </c>
      <c r="HP59" s="1282" t="s">
        <v>254</v>
      </c>
      <c r="HQ59" s="1283"/>
      <c r="HR59" s="1283"/>
      <c r="HS59" s="1283"/>
      <c r="HT59" s="1283"/>
      <c r="HU59" s="1283"/>
      <c r="HV59" s="1283"/>
      <c r="HW59" s="1283"/>
      <c r="HX59" s="1283"/>
      <c r="HY59" s="1283"/>
      <c r="HZ59" s="1284"/>
      <c r="IA59" s="386">
        <f>HV2</f>
        <v>46324</v>
      </c>
      <c r="IB59" s="1282" t="s">
        <v>254</v>
      </c>
      <c r="IC59" s="1283"/>
      <c r="ID59" s="1283"/>
      <c r="IE59" s="1283"/>
      <c r="IF59" s="1283"/>
      <c r="IG59" s="1283"/>
      <c r="IH59" s="1283"/>
      <c r="II59" s="1283"/>
      <c r="IJ59" s="1283"/>
      <c r="IK59" s="1283"/>
      <c r="IL59" s="1284"/>
      <c r="IM59" s="23">
        <f>IH2</f>
        <v>46325</v>
      </c>
      <c r="IN59" s="128" t="s">
        <v>320</v>
      </c>
      <c r="IO59" s="129" t="s">
        <v>316</v>
      </c>
      <c r="IP59" s="1282" t="s">
        <v>254</v>
      </c>
      <c r="IQ59" s="1283"/>
      <c r="IR59" s="1283"/>
      <c r="IS59" s="1283"/>
      <c r="IT59" s="1283"/>
      <c r="IU59" s="1283"/>
      <c r="IV59" s="1283"/>
      <c r="IW59" s="1283"/>
      <c r="IX59" s="1283"/>
      <c r="IY59" s="1283"/>
      <c r="IZ59" s="1284"/>
      <c r="JA59" s="386">
        <f>IV2</f>
        <v>46328</v>
      </c>
      <c r="JB59" s="1282" t="s">
        <v>254</v>
      </c>
      <c r="JC59" s="1283"/>
      <c r="JD59" s="1283"/>
      <c r="JE59" s="1283"/>
      <c r="JF59" s="1283"/>
      <c r="JG59" s="1283"/>
      <c r="JH59" s="1283"/>
      <c r="JI59" s="1283"/>
      <c r="JJ59" s="1283"/>
      <c r="JK59" s="1283"/>
      <c r="JL59" s="1284"/>
      <c r="JM59" s="23">
        <f>JH2</f>
        <v>46329</v>
      </c>
      <c r="JN59" s="1282" t="s">
        <v>254</v>
      </c>
      <c r="JO59" s="1283"/>
      <c r="JP59" s="1283"/>
      <c r="JQ59" s="1283"/>
      <c r="JR59" s="1283"/>
      <c r="JS59" s="1283"/>
      <c r="JT59" s="1283"/>
      <c r="JU59" s="1283"/>
      <c r="JV59" s="1283"/>
      <c r="JW59" s="1283"/>
      <c r="JX59" s="1284"/>
      <c r="JY59" s="23">
        <f>JT2</f>
        <v>46330</v>
      </c>
      <c r="JZ59" s="1282" t="s">
        <v>254</v>
      </c>
      <c r="KA59" s="1283"/>
      <c r="KB59" s="1283"/>
      <c r="KC59" s="1283"/>
      <c r="KD59" s="1283"/>
      <c r="KE59" s="1283"/>
      <c r="KF59" s="1283"/>
      <c r="KG59" s="1283"/>
      <c r="KH59" s="1283"/>
      <c r="KI59" s="1283"/>
      <c r="KJ59" s="1284"/>
      <c r="KK59" s="386">
        <f>KF2</f>
        <v>46331</v>
      </c>
      <c r="KL59" s="1282" t="s">
        <v>254</v>
      </c>
      <c r="KM59" s="1283"/>
      <c r="KN59" s="1283"/>
      <c r="KO59" s="1283"/>
      <c r="KP59" s="1283"/>
      <c r="KQ59" s="1283"/>
      <c r="KR59" s="1283"/>
      <c r="KS59" s="1283"/>
      <c r="KT59" s="1283"/>
      <c r="KU59" s="1283"/>
      <c r="KV59" s="1284"/>
      <c r="KW59" s="23">
        <f>KR2</f>
        <v>46332</v>
      </c>
      <c r="KX59" s="128" t="s">
        <v>320</v>
      </c>
      <c r="KY59" s="129" t="s">
        <v>316</v>
      </c>
    </row>
    <row r="60" spans="1:311" s="34" customFormat="1" ht="47.25">
      <c r="A60" s="81"/>
      <c r="B60" s="756" t="s">
        <v>32</v>
      </c>
      <c r="C60" s="77" t="s">
        <v>35</v>
      </c>
      <c r="D60" s="78" t="s">
        <v>321</v>
      </c>
      <c r="E60" s="78" t="s">
        <v>322</v>
      </c>
      <c r="F60" s="79" t="s">
        <v>323</v>
      </c>
      <c r="G60" s="79" t="s">
        <v>324</v>
      </c>
      <c r="H60" s="78" t="s">
        <v>325</v>
      </c>
      <c r="I60" s="78" t="s">
        <v>326</v>
      </c>
      <c r="J60" s="122" t="s">
        <v>327</v>
      </c>
      <c r="K60" s="122" t="s">
        <v>328</v>
      </c>
      <c r="L60" s="78" t="s">
        <v>3</v>
      </c>
      <c r="M60" s="80" t="s">
        <v>329</v>
      </c>
      <c r="N60" s="76" t="s">
        <v>32</v>
      </c>
      <c r="O60" s="77" t="s">
        <v>35</v>
      </c>
      <c r="P60" s="78" t="s">
        <v>321</v>
      </c>
      <c r="Q60" s="78" t="s">
        <v>322</v>
      </c>
      <c r="R60" s="79" t="s">
        <v>323</v>
      </c>
      <c r="S60" s="79" t="s">
        <v>324</v>
      </c>
      <c r="T60" s="78" t="s">
        <v>325</v>
      </c>
      <c r="U60" s="78" t="s">
        <v>326</v>
      </c>
      <c r="V60" s="122" t="s">
        <v>327</v>
      </c>
      <c r="W60" s="122" t="s">
        <v>328</v>
      </c>
      <c r="X60" s="78" t="s">
        <v>3</v>
      </c>
      <c r="Y60" s="80" t="s">
        <v>329</v>
      </c>
      <c r="Z60" s="76" t="s">
        <v>32</v>
      </c>
      <c r="AA60" s="77" t="s">
        <v>35</v>
      </c>
      <c r="AB60" s="78" t="s">
        <v>321</v>
      </c>
      <c r="AC60" s="78" t="s">
        <v>322</v>
      </c>
      <c r="AD60" s="79" t="s">
        <v>323</v>
      </c>
      <c r="AE60" s="79" t="s">
        <v>324</v>
      </c>
      <c r="AF60" s="78" t="s">
        <v>325</v>
      </c>
      <c r="AG60" s="78" t="s">
        <v>326</v>
      </c>
      <c r="AH60" s="122" t="s">
        <v>327</v>
      </c>
      <c r="AI60" s="122" t="s">
        <v>328</v>
      </c>
      <c r="AJ60" s="78" t="s">
        <v>3</v>
      </c>
      <c r="AK60" s="80" t="s">
        <v>329</v>
      </c>
      <c r="AL60" s="76" t="s">
        <v>32</v>
      </c>
      <c r="AM60" s="77" t="s">
        <v>35</v>
      </c>
      <c r="AN60" s="78" t="s">
        <v>321</v>
      </c>
      <c r="AO60" s="78" t="s">
        <v>322</v>
      </c>
      <c r="AP60" s="79" t="s">
        <v>323</v>
      </c>
      <c r="AQ60" s="79" t="s">
        <v>324</v>
      </c>
      <c r="AR60" s="78" t="s">
        <v>325</v>
      </c>
      <c r="AS60" s="78" t="s">
        <v>326</v>
      </c>
      <c r="AT60" s="122" t="s">
        <v>327</v>
      </c>
      <c r="AU60" s="122" t="s">
        <v>328</v>
      </c>
      <c r="AV60" s="78" t="s">
        <v>3</v>
      </c>
      <c r="AW60" s="733" t="s">
        <v>329</v>
      </c>
      <c r="AX60" s="76" t="s">
        <v>32</v>
      </c>
      <c r="AY60" s="77" t="s">
        <v>35</v>
      </c>
      <c r="AZ60" s="78" t="s">
        <v>321</v>
      </c>
      <c r="BA60" s="78" t="s">
        <v>322</v>
      </c>
      <c r="BB60" s="79" t="s">
        <v>323</v>
      </c>
      <c r="BC60" s="79" t="s">
        <v>324</v>
      </c>
      <c r="BD60" s="78" t="s">
        <v>325</v>
      </c>
      <c r="BE60" s="78" t="s">
        <v>326</v>
      </c>
      <c r="BF60" s="122" t="s">
        <v>327</v>
      </c>
      <c r="BG60" s="122" t="s">
        <v>328</v>
      </c>
      <c r="BH60" s="78" t="s">
        <v>3</v>
      </c>
      <c r="BI60" s="127" t="s">
        <v>329</v>
      </c>
      <c r="BJ60" s="130"/>
      <c r="BK60" s="59"/>
      <c r="BL60" s="76" t="s">
        <v>32</v>
      </c>
      <c r="BM60" s="77" t="s">
        <v>35</v>
      </c>
      <c r="BN60" s="78" t="s">
        <v>321</v>
      </c>
      <c r="BO60" s="78" t="s">
        <v>322</v>
      </c>
      <c r="BP60" s="79" t="s">
        <v>323</v>
      </c>
      <c r="BQ60" s="79" t="s">
        <v>324</v>
      </c>
      <c r="BR60" s="78" t="s">
        <v>325</v>
      </c>
      <c r="BS60" s="78" t="s">
        <v>326</v>
      </c>
      <c r="BT60" s="122" t="s">
        <v>327</v>
      </c>
      <c r="BU60" s="122" t="s">
        <v>328</v>
      </c>
      <c r="BV60" s="78" t="s">
        <v>3</v>
      </c>
      <c r="BW60" s="80" t="s">
        <v>329</v>
      </c>
      <c r="BX60" s="76" t="s">
        <v>32</v>
      </c>
      <c r="BY60" s="77" t="s">
        <v>35</v>
      </c>
      <c r="BZ60" s="78" t="s">
        <v>321</v>
      </c>
      <c r="CA60" s="78" t="s">
        <v>322</v>
      </c>
      <c r="CB60" s="79" t="s">
        <v>323</v>
      </c>
      <c r="CC60" s="79" t="s">
        <v>324</v>
      </c>
      <c r="CD60" s="78" t="s">
        <v>325</v>
      </c>
      <c r="CE60" s="78" t="s">
        <v>326</v>
      </c>
      <c r="CF60" s="122" t="s">
        <v>327</v>
      </c>
      <c r="CG60" s="122" t="s">
        <v>328</v>
      </c>
      <c r="CH60" s="78" t="s">
        <v>3</v>
      </c>
      <c r="CI60" s="80" t="s">
        <v>329</v>
      </c>
      <c r="CJ60" s="76" t="s">
        <v>32</v>
      </c>
      <c r="CK60" s="77" t="s">
        <v>35</v>
      </c>
      <c r="CL60" s="78" t="s">
        <v>321</v>
      </c>
      <c r="CM60" s="78" t="s">
        <v>322</v>
      </c>
      <c r="CN60" s="79" t="s">
        <v>323</v>
      </c>
      <c r="CO60" s="79" t="s">
        <v>324</v>
      </c>
      <c r="CP60" s="78" t="s">
        <v>325</v>
      </c>
      <c r="CQ60" s="78" t="s">
        <v>326</v>
      </c>
      <c r="CR60" s="122" t="s">
        <v>327</v>
      </c>
      <c r="CS60" s="122" t="s">
        <v>328</v>
      </c>
      <c r="CT60" s="78" t="s">
        <v>3</v>
      </c>
      <c r="CU60" s="80" t="s">
        <v>329</v>
      </c>
      <c r="CV60" s="76" t="s">
        <v>32</v>
      </c>
      <c r="CW60" s="77" t="s">
        <v>35</v>
      </c>
      <c r="CX60" s="78" t="s">
        <v>321</v>
      </c>
      <c r="CY60" s="78" t="s">
        <v>322</v>
      </c>
      <c r="CZ60" s="79" t="s">
        <v>323</v>
      </c>
      <c r="DA60" s="79" t="s">
        <v>324</v>
      </c>
      <c r="DB60" s="78" t="s">
        <v>325</v>
      </c>
      <c r="DC60" s="78" t="s">
        <v>326</v>
      </c>
      <c r="DD60" s="122" t="s">
        <v>327</v>
      </c>
      <c r="DE60" s="122" t="s">
        <v>328</v>
      </c>
      <c r="DF60" s="78" t="s">
        <v>3</v>
      </c>
      <c r="DG60" s="80" t="s">
        <v>329</v>
      </c>
      <c r="DH60" s="76" t="s">
        <v>32</v>
      </c>
      <c r="DI60" s="77" t="s">
        <v>35</v>
      </c>
      <c r="DJ60" s="78" t="s">
        <v>321</v>
      </c>
      <c r="DK60" s="78" t="s">
        <v>322</v>
      </c>
      <c r="DL60" s="79" t="s">
        <v>323</v>
      </c>
      <c r="DM60" s="79" t="s">
        <v>324</v>
      </c>
      <c r="DN60" s="78" t="s">
        <v>325</v>
      </c>
      <c r="DO60" s="78" t="s">
        <v>326</v>
      </c>
      <c r="DP60" s="122" t="s">
        <v>327</v>
      </c>
      <c r="DQ60" s="122" t="s">
        <v>328</v>
      </c>
      <c r="DR60" s="78" t="s">
        <v>3</v>
      </c>
      <c r="DS60" s="80" t="s">
        <v>329</v>
      </c>
      <c r="DT60" s="130"/>
      <c r="DU60" s="59"/>
      <c r="DV60" s="76" t="s">
        <v>32</v>
      </c>
      <c r="DW60" s="77" t="s">
        <v>35</v>
      </c>
      <c r="DX60" s="78" t="s">
        <v>321</v>
      </c>
      <c r="DY60" s="78" t="s">
        <v>322</v>
      </c>
      <c r="DZ60" s="79" t="s">
        <v>323</v>
      </c>
      <c r="EA60" s="79" t="s">
        <v>324</v>
      </c>
      <c r="EB60" s="78" t="s">
        <v>325</v>
      </c>
      <c r="EC60" s="78" t="s">
        <v>326</v>
      </c>
      <c r="ED60" s="122" t="s">
        <v>327</v>
      </c>
      <c r="EE60" s="122" t="s">
        <v>328</v>
      </c>
      <c r="EF60" s="78" t="s">
        <v>3</v>
      </c>
      <c r="EG60" s="80" t="s">
        <v>329</v>
      </c>
      <c r="EH60" s="76" t="s">
        <v>32</v>
      </c>
      <c r="EI60" s="77" t="s">
        <v>35</v>
      </c>
      <c r="EJ60" s="78" t="s">
        <v>321</v>
      </c>
      <c r="EK60" s="78" t="s">
        <v>322</v>
      </c>
      <c r="EL60" s="79" t="s">
        <v>323</v>
      </c>
      <c r="EM60" s="79" t="s">
        <v>324</v>
      </c>
      <c r="EN60" s="78" t="s">
        <v>325</v>
      </c>
      <c r="EO60" s="78" t="s">
        <v>326</v>
      </c>
      <c r="EP60" s="122" t="s">
        <v>327</v>
      </c>
      <c r="EQ60" s="122" t="s">
        <v>328</v>
      </c>
      <c r="ER60" s="78" t="s">
        <v>3</v>
      </c>
      <c r="ES60" s="80" t="s">
        <v>329</v>
      </c>
      <c r="ET60" s="76" t="s">
        <v>32</v>
      </c>
      <c r="EU60" s="77" t="s">
        <v>35</v>
      </c>
      <c r="EV60" s="78" t="s">
        <v>321</v>
      </c>
      <c r="EW60" s="78" t="s">
        <v>322</v>
      </c>
      <c r="EX60" s="79" t="s">
        <v>323</v>
      </c>
      <c r="EY60" s="79" t="s">
        <v>324</v>
      </c>
      <c r="EZ60" s="78" t="s">
        <v>325</v>
      </c>
      <c r="FA60" s="78" t="s">
        <v>326</v>
      </c>
      <c r="FB60" s="122" t="s">
        <v>327</v>
      </c>
      <c r="FC60" s="122" t="s">
        <v>328</v>
      </c>
      <c r="FD60" s="78" t="s">
        <v>3</v>
      </c>
      <c r="FE60" s="80" t="s">
        <v>329</v>
      </c>
      <c r="FF60" s="76" t="s">
        <v>32</v>
      </c>
      <c r="FG60" s="77" t="s">
        <v>35</v>
      </c>
      <c r="FH60" s="78" t="s">
        <v>321</v>
      </c>
      <c r="FI60" s="78" t="s">
        <v>322</v>
      </c>
      <c r="FJ60" s="79" t="s">
        <v>323</v>
      </c>
      <c r="FK60" s="79" t="s">
        <v>324</v>
      </c>
      <c r="FL60" s="78" t="s">
        <v>325</v>
      </c>
      <c r="FM60" s="78" t="s">
        <v>326</v>
      </c>
      <c r="FN60" s="122" t="s">
        <v>327</v>
      </c>
      <c r="FO60" s="122" t="s">
        <v>328</v>
      </c>
      <c r="FP60" s="78" t="s">
        <v>3</v>
      </c>
      <c r="FQ60" s="80" t="s">
        <v>329</v>
      </c>
      <c r="FR60" s="76" t="s">
        <v>32</v>
      </c>
      <c r="FS60" s="77" t="s">
        <v>35</v>
      </c>
      <c r="FT60" s="78" t="s">
        <v>321</v>
      </c>
      <c r="FU60" s="78" t="s">
        <v>322</v>
      </c>
      <c r="FV60" s="79" t="s">
        <v>323</v>
      </c>
      <c r="FW60" s="79" t="s">
        <v>324</v>
      </c>
      <c r="FX60" s="78" t="s">
        <v>325</v>
      </c>
      <c r="FY60" s="78" t="s">
        <v>326</v>
      </c>
      <c r="FZ60" s="122" t="s">
        <v>327</v>
      </c>
      <c r="GA60" s="122" t="s">
        <v>328</v>
      </c>
      <c r="GB60" s="78" t="s">
        <v>3</v>
      </c>
      <c r="GC60" s="80" t="s">
        <v>329</v>
      </c>
      <c r="GD60" s="130"/>
      <c r="GE60" s="59"/>
      <c r="GF60" s="76" t="s">
        <v>32</v>
      </c>
      <c r="GG60" s="77" t="s">
        <v>35</v>
      </c>
      <c r="GH60" s="78" t="s">
        <v>321</v>
      </c>
      <c r="GI60" s="78" t="s">
        <v>322</v>
      </c>
      <c r="GJ60" s="79" t="s">
        <v>323</v>
      </c>
      <c r="GK60" s="79" t="s">
        <v>324</v>
      </c>
      <c r="GL60" s="78" t="s">
        <v>325</v>
      </c>
      <c r="GM60" s="78" t="s">
        <v>326</v>
      </c>
      <c r="GN60" s="122" t="s">
        <v>327</v>
      </c>
      <c r="GO60" s="122" t="s">
        <v>328</v>
      </c>
      <c r="GP60" s="78" t="s">
        <v>3</v>
      </c>
      <c r="GQ60" s="80" t="s">
        <v>329</v>
      </c>
      <c r="GR60" s="76" t="s">
        <v>32</v>
      </c>
      <c r="GS60" s="77" t="s">
        <v>35</v>
      </c>
      <c r="GT60" s="78" t="s">
        <v>321</v>
      </c>
      <c r="GU60" s="78" t="s">
        <v>322</v>
      </c>
      <c r="GV60" s="79" t="s">
        <v>323</v>
      </c>
      <c r="GW60" s="79" t="s">
        <v>324</v>
      </c>
      <c r="GX60" s="78" t="s">
        <v>325</v>
      </c>
      <c r="GY60" s="78" t="s">
        <v>326</v>
      </c>
      <c r="GZ60" s="122" t="s">
        <v>327</v>
      </c>
      <c r="HA60" s="122" t="s">
        <v>328</v>
      </c>
      <c r="HB60" s="78" t="s">
        <v>3</v>
      </c>
      <c r="HC60" s="80" t="s">
        <v>329</v>
      </c>
      <c r="HD60" s="76" t="s">
        <v>32</v>
      </c>
      <c r="HE60" s="77" t="s">
        <v>35</v>
      </c>
      <c r="HF60" s="78" t="s">
        <v>321</v>
      </c>
      <c r="HG60" s="78" t="s">
        <v>322</v>
      </c>
      <c r="HH60" s="79" t="s">
        <v>323</v>
      </c>
      <c r="HI60" s="79" t="s">
        <v>324</v>
      </c>
      <c r="HJ60" s="78" t="s">
        <v>325</v>
      </c>
      <c r="HK60" s="78" t="s">
        <v>326</v>
      </c>
      <c r="HL60" s="122" t="s">
        <v>327</v>
      </c>
      <c r="HM60" s="122" t="s">
        <v>328</v>
      </c>
      <c r="HN60" s="78" t="s">
        <v>3</v>
      </c>
      <c r="HO60" s="80" t="s">
        <v>329</v>
      </c>
      <c r="HP60" s="76" t="s">
        <v>32</v>
      </c>
      <c r="HQ60" s="77" t="s">
        <v>35</v>
      </c>
      <c r="HR60" s="78" t="s">
        <v>321</v>
      </c>
      <c r="HS60" s="78" t="s">
        <v>322</v>
      </c>
      <c r="HT60" s="79" t="s">
        <v>323</v>
      </c>
      <c r="HU60" s="79" t="s">
        <v>324</v>
      </c>
      <c r="HV60" s="78" t="s">
        <v>325</v>
      </c>
      <c r="HW60" s="78" t="s">
        <v>326</v>
      </c>
      <c r="HX60" s="122" t="s">
        <v>327</v>
      </c>
      <c r="HY60" s="122" t="s">
        <v>328</v>
      </c>
      <c r="HZ60" s="78" t="s">
        <v>3</v>
      </c>
      <c r="IA60" s="733" t="s">
        <v>329</v>
      </c>
      <c r="IB60" s="76" t="s">
        <v>32</v>
      </c>
      <c r="IC60" s="77" t="s">
        <v>35</v>
      </c>
      <c r="ID60" s="78" t="s">
        <v>321</v>
      </c>
      <c r="IE60" s="78" t="s">
        <v>322</v>
      </c>
      <c r="IF60" s="79" t="s">
        <v>323</v>
      </c>
      <c r="IG60" s="79" t="s">
        <v>324</v>
      </c>
      <c r="IH60" s="78" t="s">
        <v>325</v>
      </c>
      <c r="II60" s="78" t="s">
        <v>326</v>
      </c>
      <c r="IJ60" s="122" t="s">
        <v>327</v>
      </c>
      <c r="IK60" s="122" t="s">
        <v>328</v>
      </c>
      <c r="IL60" s="78" t="s">
        <v>3</v>
      </c>
      <c r="IM60" s="80" t="s">
        <v>329</v>
      </c>
      <c r="IN60" s="130"/>
      <c r="IO60" s="59"/>
      <c r="IP60" s="76" t="s">
        <v>32</v>
      </c>
      <c r="IQ60" s="77" t="s">
        <v>35</v>
      </c>
      <c r="IR60" s="78" t="s">
        <v>321</v>
      </c>
      <c r="IS60" s="78" t="s">
        <v>322</v>
      </c>
      <c r="IT60" s="79" t="s">
        <v>323</v>
      </c>
      <c r="IU60" s="79" t="s">
        <v>324</v>
      </c>
      <c r="IV60" s="78" t="s">
        <v>325</v>
      </c>
      <c r="IW60" s="78" t="s">
        <v>326</v>
      </c>
      <c r="IX60" s="122" t="s">
        <v>327</v>
      </c>
      <c r="IY60" s="122" t="s">
        <v>328</v>
      </c>
      <c r="IZ60" s="78" t="s">
        <v>3</v>
      </c>
      <c r="JA60" s="80" t="s">
        <v>329</v>
      </c>
      <c r="JB60" s="76" t="s">
        <v>32</v>
      </c>
      <c r="JC60" s="77" t="s">
        <v>35</v>
      </c>
      <c r="JD60" s="78" t="s">
        <v>321</v>
      </c>
      <c r="JE60" s="78" t="s">
        <v>322</v>
      </c>
      <c r="JF60" s="79" t="s">
        <v>323</v>
      </c>
      <c r="JG60" s="79" t="s">
        <v>324</v>
      </c>
      <c r="JH60" s="78" t="s">
        <v>325</v>
      </c>
      <c r="JI60" s="78" t="s">
        <v>326</v>
      </c>
      <c r="JJ60" s="122" t="s">
        <v>327</v>
      </c>
      <c r="JK60" s="122" t="s">
        <v>328</v>
      </c>
      <c r="JL60" s="78" t="s">
        <v>3</v>
      </c>
      <c r="JM60" s="80" t="s">
        <v>329</v>
      </c>
      <c r="JN60" s="76" t="s">
        <v>32</v>
      </c>
      <c r="JO60" s="77" t="s">
        <v>35</v>
      </c>
      <c r="JP60" s="78" t="s">
        <v>321</v>
      </c>
      <c r="JQ60" s="78" t="s">
        <v>322</v>
      </c>
      <c r="JR60" s="79" t="s">
        <v>323</v>
      </c>
      <c r="JS60" s="79" t="s">
        <v>324</v>
      </c>
      <c r="JT60" s="78" t="s">
        <v>325</v>
      </c>
      <c r="JU60" s="78" t="s">
        <v>326</v>
      </c>
      <c r="JV60" s="122" t="s">
        <v>327</v>
      </c>
      <c r="JW60" s="122" t="s">
        <v>328</v>
      </c>
      <c r="JX60" s="78" t="s">
        <v>3</v>
      </c>
      <c r="JY60" s="80" t="s">
        <v>329</v>
      </c>
      <c r="JZ60" s="76" t="s">
        <v>32</v>
      </c>
      <c r="KA60" s="77" t="s">
        <v>35</v>
      </c>
      <c r="KB60" s="78" t="s">
        <v>321</v>
      </c>
      <c r="KC60" s="78" t="s">
        <v>322</v>
      </c>
      <c r="KD60" s="79" t="s">
        <v>323</v>
      </c>
      <c r="KE60" s="79" t="s">
        <v>324</v>
      </c>
      <c r="KF60" s="78" t="s">
        <v>325</v>
      </c>
      <c r="KG60" s="78" t="s">
        <v>326</v>
      </c>
      <c r="KH60" s="122" t="s">
        <v>327</v>
      </c>
      <c r="KI60" s="122" t="s">
        <v>328</v>
      </c>
      <c r="KJ60" s="78" t="s">
        <v>3</v>
      </c>
      <c r="KK60" s="80" t="s">
        <v>329</v>
      </c>
      <c r="KL60" s="76" t="s">
        <v>32</v>
      </c>
      <c r="KM60" s="77" t="s">
        <v>35</v>
      </c>
      <c r="KN60" s="78" t="s">
        <v>321</v>
      </c>
      <c r="KO60" s="78" t="s">
        <v>322</v>
      </c>
      <c r="KP60" s="79" t="s">
        <v>323</v>
      </c>
      <c r="KQ60" s="79" t="s">
        <v>324</v>
      </c>
      <c r="KR60" s="78" t="s">
        <v>325</v>
      </c>
      <c r="KS60" s="78" t="s">
        <v>326</v>
      </c>
      <c r="KT60" s="122" t="s">
        <v>327</v>
      </c>
      <c r="KU60" s="122" t="s">
        <v>328</v>
      </c>
      <c r="KV60" s="78" t="s">
        <v>3</v>
      </c>
      <c r="KW60" s="80" t="s">
        <v>329</v>
      </c>
      <c r="KX60" s="130"/>
      <c r="KY60" s="59"/>
    </row>
    <row r="61" spans="1:311" ht="15.75">
      <c r="A61" s="1021" t="s">
        <v>82</v>
      </c>
      <c r="B61" s="770" t="s">
        <v>255</v>
      </c>
      <c r="C61" s="715" t="str">
        <f>VLOOKUP($B61,'OP Info'!$C$121:$J$137,4,FALSE)</f>
        <v>GTS-120</v>
      </c>
      <c r="D61" s="715">
        <f>VLOOKUP($B61,'OP Info'!$C$121:$J$137,3,FALSE)</f>
        <v>1010</v>
      </c>
      <c r="E61" s="716" t="str">
        <f>CONCATENATE(VLOOKUP($B61,'OP Info'!$C$121:$J$137,5,FALSE),"%-",VLOOKUP($B61,'OP Info'!$C$121:$J$137,6,FALSE),"%")</f>
        <v>5%-7%</v>
      </c>
      <c r="F61" s="721"/>
      <c r="G61" s="718">
        <f t="shared" ref="G61:G70" si="639">F61*VLOOKUP(C61,$B$157:$C$159,2,FALSE)</f>
        <v>0</v>
      </c>
      <c r="H61" s="786"/>
      <c r="I61" s="1054"/>
      <c r="J61" s="719" t="str">
        <f t="shared" ref="J61:J70" si="640">IF(F61="","",IF(G61&gt;0.049999,"",((6-ROUND(G61*100,1))*0.01)*D61))</f>
        <v/>
      </c>
      <c r="K61" s="1046" t="str">
        <f t="shared" ref="K61:K70" si="641">IF(J61="","",J61*0.264172)</f>
        <v/>
      </c>
      <c r="L61" s="720"/>
      <c r="M61" s="721" t="str">
        <f t="shared" ref="M61:M70" si="642">IF(J61="",IF(G61=0,"",G61),"")</f>
        <v/>
      </c>
      <c r="N61" s="722" t="str">
        <f>$B61</f>
        <v>10-1</v>
      </c>
      <c r="O61" s="715" t="str">
        <f>$C61</f>
        <v>GTS-120</v>
      </c>
      <c r="P61" s="715">
        <f>$D61</f>
        <v>1010</v>
      </c>
      <c r="Q61" s="716" t="str">
        <f>$E61</f>
        <v>5%-7%</v>
      </c>
      <c r="R61" s="729"/>
      <c r="S61" s="729">
        <f t="shared" ref="S61:S70" si="643">R61*VLOOKUP(O61,$B$157:$C$159,2,FALSE)</f>
        <v>0</v>
      </c>
      <c r="T61" s="730"/>
      <c r="U61" s="730"/>
      <c r="V61" s="719" t="str">
        <f t="shared" ref="V61:V70" si="644">IF(R61="","",IF(S61&gt;0.049999,"",((6-ROUND(S61*100,1))*0.01)*P61))</f>
        <v/>
      </c>
      <c r="W61" s="719" t="str">
        <f t="shared" ref="W61:W70" si="645">IF(V61="","",V61*0.264172)</f>
        <v/>
      </c>
      <c r="X61" s="1022"/>
      <c r="Y61" s="721" t="str">
        <f t="shared" ref="Y61:Y70" si="646">IF(V61="",IF(S61=0,"",S61),"")</f>
        <v/>
      </c>
      <c r="Z61" s="722" t="str">
        <f>$B61</f>
        <v>10-1</v>
      </c>
      <c r="AA61" s="715" t="str">
        <f>$C61</f>
        <v>GTS-120</v>
      </c>
      <c r="AB61" s="715">
        <f>$D61</f>
        <v>1010</v>
      </c>
      <c r="AC61" s="716" t="str">
        <f>$E61</f>
        <v>5%-7%</v>
      </c>
      <c r="AD61" s="729"/>
      <c r="AE61" s="718">
        <f t="shared" ref="AE61:AE70" si="647">AD61*VLOOKUP(AA61,$B$157:$C$159,2,FALSE)</f>
        <v>0</v>
      </c>
      <c r="AF61" s="730"/>
      <c r="AG61" s="730"/>
      <c r="AH61" s="719" t="str">
        <f t="shared" ref="AH61:AH70" si="648">IF(AD61="","",IF(AE61&gt;0.049999,"",((6-ROUND(AE61*100,1))*0.01)*AB61))</f>
        <v/>
      </c>
      <c r="AI61" s="719" t="str">
        <f t="shared" ref="AI61:AI70" si="649">IF(AH61="","",AH61*0.264172)</f>
        <v/>
      </c>
      <c r="AJ61" s="1022"/>
      <c r="AK61" s="721" t="str">
        <f t="shared" ref="AK61:AK70" si="650">IF(AH61="",IF(AE61=0,"",AE61),"")</f>
        <v/>
      </c>
      <c r="AL61" s="722" t="str">
        <f>$B61</f>
        <v>10-1</v>
      </c>
      <c r="AM61" s="715" t="str">
        <f>$C61</f>
        <v>GTS-120</v>
      </c>
      <c r="AN61" s="715">
        <f>$D61</f>
        <v>1010</v>
      </c>
      <c r="AO61" s="716" t="str">
        <f>$E61</f>
        <v>5%-7%</v>
      </c>
      <c r="AP61" s="729"/>
      <c r="AQ61" s="718">
        <f t="shared" ref="AQ61:AQ70" si="651">AP61*VLOOKUP(AM61,$B$157:$C$159,2,FALSE)</f>
        <v>0</v>
      </c>
      <c r="AR61" s="730"/>
      <c r="AS61" s="730"/>
      <c r="AT61" s="719" t="str">
        <f t="shared" ref="AT61" si="652">IF(AP61="","",IF(AQ61&gt;0.049999,"",((6-ROUND(AQ61*100,1))*0.01)*AN61))</f>
        <v/>
      </c>
      <c r="AU61" s="1046" t="str">
        <f t="shared" ref="AU61" si="653">IF(AT61="","",AT61*0.264172)</f>
        <v/>
      </c>
      <c r="AV61" s="1022"/>
      <c r="AW61" s="721" t="str">
        <f t="shared" ref="AW61:AW70" si="654">IF(AT61="",IF(AQ61=0,"",AQ61),"")</f>
        <v/>
      </c>
      <c r="AX61" s="722" t="str">
        <f>$B61</f>
        <v>10-1</v>
      </c>
      <c r="AY61" s="715" t="str">
        <f>$C61</f>
        <v>GTS-120</v>
      </c>
      <c r="AZ61" s="715">
        <f>$D61</f>
        <v>1010</v>
      </c>
      <c r="BA61" s="716" t="str">
        <f>$E61</f>
        <v>5%-7%</v>
      </c>
      <c r="BB61" s="729"/>
      <c r="BC61" s="718">
        <f t="shared" ref="BC61:BC70" si="655">BB61*VLOOKUP(AY61,$B$157:$C$159,2,FALSE)</f>
        <v>0</v>
      </c>
      <c r="BD61" s="730"/>
      <c r="BE61" s="730"/>
      <c r="BF61" s="719" t="str">
        <f t="shared" ref="BF61:BF70" si="656">IF(BB61="","",IF(BC61&gt;0.049999,"",((6-ROUND(BC61*100,1))*0.01)*AZ61))</f>
        <v/>
      </c>
      <c r="BG61" s="1046" t="str">
        <f t="shared" ref="BG61:BG70" si="657">IF(BF61="","",BF61*0.264172)</f>
        <v/>
      </c>
      <c r="BH61" s="1022"/>
      <c r="BI61" s="721" t="str">
        <f t="shared" ref="BI61:BI70" si="658">IF(BF61="",IF(BC61=0,"",BC61),"")</f>
        <v/>
      </c>
      <c r="BJ61" s="731">
        <f t="shared" ref="BJ61:BJ70" si="659">SUM(K61,W61,AI61,AU61,BG61)</f>
        <v>0</v>
      </c>
      <c r="BK61" s="1047" t="str">
        <f t="shared" ref="BK61:BK70" si="660">L61&amp;X61&amp;AJ61&amp;AV61&amp;BH61</f>
        <v/>
      </c>
      <c r="BL61" s="722" t="str">
        <f>$B61</f>
        <v>10-1</v>
      </c>
      <c r="BM61" s="715" t="str">
        <f>$C61</f>
        <v>GTS-120</v>
      </c>
      <c r="BN61" s="715">
        <f>$D61</f>
        <v>1010</v>
      </c>
      <c r="BO61" s="716" t="str">
        <f>$E61</f>
        <v>5%-7%</v>
      </c>
      <c r="BP61" s="729"/>
      <c r="BQ61" s="718">
        <f t="shared" ref="BQ61:BQ70" si="661">BP61*VLOOKUP(BM61,$B$157:$C$159,2,FALSE)</f>
        <v>0</v>
      </c>
      <c r="BR61" s="730"/>
      <c r="BS61" s="730"/>
      <c r="BT61" s="719" t="str">
        <f t="shared" ref="BT61:BT70" si="662">IF(BP61="","",IF(BQ61&gt;0.049999,"",((6-ROUND(BQ61*100,1))*0.01)*BN61))</f>
        <v/>
      </c>
      <c r="BU61" s="1046" t="str">
        <f t="shared" ref="BU61:BU70" si="663">IF(BT61="","",BT61*0.264172)</f>
        <v/>
      </c>
      <c r="BV61" s="1022"/>
      <c r="BW61" s="729" t="str">
        <f t="shared" ref="BW61:BW70" si="664">IF(BT61="",IF(BQ61=0,"",BQ61),"")</f>
        <v/>
      </c>
      <c r="BX61" s="722" t="str">
        <f>$B61</f>
        <v>10-1</v>
      </c>
      <c r="BY61" s="715" t="str">
        <f>$C61</f>
        <v>GTS-120</v>
      </c>
      <c r="BZ61" s="715">
        <f>$D61</f>
        <v>1010</v>
      </c>
      <c r="CA61" s="716" t="str">
        <f>$E61</f>
        <v>5%-7%</v>
      </c>
      <c r="CB61" s="729"/>
      <c r="CC61" s="718">
        <f t="shared" ref="CC61:CC70" si="665">CB61*VLOOKUP(BY61,$B$157:$C$159,2,FALSE)</f>
        <v>0</v>
      </c>
      <c r="CD61" s="730"/>
      <c r="CE61" s="730"/>
      <c r="CF61" s="719" t="str">
        <f t="shared" ref="CF61:CF70" si="666">IF(CB61="","",IF(CC61&gt;0.049999,"",((6-ROUND(CC61*100,1))*0.01)*BZ61))</f>
        <v/>
      </c>
      <c r="CG61" s="1046" t="str">
        <f t="shared" ref="CG61:CG70" si="667">IF(CF61="","",CF61*0.264172)</f>
        <v/>
      </c>
      <c r="CH61" s="1022"/>
      <c r="CI61" s="729" t="str">
        <f t="shared" ref="CI61:CI70" si="668">IF(CF61="",IF(CC61=0,"",CC61),"")</f>
        <v/>
      </c>
      <c r="CJ61" s="722" t="str">
        <f>$B61</f>
        <v>10-1</v>
      </c>
      <c r="CK61" s="715" t="str">
        <f>$C61</f>
        <v>GTS-120</v>
      </c>
      <c r="CL61" s="715">
        <f>$D61</f>
        <v>1010</v>
      </c>
      <c r="CM61" s="716" t="str">
        <f>$E61</f>
        <v>5%-7%</v>
      </c>
      <c r="CN61" s="729"/>
      <c r="CO61" s="718">
        <f t="shared" ref="CO61:CO70" si="669">CN61*VLOOKUP(CK61,$B$157:$C$159,2,FALSE)</f>
        <v>0</v>
      </c>
      <c r="CP61" s="730"/>
      <c r="CQ61" s="730"/>
      <c r="CR61" s="719" t="str">
        <f t="shared" ref="CR61:CR70" si="670">IF(CN61="","",IF(CO61&gt;0.049999,"",((6-ROUND(CO61*100,1))*0.01)*CL61))</f>
        <v/>
      </c>
      <c r="CS61" s="1046" t="str">
        <f t="shared" ref="CS61:CS70" si="671">IF(CR61="","",CR61*0.264172)</f>
        <v/>
      </c>
      <c r="CT61" s="1022"/>
      <c r="CU61" s="729" t="str">
        <f t="shared" ref="CU61:CU70" si="672">IF(CR61="",IF(CO61=0,"",CO61),"")</f>
        <v/>
      </c>
      <c r="CV61" s="722" t="str">
        <f>$B61</f>
        <v>10-1</v>
      </c>
      <c r="CW61" s="715" t="str">
        <f>$C61</f>
        <v>GTS-120</v>
      </c>
      <c r="CX61" s="715">
        <f>$D61</f>
        <v>1010</v>
      </c>
      <c r="CY61" s="716" t="str">
        <f>$E61</f>
        <v>5%-7%</v>
      </c>
      <c r="CZ61" s="729"/>
      <c r="DA61" s="718">
        <f t="shared" ref="DA61:DA70" si="673">CZ61*VLOOKUP(CW61,$B$157:$C$159,2,FALSE)</f>
        <v>0</v>
      </c>
      <c r="DB61" s="730"/>
      <c r="DC61" s="730"/>
      <c r="DD61" s="719" t="str">
        <f t="shared" ref="DD61:DD70" si="674">IF(CZ61="","",IF(DA61&gt;0.049999,"",((6-ROUND(DA61*100,1))*0.01)*CX61))</f>
        <v/>
      </c>
      <c r="DE61" s="1046" t="str">
        <f t="shared" ref="DE61:DE70" si="675">IF(DD61="","",DD61*0.264172)</f>
        <v/>
      </c>
      <c r="DF61" s="1022"/>
      <c r="DG61" s="729" t="str">
        <f t="shared" ref="DG61:DG70" si="676">IF(DD61="",IF(DA61=0,"",DA61),"")</f>
        <v/>
      </c>
      <c r="DH61" s="722" t="str">
        <f>$B61</f>
        <v>10-1</v>
      </c>
      <c r="DI61" s="715" t="str">
        <f>$C61</f>
        <v>GTS-120</v>
      </c>
      <c r="DJ61" s="715">
        <f>$D61</f>
        <v>1010</v>
      </c>
      <c r="DK61" s="716" t="str">
        <f>$E61</f>
        <v>5%-7%</v>
      </c>
      <c r="DL61" s="729"/>
      <c r="DM61" s="718">
        <f t="shared" ref="DM61:DM70" si="677">DL61*VLOOKUP(DI61,$B$157:$C$159,2,FALSE)</f>
        <v>0</v>
      </c>
      <c r="DN61" s="730"/>
      <c r="DO61" s="730"/>
      <c r="DP61" s="719" t="str">
        <f t="shared" ref="DP61:DP70" si="678">IF(DL61="","",IF(DM61&gt;0.049999,"",((6-ROUND(DM61*100,1))*0.01)*DJ61))</f>
        <v/>
      </c>
      <c r="DQ61" s="1046" t="str">
        <f t="shared" ref="DQ61:DQ70" si="679">IF(DP61="","",DP61*0.264172)</f>
        <v/>
      </c>
      <c r="DR61" s="1022"/>
      <c r="DS61" s="732" t="str">
        <f t="shared" ref="DS61:DS70" si="680">IF(DP61="",IF(DM61=0,"",DM61),"")</f>
        <v/>
      </c>
      <c r="DT61" s="1048">
        <f t="shared" ref="DT61:DT70" si="681">SUM(BU61,CG61,CS61,DE61,DQ61)</f>
        <v>0</v>
      </c>
      <c r="DU61" s="1049" t="str">
        <f t="shared" ref="DU61:DU70" si="682">BV61&amp;CH61&amp;CT61&amp;DF61&amp;DR61</f>
        <v/>
      </c>
      <c r="DV61" s="722" t="str">
        <f>$B61</f>
        <v>10-1</v>
      </c>
      <c r="DW61" s="715" t="str">
        <f>$C61</f>
        <v>GTS-120</v>
      </c>
      <c r="DX61" s="715">
        <f>$D61</f>
        <v>1010</v>
      </c>
      <c r="DY61" s="716" t="str">
        <f>$E61</f>
        <v>5%-7%</v>
      </c>
      <c r="DZ61" s="729"/>
      <c r="EA61" s="718">
        <f t="shared" ref="EA61:EA70" si="683">DZ61*VLOOKUP(DW61,$B$157:$C$159,2,FALSE)</f>
        <v>0</v>
      </c>
      <c r="EB61" s="730"/>
      <c r="EC61" s="730"/>
      <c r="ED61" s="719" t="str">
        <f t="shared" ref="ED61:ED70" si="684">IF(DZ61="","",IF(EA61&gt;0.049999,"",((6-ROUND(EA61*100,1))*0.01)*DX61))</f>
        <v/>
      </c>
      <c r="EE61" s="1046" t="str">
        <f t="shared" ref="EE61:EE70" si="685">IF(ED61="","",ED61*0.264172)</f>
        <v/>
      </c>
      <c r="EF61" s="1022"/>
      <c r="EG61" s="729" t="str">
        <f t="shared" ref="EG61:EG70" si="686">IF(ED61="",IF(EA61=0,"",EA61),"")</f>
        <v/>
      </c>
      <c r="EH61" s="722" t="str">
        <f>$B61</f>
        <v>10-1</v>
      </c>
      <c r="EI61" s="715" t="str">
        <f>$C61</f>
        <v>GTS-120</v>
      </c>
      <c r="EJ61" s="715">
        <f>$D61</f>
        <v>1010</v>
      </c>
      <c r="EK61" s="716" t="str">
        <f>$E61</f>
        <v>5%-7%</v>
      </c>
      <c r="EL61" s="729"/>
      <c r="EM61" s="718">
        <f t="shared" ref="EM61:EM70" si="687">EL61*VLOOKUP(EI61,$B$157:$C$159,2,FALSE)</f>
        <v>0</v>
      </c>
      <c r="EN61" s="730"/>
      <c r="EO61" s="730"/>
      <c r="EP61" s="719" t="str">
        <f t="shared" ref="EP61:EP70" si="688">IF(EL61="","",IF(EM61&gt;0.049999,"",((6-ROUND(EM61*100,1))*0.01)*EJ61))</f>
        <v/>
      </c>
      <c r="EQ61" s="1046" t="str">
        <f t="shared" ref="EQ61:EQ70" si="689">IF(EP61="","",EP61*0.264172)</f>
        <v/>
      </c>
      <c r="ER61" s="1022"/>
      <c r="ES61" s="729" t="str">
        <f t="shared" ref="ES61:ES70" si="690">IF(EP61="",IF(EM61=0,"",EM61),"")</f>
        <v/>
      </c>
      <c r="ET61" s="722" t="str">
        <f>$B61</f>
        <v>10-1</v>
      </c>
      <c r="EU61" s="715" t="str">
        <f>$C61</f>
        <v>GTS-120</v>
      </c>
      <c r="EV61" s="715">
        <f>$D61</f>
        <v>1010</v>
      </c>
      <c r="EW61" s="716" t="str">
        <f>$E61</f>
        <v>5%-7%</v>
      </c>
      <c r="EX61" s="729"/>
      <c r="EY61" s="718">
        <f t="shared" ref="EY61:EY70" si="691">EX61*VLOOKUP(EU61,$B$157:$C$159,2,FALSE)</f>
        <v>0</v>
      </c>
      <c r="EZ61" s="730"/>
      <c r="FA61" s="730"/>
      <c r="FB61" s="719" t="str">
        <f t="shared" ref="FB61:FB70" si="692">IF(EX61="","",IF(EY61&gt;0.049999,"",((6-ROUND(EY61*100,1))*0.01)*EV61))</f>
        <v/>
      </c>
      <c r="FC61" s="1046" t="str">
        <f t="shared" ref="FC61:FC70" si="693">IF(FB61="","",FB61*0.264172)</f>
        <v/>
      </c>
      <c r="FD61" s="1022"/>
      <c r="FE61" s="729" t="str">
        <f t="shared" ref="FE61:FE70" si="694">IF(FB61="",IF(EY61=0,"",EY61),"")</f>
        <v/>
      </c>
      <c r="FF61" s="722" t="str">
        <f>$B61</f>
        <v>10-1</v>
      </c>
      <c r="FG61" s="715" t="str">
        <f>$C61</f>
        <v>GTS-120</v>
      </c>
      <c r="FH61" s="715">
        <f>$D61</f>
        <v>1010</v>
      </c>
      <c r="FI61" s="716" t="str">
        <f>$E61</f>
        <v>5%-7%</v>
      </c>
      <c r="FJ61" s="729"/>
      <c r="FK61" s="718">
        <f t="shared" ref="FK61:FK70" si="695">FJ61*VLOOKUP(FG61,$B$157:$C$159,2,FALSE)</f>
        <v>0</v>
      </c>
      <c r="FL61" s="730"/>
      <c r="FM61" s="730"/>
      <c r="FN61" s="719" t="str">
        <f t="shared" ref="FN61:FN70" si="696">IF(FJ61="","",IF(FK61&gt;0.049999,"",((6-ROUND(FK61*100,1))*0.01)*FH61))</f>
        <v/>
      </c>
      <c r="FO61" s="1046" t="str">
        <f t="shared" ref="FO61:FO70" si="697">IF(FN61="","",FN61*0.264172)</f>
        <v/>
      </c>
      <c r="FP61" s="1022"/>
      <c r="FQ61" s="729" t="str">
        <f t="shared" ref="FQ61:FQ70" si="698">IF(FN61="",IF(FK61=0,"",FK61),"")</f>
        <v/>
      </c>
      <c r="FR61" s="722" t="str">
        <f>$B61</f>
        <v>10-1</v>
      </c>
      <c r="FS61" s="715" t="str">
        <f>$C61</f>
        <v>GTS-120</v>
      </c>
      <c r="FT61" s="715">
        <f>$D61</f>
        <v>1010</v>
      </c>
      <c r="FU61" s="716" t="str">
        <f>$E61</f>
        <v>5%-7%</v>
      </c>
      <c r="FV61" s="729"/>
      <c r="FW61" s="718">
        <f t="shared" ref="FW61:FW70" si="699">FV61*VLOOKUP(FS61,$B$157:$C$159,2,FALSE)</f>
        <v>0</v>
      </c>
      <c r="FX61" s="730"/>
      <c r="FY61" s="730"/>
      <c r="FZ61" s="719" t="str">
        <f t="shared" ref="FZ61:FZ70" si="700">IF(FV61="","",IF(FW61&gt;0.049999,"",((6-ROUND(FW61*100,1))*0.01)*FT61))</f>
        <v/>
      </c>
      <c r="GA61" s="1046" t="str">
        <f t="shared" ref="GA61:GA70" si="701">IF(FZ61="","",FZ61*0.264172)</f>
        <v/>
      </c>
      <c r="GB61" s="1022"/>
      <c r="GC61" s="729" t="str">
        <f t="shared" ref="GC61:GC70" si="702">IF(FZ61="",IF(FW61=0,"",FW61),"")</f>
        <v/>
      </c>
      <c r="GD61" s="1048">
        <f t="shared" ref="GD61:GD70" si="703">SUM(EE61,EQ61,FC61,FO61,GA61)</f>
        <v>0</v>
      </c>
      <c r="GE61" s="1047" t="str">
        <f t="shared" ref="GE61:GE70" si="704">EF61&amp;ER61&amp;FD61&amp;FP61&amp;GB61</f>
        <v/>
      </c>
      <c r="GF61" s="722" t="str">
        <f>$B61</f>
        <v>10-1</v>
      </c>
      <c r="GG61" s="715" t="str">
        <f>$C61</f>
        <v>GTS-120</v>
      </c>
      <c r="GH61" s="715">
        <f>$D61</f>
        <v>1010</v>
      </c>
      <c r="GI61" s="716" t="str">
        <f>$E61</f>
        <v>5%-7%</v>
      </c>
      <c r="GJ61" s="729"/>
      <c r="GK61" s="718">
        <f t="shared" ref="GK61:GK70" si="705">GJ61*VLOOKUP(GG61,$B$157:$C$159,2,FALSE)</f>
        <v>0</v>
      </c>
      <c r="GL61" s="730"/>
      <c r="GM61" s="730"/>
      <c r="GN61" s="719" t="str">
        <f t="shared" ref="GN61:GN70" si="706">IF(GJ61="","",IF(GK61&gt;0.049999,"",((6-ROUND(GK61*100,1))*0.01)*GH61))</f>
        <v/>
      </c>
      <c r="GO61" s="1046" t="str">
        <f t="shared" ref="GO61:GO70" si="707">IF(GN61="","",GN61*0.264172)</f>
        <v/>
      </c>
      <c r="GP61" s="1022"/>
      <c r="GQ61" s="729" t="str">
        <f t="shared" ref="GQ61:GQ70" si="708">IF(GN61="",IF(GK61=0,"",GK61),"")</f>
        <v/>
      </c>
      <c r="GR61" s="722" t="str">
        <f>$B61</f>
        <v>10-1</v>
      </c>
      <c r="GS61" s="715" t="str">
        <f>$C61</f>
        <v>GTS-120</v>
      </c>
      <c r="GT61" s="715">
        <f>$D61</f>
        <v>1010</v>
      </c>
      <c r="GU61" s="716" t="str">
        <f>$E61</f>
        <v>5%-7%</v>
      </c>
      <c r="GV61" s="729"/>
      <c r="GW61" s="718">
        <f t="shared" ref="GW61:GW70" si="709">GV61*VLOOKUP(GS61,$B$157:$C$159,2,FALSE)</f>
        <v>0</v>
      </c>
      <c r="GX61" s="730"/>
      <c r="GY61" s="730"/>
      <c r="GZ61" s="719" t="str">
        <f t="shared" ref="GZ61:GZ70" si="710">IF(GV61="","",IF(GW61&gt;0.049999,"",((6-ROUND(GW61*100,1))*0.01)*GT61))</f>
        <v/>
      </c>
      <c r="HA61" s="1046" t="str">
        <f t="shared" ref="HA61:HA70" si="711">IF(GZ61="","",GZ61*0.264172)</f>
        <v/>
      </c>
      <c r="HB61" s="1022"/>
      <c r="HC61" s="729" t="str">
        <f t="shared" ref="HC61:HC70" si="712">IF(GZ61="",IF(GW61=0,"",GW61),"")</f>
        <v/>
      </c>
      <c r="HD61" s="722" t="str">
        <f>$B61</f>
        <v>10-1</v>
      </c>
      <c r="HE61" s="715" t="str">
        <f>$C61</f>
        <v>GTS-120</v>
      </c>
      <c r="HF61" s="715">
        <f>$D61</f>
        <v>1010</v>
      </c>
      <c r="HG61" s="716" t="str">
        <f>$E61</f>
        <v>5%-7%</v>
      </c>
      <c r="HH61" s="729"/>
      <c r="HI61" s="718">
        <f t="shared" ref="HI61:HI70" si="713">HH61*VLOOKUP(HE61,$B$157:$C$159,2,FALSE)</f>
        <v>0</v>
      </c>
      <c r="HJ61" s="730"/>
      <c r="HK61" s="730"/>
      <c r="HL61" s="719" t="str">
        <f t="shared" ref="HL61:HL70" si="714">IF(HH61="","",IF(HI61&gt;0.049999,"",((6-ROUND(HI61*100,1))*0.01)*HF61))</f>
        <v/>
      </c>
      <c r="HM61" s="1046" t="str">
        <f t="shared" ref="HM61:HM70" si="715">IF(HL61="","",HL61*0.264172)</f>
        <v/>
      </c>
      <c r="HN61" s="1022"/>
      <c r="HO61" s="729" t="str">
        <f t="shared" ref="HO61:HO69" si="716">IF(HL61="",IF(HI61=0,"",HI61),"")</f>
        <v/>
      </c>
      <c r="HP61" s="722" t="str">
        <f>$B61</f>
        <v>10-1</v>
      </c>
      <c r="HQ61" s="715" t="str">
        <f>$C61</f>
        <v>GTS-120</v>
      </c>
      <c r="HR61" s="715">
        <f>$D61</f>
        <v>1010</v>
      </c>
      <c r="HS61" s="716" t="str">
        <f>$E61</f>
        <v>5%-7%</v>
      </c>
      <c r="HT61" s="729"/>
      <c r="HU61" s="718">
        <f t="shared" ref="HU61:HU70" si="717">HT61*VLOOKUP(HQ61,$B$157:$C$159,2,FALSE)</f>
        <v>0</v>
      </c>
      <c r="HV61" s="730"/>
      <c r="HW61" s="730"/>
      <c r="HX61" s="719" t="str">
        <f t="shared" ref="HX61:HX70" si="718">IF(HT61="","",IF(HU61&gt;0.049999,"",((6-ROUND(HU61*100,1))*0.01)*HR61))</f>
        <v/>
      </c>
      <c r="HY61" s="1046" t="str">
        <f t="shared" ref="HY61:HY70" si="719">IF(HX61="","",HX61*0.264172)</f>
        <v/>
      </c>
      <c r="HZ61" s="1022"/>
      <c r="IA61" s="729" t="str">
        <f t="shared" ref="IA61:IA70" si="720">IF(HX61="",IF(HU61=0,"",HU61),"")</f>
        <v/>
      </c>
      <c r="IB61" s="722" t="str">
        <f>$B61</f>
        <v>10-1</v>
      </c>
      <c r="IC61" s="715" t="str">
        <f>$C61</f>
        <v>GTS-120</v>
      </c>
      <c r="ID61" s="715">
        <f>$D61</f>
        <v>1010</v>
      </c>
      <c r="IE61" s="716" t="str">
        <f>$E61</f>
        <v>5%-7%</v>
      </c>
      <c r="IF61" s="729"/>
      <c r="IG61" s="718">
        <f t="shared" ref="IG61:IG70" si="721">IF61*VLOOKUP(IC61,$B$157:$C$159,2,FALSE)</f>
        <v>0</v>
      </c>
      <c r="IH61" s="730"/>
      <c r="II61" s="730"/>
      <c r="IJ61" s="719" t="str">
        <f t="shared" ref="IJ61:IJ70" si="722">IF(IF61="","",IF(IG61&gt;0.049999,"",((6-ROUND(IG61*100,1))*0.01)*ID61))</f>
        <v/>
      </c>
      <c r="IK61" s="1046" t="str">
        <f t="shared" ref="IK61:IK70" si="723">IF(IJ61="","",IJ61*0.264172)</f>
        <v/>
      </c>
      <c r="IL61" s="1022"/>
      <c r="IM61" s="729" t="str">
        <f t="shared" ref="IM61:IM70" si="724">IF(IJ61="",IF(IG61=0,"",IG61),"")</f>
        <v/>
      </c>
      <c r="IN61" s="1048">
        <f t="shared" ref="IN61:IN70" si="725">SUM(GO61,HA61,HM61,HY61,IK61)</f>
        <v>0</v>
      </c>
      <c r="IO61" s="1047" t="str">
        <f t="shared" ref="IO61:IO70" si="726">GP61&amp;HB61&amp;HN61&amp;HZ61&amp;IL61</f>
        <v/>
      </c>
      <c r="IP61" s="722" t="str">
        <f>$B61</f>
        <v>10-1</v>
      </c>
      <c r="IQ61" s="715" t="str">
        <f>$C61</f>
        <v>GTS-120</v>
      </c>
      <c r="IR61" s="715">
        <f>$D61</f>
        <v>1010</v>
      </c>
      <c r="IS61" s="716" t="str">
        <f>$E61</f>
        <v>5%-7%</v>
      </c>
      <c r="IT61" s="729"/>
      <c r="IU61" s="718">
        <f t="shared" ref="IU61:IU70" si="727">IT61*VLOOKUP(IQ61,$B$157:$C$159,2,FALSE)</f>
        <v>0</v>
      </c>
      <c r="IV61" s="730"/>
      <c r="IW61" s="730"/>
      <c r="IX61" s="719" t="str">
        <f t="shared" ref="IX61:IX70" si="728">IF(IT61="","",IF(IU61&gt;0.049999,"",((6-ROUND(IU61*100,1))*0.01)*IR61))</f>
        <v/>
      </c>
      <c r="IY61" s="1046" t="str">
        <f t="shared" ref="IY61:IY70" si="729">IF(IX61="","",IX61*0.264172)</f>
        <v/>
      </c>
      <c r="IZ61" s="1022"/>
      <c r="JA61" s="729" t="str">
        <f t="shared" ref="JA61:JA70" si="730">IF(IX61="",IF(IU61=0,"",IU61),"")</f>
        <v/>
      </c>
      <c r="JB61" s="722" t="str">
        <f>$B61</f>
        <v>10-1</v>
      </c>
      <c r="JC61" s="715" t="str">
        <f>$C61</f>
        <v>GTS-120</v>
      </c>
      <c r="JD61" s="715">
        <f>$D61</f>
        <v>1010</v>
      </c>
      <c r="JE61" s="716" t="str">
        <f>$E61</f>
        <v>5%-7%</v>
      </c>
      <c r="JF61" s="729"/>
      <c r="JG61" s="718">
        <f t="shared" ref="JG61:JG70" si="731">JF61*VLOOKUP(JC61,$B$157:$C$159,2,FALSE)</f>
        <v>0</v>
      </c>
      <c r="JH61" s="730"/>
      <c r="JI61" s="730"/>
      <c r="JJ61" s="719" t="str">
        <f t="shared" ref="JJ61:JJ70" si="732">IF(JF61="","",IF(JG61&gt;0.049999,"",((6-ROUND(JG61*100,1))*0.01)*JD61))</f>
        <v/>
      </c>
      <c r="JK61" s="1046" t="str">
        <f t="shared" ref="JK61:JK70" si="733">IF(JJ61="","",JJ61*0.264172)</f>
        <v/>
      </c>
      <c r="JL61" s="1022"/>
      <c r="JM61" s="729" t="str">
        <f t="shared" ref="JM61:JM70" si="734">IF(JJ61="",IF(JG61=0,"",JG61),"")</f>
        <v/>
      </c>
      <c r="JN61" s="722" t="str">
        <f>$B61</f>
        <v>10-1</v>
      </c>
      <c r="JO61" s="715" t="str">
        <f>$C61</f>
        <v>GTS-120</v>
      </c>
      <c r="JP61" s="715">
        <f>$D61</f>
        <v>1010</v>
      </c>
      <c r="JQ61" s="716" t="str">
        <f>$E61</f>
        <v>5%-7%</v>
      </c>
      <c r="JR61" s="729"/>
      <c r="JS61" s="718">
        <f t="shared" ref="JS61:JS70" si="735">JR61*VLOOKUP(JO61,$B$157:$C$159,2,FALSE)</f>
        <v>0</v>
      </c>
      <c r="JT61" s="730"/>
      <c r="JU61" s="730"/>
      <c r="JV61" s="719" t="str">
        <f t="shared" ref="JV61:JV70" si="736">IF(JR61="","",IF(JS61&gt;0.049999,"",((6-ROUND(JS61*100,1))*0.01)*JP61))</f>
        <v/>
      </c>
      <c r="JW61" s="1046" t="str">
        <f t="shared" ref="JW61:JW70" si="737">IF(JV61="","",JV61*0.264172)</f>
        <v/>
      </c>
      <c r="JX61" s="1022"/>
      <c r="JY61" s="729" t="str">
        <f t="shared" ref="JY61:JY70" si="738">IF(JV61="",IF(JS61=0,"",JS61),"")</f>
        <v/>
      </c>
      <c r="JZ61" s="722" t="str">
        <f>$B61</f>
        <v>10-1</v>
      </c>
      <c r="KA61" s="715" t="str">
        <f>$C61</f>
        <v>GTS-120</v>
      </c>
      <c r="KB61" s="715">
        <f>$D61</f>
        <v>1010</v>
      </c>
      <c r="KC61" s="716" t="str">
        <f>$E61</f>
        <v>5%-7%</v>
      </c>
      <c r="KD61" s="729"/>
      <c r="KE61" s="718">
        <f t="shared" ref="KE61:KE70" si="739">KD61*VLOOKUP(KA61,$B$157:$C$159,2,FALSE)</f>
        <v>0</v>
      </c>
      <c r="KF61" s="730"/>
      <c r="KG61" s="730"/>
      <c r="KH61" s="719" t="str">
        <f t="shared" ref="KH61:KH70" si="740">IF(KD61="","",IF(KE61&gt;0.049999,"",((6-ROUND(KE61*100,1))*0.01)*KB61))</f>
        <v/>
      </c>
      <c r="KI61" s="1046" t="str">
        <f t="shared" ref="KI61:KI70" si="741">IF(KH61="","",KH61*0.264172)</f>
        <v/>
      </c>
      <c r="KJ61" s="1022"/>
      <c r="KK61" s="729" t="str">
        <f t="shared" ref="KK61:KK70" si="742">IF(KH61="",IF(KE61=0,"",KE61),"")</f>
        <v/>
      </c>
      <c r="KL61" s="722" t="str">
        <f>$B61</f>
        <v>10-1</v>
      </c>
      <c r="KM61" s="715" t="str">
        <f>$C61</f>
        <v>GTS-120</v>
      </c>
      <c r="KN61" s="715">
        <f>$D61</f>
        <v>1010</v>
      </c>
      <c r="KO61" s="716" t="str">
        <f>$E61</f>
        <v>5%-7%</v>
      </c>
      <c r="KP61" s="729"/>
      <c r="KQ61" s="718">
        <f t="shared" ref="KQ61:KQ70" si="743">KP61*VLOOKUP(KM61,$B$157:$C$159,2,FALSE)</f>
        <v>0</v>
      </c>
      <c r="KR61" s="730"/>
      <c r="KS61" s="730"/>
      <c r="KT61" s="719" t="str">
        <f t="shared" ref="KT61:KT70" si="744">IF(KP61="","",IF(KQ61&gt;0.049999,"",((6-ROUND(KQ61*100,1))*0.01)*KN61))</f>
        <v/>
      </c>
      <c r="KU61" s="1046" t="str">
        <f t="shared" ref="KU61:KU70" si="745">IF(KT61="","",KT61*0.264172)</f>
        <v/>
      </c>
      <c r="KV61" s="1022"/>
      <c r="KW61" s="729" t="str">
        <f t="shared" ref="KW61:KW70" si="746">IF(KT61="",IF(KQ61=0,"",KQ61),"")</f>
        <v/>
      </c>
      <c r="KX61" s="1048">
        <f t="shared" ref="KX61:KX70" si="747">SUM(IY61,JK61,JW61,KI61,KU61)</f>
        <v>0</v>
      </c>
      <c r="KY61" s="1047" t="str">
        <f t="shared" ref="KY61:KY70" si="748">IZ61&amp;JL61&amp;JX61&amp;KJ61&amp;KV61</f>
        <v/>
      </c>
    </row>
    <row r="62" spans="1:311" ht="15.75">
      <c r="A62" s="1021" t="s">
        <v>82</v>
      </c>
      <c r="B62" s="770" t="s">
        <v>257</v>
      </c>
      <c r="C62" s="715" t="str">
        <f>VLOOKUP($B62,'OP Info'!$C$121:$J$137,4,FALSE)</f>
        <v>GTS-120</v>
      </c>
      <c r="D62" s="715">
        <f>VLOOKUP($B62,'OP Info'!$C$121:$J$137,3,FALSE)</f>
        <v>1010</v>
      </c>
      <c r="E62" s="716" t="str">
        <f>CONCATENATE(VLOOKUP($B62,'OP Info'!$C$121:$J$137,5,FALSE),"%-",VLOOKUP($B62,'OP Info'!$C$121:$J$137,6,FALSE),"%")</f>
        <v>5%-7%</v>
      </c>
      <c r="F62" s="721"/>
      <c r="G62" s="718">
        <f t="shared" si="639"/>
        <v>0</v>
      </c>
      <c r="H62" s="786"/>
      <c r="I62" s="1054"/>
      <c r="J62" s="719" t="str">
        <f t="shared" si="640"/>
        <v/>
      </c>
      <c r="K62" s="1046" t="str">
        <f t="shared" si="641"/>
        <v/>
      </c>
      <c r="L62" s="720"/>
      <c r="M62" s="721" t="str">
        <f t="shared" si="642"/>
        <v/>
      </c>
      <c r="N62" s="722" t="str">
        <f t="shared" ref="N62:N70" si="749">$B62</f>
        <v>20-1</v>
      </c>
      <c r="O62" s="715" t="str">
        <f t="shared" ref="O62:O70" si="750">$C62</f>
        <v>GTS-120</v>
      </c>
      <c r="P62" s="715">
        <f t="shared" ref="P62:P70" si="751">$D62</f>
        <v>1010</v>
      </c>
      <c r="Q62" s="716" t="str">
        <f t="shared" ref="Q62:Q70" si="752">$E62</f>
        <v>5%-7%</v>
      </c>
      <c r="R62" s="729"/>
      <c r="S62" s="729">
        <f t="shared" si="643"/>
        <v>0</v>
      </c>
      <c r="T62" s="730"/>
      <c r="U62" s="730"/>
      <c r="V62" s="719" t="str">
        <f t="shared" si="644"/>
        <v/>
      </c>
      <c r="W62" s="719" t="str">
        <f t="shared" si="645"/>
        <v/>
      </c>
      <c r="X62" s="1022"/>
      <c r="Y62" s="721" t="str">
        <f t="shared" si="646"/>
        <v/>
      </c>
      <c r="Z62" s="722" t="str">
        <f t="shared" ref="Z62:Z70" si="753">$B62</f>
        <v>20-1</v>
      </c>
      <c r="AA62" s="715" t="str">
        <f t="shared" ref="AA62:AA70" si="754">$C62</f>
        <v>GTS-120</v>
      </c>
      <c r="AB62" s="715">
        <f t="shared" ref="AB62:AB70" si="755">$D62</f>
        <v>1010</v>
      </c>
      <c r="AC62" s="716" t="str">
        <f t="shared" ref="AC62:AC70" si="756">$E62</f>
        <v>5%-7%</v>
      </c>
      <c r="AD62" s="729"/>
      <c r="AE62" s="718">
        <f t="shared" si="647"/>
        <v>0</v>
      </c>
      <c r="AF62" s="730"/>
      <c r="AG62" s="730"/>
      <c r="AH62" s="719" t="str">
        <f t="shared" si="648"/>
        <v/>
      </c>
      <c r="AI62" s="719" t="str">
        <f t="shared" si="649"/>
        <v/>
      </c>
      <c r="AJ62" s="1022"/>
      <c r="AK62" s="721" t="str">
        <f t="shared" si="650"/>
        <v/>
      </c>
      <c r="AL62" s="722" t="str">
        <f t="shared" ref="AL62:AL70" si="757">$B62</f>
        <v>20-1</v>
      </c>
      <c r="AM62" s="715" t="str">
        <f t="shared" ref="AM62:AM70" si="758">$C62</f>
        <v>GTS-120</v>
      </c>
      <c r="AN62" s="715">
        <f t="shared" ref="AN62:AN70" si="759">$D62</f>
        <v>1010</v>
      </c>
      <c r="AO62" s="716" t="str">
        <f t="shared" ref="AO62:AO70" si="760">$E62</f>
        <v>5%-7%</v>
      </c>
      <c r="AP62" s="729"/>
      <c r="AQ62" s="718">
        <f t="shared" si="651"/>
        <v>0</v>
      </c>
      <c r="AR62" s="730"/>
      <c r="AS62" s="730"/>
      <c r="AT62" s="719" t="str">
        <f t="shared" ref="AT62:AT70" si="761">IF(AP62="","",IF(AQ62&gt;0.049999,"",((6-ROUND(AQ62*100,1))*0.01)*AN62))</f>
        <v/>
      </c>
      <c r="AU62" s="1046" t="str">
        <f t="shared" ref="AU62:AU70" si="762">IF(AT62="","",AT62*0.264172)</f>
        <v/>
      </c>
      <c r="AV62" s="1022"/>
      <c r="AW62" s="721" t="str">
        <f t="shared" si="654"/>
        <v/>
      </c>
      <c r="AX62" s="722" t="str">
        <f t="shared" ref="AX62:AX70" si="763">$B62</f>
        <v>20-1</v>
      </c>
      <c r="AY62" s="715" t="str">
        <f t="shared" ref="AY62:AY70" si="764">$C62</f>
        <v>GTS-120</v>
      </c>
      <c r="AZ62" s="715">
        <f t="shared" ref="AZ62:AZ70" si="765">$D62</f>
        <v>1010</v>
      </c>
      <c r="BA62" s="716" t="str">
        <f t="shared" ref="BA62:BA70" si="766">$E62</f>
        <v>5%-7%</v>
      </c>
      <c r="BB62" s="729"/>
      <c r="BC62" s="718">
        <f t="shared" si="655"/>
        <v>0</v>
      </c>
      <c r="BD62" s="730"/>
      <c r="BE62" s="730"/>
      <c r="BF62" s="719" t="str">
        <f t="shared" si="656"/>
        <v/>
      </c>
      <c r="BG62" s="1046" t="str">
        <f t="shared" si="657"/>
        <v/>
      </c>
      <c r="BH62" s="1022"/>
      <c r="BI62" s="721" t="str">
        <f t="shared" si="658"/>
        <v/>
      </c>
      <c r="BJ62" s="731">
        <f t="shared" si="659"/>
        <v>0</v>
      </c>
      <c r="BK62" s="1047" t="str">
        <f t="shared" si="660"/>
        <v/>
      </c>
      <c r="BL62" s="722" t="str">
        <f t="shared" ref="BL62:BL70" si="767">$B62</f>
        <v>20-1</v>
      </c>
      <c r="BM62" s="715" t="str">
        <f t="shared" ref="BM62:BM70" si="768">$C62</f>
        <v>GTS-120</v>
      </c>
      <c r="BN62" s="715">
        <f t="shared" ref="BN62:BN70" si="769">$D62</f>
        <v>1010</v>
      </c>
      <c r="BO62" s="716" t="str">
        <f t="shared" ref="BO62:BO70" si="770">$E62</f>
        <v>5%-7%</v>
      </c>
      <c r="BP62" s="729"/>
      <c r="BQ62" s="718">
        <f t="shared" si="661"/>
        <v>0</v>
      </c>
      <c r="BR62" s="730"/>
      <c r="BS62" s="730"/>
      <c r="BT62" s="719" t="str">
        <f t="shared" si="662"/>
        <v/>
      </c>
      <c r="BU62" s="1046" t="str">
        <f t="shared" si="663"/>
        <v/>
      </c>
      <c r="BV62" s="1022"/>
      <c r="BW62" s="729" t="str">
        <f t="shared" si="664"/>
        <v/>
      </c>
      <c r="BX62" s="722" t="str">
        <f t="shared" ref="BX62:BX70" si="771">$B62</f>
        <v>20-1</v>
      </c>
      <c r="BY62" s="715" t="str">
        <f t="shared" ref="BY62:BY70" si="772">$C62</f>
        <v>GTS-120</v>
      </c>
      <c r="BZ62" s="715">
        <f t="shared" ref="BZ62:BZ70" si="773">$D62</f>
        <v>1010</v>
      </c>
      <c r="CA62" s="716" t="str">
        <f t="shared" ref="CA62:CA70" si="774">$E62</f>
        <v>5%-7%</v>
      </c>
      <c r="CB62" s="729"/>
      <c r="CC62" s="718">
        <f t="shared" si="665"/>
        <v>0</v>
      </c>
      <c r="CD62" s="730"/>
      <c r="CE62" s="730"/>
      <c r="CF62" s="719" t="str">
        <f t="shared" si="666"/>
        <v/>
      </c>
      <c r="CG62" s="1046" t="str">
        <f t="shared" si="667"/>
        <v/>
      </c>
      <c r="CH62" s="1022"/>
      <c r="CI62" s="729" t="str">
        <f t="shared" si="668"/>
        <v/>
      </c>
      <c r="CJ62" s="722" t="str">
        <f t="shared" ref="CJ62:CJ70" si="775">$B62</f>
        <v>20-1</v>
      </c>
      <c r="CK62" s="715" t="str">
        <f t="shared" ref="CK62:CK70" si="776">$C62</f>
        <v>GTS-120</v>
      </c>
      <c r="CL62" s="715">
        <f t="shared" ref="CL62:CL70" si="777">$D62</f>
        <v>1010</v>
      </c>
      <c r="CM62" s="716" t="str">
        <f t="shared" ref="CM62:CM70" si="778">$E62</f>
        <v>5%-7%</v>
      </c>
      <c r="CN62" s="729"/>
      <c r="CO62" s="718">
        <f t="shared" si="669"/>
        <v>0</v>
      </c>
      <c r="CP62" s="730"/>
      <c r="CQ62" s="730"/>
      <c r="CR62" s="719" t="str">
        <f t="shared" si="670"/>
        <v/>
      </c>
      <c r="CS62" s="1046" t="str">
        <f t="shared" si="671"/>
        <v/>
      </c>
      <c r="CT62" s="1022"/>
      <c r="CU62" s="729" t="str">
        <f t="shared" si="672"/>
        <v/>
      </c>
      <c r="CV62" s="722" t="str">
        <f t="shared" ref="CV62:CV70" si="779">$B62</f>
        <v>20-1</v>
      </c>
      <c r="CW62" s="715" t="str">
        <f t="shared" ref="CW62:CW70" si="780">$C62</f>
        <v>GTS-120</v>
      </c>
      <c r="CX62" s="715">
        <f t="shared" ref="CX62:CX70" si="781">$D62</f>
        <v>1010</v>
      </c>
      <c r="CY62" s="716" t="str">
        <f t="shared" ref="CY62:CY70" si="782">$E62</f>
        <v>5%-7%</v>
      </c>
      <c r="CZ62" s="729"/>
      <c r="DA62" s="718">
        <f t="shared" si="673"/>
        <v>0</v>
      </c>
      <c r="DB62" s="730"/>
      <c r="DC62" s="730"/>
      <c r="DD62" s="719" t="str">
        <f t="shared" si="674"/>
        <v/>
      </c>
      <c r="DE62" s="1046" t="str">
        <f t="shared" si="675"/>
        <v/>
      </c>
      <c r="DF62" s="1022"/>
      <c r="DG62" s="729" t="str">
        <f t="shared" si="676"/>
        <v/>
      </c>
      <c r="DH62" s="722" t="str">
        <f t="shared" ref="DH62:DH70" si="783">$B62</f>
        <v>20-1</v>
      </c>
      <c r="DI62" s="715" t="str">
        <f t="shared" ref="DI62:DI70" si="784">$C62</f>
        <v>GTS-120</v>
      </c>
      <c r="DJ62" s="715">
        <f t="shared" ref="DJ62:DJ70" si="785">$D62</f>
        <v>1010</v>
      </c>
      <c r="DK62" s="716" t="str">
        <f t="shared" ref="DK62:DK70" si="786">$E62</f>
        <v>5%-7%</v>
      </c>
      <c r="DL62" s="729"/>
      <c r="DM62" s="718">
        <f t="shared" si="677"/>
        <v>0</v>
      </c>
      <c r="DN62" s="730"/>
      <c r="DO62" s="730"/>
      <c r="DP62" s="719" t="str">
        <f t="shared" si="678"/>
        <v/>
      </c>
      <c r="DQ62" s="1046" t="str">
        <f t="shared" si="679"/>
        <v/>
      </c>
      <c r="DR62" s="1022"/>
      <c r="DS62" s="732" t="str">
        <f t="shared" si="680"/>
        <v/>
      </c>
      <c r="DT62" s="1048">
        <f t="shared" si="681"/>
        <v>0</v>
      </c>
      <c r="DU62" s="1049" t="str">
        <f t="shared" si="682"/>
        <v/>
      </c>
      <c r="DV62" s="722" t="str">
        <f t="shared" ref="DV62:DV70" si="787">$B62</f>
        <v>20-1</v>
      </c>
      <c r="DW62" s="715" t="str">
        <f t="shared" ref="DW62:DW70" si="788">$C62</f>
        <v>GTS-120</v>
      </c>
      <c r="DX62" s="715">
        <f t="shared" ref="DX62:DX70" si="789">$D62</f>
        <v>1010</v>
      </c>
      <c r="DY62" s="716" t="str">
        <f t="shared" ref="DY62:DY70" si="790">$E62</f>
        <v>5%-7%</v>
      </c>
      <c r="DZ62" s="729"/>
      <c r="EA62" s="718">
        <f t="shared" si="683"/>
        <v>0</v>
      </c>
      <c r="EB62" s="730"/>
      <c r="EC62" s="730"/>
      <c r="ED62" s="719" t="str">
        <f t="shared" si="684"/>
        <v/>
      </c>
      <c r="EE62" s="1046" t="str">
        <f t="shared" si="685"/>
        <v/>
      </c>
      <c r="EF62" s="1022"/>
      <c r="EG62" s="729" t="str">
        <f t="shared" si="686"/>
        <v/>
      </c>
      <c r="EH62" s="722" t="str">
        <f t="shared" ref="EH62:EH70" si="791">$B62</f>
        <v>20-1</v>
      </c>
      <c r="EI62" s="715" t="str">
        <f t="shared" ref="EI62:EI70" si="792">$C62</f>
        <v>GTS-120</v>
      </c>
      <c r="EJ62" s="715">
        <f t="shared" ref="EJ62:EJ70" si="793">$D62</f>
        <v>1010</v>
      </c>
      <c r="EK62" s="716" t="str">
        <f t="shared" ref="EK62:EK70" si="794">$E62</f>
        <v>5%-7%</v>
      </c>
      <c r="EL62" s="729"/>
      <c r="EM62" s="718">
        <f t="shared" si="687"/>
        <v>0</v>
      </c>
      <c r="EN62" s="730"/>
      <c r="EO62" s="730"/>
      <c r="EP62" s="719" t="str">
        <f t="shared" si="688"/>
        <v/>
      </c>
      <c r="EQ62" s="1046" t="str">
        <f t="shared" si="689"/>
        <v/>
      </c>
      <c r="ER62" s="1022"/>
      <c r="ES62" s="729" t="str">
        <f t="shared" si="690"/>
        <v/>
      </c>
      <c r="ET62" s="722" t="str">
        <f t="shared" ref="ET62:ET70" si="795">$B62</f>
        <v>20-1</v>
      </c>
      <c r="EU62" s="715" t="str">
        <f t="shared" ref="EU62:EU70" si="796">$C62</f>
        <v>GTS-120</v>
      </c>
      <c r="EV62" s="715">
        <f t="shared" ref="EV62:EV70" si="797">$D62</f>
        <v>1010</v>
      </c>
      <c r="EW62" s="716" t="str">
        <f t="shared" ref="EW62:EW70" si="798">$E62</f>
        <v>5%-7%</v>
      </c>
      <c r="EX62" s="729"/>
      <c r="EY62" s="718">
        <f t="shared" si="691"/>
        <v>0</v>
      </c>
      <c r="EZ62" s="730"/>
      <c r="FA62" s="730"/>
      <c r="FB62" s="719" t="str">
        <f t="shared" si="692"/>
        <v/>
      </c>
      <c r="FC62" s="1046" t="str">
        <f t="shared" si="693"/>
        <v/>
      </c>
      <c r="FD62" s="1022"/>
      <c r="FE62" s="729" t="str">
        <f t="shared" si="694"/>
        <v/>
      </c>
      <c r="FF62" s="722" t="str">
        <f t="shared" ref="FF62:FF70" si="799">$B62</f>
        <v>20-1</v>
      </c>
      <c r="FG62" s="715" t="str">
        <f t="shared" ref="FG62:FG70" si="800">$C62</f>
        <v>GTS-120</v>
      </c>
      <c r="FH62" s="715">
        <f t="shared" ref="FH62:FH70" si="801">$D62</f>
        <v>1010</v>
      </c>
      <c r="FI62" s="716" t="str">
        <f t="shared" ref="FI62:FI70" si="802">$E62</f>
        <v>5%-7%</v>
      </c>
      <c r="FJ62" s="729"/>
      <c r="FK62" s="718">
        <f t="shared" si="695"/>
        <v>0</v>
      </c>
      <c r="FL62" s="730"/>
      <c r="FM62" s="730"/>
      <c r="FN62" s="719" t="str">
        <f t="shared" si="696"/>
        <v/>
      </c>
      <c r="FO62" s="1046" t="str">
        <f t="shared" si="697"/>
        <v/>
      </c>
      <c r="FP62" s="1022"/>
      <c r="FQ62" s="729" t="str">
        <f t="shared" si="698"/>
        <v/>
      </c>
      <c r="FR62" s="722" t="str">
        <f t="shared" ref="FR62:FR70" si="803">$B62</f>
        <v>20-1</v>
      </c>
      <c r="FS62" s="715" t="str">
        <f t="shared" ref="FS62:FS70" si="804">$C62</f>
        <v>GTS-120</v>
      </c>
      <c r="FT62" s="715">
        <f t="shared" ref="FT62:FT70" si="805">$D62</f>
        <v>1010</v>
      </c>
      <c r="FU62" s="716" t="str">
        <f t="shared" ref="FU62:FU70" si="806">$E62</f>
        <v>5%-7%</v>
      </c>
      <c r="FV62" s="729"/>
      <c r="FW62" s="718">
        <f t="shared" si="699"/>
        <v>0</v>
      </c>
      <c r="FX62" s="730"/>
      <c r="FY62" s="730"/>
      <c r="FZ62" s="719" t="str">
        <f t="shared" si="700"/>
        <v/>
      </c>
      <c r="GA62" s="1046" t="str">
        <f t="shared" si="701"/>
        <v/>
      </c>
      <c r="GB62" s="1022"/>
      <c r="GC62" s="729" t="str">
        <f t="shared" si="702"/>
        <v/>
      </c>
      <c r="GD62" s="1048">
        <f t="shared" si="703"/>
        <v>0</v>
      </c>
      <c r="GE62" s="1047" t="str">
        <f t="shared" si="704"/>
        <v/>
      </c>
      <c r="GF62" s="722" t="str">
        <f t="shared" ref="GF62:GF70" si="807">$B62</f>
        <v>20-1</v>
      </c>
      <c r="GG62" s="715" t="str">
        <f t="shared" ref="GG62:GG70" si="808">$C62</f>
        <v>GTS-120</v>
      </c>
      <c r="GH62" s="715">
        <f t="shared" ref="GH62:GH70" si="809">$D62</f>
        <v>1010</v>
      </c>
      <c r="GI62" s="716" t="str">
        <f t="shared" ref="GI62:GI70" si="810">$E62</f>
        <v>5%-7%</v>
      </c>
      <c r="GJ62" s="729"/>
      <c r="GK62" s="718">
        <f t="shared" si="705"/>
        <v>0</v>
      </c>
      <c r="GL62" s="730"/>
      <c r="GM62" s="730"/>
      <c r="GN62" s="719" t="str">
        <f t="shared" si="706"/>
        <v/>
      </c>
      <c r="GO62" s="1046" t="str">
        <f t="shared" si="707"/>
        <v/>
      </c>
      <c r="GP62" s="1022"/>
      <c r="GQ62" s="729" t="str">
        <f t="shared" si="708"/>
        <v/>
      </c>
      <c r="GR62" s="722" t="str">
        <f t="shared" ref="GR62:GR70" si="811">$B62</f>
        <v>20-1</v>
      </c>
      <c r="GS62" s="715" t="str">
        <f t="shared" ref="GS62:GS70" si="812">$C62</f>
        <v>GTS-120</v>
      </c>
      <c r="GT62" s="715">
        <f t="shared" ref="GT62:GT70" si="813">$D62</f>
        <v>1010</v>
      </c>
      <c r="GU62" s="716" t="str">
        <f t="shared" ref="GU62:GU70" si="814">$E62</f>
        <v>5%-7%</v>
      </c>
      <c r="GV62" s="729"/>
      <c r="GW62" s="718">
        <f t="shared" si="709"/>
        <v>0</v>
      </c>
      <c r="GX62" s="730"/>
      <c r="GY62" s="730"/>
      <c r="GZ62" s="719" t="str">
        <f t="shared" si="710"/>
        <v/>
      </c>
      <c r="HA62" s="1046" t="str">
        <f t="shared" si="711"/>
        <v/>
      </c>
      <c r="HB62" s="1022"/>
      <c r="HC62" s="729" t="str">
        <f t="shared" si="712"/>
        <v/>
      </c>
      <c r="HD62" s="722" t="str">
        <f t="shared" ref="HD62:HD70" si="815">$B62</f>
        <v>20-1</v>
      </c>
      <c r="HE62" s="715" t="str">
        <f t="shared" ref="HE62:HE70" si="816">$C62</f>
        <v>GTS-120</v>
      </c>
      <c r="HF62" s="715">
        <f t="shared" ref="HF62:HF70" si="817">$D62</f>
        <v>1010</v>
      </c>
      <c r="HG62" s="716" t="str">
        <f t="shared" ref="HG62:HG70" si="818">$E62</f>
        <v>5%-7%</v>
      </c>
      <c r="HH62" s="729"/>
      <c r="HI62" s="718">
        <f t="shared" si="713"/>
        <v>0</v>
      </c>
      <c r="HJ62" s="730"/>
      <c r="HK62" s="730"/>
      <c r="HL62" s="719" t="str">
        <f t="shared" si="714"/>
        <v/>
      </c>
      <c r="HM62" s="1046" t="str">
        <f t="shared" si="715"/>
        <v/>
      </c>
      <c r="HN62" s="1022"/>
      <c r="HO62" s="729" t="str">
        <f t="shared" si="716"/>
        <v/>
      </c>
      <c r="HP62" s="722" t="str">
        <f t="shared" ref="HP62:HP70" si="819">$B62</f>
        <v>20-1</v>
      </c>
      <c r="HQ62" s="715" t="str">
        <f t="shared" ref="HQ62:HQ70" si="820">$C62</f>
        <v>GTS-120</v>
      </c>
      <c r="HR62" s="715">
        <f t="shared" ref="HR62:HR70" si="821">$D62</f>
        <v>1010</v>
      </c>
      <c r="HS62" s="716" t="str">
        <f t="shared" ref="HS62:HS70" si="822">$E62</f>
        <v>5%-7%</v>
      </c>
      <c r="HT62" s="729"/>
      <c r="HU62" s="718">
        <f t="shared" si="717"/>
        <v>0</v>
      </c>
      <c r="HV62" s="730"/>
      <c r="HW62" s="730"/>
      <c r="HX62" s="719" t="str">
        <f t="shared" si="718"/>
        <v/>
      </c>
      <c r="HY62" s="1046" t="str">
        <f t="shared" si="719"/>
        <v/>
      </c>
      <c r="HZ62" s="1022"/>
      <c r="IA62" s="729" t="str">
        <f t="shared" si="720"/>
        <v/>
      </c>
      <c r="IB62" s="722" t="str">
        <f t="shared" ref="IB62:IB70" si="823">$B62</f>
        <v>20-1</v>
      </c>
      <c r="IC62" s="715" t="str">
        <f t="shared" ref="IC62:IC70" si="824">$C62</f>
        <v>GTS-120</v>
      </c>
      <c r="ID62" s="715">
        <f t="shared" ref="ID62:ID70" si="825">$D62</f>
        <v>1010</v>
      </c>
      <c r="IE62" s="716" t="str">
        <f t="shared" ref="IE62:IE70" si="826">$E62</f>
        <v>5%-7%</v>
      </c>
      <c r="IF62" s="729"/>
      <c r="IG62" s="718">
        <f t="shared" si="721"/>
        <v>0</v>
      </c>
      <c r="IH62" s="730"/>
      <c r="II62" s="730"/>
      <c r="IJ62" s="719" t="str">
        <f t="shared" si="722"/>
        <v/>
      </c>
      <c r="IK62" s="1046" t="str">
        <f t="shared" si="723"/>
        <v/>
      </c>
      <c r="IL62" s="1022"/>
      <c r="IM62" s="729" t="str">
        <f t="shared" si="724"/>
        <v/>
      </c>
      <c r="IN62" s="1048">
        <f t="shared" si="725"/>
        <v>0</v>
      </c>
      <c r="IO62" s="1047" t="str">
        <f t="shared" si="726"/>
        <v/>
      </c>
      <c r="IP62" s="722" t="str">
        <f t="shared" ref="IP62:IP70" si="827">$B62</f>
        <v>20-1</v>
      </c>
      <c r="IQ62" s="715" t="str">
        <f t="shared" ref="IQ62:IQ70" si="828">$C62</f>
        <v>GTS-120</v>
      </c>
      <c r="IR62" s="715">
        <f t="shared" ref="IR62:IR70" si="829">$D62</f>
        <v>1010</v>
      </c>
      <c r="IS62" s="716" t="str">
        <f t="shared" ref="IS62:IS70" si="830">$E62</f>
        <v>5%-7%</v>
      </c>
      <c r="IT62" s="729"/>
      <c r="IU62" s="718">
        <f t="shared" si="727"/>
        <v>0</v>
      </c>
      <c r="IV62" s="730"/>
      <c r="IW62" s="730"/>
      <c r="IX62" s="719" t="str">
        <f t="shared" si="728"/>
        <v/>
      </c>
      <c r="IY62" s="1046" t="str">
        <f t="shared" si="729"/>
        <v/>
      </c>
      <c r="IZ62" s="1022"/>
      <c r="JA62" s="729" t="str">
        <f t="shared" si="730"/>
        <v/>
      </c>
      <c r="JB62" s="722" t="str">
        <f t="shared" ref="JB62:JB70" si="831">$B62</f>
        <v>20-1</v>
      </c>
      <c r="JC62" s="715" t="str">
        <f t="shared" ref="JC62:JC70" si="832">$C62</f>
        <v>GTS-120</v>
      </c>
      <c r="JD62" s="715">
        <f t="shared" ref="JD62:JD70" si="833">$D62</f>
        <v>1010</v>
      </c>
      <c r="JE62" s="716" t="str">
        <f t="shared" ref="JE62:JE70" si="834">$E62</f>
        <v>5%-7%</v>
      </c>
      <c r="JF62" s="729"/>
      <c r="JG62" s="718">
        <f t="shared" si="731"/>
        <v>0</v>
      </c>
      <c r="JH62" s="730"/>
      <c r="JI62" s="730"/>
      <c r="JJ62" s="719" t="str">
        <f t="shared" si="732"/>
        <v/>
      </c>
      <c r="JK62" s="1046" t="str">
        <f t="shared" si="733"/>
        <v/>
      </c>
      <c r="JL62" s="1022"/>
      <c r="JM62" s="729" t="str">
        <f t="shared" si="734"/>
        <v/>
      </c>
      <c r="JN62" s="722" t="str">
        <f t="shared" ref="JN62:JN70" si="835">$B62</f>
        <v>20-1</v>
      </c>
      <c r="JO62" s="715" t="str">
        <f t="shared" ref="JO62:JO70" si="836">$C62</f>
        <v>GTS-120</v>
      </c>
      <c r="JP62" s="715">
        <f t="shared" ref="JP62:JP70" si="837">$D62</f>
        <v>1010</v>
      </c>
      <c r="JQ62" s="716" t="str">
        <f t="shared" ref="JQ62:JQ70" si="838">$E62</f>
        <v>5%-7%</v>
      </c>
      <c r="JR62" s="729"/>
      <c r="JS62" s="718">
        <f t="shared" si="735"/>
        <v>0</v>
      </c>
      <c r="JT62" s="730"/>
      <c r="JU62" s="730"/>
      <c r="JV62" s="719" t="str">
        <f t="shared" si="736"/>
        <v/>
      </c>
      <c r="JW62" s="1046" t="str">
        <f t="shared" si="737"/>
        <v/>
      </c>
      <c r="JX62" s="1022"/>
      <c r="JY62" s="729" t="str">
        <f t="shared" si="738"/>
        <v/>
      </c>
      <c r="JZ62" s="722" t="str">
        <f t="shared" ref="JZ62:JZ70" si="839">$B62</f>
        <v>20-1</v>
      </c>
      <c r="KA62" s="715" t="str">
        <f t="shared" ref="KA62:KA70" si="840">$C62</f>
        <v>GTS-120</v>
      </c>
      <c r="KB62" s="715">
        <f t="shared" ref="KB62:KB70" si="841">$D62</f>
        <v>1010</v>
      </c>
      <c r="KC62" s="716" t="str">
        <f t="shared" ref="KC62:KC70" si="842">$E62</f>
        <v>5%-7%</v>
      </c>
      <c r="KD62" s="729"/>
      <c r="KE62" s="718">
        <f t="shared" si="739"/>
        <v>0</v>
      </c>
      <c r="KF62" s="730"/>
      <c r="KG62" s="730"/>
      <c r="KH62" s="719" t="str">
        <f t="shared" si="740"/>
        <v/>
      </c>
      <c r="KI62" s="1046" t="str">
        <f t="shared" si="741"/>
        <v/>
      </c>
      <c r="KJ62" s="1022"/>
      <c r="KK62" s="729" t="str">
        <f t="shared" si="742"/>
        <v/>
      </c>
      <c r="KL62" s="722" t="str">
        <f t="shared" ref="KL62:KL70" si="843">$B62</f>
        <v>20-1</v>
      </c>
      <c r="KM62" s="715" t="str">
        <f t="shared" ref="KM62:KM70" si="844">$C62</f>
        <v>GTS-120</v>
      </c>
      <c r="KN62" s="715">
        <f t="shared" ref="KN62:KN70" si="845">$D62</f>
        <v>1010</v>
      </c>
      <c r="KO62" s="716" t="str">
        <f t="shared" ref="KO62:KO70" si="846">$E62</f>
        <v>5%-7%</v>
      </c>
      <c r="KP62" s="729"/>
      <c r="KQ62" s="718">
        <f t="shared" si="743"/>
        <v>0</v>
      </c>
      <c r="KR62" s="730"/>
      <c r="KS62" s="730"/>
      <c r="KT62" s="719" t="str">
        <f t="shared" si="744"/>
        <v/>
      </c>
      <c r="KU62" s="1046" t="str">
        <f t="shared" si="745"/>
        <v/>
      </c>
      <c r="KV62" s="1022"/>
      <c r="KW62" s="729" t="str">
        <f t="shared" si="746"/>
        <v/>
      </c>
      <c r="KX62" s="1048">
        <f t="shared" si="747"/>
        <v>0</v>
      </c>
      <c r="KY62" s="1047" t="str">
        <f t="shared" si="748"/>
        <v/>
      </c>
    </row>
    <row r="63" spans="1:311" ht="15.75">
      <c r="A63" s="1021" t="s">
        <v>82</v>
      </c>
      <c r="B63" s="770" t="s">
        <v>259</v>
      </c>
      <c r="C63" s="715" t="str">
        <f>VLOOKUP($B63,'OP Info'!$C$121:$J$137,4,FALSE)</f>
        <v>GTS-120</v>
      </c>
      <c r="D63" s="715">
        <f>VLOOKUP($B63,'OP Info'!$C$121:$J$137,3,FALSE)</f>
        <v>1010</v>
      </c>
      <c r="E63" s="716" t="str">
        <f>CONCATENATE(VLOOKUP($B63,'OP Info'!$C$121:$J$137,5,FALSE),"%-",VLOOKUP($B63,'OP Info'!$C$121:$J$137,6,FALSE),"%")</f>
        <v>5%-7%</v>
      </c>
      <c r="F63" s="721"/>
      <c r="G63" s="718">
        <f t="shared" si="639"/>
        <v>0</v>
      </c>
      <c r="H63" s="786"/>
      <c r="I63" s="1054"/>
      <c r="J63" s="719" t="str">
        <f t="shared" si="640"/>
        <v/>
      </c>
      <c r="K63" s="1046" t="str">
        <f t="shared" si="641"/>
        <v/>
      </c>
      <c r="L63" s="720"/>
      <c r="M63" s="721" t="str">
        <f t="shared" si="642"/>
        <v/>
      </c>
      <c r="N63" s="722" t="str">
        <f t="shared" si="749"/>
        <v>30-1</v>
      </c>
      <c r="O63" s="715" t="str">
        <f t="shared" si="750"/>
        <v>GTS-120</v>
      </c>
      <c r="P63" s="715">
        <f t="shared" si="751"/>
        <v>1010</v>
      </c>
      <c r="Q63" s="716" t="str">
        <f t="shared" si="752"/>
        <v>5%-7%</v>
      </c>
      <c r="R63" s="729"/>
      <c r="S63" s="729">
        <f t="shared" si="643"/>
        <v>0</v>
      </c>
      <c r="T63" s="730"/>
      <c r="U63" s="730"/>
      <c r="V63" s="719" t="str">
        <f t="shared" si="644"/>
        <v/>
      </c>
      <c r="W63" s="719" t="str">
        <f t="shared" si="645"/>
        <v/>
      </c>
      <c r="X63" s="1022"/>
      <c r="Y63" s="721" t="str">
        <f t="shared" si="646"/>
        <v/>
      </c>
      <c r="Z63" s="722" t="str">
        <f t="shared" si="753"/>
        <v>30-1</v>
      </c>
      <c r="AA63" s="715" t="str">
        <f t="shared" si="754"/>
        <v>GTS-120</v>
      </c>
      <c r="AB63" s="715">
        <f t="shared" si="755"/>
        <v>1010</v>
      </c>
      <c r="AC63" s="716" t="str">
        <f t="shared" si="756"/>
        <v>5%-7%</v>
      </c>
      <c r="AD63" s="729"/>
      <c r="AE63" s="718">
        <f t="shared" si="647"/>
        <v>0</v>
      </c>
      <c r="AF63" s="730"/>
      <c r="AG63" s="730"/>
      <c r="AH63" s="719" t="str">
        <f t="shared" si="648"/>
        <v/>
      </c>
      <c r="AI63" s="719" t="str">
        <f t="shared" si="649"/>
        <v/>
      </c>
      <c r="AJ63" s="1022"/>
      <c r="AK63" s="721" t="str">
        <f t="shared" si="650"/>
        <v/>
      </c>
      <c r="AL63" s="722" t="str">
        <f t="shared" si="757"/>
        <v>30-1</v>
      </c>
      <c r="AM63" s="715" t="str">
        <f t="shared" si="758"/>
        <v>GTS-120</v>
      </c>
      <c r="AN63" s="715">
        <f t="shared" si="759"/>
        <v>1010</v>
      </c>
      <c r="AO63" s="716" t="str">
        <f t="shared" si="760"/>
        <v>5%-7%</v>
      </c>
      <c r="AP63" s="729"/>
      <c r="AQ63" s="718">
        <f t="shared" si="651"/>
        <v>0</v>
      </c>
      <c r="AR63" s="730"/>
      <c r="AS63" s="730"/>
      <c r="AT63" s="719" t="str">
        <f t="shared" si="761"/>
        <v/>
      </c>
      <c r="AU63" s="1046" t="str">
        <f t="shared" si="762"/>
        <v/>
      </c>
      <c r="AV63" s="1022"/>
      <c r="AW63" s="721" t="str">
        <f t="shared" si="654"/>
        <v/>
      </c>
      <c r="AX63" s="722" t="str">
        <f t="shared" si="763"/>
        <v>30-1</v>
      </c>
      <c r="AY63" s="715" t="str">
        <f t="shared" si="764"/>
        <v>GTS-120</v>
      </c>
      <c r="AZ63" s="715">
        <f t="shared" si="765"/>
        <v>1010</v>
      </c>
      <c r="BA63" s="716" t="str">
        <f t="shared" si="766"/>
        <v>5%-7%</v>
      </c>
      <c r="BB63" s="729"/>
      <c r="BC63" s="718">
        <f t="shared" si="655"/>
        <v>0</v>
      </c>
      <c r="BD63" s="730"/>
      <c r="BE63" s="730"/>
      <c r="BF63" s="719" t="str">
        <f t="shared" si="656"/>
        <v/>
      </c>
      <c r="BG63" s="1046" t="str">
        <f t="shared" si="657"/>
        <v/>
      </c>
      <c r="BH63" s="1022"/>
      <c r="BI63" s="721" t="str">
        <f t="shared" si="658"/>
        <v/>
      </c>
      <c r="BJ63" s="731">
        <f t="shared" si="659"/>
        <v>0</v>
      </c>
      <c r="BK63" s="1047" t="str">
        <f t="shared" si="660"/>
        <v/>
      </c>
      <c r="BL63" s="722" t="str">
        <f t="shared" si="767"/>
        <v>30-1</v>
      </c>
      <c r="BM63" s="715" t="str">
        <f t="shared" si="768"/>
        <v>GTS-120</v>
      </c>
      <c r="BN63" s="715">
        <f t="shared" si="769"/>
        <v>1010</v>
      </c>
      <c r="BO63" s="716" t="str">
        <f t="shared" si="770"/>
        <v>5%-7%</v>
      </c>
      <c r="BP63" s="729"/>
      <c r="BQ63" s="718">
        <f t="shared" si="661"/>
        <v>0</v>
      </c>
      <c r="BR63" s="730"/>
      <c r="BS63" s="730"/>
      <c r="BT63" s="719" t="str">
        <f t="shared" si="662"/>
        <v/>
      </c>
      <c r="BU63" s="1046" t="str">
        <f t="shared" si="663"/>
        <v/>
      </c>
      <c r="BV63" s="1022"/>
      <c r="BW63" s="729" t="str">
        <f t="shared" si="664"/>
        <v/>
      </c>
      <c r="BX63" s="722" t="str">
        <f t="shared" si="771"/>
        <v>30-1</v>
      </c>
      <c r="BY63" s="715" t="str">
        <f t="shared" si="772"/>
        <v>GTS-120</v>
      </c>
      <c r="BZ63" s="715">
        <f t="shared" si="773"/>
        <v>1010</v>
      </c>
      <c r="CA63" s="716" t="str">
        <f t="shared" si="774"/>
        <v>5%-7%</v>
      </c>
      <c r="CB63" s="729"/>
      <c r="CC63" s="718">
        <f t="shared" si="665"/>
        <v>0</v>
      </c>
      <c r="CD63" s="730"/>
      <c r="CE63" s="730"/>
      <c r="CF63" s="719" t="str">
        <f t="shared" si="666"/>
        <v/>
      </c>
      <c r="CG63" s="1046" t="str">
        <f t="shared" si="667"/>
        <v/>
      </c>
      <c r="CH63" s="1022"/>
      <c r="CI63" s="729" t="str">
        <f t="shared" si="668"/>
        <v/>
      </c>
      <c r="CJ63" s="722" t="str">
        <f t="shared" si="775"/>
        <v>30-1</v>
      </c>
      <c r="CK63" s="715" t="str">
        <f t="shared" si="776"/>
        <v>GTS-120</v>
      </c>
      <c r="CL63" s="715">
        <f t="shared" si="777"/>
        <v>1010</v>
      </c>
      <c r="CM63" s="716" t="str">
        <f t="shared" si="778"/>
        <v>5%-7%</v>
      </c>
      <c r="CN63" s="729"/>
      <c r="CO63" s="718">
        <f t="shared" si="669"/>
        <v>0</v>
      </c>
      <c r="CP63" s="730"/>
      <c r="CQ63" s="730"/>
      <c r="CR63" s="719" t="str">
        <f t="shared" si="670"/>
        <v/>
      </c>
      <c r="CS63" s="1046" t="str">
        <f t="shared" si="671"/>
        <v/>
      </c>
      <c r="CT63" s="1022"/>
      <c r="CU63" s="729" t="str">
        <f t="shared" si="672"/>
        <v/>
      </c>
      <c r="CV63" s="722" t="str">
        <f t="shared" si="779"/>
        <v>30-1</v>
      </c>
      <c r="CW63" s="715" t="str">
        <f t="shared" si="780"/>
        <v>GTS-120</v>
      </c>
      <c r="CX63" s="715">
        <f t="shared" si="781"/>
        <v>1010</v>
      </c>
      <c r="CY63" s="716" t="str">
        <f t="shared" si="782"/>
        <v>5%-7%</v>
      </c>
      <c r="CZ63" s="729"/>
      <c r="DA63" s="718">
        <f t="shared" si="673"/>
        <v>0</v>
      </c>
      <c r="DB63" s="730"/>
      <c r="DC63" s="730"/>
      <c r="DD63" s="719" t="str">
        <f t="shared" si="674"/>
        <v/>
      </c>
      <c r="DE63" s="1046" t="str">
        <f t="shared" si="675"/>
        <v/>
      </c>
      <c r="DF63" s="1022"/>
      <c r="DG63" s="729" t="str">
        <f t="shared" si="676"/>
        <v/>
      </c>
      <c r="DH63" s="722" t="str">
        <f t="shared" si="783"/>
        <v>30-1</v>
      </c>
      <c r="DI63" s="715" t="str">
        <f t="shared" si="784"/>
        <v>GTS-120</v>
      </c>
      <c r="DJ63" s="715">
        <f t="shared" si="785"/>
        <v>1010</v>
      </c>
      <c r="DK63" s="716" t="str">
        <f t="shared" si="786"/>
        <v>5%-7%</v>
      </c>
      <c r="DL63" s="729"/>
      <c r="DM63" s="718">
        <f t="shared" si="677"/>
        <v>0</v>
      </c>
      <c r="DN63" s="730"/>
      <c r="DO63" s="730"/>
      <c r="DP63" s="719" t="str">
        <f t="shared" si="678"/>
        <v/>
      </c>
      <c r="DQ63" s="1046" t="str">
        <f t="shared" si="679"/>
        <v/>
      </c>
      <c r="DR63" s="1022"/>
      <c r="DS63" s="732" t="str">
        <f t="shared" si="680"/>
        <v/>
      </c>
      <c r="DT63" s="1048">
        <f t="shared" si="681"/>
        <v>0</v>
      </c>
      <c r="DU63" s="1049" t="str">
        <f t="shared" si="682"/>
        <v/>
      </c>
      <c r="DV63" s="722" t="str">
        <f t="shared" si="787"/>
        <v>30-1</v>
      </c>
      <c r="DW63" s="715" t="str">
        <f t="shared" si="788"/>
        <v>GTS-120</v>
      </c>
      <c r="DX63" s="715">
        <f t="shared" si="789"/>
        <v>1010</v>
      </c>
      <c r="DY63" s="716" t="str">
        <f t="shared" si="790"/>
        <v>5%-7%</v>
      </c>
      <c r="DZ63" s="729"/>
      <c r="EA63" s="718">
        <f t="shared" si="683"/>
        <v>0</v>
      </c>
      <c r="EB63" s="730"/>
      <c r="EC63" s="730"/>
      <c r="ED63" s="719" t="str">
        <f t="shared" si="684"/>
        <v/>
      </c>
      <c r="EE63" s="1046" t="str">
        <f t="shared" si="685"/>
        <v/>
      </c>
      <c r="EF63" s="1022"/>
      <c r="EG63" s="729" t="str">
        <f t="shared" si="686"/>
        <v/>
      </c>
      <c r="EH63" s="722" t="str">
        <f t="shared" si="791"/>
        <v>30-1</v>
      </c>
      <c r="EI63" s="715" t="str">
        <f t="shared" si="792"/>
        <v>GTS-120</v>
      </c>
      <c r="EJ63" s="715">
        <f t="shared" si="793"/>
        <v>1010</v>
      </c>
      <c r="EK63" s="716" t="str">
        <f t="shared" si="794"/>
        <v>5%-7%</v>
      </c>
      <c r="EL63" s="729"/>
      <c r="EM63" s="718">
        <f t="shared" si="687"/>
        <v>0</v>
      </c>
      <c r="EN63" s="730"/>
      <c r="EO63" s="730"/>
      <c r="EP63" s="719" t="str">
        <f t="shared" si="688"/>
        <v/>
      </c>
      <c r="EQ63" s="1046" t="str">
        <f t="shared" si="689"/>
        <v/>
      </c>
      <c r="ER63" s="1022"/>
      <c r="ES63" s="729" t="str">
        <f t="shared" si="690"/>
        <v/>
      </c>
      <c r="ET63" s="722" t="str">
        <f t="shared" si="795"/>
        <v>30-1</v>
      </c>
      <c r="EU63" s="715" t="str">
        <f t="shared" si="796"/>
        <v>GTS-120</v>
      </c>
      <c r="EV63" s="715">
        <f t="shared" si="797"/>
        <v>1010</v>
      </c>
      <c r="EW63" s="716" t="str">
        <f t="shared" si="798"/>
        <v>5%-7%</v>
      </c>
      <c r="EX63" s="729"/>
      <c r="EY63" s="718">
        <f t="shared" si="691"/>
        <v>0</v>
      </c>
      <c r="EZ63" s="730"/>
      <c r="FA63" s="730"/>
      <c r="FB63" s="719" t="str">
        <f t="shared" si="692"/>
        <v/>
      </c>
      <c r="FC63" s="1046" t="str">
        <f t="shared" si="693"/>
        <v/>
      </c>
      <c r="FD63" s="1022"/>
      <c r="FE63" s="729" t="str">
        <f t="shared" si="694"/>
        <v/>
      </c>
      <c r="FF63" s="722" t="str">
        <f t="shared" si="799"/>
        <v>30-1</v>
      </c>
      <c r="FG63" s="715" t="str">
        <f t="shared" si="800"/>
        <v>GTS-120</v>
      </c>
      <c r="FH63" s="715">
        <f t="shared" si="801"/>
        <v>1010</v>
      </c>
      <c r="FI63" s="716" t="str">
        <f t="shared" si="802"/>
        <v>5%-7%</v>
      </c>
      <c r="FJ63" s="729"/>
      <c r="FK63" s="718">
        <f t="shared" si="695"/>
        <v>0</v>
      </c>
      <c r="FL63" s="730"/>
      <c r="FM63" s="730"/>
      <c r="FN63" s="719" t="str">
        <f t="shared" si="696"/>
        <v/>
      </c>
      <c r="FO63" s="1046" t="str">
        <f t="shared" si="697"/>
        <v/>
      </c>
      <c r="FP63" s="1022"/>
      <c r="FQ63" s="729" t="str">
        <f t="shared" si="698"/>
        <v/>
      </c>
      <c r="FR63" s="722" t="str">
        <f t="shared" si="803"/>
        <v>30-1</v>
      </c>
      <c r="FS63" s="715" t="str">
        <f t="shared" si="804"/>
        <v>GTS-120</v>
      </c>
      <c r="FT63" s="715">
        <f t="shared" si="805"/>
        <v>1010</v>
      </c>
      <c r="FU63" s="716" t="str">
        <f t="shared" si="806"/>
        <v>5%-7%</v>
      </c>
      <c r="FV63" s="729"/>
      <c r="FW63" s="718">
        <f t="shared" si="699"/>
        <v>0</v>
      </c>
      <c r="FX63" s="730"/>
      <c r="FY63" s="730"/>
      <c r="FZ63" s="719" t="str">
        <f t="shared" si="700"/>
        <v/>
      </c>
      <c r="GA63" s="1046" t="str">
        <f t="shared" si="701"/>
        <v/>
      </c>
      <c r="GB63" s="1022"/>
      <c r="GC63" s="729" t="str">
        <f t="shared" si="702"/>
        <v/>
      </c>
      <c r="GD63" s="1048">
        <f t="shared" si="703"/>
        <v>0</v>
      </c>
      <c r="GE63" s="1047" t="str">
        <f t="shared" si="704"/>
        <v/>
      </c>
      <c r="GF63" s="722" t="str">
        <f t="shared" si="807"/>
        <v>30-1</v>
      </c>
      <c r="GG63" s="715" t="str">
        <f t="shared" si="808"/>
        <v>GTS-120</v>
      </c>
      <c r="GH63" s="715">
        <f t="shared" si="809"/>
        <v>1010</v>
      </c>
      <c r="GI63" s="716" t="str">
        <f t="shared" si="810"/>
        <v>5%-7%</v>
      </c>
      <c r="GJ63" s="729"/>
      <c r="GK63" s="718">
        <f t="shared" si="705"/>
        <v>0</v>
      </c>
      <c r="GL63" s="730"/>
      <c r="GM63" s="730"/>
      <c r="GN63" s="719" t="str">
        <f t="shared" si="706"/>
        <v/>
      </c>
      <c r="GO63" s="1046" t="str">
        <f t="shared" si="707"/>
        <v/>
      </c>
      <c r="GP63" s="1022"/>
      <c r="GQ63" s="729" t="str">
        <f t="shared" si="708"/>
        <v/>
      </c>
      <c r="GR63" s="722" t="str">
        <f t="shared" si="811"/>
        <v>30-1</v>
      </c>
      <c r="GS63" s="715" t="str">
        <f t="shared" si="812"/>
        <v>GTS-120</v>
      </c>
      <c r="GT63" s="715">
        <f t="shared" si="813"/>
        <v>1010</v>
      </c>
      <c r="GU63" s="716" t="str">
        <f t="shared" si="814"/>
        <v>5%-7%</v>
      </c>
      <c r="GV63" s="729"/>
      <c r="GW63" s="718">
        <f t="shared" si="709"/>
        <v>0</v>
      </c>
      <c r="GX63" s="730"/>
      <c r="GY63" s="730"/>
      <c r="GZ63" s="719" t="str">
        <f t="shared" si="710"/>
        <v/>
      </c>
      <c r="HA63" s="1046" t="str">
        <f t="shared" si="711"/>
        <v/>
      </c>
      <c r="HB63" s="1022"/>
      <c r="HC63" s="729" t="str">
        <f t="shared" si="712"/>
        <v/>
      </c>
      <c r="HD63" s="722" t="str">
        <f t="shared" si="815"/>
        <v>30-1</v>
      </c>
      <c r="HE63" s="715" t="str">
        <f t="shared" si="816"/>
        <v>GTS-120</v>
      </c>
      <c r="HF63" s="715">
        <f t="shared" si="817"/>
        <v>1010</v>
      </c>
      <c r="HG63" s="716" t="str">
        <f t="shared" si="818"/>
        <v>5%-7%</v>
      </c>
      <c r="HH63" s="729"/>
      <c r="HI63" s="718">
        <f t="shared" si="713"/>
        <v>0</v>
      </c>
      <c r="HJ63" s="730"/>
      <c r="HK63" s="730"/>
      <c r="HL63" s="719" t="str">
        <f t="shared" si="714"/>
        <v/>
      </c>
      <c r="HM63" s="1046" t="str">
        <f t="shared" si="715"/>
        <v/>
      </c>
      <c r="HN63" s="1022"/>
      <c r="HO63" s="729" t="str">
        <f t="shared" si="716"/>
        <v/>
      </c>
      <c r="HP63" s="722" t="str">
        <f t="shared" si="819"/>
        <v>30-1</v>
      </c>
      <c r="HQ63" s="715" t="str">
        <f t="shared" si="820"/>
        <v>GTS-120</v>
      </c>
      <c r="HR63" s="715">
        <f t="shared" si="821"/>
        <v>1010</v>
      </c>
      <c r="HS63" s="716" t="str">
        <f t="shared" si="822"/>
        <v>5%-7%</v>
      </c>
      <c r="HT63" s="729"/>
      <c r="HU63" s="718">
        <f t="shared" si="717"/>
        <v>0</v>
      </c>
      <c r="HV63" s="730"/>
      <c r="HW63" s="730"/>
      <c r="HX63" s="719" t="str">
        <f t="shared" si="718"/>
        <v/>
      </c>
      <c r="HY63" s="1046" t="str">
        <f t="shared" si="719"/>
        <v/>
      </c>
      <c r="HZ63" s="1022"/>
      <c r="IA63" s="729" t="str">
        <f t="shared" si="720"/>
        <v/>
      </c>
      <c r="IB63" s="722" t="str">
        <f t="shared" si="823"/>
        <v>30-1</v>
      </c>
      <c r="IC63" s="715" t="str">
        <f t="shared" si="824"/>
        <v>GTS-120</v>
      </c>
      <c r="ID63" s="715">
        <f t="shared" si="825"/>
        <v>1010</v>
      </c>
      <c r="IE63" s="716" t="str">
        <f t="shared" si="826"/>
        <v>5%-7%</v>
      </c>
      <c r="IF63" s="729"/>
      <c r="IG63" s="718">
        <f t="shared" si="721"/>
        <v>0</v>
      </c>
      <c r="IH63" s="730"/>
      <c r="II63" s="730"/>
      <c r="IJ63" s="719" t="str">
        <f t="shared" si="722"/>
        <v/>
      </c>
      <c r="IK63" s="1046" t="str">
        <f t="shared" si="723"/>
        <v/>
      </c>
      <c r="IL63" s="1022"/>
      <c r="IM63" s="729" t="str">
        <f t="shared" si="724"/>
        <v/>
      </c>
      <c r="IN63" s="1048">
        <f t="shared" si="725"/>
        <v>0</v>
      </c>
      <c r="IO63" s="1047" t="str">
        <f t="shared" si="726"/>
        <v/>
      </c>
      <c r="IP63" s="722" t="str">
        <f t="shared" si="827"/>
        <v>30-1</v>
      </c>
      <c r="IQ63" s="715" t="str">
        <f t="shared" si="828"/>
        <v>GTS-120</v>
      </c>
      <c r="IR63" s="715">
        <f t="shared" si="829"/>
        <v>1010</v>
      </c>
      <c r="IS63" s="716" t="str">
        <f t="shared" si="830"/>
        <v>5%-7%</v>
      </c>
      <c r="IT63" s="729"/>
      <c r="IU63" s="718">
        <f t="shared" si="727"/>
        <v>0</v>
      </c>
      <c r="IV63" s="730"/>
      <c r="IW63" s="730"/>
      <c r="IX63" s="719" t="str">
        <f t="shared" si="728"/>
        <v/>
      </c>
      <c r="IY63" s="1046" t="str">
        <f t="shared" si="729"/>
        <v/>
      </c>
      <c r="IZ63" s="1022"/>
      <c r="JA63" s="729" t="str">
        <f t="shared" si="730"/>
        <v/>
      </c>
      <c r="JB63" s="722" t="str">
        <f t="shared" si="831"/>
        <v>30-1</v>
      </c>
      <c r="JC63" s="715" t="str">
        <f t="shared" si="832"/>
        <v>GTS-120</v>
      </c>
      <c r="JD63" s="715">
        <f t="shared" si="833"/>
        <v>1010</v>
      </c>
      <c r="JE63" s="716" t="str">
        <f t="shared" si="834"/>
        <v>5%-7%</v>
      </c>
      <c r="JF63" s="729"/>
      <c r="JG63" s="718">
        <f t="shared" si="731"/>
        <v>0</v>
      </c>
      <c r="JH63" s="730"/>
      <c r="JI63" s="730"/>
      <c r="JJ63" s="719" t="str">
        <f t="shared" si="732"/>
        <v/>
      </c>
      <c r="JK63" s="1046" t="str">
        <f t="shared" si="733"/>
        <v/>
      </c>
      <c r="JL63" s="1022"/>
      <c r="JM63" s="729" t="str">
        <f t="shared" si="734"/>
        <v/>
      </c>
      <c r="JN63" s="722" t="str">
        <f t="shared" si="835"/>
        <v>30-1</v>
      </c>
      <c r="JO63" s="715" t="str">
        <f t="shared" si="836"/>
        <v>GTS-120</v>
      </c>
      <c r="JP63" s="715">
        <f t="shared" si="837"/>
        <v>1010</v>
      </c>
      <c r="JQ63" s="716" t="str">
        <f t="shared" si="838"/>
        <v>5%-7%</v>
      </c>
      <c r="JR63" s="729"/>
      <c r="JS63" s="718">
        <f t="shared" si="735"/>
        <v>0</v>
      </c>
      <c r="JT63" s="730"/>
      <c r="JU63" s="730"/>
      <c r="JV63" s="719" t="str">
        <f t="shared" si="736"/>
        <v/>
      </c>
      <c r="JW63" s="1046" t="str">
        <f t="shared" si="737"/>
        <v/>
      </c>
      <c r="JX63" s="1022"/>
      <c r="JY63" s="729" t="str">
        <f t="shared" si="738"/>
        <v/>
      </c>
      <c r="JZ63" s="722" t="str">
        <f t="shared" si="839"/>
        <v>30-1</v>
      </c>
      <c r="KA63" s="715" t="str">
        <f t="shared" si="840"/>
        <v>GTS-120</v>
      </c>
      <c r="KB63" s="715">
        <f t="shared" si="841"/>
        <v>1010</v>
      </c>
      <c r="KC63" s="716" t="str">
        <f t="shared" si="842"/>
        <v>5%-7%</v>
      </c>
      <c r="KD63" s="729"/>
      <c r="KE63" s="718">
        <f t="shared" si="739"/>
        <v>0</v>
      </c>
      <c r="KF63" s="730"/>
      <c r="KG63" s="730"/>
      <c r="KH63" s="719" t="str">
        <f t="shared" si="740"/>
        <v/>
      </c>
      <c r="KI63" s="1046" t="str">
        <f t="shared" si="741"/>
        <v/>
      </c>
      <c r="KJ63" s="1022"/>
      <c r="KK63" s="729" t="str">
        <f t="shared" si="742"/>
        <v/>
      </c>
      <c r="KL63" s="722" t="str">
        <f t="shared" si="843"/>
        <v>30-1</v>
      </c>
      <c r="KM63" s="715" t="str">
        <f t="shared" si="844"/>
        <v>GTS-120</v>
      </c>
      <c r="KN63" s="715">
        <f t="shared" si="845"/>
        <v>1010</v>
      </c>
      <c r="KO63" s="716" t="str">
        <f t="shared" si="846"/>
        <v>5%-7%</v>
      </c>
      <c r="KP63" s="729"/>
      <c r="KQ63" s="718">
        <f t="shared" si="743"/>
        <v>0</v>
      </c>
      <c r="KR63" s="730"/>
      <c r="KS63" s="730"/>
      <c r="KT63" s="719" t="str">
        <f t="shared" si="744"/>
        <v/>
      </c>
      <c r="KU63" s="1046" t="str">
        <f t="shared" si="745"/>
        <v/>
      </c>
      <c r="KV63" s="1022"/>
      <c r="KW63" s="729" t="str">
        <f t="shared" si="746"/>
        <v/>
      </c>
      <c r="KX63" s="1048">
        <f t="shared" si="747"/>
        <v>0</v>
      </c>
      <c r="KY63" s="1047" t="str">
        <f t="shared" si="748"/>
        <v/>
      </c>
    </row>
    <row r="64" spans="1:311" ht="15.75">
      <c r="A64" s="86" t="s">
        <v>82</v>
      </c>
      <c r="B64" s="765" t="s">
        <v>263</v>
      </c>
      <c r="C64" s="26" t="str">
        <f>VLOOKUP($B64,'OP Info'!$C$121:$J$137,4,FALSE)</f>
        <v>GTS-120</v>
      </c>
      <c r="D64" s="26">
        <f>VLOOKUP($B64,'OP Info'!$C$121:$J$137,3,FALSE)</f>
        <v>1010</v>
      </c>
      <c r="E64" s="734" t="str">
        <f>CONCATENATE(VLOOKUP($B64,'OP Info'!$C$121:$J$137,5,FALSE),"%-",VLOOKUP($B64,'OP Info'!$C$121:$J$137,6,FALSE),"%")</f>
        <v>5%-7%</v>
      </c>
      <c r="F64" s="739"/>
      <c r="G64" s="374">
        <f t="shared" si="639"/>
        <v>0</v>
      </c>
      <c r="H64" s="991"/>
      <c r="I64" s="1055"/>
      <c r="J64" s="403" t="str">
        <f t="shared" si="640"/>
        <v/>
      </c>
      <c r="K64" s="987" t="str">
        <f t="shared" si="641"/>
        <v/>
      </c>
      <c r="L64" s="741"/>
      <c r="M64" s="739" t="str">
        <f t="shared" si="642"/>
        <v/>
      </c>
      <c r="N64" s="28" t="str">
        <f t="shared" si="749"/>
        <v>10-2</v>
      </c>
      <c r="O64" s="26" t="str">
        <f t="shared" si="750"/>
        <v>GTS-120</v>
      </c>
      <c r="P64" s="26">
        <f t="shared" si="751"/>
        <v>1010</v>
      </c>
      <c r="Q64" s="734" t="str">
        <f t="shared" si="752"/>
        <v>5%-7%</v>
      </c>
      <c r="R64" s="90"/>
      <c r="S64" s="90">
        <f t="shared" si="643"/>
        <v>0</v>
      </c>
      <c r="T64" s="24"/>
      <c r="U64" s="24"/>
      <c r="V64" s="403" t="str">
        <f t="shared" si="644"/>
        <v/>
      </c>
      <c r="W64" s="403" t="str">
        <f t="shared" si="645"/>
        <v/>
      </c>
      <c r="X64" s="986"/>
      <c r="Y64" s="739" t="str">
        <f t="shared" si="646"/>
        <v/>
      </c>
      <c r="Z64" s="28" t="str">
        <f t="shared" si="753"/>
        <v>10-2</v>
      </c>
      <c r="AA64" s="26" t="str">
        <f t="shared" si="754"/>
        <v>GTS-120</v>
      </c>
      <c r="AB64" s="26">
        <f t="shared" si="755"/>
        <v>1010</v>
      </c>
      <c r="AC64" s="734" t="str">
        <f t="shared" si="756"/>
        <v>5%-7%</v>
      </c>
      <c r="AD64" s="90"/>
      <c r="AE64" s="374">
        <f t="shared" si="647"/>
        <v>0</v>
      </c>
      <c r="AF64" s="24"/>
      <c r="AG64" s="24"/>
      <c r="AH64" s="403" t="str">
        <f t="shared" si="648"/>
        <v/>
      </c>
      <c r="AI64" s="403" t="str">
        <f t="shared" si="649"/>
        <v/>
      </c>
      <c r="AJ64" s="986"/>
      <c r="AK64" s="739" t="str">
        <f t="shared" si="650"/>
        <v/>
      </c>
      <c r="AL64" s="28" t="str">
        <f t="shared" si="757"/>
        <v>10-2</v>
      </c>
      <c r="AM64" s="26" t="str">
        <f t="shared" si="758"/>
        <v>GTS-120</v>
      </c>
      <c r="AN64" s="26">
        <f t="shared" si="759"/>
        <v>1010</v>
      </c>
      <c r="AO64" s="734" t="str">
        <f t="shared" si="760"/>
        <v>5%-7%</v>
      </c>
      <c r="AP64" s="90"/>
      <c r="AQ64" s="374">
        <f t="shared" si="651"/>
        <v>0</v>
      </c>
      <c r="AR64" s="24"/>
      <c r="AS64" s="24"/>
      <c r="AT64" s="403" t="str">
        <f t="shared" si="761"/>
        <v/>
      </c>
      <c r="AU64" s="987" t="str">
        <f t="shared" si="762"/>
        <v/>
      </c>
      <c r="AV64" s="986"/>
      <c r="AW64" s="739" t="str">
        <f t="shared" si="654"/>
        <v/>
      </c>
      <c r="AX64" s="28" t="str">
        <f t="shared" si="763"/>
        <v>10-2</v>
      </c>
      <c r="AY64" s="26" t="str">
        <f t="shared" si="764"/>
        <v>GTS-120</v>
      </c>
      <c r="AZ64" s="26">
        <f t="shared" si="765"/>
        <v>1010</v>
      </c>
      <c r="BA64" s="734" t="str">
        <f t="shared" si="766"/>
        <v>5%-7%</v>
      </c>
      <c r="BB64" s="90"/>
      <c r="BC64" s="374">
        <f t="shared" si="655"/>
        <v>0</v>
      </c>
      <c r="BD64" s="24"/>
      <c r="BE64" s="24"/>
      <c r="BF64" s="403" t="str">
        <f t="shared" si="656"/>
        <v/>
      </c>
      <c r="BG64" s="987" t="str">
        <f t="shared" si="657"/>
        <v/>
      </c>
      <c r="BH64" s="986"/>
      <c r="BI64" s="739" t="str">
        <f t="shared" si="658"/>
        <v/>
      </c>
      <c r="BJ64" s="740">
        <f t="shared" si="659"/>
        <v>0</v>
      </c>
      <c r="BK64" s="988" t="str">
        <f t="shared" si="660"/>
        <v/>
      </c>
      <c r="BL64" s="28" t="str">
        <f t="shared" si="767"/>
        <v>10-2</v>
      </c>
      <c r="BM64" s="26" t="str">
        <f t="shared" si="768"/>
        <v>GTS-120</v>
      </c>
      <c r="BN64" s="26">
        <f t="shared" si="769"/>
        <v>1010</v>
      </c>
      <c r="BO64" s="734" t="str">
        <f t="shared" si="770"/>
        <v>5%-7%</v>
      </c>
      <c r="BP64" s="90"/>
      <c r="BQ64" s="374">
        <f t="shared" si="661"/>
        <v>0</v>
      </c>
      <c r="BR64" s="24"/>
      <c r="BS64" s="24"/>
      <c r="BT64" s="403" t="str">
        <f t="shared" si="662"/>
        <v/>
      </c>
      <c r="BU64" s="987" t="str">
        <f t="shared" si="663"/>
        <v/>
      </c>
      <c r="BV64" s="986"/>
      <c r="BW64" s="90" t="str">
        <f t="shared" si="664"/>
        <v/>
      </c>
      <c r="BX64" s="28" t="str">
        <f t="shared" si="771"/>
        <v>10-2</v>
      </c>
      <c r="BY64" s="26" t="str">
        <f t="shared" si="772"/>
        <v>GTS-120</v>
      </c>
      <c r="BZ64" s="26">
        <f t="shared" si="773"/>
        <v>1010</v>
      </c>
      <c r="CA64" s="734" t="str">
        <f t="shared" si="774"/>
        <v>5%-7%</v>
      </c>
      <c r="CB64" s="90"/>
      <c r="CC64" s="374">
        <f t="shared" si="665"/>
        <v>0</v>
      </c>
      <c r="CD64" s="24"/>
      <c r="CE64" s="24"/>
      <c r="CF64" s="403" t="str">
        <f t="shared" si="666"/>
        <v/>
      </c>
      <c r="CG64" s="987" t="str">
        <f t="shared" si="667"/>
        <v/>
      </c>
      <c r="CH64" s="986"/>
      <c r="CI64" s="90" t="str">
        <f t="shared" si="668"/>
        <v/>
      </c>
      <c r="CJ64" s="28" t="str">
        <f t="shared" si="775"/>
        <v>10-2</v>
      </c>
      <c r="CK64" s="26" t="str">
        <f t="shared" si="776"/>
        <v>GTS-120</v>
      </c>
      <c r="CL64" s="26">
        <f t="shared" si="777"/>
        <v>1010</v>
      </c>
      <c r="CM64" s="734" t="str">
        <f t="shared" si="778"/>
        <v>5%-7%</v>
      </c>
      <c r="CN64" s="90"/>
      <c r="CO64" s="374">
        <f t="shared" si="669"/>
        <v>0</v>
      </c>
      <c r="CP64" s="24"/>
      <c r="CQ64" s="24"/>
      <c r="CR64" s="403" t="str">
        <f t="shared" si="670"/>
        <v/>
      </c>
      <c r="CS64" s="987" t="str">
        <f t="shared" si="671"/>
        <v/>
      </c>
      <c r="CT64" s="986"/>
      <c r="CU64" s="90" t="str">
        <f t="shared" si="672"/>
        <v/>
      </c>
      <c r="CV64" s="28" t="str">
        <f t="shared" si="779"/>
        <v>10-2</v>
      </c>
      <c r="CW64" s="26" t="str">
        <f t="shared" si="780"/>
        <v>GTS-120</v>
      </c>
      <c r="CX64" s="26">
        <f t="shared" si="781"/>
        <v>1010</v>
      </c>
      <c r="CY64" s="734" t="str">
        <f t="shared" si="782"/>
        <v>5%-7%</v>
      </c>
      <c r="CZ64" s="90"/>
      <c r="DA64" s="374">
        <f t="shared" si="673"/>
        <v>0</v>
      </c>
      <c r="DB64" s="24"/>
      <c r="DC64" s="24"/>
      <c r="DD64" s="403" t="str">
        <f t="shared" si="674"/>
        <v/>
      </c>
      <c r="DE64" s="987" t="str">
        <f t="shared" si="675"/>
        <v/>
      </c>
      <c r="DF64" s="986"/>
      <c r="DG64" s="90" t="str">
        <f t="shared" si="676"/>
        <v/>
      </c>
      <c r="DH64" s="28" t="str">
        <f t="shared" si="783"/>
        <v>10-2</v>
      </c>
      <c r="DI64" s="26" t="str">
        <f t="shared" si="784"/>
        <v>GTS-120</v>
      </c>
      <c r="DJ64" s="26">
        <f t="shared" si="785"/>
        <v>1010</v>
      </c>
      <c r="DK64" s="734" t="str">
        <f t="shared" si="786"/>
        <v>5%-7%</v>
      </c>
      <c r="DL64" s="90"/>
      <c r="DM64" s="374">
        <f t="shared" si="677"/>
        <v>0</v>
      </c>
      <c r="DN64" s="24"/>
      <c r="DO64" s="24"/>
      <c r="DP64" s="403" t="str">
        <f t="shared" si="678"/>
        <v/>
      </c>
      <c r="DQ64" s="987" t="str">
        <f t="shared" si="679"/>
        <v/>
      </c>
      <c r="DR64" s="986"/>
      <c r="DS64" s="742" t="str">
        <f t="shared" si="680"/>
        <v/>
      </c>
      <c r="DT64" s="989">
        <f t="shared" si="681"/>
        <v>0</v>
      </c>
      <c r="DU64" s="990" t="str">
        <f t="shared" si="682"/>
        <v/>
      </c>
      <c r="DV64" s="28" t="str">
        <f t="shared" si="787"/>
        <v>10-2</v>
      </c>
      <c r="DW64" s="26" t="str">
        <f t="shared" si="788"/>
        <v>GTS-120</v>
      </c>
      <c r="DX64" s="26">
        <f t="shared" si="789"/>
        <v>1010</v>
      </c>
      <c r="DY64" s="734" t="str">
        <f t="shared" si="790"/>
        <v>5%-7%</v>
      </c>
      <c r="DZ64" s="90"/>
      <c r="EA64" s="374">
        <f t="shared" si="683"/>
        <v>0</v>
      </c>
      <c r="EB64" s="24"/>
      <c r="EC64" s="24"/>
      <c r="ED64" s="403" t="str">
        <f t="shared" si="684"/>
        <v/>
      </c>
      <c r="EE64" s="987" t="str">
        <f t="shared" si="685"/>
        <v/>
      </c>
      <c r="EF64" s="986"/>
      <c r="EG64" s="90" t="str">
        <f t="shared" si="686"/>
        <v/>
      </c>
      <c r="EH64" s="28" t="str">
        <f t="shared" si="791"/>
        <v>10-2</v>
      </c>
      <c r="EI64" s="26" t="str">
        <f t="shared" si="792"/>
        <v>GTS-120</v>
      </c>
      <c r="EJ64" s="26">
        <f t="shared" si="793"/>
        <v>1010</v>
      </c>
      <c r="EK64" s="734" t="str">
        <f t="shared" si="794"/>
        <v>5%-7%</v>
      </c>
      <c r="EL64" s="90"/>
      <c r="EM64" s="374">
        <f t="shared" si="687"/>
        <v>0</v>
      </c>
      <c r="EN64" s="24"/>
      <c r="EO64" s="24"/>
      <c r="EP64" s="403" t="str">
        <f t="shared" si="688"/>
        <v/>
      </c>
      <c r="EQ64" s="987" t="str">
        <f t="shared" si="689"/>
        <v/>
      </c>
      <c r="ER64" s="986"/>
      <c r="ES64" s="90" t="str">
        <f t="shared" si="690"/>
        <v/>
      </c>
      <c r="ET64" s="28" t="str">
        <f t="shared" si="795"/>
        <v>10-2</v>
      </c>
      <c r="EU64" s="26" t="str">
        <f t="shared" si="796"/>
        <v>GTS-120</v>
      </c>
      <c r="EV64" s="26">
        <f t="shared" si="797"/>
        <v>1010</v>
      </c>
      <c r="EW64" s="734" t="str">
        <f t="shared" si="798"/>
        <v>5%-7%</v>
      </c>
      <c r="EX64" s="90"/>
      <c r="EY64" s="374">
        <f t="shared" si="691"/>
        <v>0</v>
      </c>
      <c r="EZ64" s="24"/>
      <c r="FA64" s="24"/>
      <c r="FB64" s="403" t="str">
        <f t="shared" si="692"/>
        <v/>
      </c>
      <c r="FC64" s="987" t="str">
        <f t="shared" si="693"/>
        <v/>
      </c>
      <c r="FD64" s="986"/>
      <c r="FE64" s="90" t="str">
        <f t="shared" si="694"/>
        <v/>
      </c>
      <c r="FF64" s="28" t="str">
        <f t="shared" si="799"/>
        <v>10-2</v>
      </c>
      <c r="FG64" s="26" t="str">
        <f t="shared" si="800"/>
        <v>GTS-120</v>
      </c>
      <c r="FH64" s="26">
        <f t="shared" si="801"/>
        <v>1010</v>
      </c>
      <c r="FI64" s="734" t="str">
        <f t="shared" si="802"/>
        <v>5%-7%</v>
      </c>
      <c r="FJ64" s="90"/>
      <c r="FK64" s="374">
        <f t="shared" si="695"/>
        <v>0</v>
      </c>
      <c r="FL64" s="24"/>
      <c r="FM64" s="24"/>
      <c r="FN64" s="403" t="str">
        <f t="shared" si="696"/>
        <v/>
      </c>
      <c r="FO64" s="987" t="str">
        <f t="shared" si="697"/>
        <v/>
      </c>
      <c r="FP64" s="986"/>
      <c r="FQ64" s="90" t="str">
        <f t="shared" si="698"/>
        <v/>
      </c>
      <c r="FR64" s="28" t="str">
        <f t="shared" si="803"/>
        <v>10-2</v>
      </c>
      <c r="FS64" s="26" t="str">
        <f t="shared" si="804"/>
        <v>GTS-120</v>
      </c>
      <c r="FT64" s="26">
        <f t="shared" si="805"/>
        <v>1010</v>
      </c>
      <c r="FU64" s="734" t="str">
        <f t="shared" si="806"/>
        <v>5%-7%</v>
      </c>
      <c r="FV64" s="90"/>
      <c r="FW64" s="374">
        <f t="shared" si="699"/>
        <v>0</v>
      </c>
      <c r="FX64" s="24"/>
      <c r="FY64" s="24"/>
      <c r="FZ64" s="403" t="str">
        <f t="shared" si="700"/>
        <v/>
      </c>
      <c r="GA64" s="987" t="str">
        <f t="shared" si="701"/>
        <v/>
      </c>
      <c r="GB64" s="986"/>
      <c r="GC64" s="90" t="str">
        <f t="shared" si="702"/>
        <v/>
      </c>
      <c r="GD64" s="989">
        <f t="shared" si="703"/>
        <v>0</v>
      </c>
      <c r="GE64" s="988" t="str">
        <f t="shared" si="704"/>
        <v/>
      </c>
      <c r="GF64" s="28" t="str">
        <f t="shared" si="807"/>
        <v>10-2</v>
      </c>
      <c r="GG64" s="26" t="str">
        <f t="shared" si="808"/>
        <v>GTS-120</v>
      </c>
      <c r="GH64" s="26">
        <f t="shared" si="809"/>
        <v>1010</v>
      </c>
      <c r="GI64" s="734" t="str">
        <f t="shared" si="810"/>
        <v>5%-7%</v>
      </c>
      <c r="GJ64" s="90"/>
      <c r="GK64" s="374">
        <f t="shared" si="705"/>
        <v>0</v>
      </c>
      <c r="GL64" s="24"/>
      <c r="GM64" s="24"/>
      <c r="GN64" s="403" t="str">
        <f t="shared" si="706"/>
        <v/>
      </c>
      <c r="GO64" s="987" t="str">
        <f t="shared" si="707"/>
        <v/>
      </c>
      <c r="GP64" s="986"/>
      <c r="GQ64" s="90" t="str">
        <f t="shared" si="708"/>
        <v/>
      </c>
      <c r="GR64" s="28" t="str">
        <f t="shared" si="811"/>
        <v>10-2</v>
      </c>
      <c r="GS64" s="26" t="str">
        <f t="shared" si="812"/>
        <v>GTS-120</v>
      </c>
      <c r="GT64" s="26">
        <f t="shared" si="813"/>
        <v>1010</v>
      </c>
      <c r="GU64" s="734" t="str">
        <f t="shared" si="814"/>
        <v>5%-7%</v>
      </c>
      <c r="GV64" s="90"/>
      <c r="GW64" s="374">
        <f t="shared" si="709"/>
        <v>0</v>
      </c>
      <c r="GX64" s="24"/>
      <c r="GY64" s="24"/>
      <c r="GZ64" s="403" t="str">
        <f t="shared" si="710"/>
        <v/>
      </c>
      <c r="HA64" s="987" t="str">
        <f t="shared" si="711"/>
        <v/>
      </c>
      <c r="HB64" s="986"/>
      <c r="HC64" s="90" t="str">
        <f t="shared" si="712"/>
        <v/>
      </c>
      <c r="HD64" s="28" t="str">
        <f t="shared" si="815"/>
        <v>10-2</v>
      </c>
      <c r="HE64" s="26" t="str">
        <f t="shared" si="816"/>
        <v>GTS-120</v>
      </c>
      <c r="HF64" s="26">
        <f t="shared" si="817"/>
        <v>1010</v>
      </c>
      <c r="HG64" s="734" t="str">
        <f t="shared" si="818"/>
        <v>5%-7%</v>
      </c>
      <c r="HH64" s="90"/>
      <c r="HI64" s="374">
        <f t="shared" si="713"/>
        <v>0</v>
      </c>
      <c r="HJ64" s="24"/>
      <c r="HK64" s="24"/>
      <c r="HL64" s="403" t="str">
        <f t="shared" si="714"/>
        <v/>
      </c>
      <c r="HM64" s="987" t="str">
        <f t="shared" si="715"/>
        <v/>
      </c>
      <c r="HN64" s="986"/>
      <c r="HO64" s="90" t="str">
        <f t="shared" si="716"/>
        <v/>
      </c>
      <c r="HP64" s="28" t="str">
        <f t="shared" si="819"/>
        <v>10-2</v>
      </c>
      <c r="HQ64" s="26" t="str">
        <f t="shared" si="820"/>
        <v>GTS-120</v>
      </c>
      <c r="HR64" s="26">
        <f t="shared" si="821"/>
        <v>1010</v>
      </c>
      <c r="HS64" s="734" t="str">
        <f t="shared" si="822"/>
        <v>5%-7%</v>
      </c>
      <c r="HT64" s="90"/>
      <c r="HU64" s="374">
        <f t="shared" si="717"/>
        <v>0</v>
      </c>
      <c r="HV64" s="24"/>
      <c r="HW64" s="24"/>
      <c r="HX64" s="403" t="str">
        <f t="shared" si="718"/>
        <v/>
      </c>
      <c r="HY64" s="987" t="str">
        <f t="shared" si="719"/>
        <v/>
      </c>
      <c r="HZ64" s="986"/>
      <c r="IA64" s="90" t="str">
        <f t="shared" si="720"/>
        <v/>
      </c>
      <c r="IB64" s="28" t="str">
        <f t="shared" si="823"/>
        <v>10-2</v>
      </c>
      <c r="IC64" s="26" t="str">
        <f t="shared" si="824"/>
        <v>GTS-120</v>
      </c>
      <c r="ID64" s="26">
        <f t="shared" si="825"/>
        <v>1010</v>
      </c>
      <c r="IE64" s="734" t="str">
        <f t="shared" si="826"/>
        <v>5%-7%</v>
      </c>
      <c r="IF64" s="90"/>
      <c r="IG64" s="374">
        <f t="shared" si="721"/>
        <v>0</v>
      </c>
      <c r="IH64" s="24"/>
      <c r="II64" s="24"/>
      <c r="IJ64" s="403" t="str">
        <f t="shared" si="722"/>
        <v/>
      </c>
      <c r="IK64" s="987" t="str">
        <f t="shared" si="723"/>
        <v/>
      </c>
      <c r="IL64" s="986"/>
      <c r="IM64" s="90" t="str">
        <f t="shared" si="724"/>
        <v/>
      </c>
      <c r="IN64" s="989">
        <f t="shared" si="725"/>
        <v>0</v>
      </c>
      <c r="IO64" s="988" t="str">
        <f t="shared" si="726"/>
        <v/>
      </c>
      <c r="IP64" s="28" t="str">
        <f t="shared" si="827"/>
        <v>10-2</v>
      </c>
      <c r="IQ64" s="26" t="str">
        <f t="shared" si="828"/>
        <v>GTS-120</v>
      </c>
      <c r="IR64" s="26">
        <f t="shared" si="829"/>
        <v>1010</v>
      </c>
      <c r="IS64" s="734" t="str">
        <f t="shared" si="830"/>
        <v>5%-7%</v>
      </c>
      <c r="IT64" s="90"/>
      <c r="IU64" s="374">
        <f t="shared" si="727"/>
        <v>0</v>
      </c>
      <c r="IV64" s="24"/>
      <c r="IW64" s="24"/>
      <c r="IX64" s="403" t="str">
        <f t="shared" si="728"/>
        <v/>
      </c>
      <c r="IY64" s="987" t="str">
        <f t="shared" si="729"/>
        <v/>
      </c>
      <c r="IZ64" s="986"/>
      <c r="JA64" s="90" t="str">
        <f t="shared" si="730"/>
        <v/>
      </c>
      <c r="JB64" s="28" t="str">
        <f t="shared" si="831"/>
        <v>10-2</v>
      </c>
      <c r="JC64" s="26" t="str">
        <f t="shared" si="832"/>
        <v>GTS-120</v>
      </c>
      <c r="JD64" s="26">
        <f t="shared" si="833"/>
        <v>1010</v>
      </c>
      <c r="JE64" s="734" t="str">
        <f t="shared" si="834"/>
        <v>5%-7%</v>
      </c>
      <c r="JF64" s="90"/>
      <c r="JG64" s="374">
        <f t="shared" si="731"/>
        <v>0</v>
      </c>
      <c r="JH64" s="24"/>
      <c r="JI64" s="24"/>
      <c r="JJ64" s="403" t="str">
        <f t="shared" si="732"/>
        <v/>
      </c>
      <c r="JK64" s="987" t="str">
        <f t="shared" si="733"/>
        <v/>
      </c>
      <c r="JL64" s="986"/>
      <c r="JM64" s="90" t="str">
        <f t="shared" si="734"/>
        <v/>
      </c>
      <c r="JN64" s="28" t="str">
        <f t="shared" si="835"/>
        <v>10-2</v>
      </c>
      <c r="JO64" s="26" t="str">
        <f t="shared" si="836"/>
        <v>GTS-120</v>
      </c>
      <c r="JP64" s="26">
        <f t="shared" si="837"/>
        <v>1010</v>
      </c>
      <c r="JQ64" s="734" t="str">
        <f t="shared" si="838"/>
        <v>5%-7%</v>
      </c>
      <c r="JR64" s="90"/>
      <c r="JS64" s="374">
        <f t="shared" si="735"/>
        <v>0</v>
      </c>
      <c r="JT64" s="24"/>
      <c r="JU64" s="24"/>
      <c r="JV64" s="403" t="str">
        <f t="shared" si="736"/>
        <v/>
      </c>
      <c r="JW64" s="987" t="str">
        <f t="shared" si="737"/>
        <v/>
      </c>
      <c r="JX64" s="986"/>
      <c r="JY64" s="90" t="str">
        <f t="shared" si="738"/>
        <v/>
      </c>
      <c r="JZ64" s="28" t="str">
        <f t="shared" si="839"/>
        <v>10-2</v>
      </c>
      <c r="KA64" s="26" t="str">
        <f t="shared" si="840"/>
        <v>GTS-120</v>
      </c>
      <c r="KB64" s="26">
        <f t="shared" si="841"/>
        <v>1010</v>
      </c>
      <c r="KC64" s="734" t="str">
        <f t="shared" si="842"/>
        <v>5%-7%</v>
      </c>
      <c r="KD64" s="90"/>
      <c r="KE64" s="374">
        <f t="shared" si="739"/>
        <v>0</v>
      </c>
      <c r="KF64" s="24"/>
      <c r="KG64" s="24"/>
      <c r="KH64" s="403" t="str">
        <f t="shared" si="740"/>
        <v/>
      </c>
      <c r="KI64" s="987" t="str">
        <f t="shared" si="741"/>
        <v/>
      </c>
      <c r="KJ64" s="986"/>
      <c r="KK64" s="90" t="str">
        <f t="shared" si="742"/>
        <v/>
      </c>
      <c r="KL64" s="28" t="str">
        <f t="shared" si="843"/>
        <v>10-2</v>
      </c>
      <c r="KM64" s="26" t="str">
        <f t="shared" si="844"/>
        <v>GTS-120</v>
      </c>
      <c r="KN64" s="26">
        <f t="shared" si="845"/>
        <v>1010</v>
      </c>
      <c r="KO64" s="734" t="str">
        <f t="shared" si="846"/>
        <v>5%-7%</v>
      </c>
      <c r="KP64" s="90"/>
      <c r="KQ64" s="374">
        <f t="shared" si="743"/>
        <v>0</v>
      </c>
      <c r="KR64" s="24"/>
      <c r="KS64" s="24"/>
      <c r="KT64" s="403" t="str">
        <f t="shared" si="744"/>
        <v/>
      </c>
      <c r="KU64" s="987" t="str">
        <f t="shared" si="745"/>
        <v/>
      </c>
      <c r="KV64" s="986"/>
      <c r="KW64" s="90" t="str">
        <f t="shared" si="746"/>
        <v/>
      </c>
      <c r="KX64" s="989">
        <f t="shared" si="747"/>
        <v>0</v>
      </c>
      <c r="KY64" s="988" t="str">
        <f t="shared" si="748"/>
        <v/>
      </c>
    </row>
    <row r="65" spans="1:311" ht="15.75">
      <c r="A65" s="86" t="s">
        <v>41</v>
      </c>
      <c r="B65" s="765" t="s">
        <v>266</v>
      </c>
      <c r="C65" s="26" t="str">
        <f>VLOOKUP($B65,'OP Info'!$C$121:$J$137,4,FALSE)</f>
        <v>GTS-120</v>
      </c>
      <c r="D65" s="26">
        <f>VLOOKUP($B65,'OP Info'!$C$121:$J$137,3,FALSE)</f>
        <v>1010</v>
      </c>
      <c r="E65" s="734" t="str">
        <f>CONCATENATE(VLOOKUP($B65,'OP Info'!$C$121:$J$137,5,FALSE),"%-",VLOOKUP($B65,'OP Info'!$C$121:$J$137,6,FALSE),"%")</f>
        <v>5%-7%</v>
      </c>
      <c r="F65" s="90"/>
      <c r="G65" s="374">
        <f t="shared" si="639"/>
        <v>0</v>
      </c>
      <c r="H65" s="24"/>
      <c r="I65" s="24"/>
      <c r="J65" s="403" t="str">
        <f t="shared" si="640"/>
        <v/>
      </c>
      <c r="K65" s="987" t="str">
        <f t="shared" si="641"/>
        <v/>
      </c>
      <c r="L65" s="741"/>
      <c r="M65" s="739" t="str">
        <f t="shared" si="642"/>
        <v/>
      </c>
      <c r="N65" s="379" t="str">
        <f t="shared" si="749"/>
        <v>20-2</v>
      </c>
      <c r="O65" s="24" t="str">
        <f t="shared" si="750"/>
        <v>GTS-120</v>
      </c>
      <c r="P65" s="380">
        <f t="shared" si="751"/>
        <v>1010</v>
      </c>
      <c r="Q65" s="734" t="str">
        <f t="shared" si="752"/>
        <v>5%-7%</v>
      </c>
      <c r="R65" s="90"/>
      <c r="S65" s="90">
        <f t="shared" si="643"/>
        <v>0</v>
      </c>
      <c r="T65" s="24"/>
      <c r="U65" s="24"/>
      <c r="V65" s="403" t="str">
        <f t="shared" si="644"/>
        <v/>
      </c>
      <c r="W65" s="403" t="str">
        <f t="shared" si="645"/>
        <v/>
      </c>
      <c r="X65" s="986"/>
      <c r="Y65" s="739" t="str">
        <f t="shared" si="646"/>
        <v/>
      </c>
      <c r="Z65" s="379" t="str">
        <f t="shared" si="753"/>
        <v>20-2</v>
      </c>
      <c r="AA65" s="24" t="str">
        <f t="shared" si="754"/>
        <v>GTS-120</v>
      </c>
      <c r="AB65" s="380">
        <f t="shared" si="755"/>
        <v>1010</v>
      </c>
      <c r="AC65" s="734" t="str">
        <f t="shared" si="756"/>
        <v>5%-7%</v>
      </c>
      <c r="AD65" s="90"/>
      <c r="AE65" s="374">
        <f t="shared" si="647"/>
        <v>0</v>
      </c>
      <c r="AF65" s="24"/>
      <c r="AG65" s="24"/>
      <c r="AH65" s="403" t="str">
        <f t="shared" si="648"/>
        <v/>
      </c>
      <c r="AI65" s="403" t="str">
        <f t="shared" si="649"/>
        <v/>
      </c>
      <c r="AJ65" s="986"/>
      <c r="AK65" s="739" t="str">
        <f t="shared" si="650"/>
        <v/>
      </c>
      <c r="AL65" s="379" t="str">
        <f t="shared" si="757"/>
        <v>20-2</v>
      </c>
      <c r="AM65" s="24" t="str">
        <f t="shared" si="758"/>
        <v>GTS-120</v>
      </c>
      <c r="AN65" s="380">
        <f t="shared" si="759"/>
        <v>1010</v>
      </c>
      <c r="AO65" s="734" t="str">
        <f t="shared" si="760"/>
        <v>5%-7%</v>
      </c>
      <c r="AP65" s="90"/>
      <c r="AQ65" s="374">
        <f t="shared" si="651"/>
        <v>0</v>
      </c>
      <c r="AR65" s="24"/>
      <c r="AS65" s="24"/>
      <c r="AT65" s="403" t="str">
        <f t="shared" si="761"/>
        <v/>
      </c>
      <c r="AU65" s="987" t="str">
        <f t="shared" si="762"/>
        <v/>
      </c>
      <c r="AV65" s="986"/>
      <c r="AW65" s="739" t="str">
        <f t="shared" si="654"/>
        <v/>
      </c>
      <c r="AX65" s="379" t="str">
        <f t="shared" si="763"/>
        <v>20-2</v>
      </c>
      <c r="AY65" s="24" t="str">
        <f t="shared" si="764"/>
        <v>GTS-120</v>
      </c>
      <c r="AZ65" s="380">
        <f t="shared" si="765"/>
        <v>1010</v>
      </c>
      <c r="BA65" s="734" t="str">
        <f t="shared" si="766"/>
        <v>5%-7%</v>
      </c>
      <c r="BB65" s="90"/>
      <c r="BC65" s="374">
        <f t="shared" si="655"/>
        <v>0</v>
      </c>
      <c r="BD65" s="24"/>
      <c r="BE65" s="24"/>
      <c r="BF65" s="403" t="str">
        <f t="shared" si="656"/>
        <v/>
      </c>
      <c r="BG65" s="403" t="str">
        <f t="shared" si="657"/>
        <v/>
      </c>
      <c r="BH65" s="986"/>
      <c r="BI65" s="739" t="str">
        <f t="shared" si="658"/>
        <v/>
      </c>
      <c r="BJ65" s="740">
        <f t="shared" si="659"/>
        <v>0</v>
      </c>
      <c r="BK65" s="988" t="str">
        <f t="shared" si="660"/>
        <v/>
      </c>
      <c r="BL65" s="379" t="str">
        <f t="shared" si="767"/>
        <v>20-2</v>
      </c>
      <c r="BM65" s="24" t="str">
        <f t="shared" si="768"/>
        <v>GTS-120</v>
      </c>
      <c r="BN65" s="380">
        <f t="shared" si="769"/>
        <v>1010</v>
      </c>
      <c r="BO65" s="734" t="str">
        <f t="shared" si="770"/>
        <v>5%-7%</v>
      </c>
      <c r="BP65" s="90"/>
      <c r="BQ65" s="374">
        <f t="shared" si="661"/>
        <v>0</v>
      </c>
      <c r="BR65" s="24"/>
      <c r="BS65" s="24"/>
      <c r="BT65" s="403" t="str">
        <f t="shared" si="662"/>
        <v/>
      </c>
      <c r="BU65" s="987" t="str">
        <f t="shared" si="663"/>
        <v/>
      </c>
      <c r="BV65" s="986"/>
      <c r="BW65" s="90" t="str">
        <f t="shared" si="664"/>
        <v/>
      </c>
      <c r="BX65" s="379" t="str">
        <f t="shared" si="771"/>
        <v>20-2</v>
      </c>
      <c r="BY65" s="24" t="str">
        <f t="shared" si="772"/>
        <v>GTS-120</v>
      </c>
      <c r="BZ65" s="380">
        <f t="shared" si="773"/>
        <v>1010</v>
      </c>
      <c r="CA65" s="734" t="str">
        <f t="shared" si="774"/>
        <v>5%-7%</v>
      </c>
      <c r="CB65" s="90"/>
      <c r="CC65" s="374">
        <f t="shared" si="665"/>
        <v>0</v>
      </c>
      <c r="CD65" s="24"/>
      <c r="CE65" s="24"/>
      <c r="CF65" s="403" t="str">
        <f t="shared" si="666"/>
        <v/>
      </c>
      <c r="CG65" s="987" t="str">
        <f t="shared" si="667"/>
        <v/>
      </c>
      <c r="CH65" s="986"/>
      <c r="CI65" s="90" t="str">
        <f t="shared" si="668"/>
        <v/>
      </c>
      <c r="CJ65" s="379" t="str">
        <f t="shared" si="775"/>
        <v>20-2</v>
      </c>
      <c r="CK65" s="24" t="str">
        <f t="shared" si="776"/>
        <v>GTS-120</v>
      </c>
      <c r="CL65" s="380">
        <f t="shared" si="777"/>
        <v>1010</v>
      </c>
      <c r="CM65" s="734" t="str">
        <f t="shared" si="778"/>
        <v>5%-7%</v>
      </c>
      <c r="CN65" s="90"/>
      <c r="CO65" s="374">
        <f t="shared" si="669"/>
        <v>0</v>
      </c>
      <c r="CP65" s="24"/>
      <c r="CQ65" s="24"/>
      <c r="CR65" s="403" t="str">
        <f t="shared" si="670"/>
        <v/>
      </c>
      <c r="CS65" s="987" t="str">
        <f t="shared" si="671"/>
        <v/>
      </c>
      <c r="CT65" s="986"/>
      <c r="CU65" s="90" t="str">
        <f t="shared" si="672"/>
        <v/>
      </c>
      <c r="CV65" s="379" t="str">
        <f t="shared" si="779"/>
        <v>20-2</v>
      </c>
      <c r="CW65" s="24" t="str">
        <f t="shared" si="780"/>
        <v>GTS-120</v>
      </c>
      <c r="CX65" s="380">
        <f t="shared" si="781"/>
        <v>1010</v>
      </c>
      <c r="CY65" s="734" t="str">
        <f t="shared" si="782"/>
        <v>5%-7%</v>
      </c>
      <c r="CZ65" s="90"/>
      <c r="DA65" s="374">
        <f t="shared" si="673"/>
        <v>0</v>
      </c>
      <c r="DB65" s="24"/>
      <c r="DC65" s="24"/>
      <c r="DD65" s="403" t="str">
        <f t="shared" si="674"/>
        <v/>
      </c>
      <c r="DE65" s="987" t="str">
        <f t="shared" si="675"/>
        <v/>
      </c>
      <c r="DF65" s="986"/>
      <c r="DG65" s="90" t="str">
        <f t="shared" si="676"/>
        <v/>
      </c>
      <c r="DH65" s="379" t="str">
        <f t="shared" si="783"/>
        <v>20-2</v>
      </c>
      <c r="DI65" s="24" t="str">
        <f t="shared" si="784"/>
        <v>GTS-120</v>
      </c>
      <c r="DJ65" s="380">
        <f t="shared" si="785"/>
        <v>1010</v>
      </c>
      <c r="DK65" s="734" t="str">
        <f t="shared" si="786"/>
        <v>5%-7%</v>
      </c>
      <c r="DL65" s="90"/>
      <c r="DM65" s="374">
        <f t="shared" si="677"/>
        <v>0</v>
      </c>
      <c r="DN65" s="24"/>
      <c r="DO65" s="24"/>
      <c r="DP65" s="403" t="str">
        <f t="shared" si="678"/>
        <v/>
      </c>
      <c r="DQ65" s="987" t="str">
        <f t="shared" si="679"/>
        <v/>
      </c>
      <c r="DR65" s="986"/>
      <c r="DS65" s="744" t="str">
        <f t="shared" si="680"/>
        <v/>
      </c>
      <c r="DT65" s="740">
        <f t="shared" si="681"/>
        <v>0</v>
      </c>
      <c r="DU65" s="988" t="str">
        <f t="shared" si="682"/>
        <v/>
      </c>
      <c r="DV65" s="379" t="str">
        <f t="shared" si="787"/>
        <v>20-2</v>
      </c>
      <c r="DW65" s="24" t="str">
        <f t="shared" si="788"/>
        <v>GTS-120</v>
      </c>
      <c r="DX65" s="380">
        <f t="shared" si="789"/>
        <v>1010</v>
      </c>
      <c r="DY65" s="734" t="str">
        <f t="shared" si="790"/>
        <v>5%-7%</v>
      </c>
      <c r="DZ65" s="90"/>
      <c r="EA65" s="374">
        <f t="shared" si="683"/>
        <v>0</v>
      </c>
      <c r="EB65" s="24"/>
      <c r="EC65" s="24"/>
      <c r="ED65" s="403" t="str">
        <f t="shared" si="684"/>
        <v/>
      </c>
      <c r="EE65" s="987" t="str">
        <f t="shared" si="685"/>
        <v/>
      </c>
      <c r="EF65" s="986"/>
      <c r="EG65" s="90" t="str">
        <f t="shared" si="686"/>
        <v/>
      </c>
      <c r="EH65" s="379" t="str">
        <f t="shared" si="791"/>
        <v>20-2</v>
      </c>
      <c r="EI65" s="24" t="str">
        <f t="shared" si="792"/>
        <v>GTS-120</v>
      </c>
      <c r="EJ65" s="380">
        <f t="shared" si="793"/>
        <v>1010</v>
      </c>
      <c r="EK65" s="734" t="str">
        <f t="shared" si="794"/>
        <v>5%-7%</v>
      </c>
      <c r="EL65" s="90"/>
      <c r="EM65" s="374">
        <f t="shared" si="687"/>
        <v>0</v>
      </c>
      <c r="EN65" s="24"/>
      <c r="EO65" s="24"/>
      <c r="EP65" s="403" t="str">
        <f t="shared" si="688"/>
        <v/>
      </c>
      <c r="EQ65" s="987" t="str">
        <f t="shared" si="689"/>
        <v/>
      </c>
      <c r="ER65" s="986"/>
      <c r="ES65" s="90" t="str">
        <f t="shared" si="690"/>
        <v/>
      </c>
      <c r="ET65" s="379" t="str">
        <f t="shared" si="795"/>
        <v>20-2</v>
      </c>
      <c r="EU65" s="24" t="str">
        <f t="shared" si="796"/>
        <v>GTS-120</v>
      </c>
      <c r="EV65" s="380">
        <f t="shared" si="797"/>
        <v>1010</v>
      </c>
      <c r="EW65" s="734" t="str">
        <f t="shared" si="798"/>
        <v>5%-7%</v>
      </c>
      <c r="EX65" s="90"/>
      <c r="EY65" s="374">
        <f t="shared" si="691"/>
        <v>0</v>
      </c>
      <c r="EZ65" s="24"/>
      <c r="FA65" s="24"/>
      <c r="FB65" s="403" t="str">
        <f t="shared" si="692"/>
        <v/>
      </c>
      <c r="FC65" s="987" t="str">
        <f t="shared" si="693"/>
        <v/>
      </c>
      <c r="FD65" s="986"/>
      <c r="FE65" s="90" t="str">
        <f t="shared" si="694"/>
        <v/>
      </c>
      <c r="FF65" s="379" t="str">
        <f t="shared" si="799"/>
        <v>20-2</v>
      </c>
      <c r="FG65" s="24" t="str">
        <f t="shared" si="800"/>
        <v>GTS-120</v>
      </c>
      <c r="FH65" s="380">
        <f t="shared" si="801"/>
        <v>1010</v>
      </c>
      <c r="FI65" s="734" t="str">
        <f t="shared" si="802"/>
        <v>5%-7%</v>
      </c>
      <c r="FJ65" s="90"/>
      <c r="FK65" s="374">
        <f t="shared" si="695"/>
        <v>0</v>
      </c>
      <c r="FL65" s="24"/>
      <c r="FM65" s="24"/>
      <c r="FN65" s="403" t="str">
        <f t="shared" si="696"/>
        <v/>
      </c>
      <c r="FO65" s="987" t="str">
        <f t="shared" si="697"/>
        <v/>
      </c>
      <c r="FP65" s="986"/>
      <c r="FQ65" s="90" t="str">
        <f t="shared" si="698"/>
        <v/>
      </c>
      <c r="FR65" s="379" t="str">
        <f t="shared" si="803"/>
        <v>20-2</v>
      </c>
      <c r="FS65" s="24" t="str">
        <f t="shared" si="804"/>
        <v>GTS-120</v>
      </c>
      <c r="FT65" s="380">
        <f t="shared" si="805"/>
        <v>1010</v>
      </c>
      <c r="FU65" s="734" t="str">
        <f t="shared" si="806"/>
        <v>5%-7%</v>
      </c>
      <c r="FV65" s="90"/>
      <c r="FW65" s="374">
        <f t="shared" si="699"/>
        <v>0</v>
      </c>
      <c r="FX65" s="24"/>
      <c r="FY65" s="24"/>
      <c r="FZ65" s="403" t="str">
        <f t="shared" si="700"/>
        <v/>
      </c>
      <c r="GA65" s="987" t="str">
        <f t="shared" si="701"/>
        <v/>
      </c>
      <c r="GB65" s="986"/>
      <c r="GC65" s="90" t="str">
        <f t="shared" si="702"/>
        <v/>
      </c>
      <c r="GD65" s="989">
        <f t="shared" si="703"/>
        <v>0</v>
      </c>
      <c r="GE65" s="988" t="str">
        <f t="shared" si="704"/>
        <v/>
      </c>
      <c r="GF65" s="379" t="str">
        <f t="shared" si="807"/>
        <v>20-2</v>
      </c>
      <c r="GG65" s="24" t="str">
        <f t="shared" si="808"/>
        <v>GTS-120</v>
      </c>
      <c r="GH65" s="380">
        <f t="shared" si="809"/>
        <v>1010</v>
      </c>
      <c r="GI65" s="734" t="str">
        <f t="shared" si="810"/>
        <v>5%-7%</v>
      </c>
      <c r="GJ65" s="90"/>
      <c r="GK65" s="374">
        <f t="shared" si="705"/>
        <v>0</v>
      </c>
      <c r="GL65" s="24"/>
      <c r="GM65" s="24"/>
      <c r="GN65" s="403" t="str">
        <f t="shared" si="706"/>
        <v/>
      </c>
      <c r="GO65" s="987" t="str">
        <f t="shared" si="707"/>
        <v/>
      </c>
      <c r="GP65" s="986"/>
      <c r="GQ65" s="90" t="str">
        <f t="shared" si="708"/>
        <v/>
      </c>
      <c r="GR65" s="379" t="str">
        <f t="shared" si="811"/>
        <v>20-2</v>
      </c>
      <c r="GS65" s="24" t="str">
        <f t="shared" si="812"/>
        <v>GTS-120</v>
      </c>
      <c r="GT65" s="380">
        <f t="shared" si="813"/>
        <v>1010</v>
      </c>
      <c r="GU65" s="734" t="str">
        <f t="shared" si="814"/>
        <v>5%-7%</v>
      </c>
      <c r="GV65" s="90"/>
      <c r="GW65" s="374">
        <f t="shared" si="709"/>
        <v>0</v>
      </c>
      <c r="GX65" s="24"/>
      <c r="GY65" s="24"/>
      <c r="GZ65" s="403" t="str">
        <f t="shared" si="710"/>
        <v/>
      </c>
      <c r="HA65" s="987" t="str">
        <f t="shared" si="711"/>
        <v/>
      </c>
      <c r="HB65" s="986"/>
      <c r="HC65" s="90" t="str">
        <f t="shared" si="712"/>
        <v/>
      </c>
      <c r="HD65" s="379" t="str">
        <f t="shared" si="815"/>
        <v>20-2</v>
      </c>
      <c r="HE65" s="24" t="str">
        <f t="shared" si="816"/>
        <v>GTS-120</v>
      </c>
      <c r="HF65" s="380">
        <f t="shared" si="817"/>
        <v>1010</v>
      </c>
      <c r="HG65" s="734" t="str">
        <f t="shared" si="818"/>
        <v>5%-7%</v>
      </c>
      <c r="HH65" s="90"/>
      <c r="HI65" s="374">
        <f t="shared" si="713"/>
        <v>0</v>
      </c>
      <c r="HJ65" s="24"/>
      <c r="HK65" s="24"/>
      <c r="HL65" s="403" t="str">
        <f t="shared" si="714"/>
        <v/>
      </c>
      <c r="HM65" s="987" t="str">
        <f t="shared" si="715"/>
        <v/>
      </c>
      <c r="HN65" s="986"/>
      <c r="HO65" s="90" t="str">
        <f t="shared" si="716"/>
        <v/>
      </c>
      <c r="HP65" s="379" t="str">
        <f t="shared" si="819"/>
        <v>20-2</v>
      </c>
      <c r="HQ65" s="24" t="str">
        <f t="shared" si="820"/>
        <v>GTS-120</v>
      </c>
      <c r="HR65" s="380">
        <f t="shared" si="821"/>
        <v>1010</v>
      </c>
      <c r="HS65" s="734" t="str">
        <f t="shared" si="822"/>
        <v>5%-7%</v>
      </c>
      <c r="HT65" s="90"/>
      <c r="HU65" s="374">
        <f t="shared" si="717"/>
        <v>0</v>
      </c>
      <c r="HV65" s="24"/>
      <c r="HW65" s="24"/>
      <c r="HX65" s="403" t="str">
        <f t="shared" si="718"/>
        <v/>
      </c>
      <c r="HY65" s="987" t="str">
        <f t="shared" si="719"/>
        <v/>
      </c>
      <c r="HZ65" s="986"/>
      <c r="IA65" s="90" t="str">
        <f t="shared" si="720"/>
        <v/>
      </c>
      <c r="IB65" s="379" t="str">
        <f t="shared" si="823"/>
        <v>20-2</v>
      </c>
      <c r="IC65" s="24" t="str">
        <f t="shared" si="824"/>
        <v>GTS-120</v>
      </c>
      <c r="ID65" s="380">
        <f t="shared" si="825"/>
        <v>1010</v>
      </c>
      <c r="IE65" s="734" t="str">
        <f t="shared" si="826"/>
        <v>5%-7%</v>
      </c>
      <c r="IF65" s="90"/>
      <c r="IG65" s="374">
        <f t="shared" si="721"/>
        <v>0</v>
      </c>
      <c r="IH65" s="24"/>
      <c r="II65" s="24"/>
      <c r="IJ65" s="403" t="str">
        <f t="shared" si="722"/>
        <v/>
      </c>
      <c r="IK65" s="987" t="str">
        <f t="shared" si="723"/>
        <v/>
      </c>
      <c r="IL65" s="986"/>
      <c r="IM65" s="90" t="str">
        <f t="shared" si="724"/>
        <v/>
      </c>
      <c r="IN65" s="989">
        <f t="shared" si="725"/>
        <v>0</v>
      </c>
      <c r="IO65" s="988" t="str">
        <f t="shared" si="726"/>
        <v/>
      </c>
      <c r="IP65" s="379" t="str">
        <f t="shared" si="827"/>
        <v>20-2</v>
      </c>
      <c r="IQ65" s="24" t="str">
        <f t="shared" si="828"/>
        <v>GTS-120</v>
      </c>
      <c r="IR65" s="380">
        <f t="shared" si="829"/>
        <v>1010</v>
      </c>
      <c r="IS65" s="734" t="str">
        <f t="shared" si="830"/>
        <v>5%-7%</v>
      </c>
      <c r="IT65" s="90"/>
      <c r="IU65" s="374">
        <f t="shared" si="727"/>
        <v>0</v>
      </c>
      <c r="IV65" s="24"/>
      <c r="IW65" s="24"/>
      <c r="IX65" s="403" t="str">
        <f t="shared" si="728"/>
        <v/>
      </c>
      <c r="IY65" s="987" t="str">
        <f t="shared" si="729"/>
        <v/>
      </c>
      <c r="IZ65" s="986"/>
      <c r="JA65" s="90" t="str">
        <f t="shared" si="730"/>
        <v/>
      </c>
      <c r="JB65" s="379" t="str">
        <f t="shared" si="831"/>
        <v>20-2</v>
      </c>
      <c r="JC65" s="24" t="str">
        <f t="shared" si="832"/>
        <v>GTS-120</v>
      </c>
      <c r="JD65" s="380">
        <f t="shared" si="833"/>
        <v>1010</v>
      </c>
      <c r="JE65" s="734" t="str">
        <f t="shared" si="834"/>
        <v>5%-7%</v>
      </c>
      <c r="JF65" s="90"/>
      <c r="JG65" s="374">
        <f t="shared" si="731"/>
        <v>0</v>
      </c>
      <c r="JH65" s="24"/>
      <c r="JI65" s="24"/>
      <c r="JJ65" s="403" t="str">
        <f t="shared" si="732"/>
        <v/>
      </c>
      <c r="JK65" s="987" t="str">
        <f t="shared" si="733"/>
        <v/>
      </c>
      <c r="JL65" s="986"/>
      <c r="JM65" s="90" t="str">
        <f t="shared" si="734"/>
        <v/>
      </c>
      <c r="JN65" s="379" t="str">
        <f t="shared" si="835"/>
        <v>20-2</v>
      </c>
      <c r="JO65" s="24" t="str">
        <f t="shared" si="836"/>
        <v>GTS-120</v>
      </c>
      <c r="JP65" s="380">
        <f t="shared" si="837"/>
        <v>1010</v>
      </c>
      <c r="JQ65" s="734" t="str">
        <f t="shared" si="838"/>
        <v>5%-7%</v>
      </c>
      <c r="JR65" s="90"/>
      <c r="JS65" s="374">
        <f t="shared" si="735"/>
        <v>0</v>
      </c>
      <c r="JT65" s="24"/>
      <c r="JU65" s="24"/>
      <c r="JV65" s="403" t="str">
        <f t="shared" si="736"/>
        <v/>
      </c>
      <c r="JW65" s="987" t="str">
        <f t="shared" si="737"/>
        <v/>
      </c>
      <c r="JX65" s="986"/>
      <c r="JY65" s="90" t="str">
        <f t="shared" si="738"/>
        <v/>
      </c>
      <c r="JZ65" s="379" t="str">
        <f t="shared" si="839"/>
        <v>20-2</v>
      </c>
      <c r="KA65" s="24" t="str">
        <f t="shared" si="840"/>
        <v>GTS-120</v>
      </c>
      <c r="KB65" s="380">
        <f t="shared" si="841"/>
        <v>1010</v>
      </c>
      <c r="KC65" s="734" t="str">
        <f t="shared" si="842"/>
        <v>5%-7%</v>
      </c>
      <c r="KD65" s="90"/>
      <c r="KE65" s="374">
        <f t="shared" si="739"/>
        <v>0</v>
      </c>
      <c r="KF65" s="24"/>
      <c r="KG65" s="24"/>
      <c r="KH65" s="403" t="str">
        <f t="shared" si="740"/>
        <v/>
      </c>
      <c r="KI65" s="987" t="str">
        <f t="shared" si="741"/>
        <v/>
      </c>
      <c r="KJ65" s="986"/>
      <c r="KK65" s="90" t="str">
        <f t="shared" si="742"/>
        <v/>
      </c>
      <c r="KL65" s="379" t="str">
        <f t="shared" si="843"/>
        <v>20-2</v>
      </c>
      <c r="KM65" s="24" t="str">
        <f t="shared" si="844"/>
        <v>GTS-120</v>
      </c>
      <c r="KN65" s="380">
        <f t="shared" si="845"/>
        <v>1010</v>
      </c>
      <c r="KO65" s="734" t="str">
        <f t="shared" si="846"/>
        <v>5%-7%</v>
      </c>
      <c r="KP65" s="90"/>
      <c r="KQ65" s="374">
        <f t="shared" si="743"/>
        <v>0</v>
      </c>
      <c r="KR65" s="24"/>
      <c r="KS65" s="24"/>
      <c r="KT65" s="403" t="str">
        <f t="shared" si="744"/>
        <v/>
      </c>
      <c r="KU65" s="987" t="str">
        <f t="shared" si="745"/>
        <v/>
      </c>
      <c r="KV65" s="986"/>
      <c r="KW65" s="90" t="str">
        <f t="shared" si="746"/>
        <v/>
      </c>
      <c r="KX65" s="989">
        <f t="shared" si="747"/>
        <v>0</v>
      </c>
      <c r="KY65" s="988" t="str">
        <f t="shared" si="748"/>
        <v/>
      </c>
    </row>
    <row r="66" spans="1:311" ht="15.75">
      <c r="A66" s="86" t="s">
        <v>41</v>
      </c>
      <c r="B66" s="765" t="s">
        <v>269</v>
      </c>
      <c r="C66" s="26" t="str">
        <f>VLOOKUP($B66,'OP Info'!$C$121:$J$137,4,FALSE)</f>
        <v>GTS-120</v>
      </c>
      <c r="D66" s="26">
        <f>VLOOKUP($B66,'OP Info'!$C$121:$J$137,3,FALSE)</f>
        <v>1010</v>
      </c>
      <c r="E66" s="734" t="str">
        <f>CONCATENATE(VLOOKUP($B66,'OP Info'!$C$121:$J$137,5,FALSE),"%-",VLOOKUP($B66,'OP Info'!$C$121:$J$137,6,FALSE),"%")</f>
        <v>5%-7%</v>
      </c>
      <c r="F66" s="90"/>
      <c r="G66" s="374">
        <f t="shared" si="639"/>
        <v>0</v>
      </c>
      <c r="H66" s="24"/>
      <c r="I66" s="24"/>
      <c r="J66" s="403" t="str">
        <f t="shared" si="640"/>
        <v/>
      </c>
      <c r="K66" s="987" t="str">
        <f t="shared" si="641"/>
        <v/>
      </c>
      <c r="L66" s="741"/>
      <c r="M66" s="739" t="str">
        <f t="shared" si="642"/>
        <v/>
      </c>
      <c r="N66" s="379" t="str">
        <f t="shared" si="749"/>
        <v>30-2</v>
      </c>
      <c r="O66" s="24" t="str">
        <f t="shared" si="750"/>
        <v>GTS-120</v>
      </c>
      <c r="P66" s="380">
        <f t="shared" si="751"/>
        <v>1010</v>
      </c>
      <c r="Q66" s="734" t="str">
        <f t="shared" si="752"/>
        <v>5%-7%</v>
      </c>
      <c r="R66" s="90"/>
      <c r="S66" s="90">
        <f t="shared" si="643"/>
        <v>0</v>
      </c>
      <c r="T66" s="24"/>
      <c r="U66" s="24"/>
      <c r="V66" s="403" t="str">
        <f t="shared" si="644"/>
        <v/>
      </c>
      <c r="W66" s="403" t="str">
        <f t="shared" si="645"/>
        <v/>
      </c>
      <c r="X66" s="986"/>
      <c r="Y66" s="739" t="str">
        <f t="shared" si="646"/>
        <v/>
      </c>
      <c r="Z66" s="379" t="str">
        <f t="shared" si="753"/>
        <v>30-2</v>
      </c>
      <c r="AA66" s="24" t="str">
        <f t="shared" si="754"/>
        <v>GTS-120</v>
      </c>
      <c r="AB66" s="380">
        <f t="shared" si="755"/>
        <v>1010</v>
      </c>
      <c r="AC66" s="734" t="str">
        <f t="shared" si="756"/>
        <v>5%-7%</v>
      </c>
      <c r="AD66" s="90"/>
      <c r="AE66" s="374">
        <f t="shared" si="647"/>
        <v>0</v>
      </c>
      <c r="AF66" s="24"/>
      <c r="AG66" s="24"/>
      <c r="AH66" s="403" t="str">
        <f t="shared" si="648"/>
        <v/>
      </c>
      <c r="AI66" s="403" t="str">
        <f t="shared" si="649"/>
        <v/>
      </c>
      <c r="AJ66" s="986"/>
      <c r="AK66" s="739" t="str">
        <f t="shared" si="650"/>
        <v/>
      </c>
      <c r="AL66" s="379" t="str">
        <f t="shared" si="757"/>
        <v>30-2</v>
      </c>
      <c r="AM66" s="24" t="str">
        <f t="shared" si="758"/>
        <v>GTS-120</v>
      </c>
      <c r="AN66" s="380">
        <f t="shared" si="759"/>
        <v>1010</v>
      </c>
      <c r="AO66" s="734" t="str">
        <f t="shared" si="760"/>
        <v>5%-7%</v>
      </c>
      <c r="AP66" s="90"/>
      <c r="AQ66" s="374">
        <f t="shared" si="651"/>
        <v>0</v>
      </c>
      <c r="AR66" s="24"/>
      <c r="AS66" s="24"/>
      <c r="AT66" s="403" t="str">
        <f t="shared" si="761"/>
        <v/>
      </c>
      <c r="AU66" s="987" t="str">
        <f t="shared" si="762"/>
        <v/>
      </c>
      <c r="AV66" s="986"/>
      <c r="AW66" s="739" t="str">
        <f t="shared" si="654"/>
        <v/>
      </c>
      <c r="AX66" s="379" t="str">
        <f t="shared" si="763"/>
        <v>30-2</v>
      </c>
      <c r="AY66" s="24" t="str">
        <f t="shared" si="764"/>
        <v>GTS-120</v>
      </c>
      <c r="AZ66" s="380">
        <f t="shared" si="765"/>
        <v>1010</v>
      </c>
      <c r="BA66" s="734" t="str">
        <f t="shared" si="766"/>
        <v>5%-7%</v>
      </c>
      <c r="BB66" s="90"/>
      <c r="BC66" s="374">
        <f t="shared" si="655"/>
        <v>0</v>
      </c>
      <c r="BD66" s="24"/>
      <c r="BE66" s="24"/>
      <c r="BF66" s="403" t="str">
        <f t="shared" si="656"/>
        <v/>
      </c>
      <c r="BG66" s="403" t="str">
        <f t="shared" si="657"/>
        <v/>
      </c>
      <c r="BH66" s="986"/>
      <c r="BI66" s="739" t="str">
        <f t="shared" si="658"/>
        <v/>
      </c>
      <c r="BJ66" s="740">
        <f t="shared" si="659"/>
        <v>0</v>
      </c>
      <c r="BK66" s="988" t="str">
        <f t="shared" si="660"/>
        <v/>
      </c>
      <c r="BL66" s="379" t="str">
        <f t="shared" si="767"/>
        <v>30-2</v>
      </c>
      <c r="BM66" s="24" t="str">
        <f t="shared" si="768"/>
        <v>GTS-120</v>
      </c>
      <c r="BN66" s="380">
        <f t="shared" si="769"/>
        <v>1010</v>
      </c>
      <c r="BO66" s="734" t="str">
        <f t="shared" si="770"/>
        <v>5%-7%</v>
      </c>
      <c r="BP66" s="90"/>
      <c r="BQ66" s="374">
        <f t="shared" si="661"/>
        <v>0</v>
      </c>
      <c r="BR66" s="24"/>
      <c r="BS66" s="24"/>
      <c r="BT66" s="403" t="str">
        <f t="shared" si="662"/>
        <v/>
      </c>
      <c r="BU66" s="987" t="str">
        <f t="shared" si="663"/>
        <v/>
      </c>
      <c r="BV66" s="986"/>
      <c r="BW66" s="90" t="str">
        <f t="shared" si="664"/>
        <v/>
      </c>
      <c r="BX66" s="379" t="str">
        <f t="shared" si="771"/>
        <v>30-2</v>
      </c>
      <c r="BY66" s="24" t="str">
        <f t="shared" si="772"/>
        <v>GTS-120</v>
      </c>
      <c r="BZ66" s="380">
        <f t="shared" si="773"/>
        <v>1010</v>
      </c>
      <c r="CA66" s="734" t="str">
        <f t="shared" si="774"/>
        <v>5%-7%</v>
      </c>
      <c r="CB66" s="90"/>
      <c r="CC66" s="374">
        <f t="shared" si="665"/>
        <v>0</v>
      </c>
      <c r="CD66" s="24"/>
      <c r="CE66" s="24"/>
      <c r="CF66" s="403" t="str">
        <f t="shared" si="666"/>
        <v/>
      </c>
      <c r="CG66" s="987" t="str">
        <f t="shared" si="667"/>
        <v/>
      </c>
      <c r="CH66" s="986"/>
      <c r="CI66" s="90" t="str">
        <f t="shared" si="668"/>
        <v/>
      </c>
      <c r="CJ66" s="379" t="str">
        <f t="shared" si="775"/>
        <v>30-2</v>
      </c>
      <c r="CK66" s="24" t="str">
        <f t="shared" si="776"/>
        <v>GTS-120</v>
      </c>
      <c r="CL66" s="380">
        <f t="shared" si="777"/>
        <v>1010</v>
      </c>
      <c r="CM66" s="734" t="str">
        <f t="shared" si="778"/>
        <v>5%-7%</v>
      </c>
      <c r="CN66" s="90"/>
      <c r="CO66" s="374">
        <f t="shared" si="669"/>
        <v>0</v>
      </c>
      <c r="CP66" s="24"/>
      <c r="CQ66" s="24"/>
      <c r="CR66" s="403" t="str">
        <f t="shared" si="670"/>
        <v/>
      </c>
      <c r="CS66" s="987" t="str">
        <f t="shared" si="671"/>
        <v/>
      </c>
      <c r="CT66" s="986"/>
      <c r="CU66" s="90" t="str">
        <f t="shared" si="672"/>
        <v/>
      </c>
      <c r="CV66" s="379" t="str">
        <f t="shared" si="779"/>
        <v>30-2</v>
      </c>
      <c r="CW66" s="24" t="str">
        <f t="shared" si="780"/>
        <v>GTS-120</v>
      </c>
      <c r="CX66" s="380">
        <f t="shared" si="781"/>
        <v>1010</v>
      </c>
      <c r="CY66" s="734" t="str">
        <f t="shared" si="782"/>
        <v>5%-7%</v>
      </c>
      <c r="CZ66" s="90"/>
      <c r="DA66" s="374">
        <f t="shared" si="673"/>
        <v>0</v>
      </c>
      <c r="DB66" s="24"/>
      <c r="DC66" s="24"/>
      <c r="DD66" s="403" t="str">
        <f t="shared" si="674"/>
        <v/>
      </c>
      <c r="DE66" s="987" t="str">
        <f t="shared" si="675"/>
        <v/>
      </c>
      <c r="DF66" s="986"/>
      <c r="DG66" s="90" t="str">
        <f t="shared" si="676"/>
        <v/>
      </c>
      <c r="DH66" s="379" t="str">
        <f t="shared" si="783"/>
        <v>30-2</v>
      </c>
      <c r="DI66" s="24" t="str">
        <f t="shared" si="784"/>
        <v>GTS-120</v>
      </c>
      <c r="DJ66" s="380">
        <f t="shared" si="785"/>
        <v>1010</v>
      </c>
      <c r="DK66" s="734" t="str">
        <f t="shared" si="786"/>
        <v>5%-7%</v>
      </c>
      <c r="DL66" s="90"/>
      <c r="DM66" s="374">
        <f t="shared" si="677"/>
        <v>0</v>
      </c>
      <c r="DN66" s="24"/>
      <c r="DO66" s="24"/>
      <c r="DP66" s="403" t="str">
        <f t="shared" si="678"/>
        <v/>
      </c>
      <c r="DQ66" s="987" t="str">
        <f t="shared" si="679"/>
        <v/>
      </c>
      <c r="DR66" s="986"/>
      <c r="DS66" s="744" t="str">
        <f t="shared" si="680"/>
        <v/>
      </c>
      <c r="DT66" s="740">
        <f t="shared" si="681"/>
        <v>0</v>
      </c>
      <c r="DU66" s="988" t="str">
        <f t="shared" si="682"/>
        <v/>
      </c>
      <c r="DV66" s="379" t="str">
        <f t="shared" si="787"/>
        <v>30-2</v>
      </c>
      <c r="DW66" s="24" t="str">
        <f t="shared" si="788"/>
        <v>GTS-120</v>
      </c>
      <c r="DX66" s="380">
        <f t="shared" si="789"/>
        <v>1010</v>
      </c>
      <c r="DY66" s="734" t="str">
        <f t="shared" si="790"/>
        <v>5%-7%</v>
      </c>
      <c r="DZ66" s="90"/>
      <c r="EA66" s="374">
        <f t="shared" si="683"/>
        <v>0</v>
      </c>
      <c r="EB66" s="24"/>
      <c r="EC66" s="24"/>
      <c r="ED66" s="403" t="str">
        <f t="shared" si="684"/>
        <v/>
      </c>
      <c r="EE66" s="987" t="str">
        <f t="shared" si="685"/>
        <v/>
      </c>
      <c r="EF66" s="986"/>
      <c r="EG66" s="90" t="str">
        <f t="shared" si="686"/>
        <v/>
      </c>
      <c r="EH66" s="379" t="str">
        <f t="shared" si="791"/>
        <v>30-2</v>
      </c>
      <c r="EI66" s="24" t="str">
        <f t="shared" si="792"/>
        <v>GTS-120</v>
      </c>
      <c r="EJ66" s="380">
        <f t="shared" si="793"/>
        <v>1010</v>
      </c>
      <c r="EK66" s="734" t="str">
        <f t="shared" si="794"/>
        <v>5%-7%</v>
      </c>
      <c r="EL66" s="90"/>
      <c r="EM66" s="374">
        <f t="shared" si="687"/>
        <v>0</v>
      </c>
      <c r="EN66" s="24"/>
      <c r="EO66" s="24"/>
      <c r="EP66" s="403" t="str">
        <f t="shared" si="688"/>
        <v/>
      </c>
      <c r="EQ66" s="987" t="str">
        <f t="shared" si="689"/>
        <v/>
      </c>
      <c r="ER66" s="986"/>
      <c r="ES66" s="90" t="str">
        <f t="shared" si="690"/>
        <v/>
      </c>
      <c r="ET66" s="379" t="str">
        <f t="shared" si="795"/>
        <v>30-2</v>
      </c>
      <c r="EU66" s="24" t="str">
        <f t="shared" si="796"/>
        <v>GTS-120</v>
      </c>
      <c r="EV66" s="380">
        <f t="shared" si="797"/>
        <v>1010</v>
      </c>
      <c r="EW66" s="734" t="str">
        <f t="shared" si="798"/>
        <v>5%-7%</v>
      </c>
      <c r="EX66" s="90"/>
      <c r="EY66" s="374">
        <f t="shared" si="691"/>
        <v>0</v>
      </c>
      <c r="EZ66" s="24"/>
      <c r="FA66" s="24"/>
      <c r="FB66" s="403" t="str">
        <f t="shared" si="692"/>
        <v/>
      </c>
      <c r="FC66" s="987" t="str">
        <f t="shared" si="693"/>
        <v/>
      </c>
      <c r="FD66" s="986"/>
      <c r="FE66" s="90" t="str">
        <f t="shared" si="694"/>
        <v/>
      </c>
      <c r="FF66" s="379" t="str">
        <f t="shared" si="799"/>
        <v>30-2</v>
      </c>
      <c r="FG66" s="24" t="str">
        <f t="shared" si="800"/>
        <v>GTS-120</v>
      </c>
      <c r="FH66" s="380">
        <f t="shared" si="801"/>
        <v>1010</v>
      </c>
      <c r="FI66" s="734" t="str">
        <f t="shared" si="802"/>
        <v>5%-7%</v>
      </c>
      <c r="FJ66" s="90"/>
      <c r="FK66" s="374">
        <f t="shared" si="695"/>
        <v>0</v>
      </c>
      <c r="FL66" s="24"/>
      <c r="FM66" s="24"/>
      <c r="FN66" s="403" t="str">
        <f t="shared" si="696"/>
        <v/>
      </c>
      <c r="FO66" s="987" t="str">
        <f t="shared" si="697"/>
        <v/>
      </c>
      <c r="FP66" s="986"/>
      <c r="FQ66" s="90" t="str">
        <f t="shared" si="698"/>
        <v/>
      </c>
      <c r="FR66" s="379" t="str">
        <f t="shared" si="803"/>
        <v>30-2</v>
      </c>
      <c r="FS66" s="24" t="str">
        <f t="shared" si="804"/>
        <v>GTS-120</v>
      </c>
      <c r="FT66" s="380">
        <f t="shared" si="805"/>
        <v>1010</v>
      </c>
      <c r="FU66" s="734" t="str">
        <f t="shared" si="806"/>
        <v>5%-7%</v>
      </c>
      <c r="FV66" s="90"/>
      <c r="FW66" s="374">
        <f t="shared" si="699"/>
        <v>0</v>
      </c>
      <c r="FX66" s="24"/>
      <c r="FY66" s="24"/>
      <c r="FZ66" s="403" t="str">
        <f t="shared" si="700"/>
        <v/>
      </c>
      <c r="GA66" s="987" t="str">
        <f t="shared" si="701"/>
        <v/>
      </c>
      <c r="GB66" s="986"/>
      <c r="GC66" s="90" t="str">
        <f t="shared" si="702"/>
        <v/>
      </c>
      <c r="GD66" s="989">
        <f t="shared" si="703"/>
        <v>0</v>
      </c>
      <c r="GE66" s="988" t="str">
        <f t="shared" si="704"/>
        <v/>
      </c>
      <c r="GF66" s="379" t="str">
        <f t="shared" si="807"/>
        <v>30-2</v>
      </c>
      <c r="GG66" s="24" t="str">
        <f t="shared" si="808"/>
        <v>GTS-120</v>
      </c>
      <c r="GH66" s="380">
        <f t="shared" si="809"/>
        <v>1010</v>
      </c>
      <c r="GI66" s="734" t="str">
        <f t="shared" si="810"/>
        <v>5%-7%</v>
      </c>
      <c r="GJ66" s="90"/>
      <c r="GK66" s="374">
        <f t="shared" si="705"/>
        <v>0</v>
      </c>
      <c r="GL66" s="24"/>
      <c r="GM66" s="24"/>
      <c r="GN66" s="403" t="str">
        <f t="shared" si="706"/>
        <v/>
      </c>
      <c r="GO66" s="987" t="str">
        <f t="shared" si="707"/>
        <v/>
      </c>
      <c r="GP66" s="986"/>
      <c r="GQ66" s="90" t="str">
        <f t="shared" si="708"/>
        <v/>
      </c>
      <c r="GR66" s="379" t="str">
        <f t="shared" si="811"/>
        <v>30-2</v>
      </c>
      <c r="GS66" s="24" t="str">
        <f t="shared" si="812"/>
        <v>GTS-120</v>
      </c>
      <c r="GT66" s="380">
        <f t="shared" si="813"/>
        <v>1010</v>
      </c>
      <c r="GU66" s="734" t="str">
        <f t="shared" si="814"/>
        <v>5%-7%</v>
      </c>
      <c r="GV66" s="90"/>
      <c r="GW66" s="374">
        <f t="shared" si="709"/>
        <v>0</v>
      </c>
      <c r="GX66" s="24"/>
      <c r="GY66" s="24"/>
      <c r="GZ66" s="403" t="str">
        <f t="shared" si="710"/>
        <v/>
      </c>
      <c r="HA66" s="987" t="str">
        <f t="shared" si="711"/>
        <v/>
      </c>
      <c r="HB66" s="986"/>
      <c r="HC66" s="90" t="str">
        <f t="shared" si="712"/>
        <v/>
      </c>
      <c r="HD66" s="379" t="str">
        <f t="shared" si="815"/>
        <v>30-2</v>
      </c>
      <c r="HE66" s="24" t="str">
        <f t="shared" si="816"/>
        <v>GTS-120</v>
      </c>
      <c r="HF66" s="380">
        <f t="shared" si="817"/>
        <v>1010</v>
      </c>
      <c r="HG66" s="734" t="str">
        <f t="shared" si="818"/>
        <v>5%-7%</v>
      </c>
      <c r="HH66" s="90"/>
      <c r="HI66" s="374">
        <f t="shared" si="713"/>
        <v>0</v>
      </c>
      <c r="HJ66" s="24"/>
      <c r="HK66" s="24"/>
      <c r="HL66" s="403" t="str">
        <f t="shared" si="714"/>
        <v/>
      </c>
      <c r="HM66" s="987" t="str">
        <f t="shared" si="715"/>
        <v/>
      </c>
      <c r="HN66" s="986"/>
      <c r="HO66" s="90" t="str">
        <f t="shared" si="716"/>
        <v/>
      </c>
      <c r="HP66" s="379" t="str">
        <f t="shared" si="819"/>
        <v>30-2</v>
      </c>
      <c r="HQ66" s="24" t="str">
        <f t="shared" si="820"/>
        <v>GTS-120</v>
      </c>
      <c r="HR66" s="380">
        <f t="shared" si="821"/>
        <v>1010</v>
      </c>
      <c r="HS66" s="734" t="str">
        <f t="shared" si="822"/>
        <v>5%-7%</v>
      </c>
      <c r="HT66" s="90"/>
      <c r="HU66" s="374">
        <f t="shared" si="717"/>
        <v>0</v>
      </c>
      <c r="HV66" s="24"/>
      <c r="HW66" s="24"/>
      <c r="HX66" s="403" t="str">
        <f t="shared" si="718"/>
        <v/>
      </c>
      <c r="HY66" s="987" t="str">
        <f t="shared" si="719"/>
        <v/>
      </c>
      <c r="HZ66" s="986"/>
      <c r="IA66" s="90" t="str">
        <f t="shared" si="720"/>
        <v/>
      </c>
      <c r="IB66" s="379" t="str">
        <f t="shared" si="823"/>
        <v>30-2</v>
      </c>
      <c r="IC66" s="24" t="str">
        <f t="shared" si="824"/>
        <v>GTS-120</v>
      </c>
      <c r="ID66" s="380">
        <f t="shared" si="825"/>
        <v>1010</v>
      </c>
      <c r="IE66" s="734" t="str">
        <f t="shared" si="826"/>
        <v>5%-7%</v>
      </c>
      <c r="IF66" s="90"/>
      <c r="IG66" s="374">
        <f t="shared" si="721"/>
        <v>0</v>
      </c>
      <c r="IH66" s="24"/>
      <c r="II66" s="24"/>
      <c r="IJ66" s="403" t="str">
        <f t="shared" si="722"/>
        <v/>
      </c>
      <c r="IK66" s="987" t="str">
        <f t="shared" si="723"/>
        <v/>
      </c>
      <c r="IL66" s="986"/>
      <c r="IM66" s="90" t="str">
        <f t="shared" si="724"/>
        <v/>
      </c>
      <c r="IN66" s="989">
        <f t="shared" si="725"/>
        <v>0</v>
      </c>
      <c r="IO66" s="988" t="str">
        <f t="shared" si="726"/>
        <v/>
      </c>
      <c r="IP66" s="379" t="str">
        <f t="shared" si="827"/>
        <v>30-2</v>
      </c>
      <c r="IQ66" s="24" t="str">
        <f t="shared" si="828"/>
        <v>GTS-120</v>
      </c>
      <c r="IR66" s="380">
        <f t="shared" si="829"/>
        <v>1010</v>
      </c>
      <c r="IS66" s="734" t="str">
        <f t="shared" si="830"/>
        <v>5%-7%</v>
      </c>
      <c r="IT66" s="90"/>
      <c r="IU66" s="374">
        <f t="shared" si="727"/>
        <v>0</v>
      </c>
      <c r="IV66" s="24"/>
      <c r="IW66" s="24"/>
      <c r="IX66" s="403" t="str">
        <f t="shared" si="728"/>
        <v/>
      </c>
      <c r="IY66" s="987" t="str">
        <f t="shared" si="729"/>
        <v/>
      </c>
      <c r="IZ66" s="986"/>
      <c r="JA66" s="90" t="str">
        <f t="shared" si="730"/>
        <v/>
      </c>
      <c r="JB66" s="379" t="str">
        <f t="shared" si="831"/>
        <v>30-2</v>
      </c>
      <c r="JC66" s="24" t="str">
        <f t="shared" si="832"/>
        <v>GTS-120</v>
      </c>
      <c r="JD66" s="380">
        <f t="shared" si="833"/>
        <v>1010</v>
      </c>
      <c r="JE66" s="734" t="str">
        <f t="shared" si="834"/>
        <v>5%-7%</v>
      </c>
      <c r="JF66" s="90"/>
      <c r="JG66" s="374">
        <f t="shared" si="731"/>
        <v>0</v>
      </c>
      <c r="JH66" s="24"/>
      <c r="JI66" s="24"/>
      <c r="JJ66" s="403" t="str">
        <f t="shared" si="732"/>
        <v/>
      </c>
      <c r="JK66" s="987" t="str">
        <f t="shared" si="733"/>
        <v/>
      </c>
      <c r="JL66" s="986"/>
      <c r="JM66" s="90" t="str">
        <f t="shared" si="734"/>
        <v/>
      </c>
      <c r="JN66" s="379" t="str">
        <f t="shared" si="835"/>
        <v>30-2</v>
      </c>
      <c r="JO66" s="24" t="str">
        <f t="shared" si="836"/>
        <v>GTS-120</v>
      </c>
      <c r="JP66" s="380">
        <f t="shared" si="837"/>
        <v>1010</v>
      </c>
      <c r="JQ66" s="734" t="str">
        <f t="shared" si="838"/>
        <v>5%-7%</v>
      </c>
      <c r="JR66" s="90"/>
      <c r="JS66" s="374">
        <f t="shared" si="735"/>
        <v>0</v>
      </c>
      <c r="JT66" s="24"/>
      <c r="JU66" s="24"/>
      <c r="JV66" s="403" t="str">
        <f t="shared" si="736"/>
        <v/>
      </c>
      <c r="JW66" s="987" t="str">
        <f t="shared" si="737"/>
        <v/>
      </c>
      <c r="JX66" s="986"/>
      <c r="JY66" s="90" t="str">
        <f t="shared" si="738"/>
        <v/>
      </c>
      <c r="JZ66" s="379" t="str">
        <f t="shared" si="839"/>
        <v>30-2</v>
      </c>
      <c r="KA66" s="24" t="str">
        <f t="shared" si="840"/>
        <v>GTS-120</v>
      </c>
      <c r="KB66" s="380">
        <f t="shared" si="841"/>
        <v>1010</v>
      </c>
      <c r="KC66" s="734" t="str">
        <f t="shared" si="842"/>
        <v>5%-7%</v>
      </c>
      <c r="KD66" s="90"/>
      <c r="KE66" s="374">
        <f t="shared" si="739"/>
        <v>0</v>
      </c>
      <c r="KF66" s="24"/>
      <c r="KG66" s="24"/>
      <c r="KH66" s="403" t="str">
        <f t="shared" si="740"/>
        <v/>
      </c>
      <c r="KI66" s="987" t="str">
        <f t="shared" si="741"/>
        <v/>
      </c>
      <c r="KJ66" s="986"/>
      <c r="KK66" s="90" t="str">
        <f t="shared" si="742"/>
        <v/>
      </c>
      <c r="KL66" s="379" t="str">
        <f t="shared" si="843"/>
        <v>30-2</v>
      </c>
      <c r="KM66" s="24" t="str">
        <f t="shared" si="844"/>
        <v>GTS-120</v>
      </c>
      <c r="KN66" s="380">
        <f t="shared" si="845"/>
        <v>1010</v>
      </c>
      <c r="KO66" s="734" t="str">
        <f t="shared" si="846"/>
        <v>5%-7%</v>
      </c>
      <c r="KP66" s="90"/>
      <c r="KQ66" s="374">
        <f t="shared" si="743"/>
        <v>0</v>
      </c>
      <c r="KR66" s="24"/>
      <c r="KS66" s="24"/>
      <c r="KT66" s="403" t="str">
        <f t="shared" si="744"/>
        <v/>
      </c>
      <c r="KU66" s="987" t="str">
        <f t="shared" si="745"/>
        <v/>
      </c>
      <c r="KV66" s="986"/>
      <c r="KW66" s="90" t="str">
        <f t="shared" si="746"/>
        <v/>
      </c>
      <c r="KX66" s="989">
        <f t="shared" si="747"/>
        <v>0</v>
      </c>
      <c r="KY66" s="988" t="str">
        <f t="shared" si="748"/>
        <v/>
      </c>
    </row>
    <row r="67" spans="1:311" ht="15.75">
      <c r="A67" s="86" t="s">
        <v>41</v>
      </c>
      <c r="B67" s="765" t="s">
        <v>272</v>
      </c>
      <c r="C67" s="26" t="str">
        <f>VLOOKUP($B67,'OP Info'!$C$121:$J$137,4,FALSE)</f>
        <v>GTS-120</v>
      </c>
      <c r="D67" s="26">
        <f>VLOOKUP($B67,'OP Info'!$C$121:$J$137,3,FALSE)</f>
        <v>925</v>
      </c>
      <c r="E67" s="734" t="str">
        <f>CONCATENATE(VLOOKUP($B67,'OP Info'!$C$121:$J$137,5,FALSE),"%-",VLOOKUP($B67,'OP Info'!$C$121:$J$137,6,FALSE),"%")</f>
        <v>5%-7%</v>
      </c>
      <c r="F67" s="90"/>
      <c r="G67" s="374">
        <f t="shared" si="639"/>
        <v>0</v>
      </c>
      <c r="H67" s="24"/>
      <c r="I67" s="24"/>
      <c r="J67" s="403" t="str">
        <f t="shared" si="640"/>
        <v/>
      </c>
      <c r="K67" s="987" t="str">
        <f t="shared" si="641"/>
        <v/>
      </c>
      <c r="L67" s="741"/>
      <c r="M67" s="739" t="str">
        <f t="shared" si="642"/>
        <v/>
      </c>
      <c r="N67" s="379" t="str">
        <f t="shared" si="749"/>
        <v>40-2</v>
      </c>
      <c r="O67" s="24" t="str">
        <f t="shared" si="750"/>
        <v>GTS-120</v>
      </c>
      <c r="P67" s="380">
        <f t="shared" si="751"/>
        <v>925</v>
      </c>
      <c r="Q67" s="734" t="str">
        <f t="shared" si="752"/>
        <v>5%-7%</v>
      </c>
      <c r="R67" s="90"/>
      <c r="S67" s="90">
        <f t="shared" si="643"/>
        <v>0</v>
      </c>
      <c r="T67" s="24"/>
      <c r="U67" s="24"/>
      <c r="V67" s="403" t="str">
        <f t="shared" si="644"/>
        <v/>
      </c>
      <c r="W67" s="403" t="str">
        <f t="shared" si="645"/>
        <v/>
      </c>
      <c r="X67" s="986"/>
      <c r="Y67" s="739" t="str">
        <f t="shared" si="646"/>
        <v/>
      </c>
      <c r="Z67" s="379" t="str">
        <f t="shared" si="753"/>
        <v>40-2</v>
      </c>
      <c r="AA67" s="24" t="str">
        <f t="shared" si="754"/>
        <v>GTS-120</v>
      </c>
      <c r="AB67" s="380">
        <f t="shared" si="755"/>
        <v>925</v>
      </c>
      <c r="AC67" s="734" t="str">
        <f t="shared" si="756"/>
        <v>5%-7%</v>
      </c>
      <c r="AD67" s="90"/>
      <c r="AE67" s="374">
        <f t="shared" si="647"/>
        <v>0</v>
      </c>
      <c r="AF67" s="24"/>
      <c r="AG67" s="24"/>
      <c r="AH67" s="403" t="str">
        <f t="shared" si="648"/>
        <v/>
      </c>
      <c r="AI67" s="403" t="str">
        <f t="shared" si="649"/>
        <v/>
      </c>
      <c r="AJ67" s="986"/>
      <c r="AK67" s="739" t="str">
        <f t="shared" si="650"/>
        <v/>
      </c>
      <c r="AL67" s="379" t="str">
        <f t="shared" si="757"/>
        <v>40-2</v>
      </c>
      <c r="AM67" s="24" t="str">
        <f t="shared" si="758"/>
        <v>GTS-120</v>
      </c>
      <c r="AN67" s="380">
        <f t="shared" si="759"/>
        <v>925</v>
      </c>
      <c r="AO67" s="734" t="str">
        <f t="shared" si="760"/>
        <v>5%-7%</v>
      </c>
      <c r="AP67" s="90"/>
      <c r="AQ67" s="374">
        <f t="shared" si="651"/>
        <v>0</v>
      </c>
      <c r="AR67" s="24"/>
      <c r="AS67" s="24"/>
      <c r="AT67" s="403" t="str">
        <f t="shared" si="761"/>
        <v/>
      </c>
      <c r="AU67" s="987" t="str">
        <f t="shared" si="762"/>
        <v/>
      </c>
      <c r="AV67" s="986"/>
      <c r="AW67" s="739" t="str">
        <f t="shared" si="654"/>
        <v/>
      </c>
      <c r="AX67" s="379" t="str">
        <f t="shared" si="763"/>
        <v>40-2</v>
      </c>
      <c r="AY67" s="24" t="str">
        <f t="shared" si="764"/>
        <v>GTS-120</v>
      </c>
      <c r="AZ67" s="380">
        <f t="shared" si="765"/>
        <v>925</v>
      </c>
      <c r="BA67" s="734" t="str">
        <f t="shared" si="766"/>
        <v>5%-7%</v>
      </c>
      <c r="BB67" s="90"/>
      <c r="BC67" s="374">
        <f t="shared" si="655"/>
        <v>0</v>
      </c>
      <c r="BD67" s="24"/>
      <c r="BE67" s="24"/>
      <c r="BF67" s="403" t="str">
        <f t="shared" si="656"/>
        <v/>
      </c>
      <c r="BG67" s="403" t="str">
        <f t="shared" si="657"/>
        <v/>
      </c>
      <c r="BH67" s="986"/>
      <c r="BI67" s="739" t="str">
        <f t="shared" si="658"/>
        <v/>
      </c>
      <c r="BJ67" s="740">
        <f t="shared" si="659"/>
        <v>0</v>
      </c>
      <c r="BK67" s="988" t="str">
        <f t="shared" si="660"/>
        <v/>
      </c>
      <c r="BL67" s="379" t="str">
        <f t="shared" si="767"/>
        <v>40-2</v>
      </c>
      <c r="BM67" s="24" t="str">
        <f t="shared" si="768"/>
        <v>GTS-120</v>
      </c>
      <c r="BN67" s="380">
        <f t="shared" si="769"/>
        <v>925</v>
      </c>
      <c r="BO67" s="734" t="str">
        <f t="shared" si="770"/>
        <v>5%-7%</v>
      </c>
      <c r="BP67" s="90"/>
      <c r="BQ67" s="374">
        <f t="shared" si="661"/>
        <v>0</v>
      </c>
      <c r="BR67" s="24"/>
      <c r="BS67" s="24"/>
      <c r="BT67" s="403" t="str">
        <f t="shared" si="662"/>
        <v/>
      </c>
      <c r="BU67" s="987" t="str">
        <f t="shared" si="663"/>
        <v/>
      </c>
      <c r="BV67" s="986"/>
      <c r="BW67" s="90" t="str">
        <f t="shared" si="664"/>
        <v/>
      </c>
      <c r="BX67" s="379" t="str">
        <f t="shared" si="771"/>
        <v>40-2</v>
      </c>
      <c r="BY67" s="24" t="str">
        <f t="shared" si="772"/>
        <v>GTS-120</v>
      </c>
      <c r="BZ67" s="380">
        <f t="shared" si="773"/>
        <v>925</v>
      </c>
      <c r="CA67" s="734" t="str">
        <f t="shared" si="774"/>
        <v>5%-7%</v>
      </c>
      <c r="CB67" s="90"/>
      <c r="CC67" s="374">
        <f t="shared" si="665"/>
        <v>0</v>
      </c>
      <c r="CD67" s="24"/>
      <c r="CE67" s="24"/>
      <c r="CF67" s="403" t="str">
        <f t="shared" si="666"/>
        <v/>
      </c>
      <c r="CG67" s="987" t="str">
        <f t="shared" si="667"/>
        <v/>
      </c>
      <c r="CH67" s="986"/>
      <c r="CI67" s="90" t="str">
        <f t="shared" si="668"/>
        <v/>
      </c>
      <c r="CJ67" s="379" t="str">
        <f t="shared" si="775"/>
        <v>40-2</v>
      </c>
      <c r="CK67" s="24" t="str">
        <f t="shared" si="776"/>
        <v>GTS-120</v>
      </c>
      <c r="CL67" s="380">
        <f t="shared" si="777"/>
        <v>925</v>
      </c>
      <c r="CM67" s="734" t="str">
        <f t="shared" si="778"/>
        <v>5%-7%</v>
      </c>
      <c r="CN67" s="90"/>
      <c r="CO67" s="374">
        <f t="shared" si="669"/>
        <v>0</v>
      </c>
      <c r="CP67" s="24"/>
      <c r="CQ67" s="24"/>
      <c r="CR67" s="403" t="str">
        <f t="shared" si="670"/>
        <v/>
      </c>
      <c r="CS67" s="987" t="str">
        <f t="shared" si="671"/>
        <v/>
      </c>
      <c r="CT67" s="986"/>
      <c r="CU67" s="90" t="str">
        <f t="shared" si="672"/>
        <v/>
      </c>
      <c r="CV67" s="379" t="str">
        <f t="shared" si="779"/>
        <v>40-2</v>
      </c>
      <c r="CW67" s="24" t="str">
        <f t="shared" si="780"/>
        <v>GTS-120</v>
      </c>
      <c r="CX67" s="380">
        <f t="shared" si="781"/>
        <v>925</v>
      </c>
      <c r="CY67" s="734" t="str">
        <f t="shared" si="782"/>
        <v>5%-7%</v>
      </c>
      <c r="CZ67" s="90"/>
      <c r="DA67" s="374">
        <f t="shared" si="673"/>
        <v>0</v>
      </c>
      <c r="DB67" s="24"/>
      <c r="DC67" s="24"/>
      <c r="DD67" s="403" t="str">
        <f t="shared" si="674"/>
        <v/>
      </c>
      <c r="DE67" s="987" t="str">
        <f t="shared" si="675"/>
        <v/>
      </c>
      <c r="DF67" s="986"/>
      <c r="DG67" s="90" t="str">
        <f t="shared" si="676"/>
        <v/>
      </c>
      <c r="DH67" s="379" t="str">
        <f t="shared" si="783"/>
        <v>40-2</v>
      </c>
      <c r="DI67" s="24" t="str">
        <f t="shared" si="784"/>
        <v>GTS-120</v>
      </c>
      <c r="DJ67" s="380">
        <f t="shared" si="785"/>
        <v>925</v>
      </c>
      <c r="DK67" s="734" t="str">
        <f t="shared" si="786"/>
        <v>5%-7%</v>
      </c>
      <c r="DL67" s="90"/>
      <c r="DM67" s="374">
        <f t="shared" si="677"/>
        <v>0</v>
      </c>
      <c r="DN67" s="24"/>
      <c r="DO67" s="24"/>
      <c r="DP67" s="403" t="str">
        <f t="shared" si="678"/>
        <v/>
      </c>
      <c r="DQ67" s="987" t="str">
        <f t="shared" si="679"/>
        <v/>
      </c>
      <c r="DR67" s="986"/>
      <c r="DS67" s="744" t="str">
        <f t="shared" si="680"/>
        <v/>
      </c>
      <c r="DT67" s="740">
        <f t="shared" si="681"/>
        <v>0</v>
      </c>
      <c r="DU67" s="988" t="str">
        <f t="shared" si="682"/>
        <v/>
      </c>
      <c r="DV67" s="379" t="str">
        <f t="shared" si="787"/>
        <v>40-2</v>
      </c>
      <c r="DW67" s="24" t="str">
        <f t="shared" si="788"/>
        <v>GTS-120</v>
      </c>
      <c r="DX67" s="380">
        <f t="shared" si="789"/>
        <v>925</v>
      </c>
      <c r="DY67" s="734" t="str">
        <f t="shared" si="790"/>
        <v>5%-7%</v>
      </c>
      <c r="DZ67" s="90"/>
      <c r="EA67" s="374">
        <f t="shared" si="683"/>
        <v>0</v>
      </c>
      <c r="EB67" s="24"/>
      <c r="EC67" s="24"/>
      <c r="ED67" s="403" t="str">
        <f t="shared" si="684"/>
        <v/>
      </c>
      <c r="EE67" s="987" t="str">
        <f t="shared" si="685"/>
        <v/>
      </c>
      <c r="EF67" s="986"/>
      <c r="EG67" s="90" t="str">
        <f t="shared" si="686"/>
        <v/>
      </c>
      <c r="EH67" s="379" t="str">
        <f t="shared" si="791"/>
        <v>40-2</v>
      </c>
      <c r="EI67" s="24" t="str">
        <f t="shared" si="792"/>
        <v>GTS-120</v>
      </c>
      <c r="EJ67" s="380">
        <f t="shared" si="793"/>
        <v>925</v>
      </c>
      <c r="EK67" s="734" t="str">
        <f t="shared" si="794"/>
        <v>5%-7%</v>
      </c>
      <c r="EL67" s="90"/>
      <c r="EM67" s="374">
        <f t="shared" si="687"/>
        <v>0</v>
      </c>
      <c r="EN67" s="24"/>
      <c r="EO67" s="24"/>
      <c r="EP67" s="403" t="str">
        <f t="shared" si="688"/>
        <v/>
      </c>
      <c r="EQ67" s="987" t="str">
        <f t="shared" si="689"/>
        <v/>
      </c>
      <c r="ER67" s="986"/>
      <c r="ES67" s="90" t="str">
        <f t="shared" si="690"/>
        <v/>
      </c>
      <c r="ET67" s="379" t="str">
        <f t="shared" si="795"/>
        <v>40-2</v>
      </c>
      <c r="EU67" s="24" t="str">
        <f t="shared" si="796"/>
        <v>GTS-120</v>
      </c>
      <c r="EV67" s="380">
        <f t="shared" si="797"/>
        <v>925</v>
      </c>
      <c r="EW67" s="734" t="str">
        <f t="shared" si="798"/>
        <v>5%-7%</v>
      </c>
      <c r="EX67" s="90"/>
      <c r="EY67" s="374">
        <f t="shared" si="691"/>
        <v>0</v>
      </c>
      <c r="EZ67" s="24"/>
      <c r="FA67" s="24"/>
      <c r="FB67" s="403" t="str">
        <f t="shared" si="692"/>
        <v/>
      </c>
      <c r="FC67" s="987" t="str">
        <f t="shared" si="693"/>
        <v/>
      </c>
      <c r="FD67" s="986"/>
      <c r="FE67" s="90" t="str">
        <f t="shared" si="694"/>
        <v/>
      </c>
      <c r="FF67" s="379" t="str">
        <f t="shared" si="799"/>
        <v>40-2</v>
      </c>
      <c r="FG67" s="24" t="str">
        <f t="shared" si="800"/>
        <v>GTS-120</v>
      </c>
      <c r="FH67" s="380">
        <f t="shared" si="801"/>
        <v>925</v>
      </c>
      <c r="FI67" s="734" t="str">
        <f t="shared" si="802"/>
        <v>5%-7%</v>
      </c>
      <c r="FJ67" s="90"/>
      <c r="FK67" s="374">
        <f t="shared" si="695"/>
        <v>0</v>
      </c>
      <c r="FL67" s="24"/>
      <c r="FM67" s="24"/>
      <c r="FN67" s="403" t="str">
        <f t="shared" si="696"/>
        <v/>
      </c>
      <c r="FO67" s="987" t="str">
        <f t="shared" si="697"/>
        <v/>
      </c>
      <c r="FP67" s="986"/>
      <c r="FQ67" s="90" t="str">
        <f t="shared" si="698"/>
        <v/>
      </c>
      <c r="FR67" s="379" t="str">
        <f t="shared" si="803"/>
        <v>40-2</v>
      </c>
      <c r="FS67" s="24" t="str">
        <f t="shared" si="804"/>
        <v>GTS-120</v>
      </c>
      <c r="FT67" s="380">
        <f t="shared" si="805"/>
        <v>925</v>
      </c>
      <c r="FU67" s="734" t="str">
        <f t="shared" si="806"/>
        <v>5%-7%</v>
      </c>
      <c r="FV67" s="90"/>
      <c r="FW67" s="374">
        <f t="shared" si="699"/>
        <v>0</v>
      </c>
      <c r="FX67" s="24"/>
      <c r="FY67" s="24"/>
      <c r="FZ67" s="403" t="str">
        <f t="shared" si="700"/>
        <v/>
      </c>
      <c r="GA67" s="987" t="str">
        <f t="shared" si="701"/>
        <v/>
      </c>
      <c r="GB67" s="986"/>
      <c r="GC67" s="90" t="str">
        <f t="shared" si="702"/>
        <v/>
      </c>
      <c r="GD67" s="989">
        <f t="shared" si="703"/>
        <v>0</v>
      </c>
      <c r="GE67" s="988" t="str">
        <f t="shared" si="704"/>
        <v/>
      </c>
      <c r="GF67" s="379" t="str">
        <f t="shared" si="807"/>
        <v>40-2</v>
      </c>
      <c r="GG67" s="24" t="str">
        <f t="shared" si="808"/>
        <v>GTS-120</v>
      </c>
      <c r="GH67" s="380">
        <f t="shared" si="809"/>
        <v>925</v>
      </c>
      <c r="GI67" s="734" t="str">
        <f t="shared" si="810"/>
        <v>5%-7%</v>
      </c>
      <c r="GJ67" s="90"/>
      <c r="GK67" s="374">
        <f t="shared" si="705"/>
        <v>0</v>
      </c>
      <c r="GL67" s="24"/>
      <c r="GM67" s="24"/>
      <c r="GN67" s="403" t="str">
        <f t="shared" si="706"/>
        <v/>
      </c>
      <c r="GO67" s="987" t="str">
        <f t="shared" si="707"/>
        <v/>
      </c>
      <c r="GP67" s="986"/>
      <c r="GQ67" s="90" t="str">
        <f t="shared" si="708"/>
        <v/>
      </c>
      <c r="GR67" s="379" t="str">
        <f t="shared" si="811"/>
        <v>40-2</v>
      </c>
      <c r="GS67" s="24" t="str">
        <f t="shared" si="812"/>
        <v>GTS-120</v>
      </c>
      <c r="GT67" s="380">
        <f t="shared" si="813"/>
        <v>925</v>
      </c>
      <c r="GU67" s="734" t="str">
        <f t="shared" si="814"/>
        <v>5%-7%</v>
      </c>
      <c r="GV67" s="90"/>
      <c r="GW67" s="374">
        <f t="shared" si="709"/>
        <v>0</v>
      </c>
      <c r="GX67" s="24"/>
      <c r="GY67" s="24"/>
      <c r="GZ67" s="403" t="str">
        <f t="shared" si="710"/>
        <v/>
      </c>
      <c r="HA67" s="987" t="str">
        <f t="shared" si="711"/>
        <v/>
      </c>
      <c r="HB67" s="986"/>
      <c r="HC67" s="90" t="str">
        <f t="shared" si="712"/>
        <v/>
      </c>
      <c r="HD67" s="379" t="str">
        <f t="shared" si="815"/>
        <v>40-2</v>
      </c>
      <c r="HE67" s="24" t="str">
        <f t="shared" si="816"/>
        <v>GTS-120</v>
      </c>
      <c r="HF67" s="380">
        <f t="shared" si="817"/>
        <v>925</v>
      </c>
      <c r="HG67" s="734" t="str">
        <f t="shared" si="818"/>
        <v>5%-7%</v>
      </c>
      <c r="HH67" s="90"/>
      <c r="HI67" s="374">
        <f t="shared" si="713"/>
        <v>0</v>
      </c>
      <c r="HJ67" s="24"/>
      <c r="HK67" s="24"/>
      <c r="HL67" s="403" t="str">
        <f t="shared" si="714"/>
        <v/>
      </c>
      <c r="HM67" s="987" t="str">
        <f t="shared" si="715"/>
        <v/>
      </c>
      <c r="HN67" s="986"/>
      <c r="HO67" s="90" t="str">
        <f t="shared" si="716"/>
        <v/>
      </c>
      <c r="HP67" s="379" t="str">
        <f t="shared" si="819"/>
        <v>40-2</v>
      </c>
      <c r="HQ67" s="24" t="str">
        <f t="shared" si="820"/>
        <v>GTS-120</v>
      </c>
      <c r="HR67" s="380">
        <f t="shared" si="821"/>
        <v>925</v>
      </c>
      <c r="HS67" s="734" t="str">
        <f t="shared" si="822"/>
        <v>5%-7%</v>
      </c>
      <c r="HT67" s="90"/>
      <c r="HU67" s="374">
        <f t="shared" si="717"/>
        <v>0</v>
      </c>
      <c r="HV67" s="24"/>
      <c r="HW67" s="24"/>
      <c r="HX67" s="403" t="str">
        <f t="shared" si="718"/>
        <v/>
      </c>
      <c r="HY67" s="987" t="str">
        <f t="shared" si="719"/>
        <v/>
      </c>
      <c r="HZ67" s="986"/>
      <c r="IA67" s="90" t="str">
        <f t="shared" si="720"/>
        <v/>
      </c>
      <c r="IB67" s="379" t="str">
        <f t="shared" si="823"/>
        <v>40-2</v>
      </c>
      <c r="IC67" s="24" t="str">
        <f t="shared" si="824"/>
        <v>GTS-120</v>
      </c>
      <c r="ID67" s="380">
        <f t="shared" si="825"/>
        <v>925</v>
      </c>
      <c r="IE67" s="734" t="str">
        <f t="shared" si="826"/>
        <v>5%-7%</v>
      </c>
      <c r="IF67" s="90"/>
      <c r="IG67" s="374">
        <f t="shared" si="721"/>
        <v>0</v>
      </c>
      <c r="IH67" s="24"/>
      <c r="II67" s="24"/>
      <c r="IJ67" s="403" t="str">
        <f t="shared" si="722"/>
        <v/>
      </c>
      <c r="IK67" s="987" t="str">
        <f t="shared" si="723"/>
        <v/>
      </c>
      <c r="IL67" s="986"/>
      <c r="IM67" s="90" t="str">
        <f t="shared" si="724"/>
        <v/>
      </c>
      <c r="IN67" s="989">
        <f t="shared" si="725"/>
        <v>0</v>
      </c>
      <c r="IO67" s="988" t="str">
        <f t="shared" si="726"/>
        <v/>
      </c>
      <c r="IP67" s="379" t="str">
        <f t="shared" si="827"/>
        <v>40-2</v>
      </c>
      <c r="IQ67" s="24" t="str">
        <f t="shared" si="828"/>
        <v>GTS-120</v>
      </c>
      <c r="IR67" s="380">
        <f t="shared" si="829"/>
        <v>925</v>
      </c>
      <c r="IS67" s="734" t="str">
        <f t="shared" si="830"/>
        <v>5%-7%</v>
      </c>
      <c r="IT67" s="90"/>
      <c r="IU67" s="374">
        <f t="shared" si="727"/>
        <v>0</v>
      </c>
      <c r="IV67" s="24"/>
      <c r="IW67" s="24"/>
      <c r="IX67" s="403" t="str">
        <f t="shared" si="728"/>
        <v/>
      </c>
      <c r="IY67" s="987" t="str">
        <f t="shared" si="729"/>
        <v/>
      </c>
      <c r="IZ67" s="986"/>
      <c r="JA67" s="90" t="str">
        <f t="shared" si="730"/>
        <v/>
      </c>
      <c r="JB67" s="379" t="str">
        <f t="shared" si="831"/>
        <v>40-2</v>
      </c>
      <c r="JC67" s="24" t="str">
        <f t="shared" si="832"/>
        <v>GTS-120</v>
      </c>
      <c r="JD67" s="380">
        <f t="shared" si="833"/>
        <v>925</v>
      </c>
      <c r="JE67" s="734" t="str">
        <f t="shared" si="834"/>
        <v>5%-7%</v>
      </c>
      <c r="JF67" s="90"/>
      <c r="JG67" s="374">
        <f t="shared" si="731"/>
        <v>0</v>
      </c>
      <c r="JH67" s="24"/>
      <c r="JI67" s="24"/>
      <c r="JJ67" s="403" t="str">
        <f t="shared" si="732"/>
        <v/>
      </c>
      <c r="JK67" s="987" t="str">
        <f t="shared" si="733"/>
        <v/>
      </c>
      <c r="JL67" s="986"/>
      <c r="JM67" s="90" t="str">
        <f t="shared" si="734"/>
        <v/>
      </c>
      <c r="JN67" s="379" t="str">
        <f t="shared" si="835"/>
        <v>40-2</v>
      </c>
      <c r="JO67" s="24" t="str">
        <f t="shared" si="836"/>
        <v>GTS-120</v>
      </c>
      <c r="JP67" s="380">
        <f t="shared" si="837"/>
        <v>925</v>
      </c>
      <c r="JQ67" s="734" t="str">
        <f t="shared" si="838"/>
        <v>5%-7%</v>
      </c>
      <c r="JR67" s="90"/>
      <c r="JS67" s="374">
        <f t="shared" si="735"/>
        <v>0</v>
      </c>
      <c r="JT67" s="24"/>
      <c r="JU67" s="24"/>
      <c r="JV67" s="403" t="str">
        <f t="shared" si="736"/>
        <v/>
      </c>
      <c r="JW67" s="987" t="str">
        <f t="shared" si="737"/>
        <v/>
      </c>
      <c r="JX67" s="986"/>
      <c r="JY67" s="90" t="str">
        <f t="shared" si="738"/>
        <v/>
      </c>
      <c r="JZ67" s="379" t="str">
        <f t="shared" si="839"/>
        <v>40-2</v>
      </c>
      <c r="KA67" s="24" t="str">
        <f t="shared" si="840"/>
        <v>GTS-120</v>
      </c>
      <c r="KB67" s="380">
        <f t="shared" si="841"/>
        <v>925</v>
      </c>
      <c r="KC67" s="734" t="str">
        <f t="shared" si="842"/>
        <v>5%-7%</v>
      </c>
      <c r="KD67" s="90"/>
      <c r="KE67" s="374">
        <f t="shared" si="739"/>
        <v>0</v>
      </c>
      <c r="KF67" s="24"/>
      <c r="KG67" s="24"/>
      <c r="KH67" s="403" t="str">
        <f t="shared" si="740"/>
        <v/>
      </c>
      <c r="KI67" s="987" t="str">
        <f t="shared" si="741"/>
        <v/>
      </c>
      <c r="KJ67" s="986"/>
      <c r="KK67" s="90" t="str">
        <f t="shared" si="742"/>
        <v/>
      </c>
      <c r="KL67" s="379" t="str">
        <f t="shared" si="843"/>
        <v>40-2</v>
      </c>
      <c r="KM67" s="24" t="str">
        <f t="shared" si="844"/>
        <v>GTS-120</v>
      </c>
      <c r="KN67" s="380">
        <f t="shared" si="845"/>
        <v>925</v>
      </c>
      <c r="KO67" s="734" t="str">
        <f t="shared" si="846"/>
        <v>5%-7%</v>
      </c>
      <c r="KP67" s="90"/>
      <c r="KQ67" s="374">
        <f t="shared" si="743"/>
        <v>0</v>
      </c>
      <c r="KR67" s="24"/>
      <c r="KS67" s="24"/>
      <c r="KT67" s="403" t="str">
        <f t="shared" si="744"/>
        <v/>
      </c>
      <c r="KU67" s="987" t="str">
        <f t="shared" si="745"/>
        <v/>
      </c>
      <c r="KV67" s="986"/>
      <c r="KW67" s="90" t="str">
        <f t="shared" si="746"/>
        <v/>
      </c>
      <c r="KX67" s="989">
        <f t="shared" si="747"/>
        <v>0</v>
      </c>
      <c r="KY67" s="988" t="str">
        <f t="shared" si="748"/>
        <v/>
      </c>
    </row>
    <row r="68" spans="1:311" ht="15.75">
      <c r="A68" s="86" t="s">
        <v>41</v>
      </c>
      <c r="B68" s="760" t="s">
        <v>274</v>
      </c>
      <c r="C68" s="26" t="str">
        <f>VLOOKUP($B68,'OP Info'!$C$121:$J$137,4,FALSE)</f>
        <v>GTS-120</v>
      </c>
      <c r="D68" s="26">
        <f>VLOOKUP($B68,'OP Info'!$C$121:$J$137,3,FALSE)</f>
        <v>925</v>
      </c>
      <c r="E68" s="734" t="str">
        <f>CONCATENATE(VLOOKUP($B68,'OP Info'!$C$121:$J$137,5,FALSE),"%-",VLOOKUP($B68,'OP Info'!$C$121:$J$137,6,FALSE),"%")</f>
        <v>5%-7%</v>
      </c>
      <c r="F68" s="90"/>
      <c r="G68" s="374">
        <f t="shared" si="639"/>
        <v>0</v>
      </c>
      <c r="H68" s="24"/>
      <c r="I68" s="24"/>
      <c r="J68" s="403" t="str">
        <f t="shared" si="640"/>
        <v/>
      </c>
      <c r="K68" s="987" t="str">
        <f t="shared" si="641"/>
        <v/>
      </c>
      <c r="L68" s="741"/>
      <c r="M68" s="739" t="str">
        <f t="shared" si="642"/>
        <v/>
      </c>
      <c r="N68" s="379" t="str">
        <f t="shared" si="749"/>
        <v>50-2</v>
      </c>
      <c r="O68" s="24" t="str">
        <f t="shared" si="750"/>
        <v>GTS-120</v>
      </c>
      <c r="P68" s="380">
        <f t="shared" si="751"/>
        <v>925</v>
      </c>
      <c r="Q68" s="734" t="str">
        <f t="shared" si="752"/>
        <v>5%-7%</v>
      </c>
      <c r="R68" s="90"/>
      <c r="S68" s="90">
        <f t="shared" si="643"/>
        <v>0</v>
      </c>
      <c r="T68" s="24"/>
      <c r="U68" s="24"/>
      <c r="V68" s="403" t="str">
        <f t="shared" si="644"/>
        <v/>
      </c>
      <c r="W68" s="403" t="str">
        <f t="shared" si="645"/>
        <v/>
      </c>
      <c r="X68" s="986"/>
      <c r="Y68" s="739" t="str">
        <f t="shared" si="646"/>
        <v/>
      </c>
      <c r="Z68" s="379" t="str">
        <f t="shared" si="753"/>
        <v>50-2</v>
      </c>
      <c r="AA68" s="24" t="str">
        <f t="shared" si="754"/>
        <v>GTS-120</v>
      </c>
      <c r="AB68" s="380">
        <f t="shared" si="755"/>
        <v>925</v>
      </c>
      <c r="AC68" s="734" t="str">
        <f t="shared" si="756"/>
        <v>5%-7%</v>
      </c>
      <c r="AD68" s="90"/>
      <c r="AE68" s="374">
        <f t="shared" si="647"/>
        <v>0</v>
      </c>
      <c r="AF68" s="24"/>
      <c r="AG68" s="24"/>
      <c r="AH68" s="403" t="str">
        <f t="shared" si="648"/>
        <v/>
      </c>
      <c r="AI68" s="403" t="str">
        <f t="shared" si="649"/>
        <v/>
      </c>
      <c r="AJ68" s="986"/>
      <c r="AK68" s="739" t="str">
        <f t="shared" si="650"/>
        <v/>
      </c>
      <c r="AL68" s="379" t="str">
        <f t="shared" si="757"/>
        <v>50-2</v>
      </c>
      <c r="AM68" s="24" t="str">
        <f t="shared" si="758"/>
        <v>GTS-120</v>
      </c>
      <c r="AN68" s="380">
        <f t="shared" si="759"/>
        <v>925</v>
      </c>
      <c r="AO68" s="734" t="str">
        <f t="shared" si="760"/>
        <v>5%-7%</v>
      </c>
      <c r="AP68" s="90"/>
      <c r="AQ68" s="374">
        <f t="shared" si="651"/>
        <v>0</v>
      </c>
      <c r="AR68" s="24"/>
      <c r="AS68" s="24"/>
      <c r="AT68" s="403" t="str">
        <f t="shared" si="761"/>
        <v/>
      </c>
      <c r="AU68" s="987" t="str">
        <f t="shared" si="762"/>
        <v/>
      </c>
      <c r="AV68" s="986"/>
      <c r="AW68" s="739" t="str">
        <f t="shared" si="654"/>
        <v/>
      </c>
      <c r="AX68" s="379" t="str">
        <f t="shared" si="763"/>
        <v>50-2</v>
      </c>
      <c r="AY68" s="24" t="str">
        <f t="shared" si="764"/>
        <v>GTS-120</v>
      </c>
      <c r="AZ68" s="380">
        <f t="shared" si="765"/>
        <v>925</v>
      </c>
      <c r="BA68" s="734" t="str">
        <f t="shared" si="766"/>
        <v>5%-7%</v>
      </c>
      <c r="BB68" s="90"/>
      <c r="BC68" s="374">
        <f t="shared" si="655"/>
        <v>0</v>
      </c>
      <c r="BD68" s="24"/>
      <c r="BE68" s="24"/>
      <c r="BF68" s="403" t="str">
        <f t="shared" si="656"/>
        <v/>
      </c>
      <c r="BG68" s="403" t="str">
        <f t="shared" si="657"/>
        <v/>
      </c>
      <c r="BH68" s="986"/>
      <c r="BI68" s="739" t="str">
        <f t="shared" si="658"/>
        <v/>
      </c>
      <c r="BJ68" s="740">
        <f t="shared" si="659"/>
        <v>0</v>
      </c>
      <c r="BK68" s="988" t="str">
        <f t="shared" si="660"/>
        <v/>
      </c>
      <c r="BL68" s="379" t="str">
        <f t="shared" si="767"/>
        <v>50-2</v>
      </c>
      <c r="BM68" s="24" t="str">
        <f t="shared" si="768"/>
        <v>GTS-120</v>
      </c>
      <c r="BN68" s="380">
        <f t="shared" si="769"/>
        <v>925</v>
      </c>
      <c r="BO68" s="734" t="str">
        <f t="shared" si="770"/>
        <v>5%-7%</v>
      </c>
      <c r="BP68" s="90"/>
      <c r="BQ68" s="374">
        <f t="shared" si="661"/>
        <v>0</v>
      </c>
      <c r="BR68" s="24"/>
      <c r="BS68" s="24"/>
      <c r="BT68" s="403" t="str">
        <f t="shared" si="662"/>
        <v/>
      </c>
      <c r="BU68" s="987" t="str">
        <f t="shared" si="663"/>
        <v/>
      </c>
      <c r="BV68" s="986"/>
      <c r="BW68" s="90" t="str">
        <f t="shared" si="664"/>
        <v/>
      </c>
      <c r="BX68" s="379" t="str">
        <f t="shared" si="771"/>
        <v>50-2</v>
      </c>
      <c r="BY68" s="24" t="str">
        <f t="shared" si="772"/>
        <v>GTS-120</v>
      </c>
      <c r="BZ68" s="380">
        <f t="shared" si="773"/>
        <v>925</v>
      </c>
      <c r="CA68" s="734" t="str">
        <f t="shared" si="774"/>
        <v>5%-7%</v>
      </c>
      <c r="CB68" s="90"/>
      <c r="CC68" s="374">
        <f t="shared" si="665"/>
        <v>0</v>
      </c>
      <c r="CD68" s="24"/>
      <c r="CE68" s="24"/>
      <c r="CF68" s="403" t="str">
        <f t="shared" si="666"/>
        <v/>
      </c>
      <c r="CG68" s="987" t="str">
        <f t="shared" si="667"/>
        <v/>
      </c>
      <c r="CH68" s="986"/>
      <c r="CI68" s="90" t="str">
        <f t="shared" si="668"/>
        <v/>
      </c>
      <c r="CJ68" s="379" t="str">
        <f t="shared" si="775"/>
        <v>50-2</v>
      </c>
      <c r="CK68" s="24" t="str">
        <f t="shared" si="776"/>
        <v>GTS-120</v>
      </c>
      <c r="CL68" s="380">
        <f t="shared" si="777"/>
        <v>925</v>
      </c>
      <c r="CM68" s="734" t="str">
        <f t="shared" si="778"/>
        <v>5%-7%</v>
      </c>
      <c r="CN68" s="90"/>
      <c r="CO68" s="374">
        <f t="shared" si="669"/>
        <v>0</v>
      </c>
      <c r="CP68" s="24"/>
      <c r="CQ68" s="24"/>
      <c r="CR68" s="403" t="str">
        <f t="shared" si="670"/>
        <v/>
      </c>
      <c r="CS68" s="987" t="str">
        <f t="shared" si="671"/>
        <v/>
      </c>
      <c r="CT68" s="986"/>
      <c r="CU68" s="90" t="str">
        <f t="shared" si="672"/>
        <v/>
      </c>
      <c r="CV68" s="379" t="str">
        <f t="shared" si="779"/>
        <v>50-2</v>
      </c>
      <c r="CW68" s="24" t="str">
        <f t="shared" si="780"/>
        <v>GTS-120</v>
      </c>
      <c r="CX68" s="380">
        <f t="shared" si="781"/>
        <v>925</v>
      </c>
      <c r="CY68" s="734" t="str">
        <f t="shared" si="782"/>
        <v>5%-7%</v>
      </c>
      <c r="CZ68" s="90"/>
      <c r="DA68" s="374">
        <f t="shared" si="673"/>
        <v>0</v>
      </c>
      <c r="DB68" s="24"/>
      <c r="DC68" s="24"/>
      <c r="DD68" s="403" t="str">
        <f t="shared" si="674"/>
        <v/>
      </c>
      <c r="DE68" s="987" t="str">
        <f t="shared" si="675"/>
        <v/>
      </c>
      <c r="DF68" s="986"/>
      <c r="DG68" s="90" t="str">
        <f t="shared" si="676"/>
        <v/>
      </c>
      <c r="DH68" s="379" t="str">
        <f t="shared" si="783"/>
        <v>50-2</v>
      </c>
      <c r="DI68" s="24" t="str">
        <f t="shared" si="784"/>
        <v>GTS-120</v>
      </c>
      <c r="DJ68" s="380">
        <f t="shared" si="785"/>
        <v>925</v>
      </c>
      <c r="DK68" s="734" t="str">
        <f t="shared" si="786"/>
        <v>5%-7%</v>
      </c>
      <c r="DL68" s="90"/>
      <c r="DM68" s="374">
        <f t="shared" si="677"/>
        <v>0</v>
      </c>
      <c r="DN68" s="24"/>
      <c r="DO68" s="24"/>
      <c r="DP68" s="403" t="str">
        <f t="shared" si="678"/>
        <v/>
      </c>
      <c r="DQ68" s="987" t="str">
        <f t="shared" si="679"/>
        <v/>
      </c>
      <c r="DR68" s="986"/>
      <c r="DS68" s="744" t="str">
        <f t="shared" si="680"/>
        <v/>
      </c>
      <c r="DT68" s="740">
        <f t="shared" si="681"/>
        <v>0</v>
      </c>
      <c r="DU68" s="988" t="str">
        <f t="shared" si="682"/>
        <v/>
      </c>
      <c r="DV68" s="379" t="str">
        <f t="shared" si="787"/>
        <v>50-2</v>
      </c>
      <c r="DW68" s="24" t="str">
        <f t="shared" si="788"/>
        <v>GTS-120</v>
      </c>
      <c r="DX68" s="380">
        <f t="shared" si="789"/>
        <v>925</v>
      </c>
      <c r="DY68" s="734" t="str">
        <f t="shared" si="790"/>
        <v>5%-7%</v>
      </c>
      <c r="DZ68" s="90"/>
      <c r="EA68" s="374">
        <f t="shared" si="683"/>
        <v>0</v>
      </c>
      <c r="EB68" s="24"/>
      <c r="EC68" s="24"/>
      <c r="ED68" s="403" t="str">
        <f t="shared" si="684"/>
        <v/>
      </c>
      <c r="EE68" s="987" t="str">
        <f t="shared" si="685"/>
        <v/>
      </c>
      <c r="EF68" s="986"/>
      <c r="EG68" s="90" t="str">
        <f t="shared" si="686"/>
        <v/>
      </c>
      <c r="EH68" s="379" t="str">
        <f t="shared" si="791"/>
        <v>50-2</v>
      </c>
      <c r="EI68" s="24" t="str">
        <f t="shared" si="792"/>
        <v>GTS-120</v>
      </c>
      <c r="EJ68" s="380">
        <f t="shared" si="793"/>
        <v>925</v>
      </c>
      <c r="EK68" s="734" t="str">
        <f t="shared" si="794"/>
        <v>5%-7%</v>
      </c>
      <c r="EL68" s="90"/>
      <c r="EM68" s="374">
        <f t="shared" si="687"/>
        <v>0</v>
      </c>
      <c r="EN68" s="24"/>
      <c r="EO68" s="24"/>
      <c r="EP68" s="403" t="str">
        <f t="shared" si="688"/>
        <v/>
      </c>
      <c r="EQ68" s="987" t="str">
        <f t="shared" si="689"/>
        <v/>
      </c>
      <c r="ER68" s="986"/>
      <c r="ES68" s="90" t="str">
        <f t="shared" si="690"/>
        <v/>
      </c>
      <c r="ET68" s="379" t="str">
        <f t="shared" si="795"/>
        <v>50-2</v>
      </c>
      <c r="EU68" s="24" t="str">
        <f t="shared" si="796"/>
        <v>GTS-120</v>
      </c>
      <c r="EV68" s="380">
        <f t="shared" si="797"/>
        <v>925</v>
      </c>
      <c r="EW68" s="734" t="str">
        <f t="shared" si="798"/>
        <v>5%-7%</v>
      </c>
      <c r="EX68" s="90"/>
      <c r="EY68" s="374">
        <f t="shared" si="691"/>
        <v>0</v>
      </c>
      <c r="EZ68" s="24"/>
      <c r="FA68" s="24"/>
      <c r="FB68" s="403" t="str">
        <f t="shared" si="692"/>
        <v/>
      </c>
      <c r="FC68" s="987" t="str">
        <f t="shared" si="693"/>
        <v/>
      </c>
      <c r="FD68" s="986"/>
      <c r="FE68" s="90" t="str">
        <f t="shared" si="694"/>
        <v/>
      </c>
      <c r="FF68" s="379" t="str">
        <f t="shared" si="799"/>
        <v>50-2</v>
      </c>
      <c r="FG68" s="24" t="str">
        <f t="shared" si="800"/>
        <v>GTS-120</v>
      </c>
      <c r="FH68" s="380">
        <f t="shared" si="801"/>
        <v>925</v>
      </c>
      <c r="FI68" s="734" t="str">
        <f t="shared" si="802"/>
        <v>5%-7%</v>
      </c>
      <c r="FJ68" s="90"/>
      <c r="FK68" s="374">
        <f t="shared" si="695"/>
        <v>0</v>
      </c>
      <c r="FL68" s="24"/>
      <c r="FM68" s="24"/>
      <c r="FN68" s="403" t="str">
        <f t="shared" si="696"/>
        <v/>
      </c>
      <c r="FO68" s="987" t="str">
        <f t="shared" si="697"/>
        <v/>
      </c>
      <c r="FP68" s="986"/>
      <c r="FQ68" s="90" t="str">
        <f t="shared" si="698"/>
        <v/>
      </c>
      <c r="FR68" s="379" t="str">
        <f t="shared" si="803"/>
        <v>50-2</v>
      </c>
      <c r="FS68" s="24" t="str">
        <f t="shared" si="804"/>
        <v>GTS-120</v>
      </c>
      <c r="FT68" s="380">
        <f t="shared" si="805"/>
        <v>925</v>
      </c>
      <c r="FU68" s="734" t="str">
        <f t="shared" si="806"/>
        <v>5%-7%</v>
      </c>
      <c r="FV68" s="90"/>
      <c r="FW68" s="374">
        <f t="shared" si="699"/>
        <v>0</v>
      </c>
      <c r="FX68" s="24"/>
      <c r="FY68" s="24"/>
      <c r="FZ68" s="403" t="str">
        <f t="shared" si="700"/>
        <v/>
      </c>
      <c r="GA68" s="987" t="str">
        <f t="shared" si="701"/>
        <v/>
      </c>
      <c r="GB68" s="986"/>
      <c r="GC68" s="90" t="str">
        <f t="shared" si="702"/>
        <v/>
      </c>
      <c r="GD68" s="989">
        <f t="shared" si="703"/>
        <v>0</v>
      </c>
      <c r="GE68" s="988" t="str">
        <f t="shared" si="704"/>
        <v/>
      </c>
      <c r="GF68" s="379" t="str">
        <f t="shared" si="807"/>
        <v>50-2</v>
      </c>
      <c r="GG68" s="24" t="str">
        <f t="shared" si="808"/>
        <v>GTS-120</v>
      </c>
      <c r="GH68" s="380">
        <f t="shared" si="809"/>
        <v>925</v>
      </c>
      <c r="GI68" s="734" t="str">
        <f t="shared" si="810"/>
        <v>5%-7%</v>
      </c>
      <c r="GJ68" s="90"/>
      <c r="GK68" s="374">
        <f t="shared" si="705"/>
        <v>0</v>
      </c>
      <c r="GL68" s="24"/>
      <c r="GM68" s="24"/>
      <c r="GN68" s="403" t="str">
        <f t="shared" si="706"/>
        <v/>
      </c>
      <c r="GO68" s="987" t="str">
        <f t="shared" si="707"/>
        <v/>
      </c>
      <c r="GP68" s="986"/>
      <c r="GQ68" s="90" t="str">
        <f t="shared" si="708"/>
        <v/>
      </c>
      <c r="GR68" s="379" t="str">
        <f t="shared" si="811"/>
        <v>50-2</v>
      </c>
      <c r="GS68" s="24" t="str">
        <f t="shared" si="812"/>
        <v>GTS-120</v>
      </c>
      <c r="GT68" s="380">
        <f t="shared" si="813"/>
        <v>925</v>
      </c>
      <c r="GU68" s="734" t="str">
        <f t="shared" si="814"/>
        <v>5%-7%</v>
      </c>
      <c r="GV68" s="90"/>
      <c r="GW68" s="374">
        <f t="shared" si="709"/>
        <v>0</v>
      </c>
      <c r="GX68" s="24"/>
      <c r="GY68" s="24"/>
      <c r="GZ68" s="403" t="str">
        <f t="shared" si="710"/>
        <v/>
      </c>
      <c r="HA68" s="987" t="str">
        <f t="shared" si="711"/>
        <v/>
      </c>
      <c r="HB68" s="986"/>
      <c r="HC68" s="90" t="str">
        <f t="shared" si="712"/>
        <v/>
      </c>
      <c r="HD68" s="379" t="str">
        <f t="shared" si="815"/>
        <v>50-2</v>
      </c>
      <c r="HE68" s="24" t="str">
        <f t="shared" si="816"/>
        <v>GTS-120</v>
      </c>
      <c r="HF68" s="380">
        <f t="shared" si="817"/>
        <v>925</v>
      </c>
      <c r="HG68" s="734" t="str">
        <f t="shared" si="818"/>
        <v>5%-7%</v>
      </c>
      <c r="HH68" s="90"/>
      <c r="HI68" s="374">
        <f t="shared" si="713"/>
        <v>0</v>
      </c>
      <c r="HJ68" s="24"/>
      <c r="HK68" s="24"/>
      <c r="HL68" s="403" t="str">
        <f t="shared" si="714"/>
        <v/>
      </c>
      <c r="HM68" s="987" t="str">
        <f t="shared" si="715"/>
        <v/>
      </c>
      <c r="HN68" s="986"/>
      <c r="HO68" s="90" t="str">
        <f t="shared" si="716"/>
        <v/>
      </c>
      <c r="HP68" s="379" t="str">
        <f t="shared" si="819"/>
        <v>50-2</v>
      </c>
      <c r="HQ68" s="24" t="str">
        <f t="shared" si="820"/>
        <v>GTS-120</v>
      </c>
      <c r="HR68" s="380">
        <f t="shared" si="821"/>
        <v>925</v>
      </c>
      <c r="HS68" s="734" t="str">
        <f t="shared" si="822"/>
        <v>5%-7%</v>
      </c>
      <c r="HT68" s="90"/>
      <c r="HU68" s="374">
        <f t="shared" si="717"/>
        <v>0</v>
      </c>
      <c r="HV68" s="24"/>
      <c r="HW68" s="24"/>
      <c r="HX68" s="403" t="str">
        <f t="shared" si="718"/>
        <v/>
      </c>
      <c r="HY68" s="987" t="str">
        <f t="shared" si="719"/>
        <v/>
      </c>
      <c r="HZ68" s="986"/>
      <c r="IA68" s="90" t="str">
        <f t="shared" si="720"/>
        <v/>
      </c>
      <c r="IB68" s="379" t="str">
        <f t="shared" si="823"/>
        <v>50-2</v>
      </c>
      <c r="IC68" s="24" t="str">
        <f t="shared" si="824"/>
        <v>GTS-120</v>
      </c>
      <c r="ID68" s="380">
        <f t="shared" si="825"/>
        <v>925</v>
      </c>
      <c r="IE68" s="734" t="str">
        <f t="shared" si="826"/>
        <v>5%-7%</v>
      </c>
      <c r="IF68" s="90"/>
      <c r="IG68" s="374">
        <f t="shared" si="721"/>
        <v>0</v>
      </c>
      <c r="IH68" s="24"/>
      <c r="II68" s="24"/>
      <c r="IJ68" s="403" t="str">
        <f t="shared" si="722"/>
        <v/>
      </c>
      <c r="IK68" s="987" t="str">
        <f t="shared" si="723"/>
        <v/>
      </c>
      <c r="IL68" s="986"/>
      <c r="IM68" s="90" t="str">
        <f t="shared" si="724"/>
        <v/>
      </c>
      <c r="IN68" s="989">
        <f t="shared" si="725"/>
        <v>0</v>
      </c>
      <c r="IO68" s="988" t="str">
        <f t="shared" si="726"/>
        <v/>
      </c>
      <c r="IP68" s="379" t="str">
        <f t="shared" si="827"/>
        <v>50-2</v>
      </c>
      <c r="IQ68" s="24" t="str">
        <f t="shared" si="828"/>
        <v>GTS-120</v>
      </c>
      <c r="IR68" s="380">
        <f t="shared" si="829"/>
        <v>925</v>
      </c>
      <c r="IS68" s="734" t="str">
        <f t="shared" si="830"/>
        <v>5%-7%</v>
      </c>
      <c r="IT68" s="90"/>
      <c r="IU68" s="374">
        <f t="shared" si="727"/>
        <v>0</v>
      </c>
      <c r="IV68" s="24"/>
      <c r="IW68" s="24"/>
      <c r="IX68" s="403" t="str">
        <f t="shared" si="728"/>
        <v/>
      </c>
      <c r="IY68" s="987" t="str">
        <f t="shared" si="729"/>
        <v/>
      </c>
      <c r="IZ68" s="986"/>
      <c r="JA68" s="90" t="str">
        <f t="shared" si="730"/>
        <v/>
      </c>
      <c r="JB68" s="379" t="str">
        <f t="shared" si="831"/>
        <v>50-2</v>
      </c>
      <c r="JC68" s="24" t="str">
        <f t="shared" si="832"/>
        <v>GTS-120</v>
      </c>
      <c r="JD68" s="380">
        <f t="shared" si="833"/>
        <v>925</v>
      </c>
      <c r="JE68" s="734" t="str">
        <f t="shared" si="834"/>
        <v>5%-7%</v>
      </c>
      <c r="JF68" s="90"/>
      <c r="JG68" s="374">
        <f t="shared" si="731"/>
        <v>0</v>
      </c>
      <c r="JH68" s="24"/>
      <c r="JI68" s="24"/>
      <c r="JJ68" s="403" t="str">
        <f t="shared" si="732"/>
        <v/>
      </c>
      <c r="JK68" s="987" t="str">
        <f t="shared" si="733"/>
        <v/>
      </c>
      <c r="JL68" s="986"/>
      <c r="JM68" s="90" t="str">
        <f t="shared" si="734"/>
        <v/>
      </c>
      <c r="JN68" s="379" t="str">
        <f t="shared" si="835"/>
        <v>50-2</v>
      </c>
      <c r="JO68" s="24" t="str">
        <f t="shared" si="836"/>
        <v>GTS-120</v>
      </c>
      <c r="JP68" s="380">
        <f t="shared" si="837"/>
        <v>925</v>
      </c>
      <c r="JQ68" s="734" t="str">
        <f t="shared" si="838"/>
        <v>5%-7%</v>
      </c>
      <c r="JR68" s="90"/>
      <c r="JS68" s="374">
        <f t="shared" si="735"/>
        <v>0</v>
      </c>
      <c r="JT68" s="24"/>
      <c r="JU68" s="24"/>
      <c r="JV68" s="403" t="str">
        <f t="shared" si="736"/>
        <v/>
      </c>
      <c r="JW68" s="987" t="str">
        <f t="shared" si="737"/>
        <v/>
      </c>
      <c r="JX68" s="986"/>
      <c r="JY68" s="90" t="str">
        <f t="shared" si="738"/>
        <v/>
      </c>
      <c r="JZ68" s="379" t="str">
        <f t="shared" si="839"/>
        <v>50-2</v>
      </c>
      <c r="KA68" s="24" t="str">
        <f t="shared" si="840"/>
        <v>GTS-120</v>
      </c>
      <c r="KB68" s="380">
        <f t="shared" si="841"/>
        <v>925</v>
      </c>
      <c r="KC68" s="734" t="str">
        <f t="shared" si="842"/>
        <v>5%-7%</v>
      </c>
      <c r="KD68" s="90"/>
      <c r="KE68" s="374">
        <f t="shared" si="739"/>
        <v>0</v>
      </c>
      <c r="KF68" s="24"/>
      <c r="KG68" s="24"/>
      <c r="KH68" s="403" t="str">
        <f t="shared" si="740"/>
        <v/>
      </c>
      <c r="KI68" s="987" t="str">
        <f t="shared" si="741"/>
        <v/>
      </c>
      <c r="KJ68" s="986"/>
      <c r="KK68" s="90" t="str">
        <f t="shared" si="742"/>
        <v/>
      </c>
      <c r="KL68" s="379" t="str">
        <f t="shared" si="843"/>
        <v>50-2</v>
      </c>
      <c r="KM68" s="24" t="str">
        <f t="shared" si="844"/>
        <v>GTS-120</v>
      </c>
      <c r="KN68" s="380">
        <f t="shared" si="845"/>
        <v>925</v>
      </c>
      <c r="KO68" s="734" t="str">
        <f t="shared" si="846"/>
        <v>5%-7%</v>
      </c>
      <c r="KP68" s="90"/>
      <c r="KQ68" s="374">
        <f t="shared" si="743"/>
        <v>0</v>
      </c>
      <c r="KR68" s="24"/>
      <c r="KS68" s="24"/>
      <c r="KT68" s="403" t="str">
        <f t="shared" si="744"/>
        <v/>
      </c>
      <c r="KU68" s="987" t="str">
        <f t="shared" si="745"/>
        <v/>
      </c>
      <c r="KV68" s="986"/>
      <c r="KW68" s="90" t="str">
        <f t="shared" si="746"/>
        <v/>
      </c>
      <c r="KX68" s="989">
        <f t="shared" si="747"/>
        <v>0</v>
      </c>
      <c r="KY68" s="988" t="str">
        <f t="shared" si="748"/>
        <v/>
      </c>
    </row>
    <row r="69" spans="1:311" ht="15.75">
      <c r="A69" s="86" t="s">
        <v>41</v>
      </c>
      <c r="B69" s="765" t="s">
        <v>276</v>
      </c>
      <c r="C69" s="26" t="str">
        <f>VLOOKUP($B69,'OP Info'!$C$121:$J$137,4,FALSE)</f>
        <v>GTS-120</v>
      </c>
      <c r="D69" s="26">
        <f>VLOOKUP($B69,'OP Info'!$C$121:$J$137,3,FALSE)</f>
        <v>925</v>
      </c>
      <c r="E69" s="734" t="str">
        <f>CONCATENATE(VLOOKUP($B69,'OP Info'!$C$121:$J$137,5,FALSE),"%-",VLOOKUP($B69,'OP Info'!$C$121:$J$137,6,FALSE),"%")</f>
        <v>5%-7%</v>
      </c>
      <c r="F69" s="90"/>
      <c r="G69" s="374">
        <f t="shared" si="639"/>
        <v>0</v>
      </c>
      <c r="H69" s="24"/>
      <c r="I69" s="24"/>
      <c r="J69" s="403" t="str">
        <f t="shared" si="640"/>
        <v/>
      </c>
      <c r="K69" s="987" t="str">
        <f t="shared" si="641"/>
        <v/>
      </c>
      <c r="L69" s="741"/>
      <c r="M69" s="739" t="str">
        <f t="shared" si="642"/>
        <v/>
      </c>
      <c r="N69" s="379" t="str">
        <f t="shared" si="749"/>
        <v>60-2</v>
      </c>
      <c r="O69" s="24" t="str">
        <f t="shared" si="750"/>
        <v>GTS-120</v>
      </c>
      <c r="P69" s="380">
        <f t="shared" si="751"/>
        <v>925</v>
      </c>
      <c r="Q69" s="734" t="str">
        <f t="shared" si="752"/>
        <v>5%-7%</v>
      </c>
      <c r="R69" s="90"/>
      <c r="S69" s="90">
        <f t="shared" si="643"/>
        <v>0</v>
      </c>
      <c r="T69" s="24"/>
      <c r="U69" s="24"/>
      <c r="V69" s="403" t="str">
        <f t="shared" si="644"/>
        <v/>
      </c>
      <c r="W69" s="403" t="str">
        <f t="shared" si="645"/>
        <v/>
      </c>
      <c r="X69" s="986"/>
      <c r="Y69" s="739" t="str">
        <f t="shared" si="646"/>
        <v/>
      </c>
      <c r="Z69" s="379" t="str">
        <f t="shared" si="753"/>
        <v>60-2</v>
      </c>
      <c r="AA69" s="24" t="str">
        <f t="shared" si="754"/>
        <v>GTS-120</v>
      </c>
      <c r="AB69" s="380">
        <f t="shared" si="755"/>
        <v>925</v>
      </c>
      <c r="AC69" s="734" t="str">
        <f t="shared" si="756"/>
        <v>5%-7%</v>
      </c>
      <c r="AD69" s="90"/>
      <c r="AE69" s="374">
        <f t="shared" si="647"/>
        <v>0</v>
      </c>
      <c r="AF69" s="24"/>
      <c r="AG69" s="24"/>
      <c r="AH69" s="403" t="str">
        <f t="shared" si="648"/>
        <v/>
      </c>
      <c r="AI69" s="403" t="str">
        <f t="shared" si="649"/>
        <v/>
      </c>
      <c r="AJ69" s="986"/>
      <c r="AK69" s="739" t="str">
        <f t="shared" si="650"/>
        <v/>
      </c>
      <c r="AL69" s="379" t="str">
        <f t="shared" si="757"/>
        <v>60-2</v>
      </c>
      <c r="AM69" s="24" t="str">
        <f t="shared" si="758"/>
        <v>GTS-120</v>
      </c>
      <c r="AN69" s="380">
        <f t="shared" si="759"/>
        <v>925</v>
      </c>
      <c r="AO69" s="734" t="str">
        <f t="shared" si="760"/>
        <v>5%-7%</v>
      </c>
      <c r="AP69" s="90"/>
      <c r="AQ69" s="374">
        <f t="shared" si="651"/>
        <v>0</v>
      </c>
      <c r="AR69" s="24"/>
      <c r="AS69" s="24"/>
      <c r="AT69" s="403" t="str">
        <f t="shared" si="761"/>
        <v/>
      </c>
      <c r="AU69" s="987" t="str">
        <f t="shared" si="762"/>
        <v/>
      </c>
      <c r="AV69" s="986"/>
      <c r="AW69" s="739" t="str">
        <f t="shared" si="654"/>
        <v/>
      </c>
      <c r="AX69" s="379" t="str">
        <f t="shared" si="763"/>
        <v>60-2</v>
      </c>
      <c r="AY69" s="24" t="str">
        <f t="shared" si="764"/>
        <v>GTS-120</v>
      </c>
      <c r="AZ69" s="380">
        <f t="shared" si="765"/>
        <v>925</v>
      </c>
      <c r="BA69" s="734" t="str">
        <f t="shared" si="766"/>
        <v>5%-7%</v>
      </c>
      <c r="BB69" s="90"/>
      <c r="BC69" s="374">
        <f t="shared" si="655"/>
        <v>0</v>
      </c>
      <c r="BD69" s="24"/>
      <c r="BE69" s="24"/>
      <c r="BF69" s="403" t="str">
        <f t="shared" si="656"/>
        <v/>
      </c>
      <c r="BG69" s="403" t="str">
        <f t="shared" si="657"/>
        <v/>
      </c>
      <c r="BH69" s="986"/>
      <c r="BI69" s="739" t="str">
        <f t="shared" si="658"/>
        <v/>
      </c>
      <c r="BJ69" s="740">
        <f t="shared" si="659"/>
        <v>0</v>
      </c>
      <c r="BK69" s="988" t="str">
        <f t="shared" si="660"/>
        <v/>
      </c>
      <c r="BL69" s="379" t="str">
        <f t="shared" si="767"/>
        <v>60-2</v>
      </c>
      <c r="BM69" s="24" t="str">
        <f t="shared" si="768"/>
        <v>GTS-120</v>
      </c>
      <c r="BN69" s="380">
        <f t="shared" si="769"/>
        <v>925</v>
      </c>
      <c r="BO69" s="734" t="str">
        <f t="shared" si="770"/>
        <v>5%-7%</v>
      </c>
      <c r="BP69" s="90"/>
      <c r="BQ69" s="374">
        <f t="shared" si="661"/>
        <v>0</v>
      </c>
      <c r="BR69" s="24"/>
      <c r="BS69" s="24"/>
      <c r="BT69" s="403" t="str">
        <f t="shared" si="662"/>
        <v/>
      </c>
      <c r="BU69" s="987" t="str">
        <f t="shared" si="663"/>
        <v/>
      </c>
      <c r="BV69" s="986"/>
      <c r="BW69" s="90" t="str">
        <f t="shared" si="664"/>
        <v/>
      </c>
      <c r="BX69" s="379" t="str">
        <f t="shared" si="771"/>
        <v>60-2</v>
      </c>
      <c r="BY69" s="24" t="str">
        <f t="shared" si="772"/>
        <v>GTS-120</v>
      </c>
      <c r="BZ69" s="380">
        <f t="shared" si="773"/>
        <v>925</v>
      </c>
      <c r="CA69" s="734" t="str">
        <f t="shared" si="774"/>
        <v>5%-7%</v>
      </c>
      <c r="CB69" s="90"/>
      <c r="CC69" s="374">
        <f t="shared" si="665"/>
        <v>0</v>
      </c>
      <c r="CD69" s="24"/>
      <c r="CE69" s="24"/>
      <c r="CF69" s="403" t="str">
        <f t="shared" si="666"/>
        <v/>
      </c>
      <c r="CG69" s="987" t="str">
        <f t="shared" si="667"/>
        <v/>
      </c>
      <c r="CH69" s="986"/>
      <c r="CI69" s="90" t="str">
        <f t="shared" si="668"/>
        <v/>
      </c>
      <c r="CJ69" s="379" t="str">
        <f t="shared" si="775"/>
        <v>60-2</v>
      </c>
      <c r="CK69" s="24" t="str">
        <f t="shared" si="776"/>
        <v>GTS-120</v>
      </c>
      <c r="CL69" s="380">
        <f t="shared" si="777"/>
        <v>925</v>
      </c>
      <c r="CM69" s="734" t="str">
        <f t="shared" si="778"/>
        <v>5%-7%</v>
      </c>
      <c r="CN69" s="90"/>
      <c r="CO69" s="374">
        <f t="shared" si="669"/>
        <v>0</v>
      </c>
      <c r="CP69" s="24"/>
      <c r="CQ69" s="24"/>
      <c r="CR69" s="403" t="str">
        <f t="shared" si="670"/>
        <v/>
      </c>
      <c r="CS69" s="987" t="str">
        <f t="shared" si="671"/>
        <v/>
      </c>
      <c r="CT69" s="986"/>
      <c r="CU69" s="90" t="str">
        <f t="shared" si="672"/>
        <v/>
      </c>
      <c r="CV69" s="379" t="str">
        <f t="shared" si="779"/>
        <v>60-2</v>
      </c>
      <c r="CW69" s="24" t="str">
        <f t="shared" si="780"/>
        <v>GTS-120</v>
      </c>
      <c r="CX69" s="380">
        <f t="shared" si="781"/>
        <v>925</v>
      </c>
      <c r="CY69" s="734" t="str">
        <f t="shared" si="782"/>
        <v>5%-7%</v>
      </c>
      <c r="CZ69" s="90"/>
      <c r="DA69" s="374">
        <f t="shared" si="673"/>
        <v>0</v>
      </c>
      <c r="DB69" s="24"/>
      <c r="DC69" s="24"/>
      <c r="DD69" s="403" t="str">
        <f t="shared" si="674"/>
        <v/>
      </c>
      <c r="DE69" s="987" t="str">
        <f t="shared" si="675"/>
        <v/>
      </c>
      <c r="DF69" s="986"/>
      <c r="DG69" s="90" t="str">
        <f t="shared" si="676"/>
        <v/>
      </c>
      <c r="DH69" s="379" t="str">
        <f t="shared" si="783"/>
        <v>60-2</v>
      </c>
      <c r="DI69" s="24" t="str">
        <f t="shared" si="784"/>
        <v>GTS-120</v>
      </c>
      <c r="DJ69" s="380">
        <f t="shared" si="785"/>
        <v>925</v>
      </c>
      <c r="DK69" s="734" t="str">
        <f t="shared" si="786"/>
        <v>5%-7%</v>
      </c>
      <c r="DL69" s="90"/>
      <c r="DM69" s="374">
        <f t="shared" si="677"/>
        <v>0</v>
      </c>
      <c r="DN69" s="24"/>
      <c r="DO69" s="24"/>
      <c r="DP69" s="403" t="str">
        <f t="shared" si="678"/>
        <v/>
      </c>
      <c r="DQ69" s="987" t="str">
        <f t="shared" si="679"/>
        <v/>
      </c>
      <c r="DR69" s="986"/>
      <c r="DS69" s="744" t="str">
        <f t="shared" si="680"/>
        <v/>
      </c>
      <c r="DT69" s="740">
        <f t="shared" si="681"/>
        <v>0</v>
      </c>
      <c r="DU69" s="988" t="str">
        <f t="shared" si="682"/>
        <v/>
      </c>
      <c r="DV69" s="379" t="str">
        <f t="shared" si="787"/>
        <v>60-2</v>
      </c>
      <c r="DW69" s="24" t="str">
        <f t="shared" si="788"/>
        <v>GTS-120</v>
      </c>
      <c r="DX69" s="380">
        <f t="shared" si="789"/>
        <v>925</v>
      </c>
      <c r="DY69" s="734" t="str">
        <f t="shared" si="790"/>
        <v>5%-7%</v>
      </c>
      <c r="DZ69" s="90"/>
      <c r="EA69" s="374">
        <f t="shared" si="683"/>
        <v>0</v>
      </c>
      <c r="EB69" s="24"/>
      <c r="EC69" s="24"/>
      <c r="ED69" s="403" t="str">
        <f t="shared" si="684"/>
        <v/>
      </c>
      <c r="EE69" s="987" t="str">
        <f t="shared" si="685"/>
        <v/>
      </c>
      <c r="EF69" s="986"/>
      <c r="EG69" s="90" t="str">
        <f t="shared" si="686"/>
        <v/>
      </c>
      <c r="EH69" s="379" t="str">
        <f t="shared" si="791"/>
        <v>60-2</v>
      </c>
      <c r="EI69" s="24" t="str">
        <f t="shared" si="792"/>
        <v>GTS-120</v>
      </c>
      <c r="EJ69" s="380">
        <f t="shared" si="793"/>
        <v>925</v>
      </c>
      <c r="EK69" s="734" t="str">
        <f t="shared" si="794"/>
        <v>5%-7%</v>
      </c>
      <c r="EL69" s="90"/>
      <c r="EM69" s="374">
        <f t="shared" si="687"/>
        <v>0</v>
      </c>
      <c r="EN69" s="24"/>
      <c r="EO69" s="24"/>
      <c r="EP69" s="403" t="str">
        <f t="shared" si="688"/>
        <v/>
      </c>
      <c r="EQ69" s="987" t="str">
        <f t="shared" si="689"/>
        <v/>
      </c>
      <c r="ER69" s="986"/>
      <c r="ES69" s="90" t="str">
        <f t="shared" si="690"/>
        <v/>
      </c>
      <c r="ET69" s="379" t="str">
        <f t="shared" si="795"/>
        <v>60-2</v>
      </c>
      <c r="EU69" s="24" t="str">
        <f t="shared" si="796"/>
        <v>GTS-120</v>
      </c>
      <c r="EV69" s="380">
        <f t="shared" si="797"/>
        <v>925</v>
      </c>
      <c r="EW69" s="734" t="str">
        <f t="shared" si="798"/>
        <v>5%-7%</v>
      </c>
      <c r="EX69" s="90"/>
      <c r="EY69" s="374">
        <f t="shared" si="691"/>
        <v>0</v>
      </c>
      <c r="EZ69" s="24"/>
      <c r="FA69" s="24"/>
      <c r="FB69" s="403" t="str">
        <f t="shared" si="692"/>
        <v/>
      </c>
      <c r="FC69" s="987" t="str">
        <f t="shared" si="693"/>
        <v/>
      </c>
      <c r="FD69" s="986"/>
      <c r="FE69" s="90" t="str">
        <f t="shared" si="694"/>
        <v/>
      </c>
      <c r="FF69" s="379" t="str">
        <f t="shared" si="799"/>
        <v>60-2</v>
      </c>
      <c r="FG69" s="24" t="str">
        <f t="shared" si="800"/>
        <v>GTS-120</v>
      </c>
      <c r="FH69" s="380">
        <f t="shared" si="801"/>
        <v>925</v>
      </c>
      <c r="FI69" s="734" t="str">
        <f t="shared" si="802"/>
        <v>5%-7%</v>
      </c>
      <c r="FJ69" s="90"/>
      <c r="FK69" s="374">
        <f t="shared" si="695"/>
        <v>0</v>
      </c>
      <c r="FL69" s="24"/>
      <c r="FM69" s="24"/>
      <c r="FN69" s="403" t="str">
        <f t="shared" si="696"/>
        <v/>
      </c>
      <c r="FO69" s="987" t="str">
        <f t="shared" si="697"/>
        <v/>
      </c>
      <c r="FP69" s="986"/>
      <c r="FQ69" s="90" t="str">
        <f t="shared" si="698"/>
        <v/>
      </c>
      <c r="FR69" s="379" t="str">
        <f t="shared" si="803"/>
        <v>60-2</v>
      </c>
      <c r="FS69" s="24" t="str">
        <f t="shared" si="804"/>
        <v>GTS-120</v>
      </c>
      <c r="FT69" s="380">
        <f t="shared" si="805"/>
        <v>925</v>
      </c>
      <c r="FU69" s="734" t="str">
        <f t="shared" si="806"/>
        <v>5%-7%</v>
      </c>
      <c r="FV69" s="90"/>
      <c r="FW69" s="374">
        <f t="shared" si="699"/>
        <v>0</v>
      </c>
      <c r="FX69" s="24"/>
      <c r="FY69" s="24"/>
      <c r="FZ69" s="403" t="str">
        <f t="shared" si="700"/>
        <v/>
      </c>
      <c r="GA69" s="987" t="str">
        <f t="shared" si="701"/>
        <v/>
      </c>
      <c r="GB69" s="986"/>
      <c r="GC69" s="90" t="str">
        <f t="shared" si="702"/>
        <v/>
      </c>
      <c r="GD69" s="989">
        <f t="shared" si="703"/>
        <v>0</v>
      </c>
      <c r="GE69" s="988" t="str">
        <f t="shared" si="704"/>
        <v/>
      </c>
      <c r="GF69" s="379" t="str">
        <f t="shared" si="807"/>
        <v>60-2</v>
      </c>
      <c r="GG69" s="24" t="str">
        <f t="shared" si="808"/>
        <v>GTS-120</v>
      </c>
      <c r="GH69" s="380">
        <f t="shared" si="809"/>
        <v>925</v>
      </c>
      <c r="GI69" s="734" t="str">
        <f t="shared" si="810"/>
        <v>5%-7%</v>
      </c>
      <c r="GJ69" s="90"/>
      <c r="GK69" s="374">
        <f t="shared" si="705"/>
        <v>0</v>
      </c>
      <c r="GL69" s="24"/>
      <c r="GM69" s="24"/>
      <c r="GN69" s="403" t="str">
        <f t="shared" si="706"/>
        <v/>
      </c>
      <c r="GO69" s="987" t="str">
        <f t="shared" si="707"/>
        <v/>
      </c>
      <c r="GP69" s="986"/>
      <c r="GQ69" s="90" t="str">
        <f t="shared" si="708"/>
        <v/>
      </c>
      <c r="GR69" s="379" t="str">
        <f t="shared" si="811"/>
        <v>60-2</v>
      </c>
      <c r="GS69" s="24" t="str">
        <f t="shared" si="812"/>
        <v>GTS-120</v>
      </c>
      <c r="GT69" s="380">
        <f t="shared" si="813"/>
        <v>925</v>
      </c>
      <c r="GU69" s="734" t="str">
        <f t="shared" si="814"/>
        <v>5%-7%</v>
      </c>
      <c r="GV69" s="90"/>
      <c r="GW69" s="374">
        <f t="shared" si="709"/>
        <v>0</v>
      </c>
      <c r="GX69" s="24"/>
      <c r="GY69" s="24"/>
      <c r="GZ69" s="403" t="str">
        <f t="shared" si="710"/>
        <v/>
      </c>
      <c r="HA69" s="987" t="str">
        <f t="shared" si="711"/>
        <v/>
      </c>
      <c r="HB69" s="986"/>
      <c r="HC69" s="90" t="str">
        <f t="shared" si="712"/>
        <v/>
      </c>
      <c r="HD69" s="379" t="str">
        <f t="shared" si="815"/>
        <v>60-2</v>
      </c>
      <c r="HE69" s="24" t="str">
        <f t="shared" si="816"/>
        <v>GTS-120</v>
      </c>
      <c r="HF69" s="380">
        <f t="shared" si="817"/>
        <v>925</v>
      </c>
      <c r="HG69" s="734" t="str">
        <f t="shared" si="818"/>
        <v>5%-7%</v>
      </c>
      <c r="HH69" s="90"/>
      <c r="HI69" s="374">
        <f t="shared" si="713"/>
        <v>0</v>
      </c>
      <c r="HJ69" s="24"/>
      <c r="HK69" s="24"/>
      <c r="HL69" s="403" t="str">
        <f t="shared" si="714"/>
        <v/>
      </c>
      <c r="HM69" s="987" t="str">
        <f t="shared" si="715"/>
        <v/>
      </c>
      <c r="HN69" s="986"/>
      <c r="HO69" s="90" t="str">
        <f t="shared" si="716"/>
        <v/>
      </c>
      <c r="HP69" s="379" t="str">
        <f t="shared" si="819"/>
        <v>60-2</v>
      </c>
      <c r="HQ69" s="24" t="str">
        <f t="shared" si="820"/>
        <v>GTS-120</v>
      </c>
      <c r="HR69" s="380">
        <f t="shared" si="821"/>
        <v>925</v>
      </c>
      <c r="HS69" s="734" t="str">
        <f t="shared" si="822"/>
        <v>5%-7%</v>
      </c>
      <c r="HT69" s="90"/>
      <c r="HU69" s="374">
        <f t="shared" si="717"/>
        <v>0</v>
      </c>
      <c r="HV69" s="24"/>
      <c r="HW69" s="24"/>
      <c r="HX69" s="403" t="str">
        <f t="shared" si="718"/>
        <v/>
      </c>
      <c r="HY69" s="987" t="str">
        <f t="shared" si="719"/>
        <v/>
      </c>
      <c r="HZ69" s="986"/>
      <c r="IA69" s="90" t="str">
        <f t="shared" si="720"/>
        <v/>
      </c>
      <c r="IB69" s="379" t="str">
        <f t="shared" si="823"/>
        <v>60-2</v>
      </c>
      <c r="IC69" s="24" t="str">
        <f t="shared" si="824"/>
        <v>GTS-120</v>
      </c>
      <c r="ID69" s="380">
        <f t="shared" si="825"/>
        <v>925</v>
      </c>
      <c r="IE69" s="734" t="str">
        <f t="shared" si="826"/>
        <v>5%-7%</v>
      </c>
      <c r="IF69" s="90"/>
      <c r="IG69" s="374">
        <f t="shared" si="721"/>
        <v>0</v>
      </c>
      <c r="IH69" s="24"/>
      <c r="II69" s="24"/>
      <c r="IJ69" s="403" t="str">
        <f t="shared" si="722"/>
        <v/>
      </c>
      <c r="IK69" s="987" t="str">
        <f t="shared" si="723"/>
        <v/>
      </c>
      <c r="IL69" s="986"/>
      <c r="IM69" s="90" t="str">
        <f t="shared" si="724"/>
        <v/>
      </c>
      <c r="IN69" s="989">
        <f t="shared" si="725"/>
        <v>0</v>
      </c>
      <c r="IO69" s="988" t="str">
        <f t="shared" si="726"/>
        <v/>
      </c>
      <c r="IP69" s="379" t="str">
        <f t="shared" si="827"/>
        <v>60-2</v>
      </c>
      <c r="IQ69" s="24" t="str">
        <f t="shared" si="828"/>
        <v>GTS-120</v>
      </c>
      <c r="IR69" s="380">
        <f t="shared" si="829"/>
        <v>925</v>
      </c>
      <c r="IS69" s="734" t="str">
        <f t="shared" si="830"/>
        <v>5%-7%</v>
      </c>
      <c r="IT69" s="90"/>
      <c r="IU69" s="374">
        <f t="shared" si="727"/>
        <v>0</v>
      </c>
      <c r="IV69" s="24"/>
      <c r="IW69" s="24"/>
      <c r="IX69" s="403" t="str">
        <f t="shared" si="728"/>
        <v/>
      </c>
      <c r="IY69" s="987" t="str">
        <f t="shared" si="729"/>
        <v/>
      </c>
      <c r="IZ69" s="986"/>
      <c r="JA69" s="90" t="str">
        <f t="shared" si="730"/>
        <v/>
      </c>
      <c r="JB69" s="379" t="str">
        <f t="shared" si="831"/>
        <v>60-2</v>
      </c>
      <c r="JC69" s="24" t="str">
        <f t="shared" si="832"/>
        <v>GTS-120</v>
      </c>
      <c r="JD69" s="380">
        <f t="shared" si="833"/>
        <v>925</v>
      </c>
      <c r="JE69" s="734" t="str">
        <f t="shared" si="834"/>
        <v>5%-7%</v>
      </c>
      <c r="JF69" s="90"/>
      <c r="JG69" s="374">
        <f t="shared" si="731"/>
        <v>0</v>
      </c>
      <c r="JH69" s="24"/>
      <c r="JI69" s="24"/>
      <c r="JJ69" s="403" t="str">
        <f t="shared" si="732"/>
        <v/>
      </c>
      <c r="JK69" s="987" t="str">
        <f t="shared" si="733"/>
        <v/>
      </c>
      <c r="JL69" s="986"/>
      <c r="JM69" s="90" t="str">
        <f t="shared" si="734"/>
        <v/>
      </c>
      <c r="JN69" s="379" t="str">
        <f t="shared" si="835"/>
        <v>60-2</v>
      </c>
      <c r="JO69" s="24" t="str">
        <f t="shared" si="836"/>
        <v>GTS-120</v>
      </c>
      <c r="JP69" s="380">
        <f t="shared" si="837"/>
        <v>925</v>
      </c>
      <c r="JQ69" s="734" t="str">
        <f t="shared" si="838"/>
        <v>5%-7%</v>
      </c>
      <c r="JR69" s="90"/>
      <c r="JS69" s="374">
        <f t="shared" si="735"/>
        <v>0</v>
      </c>
      <c r="JT69" s="24"/>
      <c r="JU69" s="24"/>
      <c r="JV69" s="403" t="str">
        <f t="shared" si="736"/>
        <v/>
      </c>
      <c r="JW69" s="987" t="str">
        <f t="shared" si="737"/>
        <v/>
      </c>
      <c r="JX69" s="986"/>
      <c r="JY69" s="90" t="str">
        <f t="shared" si="738"/>
        <v/>
      </c>
      <c r="JZ69" s="379" t="str">
        <f t="shared" si="839"/>
        <v>60-2</v>
      </c>
      <c r="KA69" s="24" t="str">
        <f t="shared" si="840"/>
        <v>GTS-120</v>
      </c>
      <c r="KB69" s="380">
        <f t="shared" si="841"/>
        <v>925</v>
      </c>
      <c r="KC69" s="734" t="str">
        <f t="shared" si="842"/>
        <v>5%-7%</v>
      </c>
      <c r="KD69" s="90"/>
      <c r="KE69" s="374">
        <f t="shared" si="739"/>
        <v>0</v>
      </c>
      <c r="KF69" s="24"/>
      <c r="KG69" s="24"/>
      <c r="KH69" s="403" t="str">
        <f t="shared" si="740"/>
        <v/>
      </c>
      <c r="KI69" s="987" t="str">
        <f t="shared" si="741"/>
        <v/>
      </c>
      <c r="KJ69" s="986"/>
      <c r="KK69" s="90" t="str">
        <f t="shared" si="742"/>
        <v/>
      </c>
      <c r="KL69" s="379" t="str">
        <f t="shared" si="843"/>
        <v>60-2</v>
      </c>
      <c r="KM69" s="24" t="str">
        <f t="shared" si="844"/>
        <v>GTS-120</v>
      </c>
      <c r="KN69" s="380">
        <f t="shared" si="845"/>
        <v>925</v>
      </c>
      <c r="KO69" s="734" t="str">
        <f t="shared" si="846"/>
        <v>5%-7%</v>
      </c>
      <c r="KP69" s="90"/>
      <c r="KQ69" s="374">
        <f t="shared" si="743"/>
        <v>0</v>
      </c>
      <c r="KR69" s="24"/>
      <c r="KS69" s="24"/>
      <c r="KT69" s="403" t="str">
        <f t="shared" si="744"/>
        <v/>
      </c>
      <c r="KU69" s="987" t="str">
        <f t="shared" si="745"/>
        <v/>
      </c>
      <c r="KV69" s="986"/>
      <c r="KW69" s="90" t="str">
        <f t="shared" si="746"/>
        <v/>
      </c>
      <c r="KX69" s="989">
        <f t="shared" si="747"/>
        <v>0</v>
      </c>
      <c r="KY69" s="988" t="str">
        <f t="shared" si="748"/>
        <v/>
      </c>
    </row>
    <row r="70" spans="1:311" ht="15.75">
      <c r="A70" s="86" t="s">
        <v>41</v>
      </c>
      <c r="B70" s="765" t="s">
        <v>278</v>
      </c>
      <c r="C70" s="26" t="str">
        <f>VLOOKUP($B70,'OP Info'!$C$121:$J$137,4,FALSE)</f>
        <v>GTS-120</v>
      </c>
      <c r="D70" s="26">
        <f>VLOOKUP($B70,'OP Info'!$C$121:$J$137,3,FALSE)</f>
        <v>925</v>
      </c>
      <c r="E70" s="734" t="str">
        <f>CONCATENATE(VLOOKUP($B70,'OP Info'!$C$121:$J$137,5,FALSE),"%-",VLOOKUP($B70,'OP Info'!$C$121:$J$137,6,FALSE),"%")</f>
        <v>5%-7%</v>
      </c>
      <c r="F70" s="90"/>
      <c r="G70" s="374">
        <f t="shared" si="639"/>
        <v>0</v>
      </c>
      <c r="H70" s="24"/>
      <c r="I70" s="24"/>
      <c r="J70" s="403" t="str">
        <f t="shared" si="640"/>
        <v/>
      </c>
      <c r="K70" s="987" t="str">
        <f t="shared" si="641"/>
        <v/>
      </c>
      <c r="L70" s="741"/>
      <c r="M70" s="739" t="str">
        <f t="shared" si="642"/>
        <v/>
      </c>
      <c r="N70" s="379" t="str">
        <f t="shared" si="749"/>
        <v>70-2</v>
      </c>
      <c r="O70" s="24" t="str">
        <f t="shared" si="750"/>
        <v>GTS-120</v>
      </c>
      <c r="P70" s="380">
        <f t="shared" si="751"/>
        <v>925</v>
      </c>
      <c r="Q70" s="734" t="str">
        <f t="shared" si="752"/>
        <v>5%-7%</v>
      </c>
      <c r="R70" s="90"/>
      <c r="S70" s="90">
        <f t="shared" si="643"/>
        <v>0</v>
      </c>
      <c r="T70" s="24"/>
      <c r="U70" s="24"/>
      <c r="V70" s="403" t="str">
        <f t="shared" si="644"/>
        <v/>
      </c>
      <c r="W70" s="403" t="str">
        <f t="shared" si="645"/>
        <v/>
      </c>
      <c r="X70" s="986"/>
      <c r="Y70" s="739" t="str">
        <f t="shared" si="646"/>
        <v/>
      </c>
      <c r="Z70" s="379" t="str">
        <f t="shared" si="753"/>
        <v>70-2</v>
      </c>
      <c r="AA70" s="24" t="str">
        <f t="shared" si="754"/>
        <v>GTS-120</v>
      </c>
      <c r="AB70" s="380">
        <f t="shared" si="755"/>
        <v>925</v>
      </c>
      <c r="AC70" s="734" t="str">
        <f t="shared" si="756"/>
        <v>5%-7%</v>
      </c>
      <c r="AD70" s="90"/>
      <c r="AE70" s="374">
        <f t="shared" si="647"/>
        <v>0</v>
      </c>
      <c r="AF70" s="24"/>
      <c r="AG70" s="24"/>
      <c r="AH70" s="403" t="str">
        <f t="shared" si="648"/>
        <v/>
      </c>
      <c r="AI70" s="403" t="str">
        <f t="shared" si="649"/>
        <v/>
      </c>
      <c r="AJ70" s="986"/>
      <c r="AK70" s="739" t="str">
        <f t="shared" si="650"/>
        <v/>
      </c>
      <c r="AL70" s="379" t="str">
        <f t="shared" si="757"/>
        <v>70-2</v>
      </c>
      <c r="AM70" s="24" t="str">
        <f t="shared" si="758"/>
        <v>GTS-120</v>
      </c>
      <c r="AN70" s="380">
        <f t="shared" si="759"/>
        <v>925</v>
      </c>
      <c r="AO70" s="734" t="str">
        <f t="shared" si="760"/>
        <v>5%-7%</v>
      </c>
      <c r="AP70" s="90"/>
      <c r="AQ70" s="374">
        <f t="shared" si="651"/>
        <v>0</v>
      </c>
      <c r="AR70" s="24"/>
      <c r="AS70" s="24"/>
      <c r="AT70" s="403" t="str">
        <f t="shared" si="761"/>
        <v/>
      </c>
      <c r="AU70" s="987" t="str">
        <f t="shared" si="762"/>
        <v/>
      </c>
      <c r="AV70" s="986"/>
      <c r="AW70" s="739" t="str">
        <f t="shared" si="654"/>
        <v/>
      </c>
      <c r="AX70" s="379" t="str">
        <f t="shared" si="763"/>
        <v>70-2</v>
      </c>
      <c r="AY70" s="24" t="str">
        <f t="shared" si="764"/>
        <v>GTS-120</v>
      </c>
      <c r="AZ70" s="380">
        <f t="shared" si="765"/>
        <v>925</v>
      </c>
      <c r="BA70" s="734" t="str">
        <f t="shared" si="766"/>
        <v>5%-7%</v>
      </c>
      <c r="BB70" s="90"/>
      <c r="BC70" s="374">
        <f t="shared" si="655"/>
        <v>0</v>
      </c>
      <c r="BD70" s="24"/>
      <c r="BE70" s="24"/>
      <c r="BF70" s="403" t="str">
        <f t="shared" si="656"/>
        <v/>
      </c>
      <c r="BG70" s="403" t="str">
        <f t="shared" si="657"/>
        <v/>
      </c>
      <c r="BH70" s="986"/>
      <c r="BI70" s="739" t="str">
        <f t="shared" si="658"/>
        <v/>
      </c>
      <c r="BJ70" s="740">
        <f t="shared" si="659"/>
        <v>0</v>
      </c>
      <c r="BK70" s="988" t="str">
        <f t="shared" si="660"/>
        <v/>
      </c>
      <c r="BL70" s="379" t="str">
        <f t="shared" si="767"/>
        <v>70-2</v>
      </c>
      <c r="BM70" s="24" t="str">
        <f t="shared" si="768"/>
        <v>GTS-120</v>
      </c>
      <c r="BN70" s="380">
        <f t="shared" si="769"/>
        <v>925</v>
      </c>
      <c r="BO70" s="734" t="str">
        <f t="shared" si="770"/>
        <v>5%-7%</v>
      </c>
      <c r="BP70" s="90"/>
      <c r="BQ70" s="374">
        <f t="shared" si="661"/>
        <v>0</v>
      </c>
      <c r="BR70" s="24"/>
      <c r="BS70" s="24"/>
      <c r="BT70" s="403" t="str">
        <f t="shared" si="662"/>
        <v/>
      </c>
      <c r="BU70" s="987" t="str">
        <f t="shared" si="663"/>
        <v/>
      </c>
      <c r="BV70" s="986"/>
      <c r="BW70" s="90" t="str">
        <f t="shared" si="664"/>
        <v/>
      </c>
      <c r="BX70" s="379" t="str">
        <f t="shared" si="771"/>
        <v>70-2</v>
      </c>
      <c r="BY70" s="24" t="str">
        <f t="shared" si="772"/>
        <v>GTS-120</v>
      </c>
      <c r="BZ70" s="380">
        <f t="shared" si="773"/>
        <v>925</v>
      </c>
      <c r="CA70" s="734" t="str">
        <f t="shared" si="774"/>
        <v>5%-7%</v>
      </c>
      <c r="CB70" s="90"/>
      <c r="CC70" s="374">
        <f t="shared" si="665"/>
        <v>0</v>
      </c>
      <c r="CD70" s="24"/>
      <c r="CE70" s="24"/>
      <c r="CF70" s="403" t="str">
        <f t="shared" si="666"/>
        <v/>
      </c>
      <c r="CG70" s="987" t="str">
        <f t="shared" si="667"/>
        <v/>
      </c>
      <c r="CH70" s="986"/>
      <c r="CI70" s="90" t="str">
        <f t="shared" si="668"/>
        <v/>
      </c>
      <c r="CJ70" s="379" t="str">
        <f t="shared" si="775"/>
        <v>70-2</v>
      </c>
      <c r="CK70" s="24" t="str">
        <f t="shared" si="776"/>
        <v>GTS-120</v>
      </c>
      <c r="CL70" s="380">
        <f t="shared" si="777"/>
        <v>925</v>
      </c>
      <c r="CM70" s="734" t="str">
        <f t="shared" si="778"/>
        <v>5%-7%</v>
      </c>
      <c r="CN70" s="90"/>
      <c r="CO70" s="374">
        <f t="shared" si="669"/>
        <v>0</v>
      </c>
      <c r="CP70" s="24"/>
      <c r="CQ70" s="24"/>
      <c r="CR70" s="403" t="str">
        <f t="shared" si="670"/>
        <v/>
      </c>
      <c r="CS70" s="987" t="str">
        <f t="shared" si="671"/>
        <v/>
      </c>
      <c r="CT70" s="986"/>
      <c r="CU70" s="90" t="str">
        <f t="shared" si="672"/>
        <v/>
      </c>
      <c r="CV70" s="379" t="str">
        <f t="shared" si="779"/>
        <v>70-2</v>
      </c>
      <c r="CW70" s="24" t="str">
        <f t="shared" si="780"/>
        <v>GTS-120</v>
      </c>
      <c r="CX70" s="380">
        <f t="shared" si="781"/>
        <v>925</v>
      </c>
      <c r="CY70" s="734" t="str">
        <f t="shared" si="782"/>
        <v>5%-7%</v>
      </c>
      <c r="CZ70" s="90"/>
      <c r="DA70" s="374">
        <f t="shared" si="673"/>
        <v>0</v>
      </c>
      <c r="DB70" s="24"/>
      <c r="DC70" s="24"/>
      <c r="DD70" s="403" t="str">
        <f t="shared" si="674"/>
        <v/>
      </c>
      <c r="DE70" s="987" t="str">
        <f t="shared" si="675"/>
        <v/>
      </c>
      <c r="DF70" s="986"/>
      <c r="DG70" s="90" t="str">
        <f t="shared" si="676"/>
        <v/>
      </c>
      <c r="DH70" s="379" t="str">
        <f t="shared" si="783"/>
        <v>70-2</v>
      </c>
      <c r="DI70" s="24" t="str">
        <f t="shared" si="784"/>
        <v>GTS-120</v>
      </c>
      <c r="DJ70" s="380">
        <f t="shared" si="785"/>
        <v>925</v>
      </c>
      <c r="DK70" s="734" t="str">
        <f t="shared" si="786"/>
        <v>5%-7%</v>
      </c>
      <c r="DL70" s="90"/>
      <c r="DM70" s="374">
        <f t="shared" si="677"/>
        <v>0</v>
      </c>
      <c r="DN70" s="24"/>
      <c r="DO70" s="24"/>
      <c r="DP70" s="403" t="str">
        <f t="shared" si="678"/>
        <v/>
      </c>
      <c r="DQ70" s="987" t="str">
        <f t="shared" si="679"/>
        <v/>
      </c>
      <c r="DR70" s="986"/>
      <c r="DS70" s="744" t="str">
        <f t="shared" si="680"/>
        <v/>
      </c>
      <c r="DT70" s="740">
        <f t="shared" si="681"/>
        <v>0</v>
      </c>
      <c r="DU70" s="988" t="str">
        <f t="shared" si="682"/>
        <v/>
      </c>
      <c r="DV70" s="379" t="str">
        <f t="shared" si="787"/>
        <v>70-2</v>
      </c>
      <c r="DW70" s="24" t="str">
        <f t="shared" si="788"/>
        <v>GTS-120</v>
      </c>
      <c r="DX70" s="380">
        <f t="shared" si="789"/>
        <v>925</v>
      </c>
      <c r="DY70" s="734" t="str">
        <f t="shared" si="790"/>
        <v>5%-7%</v>
      </c>
      <c r="DZ70" s="90"/>
      <c r="EA70" s="374">
        <f t="shared" si="683"/>
        <v>0</v>
      </c>
      <c r="EB70" s="24"/>
      <c r="EC70" s="24"/>
      <c r="ED70" s="403" t="str">
        <f t="shared" si="684"/>
        <v/>
      </c>
      <c r="EE70" s="987" t="str">
        <f t="shared" si="685"/>
        <v/>
      </c>
      <c r="EF70" s="986"/>
      <c r="EG70" s="90" t="str">
        <f t="shared" si="686"/>
        <v/>
      </c>
      <c r="EH70" s="379" t="str">
        <f t="shared" si="791"/>
        <v>70-2</v>
      </c>
      <c r="EI70" s="24" t="str">
        <f t="shared" si="792"/>
        <v>GTS-120</v>
      </c>
      <c r="EJ70" s="380">
        <f t="shared" si="793"/>
        <v>925</v>
      </c>
      <c r="EK70" s="734" t="str">
        <f t="shared" si="794"/>
        <v>5%-7%</v>
      </c>
      <c r="EL70" s="90"/>
      <c r="EM70" s="374">
        <f t="shared" si="687"/>
        <v>0</v>
      </c>
      <c r="EN70" s="24"/>
      <c r="EO70" s="24"/>
      <c r="EP70" s="403" t="str">
        <f t="shared" si="688"/>
        <v/>
      </c>
      <c r="EQ70" s="987" t="str">
        <f t="shared" si="689"/>
        <v/>
      </c>
      <c r="ER70" s="986"/>
      <c r="ES70" s="90" t="str">
        <f t="shared" si="690"/>
        <v/>
      </c>
      <c r="ET70" s="379" t="str">
        <f t="shared" si="795"/>
        <v>70-2</v>
      </c>
      <c r="EU70" s="24" t="str">
        <f t="shared" si="796"/>
        <v>GTS-120</v>
      </c>
      <c r="EV70" s="380">
        <f t="shared" si="797"/>
        <v>925</v>
      </c>
      <c r="EW70" s="734" t="str">
        <f t="shared" si="798"/>
        <v>5%-7%</v>
      </c>
      <c r="EX70" s="90"/>
      <c r="EY70" s="374">
        <f t="shared" si="691"/>
        <v>0</v>
      </c>
      <c r="EZ70" s="24"/>
      <c r="FA70" s="24"/>
      <c r="FB70" s="403" t="str">
        <f t="shared" si="692"/>
        <v/>
      </c>
      <c r="FC70" s="987" t="str">
        <f t="shared" si="693"/>
        <v/>
      </c>
      <c r="FD70" s="986"/>
      <c r="FE70" s="90" t="str">
        <f t="shared" si="694"/>
        <v/>
      </c>
      <c r="FF70" s="379" t="str">
        <f t="shared" si="799"/>
        <v>70-2</v>
      </c>
      <c r="FG70" s="24" t="str">
        <f t="shared" si="800"/>
        <v>GTS-120</v>
      </c>
      <c r="FH70" s="380">
        <f t="shared" si="801"/>
        <v>925</v>
      </c>
      <c r="FI70" s="734" t="str">
        <f t="shared" si="802"/>
        <v>5%-7%</v>
      </c>
      <c r="FJ70" s="90"/>
      <c r="FK70" s="374">
        <f t="shared" si="695"/>
        <v>0</v>
      </c>
      <c r="FL70" s="24"/>
      <c r="FM70" s="24"/>
      <c r="FN70" s="403" t="str">
        <f t="shared" si="696"/>
        <v/>
      </c>
      <c r="FO70" s="987" t="str">
        <f t="shared" si="697"/>
        <v/>
      </c>
      <c r="FP70" s="986"/>
      <c r="FQ70" s="90" t="str">
        <f t="shared" si="698"/>
        <v/>
      </c>
      <c r="FR70" s="379" t="str">
        <f t="shared" si="803"/>
        <v>70-2</v>
      </c>
      <c r="FS70" s="24" t="str">
        <f t="shared" si="804"/>
        <v>GTS-120</v>
      </c>
      <c r="FT70" s="380">
        <f t="shared" si="805"/>
        <v>925</v>
      </c>
      <c r="FU70" s="734" t="str">
        <f t="shared" si="806"/>
        <v>5%-7%</v>
      </c>
      <c r="FV70" s="90"/>
      <c r="FW70" s="374">
        <f t="shared" si="699"/>
        <v>0</v>
      </c>
      <c r="FX70" s="24"/>
      <c r="FY70" s="24"/>
      <c r="FZ70" s="403" t="str">
        <f t="shared" si="700"/>
        <v/>
      </c>
      <c r="GA70" s="987" t="str">
        <f t="shared" si="701"/>
        <v/>
      </c>
      <c r="GB70" s="986"/>
      <c r="GC70" s="90" t="str">
        <f t="shared" si="702"/>
        <v/>
      </c>
      <c r="GD70" s="989">
        <f t="shared" si="703"/>
        <v>0</v>
      </c>
      <c r="GE70" s="988" t="str">
        <f t="shared" si="704"/>
        <v/>
      </c>
      <c r="GF70" s="379" t="str">
        <f t="shared" si="807"/>
        <v>70-2</v>
      </c>
      <c r="GG70" s="24" t="str">
        <f t="shared" si="808"/>
        <v>GTS-120</v>
      </c>
      <c r="GH70" s="380">
        <f t="shared" si="809"/>
        <v>925</v>
      </c>
      <c r="GI70" s="734" t="str">
        <f t="shared" si="810"/>
        <v>5%-7%</v>
      </c>
      <c r="GJ70" s="90"/>
      <c r="GK70" s="374">
        <f t="shared" si="705"/>
        <v>0</v>
      </c>
      <c r="GL70" s="24"/>
      <c r="GM70" s="24"/>
      <c r="GN70" s="403" t="str">
        <f t="shared" si="706"/>
        <v/>
      </c>
      <c r="GO70" s="987" t="str">
        <f t="shared" si="707"/>
        <v/>
      </c>
      <c r="GP70" s="986"/>
      <c r="GQ70" s="90" t="str">
        <f t="shared" si="708"/>
        <v/>
      </c>
      <c r="GR70" s="379" t="str">
        <f t="shared" si="811"/>
        <v>70-2</v>
      </c>
      <c r="GS70" s="24" t="str">
        <f t="shared" si="812"/>
        <v>GTS-120</v>
      </c>
      <c r="GT70" s="380">
        <f t="shared" si="813"/>
        <v>925</v>
      </c>
      <c r="GU70" s="734" t="str">
        <f t="shared" si="814"/>
        <v>5%-7%</v>
      </c>
      <c r="GV70" s="90"/>
      <c r="GW70" s="374">
        <f t="shared" si="709"/>
        <v>0</v>
      </c>
      <c r="GX70" s="24"/>
      <c r="GY70" s="24"/>
      <c r="GZ70" s="403" t="str">
        <f t="shared" si="710"/>
        <v/>
      </c>
      <c r="HA70" s="987" t="str">
        <f t="shared" si="711"/>
        <v/>
      </c>
      <c r="HB70" s="986"/>
      <c r="HC70" s="90" t="str">
        <f t="shared" si="712"/>
        <v/>
      </c>
      <c r="HD70" s="379" t="str">
        <f t="shared" si="815"/>
        <v>70-2</v>
      </c>
      <c r="HE70" s="24" t="str">
        <f t="shared" si="816"/>
        <v>GTS-120</v>
      </c>
      <c r="HF70" s="380">
        <f t="shared" si="817"/>
        <v>925</v>
      </c>
      <c r="HG70" s="734" t="str">
        <f t="shared" si="818"/>
        <v>5%-7%</v>
      </c>
      <c r="HH70" s="90"/>
      <c r="HI70" s="374">
        <f t="shared" si="713"/>
        <v>0</v>
      </c>
      <c r="HJ70" s="24"/>
      <c r="HK70" s="24"/>
      <c r="HL70" s="403" t="str">
        <f t="shared" si="714"/>
        <v/>
      </c>
      <c r="HM70" s="987" t="str">
        <f t="shared" si="715"/>
        <v/>
      </c>
      <c r="HN70" s="986"/>
      <c r="HO70" s="90" t="str">
        <f t="shared" ref="HO70" si="847">IF(HL70="",IF(HI70=0,"",HI70),"")</f>
        <v/>
      </c>
      <c r="HP70" s="379" t="str">
        <f t="shared" si="819"/>
        <v>70-2</v>
      </c>
      <c r="HQ70" s="24" t="str">
        <f t="shared" si="820"/>
        <v>GTS-120</v>
      </c>
      <c r="HR70" s="380">
        <f t="shared" si="821"/>
        <v>925</v>
      </c>
      <c r="HS70" s="734" t="str">
        <f t="shared" si="822"/>
        <v>5%-7%</v>
      </c>
      <c r="HT70" s="90"/>
      <c r="HU70" s="374">
        <f t="shared" si="717"/>
        <v>0</v>
      </c>
      <c r="HV70" s="24"/>
      <c r="HW70" s="24"/>
      <c r="HX70" s="403" t="str">
        <f t="shared" si="718"/>
        <v/>
      </c>
      <c r="HY70" s="987" t="str">
        <f t="shared" si="719"/>
        <v/>
      </c>
      <c r="HZ70" s="986"/>
      <c r="IA70" s="90" t="str">
        <f t="shared" si="720"/>
        <v/>
      </c>
      <c r="IB70" s="379" t="str">
        <f t="shared" si="823"/>
        <v>70-2</v>
      </c>
      <c r="IC70" s="24" t="str">
        <f t="shared" si="824"/>
        <v>GTS-120</v>
      </c>
      <c r="ID70" s="380">
        <f t="shared" si="825"/>
        <v>925</v>
      </c>
      <c r="IE70" s="734" t="str">
        <f t="shared" si="826"/>
        <v>5%-7%</v>
      </c>
      <c r="IF70" s="90"/>
      <c r="IG70" s="374">
        <f t="shared" si="721"/>
        <v>0</v>
      </c>
      <c r="IH70" s="24"/>
      <c r="II70" s="24"/>
      <c r="IJ70" s="403" t="str">
        <f t="shared" si="722"/>
        <v/>
      </c>
      <c r="IK70" s="987" t="str">
        <f t="shared" si="723"/>
        <v/>
      </c>
      <c r="IL70" s="986"/>
      <c r="IM70" s="90" t="str">
        <f t="shared" si="724"/>
        <v/>
      </c>
      <c r="IN70" s="989">
        <f t="shared" si="725"/>
        <v>0</v>
      </c>
      <c r="IO70" s="988" t="str">
        <f t="shared" si="726"/>
        <v/>
      </c>
      <c r="IP70" s="379" t="str">
        <f t="shared" si="827"/>
        <v>70-2</v>
      </c>
      <c r="IQ70" s="24" t="str">
        <f t="shared" si="828"/>
        <v>GTS-120</v>
      </c>
      <c r="IR70" s="380">
        <f t="shared" si="829"/>
        <v>925</v>
      </c>
      <c r="IS70" s="734" t="str">
        <f t="shared" si="830"/>
        <v>5%-7%</v>
      </c>
      <c r="IT70" s="90"/>
      <c r="IU70" s="374">
        <f t="shared" si="727"/>
        <v>0</v>
      </c>
      <c r="IV70" s="24"/>
      <c r="IW70" s="24"/>
      <c r="IX70" s="403" t="str">
        <f t="shared" si="728"/>
        <v/>
      </c>
      <c r="IY70" s="987" t="str">
        <f t="shared" si="729"/>
        <v/>
      </c>
      <c r="IZ70" s="986"/>
      <c r="JA70" s="90" t="str">
        <f t="shared" si="730"/>
        <v/>
      </c>
      <c r="JB70" s="379" t="str">
        <f t="shared" si="831"/>
        <v>70-2</v>
      </c>
      <c r="JC70" s="24" t="str">
        <f t="shared" si="832"/>
        <v>GTS-120</v>
      </c>
      <c r="JD70" s="380">
        <f t="shared" si="833"/>
        <v>925</v>
      </c>
      <c r="JE70" s="734" t="str">
        <f t="shared" si="834"/>
        <v>5%-7%</v>
      </c>
      <c r="JF70" s="90"/>
      <c r="JG70" s="374">
        <f t="shared" si="731"/>
        <v>0</v>
      </c>
      <c r="JH70" s="24"/>
      <c r="JI70" s="24"/>
      <c r="JJ70" s="403" t="str">
        <f t="shared" si="732"/>
        <v/>
      </c>
      <c r="JK70" s="987" t="str">
        <f t="shared" si="733"/>
        <v/>
      </c>
      <c r="JL70" s="986"/>
      <c r="JM70" s="90" t="str">
        <f t="shared" si="734"/>
        <v/>
      </c>
      <c r="JN70" s="379" t="str">
        <f t="shared" si="835"/>
        <v>70-2</v>
      </c>
      <c r="JO70" s="24" t="str">
        <f t="shared" si="836"/>
        <v>GTS-120</v>
      </c>
      <c r="JP70" s="380">
        <f t="shared" si="837"/>
        <v>925</v>
      </c>
      <c r="JQ70" s="734" t="str">
        <f t="shared" si="838"/>
        <v>5%-7%</v>
      </c>
      <c r="JR70" s="90"/>
      <c r="JS70" s="374">
        <f t="shared" si="735"/>
        <v>0</v>
      </c>
      <c r="JT70" s="24"/>
      <c r="JU70" s="24"/>
      <c r="JV70" s="403" t="str">
        <f t="shared" si="736"/>
        <v/>
      </c>
      <c r="JW70" s="987" t="str">
        <f t="shared" si="737"/>
        <v/>
      </c>
      <c r="JX70" s="986"/>
      <c r="JY70" s="90" t="str">
        <f t="shared" si="738"/>
        <v/>
      </c>
      <c r="JZ70" s="379" t="str">
        <f t="shared" si="839"/>
        <v>70-2</v>
      </c>
      <c r="KA70" s="24" t="str">
        <f t="shared" si="840"/>
        <v>GTS-120</v>
      </c>
      <c r="KB70" s="380">
        <f t="shared" si="841"/>
        <v>925</v>
      </c>
      <c r="KC70" s="734" t="str">
        <f t="shared" si="842"/>
        <v>5%-7%</v>
      </c>
      <c r="KD70" s="90"/>
      <c r="KE70" s="374">
        <f t="shared" si="739"/>
        <v>0</v>
      </c>
      <c r="KF70" s="24"/>
      <c r="KG70" s="24"/>
      <c r="KH70" s="403" t="str">
        <f t="shared" si="740"/>
        <v/>
      </c>
      <c r="KI70" s="987" t="str">
        <f t="shared" si="741"/>
        <v/>
      </c>
      <c r="KJ70" s="986"/>
      <c r="KK70" s="90" t="str">
        <f t="shared" si="742"/>
        <v/>
      </c>
      <c r="KL70" s="379" t="str">
        <f t="shared" si="843"/>
        <v>70-2</v>
      </c>
      <c r="KM70" s="24" t="str">
        <f t="shared" si="844"/>
        <v>GTS-120</v>
      </c>
      <c r="KN70" s="380">
        <f t="shared" si="845"/>
        <v>925</v>
      </c>
      <c r="KO70" s="734" t="str">
        <f t="shared" si="846"/>
        <v>5%-7%</v>
      </c>
      <c r="KP70" s="90"/>
      <c r="KQ70" s="374">
        <f t="shared" si="743"/>
        <v>0</v>
      </c>
      <c r="KR70" s="24"/>
      <c r="KS70" s="24"/>
      <c r="KT70" s="403" t="str">
        <f t="shared" si="744"/>
        <v/>
      </c>
      <c r="KU70" s="987" t="str">
        <f t="shared" si="745"/>
        <v/>
      </c>
      <c r="KV70" s="986"/>
      <c r="KW70" s="90" t="str">
        <f t="shared" si="746"/>
        <v/>
      </c>
      <c r="KX70" s="989">
        <f t="shared" si="747"/>
        <v>0</v>
      </c>
      <c r="KY70" s="988" t="str">
        <f t="shared" si="748"/>
        <v/>
      </c>
    </row>
    <row r="71" spans="1:311" ht="16.5" thickBot="1">
      <c r="A71" s="81"/>
      <c r="B71" s="769"/>
      <c r="C71" s="31"/>
      <c r="D71" s="31"/>
      <c r="E71" s="31"/>
      <c r="F71" s="92"/>
      <c r="G71" s="92"/>
      <c r="H71" s="96"/>
      <c r="I71" s="96"/>
      <c r="J71" s="96"/>
      <c r="K71" s="96"/>
      <c r="L71" s="93"/>
      <c r="M71" s="94"/>
      <c r="N71" s="27"/>
      <c r="O71" s="31"/>
      <c r="P71" s="31"/>
      <c r="Q71" s="31"/>
      <c r="R71" s="92"/>
      <c r="S71" s="92"/>
      <c r="T71" s="96"/>
      <c r="U71" s="96"/>
      <c r="V71" s="96"/>
      <c r="W71" s="96"/>
      <c r="X71" s="93"/>
      <c r="Y71" s="94"/>
      <c r="Z71" s="27"/>
      <c r="AA71" s="31"/>
      <c r="AB71" s="31"/>
      <c r="AC71" s="31"/>
      <c r="AD71" s="92"/>
      <c r="AE71" s="92"/>
      <c r="AF71" s="96"/>
      <c r="AG71" s="96"/>
      <c r="AH71" s="96"/>
      <c r="AI71" s="96"/>
      <c r="AJ71" s="93"/>
      <c r="AK71" s="94"/>
      <c r="AL71" s="27"/>
      <c r="AM71" s="31"/>
      <c r="AN71" s="31"/>
      <c r="AO71" s="31"/>
      <c r="AP71" s="92"/>
      <c r="AQ71" s="92"/>
      <c r="AR71" s="96"/>
      <c r="AS71" s="96"/>
      <c r="AT71" s="96"/>
      <c r="AU71" s="96"/>
      <c r="AV71" s="93"/>
      <c r="AW71" s="94"/>
      <c r="AX71" s="27"/>
      <c r="AY71" s="31"/>
      <c r="AZ71" s="31"/>
      <c r="BA71" s="31"/>
      <c r="BB71" s="92"/>
      <c r="BC71" s="92"/>
      <c r="BD71" s="96"/>
      <c r="BE71" s="96"/>
      <c r="BF71" s="96"/>
      <c r="BG71" s="96"/>
      <c r="BH71" s="93"/>
      <c r="BI71" s="94"/>
      <c r="BJ71" s="126"/>
      <c r="BL71" s="27"/>
      <c r="BM71" s="31"/>
      <c r="BN71" s="31"/>
      <c r="BO71" s="31"/>
      <c r="BP71" s="92"/>
      <c r="BQ71" s="92"/>
      <c r="BR71" s="96"/>
      <c r="BS71" s="96"/>
      <c r="BT71" s="96"/>
      <c r="BU71" s="96"/>
      <c r="BV71" s="93"/>
      <c r="BW71" s="94"/>
      <c r="BX71" s="27"/>
      <c r="BY71" s="31"/>
      <c r="BZ71" s="31"/>
      <c r="CA71" s="31"/>
      <c r="CB71" s="92"/>
      <c r="CC71" s="92"/>
      <c r="CD71" s="96"/>
      <c r="CE71" s="96"/>
      <c r="CF71" s="96"/>
      <c r="CG71" s="96"/>
      <c r="CH71" s="93"/>
      <c r="CI71" s="94"/>
      <c r="CJ71" s="27"/>
      <c r="CK71" s="31"/>
      <c r="CL71" s="31"/>
      <c r="CM71" s="31"/>
      <c r="CN71" s="92"/>
      <c r="CO71" s="92"/>
      <c r="CP71" s="96"/>
      <c r="CQ71" s="96"/>
      <c r="CR71" s="96"/>
      <c r="CS71" s="96"/>
      <c r="CT71" s="93"/>
      <c r="CU71" s="94"/>
      <c r="CV71" s="27"/>
      <c r="CW71" s="31"/>
      <c r="CX71" s="31"/>
      <c r="CY71" s="31"/>
      <c r="CZ71" s="92"/>
      <c r="DA71" s="92"/>
      <c r="DB71" s="96"/>
      <c r="DC71" s="96"/>
      <c r="DD71" s="96"/>
      <c r="DE71" s="96"/>
      <c r="DF71" s="93"/>
      <c r="DG71" s="94"/>
      <c r="DH71" s="27"/>
      <c r="DI71" s="31"/>
      <c r="DJ71" s="31"/>
      <c r="DK71" s="31"/>
      <c r="DL71" s="92"/>
      <c r="DM71" s="92"/>
      <c r="DN71" s="96"/>
      <c r="DO71" s="96"/>
      <c r="DP71" s="96"/>
      <c r="DQ71" s="96"/>
      <c r="DR71" s="91"/>
      <c r="DS71" s="94"/>
      <c r="DT71" s="126"/>
      <c r="DV71" s="27"/>
      <c r="DW71" s="31"/>
      <c r="DX71" s="31"/>
      <c r="DY71" s="31"/>
      <c r="DZ71" s="92"/>
      <c r="EA71" s="92"/>
      <c r="EB71" s="96"/>
      <c r="EC71" s="96"/>
      <c r="ED71" s="96"/>
      <c r="EE71" s="96"/>
      <c r="EF71" s="93"/>
      <c r="EG71" s="94"/>
      <c r="EH71" s="27"/>
      <c r="EI71" s="31"/>
      <c r="EJ71" s="31"/>
      <c r="EK71" s="31"/>
      <c r="EL71" s="92"/>
      <c r="EM71" s="92"/>
      <c r="EN71" s="96"/>
      <c r="EO71" s="96"/>
      <c r="EP71" s="96"/>
      <c r="EQ71" s="96"/>
      <c r="ER71" s="93"/>
      <c r="ES71" s="94"/>
      <c r="ET71" s="27"/>
      <c r="EU71" s="31"/>
      <c r="EV71" s="31"/>
      <c r="EW71" s="31"/>
      <c r="EX71" s="92"/>
      <c r="EY71" s="92"/>
      <c r="EZ71" s="96"/>
      <c r="FA71" s="96"/>
      <c r="FB71" s="96"/>
      <c r="FC71" s="96"/>
      <c r="FD71" s="93"/>
      <c r="FE71" s="94"/>
      <c r="FF71" s="27"/>
      <c r="FG71" s="31"/>
      <c r="FH71" s="31"/>
      <c r="FI71" s="31"/>
      <c r="FJ71" s="92"/>
      <c r="FK71" s="92"/>
      <c r="FL71" s="96"/>
      <c r="FM71" s="96"/>
      <c r="FN71" s="96"/>
      <c r="FO71" s="96"/>
      <c r="FP71" s="93"/>
      <c r="FQ71" s="94"/>
      <c r="FR71" s="27"/>
      <c r="FS71" s="31"/>
      <c r="FT71" s="31"/>
      <c r="FU71" s="31"/>
      <c r="FV71" s="92"/>
      <c r="FW71" s="92"/>
      <c r="FX71" s="96"/>
      <c r="FY71" s="96"/>
      <c r="FZ71" s="96"/>
      <c r="GA71" s="96"/>
      <c r="GB71" s="93"/>
      <c r="GC71" s="94"/>
      <c r="GD71" s="126"/>
      <c r="GF71" s="27"/>
      <c r="GG71" s="31"/>
      <c r="GH71" s="31"/>
      <c r="GI71" s="31"/>
      <c r="GJ71" s="92"/>
      <c r="GK71" s="92"/>
      <c r="GL71" s="96"/>
      <c r="GM71" s="96"/>
      <c r="GN71" s="96"/>
      <c r="GO71" s="96"/>
      <c r="GP71" s="93"/>
      <c r="GQ71" s="94"/>
      <c r="GR71" s="27"/>
      <c r="GS71" s="31"/>
      <c r="GT71" s="31"/>
      <c r="GU71" s="31"/>
      <c r="GV71" s="92"/>
      <c r="GW71" s="92"/>
      <c r="GX71" s="96"/>
      <c r="GY71" s="96"/>
      <c r="GZ71" s="96"/>
      <c r="HA71" s="96"/>
      <c r="HB71" s="93"/>
      <c r="HC71" s="94"/>
      <c r="HD71" s="27"/>
      <c r="HE71" s="31"/>
      <c r="HF71" s="31"/>
      <c r="HG71" s="31"/>
      <c r="HH71" s="92"/>
      <c r="HI71" s="92"/>
      <c r="HJ71" s="96"/>
      <c r="HK71" s="96"/>
      <c r="HL71" s="96"/>
      <c r="HM71" s="96"/>
      <c r="HN71" s="93"/>
      <c r="HO71" s="94"/>
      <c r="HP71" s="27"/>
      <c r="HQ71" s="31"/>
      <c r="HR71" s="31"/>
      <c r="HS71" s="31"/>
      <c r="HT71" s="92"/>
      <c r="HU71" s="92"/>
      <c r="HV71" s="96"/>
      <c r="HW71" s="96"/>
      <c r="HX71" s="96"/>
      <c r="HY71" s="96"/>
      <c r="HZ71" s="93"/>
      <c r="IA71" s="94"/>
      <c r="IB71" s="27"/>
      <c r="IC71" s="31"/>
      <c r="ID71" s="31"/>
      <c r="IE71" s="31"/>
      <c r="IF71" s="92"/>
      <c r="IG71" s="92"/>
      <c r="IH71" s="96"/>
      <c r="II71" s="96"/>
      <c r="IJ71" s="96"/>
      <c r="IK71" s="96"/>
      <c r="IL71" s="93"/>
      <c r="IM71" s="94"/>
      <c r="IN71" s="126"/>
      <c r="IP71" s="27"/>
      <c r="IQ71" s="31"/>
      <c r="IR71" s="31"/>
      <c r="IS71" s="31"/>
      <c r="IT71" s="92"/>
      <c r="IU71" s="92"/>
      <c r="IV71" s="96"/>
      <c r="IW71" s="96"/>
      <c r="IX71" s="96"/>
      <c r="IY71" s="96"/>
      <c r="IZ71" s="93"/>
      <c r="JA71" s="94"/>
      <c r="JB71" s="27"/>
      <c r="JC71" s="31"/>
      <c r="JD71" s="31"/>
      <c r="JE71" s="31"/>
      <c r="JF71" s="92"/>
      <c r="JG71" s="92"/>
      <c r="JH71" s="96"/>
      <c r="JI71" s="96"/>
      <c r="JJ71" s="96"/>
      <c r="JK71" s="96"/>
      <c r="JL71" s="93"/>
      <c r="JM71" s="94"/>
      <c r="JN71" s="27"/>
      <c r="JO71" s="31"/>
      <c r="JP71" s="31"/>
      <c r="JQ71" s="31"/>
      <c r="JR71" s="92"/>
      <c r="JS71" s="92"/>
      <c r="JT71" s="96"/>
      <c r="JU71" s="96"/>
      <c r="JV71" s="96"/>
      <c r="JW71" s="96"/>
      <c r="JX71" s="93"/>
      <c r="JY71" s="94"/>
      <c r="JZ71" s="27"/>
      <c r="KA71" s="31"/>
      <c r="KB71" s="31"/>
      <c r="KC71" s="31"/>
      <c r="KD71" s="92"/>
      <c r="KE71" s="92"/>
      <c r="KF71" s="96"/>
      <c r="KG71" s="96"/>
      <c r="KH71" s="96"/>
      <c r="KI71" s="96"/>
      <c r="KJ71" s="93"/>
      <c r="KK71" s="94"/>
      <c r="KL71" s="27"/>
      <c r="KM71" s="31"/>
      <c r="KN71" s="31"/>
      <c r="KO71" s="31"/>
      <c r="KP71" s="92"/>
      <c r="KQ71" s="92"/>
      <c r="KR71" s="96"/>
      <c r="KS71" s="96"/>
      <c r="KT71" s="96"/>
      <c r="KU71" s="96"/>
      <c r="KV71" s="93"/>
      <c r="KW71" s="94"/>
      <c r="KX71" s="126"/>
    </row>
    <row r="72" spans="1:311" ht="32.25" thickBot="1">
      <c r="A72" s="81"/>
      <c r="B72" s="1282" t="s">
        <v>287</v>
      </c>
      <c r="C72" s="1283"/>
      <c r="D72" s="1283"/>
      <c r="E72" s="1283"/>
      <c r="F72" s="1283"/>
      <c r="G72" s="1283"/>
      <c r="H72" s="1283"/>
      <c r="I72" s="1283"/>
      <c r="J72" s="1283"/>
      <c r="K72" s="1283"/>
      <c r="L72" s="1284"/>
      <c r="M72" s="386">
        <f>H2</f>
        <v>46300</v>
      </c>
      <c r="N72" s="1282" t="s">
        <v>287</v>
      </c>
      <c r="O72" s="1283"/>
      <c r="P72" s="1283"/>
      <c r="Q72" s="1283"/>
      <c r="R72" s="1283"/>
      <c r="S72" s="1283"/>
      <c r="T72" s="1283"/>
      <c r="U72" s="1283"/>
      <c r="V72" s="1283"/>
      <c r="W72" s="1283"/>
      <c r="X72" s="1284"/>
      <c r="Y72" s="23">
        <f>T2</f>
        <v>46301</v>
      </c>
      <c r="Z72" s="1282" t="s">
        <v>287</v>
      </c>
      <c r="AA72" s="1283"/>
      <c r="AB72" s="1283"/>
      <c r="AC72" s="1283"/>
      <c r="AD72" s="1283"/>
      <c r="AE72" s="1283"/>
      <c r="AF72" s="1283"/>
      <c r="AG72" s="1283"/>
      <c r="AH72" s="1283"/>
      <c r="AI72" s="1283"/>
      <c r="AJ72" s="1284"/>
      <c r="AK72" s="23">
        <f>AF2</f>
        <v>46302</v>
      </c>
      <c r="AL72" s="1282" t="s">
        <v>287</v>
      </c>
      <c r="AM72" s="1283"/>
      <c r="AN72" s="1283"/>
      <c r="AO72" s="1283"/>
      <c r="AP72" s="1283"/>
      <c r="AQ72" s="1283"/>
      <c r="AR72" s="1283"/>
      <c r="AS72" s="1283"/>
      <c r="AT72" s="1283"/>
      <c r="AU72" s="1283"/>
      <c r="AV72" s="1284"/>
      <c r="AW72" s="386">
        <f>AR2</f>
        <v>46303</v>
      </c>
      <c r="AX72" s="1282" t="s">
        <v>287</v>
      </c>
      <c r="AY72" s="1283"/>
      <c r="AZ72" s="1283"/>
      <c r="BA72" s="1283"/>
      <c r="BB72" s="1283"/>
      <c r="BC72" s="1283"/>
      <c r="BD72" s="1283"/>
      <c r="BE72" s="1283"/>
      <c r="BF72" s="1283"/>
      <c r="BG72" s="1283"/>
      <c r="BH72" s="1284"/>
      <c r="BI72" s="23">
        <f>BD2</f>
        <v>46304</v>
      </c>
      <c r="BJ72" s="128" t="s">
        <v>320</v>
      </c>
      <c r="BK72" s="129" t="s">
        <v>316</v>
      </c>
      <c r="BL72" s="1282" t="s">
        <v>287</v>
      </c>
      <c r="BM72" s="1283"/>
      <c r="BN72" s="1283"/>
      <c r="BO72" s="1283"/>
      <c r="BP72" s="1283"/>
      <c r="BQ72" s="1283"/>
      <c r="BR72" s="1283"/>
      <c r="BS72" s="1283"/>
      <c r="BT72" s="1283"/>
      <c r="BU72" s="1283"/>
      <c r="BV72" s="1284"/>
      <c r="BW72" s="386">
        <f>BR2</f>
        <v>46307</v>
      </c>
      <c r="BX72" s="1282" t="s">
        <v>287</v>
      </c>
      <c r="BY72" s="1283"/>
      <c r="BZ72" s="1283"/>
      <c r="CA72" s="1283"/>
      <c r="CB72" s="1283"/>
      <c r="CC72" s="1283"/>
      <c r="CD72" s="1283"/>
      <c r="CE72" s="1283"/>
      <c r="CF72" s="1283"/>
      <c r="CG72" s="1283"/>
      <c r="CH72" s="1284"/>
      <c r="CI72" s="23">
        <f>CD2</f>
        <v>46308</v>
      </c>
      <c r="CJ72" s="1282" t="s">
        <v>287</v>
      </c>
      <c r="CK72" s="1283"/>
      <c r="CL72" s="1283"/>
      <c r="CM72" s="1283"/>
      <c r="CN72" s="1283"/>
      <c r="CO72" s="1283"/>
      <c r="CP72" s="1283"/>
      <c r="CQ72" s="1283"/>
      <c r="CR72" s="1283"/>
      <c r="CS72" s="1283"/>
      <c r="CT72" s="1284"/>
      <c r="CU72" s="23">
        <f>CP2</f>
        <v>46309</v>
      </c>
      <c r="CV72" s="1282" t="s">
        <v>287</v>
      </c>
      <c r="CW72" s="1283"/>
      <c r="CX72" s="1283"/>
      <c r="CY72" s="1283"/>
      <c r="CZ72" s="1283"/>
      <c r="DA72" s="1283"/>
      <c r="DB72" s="1283"/>
      <c r="DC72" s="1283"/>
      <c r="DD72" s="1283"/>
      <c r="DE72" s="1283"/>
      <c r="DF72" s="1284"/>
      <c r="DG72" s="386">
        <f>DB2</f>
        <v>46310</v>
      </c>
      <c r="DH72" s="1282" t="s">
        <v>287</v>
      </c>
      <c r="DI72" s="1283"/>
      <c r="DJ72" s="1283"/>
      <c r="DK72" s="1283"/>
      <c r="DL72" s="1283"/>
      <c r="DM72" s="1283"/>
      <c r="DN72" s="1283"/>
      <c r="DO72" s="1283"/>
      <c r="DP72" s="1283"/>
      <c r="DQ72" s="1283"/>
      <c r="DR72" s="1284"/>
      <c r="DS72" s="23">
        <f>DN2</f>
        <v>46311</v>
      </c>
      <c r="DT72" s="128" t="s">
        <v>320</v>
      </c>
      <c r="DU72" s="129" t="s">
        <v>316</v>
      </c>
      <c r="DV72" s="1282" t="s">
        <v>287</v>
      </c>
      <c r="DW72" s="1283"/>
      <c r="DX72" s="1283"/>
      <c r="DY72" s="1283"/>
      <c r="DZ72" s="1283"/>
      <c r="EA72" s="1283"/>
      <c r="EB72" s="1283"/>
      <c r="EC72" s="1283"/>
      <c r="ED72" s="1283"/>
      <c r="EE72" s="1283"/>
      <c r="EF72" s="1284"/>
      <c r="EG72" s="386">
        <f>EB2</f>
        <v>46314</v>
      </c>
      <c r="EH72" s="1282" t="s">
        <v>287</v>
      </c>
      <c r="EI72" s="1283"/>
      <c r="EJ72" s="1283"/>
      <c r="EK72" s="1283"/>
      <c r="EL72" s="1283"/>
      <c r="EM72" s="1283"/>
      <c r="EN72" s="1283"/>
      <c r="EO72" s="1283"/>
      <c r="EP72" s="1283"/>
      <c r="EQ72" s="1283"/>
      <c r="ER72" s="1284"/>
      <c r="ES72" s="23">
        <f>EN2</f>
        <v>46315</v>
      </c>
      <c r="ET72" s="1282" t="s">
        <v>287</v>
      </c>
      <c r="EU72" s="1283"/>
      <c r="EV72" s="1283"/>
      <c r="EW72" s="1283"/>
      <c r="EX72" s="1283"/>
      <c r="EY72" s="1283"/>
      <c r="EZ72" s="1283"/>
      <c r="FA72" s="1283"/>
      <c r="FB72" s="1283"/>
      <c r="FC72" s="1283"/>
      <c r="FD72" s="1284"/>
      <c r="FE72" s="23">
        <f>EZ2</f>
        <v>46316</v>
      </c>
      <c r="FF72" s="1282" t="s">
        <v>287</v>
      </c>
      <c r="FG72" s="1283"/>
      <c r="FH72" s="1283"/>
      <c r="FI72" s="1283"/>
      <c r="FJ72" s="1283"/>
      <c r="FK72" s="1283"/>
      <c r="FL72" s="1283"/>
      <c r="FM72" s="1283"/>
      <c r="FN72" s="1283"/>
      <c r="FO72" s="1283"/>
      <c r="FP72" s="1284"/>
      <c r="FQ72" s="386">
        <f>FL2</f>
        <v>46317</v>
      </c>
      <c r="FR72" s="1282" t="s">
        <v>287</v>
      </c>
      <c r="FS72" s="1283"/>
      <c r="FT72" s="1283"/>
      <c r="FU72" s="1283"/>
      <c r="FV72" s="1283"/>
      <c r="FW72" s="1283"/>
      <c r="FX72" s="1283"/>
      <c r="FY72" s="1283"/>
      <c r="FZ72" s="1283"/>
      <c r="GA72" s="1283"/>
      <c r="GB72" s="1284"/>
      <c r="GC72" s="23">
        <f>FX2</f>
        <v>46318</v>
      </c>
      <c r="GD72" s="128" t="s">
        <v>320</v>
      </c>
      <c r="GE72" s="129" t="s">
        <v>316</v>
      </c>
      <c r="GF72" s="1282" t="s">
        <v>287</v>
      </c>
      <c r="GG72" s="1283"/>
      <c r="GH72" s="1283"/>
      <c r="GI72" s="1283"/>
      <c r="GJ72" s="1283"/>
      <c r="GK72" s="1283"/>
      <c r="GL72" s="1283"/>
      <c r="GM72" s="1283"/>
      <c r="GN72" s="1283"/>
      <c r="GO72" s="1283"/>
      <c r="GP72" s="1284"/>
      <c r="GQ72" s="386">
        <f>GL2</f>
        <v>46321</v>
      </c>
      <c r="GR72" s="1282" t="s">
        <v>287</v>
      </c>
      <c r="GS72" s="1283"/>
      <c r="GT72" s="1283"/>
      <c r="GU72" s="1283"/>
      <c r="GV72" s="1283"/>
      <c r="GW72" s="1283"/>
      <c r="GX72" s="1283"/>
      <c r="GY72" s="1283"/>
      <c r="GZ72" s="1283"/>
      <c r="HA72" s="1283"/>
      <c r="HB72" s="1284"/>
      <c r="HC72" s="23">
        <f>GX2</f>
        <v>46322</v>
      </c>
      <c r="HD72" s="1282" t="s">
        <v>287</v>
      </c>
      <c r="HE72" s="1283"/>
      <c r="HF72" s="1283"/>
      <c r="HG72" s="1283"/>
      <c r="HH72" s="1283"/>
      <c r="HI72" s="1283"/>
      <c r="HJ72" s="1283"/>
      <c r="HK72" s="1283"/>
      <c r="HL72" s="1283"/>
      <c r="HM72" s="1283"/>
      <c r="HN72" s="1284"/>
      <c r="HO72" s="23">
        <f>HJ2</f>
        <v>46323</v>
      </c>
      <c r="HP72" s="1282" t="s">
        <v>287</v>
      </c>
      <c r="HQ72" s="1283"/>
      <c r="HR72" s="1283"/>
      <c r="HS72" s="1283"/>
      <c r="HT72" s="1283"/>
      <c r="HU72" s="1283"/>
      <c r="HV72" s="1283"/>
      <c r="HW72" s="1283"/>
      <c r="HX72" s="1283"/>
      <c r="HY72" s="1283"/>
      <c r="HZ72" s="1284"/>
      <c r="IA72" s="386">
        <f>HV2</f>
        <v>46324</v>
      </c>
      <c r="IB72" s="1282" t="s">
        <v>287</v>
      </c>
      <c r="IC72" s="1283"/>
      <c r="ID72" s="1283"/>
      <c r="IE72" s="1283"/>
      <c r="IF72" s="1283"/>
      <c r="IG72" s="1283"/>
      <c r="IH72" s="1283"/>
      <c r="II72" s="1283"/>
      <c r="IJ72" s="1283"/>
      <c r="IK72" s="1283"/>
      <c r="IL72" s="1284"/>
      <c r="IM72" s="23">
        <f>IH2</f>
        <v>46325</v>
      </c>
      <c r="IN72" s="128" t="s">
        <v>320</v>
      </c>
      <c r="IO72" s="129" t="s">
        <v>316</v>
      </c>
      <c r="IP72" s="1282" t="s">
        <v>287</v>
      </c>
      <c r="IQ72" s="1283"/>
      <c r="IR72" s="1283"/>
      <c r="IS72" s="1283"/>
      <c r="IT72" s="1283"/>
      <c r="IU72" s="1283"/>
      <c r="IV72" s="1283"/>
      <c r="IW72" s="1283"/>
      <c r="IX72" s="1283"/>
      <c r="IY72" s="1283"/>
      <c r="IZ72" s="1284"/>
      <c r="JA72" s="386">
        <f>IV2</f>
        <v>46328</v>
      </c>
      <c r="JB72" s="1282" t="s">
        <v>287</v>
      </c>
      <c r="JC72" s="1283"/>
      <c r="JD72" s="1283"/>
      <c r="JE72" s="1283"/>
      <c r="JF72" s="1283"/>
      <c r="JG72" s="1283"/>
      <c r="JH72" s="1283"/>
      <c r="JI72" s="1283"/>
      <c r="JJ72" s="1283"/>
      <c r="JK72" s="1283"/>
      <c r="JL72" s="1284"/>
      <c r="JM72" s="23">
        <f>JH2</f>
        <v>46329</v>
      </c>
      <c r="JN72" s="1282" t="s">
        <v>287</v>
      </c>
      <c r="JO72" s="1283"/>
      <c r="JP72" s="1283"/>
      <c r="JQ72" s="1283"/>
      <c r="JR72" s="1283"/>
      <c r="JS72" s="1283"/>
      <c r="JT72" s="1283"/>
      <c r="JU72" s="1283"/>
      <c r="JV72" s="1283"/>
      <c r="JW72" s="1283"/>
      <c r="JX72" s="1284"/>
      <c r="JY72" s="23">
        <f>JT2</f>
        <v>46330</v>
      </c>
      <c r="JZ72" s="1282" t="s">
        <v>287</v>
      </c>
      <c r="KA72" s="1283"/>
      <c r="KB72" s="1283"/>
      <c r="KC72" s="1283"/>
      <c r="KD72" s="1283"/>
      <c r="KE72" s="1283"/>
      <c r="KF72" s="1283"/>
      <c r="KG72" s="1283"/>
      <c r="KH72" s="1283"/>
      <c r="KI72" s="1283"/>
      <c r="KJ72" s="1284"/>
      <c r="KK72" s="386">
        <f>KF2</f>
        <v>46331</v>
      </c>
      <c r="KL72" s="1282" t="s">
        <v>287</v>
      </c>
      <c r="KM72" s="1283"/>
      <c r="KN72" s="1283"/>
      <c r="KO72" s="1283"/>
      <c r="KP72" s="1283"/>
      <c r="KQ72" s="1283"/>
      <c r="KR72" s="1283"/>
      <c r="KS72" s="1283"/>
      <c r="KT72" s="1283"/>
      <c r="KU72" s="1283"/>
      <c r="KV72" s="1284"/>
      <c r="KW72" s="23">
        <f>KR2</f>
        <v>46332</v>
      </c>
      <c r="KX72" s="128" t="s">
        <v>320</v>
      </c>
      <c r="KY72" s="129" t="s">
        <v>316</v>
      </c>
    </row>
    <row r="73" spans="1:311" s="34" customFormat="1" ht="47.25">
      <c r="A73" s="81"/>
      <c r="B73" s="758" t="s">
        <v>32</v>
      </c>
      <c r="C73" s="72" t="s">
        <v>35</v>
      </c>
      <c r="D73" s="73" t="s">
        <v>321</v>
      </c>
      <c r="E73" s="73" t="s">
        <v>322</v>
      </c>
      <c r="F73" s="74" t="s">
        <v>323</v>
      </c>
      <c r="G73" s="74" t="s">
        <v>324</v>
      </c>
      <c r="H73" s="73" t="s">
        <v>325</v>
      </c>
      <c r="I73" s="73" t="s">
        <v>326</v>
      </c>
      <c r="J73" s="122" t="s">
        <v>327</v>
      </c>
      <c r="K73" s="122" t="s">
        <v>328</v>
      </c>
      <c r="L73" s="73" t="s">
        <v>3</v>
      </c>
      <c r="M73" s="75" t="s">
        <v>329</v>
      </c>
      <c r="N73" s="71" t="s">
        <v>32</v>
      </c>
      <c r="O73" s="72" t="s">
        <v>35</v>
      </c>
      <c r="P73" s="73" t="s">
        <v>321</v>
      </c>
      <c r="Q73" s="73" t="s">
        <v>322</v>
      </c>
      <c r="R73" s="74" t="s">
        <v>323</v>
      </c>
      <c r="S73" s="74" t="s">
        <v>324</v>
      </c>
      <c r="T73" s="73" t="s">
        <v>325</v>
      </c>
      <c r="U73" s="73" t="s">
        <v>326</v>
      </c>
      <c r="V73" s="122" t="s">
        <v>327</v>
      </c>
      <c r="W73" s="122" t="s">
        <v>328</v>
      </c>
      <c r="X73" s="73" t="s">
        <v>3</v>
      </c>
      <c r="Y73" s="75" t="s">
        <v>329</v>
      </c>
      <c r="Z73" s="71" t="s">
        <v>32</v>
      </c>
      <c r="AA73" s="72" t="s">
        <v>35</v>
      </c>
      <c r="AB73" s="73" t="s">
        <v>321</v>
      </c>
      <c r="AC73" s="73" t="s">
        <v>322</v>
      </c>
      <c r="AD73" s="74" t="s">
        <v>323</v>
      </c>
      <c r="AE73" s="74" t="s">
        <v>324</v>
      </c>
      <c r="AF73" s="73" t="s">
        <v>325</v>
      </c>
      <c r="AG73" s="73" t="s">
        <v>326</v>
      </c>
      <c r="AH73" s="122" t="s">
        <v>327</v>
      </c>
      <c r="AI73" s="122" t="s">
        <v>328</v>
      </c>
      <c r="AJ73" s="73" t="s">
        <v>3</v>
      </c>
      <c r="AK73" s="75" t="s">
        <v>329</v>
      </c>
      <c r="AL73" s="71" t="s">
        <v>32</v>
      </c>
      <c r="AM73" s="72" t="s">
        <v>35</v>
      </c>
      <c r="AN73" s="73" t="s">
        <v>321</v>
      </c>
      <c r="AO73" s="73" t="s">
        <v>322</v>
      </c>
      <c r="AP73" s="74" t="s">
        <v>323</v>
      </c>
      <c r="AQ73" s="74" t="s">
        <v>324</v>
      </c>
      <c r="AR73" s="73" t="s">
        <v>325</v>
      </c>
      <c r="AS73" s="73" t="s">
        <v>326</v>
      </c>
      <c r="AT73" s="122" t="s">
        <v>327</v>
      </c>
      <c r="AU73" s="122" t="s">
        <v>328</v>
      </c>
      <c r="AV73" s="73" t="s">
        <v>3</v>
      </c>
      <c r="AW73" s="75" t="s">
        <v>329</v>
      </c>
      <c r="AX73" s="71" t="s">
        <v>32</v>
      </c>
      <c r="AY73" s="72" t="s">
        <v>35</v>
      </c>
      <c r="AZ73" s="73" t="s">
        <v>321</v>
      </c>
      <c r="BA73" s="73" t="s">
        <v>322</v>
      </c>
      <c r="BB73" s="74" t="s">
        <v>323</v>
      </c>
      <c r="BC73" s="74" t="s">
        <v>324</v>
      </c>
      <c r="BD73" s="73" t="s">
        <v>325</v>
      </c>
      <c r="BE73" s="73" t="s">
        <v>326</v>
      </c>
      <c r="BF73" s="122" t="s">
        <v>327</v>
      </c>
      <c r="BG73" s="122" t="s">
        <v>328</v>
      </c>
      <c r="BH73" s="73" t="s">
        <v>3</v>
      </c>
      <c r="BI73" s="131" t="s">
        <v>329</v>
      </c>
      <c r="BJ73" s="130"/>
      <c r="BK73" s="59"/>
      <c r="BL73" s="71" t="s">
        <v>32</v>
      </c>
      <c r="BM73" s="72" t="s">
        <v>35</v>
      </c>
      <c r="BN73" s="73" t="s">
        <v>321</v>
      </c>
      <c r="BO73" s="73" t="s">
        <v>322</v>
      </c>
      <c r="BP73" s="74" t="s">
        <v>323</v>
      </c>
      <c r="BQ73" s="74" t="s">
        <v>324</v>
      </c>
      <c r="BR73" s="73" t="s">
        <v>325</v>
      </c>
      <c r="BS73" s="73" t="s">
        <v>326</v>
      </c>
      <c r="BT73" s="122" t="s">
        <v>327</v>
      </c>
      <c r="BU73" s="122" t="s">
        <v>328</v>
      </c>
      <c r="BV73" s="73" t="s">
        <v>3</v>
      </c>
      <c r="BW73" s="75" t="s">
        <v>329</v>
      </c>
      <c r="BX73" s="71" t="s">
        <v>32</v>
      </c>
      <c r="BY73" s="72" t="s">
        <v>35</v>
      </c>
      <c r="BZ73" s="73" t="s">
        <v>321</v>
      </c>
      <c r="CA73" s="73" t="s">
        <v>322</v>
      </c>
      <c r="CB73" s="74" t="s">
        <v>323</v>
      </c>
      <c r="CC73" s="74" t="s">
        <v>324</v>
      </c>
      <c r="CD73" s="73" t="s">
        <v>325</v>
      </c>
      <c r="CE73" s="73" t="s">
        <v>326</v>
      </c>
      <c r="CF73" s="122" t="s">
        <v>327</v>
      </c>
      <c r="CG73" s="122" t="s">
        <v>328</v>
      </c>
      <c r="CH73" s="73" t="s">
        <v>3</v>
      </c>
      <c r="CI73" s="75" t="s">
        <v>329</v>
      </c>
      <c r="CJ73" s="71" t="s">
        <v>32</v>
      </c>
      <c r="CK73" s="72" t="s">
        <v>35</v>
      </c>
      <c r="CL73" s="73" t="s">
        <v>321</v>
      </c>
      <c r="CM73" s="73" t="s">
        <v>322</v>
      </c>
      <c r="CN73" s="74" t="s">
        <v>323</v>
      </c>
      <c r="CO73" s="74" t="s">
        <v>324</v>
      </c>
      <c r="CP73" s="73" t="s">
        <v>325</v>
      </c>
      <c r="CQ73" s="73" t="s">
        <v>326</v>
      </c>
      <c r="CR73" s="122" t="s">
        <v>327</v>
      </c>
      <c r="CS73" s="122" t="s">
        <v>328</v>
      </c>
      <c r="CT73" s="73" t="s">
        <v>3</v>
      </c>
      <c r="CU73" s="75" t="s">
        <v>329</v>
      </c>
      <c r="CV73" s="71" t="s">
        <v>32</v>
      </c>
      <c r="CW73" s="72" t="s">
        <v>35</v>
      </c>
      <c r="CX73" s="73" t="s">
        <v>321</v>
      </c>
      <c r="CY73" s="73" t="s">
        <v>322</v>
      </c>
      <c r="CZ73" s="74" t="s">
        <v>323</v>
      </c>
      <c r="DA73" s="74" t="s">
        <v>324</v>
      </c>
      <c r="DB73" s="73" t="s">
        <v>325</v>
      </c>
      <c r="DC73" s="73" t="s">
        <v>326</v>
      </c>
      <c r="DD73" s="122" t="s">
        <v>327</v>
      </c>
      <c r="DE73" s="122" t="s">
        <v>328</v>
      </c>
      <c r="DF73" s="73" t="s">
        <v>3</v>
      </c>
      <c r="DG73" s="75" t="s">
        <v>329</v>
      </c>
      <c r="DH73" s="71" t="s">
        <v>32</v>
      </c>
      <c r="DI73" s="72" t="s">
        <v>35</v>
      </c>
      <c r="DJ73" s="73" t="s">
        <v>321</v>
      </c>
      <c r="DK73" s="73" t="s">
        <v>322</v>
      </c>
      <c r="DL73" s="74" t="s">
        <v>323</v>
      </c>
      <c r="DM73" s="74" t="s">
        <v>324</v>
      </c>
      <c r="DN73" s="73" t="s">
        <v>325</v>
      </c>
      <c r="DO73" s="73" t="s">
        <v>326</v>
      </c>
      <c r="DP73" s="122" t="s">
        <v>327</v>
      </c>
      <c r="DQ73" s="122" t="s">
        <v>328</v>
      </c>
      <c r="DR73" s="73" t="s">
        <v>3</v>
      </c>
      <c r="DS73" s="75" t="s">
        <v>329</v>
      </c>
      <c r="DT73" s="130"/>
      <c r="DU73" s="59"/>
      <c r="DV73" s="71" t="s">
        <v>32</v>
      </c>
      <c r="DW73" s="72" t="s">
        <v>35</v>
      </c>
      <c r="DX73" s="73" t="s">
        <v>321</v>
      </c>
      <c r="DY73" s="73" t="s">
        <v>322</v>
      </c>
      <c r="DZ73" s="74" t="s">
        <v>323</v>
      </c>
      <c r="EA73" s="74" t="s">
        <v>324</v>
      </c>
      <c r="EB73" s="73" t="s">
        <v>325</v>
      </c>
      <c r="EC73" s="73" t="s">
        <v>326</v>
      </c>
      <c r="ED73" s="122" t="s">
        <v>327</v>
      </c>
      <c r="EE73" s="122" t="s">
        <v>328</v>
      </c>
      <c r="EF73" s="73" t="s">
        <v>3</v>
      </c>
      <c r="EG73" s="75" t="s">
        <v>329</v>
      </c>
      <c r="EH73" s="71" t="s">
        <v>32</v>
      </c>
      <c r="EI73" s="72" t="s">
        <v>35</v>
      </c>
      <c r="EJ73" s="73" t="s">
        <v>321</v>
      </c>
      <c r="EK73" s="73" t="s">
        <v>322</v>
      </c>
      <c r="EL73" s="74" t="s">
        <v>323</v>
      </c>
      <c r="EM73" s="74" t="s">
        <v>324</v>
      </c>
      <c r="EN73" s="73" t="s">
        <v>325</v>
      </c>
      <c r="EO73" s="73" t="s">
        <v>326</v>
      </c>
      <c r="EP73" s="122" t="s">
        <v>327</v>
      </c>
      <c r="EQ73" s="122" t="s">
        <v>328</v>
      </c>
      <c r="ER73" s="73" t="s">
        <v>3</v>
      </c>
      <c r="ES73" s="75" t="s">
        <v>329</v>
      </c>
      <c r="ET73" s="71" t="s">
        <v>32</v>
      </c>
      <c r="EU73" s="72" t="s">
        <v>35</v>
      </c>
      <c r="EV73" s="73" t="s">
        <v>321</v>
      </c>
      <c r="EW73" s="73" t="s">
        <v>322</v>
      </c>
      <c r="EX73" s="74" t="s">
        <v>323</v>
      </c>
      <c r="EY73" s="74" t="s">
        <v>324</v>
      </c>
      <c r="EZ73" s="73" t="s">
        <v>325</v>
      </c>
      <c r="FA73" s="73" t="s">
        <v>326</v>
      </c>
      <c r="FB73" s="122" t="s">
        <v>327</v>
      </c>
      <c r="FC73" s="122" t="s">
        <v>328</v>
      </c>
      <c r="FD73" s="73" t="s">
        <v>3</v>
      </c>
      <c r="FE73" s="75" t="s">
        <v>329</v>
      </c>
      <c r="FF73" s="71" t="s">
        <v>32</v>
      </c>
      <c r="FG73" s="72" t="s">
        <v>35</v>
      </c>
      <c r="FH73" s="73" t="s">
        <v>321</v>
      </c>
      <c r="FI73" s="73" t="s">
        <v>322</v>
      </c>
      <c r="FJ73" s="74" t="s">
        <v>323</v>
      </c>
      <c r="FK73" s="74" t="s">
        <v>324</v>
      </c>
      <c r="FL73" s="73" t="s">
        <v>325</v>
      </c>
      <c r="FM73" s="73" t="s">
        <v>326</v>
      </c>
      <c r="FN73" s="122" t="s">
        <v>327</v>
      </c>
      <c r="FO73" s="122" t="s">
        <v>328</v>
      </c>
      <c r="FP73" s="73" t="s">
        <v>3</v>
      </c>
      <c r="FQ73" s="75" t="s">
        <v>329</v>
      </c>
      <c r="FR73" s="71" t="s">
        <v>32</v>
      </c>
      <c r="FS73" s="72" t="s">
        <v>35</v>
      </c>
      <c r="FT73" s="73" t="s">
        <v>321</v>
      </c>
      <c r="FU73" s="73" t="s">
        <v>322</v>
      </c>
      <c r="FV73" s="74" t="s">
        <v>323</v>
      </c>
      <c r="FW73" s="74" t="s">
        <v>324</v>
      </c>
      <c r="FX73" s="73" t="s">
        <v>325</v>
      </c>
      <c r="FY73" s="73" t="s">
        <v>326</v>
      </c>
      <c r="FZ73" s="122" t="s">
        <v>327</v>
      </c>
      <c r="GA73" s="122" t="s">
        <v>328</v>
      </c>
      <c r="GB73" s="73" t="s">
        <v>3</v>
      </c>
      <c r="GC73" s="75" t="s">
        <v>329</v>
      </c>
      <c r="GD73" s="130"/>
      <c r="GE73" s="59"/>
      <c r="GF73" s="71" t="s">
        <v>32</v>
      </c>
      <c r="GG73" s="72" t="s">
        <v>35</v>
      </c>
      <c r="GH73" s="73" t="s">
        <v>321</v>
      </c>
      <c r="GI73" s="73" t="s">
        <v>322</v>
      </c>
      <c r="GJ73" s="74" t="s">
        <v>323</v>
      </c>
      <c r="GK73" s="74" t="s">
        <v>324</v>
      </c>
      <c r="GL73" s="73" t="s">
        <v>325</v>
      </c>
      <c r="GM73" s="73" t="s">
        <v>326</v>
      </c>
      <c r="GN73" s="122" t="s">
        <v>327</v>
      </c>
      <c r="GO73" s="122" t="s">
        <v>328</v>
      </c>
      <c r="GP73" s="73" t="s">
        <v>3</v>
      </c>
      <c r="GQ73" s="75" t="s">
        <v>329</v>
      </c>
      <c r="GR73" s="71" t="s">
        <v>32</v>
      </c>
      <c r="GS73" s="72" t="s">
        <v>35</v>
      </c>
      <c r="GT73" s="73" t="s">
        <v>321</v>
      </c>
      <c r="GU73" s="73" t="s">
        <v>322</v>
      </c>
      <c r="GV73" s="74" t="s">
        <v>323</v>
      </c>
      <c r="GW73" s="74" t="s">
        <v>324</v>
      </c>
      <c r="GX73" s="73" t="s">
        <v>325</v>
      </c>
      <c r="GY73" s="73" t="s">
        <v>326</v>
      </c>
      <c r="GZ73" s="122" t="s">
        <v>327</v>
      </c>
      <c r="HA73" s="122" t="s">
        <v>328</v>
      </c>
      <c r="HB73" s="73" t="s">
        <v>3</v>
      </c>
      <c r="HC73" s="75" t="s">
        <v>329</v>
      </c>
      <c r="HD73" s="71" t="s">
        <v>32</v>
      </c>
      <c r="HE73" s="72" t="s">
        <v>35</v>
      </c>
      <c r="HF73" s="73" t="s">
        <v>321</v>
      </c>
      <c r="HG73" s="73" t="s">
        <v>322</v>
      </c>
      <c r="HH73" s="74" t="s">
        <v>323</v>
      </c>
      <c r="HI73" s="74" t="s">
        <v>324</v>
      </c>
      <c r="HJ73" s="73" t="s">
        <v>325</v>
      </c>
      <c r="HK73" s="73" t="s">
        <v>326</v>
      </c>
      <c r="HL73" s="122" t="s">
        <v>327</v>
      </c>
      <c r="HM73" s="122" t="s">
        <v>328</v>
      </c>
      <c r="HN73" s="73" t="s">
        <v>3</v>
      </c>
      <c r="HO73" s="75" t="s">
        <v>329</v>
      </c>
      <c r="HP73" s="71" t="s">
        <v>32</v>
      </c>
      <c r="HQ73" s="72" t="s">
        <v>35</v>
      </c>
      <c r="HR73" s="73" t="s">
        <v>321</v>
      </c>
      <c r="HS73" s="73" t="s">
        <v>322</v>
      </c>
      <c r="HT73" s="74" t="s">
        <v>323</v>
      </c>
      <c r="HU73" s="74" t="s">
        <v>324</v>
      </c>
      <c r="HV73" s="73" t="s">
        <v>325</v>
      </c>
      <c r="HW73" s="73" t="s">
        <v>326</v>
      </c>
      <c r="HX73" s="122" t="s">
        <v>327</v>
      </c>
      <c r="HY73" s="122" t="s">
        <v>328</v>
      </c>
      <c r="HZ73" s="73" t="s">
        <v>3</v>
      </c>
      <c r="IA73" s="75" t="s">
        <v>329</v>
      </c>
      <c r="IB73" s="71" t="s">
        <v>32</v>
      </c>
      <c r="IC73" s="72" t="s">
        <v>35</v>
      </c>
      <c r="ID73" s="73" t="s">
        <v>321</v>
      </c>
      <c r="IE73" s="73" t="s">
        <v>322</v>
      </c>
      <c r="IF73" s="74" t="s">
        <v>323</v>
      </c>
      <c r="IG73" s="74" t="s">
        <v>324</v>
      </c>
      <c r="IH73" s="73" t="s">
        <v>325</v>
      </c>
      <c r="II73" s="73" t="s">
        <v>326</v>
      </c>
      <c r="IJ73" s="122" t="s">
        <v>327</v>
      </c>
      <c r="IK73" s="122" t="s">
        <v>328</v>
      </c>
      <c r="IL73" s="73" t="s">
        <v>3</v>
      </c>
      <c r="IM73" s="75" t="s">
        <v>329</v>
      </c>
      <c r="IN73" s="130"/>
      <c r="IO73" s="59"/>
      <c r="IP73" s="71" t="s">
        <v>32</v>
      </c>
      <c r="IQ73" s="72" t="s">
        <v>35</v>
      </c>
      <c r="IR73" s="73" t="s">
        <v>321</v>
      </c>
      <c r="IS73" s="73" t="s">
        <v>322</v>
      </c>
      <c r="IT73" s="74" t="s">
        <v>323</v>
      </c>
      <c r="IU73" s="74" t="s">
        <v>324</v>
      </c>
      <c r="IV73" s="73" t="s">
        <v>325</v>
      </c>
      <c r="IW73" s="73" t="s">
        <v>326</v>
      </c>
      <c r="IX73" s="122" t="s">
        <v>327</v>
      </c>
      <c r="IY73" s="122" t="s">
        <v>328</v>
      </c>
      <c r="IZ73" s="73" t="s">
        <v>3</v>
      </c>
      <c r="JA73" s="75" t="s">
        <v>329</v>
      </c>
      <c r="JB73" s="71" t="s">
        <v>32</v>
      </c>
      <c r="JC73" s="72" t="s">
        <v>35</v>
      </c>
      <c r="JD73" s="73" t="s">
        <v>321</v>
      </c>
      <c r="JE73" s="73" t="s">
        <v>322</v>
      </c>
      <c r="JF73" s="74" t="s">
        <v>323</v>
      </c>
      <c r="JG73" s="74" t="s">
        <v>324</v>
      </c>
      <c r="JH73" s="73" t="s">
        <v>325</v>
      </c>
      <c r="JI73" s="73" t="s">
        <v>326</v>
      </c>
      <c r="JJ73" s="122" t="s">
        <v>327</v>
      </c>
      <c r="JK73" s="122" t="s">
        <v>328</v>
      </c>
      <c r="JL73" s="73" t="s">
        <v>3</v>
      </c>
      <c r="JM73" s="75" t="s">
        <v>329</v>
      </c>
      <c r="JN73" s="71" t="s">
        <v>32</v>
      </c>
      <c r="JO73" s="72" t="s">
        <v>35</v>
      </c>
      <c r="JP73" s="73" t="s">
        <v>321</v>
      </c>
      <c r="JQ73" s="73" t="s">
        <v>322</v>
      </c>
      <c r="JR73" s="74" t="s">
        <v>323</v>
      </c>
      <c r="JS73" s="74" t="s">
        <v>324</v>
      </c>
      <c r="JT73" s="73" t="s">
        <v>325</v>
      </c>
      <c r="JU73" s="73" t="s">
        <v>326</v>
      </c>
      <c r="JV73" s="122" t="s">
        <v>327</v>
      </c>
      <c r="JW73" s="122" t="s">
        <v>328</v>
      </c>
      <c r="JX73" s="73" t="s">
        <v>3</v>
      </c>
      <c r="JY73" s="75" t="s">
        <v>329</v>
      </c>
      <c r="JZ73" s="71" t="s">
        <v>32</v>
      </c>
      <c r="KA73" s="72" t="s">
        <v>35</v>
      </c>
      <c r="KB73" s="73" t="s">
        <v>321</v>
      </c>
      <c r="KC73" s="73" t="s">
        <v>322</v>
      </c>
      <c r="KD73" s="74" t="s">
        <v>323</v>
      </c>
      <c r="KE73" s="74" t="s">
        <v>324</v>
      </c>
      <c r="KF73" s="73" t="s">
        <v>325</v>
      </c>
      <c r="KG73" s="73" t="s">
        <v>326</v>
      </c>
      <c r="KH73" s="122" t="s">
        <v>327</v>
      </c>
      <c r="KI73" s="122" t="s">
        <v>328</v>
      </c>
      <c r="KJ73" s="73" t="s">
        <v>3</v>
      </c>
      <c r="KK73" s="75" t="s">
        <v>329</v>
      </c>
      <c r="KL73" s="71" t="s">
        <v>32</v>
      </c>
      <c r="KM73" s="72" t="s">
        <v>35</v>
      </c>
      <c r="KN73" s="73" t="s">
        <v>321</v>
      </c>
      <c r="KO73" s="73" t="s">
        <v>322</v>
      </c>
      <c r="KP73" s="74" t="s">
        <v>323</v>
      </c>
      <c r="KQ73" s="74" t="s">
        <v>324</v>
      </c>
      <c r="KR73" s="73" t="s">
        <v>325</v>
      </c>
      <c r="KS73" s="73" t="s">
        <v>326</v>
      </c>
      <c r="KT73" s="122" t="s">
        <v>327</v>
      </c>
      <c r="KU73" s="122" t="s">
        <v>328</v>
      </c>
      <c r="KV73" s="73" t="s">
        <v>3</v>
      </c>
      <c r="KW73" s="75" t="s">
        <v>329</v>
      </c>
      <c r="KX73" s="130"/>
      <c r="KY73" s="59"/>
    </row>
    <row r="74" spans="1:311" ht="15.75">
      <c r="A74" s="1021" t="s">
        <v>82</v>
      </c>
      <c r="B74" s="763">
        <v>120</v>
      </c>
      <c r="C74" s="715" t="str">
        <f>VLOOKUP($B74,'OP Info'!$C$142:$J$150,4,FALSE)</f>
        <v>GTS-120</v>
      </c>
      <c r="D74" s="715">
        <f>VLOOKUP($B74,'OP Info'!$C$142:$J$150,3,FALSE)</f>
        <v>205</v>
      </c>
      <c r="E74" s="716" t="str">
        <f>CONCATENATE(VLOOKUP($B74,'OP Info'!$C$142:$J$150,5,FALSE),"%-",VLOOKUP($B74,'OP Info'!$C$142:$J$150,6,FALSE),"%")</f>
        <v>5%-7%</v>
      </c>
      <c r="F74" s="721"/>
      <c r="G74" s="718">
        <f>F74*VLOOKUP(C74,$B$157:$C$159,2,FALSE)</f>
        <v>0</v>
      </c>
      <c r="H74" s="786"/>
      <c r="I74" s="1054"/>
      <c r="J74" s="719" t="str">
        <f t="shared" ref="J74:J77" si="848">IF(F74="","",IF(G74&gt;0.049999,"",((6-ROUND(G74*100,1))*0.01)*D74))</f>
        <v/>
      </c>
      <c r="K74" s="1046" t="str">
        <f t="shared" ref="K74:K77" si="849">IF(J74="","",J74*0.264172)</f>
        <v/>
      </c>
      <c r="L74" s="720"/>
      <c r="M74" s="721" t="str">
        <f t="shared" ref="M74:M77" si="850">IF(J74="",IF(G74=0,"",G74),"")</f>
        <v/>
      </c>
      <c r="N74" s="722">
        <f t="shared" ref="N74:N77" si="851">$B74</f>
        <v>120</v>
      </c>
      <c r="O74" s="715" t="str">
        <f>$C74</f>
        <v>GTS-120</v>
      </c>
      <c r="P74" s="715">
        <f>$D74</f>
        <v>205</v>
      </c>
      <c r="Q74" s="716" t="str">
        <f>$E74</f>
        <v>5%-7%</v>
      </c>
      <c r="R74" s="729"/>
      <c r="S74" s="729">
        <f>R74*VLOOKUP(O74,$B$157:$C$159,2,FALSE)</f>
        <v>0</v>
      </c>
      <c r="T74" s="730"/>
      <c r="U74" s="730"/>
      <c r="V74" s="719" t="str">
        <f t="shared" ref="V74:V77" si="852">IF(R74="","",IF(S74&gt;0.049999,"",((6-ROUND(S74*100,1))*0.01)*P74))</f>
        <v/>
      </c>
      <c r="W74" s="719" t="str">
        <f t="shared" ref="W74:W77" si="853">IF(V74="","",V74*0.264172)</f>
        <v/>
      </c>
      <c r="X74" s="1022"/>
      <c r="Y74" s="721" t="str">
        <f t="shared" ref="Y74:Y77" si="854">IF(V74="",IF(S74=0,"",S74),"")</f>
        <v/>
      </c>
      <c r="Z74" s="722">
        <f t="shared" ref="Z74:Z77" si="855">$B74</f>
        <v>120</v>
      </c>
      <c r="AA74" s="715" t="str">
        <f>$C74</f>
        <v>GTS-120</v>
      </c>
      <c r="AB74" s="715">
        <f>$D74</f>
        <v>205</v>
      </c>
      <c r="AC74" s="716" t="str">
        <f>$E74</f>
        <v>5%-7%</v>
      </c>
      <c r="AD74" s="729"/>
      <c r="AE74" s="718">
        <f>AD74*VLOOKUP(AA74,$B$157:$C$159,2,FALSE)</f>
        <v>0</v>
      </c>
      <c r="AF74" s="730"/>
      <c r="AG74" s="730"/>
      <c r="AH74" s="719" t="str">
        <f t="shared" ref="AH74:AH77" si="856">IF(AD74="","",IF(AE74&gt;0.049999,"",((6-ROUND(AE74*100,1))*0.01)*AB74))</f>
        <v/>
      </c>
      <c r="AI74" s="719" t="str">
        <f t="shared" ref="AI74:AI77" si="857">IF(AH74="","",AH74*0.264172)</f>
        <v/>
      </c>
      <c r="AJ74" s="1022"/>
      <c r="AK74" s="721" t="str">
        <f t="shared" ref="AK74:AK77" si="858">IF(AH74="",IF(AE74=0,"",AE74),"")</f>
        <v/>
      </c>
      <c r="AL74" s="722">
        <f t="shared" ref="AL74:AL77" si="859">$B74</f>
        <v>120</v>
      </c>
      <c r="AM74" s="715" t="str">
        <f>$C74</f>
        <v>GTS-120</v>
      </c>
      <c r="AN74" s="715">
        <f>$D74</f>
        <v>205</v>
      </c>
      <c r="AO74" s="716" t="str">
        <f>$E74</f>
        <v>5%-7%</v>
      </c>
      <c r="AP74" s="729"/>
      <c r="AQ74" s="718">
        <f>AP74*VLOOKUP(AM74,$B$157:$C$159,2,FALSE)</f>
        <v>0</v>
      </c>
      <c r="AR74" s="730"/>
      <c r="AS74" s="730"/>
      <c r="AT74" s="719" t="str">
        <f t="shared" ref="AT74" si="860">IF(AP74="","",IF(AQ74&gt;0.049999,"",((6-ROUND(AQ74*100,1))*0.01)*AN74))</f>
        <v/>
      </c>
      <c r="AU74" s="1046" t="str">
        <f t="shared" ref="AU74" si="861">IF(AT74="","",AT74*0.264172)</f>
        <v/>
      </c>
      <c r="AV74" s="1022"/>
      <c r="AW74" s="721" t="str">
        <f t="shared" ref="AW74:AW77" si="862">IF(AT74="",IF(AQ74=0,"",AQ74),"")</f>
        <v/>
      </c>
      <c r="AX74" s="722">
        <f t="shared" ref="AX74:AX77" si="863">$B74</f>
        <v>120</v>
      </c>
      <c r="AY74" s="715" t="str">
        <f>$C74</f>
        <v>GTS-120</v>
      </c>
      <c r="AZ74" s="715">
        <f>$D74</f>
        <v>205</v>
      </c>
      <c r="BA74" s="716" t="str">
        <f>$E74</f>
        <v>5%-7%</v>
      </c>
      <c r="BB74" s="729"/>
      <c r="BC74" s="718">
        <f>BB74*VLOOKUP(AY74,$B$157:$C$159,2,FALSE)</f>
        <v>0</v>
      </c>
      <c r="BD74" s="730"/>
      <c r="BE74" s="730"/>
      <c r="BF74" s="719" t="str">
        <f t="shared" ref="BF74:BF77" si="864">IF(BB74="","",IF(BC74&gt;0.049999,"",((6-ROUND(BC74*100,1))*0.01)*AZ74))</f>
        <v/>
      </c>
      <c r="BG74" s="1046" t="str">
        <f t="shared" ref="BG74:BG77" si="865">IF(BF74="","",BF74*0.264172)</f>
        <v/>
      </c>
      <c r="BH74" s="1022"/>
      <c r="BI74" s="721" t="str">
        <f t="shared" ref="BI74:BI77" si="866">IF(BF74="",IF(BC74=0,"",BC74),"")</f>
        <v/>
      </c>
      <c r="BJ74" s="731">
        <f t="shared" ref="BJ74:BJ77" si="867">SUM(K74,W74,AI74,AU74,BG74)</f>
        <v>0</v>
      </c>
      <c r="BK74" s="1047" t="str">
        <f t="shared" ref="BK74:BK77" si="868">L74&amp;X74&amp;AJ74&amp;AV74&amp;BH74</f>
        <v/>
      </c>
      <c r="BL74" s="722">
        <f t="shared" ref="BL74:BL77" si="869">$B74</f>
        <v>120</v>
      </c>
      <c r="BM74" s="715" t="str">
        <f>$C74</f>
        <v>GTS-120</v>
      </c>
      <c r="BN74" s="715">
        <f>$D74</f>
        <v>205</v>
      </c>
      <c r="BO74" s="716" t="str">
        <f>$E74</f>
        <v>5%-7%</v>
      </c>
      <c r="BP74" s="729"/>
      <c r="BQ74" s="718">
        <f>BP74*VLOOKUP(BM74,$B$157:$C$159,2,FALSE)</f>
        <v>0</v>
      </c>
      <c r="BR74" s="730"/>
      <c r="BS74" s="730"/>
      <c r="BT74" s="719" t="str">
        <f t="shared" ref="BT74:BT77" si="870">IF(BP74="","",IF(BQ74&gt;0.049999,"",((6-ROUND(BQ74*100,1))*0.01)*BN74))</f>
        <v/>
      </c>
      <c r="BU74" s="1046" t="str">
        <f t="shared" ref="BU74:BU77" si="871">IF(BT74="","",BT74*0.264172)</f>
        <v/>
      </c>
      <c r="BV74" s="1022"/>
      <c r="BW74" s="729" t="str">
        <f t="shared" ref="BW74:BW77" si="872">IF(BT74="",IF(BQ74=0,"",BQ74),"")</f>
        <v/>
      </c>
      <c r="BX74" s="722">
        <f t="shared" ref="BX74:BX77" si="873">$B74</f>
        <v>120</v>
      </c>
      <c r="BY74" s="715" t="str">
        <f>$C74</f>
        <v>GTS-120</v>
      </c>
      <c r="BZ74" s="715">
        <f>$D74</f>
        <v>205</v>
      </c>
      <c r="CA74" s="716" t="str">
        <f>$E74</f>
        <v>5%-7%</v>
      </c>
      <c r="CB74" s="729"/>
      <c r="CC74" s="718">
        <f>CB74*VLOOKUP(BY74,$B$157:$C$159,2,FALSE)</f>
        <v>0</v>
      </c>
      <c r="CD74" s="730"/>
      <c r="CE74" s="730"/>
      <c r="CF74" s="719" t="str">
        <f t="shared" ref="CF74:CF77" si="874">IF(CB74="","",IF(CC74&gt;0.049999,"",((6-ROUND(CC74*100,1))*0.01)*BZ74))</f>
        <v/>
      </c>
      <c r="CG74" s="1046" t="str">
        <f t="shared" ref="CG74:CG77" si="875">IF(CF74="","",CF74*0.264172)</f>
        <v/>
      </c>
      <c r="CH74" s="1022"/>
      <c r="CI74" s="729" t="str">
        <f t="shared" ref="CI74:CI77" si="876">IF(CF74="",IF(CC74=0,"",CC74),"")</f>
        <v/>
      </c>
      <c r="CJ74" s="722">
        <f t="shared" ref="CJ74:CJ77" si="877">$B74</f>
        <v>120</v>
      </c>
      <c r="CK74" s="715" t="str">
        <f>$C74</f>
        <v>GTS-120</v>
      </c>
      <c r="CL74" s="715">
        <f>$D74</f>
        <v>205</v>
      </c>
      <c r="CM74" s="716" t="str">
        <f>$E74</f>
        <v>5%-7%</v>
      </c>
      <c r="CN74" s="729"/>
      <c r="CO74" s="718">
        <f>CN74*VLOOKUP(CK74,$B$157:$C$159,2,FALSE)</f>
        <v>0</v>
      </c>
      <c r="CP74" s="730"/>
      <c r="CQ74" s="730"/>
      <c r="CR74" s="719" t="str">
        <f t="shared" ref="CR74:CR77" si="878">IF(CN74="","",IF(CO74&gt;0.049999,"",((6-ROUND(CO74*100,1))*0.01)*CL74))</f>
        <v/>
      </c>
      <c r="CS74" s="1046" t="str">
        <f t="shared" ref="CS74:CS77" si="879">IF(CR74="","",CR74*0.264172)</f>
        <v/>
      </c>
      <c r="CT74" s="1022"/>
      <c r="CU74" s="729" t="str">
        <f t="shared" ref="CU74:CU77" si="880">IF(CR74="",IF(CO74=0,"",CO74),"")</f>
        <v/>
      </c>
      <c r="CV74" s="722">
        <f t="shared" ref="CV74:CV77" si="881">$B74</f>
        <v>120</v>
      </c>
      <c r="CW74" s="715" t="str">
        <f>$C74</f>
        <v>GTS-120</v>
      </c>
      <c r="CX74" s="715">
        <f>$D74</f>
        <v>205</v>
      </c>
      <c r="CY74" s="716" t="str">
        <f>$E74</f>
        <v>5%-7%</v>
      </c>
      <c r="CZ74" s="729"/>
      <c r="DA74" s="718">
        <f>CZ74*VLOOKUP(CW74,$B$157:$C$159,2,FALSE)</f>
        <v>0</v>
      </c>
      <c r="DB74" s="730"/>
      <c r="DC74" s="730"/>
      <c r="DD74" s="719" t="str">
        <f t="shared" ref="DD74:DD77" si="882">IF(CZ74="","",IF(DA74&gt;0.049999,"",((6-ROUND(DA74*100,1))*0.01)*CX74))</f>
        <v/>
      </c>
      <c r="DE74" s="1046" t="str">
        <f t="shared" ref="DE74:DE77" si="883">IF(DD74="","",DD74*0.264172)</f>
        <v/>
      </c>
      <c r="DF74" s="1022"/>
      <c r="DG74" s="729" t="str">
        <f t="shared" ref="DG74:DG77" si="884">IF(DD74="",IF(DA74=0,"",DA74),"")</f>
        <v/>
      </c>
      <c r="DH74" s="722">
        <f t="shared" ref="DH74:DH77" si="885">$B74</f>
        <v>120</v>
      </c>
      <c r="DI74" s="715" t="str">
        <f>$C74</f>
        <v>GTS-120</v>
      </c>
      <c r="DJ74" s="715">
        <f>$D74</f>
        <v>205</v>
      </c>
      <c r="DK74" s="716" t="str">
        <f>$E74</f>
        <v>5%-7%</v>
      </c>
      <c r="DL74" s="729"/>
      <c r="DM74" s="718">
        <f>DL74*VLOOKUP(DI74,$B$157:$C$159,2,FALSE)</f>
        <v>0</v>
      </c>
      <c r="DN74" s="730"/>
      <c r="DO74" s="730"/>
      <c r="DP74" s="719" t="str">
        <f t="shared" ref="DP74:DP77" si="886">IF(DL74="","",IF(DM74&gt;0.049999,"",((6-ROUND(DM74*100,1))*0.01)*DJ74))</f>
        <v/>
      </c>
      <c r="DQ74" s="1046" t="str">
        <f t="shared" ref="DQ74:DQ77" si="887">IF(DP74="","",DP74*0.264172)</f>
        <v/>
      </c>
      <c r="DR74" s="1022"/>
      <c r="DS74" s="732" t="str">
        <f t="shared" ref="DS74:DS77" si="888">IF(DP74="",IF(DM74=0,"",DM74),"")</f>
        <v/>
      </c>
      <c r="DT74" s="1048">
        <f t="shared" ref="DT74:DT77" si="889">SUM(BU74,CG74,CS74,DE74,DQ74)</f>
        <v>0</v>
      </c>
      <c r="DU74" s="1049" t="str">
        <f t="shared" ref="DU74:DU77" si="890">BV74&amp;CH74&amp;CT74&amp;DF74&amp;DR74</f>
        <v/>
      </c>
      <c r="DV74" s="722">
        <f t="shared" ref="DV74:DV77" si="891">$B74</f>
        <v>120</v>
      </c>
      <c r="DW74" s="715" t="str">
        <f>$C74</f>
        <v>GTS-120</v>
      </c>
      <c r="DX74" s="715">
        <f>$D74</f>
        <v>205</v>
      </c>
      <c r="DY74" s="716" t="str">
        <f>$E74</f>
        <v>5%-7%</v>
      </c>
      <c r="DZ74" s="729"/>
      <c r="EA74" s="718">
        <f>DZ74*VLOOKUP(DW74,$B$157:$C$159,2,FALSE)</f>
        <v>0</v>
      </c>
      <c r="EB74" s="730"/>
      <c r="EC74" s="730"/>
      <c r="ED74" s="719" t="str">
        <f t="shared" ref="ED74:ED77" si="892">IF(DZ74="","",IF(EA74&gt;0.049999,"",((6-ROUND(EA74*100,1))*0.01)*DX74))</f>
        <v/>
      </c>
      <c r="EE74" s="1046" t="str">
        <f t="shared" ref="EE74:EE77" si="893">IF(ED74="","",ED74*0.264172)</f>
        <v/>
      </c>
      <c r="EF74" s="1022"/>
      <c r="EG74" s="729" t="str">
        <f t="shared" ref="EG74:EG77" si="894">IF(ED74="",IF(EA74=0,"",EA74),"")</f>
        <v/>
      </c>
      <c r="EH74" s="722">
        <f t="shared" ref="EH74:EH77" si="895">$B74</f>
        <v>120</v>
      </c>
      <c r="EI74" s="715" t="str">
        <f>$C74</f>
        <v>GTS-120</v>
      </c>
      <c r="EJ74" s="715">
        <f>$D74</f>
        <v>205</v>
      </c>
      <c r="EK74" s="716" t="str">
        <f>$E74</f>
        <v>5%-7%</v>
      </c>
      <c r="EL74" s="729"/>
      <c r="EM74" s="718">
        <f>EL74*VLOOKUP(EI74,$B$157:$C$159,2,FALSE)</f>
        <v>0</v>
      </c>
      <c r="EN74" s="730"/>
      <c r="EO74" s="730"/>
      <c r="EP74" s="719" t="str">
        <f t="shared" ref="EP74:EP77" si="896">IF(EL74="","",IF(EM74&gt;0.049999,"",((6-ROUND(EM74*100,1))*0.01)*EJ74))</f>
        <v/>
      </c>
      <c r="EQ74" s="1046" t="str">
        <f t="shared" ref="EQ74:EQ77" si="897">IF(EP74="","",EP74*0.264172)</f>
        <v/>
      </c>
      <c r="ER74" s="1022"/>
      <c r="ES74" s="729" t="str">
        <f t="shared" ref="ES74:ES77" si="898">IF(EP74="",IF(EM74=0,"",EM74),"")</f>
        <v/>
      </c>
      <c r="ET74" s="722">
        <f t="shared" ref="ET74:ET77" si="899">$B74</f>
        <v>120</v>
      </c>
      <c r="EU74" s="715" t="str">
        <f>$C74</f>
        <v>GTS-120</v>
      </c>
      <c r="EV74" s="715">
        <f>$D74</f>
        <v>205</v>
      </c>
      <c r="EW74" s="716" t="str">
        <f>$E74</f>
        <v>5%-7%</v>
      </c>
      <c r="EX74" s="729"/>
      <c r="EY74" s="718">
        <f>EX74*VLOOKUP(EU74,$B$157:$C$159,2,FALSE)</f>
        <v>0</v>
      </c>
      <c r="EZ74" s="730"/>
      <c r="FA74" s="730"/>
      <c r="FB74" s="719" t="str">
        <f t="shared" ref="FB74:FB77" si="900">IF(EX74="","",IF(EY74&gt;0.049999,"",((6-ROUND(EY74*100,1))*0.01)*EV74))</f>
        <v/>
      </c>
      <c r="FC74" s="1046" t="str">
        <f t="shared" ref="FC74:FC77" si="901">IF(FB74="","",FB74*0.264172)</f>
        <v/>
      </c>
      <c r="FD74" s="1022"/>
      <c r="FE74" s="729" t="str">
        <f t="shared" ref="FE74:FE77" si="902">IF(FB74="",IF(EY74=0,"",EY74),"")</f>
        <v/>
      </c>
      <c r="FF74" s="722">
        <f t="shared" ref="FF74:FF77" si="903">$B74</f>
        <v>120</v>
      </c>
      <c r="FG74" s="715" t="str">
        <f>$C74</f>
        <v>GTS-120</v>
      </c>
      <c r="FH74" s="715">
        <f>$D74</f>
        <v>205</v>
      </c>
      <c r="FI74" s="716" t="str">
        <f>$E74</f>
        <v>5%-7%</v>
      </c>
      <c r="FJ74" s="729"/>
      <c r="FK74" s="718">
        <f>FJ74*VLOOKUP(FG74,$B$157:$C$159,2,FALSE)</f>
        <v>0</v>
      </c>
      <c r="FL74" s="730"/>
      <c r="FM74" s="730"/>
      <c r="FN74" s="719" t="str">
        <f t="shared" ref="FN74:FN77" si="904">IF(FJ74="","",IF(FK74&gt;0.049999,"",((6-ROUND(FK74*100,1))*0.01)*FH74))</f>
        <v/>
      </c>
      <c r="FO74" s="1046" t="str">
        <f t="shared" ref="FO74:FO77" si="905">IF(FN74="","",FN74*0.264172)</f>
        <v/>
      </c>
      <c r="FP74" s="1022"/>
      <c r="FQ74" s="729" t="str">
        <f t="shared" ref="FQ74:FQ77" si="906">IF(FN74="",IF(FK74=0,"",FK74),"")</f>
        <v/>
      </c>
      <c r="FR74" s="722">
        <f t="shared" ref="FR74:FR77" si="907">$B74</f>
        <v>120</v>
      </c>
      <c r="FS74" s="715" t="str">
        <f>$C74</f>
        <v>GTS-120</v>
      </c>
      <c r="FT74" s="715">
        <f>$D74</f>
        <v>205</v>
      </c>
      <c r="FU74" s="716" t="str">
        <f>$E74</f>
        <v>5%-7%</v>
      </c>
      <c r="FV74" s="729"/>
      <c r="FW74" s="718">
        <f>FV74*VLOOKUP(FS74,$B$157:$C$159,2,FALSE)</f>
        <v>0</v>
      </c>
      <c r="FX74" s="730"/>
      <c r="FY74" s="730"/>
      <c r="FZ74" s="719" t="str">
        <f t="shared" ref="FZ74:FZ77" si="908">IF(FV74="","",IF(FW74&gt;0.049999,"",((6-ROUND(FW74*100,1))*0.01)*FT74))</f>
        <v/>
      </c>
      <c r="GA74" s="1046" t="str">
        <f t="shared" ref="GA74:GA77" si="909">IF(FZ74="","",FZ74*0.264172)</f>
        <v/>
      </c>
      <c r="GB74" s="1022"/>
      <c r="GC74" s="729" t="str">
        <f t="shared" ref="GC74:GC77" si="910">IF(FZ74="",IF(FW74=0,"",FW74),"")</f>
        <v/>
      </c>
      <c r="GD74" s="1048">
        <f t="shared" ref="GD74:GD77" si="911">SUM(EE74,EQ74,FC74,FO74,GA74)</f>
        <v>0</v>
      </c>
      <c r="GE74" s="1047" t="str">
        <f t="shared" ref="GE74:GE77" si="912">EF74&amp;ER74&amp;FD74&amp;FP74&amp;GB74</f>
        <v/>
      </c>
      <c r="GF74" s="722">
        <f t="shared" ref="GF74:GF77" si="913">$B74</f>
        <v>120</v>
      </c>
      <c r="GG74" s="715" t="str">
        <f>$C74</f>
        <v>GTS-120</v>
      </c>
      <c r="GH74" s="715">
        <f>$D74</f>
        <v>205</v>
      </c>
      <c r="GI74" s="716" t="str">
        <f>$E74</f>
        <v>5%-7%</v>
      </c>
      <c r="GJ74" s="729"/>
      <c r="GK74" s="718">
        <f>GJ74*VLOOKUP(GG74,$B$157:$C$159,2,FALSE)</f>
        <v>0</v>
      </c>
      <c r="GL74" s="730"/>
      <c r="GM74" s="730"/>
      <c r="GN74" s="719" t="str">
        <f t="shared" ref="GN74:GN77" si="914">IF(GJ74="","",IF(GK74&gt;0.049999,"",((6-ROUND(GK74*100,1))*0.01)*GH74))</f>
        <v/>
      </c>
      <c r="GO74" s="1046" t="str">
        <f t="shared" ref="GO74:GO77" si="915">IF(GN74="","",GN74*0.264172)</f>
        <v/>
      </c>
      <c r="GP74" s="1022"/>
      <c r="GQ74" s="729" t="str">
        <f t="shared" ref="GQ74:GQ77" si="916">IF(GN74="",IF(GK74=0,"",GK74),"")</f>
        <v/>
      </c>
      <c r="GR74" s="722">
        <f t="shared" ref="GR74:GR77" si="917">$B74</f>
        <v>120</v>
      </c>
      <c r="GS74" s="715" t="str">
        <f>$C74</f>
        <v>GTS-120</v>
      </c>
      <c r="GT74" s="715">
        <f>$D74</f>
        <v>205</v>
      </c>
      <c r="GU74" s="716" t="str">
        <f>$E74</f>
        <v>5%-7%</v>
      </c>
      <c r="GV74" s="729"/>
      <c r="GW74" s="718">
        <f>GV74*VLOOKUP(GS74,$B$157:$C$159,2,FALSE)</f>
        <v>0</v>
      </c>
      <c r="GX74" s="730"/>
      <c r="GY74" s="730"/>
      <c r="GZ74" s="719" t="str">
        <f t="shared" ref="GZ74:GZ77" si="918">IF(GV74="","",IF(GW74&gt;0.049999,"",((6-ROUND(GW74*100,1))*0.01)*GT74))</f>
        <v/>
      </c>
      <c r="HA74" s="1046" t="str">
        <f t="shared" ref="HA74:HA77" si="919">IF(GZ74="","",GZ74*0.264172)</f>
        <v/>
      </c>
      <c r="HB74" s="1022"/>
      <c r="HC74" s="729" t="str">
        <f t="shared" ref="HC74:HC77" si="920">IF(GZ74="",IF(GW74=0,"",GW74),"")</f>
        <v/>
      </c>
      <c r="HD74" s="722">
        <f t="shared" ref="HD74:HD77" si="921">$B74</f>
        <v>120</v>
      </c>
      <c r="HE74" s="715" t="str">
        <f>$C74</f>
        <v>GTS-120</v>
      </c>
      <c r="HF74" s="715">
        <f>$D74</f>
        <v>205</v>
      </c>
      <c r="HG74" s="716" t="str">
        <f>$E74</f>
        <v>5%-7%</v>
      </c>
      <c r="HH74" s="729"/>
      <c r="HI74" s="718">
        <f>HH74*VLOOKUP(HE74,$B$157:$C$159,2,FALSE)</f>
        <v>0</v>
      </c>
      <c r="HJ74" s="730"/>
      <c r="HK74" s="730"/>
      <c r="HL74" s="719" t="str">
        <f t="shared" ref="HL74:HL77" si="922">IF(HH74="","",IF(HI74&gt;0.049999,"",((6-ROUND(HI74*100,1))*0.01)*HF74))</f>
        <v/>
      </c>
      <c r="HM74" s="1046" t="str">
        <f t="shared" ref="HM74:HM77" si="923">IF(HL74="","",HL74*0.264172)</f>
        <v/>
      </c>
      <c r="HN74" s="1022"/>
      <c r="HO74" s="729" t="str">
        <f t="shared" ref="HO74:HO77" si="924">IF(HL74="",IF(HI74=0,"",HI74),"")</f>
        <v/>
      </c>
      <c r="HP74" s="722">
        <f t="shared" ref="HP74:HP77" si="925">$B74</f>
        <v>120</v>
      </c>
      <c r="HQ74" s="715" t="str">
        <f>$C74</f>
        <v>GTS-120</v>
      </c>
      <c r="HR74" s="715">
        <f>$D74</f>
        <v>205</v>
      </c>
      <c r="HS74" s="716" t="str">
        <f>$E74</f>
        <v>5%-7%</v>
      </c>
      <c r="HT74" s="729"/>
      <c r="HU74" s="718">
        <f>HT74*VLOOKUP(HQ74,$B$157:$C$159,2,FALSE)</f>
        <v>0</v>
      </c>
      <c r="HV74" s="730"/>
      <c r="HW74" s="730"/>
      <c r="HX74" s="719" t="str">
        <f t="shared" ref="HX74:HX77" si="926">IF(HT74="","",IF(HU74&gt;0.049999,"",((6-ROUND(HU74*100,1))*0.01)*HR74))</f>
        <v/>
      </c>
      <c r="HY74" s="1046" t="str">
        <f t="shared" ref="HY74:HY77" si="927">IF(HX74="","",HX74*0.264172)</f>
        <v/>
      </c>
      <c r="HZ74" s="1022"/>
      <c r="IA74" s="729" t="str">
        <f t="shared" ref="IA74:IA77" si="928">IF(HX74="",IF(HU74=0,"",HU74),"")</f>
        <v/>
      </c>
      <c r="IB74" s="722">
        <f t="shared" ref="IB74:IB77" si="929">$B74</f>
        <v>120</v>
      </c>
      <c r="IC74" s="715" t="str">
        <f>$C74</f>
        <v>GTS-120</v>
      </c>
      <c r="ID74" s="715">
        <f>$D74</f>
        <v>205</v>
      </c>
      <c r="IE74" s="716" t="str">
        <f>$E74</f>
        <v>5%-7%</v>
      </c>
      <c r="IF74" s="729"/>
      <c r="IG74" s="718">
        <f>IF74*VLOOKUP(IC74,$B$157:$C$159,2,FALSE)</f>
        <v>0</v>
      </c>
      <c r="IH74" s="730"/>
      <c r="II74" s="730"/>
      <c r="IJ74" s="719" t="str">
        <f t="shared" ref="IJ74:IJ77" si="930">IF(IF74="","",IF(IG74&gt;0.049999,"",((6-ROUND(IG74*100,1))*0.01)*ID74))</f>
        <v/>
      </c>
      <c r="IK74" s="1046" t="str">
        <f t="shared" ref="IK74:IK77" si="931">IF(IJ74="","",IJ74*0.264172)</f>
        <v/>
      </c>
      <c r="IL74" s="1022"/>
      <c r="IM74" s="729" t="str">
        <f t="shared" ref="IM74:IM77" si="932">IF(IJ74="",IF(IG74=0,"",IG74),"")</f>
        <v/>
      </c>
      <c r="IN74" s="1048">
        <f t="shared" ref="IN74:IN77" si="933">SUM(GO74,HA74,HM74,HY74,IK74)</f>
        <v>0</v>
      </c>
      <c r="IO74" s="1047" t="str">
        <f t="shared" ref="IO74:IO77" si="934">GP74&amp;HB74&amp;HN74&amp;HZ74&amp;IL74</f>
        <v/>
      </c>
      <c r="IP74" s="722">
        <f t="shared" ref="IP74:IP77" si="935">$B74</f>
        <v>120</v>
      </c>
      <c r="IQ74" s="715" t="str">
        <f>$C74</f>
        <v>GTS-120</v>
      </c>
      <c r="IR74" s="715">
        <f>$D74</f>
        <v>205</v>
      </c>
      <c r="IS74" s="716" t="str">
        <f>$E74</f>
        <v>5%-7%</v>
      </c>
      <c r="IT74" s="729"/>
      <c r="IU74" s="718">
        <f>IT74*VLOOKUP(IQ74,$B$157:$C$159,2,FALSE)</f>
        <v>0</v>
      </c>
      <c r="IV74" s="730"/>
      <c r="IW74" s="730"/>
      <c r="IX74" s="719" t="str">
        <f t="shared" ref="IX74:IX77" si="936">IF(IT74="","",IF(IU74&gt;0.049999,"",((6-ROUND(IU74*100,1))*0.01)*IR74))</f>
        <v/>
      </c>
      <c r="IY74" s="1046" t="str">
        <f t="shared" ref="IY74:IY77" si="937">IF(IX74="","",IX74*0.264172)</f>
        <v/>
      </c>
      <c r="IZ74" s="1022"/>
      <c r="JA74" s="729" t="str">
        <f t="shared" ref="JA74:JA77" si="938">IF(IX74="",IF(IU74=0,"",IU74),"")</f>
        <v/>
      </c>
      <c r="JB74" s="722">
        <f t="shared" ref="JB74:JB77" si="939">$B74</f>
        <v>120</v>
      </c>
      <c r="JC74" s="715" t="str">
        <f>$C74</f>
        <v>GTS-120</v>
      </c>
      <c r="JD74" s="715">
        <f>$D74</f>
        <v>205</v>
      </c>
      <c r="JE74" s="716" t="str">
        <f>$E74</f>
        <v>5%-7%</v>
      </c>
      <c r="JF74" s="729"/>
      <c r="JG74" s="718">
        <f>JF74*VLOOKUP(JC74,$B$157:$C$159,2,FALSE)</f>
        <v>0</v>
      </c>
      <c r="JH74" s="730"/>
      <c r="JI74" s="730"/>
      <c r="JJ74" s="719" t="str">
        <f t="shared" ref="JJ74:JJ77" si="940">IF(JF74="","",IF(JG74&gt;0.049999,"",((6-ROUND(JG74*100,1))*0.01)*JD74))</f>
        <v/>
      </c>
      <c r="JK74" s="1046" t="str">
        <f t="shared" ref="JK74:JK77" si="941">IF(JJ74="","",JJ74*0.264172)</f>
        <v/>
      </c>
      <c r="JL74" s="1022"/>
      <c r="JM74" s="729" t="str">
        <f t="shared" ref="JM74:JM77" si="942">IF(JJ74="",IF(JG74=0,"",JG74),"")</f>
        <v/>
      </c>
      <c r="JN74" s="722">
        <f t="shared" ref="JN74:JN77" si="943">$B74</f>
        <v>120</v>
      </c>
      <c r="JO74" s="715" t="str">
        <f>$C74</f>
        <v>GTS-120</v>
      </c>
      <c r="JP74" s="715">
        <f>$D74</f>
        <v>205</v>
      </c>
      <c r="JQ74" s="716" t="str">
        <f>$E74</f>
        <v>5%-7%</v>
      </c>
      <c r="JR74" s="729"/>
      <c r="JS74" s="718">
        <f>JR74*VLOOKUP(JO74,$B$157:$C$159,2,FALSE)</f>
        <v>0</v>
      </c>
      <c r="JT74" s="730"/>
      <c r="JU74" s="730"/>
      <c r="JV74" s="719" t="str">
        <f t="shared" ref="JV74:JV77" si="944">IF(JR74="","",IF(JS74&gt;0.049999,"",((6-ROUND(JS74*100,1))*0.01)*JP74))</f>
        <v/>
      </c>
      <c r="JW74" s="1046" t="str">
        <f t="shared" ref="JW74:JW77" si="945">IF(JV74="","",JV74*0.264172)</f>
        <v/>
      </c>
      <c r="JX74" s="1022"/>
      <c r="JY74" s="729" t="str">
        <f t="shared" ref="JY74:JY77" si="946">IF(JV74="",IF(JS74=0,"",JS74),"")</f>
        <v/>
      </c>
      <c r="JZ74" s="722">
        <f t="shared" ref="JZ74:JZ77" si="947">$B74</f>
        <v>120</v>
      </c>
      <c r="KA74" s="715" t="str">
        <f>$C74</f>
        <v>GTS-120</v>
      </c>
      <c r="KB74" s="715">
        <f>$D74</f>
        <v>205</v>
      </c>
      <c r="KC74" s="716" t="str">
        <f>$E74</f>
        <v>5%-7%</v>
      </c>
      <c r="KD74" s="729"/>
      <c r="KE74" s="718">
        <f>KD74*VLOOKUP(KA74,$B$157:$C$159,2,FALSE)</f>
        <v>0</v>
      </c>
      <c r="KF74" s="730"/>
      <c r="KG74" s="730"/>
      <c r="KH74" s="719" t="str">
        <f t="shared" ref="KH74:KH77" si="948">IF(KD74="","",IF(KE74&gt;0.049999,"",((6-ROUND(KE74*100,1))*0.01)*KB74))</f>
        <v/>
      </c>
      <c r="KI74" s="1046" t="str">
        <f t="shared" ref="KI74:KI77" si="949">IF(KH74="","",KH74*0.264172)</f>
        <v/>
      </c>
      <c r="KJ74" s="1022"/>
      <c r="KK74" s="729" t="str">
        <f t="shared" ref="KK74:KK77" si="950">IF(KH74="",IF(KE74=0,"",KE74),"")</f>
        <v/>
      </c>
      <c r="KL74" s="722">
        <f t="shared" ref="KL74:KL77" si="951">$B74</f>
        <v>120</v>
      </c>
      <c r="KM74" s="715" t="str">
        <f>$C74</f>
        <v>GTS-120</v>
      </c>
      <c r="KN74" s="715">
        <f>$D74</f>
        <v>205</v>
      </c>
      <c r="KO74" s="716" t="str">
        <f>$E74</f>
        <v>5%-7%</v>
      </c>
      <c r="KP74" s="729"/>
      <c r="KQ74" s="718">
        <f>KP74*VLOOKUP(KM74,$B$157:$C$159,2,FALSE)</f>
        <v>0</v>
      </c>
      <c r="KR74" s="730"/>
      <c r="KS74" s="730"/>
      <c r="KT74" s="719" t="str">
        <f t="shared" ref="KT74:KT77" si="952">IF(KP74="","",IF(KQ74&gt;0.049999,"",((6-ROUND(KQ74*100,1))*0.01)*KN74))</f>
        <v/>
      </c>
      <c r="KU74" s="1046" t="str">
        <f t="shared" ref="KU74:KU77" si="953">IF(KT74="","",KT74*0.264172)</f>
        <v/>
      </c>
      <c r="KV74" s="1022"/>
      <c r="KW74" s="729" t="str">
        <f t="shared" ref="KW74:KW77" si="954">IF(KT74="",IF(KQ74=0,"",KQ74),"")</f>
        <v/>
      </c>
      <c r="KX74" s="1048">
        <f t="shared" ref="KX74:KX77" si="955">SUM(IY74,JK74,JW74,KI74,KU74)</f>
        <v>0</v>
      </c>
      <c r="KY74" s="1047" t="str">
        <f t="shared" ref="KY74:KY77" si="956">IZ74&amp;JL74&amp;JX74&amp;KJ74&amp;KV74</f>
        <v/>
      </c>
    </row>
    <row r="75" spans="1:311" ht="15.75">
      <c r="A75" s="1021" t="s">
        <v>82</v>
      </c>
      <c r="B75" s="763">
        <v>125</v>
      </c>
      <c r="C75" s="715" t="str">
        <f>VLOOKUP($B75,'OP Info'!$C$142:$J$150,4,FALSE)</f>
        <v>GTS-120</v>
      </c>
      <c r="D75" s="715">
        <f>VLOOKUP($B75,'OP Info'!$C$142:$J$150,3,FALSE)</f>
        <v>205</v>
      </c>
      <c r="E75" s="716" t="str">
        <f>CONCATENATE(VLOOKUP($B75,'OP Info'!$C$142:$J$150,5,FALSE),"%-",VLOOKUP($B75,'OP Info'!$C$142:$J$150,6,FALSE),"%")</f>
        <v>5%-7%</v>
      </c>
      <c r="F75" s="721"/>
      <c r="G75" s="718">
        <f>F75*VLOOKUP(C75,$B$157:$C$159,2,FALSE)</f>
        <v>0</v>
      </c>
      <c r="H75" s="786"/>
      <c r="I75" s="1054"/>
      <c r="J75" s="719" t="str">
        <f t="shared" si="848"/>
        <v/>
      </c>
      <c r="K75" s="1046" t="str">
        <f t="shared" si="849"/>
        <v/>
      </c>
      <c r="L75" s="720"/>
      <c r="M75" s="721" t="str">
        <f t="shared" si="850"/>
        <v/>
      </c>
      <c r="N75" s="722">
        <f t="shared" si="851"/>
        <v>125</v>
      </c>
      <c r="O75" s="715" t="str">
        <f t="shared" ref="O75:O77" si="957">$C75</f>
        <v>GTS-120</v>
      </c>
      <c r="P75" s="715">
        <f t="shared" ref="P75:P77" si="958">$D75</f>
        <v>205</v>
      </c>
      <c r="Q75" s="716" t="str">
        <f t="shared" ref="Q75:Q77" si="959">$E75</f>
        <v>5%-7%</v>
      </c>
      <c r="R75" s="729"/>
      <c r="S75" s="729">
        <f>R75*VLOOKUP(O75,$B$157:$C$159,2,FALSE)</f>
        <v>0</v>
      </c>
      <c r="T75" s="730"/>
      <c r="U75" s="730"/>
      <c r="V75" s="719" t="str">
        <f t="shared" si="852"/>
        <v/>
      </c>
      <c r="W75" s="719" t="str">
        <f t="shared" si="853"/>
        <v/>
      </c>
      <c r="X75" s="1022"/>
      <c r="Y75" s="721" t="str">
        <f t="shared" si="854"/>
        <v/>
      </c>
      <c r="Z75" s="722">
        <f t="shared" si="855"/>
        <v>125</v>
      </c>
      <c r="AA75" s="715" t="str">
        <f t="shared" ref="AA75:AA77" si="960">$C75</f>
        <v>GTS-120</v>
      </c>
      <c r="AB75" s="715">
        <f t="shared" ref="AB75:AB77" si="961">$D75</f>
        <v>205</v>
      </c>
      <c r="AC75" s="716" t="str">
        <f t="shared" ref="AC75:AC77" si="962">$E75</f>
        <v>5%-7%</v>
      </c>
      <c r="AD75" s="729"/>
      <c r="AE75" s="718">
        <f>AD75*VLOOKUP(AA75,$B$157:$C$159,2,FALSE)</f>
        <v>0</v>
      </c>
      <c r="AF75" s="730"/>
      <c r="AG75" s="730"/>
      <c r="AH75" s="719" t="str">
        <f t="shared" si="856"/>
        <v/>
      </c>
      <c r="AI75" s="719" t="str">
        <f t="shared" si="857"/>
        <v/>
      </c>
      <c r="AJ75" s="1022"/>
      <c r="AK75" s="721" t="str">
        <f t="shared" si="858"/>
        <v/>
      </c>
      <c r="AL75" s="722">
        <f t="shared" si="859"/>
        <v>125</v>
      </c>
      <c r="AM75" s="715" t="str">
        <f t="shared" ref="AM75:AM77" si="963">$C75</f>
        <v>GTS-120</v>
      </c>
      <c r="AN75" s="715">
        <f t="shared" ref="AN75:AN77" si="964">$D75</f>
        <v>205</v>
      </c>
      <c r="AO75" s="716" t="str">
        <f t="shared" ref="AO75:AO77" si="965">$E75</f>
        <v>5%-7%</v>
      </c>
      <c r="AP75" s="729"/>
      <c r="AQ75" s="718">
        <f>AP75*VLOOKUP(AM75,$B$157:$C$159,2,FALSE)</f>
        <v>0</v>
      </c>
      <c r="AR75" s="730"/>
      <c r="AS75" s="730"/>
      <c r="AT75" s="719" t="str">
        <f t="shared" ref="AT75:AT77" si="966">IF(AP75="","",IF(AQ75&gt;0.049999,"",((6-ROUND(AQ75*100,1))*0.01)*AN75))</f>
        <v/>
      </c>
      <c r="AU75" s="1046" t="str">
        <f t="shared" ref="AU75:AU77" si="967">IF(AT75="","",AT75*0.264172)</f>
        <v/>
      </c>
      <c r="AV75" s="1022"/>
      <c r="AW75" s="721" t="str">
        <f t="shared" si="862"/>
        <v/>
      </c>
      <c r="AX75" s="722">
        <f t="shared" si="863"/>
        <v>125</v>
      </c>
      <c r="AY75" s="715" t="str">
        <f t="shared" ref="AY75:AY77" si="968">$C75</f>
        <v>GTS-120</v>
      </c>
      <c r="AZ75" s="715">
        <f t="shared" ref="AZ75:AZ77" si="969">$D75</f>
        <v>205</v>
      </c>
      <c r="BA75" s="716" t="str">
        <f t="shared" ref="BA75:BA77" si="970">$E75</f>
        <v>5%-7%</v>
      </c>
      <c r="BB75" s="729"/>
      <c r="BC75" s="718">
        <f>BB75*VLOOKUP(AY75,$B$157:$C$159,2,FALSE)</f>
        <v>0</v>
      </c>
      <c r="BD75" s="730"/>
      <c r="BE75" s="730"/>
      <c r="BF75" s="719" t="str">
        <f t="shared" si="864"/>
        <v/>
      </c>
      <c r="BG75" s="1046" t="str">
        <f t="shared" si="865"/>
        <v/>
      </c>
      <c r="BH75" s="1022"/>
      <c r="BI75" s="721" t="str">
        <f t="shared" si="866"/>
        <v/>
      </c>
      <c r="BJ75" s="731">
        <f t="shared" si="867"/>
        <v>0</v>
      </c>
      <c r="BK75" s="1047" t="str">
        <f t="shared" si="868"/>
        <v/>
      </c>
      <c r="BL75" s="722">
        <f t="shared" si="869"/>
        <v>125</v>
      </c>
      <c r="BM75" s="715" t="str">
        <f t="shared" ref="BM75:BM77" si="971">$C75</f>
        <v>GTS-120</v>
      </c>
      <c r="BN75" s="715">
        <f t="shared" ref="BN75:BN77" si="972">$D75</f>
        <v>205</v>
      </c>
      <c r="BO75" s="716" t="str">
        <f t="shared" ref="BO75:BO77" si="973">$E75</f>
        <v>5%-7%</v>
      </c>
      <c r="BP75" s="729"/>
      <c r="BQ75" s="718">
        <f>BP75*VLOOKUP(BM75,$B$157:$C$159,2,FALSE)</f>
        <v>0</v>
      </c>
      <c r="BR75" s="730"/>
      <c r="BS75" s="730"/>
      <c r="BT75" s="719" t="str">
        <f t="shared" si="870"/>
        <v/>
      </c>
      <c r="BU75" s="1046" t="str">
        <f t="shared" si="871"/>
        <v/>
      </c>
      <c r="BV75" s="1022"/>
      <c r="BW75" s="729" t="str">
        <f t="shared" si="872"/>
        <v/>
      </c>
      <c r="BX75" s="722">
        <f t="shared" si="873"/>
        <v>125</v>
      </c>
      <c r="BY75" s="715" t="str">
        <f t="shared" ref="BY75:BY77" si="974">$C75</f>
        <v>GTS-120</v>
      </c>
      <c r="BZ75" s="715">
        <f t="shared" ref="BZ75:BZ77" si="975">$D75</f>
        <v>205</v>
      </c>
      <c r="CA75" s="716" t="str">
        <f t="shared" ref="CA75:CA77" si="976">$E75</f>
        <v>5%-7%</v>
      </c>
      <c r="CB75" s="729"/>
      <c r="CC75" s="718">
        <f>CB75*VLOOKUP(BY75,$B$157:$C$159,2,FALSE)</f>
        <v>0</v>
      </c>
      <c r="CD75" s="730"/>
      <c r="CE75" s="730"/>
      <c r="CF75" s="719" t="str">
        <f t="shared" si="874"/>
        <v/>
      </c>
      <c r="CG75" s="1046" t="str">
        <f t="shared" si="875"/>
        <v/>
      </c>
      <c r="CH75" s="1022"/>
      <c r="CI75" s="729" t="str">
        <f t="shared" si="876"/>
        <v/>
      </c>
      <c r="CJ75" s="722">
        <f t="shared" si="877"/>
        <v>125</v>
      </c>
      <c r="CK75" s="715" t="str">
        <f t="shared" ref="CK75:CK77" si="977">$C75</f>
        <v>GTS-120</v>
      </c>
      <c r="CL75" s="715">
        <f t="shared" ref="CL75:CL77" si="978">$D75</f>
        <v>205</v>
      </c>
      <c r="CM75" s="716" t="str">
        <f t="shared" ref="CM75:CM77" si="979">$E75</f>
        <v>5%-7%</v>
      </c>
      <c r="CN75" s="729"/>
      <c r="CO75" s="718">
        <f>CN75*VLOOKUP(CK75,$B$157:$C$159,2,FALSE)</f>
        <v>0</v>
      </c>
      <c r="CP75" s="730"/>
      <c r="CQ75" s="730"/>
      <c r="CR75" s="719" t="str">
        <f t="shared" si="878"/>
        <v/>
      </c>
      <c r="CS75" s="1046" t="str">
        <f t="shared" si="879"/>
        <v/>
      </c>
      <c r="CT75" s="1022"/>
      <c r="CU75" s="729" t="str">
        <f t="shared" si="880"/>
        <v/>
      </c>
      <c r="CV75" s="722">
        <f t="shared" si="881"/>
        <v>125</v>
      </c>
      <c r="CW75" s="715" t="str">
        <f t="shared" ref="CW75:CW77" si="980">$C75</f>
        <v>GTS-120</v>
      </c>
      <c r="CX75" s="715">
        <f t="shared" ref="CX75:CX77" si="981">$D75</f>
        <v>205</v>
      </c>
      <c r="CY75" s="716" t="str">
        <f t="shared" ref="CY75:CY77" si="982">$E75</f>
        <v>5%-7%</v>
      </c>
      <c r="CZ75" s="729"/>
      <c r="DA75" s="718">
        <f>CZ75*VLOOKUP(CW75,$B$157:$C$159,2,FALSE)</f>
        <v>0</v>
      </c>
      <c r="DB75" s="730"/>
      <c r="DC75" s="730"/>
      <c r="DD75" s="719" t="str">
        <f t="shared" si="882"/>
        <v/>
      </c>
      <c r="DE75" s="1046" t="str">
        <f t="shared" si="883"/>
        <v/>
      </c>
      <c r="DF75" s="1022"/>
      <c r="DG75" s="729" t="str">
        <f t="shared" si="884"/>
        <v/>
      </c>
      <c r="DH75" s="722">
        <f t="shared" si="885"/>
        <v>125</v>
      </c>
      <c r="DI75" s="715" t="str">
        <f t="shared" ref="DI75:DI77" si="983">$C75</f>
        <v>GTS-120</v>
      </c>
      <c r="DJ75" s="715">
        <f t="shared" ref="DJ75:DJ77" si="984">$D75</f>
        <v>205</v>
      </c>
      <c r="DK75" s="716" t="str">
        <f t="shared" ref="DK75:DK77" si="985">$E75</f>
        <v>5%-7%</v>
      </c>
      <c r="DL75" s="729"/>
      <c r="DM75" s="718">
        <f>DL75*VLOOKUP(DI75,$B$157:$C$159,2,FALSE)</f>
        <v>0</v>
      </c>
      <c r="DN75" s="730"/>
      <c r="DO75" s="730"/>
      <c r="DP75" s="719" t="str">
        <f t="shared" si="886"/>
        <v/>
      </c>
      <c r="DQ75" s="1046" t="str">
        <f t="shared" si="887"/>
        <v/>
      </c>
      <c r="DR75" s="1022"/>
      <c r="DS75" s="732" t="str">
        <f t="shared" si="888"/>
        <v/>
      </c>
      <c r="DT75" s="1048">
        <f t="shared" si="889"/>
        <v>0</v>
      </c>
      <c r="DU75" s="1049" t="str">
        <f t="shared" si="890"/>
        <v/>
      </c>
      <c r="DV75" s="722">
        <f t="shared" si="891"/>
        <v>125</v>
      </c>
      <c r="DW75" s="715" t="str">
        <f t="shared" ref="DW75:DW77" si="986">$C75</f>
        <v>GTS-120</v>
      </c>
      <c r="DX75" s="715">
        <f t="shared" ref="DX75:DX77" si="987">$D75</f>
        <v>205</v>
      </c>
      <c r="DY75" s="716" t="str">
        <f t="shared" ref="DY75:DY77" si="988">$E75</f>
        <v>5%-7%</v>
      </c>
      <c r="DZ75" s="729"/>
      <c r="EA75" s="718">
        <f>DZ75*VLOOKUP(DW75,$B$157:$C$159,2,FALSE)</f>
        <v>0</v>
      </c>
      <c r="EB75" s="730"/>
      <c r="EC75" s="730"/>
      <c r="ED75" s="719" t="str">
        <f t="shared" si="892"/>
        <v/>
      </c>
      <c r="EE75" s="1046" t="str">
        <f t="shared" si="893"/>
        <v/>
      </c>
      <c r="EF75" s="1022"/>
      <c r="EG75" s="729" t="str">
        <f t="shared" si="894"/>
        <v/>
      </c>
      <c r="EH75" s="722">
        <f t="shared" si="895"/>
        <v>125</v>
      </c>
      <c r="EI75" s="715" t="str">
        <f t="shared" ref="EI75:EI77" si="989">$C75</f>
        <v>GTS-120</v>
      </c>
      <c r="EJ75" s="715">
        <f t="shared" ref="EJ75:EJ77" si="990">$D75</f>
        <v>205</v>
      </c>
      <c r="EK75" s="716" t="str">
        <f t="shared" ref="EK75:EK77" si="991">$E75</f>
        <v>5%-7%</v>
      </c>
      <c r="EL75" s="729"/>
      <c r="EM75" s="718">
        <f>EL75*VLOOKUP(EI75,$B$157:$C$159,2,FALSE)</f>
        <v>0</v>
      </c>
      <c r="EN75" s="730"/>
      <c r="EO75" s="730"/>
      <c r="EP75" s="719" t="str">
        <f t="shared" si="896"/>
        <v/>
      </c>
      <c r="EQ75" s="1046" t="str">
        <f t="shared" si="897"/>
        <v/>
      </c>
      <c r="ER75" s="1022"/>
      <c r="ES75" s="729" t="str">
        <f t="shared" si="898"/>
        <v/>
      </c>
      <c r="ET75" s="722">
        <f t="shared" si="899"/>
        <v>125</v>
      </c>
      <c r="EU75" s="715" t="str">
        <f t="shared" ref="EU75:EU77" si="992">$C75</f>
        <v>GTS-120</v>
      </c>
      <c r="EV75" s="715">
        <f t="shared" ref="EV75:EV77" si="993">$D75</f>
        <v>205</v>
      </c>
      <c r="EW75" s="716" t="str">
        <f t="shared" ref="EW75:EW77" si="994">$E75</f>
        <v>5%-7%</v>
      </c>
      <c r="EX75" s="729"/>
      <c r="EY75" s="718">
        <f>EX75*VLOOKUP(EU75,$B$157:$C$159,2,FALSE)</f>
        <v>0</v>
      </c>
      <c r="EZ75" s="730"/>
      <c r="FA75" s="730"/>
      <c r="FB75" s="719" t="str">
        <f t="shared" si="900"/>
        <v/>
      </c>
      <c r="FC75" s="1046" t="str">
        <f t="shared" si="901"/>
        <v/>
      </c>
      <c r="FD75" s="1022"/>
      <c r="FE75" s="729" t="str">
        <f t="shared" si="902"/>
        <v/>
      </c>
      <c r="FF75" s="722">
        <f t="shared" si="903"/>
        <v>125</v>
      </c>
      <c r="FG75" s="715" t="str">
        <f t="shared" ref="FG75:FG77" si="995">$C75</f>
        <v>GTS-120</v>
      </c>
      <c r="FH75" s="715">
        <f t="shared" ref="FH75:FH77" si="996">$D75</f>
        <v>205</v>
      </c>
      <c r="FI75" s="716" t="str">
        <f t="shared" ref="FI75:FI77" si="997">$E75</f>
        <v>5%-7%</v>
      </c>
      <c r="FJ75" s="729"/>
      <c r="FK75" s="718">
        <f>FJ75*VLOOKUP(FG75,$B$157:$C$159,2,FALSE)</f>
        <v>0</v>
      </c>
      <c r="FL75" s="730"/>
      <c r="FM75" s="730"/>
      <c r="FN75" s="719" t="str">
        <f t="shared" si="904"/>
        <v/>
      </c>
      <c r="FO75" s="1046" t="str">
        <f t="shared" si="905"/>
        <v/>
      </c>
      <c r="FP75" s="1022"/>
      <c r="FQ75" s="729" t="str">
        <f t="shared" si="906"/>
        <v/>
      </c>
      <c r="FR75" s="722">
        <f t="shared" si="907"/>
        <v>125</v>
      </c>
      <c r="FS75" s="715" t="str">
        <f t="shared" ref="FS75:FS77" si="998">$C75</f>
        <v>GTS-120</v>
      </c>
      <c r="FT75" s="715">
        <f t="shared" ref="FT75:FT77" si="999">$D75</f>
        <v>205</v>
      </c>
      <c r="FU75" s="716" t="str">
        <f t="shared" ref="FU75:FU77" si="1000">$E75</f>
        <v>5%-7%</v>
      </c>
      <c r="FV75" s="729"/>
      <c r="FW75" s="718">
        <f>FV75*VLOOKUP(FS75,$B$157:$C$159,2,FALSE)</f>
        <v>0</v>
      </c>
      <c r="FX75" s="730"/>
      <c r="FY75" s="730"/>
      <c r="FZ75" s="719" t="str">
        <f t="shared" si="908"/>
        <v/>
      </c>
      <c r="GA75" s="1046" t="str">
        <f t="shared" si="909"/>
        <v/>
      </c>
      <c r="GB75" s="1022"/>
      <c r="GC75" s="729" t="str">
        <f t="shared" si="910"/>
        <v/>
      </c>
      <c r="GD75" s="1048">
        <f t="shared" si="911"/>
        <v>0</v>
      </c>
      <c r="GE75" s="1047" t="str">
        <f t="shared" si="912"/>
        <v/>
      </c>
      <c r="GF75" s="722">
        <f t="shared" si="913"/>
        <v>125</v>
      </c>
      <c r="GG75" s="715" t="str">
        <f t="shared" ref="GG75:GG77" si="1001">$C75</f>
        <v>GTS-120</v>
      </c>
      <c r="GH75" s="715">
        <f t="shared" ref="GH75:GH77" si="1002">$D75</f>
        <v>205</v>
      </c>
      <c r="GI75" s="716" t="str">
        <f t="shared" ref="GI75:GI77" si="1003">$E75</f>
        <v>5%-7%</v>
      </c>
      <c r="GJ75" s="729"/>
      <c r="GK75" s="718">
        <f>GJ75*VLOOKUP(GG75,$B$157:$C$159,2,FALSE)</f>
        <v>0</v>
      </c>
      <c r="GL75" s="730"/>
      <c r="GM75" s="730"/>
      <c r="GN75" s="719" t="str">
        <f t="shared" si="914"/>
        <v/>
      </c>
      <c r="GO75" s="1046" t="str">
        <f t="shared" si="915"/>
        <v/>
      </c>
      <c r="GP75" s="1022"/>
      <c r="GQ75" s="729" t="str">
        <f t="shared" si="916"/>
        <v/>
      </c>
      <c r="GR75" s="722">
        <f t="shared" si="917"/>
        <v>125</v>
      </c>
      <c r="GS75" s="715" t="str">
        <f t="shared" ref="GS75:GS77" si="1004">$C75</f>
        <v>GTS-120</v>
      </c>
      <c r="GT75" s="715">
        <f t="shared" ref="GT75:GT77" si="1005">$D75</f>
        <v>205</v>
      </c>
      <c r="GU75" s="716" t="str">
        <f t="shared" ref="GU75:GU77" si="1006">$E75</f>
        <v>5%-7%</v>
      </c>
      <c r="GV75" s="729"/>
      <c r="GW75" s="718">
        <f>GV75*VLOOKUP(GS75,$B$157:$C$159,2,FALSE)</f>
        <v>0</v>
      </c>
      <c r="GX75" s="730"/>
      <c r="GY75" s="730"/>
      <c r="GZ75" s="719" t="str">
        <f t="shared" si="918"/>
        <v/>
      </c>
      <c r="HA75" s="1046" t="str">
        <f t="shared" si="919"/>
        <v/>
      </c>
      <c r="HB75" s="1022"/>
      <c r="HC75" s="729" t="str">
        <f t="shared" si="920"/>
        <v/>
      </c>
      <c r="HD75" s="722">
        <f t="shared" si="921"/>
        <v>125</v>
      </c>
      <c r="HE75" s="715" t="str">
        <f t="shared" ref="HE75:HE77" si="1007">$C75</f>
        <v>GTS-120</v>
      </c>
      <c r="HF75" s="715">
        <f t="shared" ref="HF75:HF77" si="1008">$D75</f>
        <v>205</v>
      </c>
      <c r="HG75" s="716" t="str">
        <f t="shared" ref="HG75:HG77" si="1009">$E75</f>
        <v>5%-7%</v>
      </c>
      <c r="HH75" s="729"/>
      <c r="HI75" s="718">
        <f>HH75*VLOOKUP(HE75,$B$157:$C$159,2,FALSE)</f>
        <v>0</v>
      </c>
      <c r="HJ75" s="730"/>
      <c r="HK75" s="730"/>
      <c r="HL75" s="719" t="str">
        <f t="shared" si="922"/>
        <v/>
      </c>
      <c r="HM75" s="1046" t="str">
        <f t="shared" si="923"/>
        <v/>
      </c>
      <c r="HN75" s="1022"/>
      <c r="HO75" s="729" t="str">
        <f t="shared" si="924"/>
        <v/>
      </c>
      <c r="HP75" s="722">
        <f t="shared" si="925"/>
        <v>125</v>
      </c>
      <c r="HQ75" s="715" t="str">
        <f t="shared" ref="HQ75:HQ77" si="1010">$C75</f>
        <v>GTS-120</v>
      </c>
      <c r="HR75" s="715">
        <f t="shared" ref="HR75:HR77" si="1011">$D75</f>
        <v>205</v>
      </c>
      <c r="HS75" s="716" t="str">
        <f t="shared" ref="HS75:HS77" si="1012">$E75</f>
        <v>5%-7%</v>
      </c>
      <c r="HT75" s="729"/>
      <c r="HU75" s="718">
        <f>HT75*VLOOKUP(HQ75,$B$157:$C$159,2,FALSE)</f>
        <v>0</v>
      </c>
      <c r="HV75" s="730"/>
      <c r="HW75" s="730"/>
      <c r="HX75" s="719" t="str">
        <f t="shared" si="926"/>
        <v/>
      </c>
      <c r="HY75" s="1046" t="str">
        <f t="shared" si="927"/>
        <v/>
      </c>
      <c r="HZ75" s="1022"/>
      <c r="IA75" s="729" t="str">
        <f t="shared" si="928"/>
        <v/>
      </c>
      <c r="IB75" s="722">
        <f t="shared" si="929"/>
        <v>125</v>
      </c>
      <c r="IC75" s="715" t="str">
        <f t="shared" ref="IC75:IC77" si="1013">$C75</f>
        <v>GTS-120</v>
      </c>
      <c r="ID75" s="715">
        <f t="shared" ref="ID75:ID77" si="1014">$D75</f>
        <v>205</v>
      </c>
      <c r="IE75" s="716" t="str">
        <f t="shared" ref="IE75:IE77" si="1015">$E75</f>
        <v>5%-7%</v>
      </c>
      <c r="IF75" s="729"/>
      <c r="IG75" s="718">
        <f>IF75*VLOOKUP(IC75,$B$157:$C$159,2,FALSE)</f>
        <v>0</v>
      </c>
      <c r="IH75" s="730"/>
      <c r="II75" s="730"/>
      <c r="IJ75" s="719" t="str">
        <f t="shared" si="930"/>
        <v/>
      </c>
      <c r="IK75" s="1046" t="str">
        <f t="shared" si="931"/>
        <v/>
      </c>
      <c r="IL75" s="1022"/>
      <c r="IM75" s="729" t="str">
        <f t="shared" si="932"/>
        <v/>
      </c>
      <c r="IN75" s="1048">
        <f t="shared" si="933"/>
        <v>0</v>
      </c>
      <c r="IO75" s="1047" t="str">
        <f t="shared" si="934"/>
        <v/>
      </c>
      <c r="IP75" s="722">
        <f t="shared" si="935"/>
        <v>125</v>
      </c>
      <c r="IQ75" s="715" t="str">
        <f t="shared" ref="IQ75:IQ77" si="1016">$C75</f>
        <v>GTS-120</v>
      </c>
      <c r="IR75" s="715">
        <f t="shared" ref="IR75:IR77" si="1017">$D75</f>
        <v>205</v>
      </c>
      <c r="IS75" s="716" t="str">
        <f t="shared" ref="IS75:IS77" si="1018">$E75</f>
        <v>5%-7%</v>
      </c>
      <c r="IT75" s="729"/>
      <c r="IU75" s="718">
        <f>IT75*VLOOKUP(IQ75,$B$157:$C$159,2,FALSE)</f>
        <v>0</v>
      </c>
      <c r="IV75" s="730"/>
      <c r="IW75" s="730"/>
      <c r="IX75" s="719" t="str">
        <f t="shared" si="936"/>
        <v/>
      </c>
      <c r="IY75" s="1046" t="str">
        <f t="shared" si="937"/>
        <v/>
      </c>
      <c r="IZ75" s="1022"/>
      <c r="JA75" s="729" t="str">
        <f t="shared" si="938"/>
        <v/>
      </c>
      <c r="JB75" s="722">
        <f t="shared" si="939"/>
        <v>125</v>
      </c>
      <c r="JC75" s="715" t="str">
        <f t="shared" ref="JC75:JC77" si="1019">$C75</f>
        <v>GTS-120</v>
      </c>
      <c r="JD75" s="715">
        <f t="shared" ref="JD75:JD77" si="1020">$D75</f>
        <v>205</v>
      </c>
      <c r="JE75" s="716" t="str">
        <f t="shared" ref="JE75:JE77" si="1021">$E75</f>
        <v>5%-7%</v>
      </c>
      <c r="JF75" s="729"/>
      <c r="JG75" s="718">
        <f>JF75*VLOOKUP(JC75,$B$157:$C$159,2,FALSE)</f>
        <v>0</v>
      </c>
      <c r="JH75" s="730"/>
      <c r="JI75" s="730"/>
      <c r="JJ75" s="719" t="str">
        <f t="shared" si="940"/>
        <v/>
      </c>
      <c r="JK75" s="1046" t="str">
        <f t="shared" si="941"/>
        <v/>
      </c>
      <c r="JL75" s="1022"/>
      <c r="JM75" s="729" t="str">
        <f t="shared" si="942"/>
        <v/>
      </c>
      <c r="JN75" s="722">
        <f t="shared" si="943"/>
        <v>125</v>
      </c>
      <c r="JO75" s="715" t="str">
        <f t="shared" ref="JO75:JO77" si="1022">$C75</f>
        <v>GTS-120</v>
      </c>
      <c r="JP75" s="715">
        <f t="shared" ref="JP75:JP77" si="1023">$D75</f>
        <v>205</v>
      </c>
      <c r="JQ75" s="716" t="str">
        <f t="shared" ref="JQ75:JQ77" si="1024">$E75</f>
        <v>5%-7%</v>
      </c>
      <c r="JR75" s="729"/>
      <c r="JS75" s="718">
        <f>JR75*VLOOKUP(JO75,$B$157:$C$159,2,FALSE)</f>
        <v>0</v>
      </c>
      <c r="JT75" s="730"/>
      <c r="JU75" s="730"/>
      <c r="JV75" s="719" t="str">
        <f t="shared" si="944"/>
        <v/>
      </c>
      <c r="JW75" s="1046" t="str">
        <f t="shared" si="945"/>
        <v/>
      </c>
      <c r="JX75" s="1022"/>
      <c r="JY75" s="729" t="str">
        <f t="shared" si="946"/>
        <v/>
      </c>
      <c r="JZ75" s="722">
        <f t="shared" si="947"/>
        <v>125</v>
      </c>
      <c r="KA75" s="715" t="str">
        <f t="shared" ref="KA75:KA77" si="1025">$C75</f>
        <v>GTS-120</v>
      </c>
      <c r="KB75" s="715">
        <f t="shared" ref="KB75:KB77" si="1026">$D75</f>
        <v>205</v>
      </c>
      <c r="KC75" s="716" t="str">
        <f t="shared" ref="KC75:KC77" si="1027">$E75</f>
        <v>5%-7%</v>
      </c>
      <c r="KD75" s="729"/>
      <c r="KE75" s="718">
        <f>KD75*VLOOKUP(KA75,$B$157:$C$159,2,FALSE)</f>
        <v>0</v>
      </c>
      <c r="KF75" s="730"/>
      <c r="KG75" s="730"/>
      <c r="KH75" s="719" t="str">
        <f t="shared" si="948"/>
        <v/>
      </c>
      <c r="KI75" s="1046" t="str">
        <f t="shared" si="949"/>
        <v/>
      </c>
      <c r="KJ75" s="1022"/>
      <c r="KK75" s="729" t="str">
        <f t="shared" si="950"/>
        <v/>
      </c>
      <c r="KL75" s="722">
        <f t="shared" si="951"/>
        <v>125</v>
      </c>
      <c r="KM75" s="715" t="str">
        <f t="shared" ref="KM75:KM77" si="1028">$C75</f>
        <v>GTS-120</v>
      </c>
      <c r="KN75" s="715">
        <f t="shared" ref="KN75:KN77" si="1029">$D75</f>
        <v>205</v>
      </c>
      <c r="KO75" s="716" t="str">
        <f t="shared" ref="KO75:KO77" si="1030">$E75</f>
        <v>5%-7%</v>
      </c>
      <c r="KP75" s="729"/>
      <c r="KQ75" s="718">
        <f>KP75*VLOOKUP(KM75,$B$157:$C$159,2,FALSE)</f>
        <v>0</v>
      </c>
      <c r="KR75" s="730"/>
      <c r="KS75" s="730"/>
      <c r="KT75" s="719" t="str">
        <f t="shared" si="952"/>
        <v/>
      </c>
      <c r="KU75" s="1046" t="str">
        <f t="shared" si="953"/>
        <v/>
      </c>
      <c r="KV75" s="1022"/>
      <c r="KW75" s="729" t="str">
        <f t="shared" si="954"/>
        <v/>
      </c>
      <c r="KX75" s="1048">
        <f t="shared" si="955"/>
        <v>0</v>
      </c>
      <c r="KY75" s="1047" t="str">
        <f t="shared" si="956"/>
        <v/>
      </c>
    </row>
    <row r="76" spans="1:311" ht="15.75">
      <c r="A76" s="1021" t="s">
        <v>82</v>
      </c>
      <c r="B76" s="763">
        <v>130</v>
      </c>
      <c r="C76" s="715" t="str">
        <f>VLOOKUP($B76,'OP Info'!$C$142:$J$150,4,FALSE)</f>
        <v>GTS-120</v>
      </c>
      <c r="D76" s="715">
        <f>VLOOKUP($B76,'OP Info'!$C$142:$J$150,3,FALSE)</f>
        <v>1110</v>
      </c>
      <c r="E76" s="716" t="str">
        <f>CONCATENATE(VLOOKUP($B76,'OP Info'!$C$142:$J$150,5,FALSE),"%-",VLOOKUP($B76,'OP Info'!$C$142:$J$150,6,FALSE),"%")</f>
        <v>5%-7%</v>
      </c>
      <c r="F76" s="721"/>
      <c r="G76" s="718">
        <f>F76*VLOOKUP(C76,$B$157:$C$159,2,FALSE)</f>
        <v>0</v>
      </c>
      <c r="H76" s="786"/>
      <c r="I76" s="1054"/>
      <c r="J76" s="719" t="str">
        <f t="shared" si="848"/>
        <v/>
      </c>
      <c r="K76" s="1046" t="str">
        <f t="shared" si="849"/>
        <v/>
      </c>
      <c r="L76" s="720"/>
      <c r="M76" s="721" t="str">
        <f t="shared" si="850"/>
        <v/>
      </c>
      <c r="N76" s="722">
        <f t="shared" si="851"/>
        <v>130</v>
      </c>
      <c r="O76" s="715" t="str">
        <f t="shared" si="957"/>
        <v>GTS-120</v>
      </c>
      <c r="P76" s="715">
        <f t="shared" si="958"/>
        <v>1110</v>
      </c>
      <c r="Q76" s="716" t="str">
        <f t="shared" si="959"/>
        <v>5%-7%</v>
      </c>
      <c r="R76" s="729"/>
      <c r="S76" s="729">
        <f>R76*VLOOKUP(O76,$B$157:$C$159,2,FALSE)</f>
        <v>0</v>
      </c>
      <c r="T76" s="730"/>
      <c r="U76" s="730"/>
      <c r="V76" s="719" t="str">
        <f t="shared" si="852"/>
        <v/>
      </c>
      <c r="W76" s="719" t="str">
        <f t="shared" si="853"/>
        <v/>
      </c>
      <c r="X76" s="1022"/>
      <c r="Y76" s="721" t="str">
        <f t="shared" si="854"/>
        <v/>
      </c>
      <c r="Z76" s="722">
        <f t="shared" si="855"/>
        <v>130</v>
      </c>
      <c r="AA76" s="715" t="str">
        <f t="shared" si="960"/>
        <v>GTS-120</v>
      </c>
      <c r="AB76" s="715">
        <f t="shared" si="961"/>
        <v>1110</v>
      </c>
      <c r="AC76" s="716" t="str">
        <f t="shared" si="962"/>
        <v>5%-7%</v>
      </c>
      <c r="AD76" s="729"/>
      <c r="AE76" s="718">
        <f>AD76*VLOOKUP(AA76,$B$157:$C$159,2,FALSE)</f>
        <v>0</v>
      </c>
      <c r="AF76" s="730"/>
      <c r="AG76" s="730"/>
      <c r="AH76" s="719" t="str">
        <f t="shared" si="856"/>
        <v/>
      </c>
      <c r="AI76" s="719" t="str">
        <f t="shared" si="857"/>
        <v/>
      </c>
      <c r="AJ76" s="1022"/>
      <c r="AK76" s="721" t="str">
        <f t="shared" si="858"/>
        <v/>
      </c>
      <c r="AL76" s="722">
        <f t="shared" si="859"/>
        <v>130</v>
      </c>
      <c r="AM76" s="715" t="str">
        <f t="shared" si="963"/>
        <v>GTS-120</v>
      </c>
      <c r="AN76" s="715">
        <f t="shared" si="964"/>
        <v>1110</v>
      </c>
      <c r="AO76" s="716" t="str">
        <f t="shared" si="965"/>
        <v>5%-7%</v>
      </c>
      <c r="AP76" s="729"/>
      <c r="AQ76" s="718">
        <f>AP76*VLOOKUP(AM76,$B$157:$C$159,2,FALSE)</f>
        <v>0</v>
      </c>
      <c r="AR76" s="730"/>
      <c r="AS76" s="730"/>
      <c r="AT76" s="719" t="str">
        <f t="shared" si="966"/>
        <v/>
      </c>
      <c r="AU76" s="1046" t="str">
        <f t="shared" si="967"/>
        <v/>
      </c>
      <c r="AV76" s="1022"/>
      <c r="AW76" s="721" t="str">
        <f t="shared" si="862"/>
        <v/>
      </c>
      <c r="AX76" s="722">
        <f t="shared" si="863"/>
        <v>130</v>
      </c>
      <c r="AY76" s="715" t="str">
        <f t="shared" si="968"/>
        <v>GTS-120</v>
      </c>
      <c r="AZ76" s="715">
        <f t="shared" si="969"/>
        <v>1110</v>
      </c>
      <c r="BA76" s="716" t="str">
        <f t="shared" si="970"/>
        <v>5%-7%</v>
      </c>
      <c r="BB76" s="729"/>
      <c r="BC76" s="718">
        <f>BB76*VLOOKUP(AY76,$B$157:$C$159,2,FALSE)</f>
        <v>0</v>
      </c>
      <c r="BD76" s="730"/>
      <c r="BE76" s="730"/>
      <c r="BF76" s="719" t="str">
        <f t="shared" si="864"/>
        <v/>
      </c>
      <c r="BG76" s="1046" t="str">
        <f t="shared" si="865"/>
        <v/>
      </c>
      <c r="BH76" s="1022"/>
      <c r="BI76" s="721" t="str">
        <f t="shared" si="866"/>
        <v/>
      </c>
      <c r="BJ76" s="731">
        <f t="shared" si="867"/>
        <v>0</v>
      </c>
      <c r="BK76" s="1047" t="str">
        <f t="shared" si="868"/>
        <v/>
      </c>
      <c r="BL76" s="722">
        <f t="shared" si="869"/>
        <v>130</v>
      </c>
      <c r="BM76" s="715" t="str">
        <f t="shared" si="971"/>
        <v>GTS-120</v>
      </c>
      <c r="BN76" s="715">
        <f t="shared" si="972"/>
        <v>1110</v>
      </c>
      <c r="BO76" s="716" t="str">
        <f t="shared" si="973"/>
        <v>5%-7%</v>
      </c>
      <c r="BP76" s="729"/>
      <c r="BQ76" s="718">
        <f>BP76*VLOOKUP(BM76,$B$157:$C$159,2,FALSE)</f>
        <v>0</v>
      </c>
      <c r="BR76" s="730"/>
      <c r="BS76" s="730"/>
      <c r="BT76" s="719" t="str">
        <f t="shared" si="870"/>
        <v/>
      </c>
      <c r="BU76" s="1046" t="str">
        <f t="shared" si="871"/>
        <v/>
      </c>
      <c r="BV76" s="1022"/>
      <c r="BW76" s="729" t="str">
        <f t="shared" si="872"/>
        <v/>
      </c>
      <c r="BX76" s="722">
        <f t="shared" si="873"/>
        <v>130</v>
      </c>
      <c r="BY76" s="715" t="str">
        <f t="shared" si="974"/>
        <v>GTS-120</v>
      </c>
      <c r="BZ76" s="715">
        <f t="shared" si="975"/>
        <v>1110</v>
      </c>
      <c r="CA76" s="716" t="str">
        <f t="shared" si="976"/>
        <v>5%-7%</v>
      </c>
      <c r="CB76" s="729"/>
      <c r="CC76" s="718">
        <f>CB76*VLOOKUP(BY76,$B$157:$C$159,2,FALSE)</f>
        <v>0</v>
      </c>
      <c r="CD76" s="730"/>
      <c r="CE76" s="730"/>
      <c r="CF76" s="719" t="str">
        <f t="shared" si="874"/>
        <v/>
      </c>
      <c r="CG76" s="1046" t="str">
        <f t="shared" si="875"/>
        <v/>
      </c>
      <c r="CH76" s="1022"/>
      <c r="CI76" s="729" t="str">
        <f t="shared" si="876"/>
        <v/>
      </c>
      <c r="CJ76" s="722">
        <f t="shared" si="877"/>
        <v>130</v>
      </c>
      <c r="CK76" s="715" t="str">
        <f t="shared" si="977"/>
        <v>GTS-120</v>
      </c>
      <c r="CL76" s="715">
        <f t="shared" si="978"/>
        <v>1110</v>
      </c>
      <c r="CM76" s="716" t="str">
        <f t="shared" si="979"/>
        <v>5%-7%</v>
      </c>
      <c r="CN76" s="729"/>
      <c r="CO76" s="718">
        <f>CN76*VLOOKUP(CK76,$B$157:$C$159,2,FALSE)</f>
        <v>0</v>
      </c>
      <c r="CP76" s="730"/>
      <c r="CQ76" s="730"/>
      <c r="CR76" s="719" t="str">
        <f t="shared" si="878"/>
        <v/>
      </c>
      <c r="CS76" s="1046" t="str">
        <f t="shared" si="879"/>
        <v/>
      </c>
      <c r="CT76" s="1022"/>
      <c r="CU76" s="729" t="str">
        <f t="shared" si="880"/>
        <v/>
      </c>
      <c r="CV76" s="722">
        <f t="shared" si="881"/>
        <v>130</v>
      </c>
      <c r="CW76" s="715" t="str">
        <f t="shared" si="980"/>
        <v>GTS-120</v>
      </c>
      <c r="CX76" s="715">
        <f t="shared" si="981"/>
        <v>1110</v>
      </c>
      <c r="CY76" s="716" t="str">
        <f t="shared" si="982"/>
        <v>5%-7%</v>
      </c>
      <c r="CZ76" s="729"/>
      <c r="DA76" s="718">
        <f>CZ76*VLOOKUP(CW76,$B$157:$C$159,2,FALSE)</f>
        <v>0</v>
      </c>
      <c r="DB76" s="730"/>
      <c r="DC76" s="730"/>
      <c r="DD76" s="719" t="str">
        <f t="shared" si="882"/>
        <v/>
      </c>
      <c r="DE76" s="1046" t="str">
        <f t="shared" si="883"/>
        <v/>
      </c>
      <c r="DF76" s="1022"/>
      <c r="DG76" s="729" t="str">
        <f t="shared" si="884"/>
        <v/>
      </c>
      <c r="DH76" s="722">
        <f t="shared" si="885"/>
        <v>130</v>
      </c>
      <c r="DI76" s="715" t="str">
        <f t="shared" si="983"/>
        <v>GTS-120</v>
      </c>
      <c r="DJ76" s="715">
        <f t="shared" si="984"/>
        <v>1110</v>
      </c>
      <c r="DK76" s="716" t="str">
        <f t="shared" si="985"/>
        <v>5%-7%</v>
      </c>
      <c r="DL76" s="729"/>
      <c r="DM76" s="718">
        <f>DL76*VLOOKUP(DI76,$B$157:$C$159,2,FALSE)</f>
        <v>0</v>
      </c>
      <c r="DN76" s="730"/>
      <c r="DO76" s="730"/>
      <c r="DP76" s="719" t="str">
        <f t="shared" si="886"/>
        <v/>
      </c>
      <c r="DQ76" s="1046" t="str">
        <f t="shared" si="887"/>
        <v/>
      </c>
      <c r="DR76" s="1022"/>
      <c r="DS76" s="732" t="str">
        <f t="shared" si="888"/>
        <v/>
      </c>
      <c r="DT76" s="1048">
        <f t="shared" si="889"/>
        <v>0</v>
      </c>
      <c r="DU76" s="1049" t="str">
        <f t="shared" si="890"/>
        <v/>
      </c>
      <c r="DV76" s="722">
        <f t="shared" si="891"/>
        <v>130</v>
      </c>
      <c r="DW76" s="715" t="str">
        <f t="shared" si="986"/>
        <v>GTS-120</v>
      </c>
      <c r="DX76" s="715">
        <f t="shared" si="987"/>
        <v>1110</v>
      </c>
      <c r="DY76" s="716" t="str">
        <f t="shared" si="988"/>
        <v>5%-7%</v>
      </c>
      <c r="DZ76" s="729"/>
      <c r="EA76" s="718">
        <f>DZ76*VLOOKUP(DW76,$B$157:$C$159,2,FALSE)</f>
        <v>0</v>
      </c>
      <c r="EB76" s="730"/>
      <c r="EC76" s="730"/>
      <c r="ED76" s="719" t="str">
        <f t="shared" si="892"/>
        <v/>
      </c>
      <c r="EE76" s="1046" t="str">
        <f t="shared" si="893"/>
        <v/>
      </c>
      <c r="EF76" s="1022"/>
      <c r="EG76" s="729" t="str">
        <f t="shared" si="894"/>
        <v/>
      </c>
      <c r="EH76" s="722">
        <f t="shared" si="895"/>
        <v>130</v>
      </c>
      <c r="EI76" s="715" t="str">
        <f t="shared" si="989"/>
        <v>GTS-120</v>
      </c>
      <c r="EJ76" s="715">
        <f t="shared" si="990"/>
        <v>1110</v>
      </c>
      <c r="EK76" s="716" t="str">
        <f t="shared" si="991"/>
        <v>5%-7%</v>
      </c>
      <c r="EL76" s="729"/>
      <c r="EM76" s="718">
        <f>EL76*VLOOKUP(EI76,$B$157:$C$159,2,FALSE)</f>
        <v>0</v>
      </c>
      <c r="EN76" s="730"/>
      <c r="EO76" s="730"/>
      <c r="EP76" s="719" t="str">
        <f t="shared" si="896"/>
        <v/>
      </c>
      <c r="EQ76" s="1046" t="str">
        <f t="shared" si="897"/>
        <v/>
      </c>
      <c r="ER76" s="1022"/>
      <c r="ES76" s="729" t="str">
        <f t="shared" si="898"/>
        <v/>
      </c>
      <c r="ET76" s="722">
        <f t="shared" si="899"/>
        <v>130</v>
      </c>
      <c r="EU76" s="715" t="str">
        <f t="shared" si="992"/>
        <v>GTS-120</v>
      </c>
      <c r="EV76" s="715">
        <f t="shared" si="993"/>
        <v>1110</v>
      </c>
      <c r="EW76" s="716" t="str">
        <f t="shared" si="994"/>
        <v>5%-7%</v>
      </c>
      <c r="EX76" s="729"/>
      <c r="EY76" s="718">
        <f>EX76*VLOOKUP(EU76,$B$157:$C$159,2,FALSE)</f>
        <v>0</v>
      </c>
      <c r="EZ76" s="730"/>
      <c r="FA76" s="730"/>
      <c r="FB76" s="719" t="str">
        <f t="shared" si="900"/>
        <v/>
      </c>
      <c r="FC76" s="1046" t="str">
        <f t="shared" si="901"/>
        <v/>
      </c>
      <c r="FD76" s="1022"/>
      <c r="FE76" s="729" t="str">
        <f t="shared" si="902"/>
        <v/>
      </c>
      <c r="FF76" s="722">
        <f t="shared" si="903"/>
        <v>130</v>
      </c>
      <c r="FG76" s="715" t="str">
        <f t="shared" si="995"/>
        <v>GTS-120</v>
      </c>
      <c r="FH76" s="715">
        <f t="shared" si="996"/>
        <v>1110</v>
      </c>
      <c r="FI76" s="716" t="str">
        <f t="shared" si="997"/>
        <v>5%-7%</v>
      </c>
      <c r="FJ76" s="729"/>
      <c r="FK76" s="718">
        <f>FJ76*VLOOKUP(FG76,$B$157:$C$159,2,FALSE)</f>
        <v>0</v>
      </c>
      <c r="FL76" s="730"/>
      <c r="FM76" s="730"/>
      <c r="FN76" s="719" t="str">
        <f t="shared" si="904"/>
        <v/>
      </c>
      <c r="FO76" s="1046" t="str">
        <f t="shared" si="905"/>
        <v/>
      </c>
      <c r="FP76" s="1022"/>
      <c r="FQ76" s="729" t="str">
        <f t="shared" si="906"/>
        <v/>
      </c>
      <c r="FR76" s="722">
        <f t="shared" si="907"/>
        <v>130</v>
      </c>
      <c r="FS76" s="715" t="str">
        <f t="shared" si="998"/>
        <v>GTS-120</v>
      </c>
      <c r="FT76" s="715">
        <f t="shared" si="999"/>
        <v>1110</v>
      </c>
      <c r="FU76" s="716" t="str">
        <f t="shared" si="1000"/>
        <v>5%-7%</v>
      </c>
      <c r="FV76" s="729"/>
      <c r="FW76" s="718">
        <f>FV76*VLOOKUP(FS76,$B$157:$C$159,2,FALSE)</f>
        <v>0</v>
      </c>
      <c r="FX76" s="730"/>
      <c r="FY76" s="730"/>
      <c r="FZ76" s="719" t="str">
        <f t="shared" si="908"/>
        <v/>
      </c>
      <c r="GA76" s="1046" t="str">
        <f t="shared" si="909"/>
        <v/>
      </c>
      <c r="GB76" s="1022"/>
      <c r="GC76" s="729" t="str">
        <f t="shared" si="910"/>
        <v/>
      </c>
      <c r="GD76" s="1048">
        <f t="shared" si="911"/>
        <v>0</v>
      </c>
      <c r="GE76" s="1047" t="str">
        <f t="shared" si="912"/>
        <v/>
      </c>
      <c r="GF76" s="722">
        <f t="shared" si="913"/>
        <v>130</v>
      </c>
      <c r="GG76" s="715" t="str">
        <f t="shared" si="1001"/>
        <v>GTS-120</v>
      </c>
      <c r="GH76" s="715">
        <f t="shared" si="1002"/>
        <v>1110</v>
      </c>
      <c r="GI76" s="716" t="str">
        <f t="shared" si="1003"/>
        <v>5%-7%</v>
      </c>
      <c r="GJ76" s="729"/>
      <c r="GK76" s="718">
        <f>GJ76*VLOOKUP(GG76,$B$157:$C$159,2,FALSE)</f>
        <v>0</v>
      </c>
      <c r="GL76" s="730"/>
      <c r="GM76" s="730"/>
      <c r="GN76" s="719" t="str">
        <f t="shared" si="914"/>
        <v/>
      </c>
      <c r="GO76" s="1046" t="str">
        <f t="shared" si="915"/>
        <v/>
      </c>
      <c r="GP76" s="1022"/>
      <c r="GQ76" s="729" t="str">
        <f t="shared" si="916"/>
        <v/>
      </c>
      <c r="GR76" s="722">
        <f t="shared" si="917"/>
        <v>130</v>
      </c>
      <c r="GS76" s="715" t="str">
        <f t="shared" si="1004"/>
        <v>GTS-120</v>
      </c>
      <c r="GT76" s="715">
        <f t="shared" si="1005"/>
        <v>1110</v>
      </c>
      <c r="GU76" s="716" t="str">
        <f t="shared" si="1006"/>
        <v>5%-7%</v>
      </c>
      <c r="GV76" s="729"/>
      <c r="GW76" s="718">
        <f>GV76*VLOOKUP(GS76,$B$157:$C$159,2,FALSE)</f>
        <v>0</v>
      </c>
      <c r="GX76" s="730"/>
      <c r="GY76" s="730"/>
      <c r="GZ76" s="719" t="str">
        <f t="shared" si="918"/>
        <v/>
      </c>
      <c r="HA76" s="1046" t="str">
        <f t="shared" si="919"/>
        <v/>
      </c>
      <c r="HB76" s="1022"/>
      <c r="HC76" s="729" t="str">
        <f t="shared" si="920"/>
        <v/>
      </c>
      <c r="HD76" s="722">
        <f t="shared" si="921"/>
        <v>130</v>
      </c>
      <c r="HE76" s="715" t="str">
        <f t="shared" si="1007"/>
        <v>GTS-120</v>
      </c>
      <c r="HF76" s="715">
        <f t="shared" si="1008"/>
        <v>1110</v>
      </c>
      <c r="HG76" s="716" t="str">
        <f t="shared" si="1009"/>
        <v>5%-7%</v>
      </c>
      <c r="HH76" s="729"/>
      <c r="HI76" s="718">
        <f>HH76*VLOOKUP(HE76,$B$157:$C$159,2,FALSE)</f>
        <v>0</v>
      </c>
      <c r="HJ76" s="730"/>
      <c r="HK76" s="730"/>
      <c r="HL76" s="719" t="str">
        <f t="shared" si="922"/>
        <v/>
      </c>
      <c r="HM76" s="1046" t="str">
        <f t="shared" si="923"/>
        <v/>
      </c>
      <c r="HN76" s="1022"/>
      <c r="HO76" s="729" t="str">
        <f t="shared" si="924"/>
        <v/>
      </c>
      <c r="HP76" s="722">
        <f t="shared" si="925"/>
        <v>130</v>
      </c>
      <c r="HQ76" s="715" t="str">
        <f t="shared" si="1010"/>
        <v>GTS-120</v>
      </c>
      <c r="HR76" s="715">
        <f t="shared" si="1011"/>
        <v>1110</v>
      </c>
      <c r="HS76" s="716" t="str">
        <f t="shared" si="1012"/>
        <v>5%-7%</v>
      </c>
      <c r="HT76" s="729"/>
      <c r="HU76" s="718">
        <f>HT76*VLOOKUP(HQ76,$B$157:$C$159,2,FALSE)</f>
        <v>0</v>
      </c>
      <c r="HV76" s="730"/>
      <c r="HW76" s="730"/>
      <c r="HX76" s="719" t="str">
        <f t="shared" si="926"/>
        <v/>
      </c>
      <c r="HY76" s="1046" t="str">
        <f t="shared" si="927"/>
        <v/>
      </c>
      <c r="HZ76" s="1022"/>
      <c r="IA76" s="729" t="str">
        <f t="shared" si="928"/>
        <v/>
      </c>
      <c r="IB76" s="722">
        <f t="shared" si="929"/>
        <v>130</v>
      </c>
      <c r="IC76" s="715" t="str">
        <f t="shared" si="1013"/>
        <v>GTS-120</v>
      </c>
      <c r="ID76" s="715">
        <f t="shared" si="1014"/>
        <v>1110</v>
      </c>
      <c r="IE76" s="716" t="str">
        <f t="shared" si="1015"/>
        <v>5%-7%</v>
      </c>
      <c r="IF76" s="729"/>
      <c r="IG76" s="718">
        <f>IF76*VLOOKUP(IC76,$B$157:$C$159,2,FALSE)</f>
        <v>0</v>
      </c>
      <c r="IH76" s="730"/>
      <c r="II76" s="730"/>
      <c r="IJ76" s="719" t="str">
        <f t="shared" si="930"/>
        <v/>
      </c>
      <c r="IK76" s="1046" t="str">
        <f t="shared" si="931"/>
        <v/>
      </c>
      <c r="IL76" s="1022"/>
      <c r="IM76" s="729" t="str">
        <f t="shared" si="932"/>
        <v/>
      </c>
      <c r="IN76" s="1048">
        <f t="shared" si="933"/>
        <v>0</v>
      </c>
      <c r="IO76" s="1047" t="str">
        <f t="shared" si="934"/>
        <v/>
      </c>
      <c r="IP76" s="722">
        <f t="shared" si="935"/>
        <v>130</v>
      </c>
      <c r="IQ76" s="715" t="str">
        <f t="shared" si="1016"/>
        <v>GTS-120</v>
      </c>
      <c r="IR76" s="715">
        <f t="shared" si="1017"/>
        <v>1110</v>
      </c>
      <c r="IS76" s="716" t="str">
        <f t="shared" si="1018"/>
        <v>5%-7%</v>
      </c>
      <c r="IT76" s="729"/>
      <c r="IU76" s="718">
        <f>IT76*VLOOKUP(IQ76,$B$157:$C$159,2,FALSE)</f>
        <v>0</v>
      </c>
      <c r="IV76" s="730"/>
      <c r="IW76" s="730"/>
      <c r="IX76" s="719" t="str">
        <f t="shared" si="936"/>
        <v/>
      </c>
      <c r="IY76" s="1046" t="str">
        <f t="shared" si="937"/>
        <v/>
      </c>
      <c r="IZ76" s="1022"/>
      <c r="JA76" s="729" t="str">
        <f t="shared" si="938"/>
        <v/>
      </c>
      <c r="JB76" s="722">
        <f t="shared" si="939"/>
        <v>130</v>
      </c>
      <c r="JC76" s="715" t="str">
        <f t="shared" si="1019"/>
        <v>GTS-120</v>
      </c>
      <c r="JD76" s="715">
        <f t="shared" si="1020"/>
        <v>1110</v>
      </c>
      <c r="JE76" s="716" t="str">
        <f t="shared" si="1021"/>
        <v>5%-7%</v>
      </c>
      <c r="JF76" s="729"/>
      <c r="JG76" s="718">
        <f>JF76*VLOOKUP(JC76,$B$157:$C$159,2,FALSE)</f>
        <v>0</v>
      </c>
      <c r="JH76" s="730"/>
      <c r="JI76" s="730"/>
      <c r="JJ76" s="719" t="str">
        <f t="shared" si="940"/>
        <v/>
      </c>
      <c r="JK76" s="1046" t="str">
        <f t="shared" si="941"/>
        <v/>
      </c>
      <c r="JL76" s="1022"/>
      <c r="JM76" s="729" t="str">
        <f t="shared" si="942"/>
        <v/>
      </c>
      <c r="JN76" s="722">
        <f t="shared" si="943"/>
        <v>130</v>
      </c>
      <c r="JO76" s="715" t="str">
        <f t="shared" si="1022"/>
        <v>GTS-120</v>
      </c>
      <c r="JP76" s="715">
        <f t="shared" si="1023"/>
        <v>1110</v>
      </c>
      <c r="JQ76" s="716" t="str">
        <f t="shared" si="1024"/>
        <v>5%-7%</v>
      </c>
      <c r="JR76" s="729"/>
      <c r="JS76" s="718">
        <f>JR76*VLOOKUP(JO76,$B$157:$C$159,2,FALSE)</f>
        <v>0</v>
      </c>
      <c r="JT76" s="730"/>
      <c r="JU76" s="730"/>
      <c r="JV76" s="719" t="str">
        <f t="shared" si="944"/>
        <v/>
      </c>
      <c r="JW76" s="1046" t="str">
        <f t="shared" si="945"/>
        <v/>
      </c>
      <c r="JX76" s="1022"/>
      <c r="JY76" s="729" t="str">
        <f t="shared" si="946"/>
        <v/>
      </c>
      <c r="JZ76" s="722">
        <f t="shared" si="947"/>
        <v>130</v>
      </c>
      <c r="KA76" s="715" t="str">
        <f t="shared" si="1025"/>
        <v>GTS-120</v>
      </c>
      <c r="KB76" s="715">
        <f t="shared" si="1026"/>
        <v>1110</v>
      </c>
      <c r="KC76" s="716" t="str">
        <f t="shared" si="1027"/>
        <v>5%-7%</v>
      </c>
      <c r="KD76" s="729"/>
      <c r="KE76" s="718">
        <f>KD76*VLOOKUP(KA76,$B$157:$C$159,2,FALSE)</f>
        <v>0</v>
      </c>
      <c r="KF76" s="730"/>
      <c r="KG76" s="730"/>
      <c r="KH76" s="719" t="str">
        <f t="shared" si="948"/>
        <v/>
      </c>
      <c r="KI76" s="1046" t="str">
        <f t="shared" si="949"/>
        <v/>
      </c>
      <c r="KJ76" s="1022"/>
      <c r="KK76" s="729" t="str">
        <f t="shared" si="950"/>
        <v/>
      </c>
      <c r="KL76" s="722">
        <f t="shared" si="951"/>
        <v>130</v>
      </c>
      <c r="KM76" s="715" t="str">
        <f t="shared" si="1028"/>
        <v>GTS-120</v>
      </c>
      <c r="KN76" s="715">
        <f t="shared" si="1029"/>
        <v>1110</v>
      </c>
      <c r="KO76" s="716" t="str">
        <f t="shared" si="1030"/>
        <v>5%-7%</v>
      </c>
      <c r="KP76" s="729"/>
      <c r="KQ76" s="718">
        <f>KP76*VLOOKUP(KM76,$B$157:$C$159,2,FALSE)</f>
        <v>0</v>
      </c>
      <c r="KR76" s="730"/>
      <c r="KS76" s="730"/>
      <c r="KT76" s="719" t="str">
        <f t="shared" si="952"/>
        <v/>
      </c>
      <c r="KU76" s="1046" t="str">
        <f t="shared" si="953"/>
        <v/>
      </c>
      <c r="KV76" s="1022"/>
      <c r="KW76" s="729" t="str">
        <f t="shared" si="954"/>
        <v/>
      </c>
      <c r="KX76" s="1048">
        <f t="shared" si="955"/>
        <v>0</v>
      </c>
      <c r="KY76" s="1047" t="str">
        <f t="shared" si="956"/>
        <v/>
      </c>
    </row>
    <row r="77" spans="1:311" ht="15.75">
      <c r="A77" s="1021" t="s">
        <v>41</v>
      </c>
      <c r="B77" s="759">
        <v>140</v>
      </c>
      <c r="C77" s="715" t="str">
        <f>VLOOKUP($B77,'OP Info'!$C$142:$J$150,4,FALSE)</f>
        <v>GTS-120</v>
      </c>
      <c r="D77" s="715">
        <f>VLOOKUP($B77,'OP Info'!$C$142:$J$150,3,FALSE)</f>
        <v>585</v>
      </c>
      <c r="E77" s="716" t="str">
        <f>CONCATENATE(VLOOKUP($B77,'OP Info'!$C$142:$J$150,5,FALSE),"%-",VLOOKUP($B77,'OP Info'!$C$142:$J$150,6,FALSE),"%")</f>
        <v>5%-7%</v>
      </c>
      <c r="F77" s="729"/>
      <c r="G77" s="718">
        <f>F77*VLOOKUP(C77,$B$157:$C$159,2,FALSE)</f>
        <v>0</v>
      </c>
      <c r="H77" s="730"/>
      <c r="I77" s="730"/>
      <c r="J77" s="719" t="str">
        <f t="shared" si="848"/>
        <v/>
      </c>
      <c r="K77" s="1046" t="str">
        <f t="shared" si="849"/>
        <v/>
      </c>
      <c r="L77" s="720"/>
      <c r="M77" s="721" t="str">
        <f t="shared" si="850"/>
        <v/>
      </c>
      <c r="N77" s="745">
        <f t="shared" si="851"/>
        <v>140</v>
      </c>
      <c r="O77" s="730" t="str">
        <f t="shared" si="957"/>
        <v>GTS-120</v>
      </c>
      <c r="P77" s="730">
        <f t="shared" si="958"/>
        <v>585</v>
      </c>
      <c r="Q77" s="730" t="str">
        <f t="shared" si="959"/>
        <v>5%-7%</v>
      </c>
      <c r="R77" s="729"/>
      <c r="S77" s="729">
        <f>R77*VLOOKUP(O77,$B$157:$C$159,2,FALSE)</f>
        <v>0</v>
      </c>
      <c r="T77" s="730"/>
      <c r="U77" s="730"/>
      <c r="V77" s="719" t="str">
        <f t="shared" si="852"/>
        <v/>
      </c>
      <c r="W77" s="1046" t="str">
        <f t="shared" si="853"/>
        <v/>
      </c>
      <c r="X77" s="1022"/>
      <c r="Y77" s="721" t="str">
        <f t="shared" si="854"/>
        <v/>
      </c>
      <c r="Z77" s="745">
        <f t="shared" si="855"/>
        <v>140</v>
      </c>
      <c r="AA77" s="730" t="str">
        <f t="shared" si="960"/>
        <v>GTS-120</v>
      </c>
      <c r="AB77" s="730">
        <f t="shared" si="961"/>
        <v>585</v>
      </c>
      <c r="AC77" s="730" t="str">
        <f t="shared" si="962"/>
        <v>5%-7%</v>
      </c>
      <c r="AD77" s="729"/>
      <c r="AE77" s="718">
        <f>AD77*VLOOKUP(AA77,$B$157:$C$159,2,FALSE)</f>
        <v>0</v>
      </c>
      <c r="AF77" s="730"/>
      <c r="AG77" s="730"/>
      <c r="AH77" s="719" t="str">
        <f t="shared" si="856"/>
        <v/>
      </c>
      <c r="AI77" s="719" t="str">
        <f t="shared" si="857"/>
        <v/>
      </c>
      <c r="AJ77" s="1022"/>
      <c r="AK77" s="721" t="str">
        <f t="shared" si="858"/>
        <v/>
      </c>
      <c r="AL77" s="745">
        <f t="shared" si="859"/>
        <v>140</v>
      </c>
      <c r="AM77" s="730" t="str">
        <f t="shared" si="963"/>
        <v>GTS-120</v>
      </c>
      <c r="AN77" s="730">
        <f t="shared" si="964"/>
        <v>585</v>
      </c>
      <c r="AO77" s="730" t="str">
        <f t="shared" si="965"/>
        <v>5%-7%</v>
      </c>
      <c r="AP77" s="729"/>
      <c r="AQ77" s="718">
        <f>AP77*VLOOKUP(AM77,$B$157:$C$159,2,FALSE)</f>
        <v>0</v>
      </c>
      <c r="AR77" s="730"/>
      <c r="AS77" s="730"/>
      <c r="AT77" s="719" t="str">
        <f t="shared" si="966"/>
        <v/>
      </c>
      <c r="AU77" s="1046" t="str">
        <f t="shared" si="967"/>
        <v/>
      </c>
      <c r="AV77" s="1022"/>
      <c r="AW77" s="721" t="str">
        <f t="shared" si="862"/>
        <v/>
      </c>
      <c r="AX77" s="745">
        <f t="shared" si="863"/>
        <v>140</v>
      </c>
      <c r="AY77" s="730" t="str">
        <f t="shared" si="968"/>
        <v>GTS-120</v>
      </c>
      <c r="AZ77" s="730">
        <f t="shared" si="969"/>
        <v>585</v>
      </c>
      <c r="BA77" s="730" t="str">
        <f t="shared" si="970"/>
        <v>5%-7%</v>
      </c>
      <c r="BB77" s="729"/>
      <c r="BC77" s="718">
        <f>BB77*VLOOKUP(AY77,$B$157:$C$159,2,FALSE)</f>
        <v>0</v>
      </c>
      <c r="BD77" s="730"/>
      <c r="BE77" s="730"/>
      <c r="BF77" s="719" t="str">
        <f t="shared" si="864"/>
        <v/>
      </c>
      <c r="BG77" s="1046" t="str">
        <f t="shared" si="865"/>
        <v/>
      </c>
      <c r="BH77" s="1022"/>
      <c r="BI77" s="721" t="str">
        <f t="shared" si="866"/>
        <v/>
      </c>
      <c r="BJ77" s="731">
        <f t="shared" si="867"/>
        <v>0</v>
      </c>
      <c r="BK77" s="1047" t="str">
        <f t="shared" si="868"/>
        <v/>
      </c>
      <c r="BL77" s="745">
        <f t="shared" si="869"/>
        <v>140</v>
      </c>
      <c r="BM77" s="730" t="str">
        <f t="shared" si="971"/>
        <v>GTS-120</v>
      </c>
      <c r="BN77" s="730">
        <f t="shared" si="972"/>
        <v>585</v>
      </c>
      <c r="BO77" s="730" t="str">
        <f t="shared" si="973"/>
        <v>5%-7%</v>
      </c>
      <c r="BP77" s="729"/>
      <c r="BQ77" s="718">
        <f>BP77*VLOOKUP(BM77,$B$157:$C$159,2,FALSE)</f>
        <v>0</v>
      </c>
      <c r="BR77" s="730"/>
      <c r="BS77" s="730"/>
      <c r="BT77" s="719" t="str">
        <f t="shared" si="870"/>
        <v/>
      </c>
      <c r="BU77" s="1046" t="str">
        <f t="shared" si="871"/>
        <v/>
      </c>
      <c r="BV77" s="1022"/>
      <c r="BW77" s="729" t="str">
        <f t="shared" si="872"/>
        <v/>
      </c>
      <c r="BX77" s="745">
        <f t="shared" si="873"/>
        <v>140</v>
      </c>
      <c r="BY77" s="730" t="str">
        <f t="shared" si="974"/>
        <v>GTS-120</v>
      </c>
      <c r="BZ77" s="730">
        <f t="shared" si="975"/>
        <v>585</v>
      </c>
      <c r="CA77" s="730" t="str">
        <f t="shared" si="976"/>
        <v>5%-7%</v>
      </c>
      <c r="CB77" s="729"/>
      <c r="CC77" s="718">
        <f>CB77*VLOOKUP(BY77,$B$157:$C$159,2,FALSE)</f>
        <v>0</v>
      </c>
      <c r="CD77" s="730"/>
      <c r="CE77" s="730"/>
      <c r="CF77" s="719" t="str">
        <f t="shared" si="874"/>
        <v/>
      </c>
      <c r="CG77" s="1046" t="str">
        <f t="shared" si="875"/>
        <v/>
      </c>
      <c r="CH77" s="1022"/>
      <c r="CI77" s="729" t="str">
        <f t="shared" si="876"/>
        <v/>
      </c>
      <c r="CJ77" s="745">
        <f t="shared" si="877"/>
        <v>140</v>
      </c>
      <c r="CK77" s="730" t="str">
        <f t="shared" si="977"/>
        <v>GTS-120</v>
      </c>
      <c r="CL77" s="730">
        <f t="shared" si="978"/>
        <v>585</v>
      </c>
      <c r="CM77" s="730" t="str">
        <f t="shared" si="979"/>
        <v>5%-7%</v>
      </c>
      <c r="CN77" s="729"/>
      <c r="CO77" s="718">
        <f>CN77*VLOOKUP(CK77,$B$157:$C$159,2,FALSE)</f>
        <v>0</v>
      </c>
      <c r="CP77" s="730"/>
      <c r="CQ77" s="730"/>
      <c r="CR77" s="719" t="str">
        <f t="shared" si="878"/>
        <v/>
      </c>
      <c r="CS77" s="1046" t="str">
        <f t="shared" si="879"/>
        <v/>
      </c>
      <c r="CT77" s="1022"/>
      <c r="CU77" s="729" t="str">
        <f t="shared" si="880"/>
        <v/>
      </c>
      <c r="CV77" s="745">
        <f t="shared" si="881"/>
        <v>140</v>
      </c>
      <c r="CW77" s="730" t="str">
        <f t="shared" si="980"/>
        <v>GTS-120</v>
      </c>
      <c r="CX77" s="730">
        <f t="shared" si="981"/>
        <v>585</v>
      </c>
      <c r="CY77" s="730" t="str">
        <f t="shared" si="982"/>
        <v>5%-7%</v>
      </c>
      <c r="CZ77" s="729"/>
      <c r="DA77" s="718">
        <f>CZ77*VLOOKUP(CW77,$B$157:$C$159,2,FALSE)</f>
        <v>0</v>
      </c>
      <c r="DB77" s="730"/>
      <c r="DC77" s="730"/>
      <c r="DD77" s="719" t="str">
        <f t="shared" si="882"/>
        <v/>
      </c>
      <c r="DE77" s="1046" t="str">
        <f t="shared" si="883"/>
        <v/>
      </c>
      <c r="DF77" s="1022"/>
      <c r="DG77" s="729" t="str">
        <f t="shared" si="884"/>
        <v/>
      </c>
      <c r="DH77" s="745">
        <f t="shared" si="885"/>
        <v>140</v>
      </c>
      <c r="DI77" s="730" t="str">
        <f t="shared" si="983"/>
        <v>GTS-120</v>
      </c>
      <c r="DJ77" s="730">
        <f t="shared" si="984"/>
        <v>585</v>
      </c>
      <c r="DK77" s="730" t="str">
        <f t="shared" si="985"/>
        <v>5%-7%</v>
      </c>
      <c r="DL77" s="729"/>
      <c r="DM77" s="718">
        <f>DL77*VLOOKUP(DI77,$B$157:$C$159,2,FALSE)</f>
        <v>0</v>
      </c>
      <c r="DN77" s="730"/>
      <c r="DO77" s="730"/>
      <c r="DP77" s="719" t="str">
        <f t="shared" si="886"/>
        <v/>
      </c>
      <c r="DQ77" s="1046" t="str">
        <f t="shared" si="887"/>
        <v/>
      </c>
      <c r="DR77" s="1022"/>
      <c r="DS77" s="746" t="str">
        <f t="shared" si="888"/>
        <v/>
      </c>
      <c r="DT77" s="731">
        <f t="shared" si="889"/>
        <v>0</v>
      </c>
      <c r="DU77" s="1047" t="str">
        <f t="shared" si="890"/>
        <v/>
      </c>
      <c r="DV77" s="745">
        <f t="shared" si="891"/>
        <v>140</v>
      </c>
      <c r="DW77" s="730" t="str">
        <f t="shared" si="986"/>
        <v>GTS-120</v>
      </c>
      <c r="DX77" s="730">
        <f t="shared" si="987"/>
        <v>585</v>
      </c>
      <c r="DY77" s="730" t="str">
        <f t="shared" si="988"/>
        <v>5%-7%</v>
      </c>
      <c r="DZ77" s="729"/>
      <c r="EA77" s="718">
        <f>DZ77*VLOOKUP(DW77,$B$157:$C$159,2,FALSE)</f>
        <v>0</v>
      </c>
      <c r="EB77" s="730"/>
      <c r="EC77" s="730"/>
      <c r="ED77" s="719" t="str">
        <f t="shared" si="892"/>
        <v/>
      </c>
      <c r="EE77" s="1046" t="str">
        <f t="shared" si="893"/>
        <v/>
      </c>
      <c r="EF77" s="1022"/>
      <c r="EG77" s="729" t="str">
        <f t="shared" si="894"/>
        <v/>
      </c>
      <c r="EH77" s="745">
        <f t="shared" si="895"/>
        <v>140</v>
      </c>
      <c r="EI77" s="730" t="str">
        <f t="shared" si="989"/>
        <v>GTS-120</v>
      </c>
      <c r="EJ77" s="730">
        <f t="shared" si="990"/>
        <v>585</v>
      </c>
      <c r="EK77" s="730" t="str">
        <f t="shared" si="991"/>
        <v>5%-7%</v>
      </c>
      <c r="EL77" s="729"/>
      <c r="EM77" s="718">
        <f>EL77*VLOOKUP(EI77,$B$157:$C$159,2,FALSE)</f>
        <v>0</v>
      </c>
      <c r="EN77" s="730"/>
      <c r="EO77" s="730"/>
      <c r="EP77" s="719" t="str">
        <f t="shared" si="896"/>
        <v/>
      </c>
      <c r="EQ77" s="1046" t="str">
        <f t="shared" si="897"/>
        <v/>
      </c>
      <c r="ER77" s="1022"/>
      <c r="ES77" s="729" t="str">
        <f t="shared" si="898"/>
        <v/>
      </c>
      <c r="ET77" s="745">
        <f t="shared" si="899"/>
        <v>140</v>
      </c>
      <c r="EU77" s="730" t="str">
        <f t="shared" si="992"/>
        <v>GTS-120</v>
      </c>
      <c r="EV77" s="730">
        <f t="shared" si="993"/>
        <v>585</v>
      </c>
      <c r="EW77" s="730" t="str">
        <f t="shared" si="994"/>
        <v>5%-7%</v>
      </c>
      <c r="EX77" s="729"/>
      <c r="EY77" s="718">
        <f>EX77*VLOOKUP(EU77,$B$157:$C$159,2,FALSE)</f>
        <v>0</v>
      </c>
      <c r="EZ77" s="730"/>
      <c r="FA77" s="730"/>
      <c r="FB77" s="719" t="str">
        <f t="shared" si="900"/>
        <v/>
      </c>
      <c r="FC77" s="1046" t="str">
        <f t="shared" si="901"/>
        <v/>
      </c>
      <c r="FD77" s="1022"/>
      <c r="FE77" s="729" t="str">
        <f t="shared" si="902"/>
        <v/>
      </c>
      <c r="FF77" s="745">
        <f t="shared" si="903"/>
        <v>140</v>
      </c>
      <c r="FG77" s="730" t="str">
        <f t="shared" si="995"/>
        <v>GTS-120</v>
      </c>
      <c r="FH77" s="730">
        <f t="shared" si="996"/>
        <v>585</v>
      </c>
      <c r="FI77" s="730" t="str">
        <f t="shared" si="997"/>
        <v>5%-7%</v>
      </c>
      <c r="FJ77" s="729"/>
      <c r="FK77" s="718">
        <f>FJ77*VLOOKUP(FG77,$B$157:$C$159,2,FALSE)</f>
        <v>0</v>
      </c>
      <c r="FL77" s="730"/>
      <c r="FM77" s="730"/>
      <c r="FN77" s="719" t="str">
        <f t="shared" si="904"/>
        <v/>
      </c>
      <c r="FO77" s="1046" t="str">
        <f t="shared" si="905"/>
        <v/>
      </c>
      <c r="FP77" s="1022"/>
      <c r="FQ77" s="729" t="str">
        <f t="shared" si="906"/>
        <v/>
      </c>
      <c r="FR77" s="745">
        <f t="shared" si="907"/>
        <v>140</v>
      </c>
      <c r="FS77" s="730" t="str">
        <f t="shared" si="998"/>
        <v>GTS-120</v>
      </c>
      <c r="FT77" s="730">
        <f t="shared" si="999"/>
        <v>585</v>
      </c>
      <c r="FU77" s="730" t="str">
        <f t="shared" si="1000"/>
        <v>5%-7%</v>
      </c>
      <c r="FV77" s="729"/>
      <c r="FW77" s="718">
        <f>FV77*VLOOKUP(FS77,$B$157:$C$159,2,FALSE)</f>
        <v>0</v>
      </c>
      <c r="FX77" s="730"/>
      <c r="FY77" s="730"/>
      <c r="FZ77" s="719" t="str">
        <f t="shared" si="908"/>
        <v/>
      </c>
      <c r="GA77" s="1046" t="str">
        <f t="shared" si="909"/>
        <v/>
      </c>
      <c r="GB77" s="1022"/>
      <c r="GC77" s="729" t="str">
        <f t="shared" si="910"/>
        <v/>
      </c>
      <c r="GD77" s="1048">
        <f t="shared" si="911"/>
        <v>0</v>
      </c>
      <c r="GE77" s="1047" t="str">
        <f t="shared" si="912"/>
        <v/>
      </c>
      <c r="GF77" s="745">
        <f t="shared" si="913"/>
        <v>140</v>
      </c>
      <c r="GG77" s="730" t="str">
        <f t="shared" si="1001"/>
        <v>GTS-120</v>
      </c>
      <c r="GH77" s="730">
        <f t="shared" si="1002"/>
        <v>585</v>
      </c>
      <c r="GI77" s="730" t="str">
        <f t="shared" si="1003"/>
        <v>5%-7%</v>
      </c>
      <c r="GJ77" s="729"/>
      <c r="GK77" s="718">
        <f>GJ77*VLOOKUP(GG77,$B$157:$C$159,2,FALSE)</f>
        <v>0</v>
      </c>
      <c r="GL77" s="730"/>
      <c r="GM77" s="730"/>
      <c r="GN77" s="719" t="str">
        <f t="shared" si="914"/>
        <v/>
      </c>
      <c r="GO77" s="1046" t="str">
        <f t="shared" si="915"/>
        <v/>
      </c>
      <c r="GP77" s="1022"/>
      <c r="GQ77" s="729" t="str">
        <f t="shared" si="916"/>
        <v/>
      </c>
      <c r="GR77" s="745">
        <f t="shared" si="917"/>
        <v>140</v>
      </c>
      <c r="GS77" s="730" t="str">
        <f t="shared" si="1004"/>
        <v>GTS-120</v>
      </c>
      <c r="GT77" s="730">
        <f t="shared" si="1005"/>
        <v>585</v>
      </c>
      <c r="GU77" s="730" t="str">
        <f t="shared" si="1006"/>
        <v>5%-7%</v>
      </c>
      <c r="GV77" s="729"/>
      <c r="GW77" s="718">
        <f>GV77*VLOOKUP(GS77,$B$157:$C$159,2,FALSE)</f>
        <v>0</v>
      </c>
      <c r="GX77" s="730"/>
      <c r="GY77" s="730"/>
      <c r="GZ77" s="719" t="str">
        <f t="shared" si="918"/>
        <v/>
      </c>
      <c r="HA77" s="1046" t="str">
        <f t="shared" si="919"/>
        <v/>
      </c>
      <c r="HB77" s="1022"/>
      <c r="HC77" s="729" t="str">
        <f t="shared" si="920"/>
        <v/>
      </c>
      <c r="HD77" s="745">
        <f t="shared" si="921"/>
        <v>140</v>
      </c>
      <c r="HE77" s="730" t="str">
        <f t="shared" si="1007"/>
        <v>GTS-120</v>
      </c>
      <c r="HF77" s="730">
        <f t="shared" si="1008"/>
        <v>585</v>
      </c>
      <c r="HG77" s="730" t="str">
        <f t="shared" si="1009"/>
        <v>5%-7%</v>
      </c>
      <c r="HH77" s="729"/>
      <c r="HI77" s="718">
        <f>HH77*VLOOKUP(HE77,$B$157:$C$159,2,FALSE)</f>
        <v>0</v>
      </c>
      <c r="HJ77" s="730"/>
      <c r="HK77" s="730"/>
      <c r="HL77" s="719" t="str">
        <f t="shared" si="922"/>
        <v/>
      </c>
      <c r="HM77" s="1046" t="str">
        <f t="shared" si="923"/>
        <v/>
      </c>
      <c r="HN77" s="1022"/>
      <c r="HO77" s="729" t="str">
        <f t="shared" si="924"/>
        <v/>
      </c>
      <c r="HP77" s="745">
        <f t="shared" si="925"/>
        <v>140</v>
      </c>
      <c r="HQ77" s="730" t="str">
        <f t="shared" si="1010"/>
        <v>GTS-120</v>
      </c>
      <c r="HR77" s="730">
        <f t="shared" si="1011"/>
        <v>585</v>
      </c>
      <c r="HS77" s="730" t="str">
        <f t="shared" si="1012"/>
        <v>5%-7%</v>
      </c>
      <c r="HT77" s="729"/>
      <c r="HU77" s="718">
        <f>HT77*VLOOKUP(HQ77,$B$157:$C$159,2,FALSE)</f>
        <v>0</v>
      </c>
      <c r="HV77" s="730"/>
      <c r="HW77" s="730"/>
      <c r="HX77" s="719" t="str">
        <f t="shared" si="926"/>
        <v/>
      </c>
      <c r="HY77" s="1046" t="str">
        <f t="shared" si="927"/>
        <v/>
      </c>
      <c r="HZ77" s="1022"/>
      <c r="IA77" s="729" t="str">
        <f t="shared" si="928"/>
        <v/>
      </c>
      <c r="IB77" s="745">
        <f t="shared" si="929"/>
        <v>140</v>
      </c>
      <c r="IC77" s="730" t="str">
        <f t="shared" si="1013"/>
        <v>GTS-120</v>
      </c>
      <c r="ID77" s="730">
        <f t="shared" si="1014"/>
        <v>585</v>
      </c>
      <c r="IE77" s="730" t="str">
        <f t="shared" si="1015"/>
        <v>5%-7%</v>
      </c>
      <c r="IF77" s="729"/>
      <c r="IG77" s="718">
        <f>IF77*VLOOKUP(IC77,$B$157:$C$159,2,FALSE)</f>
        <v>0</v>
      </c>
      <c r="IH77" s="730"/>
      <c r="II77" s="730"/>
      <c r="IJ77" s="719" t="str">
        <f t="shared" si="930"/>
        <v/>
      </c>
      <c r="IK77" s="1046" t="str">
        <f t="shared" si="931"/>
        <v/>
      </c>
      <c r="IL77" s="1022"/>
      <c r="IM77" s="729" t="str">
        <f t="shared" si="932"/>
        <v/>
      </c>
      <c r="IN77" s="1048">
        <f t="shared" si="933"/>
        <v>0</v>
      </c>
      <c r="IO77" s="1047" t="str">
        <f t="shared" si="934"/>
        <v/>
      </c>
      <c r="IP77" s="745">
        <f t="shared" si="935"/>
        <v>140</v>
      </c>
      <c r="IQ77" s="730" t="str">
        <f t="shared" si="1016"/>
        <v>GTS-120</v>
      </c>
      <c r="IR77" s="730">
        <f t="shared" si="1017"/>
        <v>585</v>
      </c>
      <c r="IS77" s="730" t="str">
        <f t="shared" si="1018"/>
        <v>5%-7%</v>
      </c>
      <c r="IT77" s="729"/>
      <c r="IU77" s="718">
        <f>IT77*VLOOKUP(IQ77,$B$157:$C$159,2,FALSE)</f>
        <v>0</v>
      </c>
      <c r="IV77" s="730"/>
      <c r="IW77" s="730"/>
      <c r="IX77" s="719" t="str">
        <f t="shared" si="936"/>
        <v/>
      </c>
      <c r="IY77" s="1046" t="str">
        <f t="shared" si="937"/>
        <v/>
      </c>
      <c r="IZ77" s="1022"/>
      <c r="JA77" s="729" t="str">
        <f t="shared" si="938"/>
        <v/>
      </c>
      <c r="JB77" s="745">
        <f t="shared" si="939"/>
        <v>140</v>
      </c>
      <c r="JC77" s="730" t="str">
        <f t="shared" si="1019"/>
        <v>GTS-120</v>
      </c>
      <c r="JD77" s="730">
        <f t="shared" si="1020"/>
        <v>585</v>
      </c>
      <c r="JE77" s="730" t="str">
        <f t="shared" si="1021"/>
        <v>5%-7%</v>
      </c>
      <c r="JF77" s="729"/>
      <c r="JG77" s="718">
        <f>JF77*VLOOKUP(JC77,$B$157:$C$159,2,FALSE)</f>
        <v>0</v>
      </c>
      <c r="JH77" s="730"/>
      <c r="JI77" s="730"/>
      <c r="JJ77" s="719" t="str">
        <f t="shared" si="940"/>
        <v/>
      </c>
      <c r="JK77" s="1046" t="str">
        <f t="shared" si="941"/>
        <v/>
      </c>
      <c r="JL77" s="1022"/>
      <c r="JM77" s="729" t="str">
        <f t="shared" si="942"/>
        <v/>
      </c>
      <c r="JN77" s="745">
        <f t="shared" si="943"/>
        <v>140</v>
      </c>
      <c r="JO77" s="730" t="str">
        <f t="shared" si="1022"/>
        <v>GTS-120</v>
      </c>
      <c r="JP77" s="730">
        <f t="shared" si="1023"/>
        <v>585</v>
      </c>
      <c r="JQ77" s="730" t="str">
        <f t="shared" si="1024"/>
        <v>5%-7%</v>
      </c>
      <c r="JR77" s="729"/>
      <c r="JS77" s="718">
        <f>JR77*VLOOKUP(JO77,$B$157:$C$159,2,FALSE)</f>
        <v>0</v>
      </c>
      <c r="JT77" s="730"/>
      <c r="JU77" s="730"/>
      <c r="JV77" s="719" t="str">
        <f t="shared" si="944"/>
        <v/>
      </c>
      <c r="JW77" s="1046" t="str">
        <f t="shared" si="945"/>
        <v/>
      </c>
      <c r="JX77" s="1022"/>
      <c r="JY77" s="729" t="str">
        <f t="shared" si="946"/>
        <v/>
      </c>
      <c r="JZ77" s="745">
        <f t="shared" si="947"/>
        <v>140</v>
      </c>
      <c r="KA77" s="730" t="str">
        <f t="shared" si="1025"/>
        <v>GTS-120</v>
      </c>
      <c r="KB77" s="730">
        <f t="shared" si="1026"/>
        <v>585</v>
      </c>
      <c r="KC77" s="730" t="str">
        <f t="shared" si="1027"/>
        <v>5%-7%</v>
      </c>
      <c r="KD77" s="729"/>
      <c r="KE77" s="718">
        <f>KD77*VLOOKUP(KA77,$B$157:$C$159,2,FALSE)</f>
        <v>0</v>
      </c>
      <c r="KF77" s="730"/>
      <c r="KG77" s="730"/>
      <c r="KH77" s="719" t="str">
        <f t="shared" si="948"/>
        <v/>
      </c>
      <c r="KI77" s="1046" t="str">
        <f t="shared" si="949"/>
        <v/>
      </c>
      <c r="KJ77" s="1022"/>
      <c r="KK77" s="729" t="str">
        <f t="shared" si="950"/>
        <v/>
      </c>
      <c r="KL77" s="745">
        <f t="shared" si="951"/>
        <v>140</v>
      </c>
      <c r="KM77" s="730" t="str">
        <f t="shared" si="1028"/>
        <v>GTS-120</v>
      </c>
      <c r="KN77" s="730">
        <f t="shared" si="1029"/>
        <v>585</v>
      </c>
      <c r="KO77" s="730" t="str">
        <f t="shared" si="1030"/>
        <v>5%-7%</v>
      </c>
      <c r="KP77" s="729"/>
      <c r="KQ77" s="718">
        <f>KP77*VLOOKUP(KM77,$B$157:$C$159,2,FALSE)</f>
        <v>0</v>
      </c>
      <c r="KR77" s="730"/>
      <c r="KS77" s="730"/>
      <c r="KT77" s="719" t="str">
        <f t="shared" si="952"/>
        <v/>
      </c>
      <c r="KU77" s="1046" t="str">
        <f t="shared" si="953"/>
        <v/>
      </c>
      <c r="KV77" s="1022"/>
      <c r="KW77" s="729" t="str">
        <f t="shared" si="954"/>
        <v/>
      </c>
      <c r="KX77" s="1048">
        <f t="shared" si="955"/>
        <v>0</v>
      </c>
      <c r="KY77" s="1047" t="str">
        <f t="shared" si="956"/>
        <v/>
      </c>
    </row>
    <row r="78" spans="1:311" ht="15.75">
      <c r="A78" s="81"/>
      <c r="B78" s="769"/>
      <c r="C78" s="30"/>
      <c r="D78" s="30"/>
      <c r="E78" s="30"/>
      <c r="F78" s="92"/>
      <c r="G78" s="92"/>
      <c r="H78" s="96"/>
      <c r="I78" s="96"/>
      <c r="J78" s="96"/>
      <c r="K78" s="96"/>
      <c r="L78" s="96"/>
      <c r="M78" s="94"/>
      <c r="N78" s="27"/>
      <c r="O78" s="30"/>
      <c r="P78" s="30"/>
      <c r="Q78" s="30"/>
      <c r="R78" s="92"/>
      <c r="S78" s="92"/>
      <c r="T78" s="96"/>
      <c r="U78" s="96"/>
      <c r="V78" s="96"/>
      <c r="W78" s="96"/>
      <c r="X78" s="96"/>
      <c r="Y78" s="94"/>
      <c r="Z78" s="27"/>
      <c r="AA78" s="30"/>
      <c r="AB78" s="30"/>
      <c r="AC78" s="30"/>
      <c r="AD78" s="92"/>
      <c r="AE78" s="92"/>
      <c r="AF78" s="96"/>
      <c r="AG78" s="96"/>
      <c r="AH78" s="96"/>
      <c r="AI78" s="96"/>
      <c r="AJ78" s="96"/>
      <c r="AK78" s="94"/>
      <c r="AL78" s="27"/>
      <c r="AM78" s="30"/>
      <c r="AN78" s="30"/>
      <c r="AO78" s="30"/>
      <c r="AP78" s="92"/>
      <c r="AQ78" s="92"/>
      <c r="AR78" s="96"/>
      <c r="AS78" s="96"/>
      <c r="AT78" s="96"/>
      <c r="AU78" s="96"/>
      <c r="AV78" s="96"/>
      <c r="AW78" s="94"/>
      <c r="AX78" s="27"/>
      <c r="AY78" s="30"/>
      <c r="AZ78" s="30"/>
      <c r="BA78" s="30"/>
      <c r="BB78" s="92"/>
      <c r="BC78" s="92"/>
      <c r="BD78" s="96"/>
      <c r="BE78" s="96"/>
      <c r="BF78" s="96"/>
      <c r="BG78" s="96"/>
      <c r="BH78" s="96"/>
      <c r="BI78" s="94"/>
      <c r="BJ78" s="126"/>
      <c r="BL78" s="27"/>
      <c r="BM78" s="30"/>
      <c r="BN78" s="30"/>
      <c r="BO78" s="30"/>
      <c r="BP78" s="92"/>
      <c r="BQ78" s="92"/>
      <c r="BR78" s="96"/>
      <c r="BS78" s="96"/>
      <c r="BT78" s="96"/>
      <c r="BU78" s="96"/>
      <c r="BV78" s="96"/>
      <c r="BW78" s="94"/>
      <c r="BX78" s="27"/>
      <c r="BY78" s="30"/>
      <c r="BZ78" s="30"/>
      <c r="CA78" s="30"/>
      <c r="CB78" s="92"/>
      <c r="CC78" s="92"/>
      <c r="CD78" s="96"/>
      <c r="CE78" s="96"/>
      <c r="CF78" s="96"/>
      <c r="CG78" s="96"/>
      <c r="CH78" s="96"/>
      <c r="CI78" s="94"/>
      <c r="CJ78" s="27"/>
      <c r="CK78" s="30"/>
      <c r="CL78" s="30"/>
      <c r="CM78" s="30"/>
      <c r="CN78" s="92"/>
      <c r="CO78" s="92"/>
      <c r="CP78" s="96"/>
      <c r="CQ78" s="96"/>
      <c r="CR78" s="96"/>
      <c r="CS78" s="96"/>
      <c r="CT78" s="96"/>
      <c r="CU78" s="94"/>
      <c r="CV78" s="27"/>
      <c r="CW78" s="30"/>
      <c r="CX78" s="30"/>
      <c r="CY78" s="30"/>
      <c r="CZ78" s="92"/>
      <c r="DA78" s="92"/>
      <c r="DB78" s="96"/>
      <c r="DC78" s="96"/>
      <c r="DD78" s="96"/>
      <c r="DE78" s="96"/>
      <c r="DF78" s="96"/>
      <c r="DG78" s="94"/>
      <c r="DH78" s="27"/>
      <c r="DI78" s="30"/>
      <c r="DJ78" s="30"/>
      <c r="DK78" s="30"/>
      <c r="DL78" s="92"/>
      <c r="DM78" s="92"/>
      <c r="DN78" s="96"/>
      <c r="DO78" s="96"/>
      <c r="DP78" s="96"/>
      <c r="DQ78" s="96"/>
      <c r="DR78" s="96"/>
      <c r="DS78" s="94"/>
      <c r="DT78" s="126"/>
      <c r="DV78" s="27"/>
      <c r="DW78" s="30"/>
      <c r="DX78" s="30"/>
      <c r="DY78" s="30"/>
      <c r="DZ78" s="92"/>
      <c r="EA78" s="92"/>
      <c r="EB78" s="96"/>
      <c r="EC78" s="96"/>
      <c r="ED78" s="96"/>
      <c r="EE78" s="96"/>
      <c r="EF78" s="96"/>
      <c r="EG78" s="94"/>
      <c r="EH78" s="27"/>
      <c r="EI78" s="30"/>
      <c r="EJ78" s="30"/>
      <c r="EK78" s="30"/>
      <c r="EL78" s="92"/>
      <c r="EM78" s="92"/>
      <c r="EN78" s="96"/>
      <c r="EO78" s="96"/>
      <c r="EP78" s="96"/>
      <c r="EQ78" s="96"/>
      <c r="ER78" s="96"/>
      <c r="ES78" s="94"/>
      <c r="ET78" s="27"/>
      <c r="EU78" s="30"/>
      <c r="EV78" s="30"/>
      <c r="EW78" s="30"/>
      <c r="EX78" s="92"/>
      <c r="EY78" s="92"/>
      <c r="EZ78" s="96"/>
      <c r="FA78" s="96"/>
      <c r="FB78" s="96"/>
      <c r="FC78" s="96"/>
      <c r="FD78" s="96"/>
      <c r="FE78" s="94"/>
      <c r="FF78" s="27"/>
      <c r="FG78" s="30"/>
      <c r="FH78" s="30"/>
      <c r="FI78" s="30"/>
      <c r="FJ78" s="92"/>
      <c r="FK78" s="92"/>
      <c r="FL78" s="96"/>
      <c r="FM78" s="96"/>
      <c r="FN78" s="96"/>
      <c r="FO78" s="96"/>
      <c r="FP78" s="96"/>
      <c r="FQ78" s="94"/>
      <c r="FR78" s="27"/>
      <c r="FS78" s="30"/>
      <c r="FT78" s="30"/>
      <c r="FU78" s="30"/>
      <c r="FV78" s="92"/>
      <c r="FW78" s="92"/>
      <c r="FX78" s="96"/>
      <c r="FY78" s="96"/>
      <c r="FZ78" s="96"/>
      <c r="GA78" s="96"/>
      <c r="GB78" s="96"/>
      <c r="GC78" s="94"/>
      <c r="GD78" s="126"/>
      <c r="GF78" s="27"/>
      <c r="GG78" s="30"/>
      <c r="GH78" s="30"/>
      <c r="GI78" s="30"/>
      <c r="GJ78" s="92"/>
      <c r="GK78" s="92"/>
      <c r="GL78" s="96"/>
      <c r="GM78" s="96"/>
      <c r="GN78" s="96"/>
      <c r="GO78" s="96"/>
      <c r="GP78" s="96"/>
      <c r="GQ78" s="94"/>
      <c r="GR78" s="27"/>
      <c r="GS78" s="30"/>
      <c r="GT78" s="30"/>
      <c r="GU78" s="30"/>
      <c r="GV78" s="92"/>
      <c r="GW78" s="92"/>
      <c r="GX78" s="96"/>
      <c r="GY78" s="96"/>
      <c r="GZ78" s="96"/>
      <c r="HA78" s="96"/>
      <c r="HB78" s="96"/>
      <c r="HC78" s="94"/>
      <c r="HD78" s="27"/>
      <c r="HE78" s="30"/>
      <c r="HF78" s="30"/>
      <c r="HG78" s="30"/>
      <c r="HH78" s="92"/>
      <c r="HI78" s="92"/>
      <c r="HJ78" s="96"/>
      <c r="HK78" s="96"/>
      <c r="HL78" s="96"/>
      <c r="HM78" s="96"/>
      <c r="HN78" s="96"/>
      <c r="HO78" s="94"/>
      <c r="HP78" s="27"/>
      <c r="HQ78" s="30"/>
      <c r="HR78" s="30"/>
      <c r="HS78" s="30"/>
      <c r="HT78" s="92"/>
      <c r="HU78" s="92"/>
      <c r="HV78" s="96"/>
      <c r="HW78" s="96"/>
      <c r="HX78" s="96"/>
      <c r="HY78" s="96"/>
      <c r="HZ78" s="96"/>
      <c r="IA78" s="94"/>
      <c r="IB78" s="27"/>
      <c r="IC78" s="30"/>
      <c r="ID78" s="30"/>
      <c r="IE78" s="30"/>
      <c r="IF78" s="92"/>
      <c r="IG78" s="92"/>
      <c r="IH78" s="96"/>
      <c r="II78" s="96"/>
      <c r="IJ78" s="96"/>
      <c r="IK78" s="96"/>
      <c r="IL78" s="96"/>
      <c r="IM78" s="94"/>
      <c r="IN78" s="126"/>
      <c r="IP78" s="27"/>
      <c r="IQ78" s="30"/>
      <c r="IR78" s="30"/>
      <c r="IS78" s="30"/>
      <c r="IT78" s="92"/>
      <c r="IU78" s="92"/>
      <c r="IV78" s="96"/>
      <c r="IW78" s="96"/>
      <c r="IX78" s="96"/>
      <c r="IY78" s="96"/>
      <c r="IZ78" s="96"/>
      <c r="JA78" s="94"/>
      <c r="JB78" s="27"/>
      <c r="JC78" s="30"/>
      <c r="JD78" s="30"/>
      <c r="JE78" s="30"/>
      <c r="JF78" s="92"/>
      <c r="JG78" s="92"/>
      <c r="JH78" s="96"/>
      <c r="JI78" s="96"/>
      <c r="JJ78" s="96"/>
      <c r="JK78" s="96"/>
      <c r="JL78" s="96"/>
      <c r="JM78" s="94"/>
      <c r="JN78" s="27"/>
      <c r="JO78" s="30"/>
      <c r="JP78" s="30"/>
      <c r="JQ78" s="30"/>
      <c r="JR78" s="92"/>
      <c r="JS78" s="92"/>
      <c r="JT78" s="96"/>
      <c r="JU78" s="96"/>
      <c r="JV78" s="96"/>
      <c r="JW78" s="96"/>
      <c r="JX78" s="96"/>
      <c r="JY78" s="94"/>
      <c r="JZ78" s="27"/>
      <c r="KA78" s="30"/>
      <c r="KB78" s="30"/>
      <c r="KC78" s="30"/>
      <c r="KD78" s="92"/>
      <c r="KE78" s="92"/>
      <c r="KF78" s="96"/>
      <c r="KG78" s="96"/>
      <c r="KH78" s="96"/>
      <c r="KI78" s="96"/>
      <c r="KJ78" s="96"/>
      <c r="KK78" s="94"/>
      <c r="KL78" s="27"/>
      <c r="KM78" s="30"/>
      <c r="KN78" s="30"/>
      <c r="KO78" s="30"/>
      <c r="KP78" s="92"/>
      <c r="KQ78" s="92"/>
      <c r="KR78" s="96"/>
      <c r="KS78" s="96"/>
      <c r="KT78" s="96"/>
      <c r="KU78" s="96"/>
      <c r="KV78" s="96"/>
      <c r="KW78" s="94"/>
      <c r="KX78" s="126"/>
    </row>
    <row r="79" spans="1:311">
      <c r="A79" s="81"/>
    </row>
    <row r="91" spans="2:298">
      <c r="B91" s="34" t="s">
        <v>331</v>
      </c>
      <c r="F91" s="132"/>
      <c r="G91" s="133"/>
      <c r="K91" s="124"/>
      <c r="M91" s="125"/>
      <c r="N91" s="34" t="s">
        <v>332</v>
      </c>
      <c r="R91" s="133"/>
      <c r="S91" s="133"/>
      <c r="W91" s="124"/>
      <c r="Y91" s="125"/>
      <c r="Z91" s="34" t="s">
        <v>332</v>
      </c>
      <c r="AD91" s="133"/>
      <c r="AE91" s="133"/>
      <c r="AI91" s="124"/>
      <c r="AK91" s="125"/>
      <c r="AL91" s="34" t="s">
        <v>332</v>
      </c>
      <c r="AP91" s="133"/>
      <c r="AQ91" s="133"/>
      <c r="AU91" s="124"/>
      <c r="AW91" s="125"/>
      <c r="AX91" s="34" t="s">
        <v>332</v>
      </c>
      <c r="BB91" s="133"/>
      <c r="BC91" s="133"/>
      <c r="BG91" s="124"/>
      <c r="BI91" s="125"/>
      <c r="BJ91" s="125"/>
      <c r="BK91" s="125"/>
      <c r="BL91" s="34" t="s">
        <v>332</v>
      </c>
      <c r="BP91" s="133"/>
      <c r="BQ91" s="133"/>
      <c r="BU91" s="124"/>
      <c r="BW91" s="125"/>
      <c r="BX91" s="34" t="s">
        <v>332</v>
      </c>
      <c r="CB91" s="133"/>
      <c r="CC91" s="133"/>
      <c r="CG91" s="124"/>
      <c r="CI91" s="125"/>
      <c r="CJ91" s="34" t="s">
        <v>332</v>
      </c>
      <c r="CN91" s="133"/>
      <c r="CO91" s="133"/>
      <c r="CS91" s="124"/>
      <c r="CU91" s="125"/>
      <c r="CV91" s="34" t="s">
        <v>332</v>
      </c>
      <c r="CZ91" s="133"/>
      <c r="DA91" s="133"/>
      <c r="DE91" s="124"/>
      <c r="DG91" s="125"/>
      <c r="DH91" s="34" t="s">
        <v>332</v>
      </c>
      <c r="DL91" s="133"/>
      <c r="DM91" s="133"/>
      <c r="DQ91" s="124"/>
      <c r="DS91" s="125"/>
      <c r="DT91" s="125"/>
      <c r="DU91" s="125"/>
      <c r="DV91" s="34" t="s">
        <v>332</v>
      </c>
      <c r="DZ91" s="133"/>
      <c r="EA91" s="133"/>
      <c r="EE91" s="124"/>
      <c r="EG91" s="125"/>
      <c r="EH91" s="34" t="s">
        <v>332</v>
      </c>
      <c r="EL91" s="133"/>
      <c r="EM91" s="133"/>
      <c r="EQ91" s="124"/>
      <c r="ES91" s="125"/>
      <c r="ET91" s="34" t="s">
        <v>332</v>
      </c>
      <c r="EX91" s="133"/>
      <c r="EY91" s="133"/>
      <c r="FC91" s="124"/>
      <c r="FE91" s="125"/>
      <c r="FF91" s="34" t="s">
        <v>332</v>
      </c>
      <c r="FJ91" s="133"/>
      <c r="FK91" s="133"/>
      <c r="FO91" s="124"/>
      <c r="FQ91" s="125"/>
      <c r="FR91" s="34" t="s">
        <v>332</v>
      </c>
      <c r="FV91" s="133"/>
      <c r="FW91" s="133"/>
      <c r="GA91" s="124"/>
      <c r="GC91" s="125"/>
      <c r="GD91" s="125"/>
      <c r="GE91" s="125"/>
      <c r="GF91" s="34" t="s">
        <v>332</v>
      </c>
      <c r="GJ91" s="133"/>
      <c r="GK91" s="133"/>
      <c r="GO91" s="124"/>
      <c r="GQ91" s="125"/>
      <c r="GR91" s="34" t="s">
        <v>332</v>
      </c>
      <c r="GV91" s="133"/>
      <c r="GW91" s="133"/>
      <c r="HA91" s="124"/>
      <c r="HC91" s="125"/>
      <c r="HD91" s="34" t="s">
        <v>332</v>
      </c>
      <c r="HH91" s="133"/>
      <c r="HI91" s="133"/>
      <c r="HM91" s="124"/>
      <c r="HO91" s="125"/>
      <c r="HP91" s="34" t="s">
        <v>332</v>
      </c>
      <c r="HT91" s="133"/>
      <c r="HU91" s="133"/>
      <c r="HY91" s="124"/>
      <c r="IA91" s="125"/>
      <c r="IB91" s="34" t="s">
        <v>332</v>
      </c>
      <c r="IF91" s="133"/>
      <c r="IG91" s="133"/>
      <c r="IK91" s="124"/>
      <c r="IM91" s="125"/>
      <c r="IN91" s="125"/>
      <c r="IO91" s="125"/>
      <c r="IP91" s="34" t="s">
        <v>332</v>
      </c>
      <c r="IT91" s="133"/>
      <c r="IU91" s="133"/>
      <c r="IY91" s="124"/>
      <c r="JA91" s="125"/>
      <c r="JB91" s="34" t="s">
        <v>332</v>
      </c>
      <c r="JF91" s="133"/>
      <c r="JG91" s="133"/>
      <c r="JK91" s="124"/>
      <c r="JM91" s="125"/>
      <c r="JN91" s="34" t="s">
        <v>332</v>
      </c>
      <c r="JR91" s="133"/>
      <c r="JS91" s="133"/>
      <c r="JW91" s="124"/>
      <c r="JY91" s="125"/>
      <c r="JZ91" s="34" t="s">
        <v>332</v>
      </c>
      <c r="KD91" s="133"/>
      <c r="KE91" s="133"/>
      <c r="KI91" s="124"/>
      <c r="KK91" s="125"/>
      <c r="KL91" s="34" t="s">
        <v>332</v>
      </c>
    </row>
    <row r="92" spans="2:298">
      <c r="B92" s="134" t="s">
        <v>333</v>
      </c>
      <c r="F92" s="132"/>
      <c r="G92" s="133"/>
      <c r="K92" s="124"/>
      <c r="M92" s="125"/>
      <c r="N92" s="134" t="s">
        <v>333</v>
      </c>
      <c r="R92" s="133"/>
      <c r="S92" s="133"/>
      <c r="W92" s="124"/>
      <c r="Y92" s="125"/>
      <c r="Z92" s="134" t="s">
        <v>333</v>
      </c>
      <c r="AD92" s="133"/>
      <c r="AE92" s="133"/>
      <c r="AI92" s="124"/>
      <c r="AK92" s="125"/>
      <c r="AL92" s="134" t="s">
        <v>333</v>
      </c>
      <c r="AP92" s="133"/>
      <c r="AQ92" s="133"/>
      <c r="AU92" s="124"/>
      <c r="AW92" s="125"/>
      <c r="AX92" s="134" t="s">
        <v>333</v>
      </c>
      <c r="BB92" s="133"/>
      <c r="BC92" s="133"/>
      <c r="BG92" s="124"/>
      <c r="BI92" s="125"/>
      <c r="BJ92" s="125"/>
      <c r="BK92" s="125"/>
      <c r="BL92" s="134" t="s">
        <v>333</v>
      </c>
      <c r="BP92" s="133"/>
      <c r="BQ92" s="133"/>
      <c r="BU92" s="124"/>
      <c r="BW92" s="125"/>
      <c r="BX92" s="134" t="s">
        <v>333</v>
      </c>
      <c r="CB92" s="133"/>
      <c r="CC92" s="133"/>
      <c r="CG92" s="124"/>
      <c r="CI92" s="125"/>
      <c r="CJ92" s="134" t="s">
        <v>333</v>
      </c>
      <c r="CN92" s="133"/>
      <c r="CO92" s="133"/>
      <c r="CS92" s="124"/>
      <c r="CU92" s="125"/>
      <c r="CV92" s="134" t="s">
        <v>333</v>
      </c>
      <c r="CZ92" s="133"/>
      <c r="DA92" s="133"/>
      <c r="DE92" s="124"/>
      <c r="DG92" s="125"/>
      <c r="DH92" s="134" t="s">
        <v>334</v>
      </c>
      <c r="DL92" s="133"/>
      <c r="DM92" s="133"/>
      <c r="DQ92" s="124"/>
      <c r="DS92" s="125"/>
      <c r="DT92" s="125"/>
      <c r="DU92" s="125"/>
      <c r="DV92" s="134" t="s">
        <v>333</v>
      </c>
      <c r="DZ92" s="133"/>
      <c r="EA92" s="133"/>
      <c r="EE92" s="124"/>
      <c r="EG92" s="125"/>
      <c r="EH92" s="134" t="s">
        <v>333</v>
      </c>
      <c r="EL92" s="133"/>
      <c r="EM92" s="133"/>
      <c r="EQ92" s="124"/>
      <c r="ES92" s="125"/>
      <c r="ET92" s="134" t="s">
        <v>333</v>
      </c>
      <c r="EX92" s="133"/>
      <c r="EY92" s="133"/>
      <c r="FC92" s="124"/>
      <c r="FE92" s="125"/>
      <c r="FF92" s="134" t="s">
        <v>333</v>
      </c>
      <c r="FJ92" s="133"/>
      <c r="FK92" s="133"/>
      <c r="FO92" s="124"/>
      <c r="FQ92" s="125"/>
      <c r="FR92" s="134" t="s">
        <v>333</v>
      </c>
      <c r="FV92" s="133"/>
      <c r="FW92" s="133"/>
      <c r="GA92" s="124"/>
      <c r="GC92" s="125"/>
      <c r="GD92" s="125"/>
      <c r="GE92" s="125"/>
      <c r="GF92" s="134" t="s">
        <v>333</v>
      </c>
      <c r="GJ92" s="133"/>
      <c r="GK92" s="133"/>
      <c r="GO92" s="124"/>
      <c r="GQ92" s="125"/>
      <c r="GR92" s="134" t="s">
        <v>333</v>
      </c>
      <c r="GV92" s="133"/>
      <c r="GW92" s="133"/>
      <c r="HA92" s="124"/>
      <c r="HC92" s="125"/>
      <c r="HD92" s="134" t="s">
        <v>333</v>
      </c>
      <c r="HH92" s="133"/>
      <c r="HI92" s="133"/>
      <c r="HM92" s="124"/>
      <c r="HO92" s="125"/>
      <c r="HP92" s="134" t="s">
        <v>333</v>
      </c>
      <c r="HT92" s="133"/>
      <c r="HU92" s="133"/>
      <c r="HY92" s="124"/>
      <c r="IA92" s="125"/>
      <c r="IB92" s="134" t="s">
        <v>333</v>
      </c>
      <c r="IF92" s="133"/>
      <c r="IG92" s="133"/>
      <c r="IK92" s="124"/>
      <c r="IM92" s="125"/>
      <c r="IN92" s="125"/>
      <c r="IO92" s="125"/>
      <c r="IP92" s="134" t="s">
        <v>333</v>
      </c>
      <c r="IT92" s="133"/>
      <c r="IU92" s="133"/>
      <c r="IY92" s="124"/>
      <c r="JA92" s="125"/>
      <c r="JB92" s="134" t="s">
        <v>333</v>
      </c>
      <c r="JF92" s="133"/>
      <c r="JG92" s="133"/>
      <c r="JK92" s="124"/>
      <c r="JM92" s="125"/>
      <c r="JN92" s="134" t="s">
        <v>333</v>
      </c>
      <c r="JR92" s="133"/>
      <c r="JS92" s="133"/>
      <c r="JW92" s="124"/>
      <c r="JY92" s="125"/>
      <c r="JZ92" s="134" t="s">
        <v>333</v>
      </c>
      <c r="KD92" s="133"/>
      <c r="KE92" s="133"/>
      <c r="KI92" s="124"/>
      <c r="KK92" s="125"/>
      <c r="KL92" s="134" t="s">
        <v>333</v>
      </c>
    </row>
    <row r="93" spans="2:298">
      <c r="B93" s="134" t="s">
        <v>335</v>
      </c>
      <c r="F93" s="132"/>
      <c r="G93" s="133"/>
      <c r="K93" s="124"/>
      <c r="M93" s="125"/>
      <c r="N93" s="134" t="s">
        <v>335</v>
      </c>
      <c r="R93" s="133"/>
      <c r="S93" s="133"/>
      <c r="W93" s="124"/>
      <c r="Y93" s="125"/>
      <c r="Z93" s="134" t="s">
        <v>335</v>
      </c>
      <c r="AD93" s="133"/>
      <c r="AE93" s="133"/>
      <c r="AI93" s="124"/>
      <c r="AK93" s="125"/>
      <c r="AL93" s="134" t="s">
        <v>335</v>
      </c>
      <c r="AP93" s="133"/>
      <c r="AQ93" s="133"/>
      <c r="AU93" s="124"/>
      <c r="AW93" s="125"/>
      <c r="AX93" s="134" t="s">
        <v>335</v>
      </c>
      <c r="BB93" s="133"/>
      <c r="BC93" s="133"/>
      <c r="BG93" s="124"/>
      <c r="BI93" s="125"/>
      <c r="BJ93" s="125"/>
      <c r="BK93" s="125"/>
      <c r="BL93" s="134" t="s">
        <v>335</v>
      </c>
      <c r="BP93" s="133"/>
      <c r="BQ93" s="133"/>
      <c r="BU93" s="124"/>
      <c r="BW93" s="125"/>
      <c r="BX93" s="134" t="s">
        <v>335</v>
      </c>
      <c r="CB93" s="133"/>
      <c r="CC93" s="133"/>
      <c r="CG93" s="124"/>
      <c r="CI93" s="125"/>
      <c r="CJ93" s="134" t="s">
        <v>335</v>
      </c>
      <c r="CN93" s="133"/>
      <c r="CO93" s="133"/>
      <c r="CS93" s="124"/>
      <c r="CU93" s="125"/>
      <c r="CV93" s="134" t="s">
        <v>335</v>
      </c>
      <c r="CZ93" s="133"/>
      <c r="DA93" s="133"/>
      <c r="DE93" s="124"/>
      <c r="DG93" s="125"/>
      <c r="DH93" s="134" t="s">
        <v>335</v>
      </c>
      <c r="DL93" s="133"/>
      <c r="DM93" s="133"/>
      <c r="DQ93" s="124"/>
      <c r="DS93" s="125"/>
      <c r="DT93" s="125"/>
      <c r="DU93" s="125"/>
      <c r="DV93" s="134" t="s">
        <v>335</v>
      </c>
      <c r="DZ93" s="133"/>
      <c r="EA93" s="133"/>
      <c r="EE93" s="124"/>
      <c r="EG93" s="125"/>
      <c r="EH93" s="134" t="s">
        <v>335</v>
      </c>
      <c r="EL93" s="133"/>
      <c r="EM93" s="133"/>
      <c r="EQ93" s="124"/>
      <c r="ES93" s="125"/>
      <c r="ET93" s="134" t="s">
        <v>335</v>
      </c>
      <c r="EX93" s="133"/>
      <c r="EY93" s="133"/>
      <c r="FC93" s="124"/>
      <c r="FE93" s="125"/>
      <c r="FF93" s="134" t="s">
        <v>335</v>
      </c>
      <c r="FJ93" s="133"/>
      <c r="FK93" s="133"/>
      <c r="FO93" s="124"/>
      <c r="FQ93" s="125"/>
      <c r="FR93" s="134" t="s">
        <v>335</v>
      </c>
      <c r="FV93" s="133"/>
      <c r="FW93" s="133"/>
      <c r="GA93" s="124"/>
      <c r="GC93" s="125"/>
      <c r="GD93" s="125"/>
      <c r="GE93" s="125"/>
      <c r="GF93" s="134" t="s">
        <v>335</v>
      </c>
      <c r="GJ93" s="133"/>
      <c r="GK93" s="133"/>
      <c r="GO93" s="124"/>
      <c r="GQ93" s="125"/>
      <c r="GR93" s="134" t="s">
        <v>335</v>
      </c>
      <c r="GV93" s="133"/>
      <c r="GW93" s="133"/>
      <c r="HA93" s="124"/>
      <c r="HC93" s="125"/>
      <c r="HD93" s="134" t="s">
        <v>335</v>
      </c>
      <c r="HH93" s="133"/>
      <c r="HI93" s="133"/>
      <c r="HM93" s="124"/>
      <c r="HO93" s="125"/>
      <c r="HP93" s="134" t="s">
        <v>335</v>
      </c>
      <c r="HT93" s="133"/>
      <c r="HU93" s="133"/>
      <c r="HY93" s="124"/>
      <c r="IA93" s="125"/>
      <c r="IB93" s="134" t="s">
        <v>335</v>
      </c>
      <c r="IF93" s="133"/>
      <c r="IG93" s="133"/>
      <c r="IK93" s="124"/>
      <c r="IM93" s="125"/>
      <c r="IN93" s="125"/>
      <c r="IO93" s="125"/>
      <c r="IP93" s="134" t="s">
        <v>335</v>
      </c>
      <c r="IT93" s="133"/>
      <c r="IU93" s="133"/>
      <c r="IY93" s="124"/>
      <c r="JA93" s="125"/>
      <c r="JB93" s="134" t="s">
        <v>335</v>
      </c>
      <c r="JF93" s="133"/>
      <c r="JG93" s="133"/>
      <c r="JK93" s="124"/>
      <c r="JM93" s="125"/>
      <c r="JN93" s="134" t="s">
        <v>335</v>
      </c>
      <c r="JR93" s="133"/>
      <c r="JS93" s="133"/>
      <c r="JW93" s="124"/>
      <c r="JY93" s="125"/>
      <c r="JZ93" s="134" t="s">
        <v>335</v>
      </c>
      <c r="KD93" s="133"/>
      <c r="KE93" s="133"/>
      <c r="KI93" s="124"/>
      <c r="KK93" s="125"/>
      <c r="KL93" s="134" t="s">
        <v>335</v>
      </c>
    </row>
    <row r="94" spans="2:298">
      <c r="B94" t="s">
        <v>336</v>
      </c>
      <c r="F94" s="132"/>
      <c r="G94" s="133"/>
      <c r="K94" s="124"/>
      <c r="M94" s="125"/>
      <c r="N94" t="s">
        <v>336</v>
      </c>
      <c r="R94" s="133"/>
      <c r="S94" s="133"/>
      <c r="W94" s="124"/>
      <c r="Y94" s="125"/>
      <c r="Z94" t="s">
        <v>336</v>
      </c>
      <c r="AD94" s="133"/>
      <c r="AE94" s="133"/>
      <c r="AI94" s="124"/>
      <c r="AK94" s="125"/>
      <c r="AL94" t="s">
        <v>336</v>
      </c>
      <c r="AP94" s="133"/>
      <c r="AQ94" s="133"/>
      <c r="AU94" s="124"/>
      <c r="AW94" s="125"/>
      <c r="AX94" t="s">
        <v>336</v>
      </c>
      <c r="BB94" s="133"/>
      <c r="BC94" s="133"/>
      <c r="BG94" s="124"/>
      <c r="BI94" s="125"/>
      <c r="BJ94" s="125"/>
      <c r="BK94" s="125"/>
      <c r="BL94" t="s">
        <v>336</v>
      </c>
      <c r="BP94" s="133"/>
      <c r="BQ94" s="133"/>
      <c r="BU94" s="124"/>
      <c r="BW94" s="125"/>
      <c r="BX94" t="s">
        <v>336</v>
      </c>
      <c r="CB94" s="133"/>
      <c r="CC94" s="133"/>
      <c r="CG94" s="124"/>
      <c r="CI94" s="125"/>
      <c r="CJ94" t="s">
        <v>336</v>
      </c>
      <c r="CN94" s="133"/>
      <c r="CO94" s="133"/>
      <c r="CS94" s="124"/>
      <c r="CU94" s="125"/>
      <c r="CV94" t="s">
        <v>336</v>
      </c>
      <c r="CZ94" s="133"/>
      <c r="DA94" s="133"/>
      <c r="DE94" s="124"/>
      <c r="DG94" s="125"/>
      <c r="DH94" t="s">
        <v>337</v>
      </c>
      <c r="DL94" s="133"/>
      <c r="DM94" s="133"/>
      <c r="DQ94" s="124"/>
      <c r="DS94" s="125"/>
      <c r="DT94" s="125"/>
      <c r="DU94" s="125"/>
      <c r="DV94" t="s">
        <v>336</v>
      </c>
      <c r="DZ94" s="133"/>
      <c r="EA94" s="133"/>
      <c r="EE94" s="124"/>
      <c r="EG94" s="125"/>
      <c r="EH94" t="s">
        <v>336</v>
      </c>
      <c r="EL94" s="133"/>
      <c r="EM94" s="133"/>
      <c r="EQ94" s="124"/>
      <c r="ES94" s="125"/>
      <c r="ET94" t="s">
        <v>336</v>
      </c>
      <c r="EX94" s="133"/>
      <c r="EY94" s="133"/>
      <c r="FC94" s="124"/>
      <c r="FE94" s="125"/>
      <c r="FF94" t="s">
        <v>336</v>
      </c>
      <c r="FJ94" s="133"/>
      <c r="FK94" s="133"/>
      <c r="FO94" s="124"/>
      <c r="FQ94" s="125"/>
      <c r="FR94" t="s">
        <v>336</v>
      </c>
      <c r="FV94" s="133"/>
      <c r="FW94" s="133"/>
      <c r="GA94" s="124"/>
      <c r="GC94" s="125"/>
      <c r="GD94" s="125"/>
      <c r="GE94" s="125"/>
      <c r="GF94" t="s">
        <v>336</v>
      </c>
      <c r="GJ94" s="133"/>
      <c r="GK94" s="133"/>
      <c r="GO94" s="124"/>
      <c r="GQ94" s="125"/>
      <c r="GR94" t="s">
        <v>336</v>
      </c>
      <c r="GV94" s="133"/>
      <c r="GW94" s="133"/>
      <c r="HA94" s="124"/>
      <c r="HC94" s="125"/>
      <c r="HD94" t="s">
        <v>336</v>
      </c>
      <c r="HH94" s="133"/>
      <c r="HI94" s="133"/>
      <c r="HM94" s="124"/>
      <c r="HO94" s="125"/>
      <c r="HP94" t="s">
        <v>336</v>
      </c>
      <c r="HT94" s="133"/>
      <c r="HU94" s="133"/>
      <c r="HY94" s="124"/>
      <c r="IA94" s="125"/>
      <c r="IB94" t="s">
        <v>336</v>
      </c>
      <c r="IF94" s="133"/>
      <c r="IG94" s="133"/>
      <c r="IK94" s="124"/>
      <c r="IM94" s="125"/>
      <c r="IN94" s="125"/>
      <c r="IO94" s="125"/>
      <c r="IP94" t="s">
        <v>336</v>
      </c>
      <c r="IT94" s="133"/>
      <c r="IU94" s="133"/>
      <c r="IY94" s="124"/>
      <c r="JA94" s="125"/>
      <c r="JB94" t="s">
        <v>336</v>
      </c>
      <c r="JF94" s="133"/>
      <c r="JG94" s="133"/>
      <c r="JK94" s="124"/>
      <c r="JM94" s="125"/>
      <c r="JN94" t="s">
        <v>336</v>
      </c>
      <c r="JR94" s="133"/>
      <c r="JS94" s="133"/>
      <c r="JW94" s="124"/>
      <c r="JY94" s="125"/>
      <c r="JZ94" t="s">
        <v>336</v>
      </c>
      <c r="KD94" s="133"/>
      <c r="KE94" s="133"/>
      <c r="KI94" s="124"/>
      <c r="KK94" s="125"/>
      <c r="KL94" t="s">
        <v>336</v>
      </c>
    </row>
    <row r="95" spans="2:298">
      <c r="B95" t="s">
        <v>338</v>
      </c>
      <c r="F95" s="132"/>
      <c r="G95" s="133"/>
      <c r="K95" s="124"/>
      <c r="M95" s="125"/>
      <c r="N95" t="s">
        <v>338</v>
      </c>
      <c r="R95" s="133"/>
      <c r="S95" s="133"/>
      <c r="W95" s="124"/>
      <c r="Y95" s="125"/>
      <c r="Z95" t="s">
        <v>338</v>
      </c>
      <c r="AD95" s="133"/>
      <c r="AE95" s="133"/>
      <c r="AI95" s="124"/>
      <c r="AK95" s="125"/>
      <c r="AL95" t="s">
        <v>338</v>
      </c>
      <c r="AP95" s="133"/>
      <c r="AQ95" s="133"/>
      <c r="AU95" s="124"/>
      <c r="AW95" s="125"/>
      <c r="AX95" t="s">
        <v>338</v>
      </c>
      <c r="BB95" s="133"/>
      <c r="BC95" s="133"/>
      <c r="BG95" s="124"/>
      <c r="BI95" s="125"/>
      <c r="BJ95" s="125"/>
      <c r="BK95" s="125"/>
      <c r="BL95" t="s">
        <v>338</v>
      </c>
      <c r="BP95" s="133"/>
      <c r="BQ95" s="133"/>
      <c r="BU95" s="124"/>
      <c r="BW95" s="125"/>
      <c r="BX95" t="s">
        <v>338</v>
      </c>
      <c r="CB95" s="133"/>
      <c r="CC95" s="133"/>
      <c r="CG95" s="124"/>
      <c r="CI95" s="125"/>
      <c r="CJ95" t="s">
        <v>338</v>
      </c>
      <c r="CN95" s="133"/>
      <c r="CO95" s="133"/>
      <c r="CS95" s="124"/>
      <c r="CU95" s="125"/>
      <c r="CV95" t="s">
        <v>338</v>
      </c>
      <c r="CZ95" s="133"/>
      <c r="DA95" s="133"/>
      <c r="DE95" s="124"/>
      <c r="DG95" s="125"/>
      <c r="DH95" t="s">
        <v>338</v>
      </c>
      <c r="DL95" s="133"/>
      <c r="DM95" s="133"/>
      <c r="DQ95" s="124"/>
      <c r="DS95" s="125"/>
      <c r="DT95" s="125"/>
      <c r="DU95" s="125"/>
      <c r="DV95" t="s">
        <v>338</v>
      </c>
      <c r="DZ95" s="133"/>
      <c r="EA95" s="133"/>
      <c r="EE95" s="124"/>
      <c r="EG95" s="125"/>
      <c r="EH95" t="s">
        <v>338</v>
      </c>
      <c r="EL95" s="133"/>
      <c r="EM95" s="133"/>
      <c r="EQ95" s="124"/>
      <c r="ES95" s="125"/>
      <c r="ET95" t="s">
        <v>338</v>
      </c>
      <c r="EX95" s="133"/>
      <c r="EY95" s="133"/>
      <c r="FC95" s="124"/>
      <c r="FE95" s="125"/>
      <c r="FF95" t="s">
        <v>338</v>
      </c>
      <c r="FJ95" s="133"/>
      <c r="FK95" s="133"/>
      <c r="FO95" s="124"/>
      <c r="FQ95" s="125"/>
      <c r="FR95" t="s">
        <v>338</v>
      </c>
      <c r="FV95" s="133"/>
      <c r="FW95" s="133"/>
      <c r="GA95" s="124"/>
      <c r="GC95" s="125"/>
      <c r="GD95" s="125"/>
      <c r="GE95" s="125"/>
      <c r="GF95" t="s">
        <v>338</v>
      </c>
      <c r="GJ95" s="133"/>
      <c r="GK95" s="133"/>
      <c r="GO95" s="124"/>
      <c r="GQ95" s="125"/>
      <c r="GR95" t="s">
        <v>338</v>
      </c>
      <c r="GV95" s="133"/>
      <c r="GW95" s="133"/>
      <c r="HA95" s="124"/>
      <c r="HC95" s="125"/>
      <c r="HD95" t="s">
        <v>338</v>
      </c>
      <c r="HH95" s="133"/>
      <c r="HI95" s="133"/>
      <c r="HM95" s="124"/>
      <c r="HO95" s="125"/>
      <c r="HP95" t="s">
        <v>338</v>
      </c>
      <c r="HT95" s="133"/>
      <c r="HU95" s="133"/>
      <c r="HY95" s="124"/>
      <c r="IA95" s="125"/>
      <c r="IB95" t="s">
        <v>338</v>
      </c>
      <c r="IF95" s="133"/>
      <c r="IG95" s="133"/>
      <c r="IK95" s="124"/>
      <c r="IM95" s="125"/>
      <c r="IN95" s="125"/>
      <c r="IO95" s="125"/>
      <c r="IP95" t="s">
        <v>338</v>
      </c>
      <c r="IT95" s="133"/>
      <c r="IU95" s="133"/>
      <c r="IY95" s="124"/>
      <c r="JA95" s="125"/>
      <c r="JB95" t="s">
        <v>338</v>
      </c>
      <c r="JF95" s="133"/>
      <c r="JG95" s="133"/>
      <c r="JK95" s="124"/>
      <c r="JM95" s="125"/>
      <c r="JN95" t="s">
        <v>338</v>
      </c>
      <c r="JR95" s="133"/>
      <c r="JS95" s="133"/>
      <c r="JW95" s="124"/>
      <c r="JY95" s="125"/>
      <c r="JZ95" t="s">
        <v>338</v>
      </c>
      <c r="KD95" s="133"/>
      <c r="KE95" s="133"/>
      <c r="KI95" s="124"/>
      <c r="KK95" s="125"/>
      <c r="KL95" t="s">
        <v>338</v>
      </c>
    </row>
    <row r="96" spans="2:298">
      <c r="B96" t="s">
        <v>339</v>
      </c>
      <c r="F96" s="132"/>
      <c r="G96" s="133"/>
      <c r="K96" s="124"/>
      <c r="M96" s="125"/>
      <c r="N96" t="s">
        <v>339</v>
      </c>
      <c r="R96" s="133"/>
      <c r="S96" s="133"/>
      <c r="W96" s="124"/>
      <c r="Y96" s="125"/>
      <c r="Z96" t="s">
        <v>339</v>
      </c>
      <c r="AD96" s="133"/>
      <c r="AE96" s="133"/>
      <c r="AI96" s="124"/>
      <c r="AK96" s="125"/>
      <c r="AL96" t="s">
        <v>339</v>
      </c>
      <c r="AP96" s="133"/>
      <c r="AQ96" s="133"/>
      <c r="AU96" s="124"/>
      <c r="AW96" s="125"/>
      <c r="AX96" t="s">
        <v>339</v>
      </c>
      <c r="BB96" s="133"/>
      <c r="BC96" s="133"/>
      <c r="BG96" s="124"/>
      <c r="BI96" s="125"/>
      <c r="BJ96" s="125"/>
      <c r="BK96" s="125"/>
      <c r="BL96" t="s">
        <v>339</v>
      </c>
      <c r="BP96" s="133"/>
      <c r="BQ96" s="133"/>
      <c r="BU96" s="124"/>
      <c r="BW96" s="125"/>
      <c r="BX96" t="s">
        <v>339</v>
      </c>
      <c r="CB96" s="133"/>
      <c r="CC96" s="133"/>
      <c r="CG96" s="124"/>
      <c r="CI96" s="125"/>
      <c r="CJ96" t="s">
        <v>339</v>
      </c>
      <c r="CN96" s="133"/>
      <c r="CO96" s="133"/>
      <c r="CS96" s="124"/>
      <c r="CU96" s="125"/>
      <c r="CV96" t="s">
        <v>339</v>
      </c>
      <c r="CZ96" s="133"/>
      <c r="DA96" s="133"/>
      <c r="DE96" s="124"/>
      <c r="DG96" s="125"/>
      <c r="DH96" t="s">
        <v>339</v>
      </c>
      <c r="DL96" s="133"/>
      <c r="DM96" s="133"/>
      <c r="DQ96" s="124"/>
      <c r="DS96" s="125"/>
      <c r="DT96" s="125"/>
      <c r="DU96" s="125"/>
      <c r="DV96" t="s">
        <v>339</v>
      </c>
      <c r="DZ96" s="133"/>
      <c r="EA96" s="133"/>
      <c r="EE96" s="124"/>
      <c r="EG96" s="125"/>
      <c r="EH96" t="s">
        <v>339</v>
      </c>
      <c r="EL96" s="133"/>
      <c r="EM96" s="133"/>
      <c r="EQ96" s="124"/>
      <c r="ES96" s="125"/>
      <c r="ET96" t="s">
        <v>339</v>
      </c>
      <c r="EX96" s="133"/>
      <c r="EY96" s="133"/>
      <c r="FC96" s="124"/>
      <c r="FE96" s="125"/>
      <c r="FF96" t="s">
        <v>339</v>
      </c>
      <c r="FJ96" s="133"/>
      <c r="FK96" s="133"/>
      <c r="FO96" s="124"/>
      <c r="FQ96" s="125"/>
      <c r="FR96" t="s">
        <v>339</v>
      </c>
      <c r="FV96" s="133"/>
      <c r="FW96" s="133"/>
      <c r="GA96" s="124"/>
      <c r="GC96" s="125"/>
      <c r="GD96" s="125"/>
      <c r="GE96" s="125"/>
      <c r="GF96" t="s">
        <v>339</v>
      </c>
      <c r="GJ96" s="133"/>
      <c r="GK96" s="133"/>
      <c r="GO96" s="124"/>
      <c r="GQ96" s="125"/>
      <c r="GR96" t="s">
        <v>339</v>
      </c>
      <c r="GV96" s="133"/>
      <c r="GW96" s="133"/>
      <c r="HA96" s="124"/>
      <c r="HC96" s="125"/>
      <c r="HD96" t="s">
        <v>339</v>
      </c>
      <c r="HH96" s="133"/>
      <c r="HI96" s="133"/>
      <c r="HM96" s="124"/>
      <c r="HO96" s="125"/>
      <c r="HP96" t="s">
        <v>339</v>
      </c>
      <c r="HT96" s="133"/>
      <c r="HU96" s="133"/>
      <c r="HY96" s="124"/>
      <c r="IA96" s="125"/>
      <c r="IB96" t="s">
        <v>339</v>
      </c>
      <c r="IF96" s="133"/>
      <c r="IG96" s="133"/>
      <c r="IK96" s="124"/>
      <c r="IM96" s="125"/>
      <c r="IN96" s="125"/>
      <c r="IO96" s="125"/>
      <c r="IP96" t="s">
        <v>339</v>
      </c>
      <c r="IT96" s="133"/>
      <c r="IU96" s="133"/>
      <c r="IY96" s="124"/>
      <c r="JA96" s="125"/>
      <c r="JB96" t="s">
        <v>339</v>
      </c>
      <c r="JF96" s="133"/>
      <c r="JG96" s="133"/>
      <c r="JK96" s="124"/>
      <c r="JM96" s="125"/>
      <c r="JN96" t="s">
        <v>339</v>
      </c>
      <c r="JR96" s="133"/>
      <c r="JS96" s="133"/>
      <c r="JW96" s="124"/>
      <c r="JY96" s="125"/>
      <c r="JZ96" t="s">
        <v>339</v>
      </c>
      <c r="KD96" s="133"/>
      <c r="KE96" s="133"/>
      <c r="KI96" s="124"/>
      <c r="KK96" s="125"/>
      <c r="KL96" t="s">
        <v>339</v>
      </c>
    </row>
    <row r="97" spans="2:298">
      <c r="B97" t="s">
        <v>340</v>
      </c>
      <c r="F97" s="132"/>
      <c r="G97" s="133"/>
      <c r="K97" s="124"/>
      <c r="M97" s="125"/>
      <c r="N97" t="s">
        <v>340</v>
      </c>
      <c r="R97" s="133"/>
      <c r="S97" s="133"/>
      <c r="W97" s="124"/>
      <c r="Y97" s="125"/>
      <c r="Z97" t="s">
        <v>340</v>
      </c>
      <c r="AD97" s="133"/>
      <c r="AE97" s="133"/>
      <c r="AI97" s="124"/>
      <c r="AK97" s="125"/>
      <c r="AL97" t="s">
        <v>340</v>
      </c>
      <c r="AP97" s="133"/>
      <c r="AQ97" s="133"/>
      <c r="AU97" s="124"/>
      <c r="AW97" s="125"/>
      <c r="AX97" t="s">
        <v>340</v>
      </c>
      <c r="BB97" s="133"/>
      <c r="BC97" s="133"/>
      <c r="BG97" s="124"/>
      <c r="BI97" s="125"/>
      <c r="BJ97" s="125"/>
      <c r="BK97" s="125"/>
      <c r="BL97" t="s">
        <v>340</v>
      </c>
      <c r="BP97" s="133"/>
      <c r="BQ97" s="133"/>
      <c r="BU97" s="124"/>
      <c r="BW97" s="125"/>
      <c r="BX97" t="s">
        <v>340</v>
      </c>
      <c r="CB97" s="133"/>
      <c r="CC97" s="133"/>
      <c r="CG97" s="124"/>
      <c r="CI97" s="125"/>
      <c r="CJ97" t="s">
        <v>340</v>
      </c>
      <c r="CN97" s="133"/>
      <c r="CO97" s="133"/>
      <c r="CS97" s="124"/>
      <c r="CU97" s="125"/>
      <c r="CV97" t="s">
        <v>340</v>
      </c>
      <c r="CZ97" s="133"/>
      <c r="DA97" s="133"/>
      <c r="DE97" s="124"/>
      <c r="DG97" s="125"/>
      <c r="DH97" t="s">
        <v>340</v>
      </c>
      <c r="DL97" s="133"/>
      <c r="DM97" s="133"/>
      <c r="DQ97" s="124"/>
      <c r="DS97" s="125"/>
      <c r="DT97" s="125"/>
      <c r="DU97" s="125"/>
      <c r="DV97" t="s">
        <v>340</v>
      </c>
      <c r="DZ97" s="133"/>
      <c r="EA97" s="133"/>
      <c r="EE97" s="124"/>
      <c r="EG97" s="125"/>
      <c r="EH97" t="s">
        <v>340</v>
      </c>
      <c r="EL97" s="133"/>
      <c r="EM97" s="133"/>
      <c r="EQ97" s="124"/>
      <c r="ES97" s="125"/>
      <c r="ET97" t="s">
        <v>340</v>
      </c>
      <c r="EX97" s="133"/>
      <c r="EY97" s="133"/>
      <c r="FC97" s="124"/>
      <c r="FE97" s="125"/>
      <c r="FF97" t="s">
        <v>340</v>
      </c>
      <c r="FJ97" s="133"/>
      <c r="FK97" s="133"/>
      <c r="FO97" s="124"/>
      <c r="FQ97" s="125"/>
      <c r="FR97" t="s">
        <v>340</v>
      </c>
      <c r="FV97" s="133"/>
      <c r="FW97" s="133"/>
      <c r="GA97" s="124"/>
      <c r="GC97" s="125"/>
      <c r="GD97" s="125"/>
      <c r="GE97" s="125"/>
      <c r="GF97" t="s">
        <v>340</v>
      </c>
      <c r="GJ97" s="133"/>
      <c r="GK97" s="133"/>
      <c r="GO97" s="124"/>
      <c r="GQ97" s="125"/>
      <c r="GR97" t="s">
        <v>340</v>
      </c>
      <c r="GV97" s="133"/>
      <c r="GW97" s="133"/>
      <c r="HA97" s="124"/>
      <c r="HC97" s="125"/>
      <c r="HD97" t="s">
        <v>340</v>
      </c>
      <c r="HH97" s="133"/>
      <c r="HI97" s="133"/>
      <c r="HM97" s="124"/>
      <c r="HO97" s="125"/>
      <c r="HP97" t="s">
        <v>340</v>
      </c>
      <c r="HT97" s="133"/>
      <c r="HU97" s="133"/>
      <c r="HY97" s="124"/>
      <c r="IA97" s="125"/>
      <c r="IB97" t="s">
        <v>340</v>
      </c>
      <c r="IF97" s="133"/>
      <c r="IG97" s="133"/>
      <c r="IK97" s="124"/>
      <c r="IM97" s="125"/>
      <c r="IN97" s="125"/>
      <c r="IO97" s="125"/>
      <c r="IP97" t="s">
        <v>340</v>
      </c>
      <c r="IT97" s="133"/>
      <c r="IU97" s="133"/>
      <c r="IY97" s="124"/>
      <c r="JA97" s="125"/>
      <c r="JB97" t="s">
        <v>340</v>
      </c>
      <c r="JF97" s="133"/>
      <c r="JG97" s="133"/>
      <c r="JK97" s="124"/>
      <c r="JM97" s="125"/>
      <c r="JN97" t="s">
        <v>340</v>
      </c>
      <c r="JR97" s="133"/>
      <c r="JS97" s="133"/>
      <c r="JW97" s="124"/>
      <c r="JY97" s="125"/>
      <c r="JZ97" t="s">
        <v>340</v>
      </c>
      <c r="KD97" s="133"/>
      <c r="KE97" s="133"/>
      <c r="KI97" s="124"/>
      <c r="KK97" s="125"/>
      <c r="KL97" t="s">
        <v>340</v>
      </c>
    </row>
    <row r="98" spans="2:298">
      <c r="B98" t="s">
        <v>341</v>
      </c>
      <c r="F98" s="132"/>
      <c r="G98" s="133"/>
      <c r="K98" s="124"/>
      <c r="M98" s="125"/>
      <c r="N98" t="s">
        <v>341</v>
      </c>
      <c r="R98" s="133"/>
      <c r="S98" s="133"/>
      <c r="W98" s="124"/>
      <c r="Y98" s="125"/>
      <c r="Z98" t="s">
        <v>341</v>
      </c>
      <c r="AD98" s="133"/>
      <c r="AE98" s="133"/>
      <c r="AI98" s="124"/>
      <c r="AK98" s="125"/>
      <c r="AL98" t="s">
        <v>341</v>
      </c>
      <c r="AP98" s="133"/>
      <c r="AQ98" s="133"/>
      <c r="AU98" s="124"/>
      <c r="AW98" s="125"/>
      <c r="AX98" t="s">
        <v>341</v>
      </c>
      <c r="BB98" s="133"/>
      <c r="BC98" s="133"/>
      <c r="BG98" s="124"/>
      <c r="BI98" s="125"/>
      <c r="BJ98" s="125"/>
      <c r="BK98" s="125"/>
      <c r="BL98" t="s">
        <v>341</v>
      </c>
      <c r="BP98" s="133"/>
      <c r="BQ98" s="133"/>
      <c r="BU98" s="124"/>
      <c r="BW98" s="125"/>
      <c r="BX98" t="s">
        <v>341</v>
      </c>
      <c r="CB98" s="133"/>
      <c r="CC98" s="133"/>
      <c r="CG98" s="124"/>
      <c r="CI98" s="125"/>
      <c r="CJ98" t="s">
        <v>341</v>
      </c>
      <c r="CN98" s="133"/>
      <c r="CO98" s="133"/>
      <c r="CS98" s="124"/>
      <c r="CU98" s="125"/>
      <c r="CV98" t="s">
        <v>341</v>
      </c>
      <c r="CZ98" s="133"/>
      <c r="DA98" s="133"/>
      <c r="DE98" s="124"/>
      <c r="DG98" s="125"/>
      <c r="DH98" t="s">
        <v>341</v>
      </c>
      <c r="DL98" s="133"/>
      <c r="DM98" s="133"/>
      <c r="DQ98" s="124"/>
      <c r="DS98" s="125"/>
      <c r="DT98" s="125"/>
      <c r="DU98" s="125"/>
      <c r="DV98" t="s">
        <v>341</v>
      </c>
      <c r="DZ98" s="133"/>
      <c r="EA98" s="133"/>
      <c r="EE98" s="124"/>
      <c r="EG98" s="125"/>
      <c r="EH98" t="s">
        <v>341</v>
      </c>
      <c r="EL98" s="133"/>
      <c r="EM98" s="133"/>
      <c r="EQ98" s="124"/>
      <c r="ES98" s="125"/>
      <c r="ET98" t="s">
        <v>341</v>
      </c>
      <c r="EX98" s="133"/>
      <c r="EY98" s="133"/>
      <c r="FC98" s="124"/>
      <c r="FE98" s="125"/>
      <c r="FF98" t="s">
        <v>341</v>
      </c>
      <c r="FJ98" s="133"/>
      <c r="FK98" s="133"/>
      <c r="FO98" s="124"/>
      <c r="FQ98" s="125"/>
      <c r="FR98" t="s">
        <v>341</v>
      </c>
      <c r="FV98" s="133"/>
      <c r="FW98" s="133"/>
      <c r="GA98" s="124"/>
      <c r="GC98" s="125"/>
      <c r="GD98" s="125"/>
      <c r="GE98" s="125"/>
      <c r="GF98" t="s">
        <v>341</v>
      </c>
      <c r="GJ98" s="133"/>
      <c r="GK98" s="133"/>
      <c r="GO98" s="124"/>
      <c r="GQ98" s="125"/>
      <c r="GR98" t="s">
        <v>341</v>
      </c>
      <c r="GV98" s="133"/>
      <c r="GW98" s="133"/>
      <c r="HA98" s="124"/>
      <c r="HC98" s="125"/>
      <c r="HD98" t="s">
        <v>341</v>
      </c>
      <c r="HH98" s="133"/>
      <c r="HI98" s="133"/>
      <c r="HM98" s="124"/>
      <c r="HO98" s="125"/>
      <c r="HP98" t="s">
        <v>341</v>
      </c>
      <c r="HT98" s="133"/>
      <c r="HU98" s="133"/>
      <c r="HY98" s="124"/>
      <c r="IA98" s="125"/>
      <c r="IB98" t="s">
        <v>341</v>
      </c>
      <c r="IF98" s="133"/>
      <c r="IG98" s="133"/>
      <c r="IK98" s="124"/>
      <c r="IM98" s="125"/>
      <c r="IN98" s="125"/>
      <c r="IO98" s="125"/>
      <c r="IP98" t="s">
        <v>341</v>
      </c>
      <c r="IT98" s="133"/>
      <c r="IU98" s="133"/>
      <c r="IY98" s="124"/>
      <c r="JA98" s="125"/>
      <c r="JB98" t="s">
        <v>341</v>
      </c>
      <c r="JF98" s="133"/>
      <c r="JG98" s="133"/>
      <c r="JK98" s="124"/>
      <c r="JM98" s="125"/>
      <c r="JN98" t="s">
        <v>341</v>
      </c>
      <c r="JR98" s="133"/>
      <c r="JS98" s="133"/>
      <c r="JW98" s="124"/>
      <c r="JY98" s="125"/>
      <c r="JZ98" t="s">
        <v>341</v>
      </c>
      <c r="KD98" s="133"/>
      <c r="KE98" s="133"/>
      <c r="KI98" s="124"/>
      <c r="KK98" s="125"/>
      <c r="KL98" t="s">
        <v>341</v>
      </c>
    </row>
    <row r="99" spans="2:298">
      <c r="B99" t="s">
        <v>342</v>
      </c>
      <c r="F99" s="132"/>
      <c r="G99" s="133"/>
      <c r="K99" s="124"/>
      <c r="M99" s="125"/>
      <c r="N99" t="s">
        <v>342</v>
      </c>
      <c r="R99" s="133"/>
      <c r="S99" s="133"/>
      <c r="W99" s="124"/>
      <c r="Y99" s="125"/>
      <c r="Z99" t="s">
        <v>342</v>
      </c>
      <c r="AD99" s="133"/>
      <c r="AE99" s="133"/>
      <c r="AI99" s="124"/>
      <c r="AK99" s="125"/>
      <c r="AL99" t="s">
        <v>342</v>
      </c>
      <c r="AP99" s="133"/>
      <c r="AQ99" s="133"/>
      <c r="AU99" s="124"/>
      <c r="AW99" s="125"/>
      <c r="AX99" t="s">
        <v>342</v>
      </c>
      <c r="BB99" s="133"/>
      <c r="BC99" s="133"/>
      <c r="BG99" s="124"/>
      <c r="BI99" s="125"/>
      <c r="BJ99" s="125"/>
      <c r="BK99" s="125"/>
      <c r="BL99" t="s">
        <v>342</v>
      </c>
      <c r="BP99" s="133"/>
      <c r="BQ99" s="133"/>
      <c r="BU99" s="124"/>
      <c r="BW99" s="125"/>
      <c r="BX99" t="s">
        <v>342</v>
      </c>
      <c r="CB99" s="133"/>
      <c r="CC99" s="133"/>
      <c r="CG99" s="124"/>
      <c r="CI99" s="125"/>
      <c r="CJ99" t="s">
        <v>342</v>
      </c>
      <c r="CN99" s="133"/>
      <c r="CO99" s="133"/>
      <c r="CS99" s="124"/>
      <c r="CU99" s="125"/>
      <c r="CV99" t="s">
        <v>342</v>
      </c>
      <c r="CZ99" s="133"/>
      <c r="DA99" s="133"/>
      <c r="DE99" s="124"/>
      <c r="DG99" s="125"/>
      <c r="DH99" t="s">
        <v>342</v>
      </c>
      <c r="DL99" s="133"/>
      <c r="DM99" s="133"/>
      <c r="DQ99" s="124"/>
      <c r="DS99" s="125"/>
      <c r="DT99" s="125"/>
      <c r="DU99" s="125"/>
      <c r="DV99" t="s">
        <v>342</v>
      </c>
      <c r="DZ99" s="133"/>
      <c r="EA99" s="133"/>
      <c r="EE99" s="124"/>
      <c r="EG99" s="125"/>
      <c r="EH99" t="s">
        <v>342</v>
      </c>
      <c r="EL99" s="133"/>
      <c r="EM99" s="133"/>
      <c r="EQ99" s="124"/>
      <c r="ES99" s="125"/>
      <c r="ET99" t="s">
        <v>342</v>
      </c>
      <c r="EX99" s="133"/>
      <c r="EY99" s="133"/>
      <c r="FC99" s="124"/>
      <c r="FE99" s="125"/>
      <c r="FF99" t="s">
        <v>342</v>
      </c>
      <c r="FJ99" s="133"/>
      <c r="FK99" s="133"/>
      <c r="FO99" s="124"/>
      <c r="FQ99" s="125"/>
      <c r="FR99" t="s">
        <v>342</v>
      </c>
      <c r="FV99" s="133"/>
      <c r="FW99" s="133"/>
      <c r="GA99" s="124"/>
      <c r="GC99" s="125"/>
      <c r="GD99" s="125"/>
      <c r="GE99" s="125"/>
      <c r="GF99" t="s">
        <v>342</v>
      </c>
      <c r="GJ99" s="133"/>
      <c r="GK99" s="133"/>
      <c r="GO99" s="124"/>
      <c r="GQ99" s="125"/>
      <c r="GR99" t="s">
        <v>342</v>
      </c>
      <c r="GV99" s="133"/>
      <c r="GW99" s="133"/>
      <c r="HA99" s="124"/>
      <c r="HC99" s="125"/>
      <c r="HD99" t="s">
        <v>342</v>
      </c>
      <c r="HH99" s="133"/>
      <c r="HI99" s="133"/>
      <c r="HM99" s="124"/>
      <c r="HO99" s="125"/>
      <c r="HP99" t="s">
        <v>342</v>
      </c>
      <c r="HT99" s="133"/>
      <c r="HU99" s="133"/>
      <c r="HY99" s="124"/>
      <c r="IA99" s="125"/>
      <c r="IB99" t="s">
        <v>342</v>
      </c>
      <c r="IF99" s="133"/>
      <c r="IG99" s="133"/>
      <c r="IK99" s="124"/>
      <c r="IM99" s="125"/>
      <c r="IN99" s="125"/>
      <c r="IO99" s="125"/>
      <c r="IP99" t="s">
        <v>342</v>
      </c>
      <c r="IT99" s="133"/>
      <c r="IU99" s="133"/>
      <c r="IY99" s="124"/>
      <c r="JA99" s="125"/>
      <c r="JB99" t="s">
        <v>342</v>
      </c>
      <c r="JF99" s="133"/>
      <c r="JG99" s="133"/>
      <c r="JK99" s="124"/>
      <c r="JM99" s="125"/>
      <c r="JN99" t="s">
        <v>342</v>
      </c>
      <c r="JR99" s="133"/>
      <c r="JS99" s="133"/>
      <c r="JW99" s="124"/>
      <c r="JY99" s="125"/>
      <c r="JZ99" t="s">
        <v>342</v>
      </c>
      <c r="KD99" s="133"/>
      <c r="KE99" s="133"/>
      <c r="KI99" s="124"/>
      <c r="KK99" s="125"/>
      <c r="KL99" t="s">
        <v>342</v>
      </c>
    </row>
    <row r="100" spans="2:298">
      <c r="B100" t="s">
        <v>343</v>
      </c>
      <c r="F100" s="132"/>
      <c r="G100" s="133"/>
      <c r="K100" s="124"/>
      <c r="M100" s="125"/>
      <c r="N100" t="s">
        <v>343</v>
      </c>
      <c r="R100" s="133"/>
      <c r="S100" s="133"/>
      <c r="W100" s="124"/>
      <c r="Y100" s="125"/>
      <c r="Z100" t="s">
        <v>343</v>
      </c>
      <c r="AD100" s="133"/>
      <c r="AE100" s="133"/>
      <c r="AI100" s="124"/>
      <c r="AK100" s="125"/>
      <c r="AL100" t="s">
        <v>343</v>
      </c>
      <c r="AP100" s="133"/>
      <c r="AQ100" s="133"/>
      <c r="AU100" s="124"/>
      <c r="AW100" s="125"/>
      <c r="AX100" t="s">
        <v>343</v>
      </c>
      <c r="BB100" s="133"/>
      <c r="BC100" s="133"/>
      <c r="BG100" s="124"/>
      <c r="BI100" s="125"/>
      <c r="BJ100" s="125"/>
      <c r="BK100" s="125"/>
      <c r="BL100" t="s">
        <v>343</v>
      </c>
      <c r="BP100" s="133"/>
      <c r="BQ100" s="133"/>
      <c r="BU100" s="124"/>
      <c r="BW100" s="125"/>
      <c r="BX100" t="s">
        <v>343</v>
      </c>
      <c r="CB100" s="133"/>
      <c r="CC100" s="133"/>
      <c r="CG100" s="124"/>
      <c r="CI100" s="125"/>
      <c r="CJ100" t="s">
        <v>343</v>
      </c>
      <c r="CN100" s="133"/>
      <c r="CO100" s="133"/>
      <c r="CS100" s="124"/>
      <c r="CU100" s="125"/>
      <c r="CV100" t="s">
        <v>343</v>
      </c>
      <c r="CZ100" s="133"/>
      <c r="DA100" s="133"/>
      <c r="DE100" s="124"/>
      <c r="DG100" s="125"/>
      <c r="DH100" t="s">
        <v>343</v>
      </c>
      <c r="DL100" s="133"/>
      <c r="DM100" s="133"/>
      <c r="DQ100" s="124"/>
      <c r="DS100" s="125"/>
      <c r="DT100" s="125"/>
      <c r="DU100" s="125"/>
      <c r="DV100" t="s">
        <v>343</v>
      </c>
      <c r="DZ100" s="133"/>
      <c r="EA100" s="133"/>
      <c r="EE100" s="124"/>
      <c r="EG100" s="125"/>
      <c r="EH100" t="s">
        <v>343</v>
      </c>
      <c r="EL100" s="133"/>
      <c r="EM100" s="133"/>
      <c r="EQ100" s="124"/>
      <c r="ES100" s="125"/>
      <c r="ET100" t="s">
        <v>343</v>
      </c>
      <c r="EX100" s="133"/>
      <c r="EY100" s="133"/>
      <c r="FC100" s="124"/>
      <c r="FE100" s="125"/>
      <c r="FF100" t="s">
        <v>343</v>
      </c>
      <c r="FJ100" s="133"/>
      <c r="FK100" s="133"/>
      <c r="FO100" s="124"/>
      <c r="FQ100" s="125"/>
      <c r="FR100" t="s">
        <v>343</v>
      </c>
      <c r="FV100" s="133"/>
      <c r="FW100" s="133"/>
      <c r="GA100" s="124"/>
      <c r="GC100" s="125"/>
      <c r="GD100" s="125"/>
      <c r="GE100" s="125"/>
      <c r="GF100" t="s">
        <v>343</v>
      </c>
      <c r="GJ100" s="133"/>
      <c r="GK100" s="133"/>
      <c r="GO100" s="124"/>
      <c r="GQ100" s="125"/>
      <c r="GR100" t="s">
        <v>343</v>
      </c>
      <c r="GV100" s="133"/>
      <c r="GW100" s="133"/>
      <c r="HA100" s="124"/>
      <c r="HC100" s="125"/>
      <c r="HD100" t="s">
        <v>343</v>
      </c>
      <c r="HH100" s="133"/>
      <c r="HI100" s="133"/>
      <c r="HM100" s="124"/>
      <c r="HO100" s="125"/>
      <c r="HP100" t="s">
        <v>343</v>
      </c>
      <c r="HT100" s="133"/>
      <c r="HU100" s="133"/>
      <c r="HY100" s="124"/>
      <c r="IA100" s="125"/>
      <c r="IB100" t="s">
        <v>343</v>
      </c>
      <c r="IF100" s="133"/>
      <c r="IG100" s="133"/>
      <c r="IK100" s="124"/>
      <c r="IM100" s="125"/>
      <c r="IN100" s="125"/>
      <c r="IO100" s="125"/>
      <c r="IP100" t="s">
        <v>343</v>
      </c>
      <c r="IT100" s="133"/>
      <c r="IU100" s="133"/>
      <c r="IY100" s="124"/>
      <c r="JA100" s="125"/>
      <c r="JB100" t="s">
        <v>343</v>
      </c>
      <c r="JF100" s="133"/>
      <c r="JG100" s="133"/>
      <c r="JK100" s="124"/>
      <c r="JM100" s="125"/>
      <c r="JN100" t="s">
        <v>343</v>
      </c>
      <c r="JR100" s="133"/>
      <c r="JS100" s="133"/>
      <c r="JW100" s="124"/>
      <c r="JY100" s="125"/>
      <c r="JZ100" t="s">
        <v>343</v>
      </c>
      <c r="KD100" s="133"/>
      <c r="KE100" s="133"/>
      <c r="KI100" s="124"/>
      <c r="KK100" s="125"/>
      <c r="KL100" t="s">
        <v>343</v>
      </c>
    </row>
    <row r="101" spans="2:298">
      <c r="B101" t="s">
        <v>344</v>
      </c>
      <c r="F101" s="132"/>
      <c r="G101" s="133"/>
      <c r="K101" s="124"/>
      <c r="M101" s="125"/>
      <c r="N101" t="s">
        <v>345</v>
      </c>
      <c r="R101" s="133"/>
      <c r="S101" s="133"/>
      <c r="W101" s="124"/>
      <c r="Y101" s="125"/>
      <c r="Z101" t="s">
        <v>345</v>
      </c>
      <c r="AD101" s="133"/>
      <c r="AE101" s="133"/>
      <c r="AI101" s="124"/>
      <c r="AK101" s="125"/>
      <c r="AL101" t="s">
        <v>345</v>
      </c>
      <c r="AP101" s="133"/>
      <c r="AQ101" s="133"/>
      <c r="AU101" s="124"/>
      <c r="AW101" s="125"/>
      <c r="AX101" t="s">
        <v>345</v>
      </c>
      <c r="BB101" s="133"/>
      <c r="BC101" s="133"/>
      <c r="BG101" s="124"/>
      <c r="BI101" s="125"/>
      <c r="BJ101" s="125"/>
      <c r="BK101" s="125"/>
      <c r="BL101" t="s">
        <v>345</v>
      </c>
      <c r="BP101" s="133"/>
      <c r="BQ101" s="133"/>
      <c r="BU101" s="124"/>
      <c r="BW101" s="125"/>
      <c r="BX101" t="s">
        <v>345</v>
      </c>
      <c r="CB101" s="133"/>
      <c r="CC101" s="133"/>
      <c r="CG101" s="124"/>
      <c r="CI101" s="125"/>
      <c r="CJ101" t="s">
        <v>345</v>
      </c>
      <c r="CN101" s="133"/>
      <c r="CO101" s="133"/>
      <c r="CS101" s="124"/>
      <c r="CU101" s="125"/>
      <c r="CV101" t="s">
        <v>345</v>
      </c>
      <c r="CZ101" s="133"/>
      <c r="DA101" s="133"/>
      <c r="DE101" s="124"/>
      <c r="DG101" s="125"/>
      <c r="DH101" t="s">
        <v>345</v>
      </c>
      <c r="DL101" s="133"/>
      <c r="DM101" s="133"/>
      <c r="DQ101" s="124"/>
      <c r="DS101" s="125"/>
      <c r="DT101" s="125"/>
      <c r="DU101" s="125"/>
      <c r="DV101" t="s">
        <v>345</v>
      </c>
      <c r="DZ101" s="133"/>
      <c r="EA101" s="133"/>
      <c r="EE101" s="124"/>
      <c r="EG101" s="125"/>
      <c r="EH101" t="s">
        <v>345</v>
      </c>
      <c r="EL101" s="133"/>
      <c r="EM101" s="133"/>
      <c r="EQ101" s="124"/>
      <c r="ES101" s="125"/>
      <c r="ET101" t="s">
        <v>345</v>
      </c>
      <c r="EX101" s="133"/>
      <c r="EY101" s="133"/>
      <c r="FC101" s="124"/>
      <c r="FE101" s="125"/>
      <c r="FF101" t="s">
        <v>345</v>
      </c>
      <c r="FJ101" s="133"/>
      <c r="FK101" s="133"/>
      <c r="FO101" s="124"/>
      <c r="FQ101" s="125"/>
      <c r="FR101" t="s">
        <v>345</v>
      </c>
      <c r="FV101" s="133"/>
      <c r="FW101" s="133"/>
      <c r="GA101" s="124"/>
      <c r="GC101" s="125"/>
      <c r="GD101" s="125"/>
      <c r="GE101" s="125"/>
      <c r="GF101" t="s">
        <v>345</v>
      </c>
      <c r="GJ101" s="133"/>
      <c r="GK101" s="133"/>
      <c r="GO101" s="124"/>
      <c r="GQ101" s="125"/>
      <c r="GR101" t="s">
        <v>345</v>
      </c>
      <c r="GV101" s="133"/>
      <c r="GW101" s="133"/>
      <c r="HA101" s="124"/>
      <c r="HC101" s="125"/>
      <c r="HD101" t="s">
        <v>345</v>
      </c>
      <c r="HH101" s="133"/>
      <c r="HI101" s="133"/>
      <c r="HM101" s="124"/>
      <c r="HO101" s="125"/>
      <c r="HP101" t="s">
        <v>345</v>
      </c>
      <c r="HT101" s="133"/>
      <c r="HU101" s="133"/>
      <c r="HY101" s="124"/>
      <c r="IA101" s="125"/>
      <c r="IB101" t="s">
        <v>345</v>
      </c>
      <c r="IF101" s="133"/>
      <c r="IG101" s="133"/>
      <c r="IK101" s="124"/>
      <c r="IM101" s="125"/>
      <c r="IN101" s="125"/>
      <c r="IO101" s="125"/>
      <c r="IP101" t="s">
        <v>345</v>
      </c>
      <c r="IT101" s="133"/>
      <c r="IU101" s="133"/>
      <c r="IY101" s="124"/>
      <c r="JA101" s="125"/>
      <c r="JB101" t="s">
        <v>345</v>
      </c>
      <c r="JF101" s="133"/>
      <c r="JG101" s="133"/>
      <c r="JK101" s="124"/>
      <c r="JM101" s="125"/>
      <c r="JN101" t="s">
        <v>345</v>
      </c>
      <c r="JR101" s="133"/>
      <c r="JS101" s="133"/>
      <c r="JW101" s="124"/>
      <c r="JY101" s="125"/>
      <c r="JZ101" t="s">
        <v>345</v>
      </c>
      <c r="KD101" s="133"/>
      <c r="KE101" s="133"/>
      <c r="KI101" s="124"/>
      <c r="KK101" s="125"/>
      <c r="KL101" t="s">
        <v>345</v>
      </c>
    </row>
    <row r="102" spans="2:298">
      <c r="B102" t="s">
        <v>346</v>
      </c>
      <c r="F102" s="132"/>
      <c r="G102" s="133"/>
      <c r="K102" s="124"/>
      <c r="M102" s="125"/>
      <c r="N102" t="s">
        <v>347</v>
      </c>
      <c r="R102" s="133"/>
      <c r="S102" s="133"/>
      <c r="W102" s="124"/>
      <c r="Y102" s="125"/>
      <c r="Z102" t="s">
        <v>347</v>
      </c>
      <c r="AD102" s="133"/>
      <c r="AE102" s="133"/>
      <c r="AI102" s="124"/>
      <c r="AK102" s="125"/>
      <c r="AL102" t="s">
        <v>347</v>
      </c>
      <c r="AP102" s="133"/>
      <c r="AQ102" s="133"/>
      <c r="AU102" s="124"/>
      <c r="AW102" s="125"/>
      <c r="AX102" t="s">
        <v>347</v>
      </c>
      <c r="BB102" s="133"/>
      <c r="BC102" s="133"/>
      <c r="BG102" s="124"/>
      <c r="BI102" s="125"/>
      <c r="BJ102" s="125"/>
      <c r="BK102" s="125"/>
      <c r="BL102" t="s">
        <v>347</v>
      </c>
      <c r="BP102" s="133"/>
      <c r="BQ102" s="133"/>
      <c r="BU102" s="124"/>
      <c r="BW102" s="125"/>
      <c r="BX102" t="s">
        <v>347</v>
      </c>
      <c r="CB102" s="133"/>
      <c r="CC102" s="133"/>
      <c r="CG102" s="124"/>
      <c r="CI102" s="125"/>
      <c r="CJ102" t="s">
        <v>347</v>
      </c>
      <c r="CN102" s="133"/>
      <c r="CO102" s="133"/>
      <c r="CS102" s="124"/>
      <c r="CU102" s="125"/>
      <c r="CV102" t="s">
        <v>347</v>
      </c>
      <c r="CZ102" s="133"/>
      <c r="DA102" s="133"/>
      <c r="DE102" s="124"/>
      <c r="DG102" s="125"/>
      <c r="DH102" t="s">
        <v>347</v>
      </c>
      <c r="DL102" s="133"/>
      <c r="DM102" s="133"/>
      <c r="DQ102" s="124"/>
      <c r="DS102" s="125"/>
      <c r="DT102" s="125"/>
      <c r="DU102" s="125"/>
      <c r="DV102" t="s">
        <v>347</v>
      </c>
      <c r="DZ102" s="133"/>
      <c r="EA102" s="133"/>
      <c r="EE102" s="124"/>
      <c r="EG102" s="125"/>
      <c r="EH102" t="s">
        <v>347</v>
      </c>
      <c r="EL102" s="133"/>
      <c r="EM102" s="133"/>
      <c r="EQ102" s="124"/>
      <c r="ES102" s="125"/>
      <c r="ET102" t="s">
        <v>347</v>
      </c>
      <c r="EX102" s="133"/>
      <c r="EY102" s="133"/>
      <c r="FC102" s="124"/>
      <c r="FE102" s="125"/>
      <c r="FF102" t="s">
        <v>347</v>
      </c>
      <c r="FJ102" s="133"/>
      <c r="FK102" s="133"/>
      <c r="FO102" s="124"/>
      <c r="FQ102" s="125"/>
      <c r="FR102" t="s">
        <v>347</v>
      </c>
      <c r="FV102" s="133"/>
      <c r="FW102" s="133"/>
      <c r="GA102" s="124"/>
      <c r="GC102" s="125"/>
      <c r="GD102" s="125"/>
      <c r="GE102" s="125"/>
      <c r="GF102" t="s">
        <v>347</v>
      </c>
      <c r="GJ102" s="133"/>
      <c r="GK102" s="133"/>
      <c r="GO102" s="124"/>
      <c r="GQ102" s="125"/>
      <c r="GR102" t="s">
        <v>347</v>
      </c>
      <c r="GV102" s="133"/>
      <c r="GW102" s="133"/>
      <c r="HA102" s="124"/>
      <c r="HC102" s="125"/>
      <c r="HD102" t="s">
        <v>347</v>
      </c>
      <c r="HH102" s="133"/>
      <c r="HI102" s="133"/>
      <c r="HM102" s="124"/>
      <c r="HO102" s="125"/>
      <c r="HP102" t="s">
        <v>347</v>
      </c>
      <c r="HT102" s="133"/>
      <c r="HU102" s="133"/>
      <c r="HY102" s="124"/>
      <c r="IA102" s="125"/>
      <c r="IB102" t="s">
        <v>347</v>
      </c>
      <c r="IF102" s="133"/>
      <c r="IG102" s="133"/>
      <c r="IK102" s="124"/>
      <c r="IM102" s="125"/>
      <c r="IN102" s="125"/>
      <c r="IO102" s="125"/>
      <c r="IP102" t="s">
        <v>347</v>
      </c>
      <c r="IT102" s="133"/>
      <c r="IU102" s="133"/>
      <c r="IY102" s="124"/>
      <c r="JA102" s="125"/>
      <c r="JB102" t="s">
        <v>347</v>
      </c>
      <c r="JF102" s="133"/>
      <c r="JG102" s="133"/>
      <c r="JK102" s="124"/>
      <c r="JM102" s="125"/>
      <c r="JN102" t="s">
        <v>347</v>
      </c>
      <c r="JR102" s="133"/>
      <c r="JS102" s="133"/>
      <c r="JW102" s="124"/>
      <c r="JY102" s="125"/>
      <c r="JZ102" t="s">
        <v>347</v>
      </c>
      <c r="KD102" s="133"/>
      <c r="KE102" s="133"/>
      <c r="KI102" s="124"/>
      <c r="KK102" s="125"/>
      <c r="KL102" t="s">
        <v>347</v>
      </c>
    </row>
    <row r="103" spans="2:298">
      <c r="B103" t="s">
        <v>348</v>
      </c>
      <c r="F103" s="132"/>
      <c r="G103" s="133"/>
      <c r="K103" s="124"/>
      <c r="M103" s="125"/>
      <c r="N103" t="s">
        <v>349</v>
      </c>
      <c r="R103" s="133"/>
      <c r="S103" s="133"/>
      <c r="W103" s="124"/>
      <c r="Y103" s="125"/>
      <c r="Z103" t="s">
        <v>349</v>
      </c>
      <c r="AD103" s="133"/>
      <c r="AE103" s="133"/>
      <c r="AI103" s="124"/>
      <c r="AK103" s="125"/>
      <c r="AL103" t="s">
        <v>349</v>
      </c>
      <c r="AP103" s="133"/>
      <c r="AQ103" s="133"/>
      <c r="AU103" s="124"/>
      <c r="AW103" s="125"/>
      <c r="AX103" t="s">
        <v>349</v>
      </c>
      <c r="BB103" s="133"/>
      <c r="BC103" s="133"/>
      <c r="BG103" s="124"/>
      <c r="BI103" s="125"/>
      <c r="BJ103" s="125"/>
      <c r="BK103" s="125"/>
      <c r="BL103" t="s">
        <v>349</v>
      </c>
      <c r="BP103" s="133"/>
      <c r="BQ103" s="133"/>
      <c r="BU103" s="124"/>
      <c r="BW103" s="125"/>
      <c r="BX103" t="s">
        <v>349</v>
      </c>
      <c r="CB103" s="133"/>
      <c r="CC103" s="133"/>
      <c r="CG103" s="124"/>
      <c r="CI103" s="125"/>
      <c r="CJ103" t="s">
        <v>349</v>
      </c>
      <c r="CN103" s="133"/>
      <c r="CO103" s="133"/>
      <c r="CS103" s="124"/>
      <c r="CU103" s="125"/>
      <c r="CV103" t="s">
        <v>349</v>
      </c>
      <c r="CZ103" s="133"/>
      <c r="DA103" s="133"/>
      <c r="DE103" s="124"/>
      <c r="DG103" s="125"/>
      <c r="DH103" t="s">
        <v>349</v>
      </c>
      <c r="DL103" s="133"/>
      <c r="DM103" s="133"/>
      <c r="DQ103" s="124"/>
      <c r="DS103" s="125"/>
      <c r="DT103" s="125"/>
      <c r="DU103" s="125"/>
      <c r="DV103" t="s">
        <v>349</v>
      </c>
      <c r="DZ103" s="133"/>
      <c r="EA103" s="133"/>
      <c r="EE103" s="124"/>
      <c r="EG103" s="125"/>
      <c r="EH103" t="s">
        <v>349</v>
      </c>
      <c r="EL103" s="133"/>
      <c r="EM103" s="133"/>
      <c r="EQ103" s="124"/>
      <c r="ES103" s="125"/>
      <c r="ET103" t="s">
        <v>349</v>
      </c>
      <c r="EX103" s="133"/>
      <c r="EY103" s="133"/>
      <c r="FC103" s="124"/>
      <c r="FE103" s="125"/>
      <c r="FF103" t="s">
        <v>349</v>
      </c>
      <c r="FJ103" s="133"/>
      <c r="FK103" s="133"/>
      <c r="FO103" s="124"/>
      <c r="FQ103" s="125"/>
      <c r="FR103" t="s">
        <v>349</v>
      </c>
      <c r="FV103" s="133"/>
      <c r="FW103" s="133"/>
      <c r="GA103" s="124"/>
      <c r="GC103" s="125"/>
      <c r="GD103" s="125"/>
      <c r="GE103" s="125"/>
      <c r="GF103" t="s">
        <v>349</v>
      </c>
      <c r="GJ103" s="133"/>
      <c r="GK103" s="133"/>
      <c r="GO103" s="124"/>
      <c r="GQ103" s="125"/>
      <c r="GR103" t="s">
        <v>349</v>
      </c>
      <c r="GV103" s="133"/>
      <c r="GW103" s="133"/>
      <c r="HA103" s="124"/>
      <c r="HC103" s="125"/>
      <c r="HD103" t="s">
        <v>349</v>
      </c>
      <c r="HH103" s="133"/>
      <c r="HI103" s="133"/>
      <c r="HM103" s="124"/>
      <c r="HO103" s="125"/>
      <c r="HP103" t="s">
        <v>349</v>
      </c>
      <c r="HT103" s="133"/>
      <c r="HU103" s="133"/>
      <c r="HY103" s="124"/>
      <c r="IA103" s="125"/>
      <c r="IB103" t="s">
        <v>349</v>
      </c>
      <c r="IF103" s="133"/>
      <c r="IG103" s="133"/>
      <c r="IK103" s="124"/>
      <c r="IM103" s="125"/>
      <c r="IN103" s="125"/>
      <c r="IO103" s="125"/>
      <c r="IP103" t="s">
        <v>349</v>
      </c>
      <c r="IT103" s="133"/>
      <c r="IU103" s="133"/>
      <c r="IY103" s="124"/>
      <c r="JA103" s="125"/>
      <c r="JB103" t="s">
        <v>349</v>
      </c>
      <c r="JF103" s="133"/>
      <c r="JG103" s="133"/>
      <c r="JK103" s="124"/>
      <c r="JM103" s="125"/>
      <c r="JN103" t="s">
        <v>349</v>
      </c>
      <c r="JR103" s="133"/>
      <c r="JS103" s="133"/>
      <c r="JW103" s="124"/>
      <c r="JY103" s="125"/>
      <c r="JZ103" t="s">
        <v>349</v>
      </c>
      <c r="KD103" s="133"/>
      <c r="KE103" s="133"/>
      <c r="KI103" s="124"/>
      <c r="KK103" s="125"/>
      <c r="KL103" t="s">
        <v>349</v>
      </c>
    </row>
    <row r="104" spans="2:298">
      <c r="B104" t="s">
        <v>350</v>
      </c>
      <c r="F104" s="132"/>
      <c r="G104" s="133"/>
      <c r="K104" s="124"/>
      <c r="M104" s="125"/>
      <c r="N104" t="s">
        <v>351</v>
      </c>
      <c r="R104" s="133"/>
      <c r="S104" s="133"/>
      <c r="W104" s="124"/>
      <c r="Y104" s="125"/>
      <c r="Z104" t="s">
        <v>351</v>
      </c>
      <c r="AD104" s="133"/>
      <c r="AE104" s="133"/>
      <c r="AI104" s="124"/>
      <c r="AK104" s="125"/>
      <c r="AL104" t="s">
        <v>351</v>
      </c>
      <c r="AP104" s="133"/>
      <c r="AQ104" s="133"/>
      <c r="AU104" s="124"/>
      <c r="AW104" s="125"/>
      <c r="AX104" t="s">
        <v>351</v>
      </c>
      <c r="BB104" s="133"/>
      <c r="BC104" s="133"/>
      <c r="BG104" s="124"/>
      <c r="BI104" s="125"/>
      <c r="BJ104" s="125"/>
      <c r="BK104" s="125"/>
      <c r="BL104" t="s">
        <v>351</v>
      </c>
      <c r="BP104" s="133"/>
      <c r="BQ104" s="133"/>
      <c r="BU104" s="124"/>
      <c r="BW104" s="125"/>
      <c r="BX104" t="s">
        <v>351</v>
      </c>
      <c r="CB104" s="133"/>
      <c r="CC104" s="133"/>
      <c r="CG104" s="124"/>
      <c r="CI104" s="125"/>
      <c r="CJ104" t="s">
        <v>351</v>
      </c>
      <c r="CN104" s="133"/>
      <c r="CO104" s="133"/>
      <c r="CS104" s="124"/>
      <c r="CU104" s="125"/>
      <c r="CV104" t="s">
        <v>351</v>
      </c>
      <c r="CZ104" s="133"/>
      <c r="DA104" s="133"/>
      <c r="DE104" s="124"/>
      <c r="DG104" s="125"/>
      <c r="DH104" t="s">
        <v>351</v>
      </c>
      <c r="DL104" s="133"/>
      <c r="DM104" s="133"/>
      <c r="DQ104" s="124"/>
      <c r="DS104" s="125"/>
      <c r="DT104" s="125"/>
      <c r="DU104" s="125"/>
      <c r="DV104" t="s">
        <v>351</v>
      </c>
      <c r="DZ104" s="133"/>
      <c r="EA104" s="133"/>
      <c r="EE104" s="124"/>
      <c r="EG104" s="125"/>
      <c r="EH104" t="s">
        <v>351</v>
      </c>
      <c r="EL104" s="133"/>
      <c r="EM104" s="133"/>
      <c r="EQ104" s="124"/>
      <c r="ES104" s="125"/>
      <c r="ET104" t="s">
        <v>351</v>
      </c>
      <c r="EX104" s="133"/>
      <c r="EY104" s="133"/>
      <c r="FC104" s="124"/>
      <c r="FE104" s="125"/>
      <c r="FF104" t="s">
        <v>351</v>
      </c>
      <c r="FJ104" s="133"/>
      <c r="FK104" s="133"/>
      <c r="FO104" s="124"/>
      <c r="FQ104" s="125"/>
      <c r="FR104" t="s">
        <v>351</v>
      </c>
      <c r="FV104" s="133"/>
      <c r="FW104" s="133"/>
      <c r="GA104" s="124"/>
      <c r="GC104" s="125"/>
      <c r="GD104" s="125"/>
      <c r="GE104" s="125"/>
      <c r="GF104" t="s">
        <v>351</v>
      </c>
      <c r="GJ104" s="133"/>
      <c r="GK104" s="133"/>
      <c r="GO104" s="124"/>
      <c r="GQ104" s="125"/>
      <c r="GR104" t="s">
        <v>351</v>
      </c>
      <c r="GV104" s="133"/>
      <c r="GW104" s="133"/>
      <c r="HA104" s="124"/>
      <c r="HC104" s="125"/>
      <c r="HD104" t="s">
        <v>351</v>
      </c>
      <c r="HH104" s="133"/>
      <c r="HI104" s="133"/>
      <c r="HM104" s="124"/>
      <c r="HO104" s="125"/>
      <c r="HP104" t="s">
        <v>351</v>
      </c>
      <c r="HT104" s="133"/>
      <c r="HU104" s="133"/>
      <c r="HY104" s="124"/>
      <c r="IA104" s="125"/>
      <c r="IB104" t="s">
        <v>351</v>
      </c>
      <c r="IF104" s="133"/>
      <c r="IG104" s="133"/>
      <c r="IK104" s="124"/>
      <c r="IM104" s="125"/>
      <c r="IN104" s="125"/>
      <c r="IO104" s="125"/>
      <c r="IP104" t="s">
        <v>351</v>
      </c>
      <c r="IT104" s="133"/>
      <c r="IU104" s="133"/>
      <c r="IY104" s="124"/>
      <c r="JA104" s="125"/>
      <c r="JB104" t="s">
        <v>351</v>
      </c>
      <c r="JF104" s="133"/>
      <c r="JG104" s="133"/>
      <c r="JK104" s="124"/>
      <c r="JM104" s="125"/>
      <c r="JN104" t="s">
        <v>351</v>
      </c>
      <c r="JR104" s="133"/>
      <c r="JS104" s="133"/>
      <c r="JW104" s="124"/>
      <c r="JY104" s="125"/>
      <c r="JZ104" t="s">
        <v>351</v>
      </c>
      <c r="KD104" s="133"/>
      <c r="KE104" s="133"/>
      <c r="KI104" s="124"/>
      <c r="KK104" s="125"/>
      <c r="KL104" t="s">
        <v>351</v>
      </c>
    </row>
    <row r="105" spans="2:298">
      <c r="B105" t="s">
        <v>352</v>
      </c>
      <c r="F105" s="132"/>
      <c r="G105" s="133"/>
      <c r="K105" s="124"/>
      <c r="M105" s="125"/>
      <c r="N105" t="s">
        <v>353</v>
      </c>
      <c r="R105" s="133"/>
      <c r="S105" s="133"/>
      <c r="W105" s="124"/>
      <c r="Y105" s="125"/>
      <c r="Z105" t="s">
        <v>353</v>
      </c>
      <c r="AD105" s="133"/>
      <c r="AE105" s="133"/>
      <c r="AI105" s="124"/>
      <c r="AK105" s="125"/>
      <c r="AL105" t="s">
        <v>353</v>
      </c>
      <c r="AP105" s="133"/>
      <c r="AQ105" s="133"/>
      <c r="AU105" s="124"/>
      <c r="AW105" s="125"/>
      <c r="AX105" t="s">
        <v>353</v>
      </c>
      <c r="BB105" s="133"/>
      <c r="BC105" s="133"/>
      <c r="BG105" s="124"/>
      <c r="BI105" s="125"/>
      <c r="BJ105" s="125"/>
      <c r="BK105" s="125"/>
      <c r="BL105" t="s">
        <v>353</v>
      </c>
      <c r="BP105" s="133"/>
      <c r="BQ105" s="133"/>
      <c r="BU105" s="124"/>
      <c r="BW105" s="125"/>
      <c r="BX105" t="s">
        <v>353</v>
      </c>
      <c r="CB105" s="133"/>
      <c r="CC105" s="133"/>
      <c r="CG105" s="124"/>
      <c r="CI105" s="125"/>
      <c r="CJ105" t="s">
        <v>353</v>
      </c>
      <c r="CN105" s="133"/>
      <c r="CO105" s="133"/>
      <c r="CS105" s="124"/>
      <c r="CU105" s="125"/>
      <c r="CV105" t="s">
        <v>353</v>
      </c>
      <c r="CZ105" s="133"/>
      <c r="DA105" s="133"/>
      <c r="DE105" s="124"/>
      <c r="DG105" s="125"/>
      <c r="DH105" t="s">
        <v>353</v>
      </c>
      <c r="DL105" s="133"/>
      <c r="DM105" s="133"/>
      <c r="DQ105" s="124"/>
      <c r="DS105" s="125"/>
      <c r="DT105" s="125"/>
      <c r="DU105" s="125"/>
      <c r="DV105" t="s">
        <v>353</v>
      </c>
      <c r="DZ105" s="133"/>
      <c r="EA105" s="133"/>
      <c r="EE105" s="124"/>
      <c r="EG105" s="125"/>
      <c r="EH105" t="s">
        <v>353</v>
      </c>
      <c r="EL105" s="133"/>
      <c r="EM105" s="133"/>
      <c r="EQ105" s="124"/>
      <c r="ES105" s="125"/>
      <c r="ET105" t="s">
        <v>353</v>
      </c>
      <c r="EX105" s="133"/>
      <c r="EY105" s="133"/>
      <c r="FC105" s="124"/>
      <c r="FE105" s="125"/>
      <c r="FF105" t="s">
        <v>353</v>
      </c>
      <c r="FJ105" s="133"/>
      <c r="FK105" s="133"/>
      <c r="FO105" s="124"/>
      <c r="FQ105" s="125"/>
      <c r="FR105" t="s">
        <v>353</v>
      </c>
      <c r="FV105" s="133"/>
      <c r="FW105" s="133"/>
      <c r="GA105" s="124"/>
      <c r="GC105" s="125"/>
      <c r="GD105" s="125"/>
      <c r="GE105" s="125"/>
      <c r="GF105" t="s">
        <v>353</v>
      </c>
      <c r="GJ105" s="133"/>
      <c r="GK105" s="133"/>
      <c r="GO105" s="124"/>
      <c r="GQ105" s="125"/>
      <c r="GR105" t="s">
        <v>353</v>
      </c>
      <c r="GV105" s="133"/>
      <c r="GW105" s="133"/>
      <c r="HA105" s="124"/>
      <c r="HC105" s="125"/>
      <c r="HD105" t="s">
        <v>353</v>
      </c>
      <c r="HH105" s="133"/>
      <c r="HI105" s="133"/>
      <c r="HM105" s="124"/>
      <c r="HO105" s="125"/>
      <c r="HP105" t="s">
        <v>353</v>
      </c>
      <c r="HT105" s="133"/>
      <c r="HU105" s="133"/>
      <c r="HY105" s="124"/>
      <c r="IA105" s="125"/>
      <c r="IB105" t="s">
        <v>353</v>
      </c>
      <c r="IF105" s="133"/>
      <c r="IG105" s="133"/>
      <c r="IK105" s="124"/>
      <c r="IM105" s="125"/>
      <c r="IN105" s="125"/>
      <c r="IO105" s="125"/>
      <c r="IP105" t="s">
        <v>353</v>
      </c>
      <c r="IT105" s="133"/>
      <c r="IU105" s="133"/>
      <c r="IY105" s="124"/>
      <c r="JA105" s="125"/>
      <c r="JB105" t="s">
        <v>353</v>
      </c>
      <c r="JF105" s="133"/>
      <c r="JG105" s="133"/>
      <c r="JK105" s="124"/>
      <c r="JM105" s="125"/>
      <c r="JN105" t="s">
        <v>353</v>
      </c>
      <c r="JR105" s="133"/>
      <c r="JS105" s="133"/>
      <c r="JW105" s="124"/>
      <c r="JY105" s="125"/>
      <c r="JZ105" t="s">
        <v>353</v>
      </c>
      <c r="KD105" s="133"/>
      <c r="KE105" s="133"/>
      <c r="KI105" s="124"/>
      <c r="KK105" s="125"/>
      <c r="KL105" t="s">
        <v>353</v>
      </c>
    </row>
    <row r="106" spans="2:298">
      <c r="B106" t="s">
        <v>354</v>
      </c>
      <c r="F106" s="132"/>
      <c r="G106" s="133"/>
      <c r="K106" s="124"/>
      <c r="M106" s="125"/>
      <c r="N106" t="s">
        <v>355</v>
      </c>
      <c r="R106" s="133"/>
      <c r="S106" s="133"/>
      <c r="W106" s="124"/>
      <c r="Y106" s="125"/>
      <c r="Z106" t="s">
        <v>355</v>
      </c>
      <c r="AD106" s="133"/>
      <c r="AE106" s="133"/>
      <c r="AI106" s="124"/>
      <c r="AK106" s="125"/>
      <c r="AL106" t="s">
        <v>355</v>
      </c>
      <c r="AP106" s="133"/>
      <c r="AQ106" s="133"/>
      <c r="AU106" s="124"/>
      <c r="AW106" s="125"/>
      <c r="AX106" t="s">
        <v>355</v>
      </c>
      <c r="BB106" s="133"/>
      <c r="BC106" s="133"/>
      <c r="BG106" s="124"/>
      <c r="BI106" s="125"/>
      <c r="BJ106" s="125"/>
      <c r="BK106" s="125"/>
      <c r="BL106" t="s">
        <v>355</v>
      </c>
      <c r="BP106" s="133"/>
      <c r="BQ106" s="133"/>
      <c r="BU106" s="124"/>
      <c r="BW106" s="125"/>
      <c r="BX106" t="s">
        <v>355</v>
      </c>
      <c r="CB106" s="133"/>
      <c r="CC106" s="133"/>
      <c r="CG106" s="124"/>
      <c r="CI106" s="125"/>
      <c r="CJ106" t="s">
        <v>355</v>
      </c>
      <c r="CN106" s="133"/>
      <c r="CO106" s="133"/>
      <c r="CS106" s="124"/>
      <c r="CU106" s="125"/>
      <c r="CV106" t="s">
        <v>355</v>
      </c>
      <c r="CZ106" s="133"/>
      <c r="DA106" s="133"/>
      <c r="DE106" s="124"/>
      <c r="DG106" s="125"/>
      <c r="DH106" t="s">
        <v>355</v>
      </c>
      <c r="DL106" s="133"/>
      <c r="DM106" s="133"/>
      <c r="DQ106" s="124"/>
      <c r="DS106" s="125"/>
      <c r="DT106" s="125"/>
      <c r="DU106" s="125"/>
      <c r="DV106" t="s">
        <v>355</v>
      </c>
      <c r="DZ106" s="133"/>
      <c r="EA106" s="133"/>
      <c r="EE106" s="124"/>
      <c r="EG106" s="125"/>
      <c r="EH106" t="s">
        <v>355</v>
      </c>
      <c r="EL106" s="133"/>
      <c r="EM106" s="133"/>
      <c r="EQ106" s="124"/>
      <c r="ES106" s="125"/>
      <c r="ET106" t="s">
        <v>355</v>
      </c>
      <c r="EX106" s="133"/>
      <c r="EY106" s="133"/>
      <c r="FC106" s="124"/>
      <c r="FE106" s="125"/>
      <c r="FF106" t="s">
        <v>355</v>
      </c>
      <c r="FJ106" s="133"/>
      <c r="FK106" s="133"/>
      <c r="FO106" s="124"/>
      <c r="FQ106" s="125"/>
      <c r="FR106" t="s">
        <v>355</v>
      </c>
      <c r="FV106" s="133"/>
      <c r="FW106" s="133"/>
      <c r="GA106" s="124"/>
      <c r="GC106" s="125"/>
      <c r="GD106" s="125"/>
      <c r="GE106" s="125"/>
      <c r="GF106" t="s">
        <v>355</v>
      </c>
      <c r="GJ106" s="133"/>
      <c r="GK106" s="133"/>
      <c r="GO106" s="124"/>
      <c r="GQ106" s="125"/>
      <c r="GR106" t="s">
        <v>355</v>
      </c>
      <c r="GV106" s="133"/>
      <c r="GW106" s="133"/>
      <c r="HA106" s="124"/>
      <c r="HC106" s="125"/>
      <c r="HD106" t="s">
        <v>355</v>
      </c>
      <c r="HH106" s="133"/>
      <c r="HI106" s="133"/>
      <c r="HM106" s="124"/>
      <c r="HO106" s="125"/>
      <c r="HP106" t="s">
        <v>355</v>
      </c>
      <c r="HT106" s="133"/>
      <c r="HU106" s="133"/>
      <c r="HY106" s="124"/>
      <c r="IA106" s="125"/>
      <c r="IB106" t="s">
        <v>355</v>
      </c>
      <c r="IF106" s="133"/>
      <c r="IG106" s="133"/>
      <c r="IK106" s="124"/>
      <c r="IM106" s="125"/>
      <c r="IN106" s="125"/>
      <c r="IO106" s="125"/>
      <c r="IP106" t="s">
        <v>355</v>
      </c>
      <c r="IT106" s="133"/>
      <c r="IU106" s="133"/>
      <c r="IY106" s="124"/>
      <c r="JA106" s="125"/>
      <c r="JB106" t="s">
        <v>355</v>
      </c>
      <c r="JF106" s="133"/>
      <c r="JG106" s="133"/>
      <c r="JK106" s="124"/>
      <c r="JM106" s="125"/>
      <c r="JN106" t="s">
        <v>355</v>
      </c>
      <c r="JR106" s="133"/>
      <c r="JS106" s="133"/>
      <c r="JW106" s="124"/>
      <c r="JY106" s="125"/>
      <c r="JZ106" t="s">
        <v>355</v>
      </c>
      <c r="KD106" s="133"/>
      <c r="KE106" s="133"/>
      <c r="KI106" s="124"/>
      <c r="KK106" s="125"/>
      <c r="KL106" t="s">
        <v>355</v>
      </c>
    </row>
    <row r="107" spans="2:298">
      <c r="B107" t="s">
        <v>356</v>
      </c>
      <c r="F107" s="132"/>
      <c r="G107" s="133"/>
      <c r="K107" s="124"/>
      <c r="M107" s="125"/>
      <c r="N107" t="s">
        <v>357</v>
      </c>
      <c r="R107" s="133"/>
      <c r="S107" s="133"/>
      <c r="W107" s="124"/>
      <c r="Y107" s="125"/>
      <c r="Z107" t="s">
        <v>357</v>
      </c>
      <c r="AD107" s="133"/>
      <c r="AE107" s="133"/>
      <c r="AI107" s="124"/>
      <c r="AK107" s="125"/>
      <c r="AL107" t="s">
        <v>357</v>
      </c>
      <c r="AP107" s="133"/>
      <c r="AQ107" s="133"/>
      <c r="AU107" s="124"/>
      <c r="AW107" s="125"/>
      <c r="AX107" t="s">
        <v>357</v>
      </c>
      <c r="BB107" s="133"/>
      <c r="BC107" s="133"/>
      <c r="BG107" s="124"/>
      <c r="BI107" s="125"/>
      <c r="BJ107" s="125"/>
      <c r="BK107" s="125"/>
      <c r="BL107" t="s">
        <v>357</v>
      </c>
      <c r="BP107" s="133"/>
      <c r="BQ107" s="133"/>
      <c r="BU107" s="124"/>
      <c r="BW107" s="125"/>
      <c r="BX107" t="s">
        <v>357</v>
      </c>
      <c r="CB107" s="133"/>
      <c r="CC107" s="133"/>
      <c r="CG107" s="124"/>
      <c r="CI107" s="125"/>
      <c r="CJ107" t="s">
        <v>357</v>
      </c>
      <c r="CN107" s="133"/>
      <c r="CO107" s="133"/>
      <c r="CS107" s="124"/>
      <c r="CU107" s="125"/>
      <c r="CV107" t="s">
        <v>357</v>
      </c>
      <c r="CZ107" s="133"/>
      <c r="DA107" s="133"/>
      <c r="DE107" s="124"/>
      <c r="DG107" s="125"/>
      <c r="DH107" t="s">
        <v>357</v>
      </c>
      <c r="DL107" s="133"/>
      <c r="DM107" s="133"/>
      <c r="DQ107" s="124"/>
      <c r="DS107" s="125"/>
      <c r="DT107" s="125"/>
      <c r="DU107" s="125"/>
      <c r="DV107" t="s">
        <v>357</v>
      </c>
      <c r="DZ107" s="133"/>
      <c r="EA107" s="133"/>
      <c r="EE107" s="124"/>
      <c r="EG107" s="125"/>
      <c r="EH107" t="s">
        <v>357</v>
      </c>
      <c r="EL107" s="133"/>
      <c r="EM107" s="133"/>
      <c r="EQ107" s="124"/>
      <c r="ES107" s="125"/>
      <c r="ET107" t="s">
        <v>357</v>
      </c>
      <c r="EX107" s="133"/>
      <c r="EY107" s="133"/>
      <c r="FC107" s="124"/>
      <c r="FE107" s="125"/>
      <c r="FF107" t="s">
        <v>357</v>
      </c>
      <c r="FJ107" s="133"/>
      <c r="FK107" s="133"/>
      <c r="FO107" s="124"/>
      <c r="FQ107" s="125"/>
      <c r="FR107" t="s">
        <v>357</v>
      </c>
      <c r="FV107" s="133"/>
      <c r="FW107" s="133"/>
      <c r="GA107" s="124"/>
      <c r="GC107" s="125"/>
      <c r="GD107" s="125"/>
      <c r="GE107" s="125"/>
      <c r="GF107" t="s">
        <v>357</v>
      </c>
      <c r="GJ107" s="133"/>
      <c r="GK107" s="133"/>
      <c r="GO107" s="124"/>
      <c r="GQ107" s="125"/>
      <c r="GR107" t="s">
        <v>357</v>
      </c>
      <c r="GV107" s="133"/>
      <c r="GW107" s="133"/>
      <c r="HA107" s="124"/>
      <c r="HC107" s="125"/>
      <c r="HD107" t="s">
        <v>357</v>
      </c>
      <c r="HH107" s="133"/>
      <c r="HI107" s="133"/>
      <c r="HM107" s="124"/>
      <c r="HO107" s="125"/>
      <c r="HP107" t="s">
        <v>357</v>
      </c>
      <c r="HT107" s="133"/>
      <c r="HU107" s="133"/>
      <c r="HY107" s="124"/>
      <c r="IA107" s="125"/>
      <c r="IB107" t="s">
        <v>357</v>
      </c>
      <c r="IF107" s="133"/>
      <c r="IG107" s="133"/>
      <c r="IK107" s="124"/>
      <c r="IM107" s="125"/>
      <c r="IN107" s="125"/>
      <c r="IO107" s="125"/>
      <c r="IP107" t="s">
        <v>357</v>
      </c>
      <c r="IT107" s="133"/>
      <c r="IU107" s="133"/>
      <c r="IY107" s="124"/>
      <c r="JA107" s="125"/>
      <c r="JB107" t="s">
        <v>357</v>
      </c>
      <c r="JF107" s="133"/>
      <c r="JG107" s="133"/>
      <c r="JK107" s="124"/>
      <c r="JM107" s="125"/>
      <c r="JN107" t="s">
        <v>357</v>
      </c>
      <c r="JR107" s="133"/>
      <c r="JS107" s="133"/>
      <c r="JW107" s="124"/>
      <c r="JY107" s="125"/>
      <c r="JZ107" t="s">
        <v>357</v>
      </c>
      <c r="KD107" s="133"/>
      <c r="KE107" s="133"/>
      <c r="KI107" s="124"/>
      <c r="KK107" s="125"/>
      <c r="KL107" t="s">
        <v>357</v>
      </c>
    </row>
    <row r="108" spans="2:298">
      <c r="B108" s="134" t="s">
        <v>358</v>
      </c>
      <c r="F108" s="132"/>
      <c r="G108" s="133"/>
      <c r="K108" s="124"/>
      <c r="M108" s="125"/>
      <c r="N108" s="134" t="s">
        <v>359</v>
      </c>
      <c r="R108" s="133"/>
      <c r="S108" s="133"/>
      <c r="W108" s="124"/>
      <c r="Y108" s="125"/>
      <c r="Z108" s="134" t="s">
        <v>359</v>
      </c>
      <c r="AD108" s="133"/>
      <c r="AE108" s="133"/>
      <c r="AI108" s="124"/>
      <c r="AK108" s="125"/>
      <c r="AL108" s="134" t="s">
        <v>359</v>
      </c>
      <c r="AP108" s="133"/>
      <c r="AQ108" s="133"/>
      <c r="AU108" s="124"/>
      <c r="AW108" s="125"/>
      <c r="AX108" s="134" t="s">
        <v>359</v>
      </c>
      <c r="BB108" s="133"/>
      <c r="BC108" s="133"/>
      <c r="BG108" s="124"/>
      <c r="BI108" s="125"/>
      <c r="BJ108" s="125"/>
      <c r="BK108" s="125"/>
      <c r="BL108" s="134" t="s">
        <v>359</v>
      </c>
      <c r="BP108" s="133"/>
      <c r="BQ108" s="133"/>
      <c r="BU108" s="124"/>
      <c r="BW108" s="125"/>
      <c r="BX108" s="134" t="s">
        <v>359</v>
      </c>
      <c r="CB108" s="133"/>
      <c r="CC108" s="133"/>
      <c r="CG108" s="124"/>
      <c r="CI108" s="125"/>
      <c r="CJ108" s="134" t="s">
        <v>359</v>
      </c>
      <c r="CN108" s="133"/>
      <c r="CO108" s="133"/>
      <c r="CS108" s="124"/>
      <c r="CU108" s="125"/>
      <c r="CV108" s="134" t="s">
        <v>359</v>
      </c>
      <c r="CZ108" s="133"/>
      <c r="DA108" s="133"/>
      <c r="DE108" s="124"/>
      <c r="DG108" s="125"/>
      <c r="DH108" s="134" t="s">
        <v>359</v>
      </c>
      <c r="DL108" s="133"/>
      <c r="DM108" s="133"/>
      <c r="DQ108" s="124"/>
      <c r="DS108" s="125"/>
      <c r="DT108" s="125"/>
      <c r="DU108" s="125"/>
      <c r="DV108" s="134" t="s">
        <v>359</v>
      </c>
      <c r="DZ108" s="133"/>
      <c r="EA108" s="133"/>
      <c r="EE108" s="124"/>
      <c r="EG108" s="125"/>
      <c r="EH108" s="134" t="s">
        <v>359</v>
      </c>
      <c r="EL108" s="133"/>
      <c r="EM108" s="133"/>
      <c r="EQ108" s="124"/>
      <c r="ES108" s="125"/>
      <c r="ET108" s="134" t="s">
        <v>359</v>
      </c>
      <c r="EX108" s="133"/>
      <c r="EY108" s="133"/>
      <c r="FC108" s="124"/>
      <c r="FE108" s="125"/>
      <c r="FF108" s="134" t="s">
        <v>359</v>
      </c>
      <c r="FJ108" s="133"/>
      <c r="FK108" s="133"/>
      <c r="FO108" s="124"/>
      <c r="FQ108" s="125"/>
      <c r="FR108" s="134" t="s">
        <v>359</v>
      </c>
      <c r="FV108" s="133"/>
      <c r="FW108" s="133"/>
      <c r="GA108" s="124"/>
      <c r="GC108" s="125"/>
      <c r="GD108" s="125"/>
      <c r="GE108" s="125"/>
      <c r="GF108" s="134" t="s">
        <v>359</v>
      </c>
      <c r="GJ108" s="133"/>
      <c r="GK108" s="133"/>
      <c r="GO108" s="124"/>
      <c r="GQ108" s="125"/>
      <c r="GR108" s="134" t="s">
        <v>359</v>
      </c>
      <c r="GV108" s="133"/>
      <c r="GW108" s="133"/>
      <c r="HA108" s="124"/>
      <c r="HC108" s="125"/>
      <c r="HD108" s="134" t="s">
        <v>359</v>
      </c>
      <c r="HH108" s="133"/>
      <c r="HI108" s="133"/>
      <c r="HM108" s="124"/>
      <c r="HO108" s="125"/>
      <c r="HP108" s="134" t="s">
        <v>359</v>
      </c>
      <c r="HT108" s="133"/>
      <c r="HU108" s="133"/>
      <c r="HY108" s="124"/>
      <c r="IA108" s="125"/>
      <c r="IB108" s="134" t="s">
        <v>359</v>
      </c>
      <c r="IF108" s="133"/>
      <c r="IG108" s="133"/>
      <c r="IK108" s="124"/>
      <c r="IM108" s="125"/>
      <c r="IN108" s="125"/>
      <c r="IO108" s="125"/>
      <c r="IP108" s="134" t="s">
        <v>359</v>
      </c>
      <c r="IT108" s="133"/>
      <c r="IU108" s="133"/>
      <c r="IY108" s="124"/>
      <c r="JA108" s="125"/>
      <c r="JB108" s="134" t="s">
        <v>359</v>
      </c>
      <c r="JF108" s="133"/>
      <c r="JG108" s="133"/>
      <c r="JK108" s="124"/>
      <c r="JM108" s="125"/>
      <c r="JN108" s="134" t="s">
        <v>359</v>
      </c>
      <c r="JR108" s="133"/>
      <c r="JS108" s="133"/>
      <c r="JW108" s="124"/>
      <c r="JY108" s="125"/>
      <c r="JZ108" s="134" t="s">
        <v>359</v>
      </c>
      <c r="KD108" s="133"/>
      <c r="KE108" s="133"/>
      <c r="KI108" s="124"/>
      <c r="KK108" s="125"/>
      <c r="KL108" s="134" t="s">
        <v>359</v>
      </c>
    </row>
    <row r="109" spans="2:298">
      <c r="B109" s="134" t="s">
        <v>360</v>
      </c>
      <c r="F109" s="132"/>
      <c r="G109" s="133"/>
      <c r="K109" s="124"/>
      <c r="M109" s="125"/>
      <c r="N109" s="134" t="s">
        <v>361</v>
      </c>
      <c r="R109" s="133"/>
      <c r="S109" s="133"/>
      <c r="W109" s="124"/>
      <c r="Y109" s="125"/>
      <c r="Z109" s="134" t="s">
        <v>361</v>
      </c>
      <c r="AD109" s="133"/>
      <c r="AE109" s="133"/>
      <c r="AI109" s="124"/>
      <c r="AK109" s="125"/>
      <c r="AL109" s="134" t="s">
        <v>361</v>
      </c>
      <c r="AP109" s="133"/>
      <c r="AQ109" s="133"/>
      <c r="AU109" s="124"/>
      <c r="AW109" s="125"/>
      <c r="AX109" s="134" t="s">
        <v>361</v>
      </c>
      <c r="BB109" s="133"/>
      <c r="BC109" s="133"/>
      <c r="BG109" s="124"/>
      <c r="BI109" s="125"/>
      <c r="BJ109" s="125"/>
      <c r="BK109" s="125"/>
      <c r="BL109" s="134" t="s">
        <v>361</v>
      </c>
      <c r="BP109" s="133"/>
      <c r="BQ109" s="133"/>
      <c r="BU109" s="124"/>
      <c r="BW109" s="125"/>
      <c r="BX109" s="134" t="s">
        <v>361</v>
      </c>
      <c r="CB109" s="133"/>
      <c r="CC109" s="133"/>
      <c r="CG109" s="124"/>
      <c r="CI109" s="125"/>
      <c r="CJ109" s="134" t="s">
        <v>361</v>
      </c>
      <c r="CN109" s="133"/>
      <c r="CO109" s="133"/>
      <c r="CS109" s="124"/>
      <c r="CU109" s="125"/>
      <c r="CV109" s="134" t="s">
        <v>361</v>
      </c>
      <c r="CZ109" s="133"/>
      <c r="DA109" s="133"/>
      <c r="DE109" s="124"/>
      <c r="DG109" s="125"/>
      <c r="DH109" s="134" t="s">
        <v>361</v>
      </c>
      <c r="DL109" s="133"/>
      <c r="DM109" s="133"/>
      <c r="DQ109" s="124"/>
      <c r="DS109" s="125"/>
      <c r="DT109" s="125"/>
      <c r="DU109" s="125"/>
      <c r="DV109" s="134" t="s">
        <v>361</v>
      </c>
      <c r="DZ109" s="133"/>
      <c r="EA109" s="133"/>
      <c r="EE109" s="124"/>
      <c r="EG109" s="125"/>
      <c r="EH109" s="134" t="s">
        <v>361</v>
      </c>
      <c r="EL109" s="133"/>
      <c r="EM109" s="133"/>
      <c r="EQ109" s="124"/>
      <c r="ES109" s="125"/>
      <c r="ET109" s="134" t="s">
        <v>361</v>
      </c>
      <c r="EX109" s="133"/>
      <c r="EY109" s="133"/>
      <c r="FC109" s="124"/>
      <c r="FE109" s="125"/>
      <c r="FF109" s="134" t="s">
        <v>361</v>
      </c>
      <c r="FJ109" s="133"/>
      <c r="FK109" s="133"/>
      <c r="FO109" s="124"/>
      <c r="FQ109" s="125"/>
      <c r="FR109" s="134" t="s">
        <v>361</v>
      </c>
      <c r="FV109" s="133"/>
      <c r="FW109" s="133"/>
      <c r="GA109" s="124"/>
      <c r="GC109" s="125"/>
      <c r="GD109" s="125"/>
      <c r="GE109" s="125"/>
      <c r="GF109" s="134" t="s">
        <v>361</v>
      </c>
      <c r="GJ109" s="133"/>
      <c r="GK109" s="133"/>
      <c r="GO109" s="124"/>
      <c r="GQ109" s="125"/>
      <c r="GR109" s="134" t="s">
        <v>361</v>
      </c>
      <c r="GV109" s="133"/>
      <c r="GW109" s="133"/>
      <c r="HA109" s="124"/>
      <c r="HC109" s="125"/>
      <c r="HD109" s="134" t="s">
        <v>361</v>
      </c>
      <c r="HH109" s="133"/>
      <c r="HI109" s="133"/>
      <c r="HM109" s="124"/>
      <c r="HO109" s="125"/>
      <c r="HP109" s="134" t="s">
        <v>361</v>
      </c>
      <c r="HT109" s="133"/>
      <c r="HU109" s="133"/>
      <c r="HY109" s="124"/>
      <c r="IA109" s="125"/>
      <c r="IB109" s="134" t="s">
        <v>361</v>
      </c>
      <c r="IF109" s="133"/>
      <c r="IG109" s="133"/>
      <c r="IK109" s="124"/>
      <c r="IM109" s="125"/>
      <c r="IN109" s="125"/>
      <c r="IO109" s="125"/>
      <c r="IP109" s="134" t="s">
        <v>361</v>
      </c>
      <c r="IT109" s="133"/>
      <c r="IU109" s="133"/>
      <c r="IY109" s="124"/>
      <c r="JA109" s="125"/>
      <c r="JB109" s="134" t="s">
        <v>361</v>
      </c>
      <c r="JF109" s="133"/>
      <c r="JG109" s="133"/>
      <c r="JK109" s="124"/>
      <c r="JM109" s="125"/>
      <c r="JN109" s="134" t="s">
        <v>361</v>
      </c>
      <c r="JR109" s="133"/>
      <c r="JS109" s="133"/>
      <c r="JW109" s="124"/>
      <c r="JY109" s="125"/>
      <c r="JZ109" s="134" t="s">
        <v>361</v>
      </c>
      <c r="KD109" s="133"/>
      <c r="KE109" s="133"/>
      <c r="KI109" s="124"/>
      <c r="KK109" s="125"/>
      <c r="KL109" s="134" t="s">
        <v>361</v>
      </c>
    </row>
    <row r="110" spans="2:298">
      <c r="B110" s="134" t="s">
        <v>362</v>
      </c>
      <c r="F110" s="132"/>
      <c r="G110" s="133"/>
      <c r="K110" s="124"/>
      <c r="M110" s="125"/>
      <c r="N110" s="134" t="s">
        <v>362</v>
      </c>
      <c r="R110" s="133"/>
      <c r="S110" s="133"/>
      <c r="W110" s="124"/>
      <c r="Y110" s="125"/>
      <c r="Z110" s="134" t="s">
        <v>362</v>
      </c>
      <c r="AD110" s="133"/>
      <c r="AE110" s="133"/>
      <c r="AI110" s="124"/>
      <c r="AK110" s="125"/>
      <c r="AL110" s="134" t="s">
        <v>362</v>
      </c>
      <c r="AP110" s="133"/>
      <c r="AQ110" s="133"/>
      <c r="AU110" s="124"/>
      <c r="AW110" s="125"/>
      <c r="AX110" s="134" t="s">
        <v>362</v>
      </c>
      <c r="BB110" s="133"/>
      <c r="BC110" s="133"/>
      <c r="BG110" s="124"/>
      <c r="BI110" s="125"/>
      <c r="BJ110" s="125"/>
      <c r="BK110" s="125"/>
      <c r="BL110" s="134" t="s">
        <v>362</v>
      </c>
      <c r="BP110" s="133"/>
      <c r="BQ110" s="133"/>
      <c r="BU110" s="124"/>
      <c r="BW110" s="125"/>
      <c r="BX110" s="134" t="s">
        <v>362</v>
      </c>
      <c r="CB110" s="133"/>
      <c r="CC110" s="133"/>
      <c r="CG110" s="124"/>
      <c r="CI110" s="125"/>
      <c r="CJ110" s="134" t="s">
        <v>362</v>
      </c>
      <c r="CN110" s="133"/>
      <c r="CO110" s="133"/>
      <c r="CS110" s="124"/>
      <c r="CU110" s="125"/>
      <c r="CV110" s="134" t="s">
        <v>362</v>
      </c>
      <c r="CZ110" s="133"/>
      <c r="DA110" s="133"/>
      <c r="DE110" s="124"/>
      <c r="DG110" s="125"/>
      <c r="DH110" s="134" t="s">
        <v>362</v>
      </c>
      <c r="DL110" s="133"/>
      <c r="DM110" s="133"/>
      <c r="DQ110" s="124"/>
      <c r="DS110" s="125"/>
      <c r="DT110" s="125"/>
      <c r="DU110" s="125"/>
      <c r="DV110" s="134" t="s">
        <v>362</v>
      </c>
      <c r="DZ110" s="133"/>
      <c r="EA110" s="133"/>
      <c r="EE110" s="124"/>
      <c r="EG110" s="125"/>
      <c r="EH110" s="134" t="s">
        <v>362</v>
      </c>
      <c r="EL110" s="133"/>
      <c r="EM110" s="133"/>
      <c r="EQ110" s="124"/>
      <c r="ES110" s="125"/>
      <c r="ET110" s="134" t="s">
        <v>362</v>
      </c>
      <c r="EX110" s="133"/>
      <c r="EY110" s="133"/>
      <c r="FC110" s="124"/>
      <c r="FE110" s="125"/>
      <c r="FF110" s="134" t="s">
        <v>362</v>
      </c>
      <c r="FJ110" s="133"/>
      <c r="FK110" s="133"/>
      <c r="FO110" s="124"/>
      <c r="FQ110" s="125"/>
      <c r="FR110" s="134" t="s">
        <v>362</v>
      </c>
      <c r="FV110" s="133"/>
      <c r="FW110" s="133"/>
      <c r="GA110" s="124"/>
      <c r="GC110" s="125"/>
      <c r="GD110" s="125"/>
      <c r="GE110" s="125"/>
      <c r="GF110" s="134" t="s">
        <v>362</v>
      </c>
      <c r="GJ110" s="133"/>
      <c r="GK110" s="133"/>
      <c r="GO110" s="124"/>
      <c r="GQ110" s="125"/>
      <c r="GR110" s="134" t="s">
        <v>362</v>
      </c>
      <c r="GV110" s="133"/>
      <c r="GW110" s="133"/>
      <c r="HA110" s="124"/>
      <c r="HC110" s="125"/>
      <c r="HD110" s="134" t="s">
        <v>362</v>
      </c>
      <c r="HH110" s="133"/>
      <c r="HI110" s="133"/>
      <c r="HM110" s="124"/>
      <c r="HO110" s="125"/>
      <c r="HP110" s="134" t="s">
        <v>362</v>
      </c>
      <c r="HT110" s="133"/>
      <c r="HU110" s="133"/>
      <c r="HY110" s="124"/>
      <c r="IA110" s="125"/>
      <c r="IB110" s="134" t="s">
        <v>362</v>
      </c>
      <c r="IF110" s="133"/>
      <c r="IG110" s="133"/>
      <c r="IK110" s="124"/>
      <c r="IM110" s="125"/>
      <c r="IN110" s="125"/>
      <c r="IO110" s="125"/>
      <c r="IP110" s="134" t="s">
        <v>362</v>
      </c>
      <c r="IT110" s="133"/>
      <c r="IU110" s="133"/>
      <c r="IY110" s="124"/>
      <c r="JA110" s="125"/>
      <c r="JB110" s="134" t="s">
        <v>362</v>
      </c>
      <c r="JF110" s="133"/>
      <c r="JG110" s="133"/>
      <c r="JK110" s="124"/>
      <c r="JM110" s="125"/>
      <c r="JN110" s="134" t="s">
        <v>362</v>
      </c>
      <c r="JR110" s="133"/>
      <c r="JS110" s="133"/>
      <c r="JW110" s="124"/>
      <c r="JY110" s="125"/>
      <c r="JZ110" s="134" t="s">
        <v>362</v>
      </c>
      <c r="KD110" s="133"/>
      <c r="KE110" s="133"/>
      <c r="KI110" s="124"/>
      <c r="KK110" s="125"/>
      <c r="KL110" s="134" t="s">
        <v>362</v>
      </c>
    </row>
    <row r="111" spans="2:298">
      <c r="B111" s="134" t="s">
        <v>363</v>
      </c>
      <c r="F111" s="132"/>
      <c r="G111" s="133"/>
      <c r="K111" s="124"/>
      <c r="M111" s="125"/>
      <c r="N111" s="134" t="s">
        <v>363</v>
      </c>
      <c r="R111" s="133"/>
      <c r="S111" s="133"/>
      <c r="W111" s="124"/>
      <c r="Y111" s="125"/>
      <c r="Z111" s="134" t="s">
        <v>363</v>
      </c>
      <c r="AD111" s="133"/>
      <c r="AE111" s="133"/>
      <c r="AI111" s="124"/>
      <c r="AK111" s="125"/>
      <c r="AL111" s="134" t="s">
        <v>363</v>
      </c>
      <c r="AP111" s="133"/>
      <c r="AQ111" s="133"/>
      <c r="AU111" s="124"/>
      <c r="AW111" s="125"/>
      <c r="AX111" s="134" t="s">
        <v>363</v>
      </c>
      <c r="BB111" s="133"/>
      <c r="BC111" s="133"/>
      <c r="BG111" s="124"/>
      <c r="BI111" s="125"/>
      <c r="BJ111" s="125"/>
      <c r="BK111" s="125"/>
      <c r="BL111" s="134" t="s">
        <v>363</v>
      </c>
      <c r="BP111" s="133"/>
      <c r="BQ111" s="133"/>
      <c r="BU111" s="124"/>
      <c r="BW111" s="125"/>
      <c r="BX111" s="134" t="s">
        <v>363</v>
      </c>
      <c r="CB111" s="133"/>
      <c r="CC111" s="133"/>
      <c r="CG111" s="124"/>
      <c r="CI111" s="125"/>
      <c r="CJ111" s="134" t="s">
        <v>363</v>
      </c>
      <c r="CN111" s="133"/>
      <c r="CO111" s="133"/>
      <c r="CS111" s="124"/>
      <c r="CU111" s="125"/>
      <c r="CV111" s="134" t="s">
        <v>363</v>
      </c>
      <c r="CZ111" s="133"/>
      <c r="DA111" s="133"/>
      <c r="DE111" s="124"/>
      <c r="DG111" s="125"/>
      <c r="DH111" s="134" t="s">
        <v>363</v>
      </c>
      <c r="DL111" s="133"/>
      <c r="DM111" s="133"/>
      <c r="DQ111" s="124"/>
      <c r="DS111" s="125"/>
      <c r="DT111" s="125"/>
      <c r="DU111" s="125"/>
      <c r="DV111" s="134" t="s">
        <v>363</v>
      </c>
      <c r="DZ111" s="133"/>
      <c r="EA111" s="133"/>
      <c r="EE111" s="124"/>
      <c r="EG111" s="125"/>
      <c r="EH111" s="134" t="s">
        <v>363</v>
      </c>
      <c r="EL111" s="133"/>
      <c r="EM111" s="133"/>
      <c r="EQ111" s="124"/>
      <c r="ES111" s="125"/>
      <c r="ET111" s="134" t="s">
        <v>363</v>
      </c>
      <c r="EX111" s="133"/>
      <c r="EY111" s="133"/>
      <c r="FC111" s="124"/>
      <c r="FE111" s="125"/>
      <c r="FF111" s="134" t="s">
        <v>363</v>
      </c>
      <c r="FJ111" s="133"/>
      <c r="FK111" s="133"/>
      <c r="FO111" s="124"/>
      <c r="FQ111" s="125"/>
      <c r="FR111" s="134" t="s">
        <v>363</v>
      </c>
      <c r="FV111" s="133"/>
      <c r="FW111" s="133"/>
      <c r="GA111" s="124"/>
      <c r="GC111" s="125"/>
      <c r="GD111" s="125"/>
      <c r="GE111" s="125"/>
      <c r="GF111" s="134" t="s">
        <v>363</v>
      </c>
      <c r="GJ111" s="133"/>
      <c r="GK111" s="133"/>
      <c r="GO111" s="124"/>
      <c r="GQ111" s="125"/>
      <c r="GR111" s="134" t="s">
        <v>363</v>
      </c>
      <c r="GV111" s="133"/>
      <c r="GW111" s="133"/>
      <c r="HA111" s="124"/>
      <c r="HC111" s="125"/>
      <c r="HD111" s="134" t="s">
        <v>363</v>
      </c>
      <c r="HH111" s="133"/>
      <c r="HI111" s="133"/>
      <c r="HM111" s="124"/>
      <c r="HO111" s="125"/>
      <c r="HP111" s="134" t="s">
        <v>363</v>
      </c>
      <c r="HT111" s="133"/>
      <c r="HU111" s="133"/>
      <c r="HY111" s="124"/>
      <c r="IA111" s="125"/>
      <c r="IB111" s="134" t="s">
        <v>363</v>
      </c>
      <c r="IF111" s="133"/>
      <c r="IG111" s="133"/>
      <c r="IK111" s="124"/>
      <c r="IM111" s="125"/>
      <c r="IN111" s="125"/>
      <c r="IO111" s="125"/>
      <c r="IP111" s="134" t="s">
        <v>363</v>
      </c>
      <c r="IT111" s="133"/>
      <c r="IU111" s="133"/>
      <c r="IY111" s="124"/>
      <c r="JA111" s="125"/>
      <c r="JB111" s="134" t="s">
        <v>363</v>
      </c>
      <c r="JF111" s="133"/>
      <c r="JG111" s="133"/>
      <c r="JK111" s="124"/>
      <c r="JM111" s="125"/>
      <c r="JN111" s="134" t="s">
        <v>363</v>
      </c>
      <c r="JR111" s="133"/>
      <c r="JS111" s="133"/>
      <c r="JW111" s="124"/>
      <c r="JY111" s="125"/>
      <c r="JZ111" s="134" t="s">
        <v>363</v>
      </c>
      <c r="KD111" s="133"/>
      <c r="KE111" s="133"/>
      <c r="KI111" s="124"/>
      <c r="KK111" s="125"/>
      <c r="KL111" s="134" t="s">
        <v>363</v>
      </c>
    </row>
    <row r="112" spans="2:298">
      <c r="B112" s="134" t="s">
        <v>364</v>
      </c>
      <c r="F112" s="132"/>
      <c r="G112" s="133"/>
      <c r="K112" s="124"/>
      <c r="M112" s="125"/>
      <c r="N112" s="134" t="s">
        <v>364</v>
      </c>
      <c r="R112" s="133"/>
      <c r="S112" s="133"/>
      <c r="W112" s="124"/>
      <c r="Y112" s="125"/>
      <c r="Z112" s="134" t="s">
        <v>364</v>
      </c>
      <c r="AD112" s="133"/>
      <c r="AE112" s="133"/>
      <c r="AI112" s="124"/>
      <c r="AK112" s="125"/>
      <c r="AL112" s="134" t="s">
        <v>364</v>
      </c>
      <c r="AP112" s="133"/>
      <c r="AQ112" s="133"/>
      <c r="AU112" s="124"/>
      <c r="AW112" s="125"/>
      <c r="AX112" s="134" t="s">
        <v>364</v>
      </c>
      <c r="BB112" s="133"/>
      <c r="BC112" s="133"/>
      <c r="BG112" s="124"/>
      <c r="BI112" s="125"/>
      <c r="BJ112" s="125"/>
      <c r="BK112" s="125"/>
      <c r="BL112" s="134" t="s">
        <v>364</v>
      </c>
      <c r="BP112" s="133"/>
      <c r="BQ112" s="133"/>
      <c r="BU112" s="124"/>
      <c r="BW112" s="125"/>
      <c r="BX112" s="134" t="s">
        <v>364</v>
      </c>
      <c r="CB112" s="133"/>
      <c r="CC112" s="133"/>
      <c r="CG112" s="124"/>
      <c r="CI112" s="125"/>
      <c r="CJ112" s="134" t="s">
        <v>364</v>
      </c>
      <c r="CN112" s="133"/>
      <c r="CO112" s="133"/>
      <c r="CS112" s="124"/>
      <c r="CU112" s="125"/>
      <c r="CV112" s="134" t="s">
        <v>364</v>
      </c>
      <c r="CZ112" s="133"/>
      <c r="DA112" s="133"/>
      <c r="DE112" s="124"/>
      <c r="DG112" s="125"/>
      <c r="DH112" s="134" t="s">
        <v>364</v>
      </c>
      <c r="DL112" s="133"/>
      <c r="DM112" s="133"/>
      <c r="DQ112" s="124"/>
      <c r="DS112" s="125"/>
      <c r="DT112" s="125"/>
      <c r="DU112" s="125"/>
      <c r="DV112" s="134" t="s">
        <v>364</v>
      </c>
      <c r="DZ112" s="133"/>
      <c r="EA112" s="133"/>
      <c r="EE112" s="124"/>
      <c r="EG112" s="125"/>
      <c r="EH112" s="134" t="s">
        <v>364</v>
      </c>
      <c r="EL112" s="133"/>
      <c r="EM112" s="133"/>
      <c r="EQ112" s="124"/>
      <c r="ES112" s="125"/>
      <c r="ET112" s="134" t="s">
        <v>364</v>
      </c>
      <c r="EX112" s="133"/>
      <c r="EY112" s="133"/>
      <c r="FC112" s="124"/>
      <c r="FE112" s="125"/>
      <c r="FF112" s="134" t="s">
        <v>364</v>
      </c>
      <c r="FJ112" s="133"/>
      <c r="FK112" s="133"/>
      <c r="FO112" s="124"/>
      <c r="FQ112" s="125"/>
      <c r="FR112" s="134" t="s">
        <v>364</v>
      </c>
      <c r="FV112" s="133"/>
      <c r="FW112" s="133"/>
      <c r="GA112" s="124"/>
      <c r="GC112" s="125"/>
      <c r="GD112" s="125"/>
      <c r="GE112" s="125"/>
      <c r="GF112" s="134" t="s">
        <v>364</v>
      </c>
      <c r="GJ112" s="133"/>
      <c r="GK112" s="133"/>
      <c r="GO112" s="124"/>
      <c r="GQ112" s="125"/>
      <c r="GR112" s="134" t="s">
        <v>364</v>
      </c>
      <c r="GV112" s="133"/>
      <c r="GW112" s="133"/>
      <c r="HA112" s="124"/>
      <c r="HC112" s="125"/>
      <c r="HD112" s="134" t="s">
        <v>364</v>
      </c>
      <c r="HH112" s="133"/>
      <c r="HI112" s="133"/>
      <c r="HM112" s="124"/>
      <c r="HO112" s="125"/>
      <c r="HP112" s="134" t="s">
        <v>364</v>
      </c>
      <c r="HT112" s="133"/>
      <c r="HU112" s="133"/>
      <c r="HY112" s="124"/>
      <c r="IA112" s="125"/>
      <c r="IB112" s="134" t="s">
        <v>364</v>
      </c>
      <c r="IF112" s="133"/>
      <c r="IG112" s="133"/>
      <c r="IK112" s="124"/>
      <c r="IM112" s="125"/>
      <c r="IN112" s="125"/>
      <c r="IO112" s="125"/>
      <c r="IP112" s="134" t="s">
        <v>364</v>
      </c>
      <c r="IT112" s="133"/>
      <c r="IU112" s="133"/>
      <c r="IY112" s="124"/>
      <c r="JA112" s="125"/>
      <c r="JB112" s="134" t="s">
        <v>364</v>
      </c>
      <c r="JF112" s="133"/>
      <c r="JG112" s="133"/>
      <c r="JK112" s="124"/>
      <c r="JM112" s="125"/>
      <c r="JN112" s="134" t="s">
        <v>364</v>
      </c>
      <c r="JR112" s="133"/>
      <c r="JS112" s="133"/>
      <c r="JW112" s="124"/>
      <c r="JY112" s="125"/>
      <c r="JZ112" s="134" t="s">
        <v>364</v>
      </c>
      <c r="KD112" s="133"/>
      <c r="KE112" s="133"/>
      <c r="KI112" s="124"/>
      <c r="KK112" s="125"/>
      <c r="KL112" s="134" t="s">
        <v>364</v>
      </c>
    </row>
    <row r="113" spans="2:298">
      <c r="B113" s="134" t="s">
        <v>365</v>
      </c>
      <c r="N113" s="134" t="s">
        <v>366</v>
      </c>
      <c r="Z113" s="134" t="s">
        <v>366</v>
      </c>
      <c r="AL113" s="134" t="s">
        <v>366</v>
      </c>
      <c r="AX113" s="134" t="s">
        <v>366</v>
      </c>
      <c r="BL113" s="134" t="s">
        <v>366</v>
      </c>
      <c r="BX113" s="134" t="s">
        <v>366</v>
      </c>
      <c r="CJ113" s="134" t="s">
        <v>366</v>
      </c>
      <c r="CV113" s="134" t="s">
        <v>366</v>
      </c>
      <c r="DH113" s="134" t="s">
        <v>366</v>
      </c>
      <c r="DV113" s="134" t="s">
        <v>366</v>
      </c>
      <c r="EH113" s="134" t="s">
        <v>366</v>
      </c>
      <c r="ET113" s="134" t="s">
        <v>366</v>
      </c>
      <c r="FF113" s="134" t="s">
        <v>366</v>
      </c>
      <c r="FR113" s="134" t="s">
        <v>366</v>
      </c>
      <c r="GF113" s="134" t="s">
        <v>366</v>
      </c>
      <c r="GR113" s="134" t="s">
        <v>366</v>
      </c>
      <c r="HD113" s="134" t="s">
        <v>366</v>
      </c>
      <c r="HP113" s="134" t="s">
        <v>366</v>
      </c>
      <c r="IB113" s="134" t="s">
        <v>366</v>
      </c>
      <c r="IP113" s="134" t="s">
        <v>366</v>
      </c>
      <c r="JB113" s="134" t="s">
        <v>366</v>
      </c>
      <c r="JN113" s="134" t="s">
        <v>366</v>
      </c>
      <c r="JZ113" s="134" t="s">
        <v>366</v>
      </c>
      <c r="KL113" s="134" t="s">
        <v>366</v>
      </c>
    </row>
    <row r="114" spans="2:298">
      <c r="B114" s="134" t="s">
        <v>367</v>
      </c>
      <c r="N114" s="134" t="s">
        <v>368</v>
      </c>
      <c r="Z114" s="134" t="s">
        <v>368</v>
      </c>
      <c r="AL114" s="134" t="s">
        <v>368</v>
      </c>
      <c r="AX114" s="134" t="s">
        <v>368</v>
      </c>
      <c r="BL114" s="134" t="s">
        <v>368</v>
      </c>
      <c r="BX114" s="134" t="s">
        <v>368</v>
      </c>
      <c r="CJ114" s="134" t="s">
        <v>368</v>
      </c>
      <c r="CV114" s="134" t="s">
        <v>368</v>
      </c>
      <c r="DH114" s="134" t="s">
        <v>368</v>
      </c>
      <c r="DV114" s="134" t="s">
        <v>368</v>
      </c>
      <c r="EH114" s="134" t="s">
        <v>368</v>
      </c>
      <c r="ET114" s="134" t="s">
        <v>368</v>
      </c>
      <c r="FF114" s="134" t="s">
        <v>368</v>
      </c>
      <c r="FR114" s="134" t="s">
        <v>368</v>
      </c>
      <c r="GF114" s="134" t="s">
        <v>368</v>
      </c>
      <c r="GR114" s="134" t="s">
        <v>368</v>
      </c>
      <c r="HD114" s="134" t="s">
        <v>368</v>
      </c>
      <c r="HP114" s="134" t="s">
        <v>368</v>
      </c>
      <c r="IB114" s="134" t="s">
        <v>368</v>
      </c>
      <c r="IP114" s="134" t="s">
        <v>368</v>
      </c>
      <c r="JB114" s="134" t="s">
        <v>368</v>
      </c>
      <c r="JN114" s="134" t="s">
        <v>368</v>
      </c>
      <c r="JZ114" s="134" t="s">
        <v>368</v>
      </c>
      <c r="KL114" s="134" t="s">
        <v>368</v>
      </c>
    </row>
    <row r="115" spans="2:298">
      <c r="B115" s="134"/>
      <c r="N115" s="134"/>
      <c r="Z115" s="134"/>
      <c r="AL115" s="134"/>
      <c r="AX115" s="134"/>
      <c r="BL115" s="134"/>
      <c r="BX115" s="134"/>
      <c r="CJ115" s="134"/>
      <c r="CV115" s="134"/>
      <c r="DH115" s="134"/>
      <c r="DV115" s="134"/>
      <c r="EH115" s="134"/>
      <c r="ET115" s="134"/>
      <c r="FF115" s="134"/>
      <c r="FR115" s="134"/>
      <c r="GF115" s="134"/>
      <c r="GR115" s="134"/>
      <c r="HD115" s="134"/>
      <c r="HP115" s="134"/>
      <c r="IB115" s="134"/>
      <c r="IP115" s="134"/>
      <c r="JB115" s="134"/>
      <c r="JN115" s="134"/>
      <c r="JZ115" s="134"/>
      <c r="KL115" s="134"/>
    </row>
    <row r="116" spans="2:298">
      <c r="B116" s="134"/>
      <c r="N116" s="134"/>
      <c r="Z116" s="134"/>
      <c r="AL116" s="134"/>
      <c r="AX116" s="134"/>
      <c r="BL116" s="134"/>
      <c r="BX116" s="134"/>
      <c r="CJ116" s="134"/>
      <c r="CV116" s="134"/>
      <c r="DH116" s="134"/>
      <c r="DV116" s="134"/>
      <c r="EH116" s="134"/>
      <c r="ET116" s="134"/>
      <c r="FF116" s="134"/>
      <c r="FR116" s="134"/>
      <c r="GF116" s="134"/>
      <c r="GR116" s="134"/>
      <c r="HD116" s="134"/>
      <c r="HP116" s="134"/>
      <c r="IB116" s="134"/>
      <c r="IP116" s="134"/>
      <c r="JB116" s="134"/>
      <c r="JN116" s="134"/>
      <c r="JZ116" s="134"/>
      <c r="KL116" s="134"/>
    </row>
    <row r="118" spans="2:298">
      <c r="B118" s="34" t="s">
        <v>369</v>
      </c>
      <c r="F118" s="132"/>
      <c r="G118" s="133"/>
      <c r="K118" s="124"/>
      <c r="M118" s="125"/>
      <c r="N118" s="34" t="s">
        <v>332</v>
      </c>
      <c r="R118" s="133"/>
      <c r="S118" s="133"/>
      <c r="W118" s="124"/>
      <c r="Y118" s="125"/>
      <c r="Z118" s="34" t="s">
        <v>332</v>
      </c>
      <c r="AD118" s="133"/>
      <c r="AE118" s="133"/>
      <c r="AI118" s="124"/>
      <c r="AK118" s="125"/>
      <c r="AL118" s="34" t="s">
        <v>332</v>
      </c>
      <c r="AP118" s="133"/>
      <c r="AQ118" s="133"/>
      <c r="AU118" s="124"/>
      <c r="AW118" s="125"/>
      <c r="AX118" s="34" t="s">
        <v>332</v>
      </c>
      <c r="BB118" s="133"/>
      <c r="BC118" s="133"/>
      <c r="BG118" s="124"/>
      <c r="BI118" s="125"/>
      <c r="BJ118" s="125"/>
      <c r="BK118" s="125"/>
      <c r="BL118" s="34" t="s">
        <v>332</v>
      </c>
      <c r="BP118" s="133"/>
      <c r="BQ118" s="133"/>
      <c r="BU118" s="124"/>
      <c r="BW118" s="125"/>
      <c r="BX118" s="34" t="s">
        <v>332</v>
      </c>
      <c r="CB118" s="133"/>
      <c r="CC118" s="133"/>
      <c r="CG118" s="124"/>
      <c r="CI118" s="125"/>
      <c r="CJ118" s="34" t="s">
        <v>332</v>
      </c>
      <c r="CN118" s="133"/>
      <c r="CO118" s="133"/>
      <c r="CS118" s="124"/>
      <c r="CU118" s="125"/>
      <c r="CV118" s="34" t="s">
        <v>332</v>
      </c>
      <c r="CZ118" s="133"/>
      <c r="DA118" s="133"/>
      <c r="DE118" s="124"/>
      <c r="DG118" s="125"/>
      <c r="DH118" s="34" t="s">
        <v>332</v>
      </c>
      <c r="DL118" s="133"/>
      <c r="DM118" s="133"/>
      <c r="DQ118" s="124"/>
      <c r="DS118" s="125"/>
      <c r="DT118" s="125"/>
      <c r="DU118" s="125"/>
      <c r="DV118" s="34" t="s">
        <v>332</v>
      </c>
      <c r="DZ118" s="133"/>
      <c r="EA118" s="133"/>
      <c r="EE118" s="124"/>
      <c r="EG118" s="125"/>
      <c r="EH118" s="34" t="s">
        <v>332</v>
      </c>
      <c r="EL118" s="133"/>
      <c r="EM118" s="133"/>
      <c r="EQ118" s="124"/>
      <c r="ES118" s="125"/>
      <c r="ET118" s="34" t="s">
        <v>332</v>
      </c>
      <c r="EX118" s="133"/>
      <c r="EY118" s="133"/>
      <c r="FC118" s="124"/>
      <c r="FE118" s="125"/>
      <c r="FF118" s="34" t="s">
        <v>332</v>
      </c>
      <c r="FJ118" s="133"/>
      <c r="FK118" s="133"/>
      <c r="FO118" s="124"/>
      <c r="FQ118" s="125"/>
      <c r="FR118" s="34" t="s">
        <v>332</v>
      </c>
      <c r="FV118" s="133"/>
      <c r="FW118" s="133"/>
      <c r="GA118" s="124"/>
      <c r="GC118" s="125"/>
      <c r="GD118" s="125"/>
      <c r="GE118" s="125"/>
      <c r="GF118" s="34" t="s">
        <v>332</v>
      </c>
      <c r="GJ118" s="133"/>
      <c r="GK118" s="133"/>
      <c r="GO118" s="124"/>
      <c r="GQ118" s="125"/>
      <c r="GR118" s="34" t="s">
        <v>332</v>
      </c>
      <c r="GV118" s="133"/>
      <c r="GW118" s="133"/>
      <c r="HA118" s="124"/>
      <c r="HC118" s="125"/>
      <c r="HD118" s="34" t="s">
        <v>332</v>
      </c>
      <c r="HH118" s="133"/>
      <c r="HI118" s="133"/>
      <c r="HM118" s="124"/>
      <c r="HO118" s="125"/>
      <c r="HP118" s="34" t="s">
        <v>332</v>
      </c>
      <c r="HT118" s="133"/>
      <c r="HU118" s="133"/>
      <c r="HY118" s="124"/>
      <c r="IA118" s="125"/>
      <c r="IB118" s="34" t="s">
        <v>332</v>
      </c>
      <c r="IF118" s="133"/>
      <c r="IG118" s="133"/>
      <c r="IK118" s="124"/>
      <c r="IM118" s="125"/>
      <c r="IN118" s="125"/>
      <c r="IO118" s="125"/>
      <c r="IP118" s="34" t="s">
        <v>332</v>
      </c>
      <c r="IT118" s="133"/>
      <c r="IU118" s="133"/>
      <c r="IY118" s="124"/>
      <c r="JA118" s="125"/>
      <c r="JB118" s="34" t="s">
        <v>332</v>
      </c>
      <c r="JF118" s="133"/>
      <c r="JG118" s="133"/>
      <c r="JK118" s="124"/>
      <c r="JM118" s="125"/>
      <c r="JN118" s="34" t="s">
        <v>332</v>
      </c>
      <c r="JR118" s="133"/>
      <c r="JS118" s="133"/>
      <c r="JW118" s="124"/>
      <c r="JY118" s="125"/>
      <c r="JZ118" s="34" t="s">
        <v>332</v>
      </c>
      <c r="KD118" s="133"/>
      <c r="KE118" s="133"/>
      <c r="KI118" s="124"/>
      <c r="KK118" s="125"/>
      <c r="KL118" s="34" t="s">
        <v>332</v>
      </c>
    </row>
    <row r="119" spans="2:298">
      <c r="B119" t="str">
        <f>B92&amp;" "&amp;TEXT(H2,"mm/dd")</f>
        <v xml:space="preserve"> +H2O- 10/05</v>
      </c>
      <c r="F119" s="132"/>
      <c r="G119" s="133"/>
      <c r="K119" s="124"/>
      <c r="M119" s="125"/>
      <c r="N119" t="str">
        <f>N92&amp;" "&amp;TEXT(T2,"mm/dd")</f>
        <v xml:space="preserve"> +H2O- 10/06</v>
      </c>
      <c r="R119" s="133"/>
      <c r="S119" s="133"/>
      <c r="W119" s="124"/>
      <c r="Y119" s="125"/>
      <c r="Z119" t="str">
        <f>Z92&amp;" "&amp;TEXT(AF2,"mm/dd")</f>
        <v xml:space="preserve"> +H2O- 10/07</v>
      </c>
      <c r="AD119" s="133"/>
      <c r="AE119" s="133"/>
      <c r="AI119" s="124"/>
      <c r="AK119" s="125"/>
      <c r="AL119" t="str">
        <f>AL92&amp;" "&amp;TEXT(AR2,"mm/dd")</f>
        <v xml:space="preserve"> +H2O- 10/08</v>
      </c>
      <c r="AP119" s="133"/>
      <c r="AQ119" s="133"/>
      <c r="AU119" s="124"/>
      <c r="AW119" s="125"/>
      <c r="AX119" t="str">
        <f>AX92&amp;" "&amp;TEXT(BD2,"mm/dd")</f>
        <v xml:space="preserve"> +H2O- 10/09</v>
      </c>
      <c r="BB119" s="133"/>
      <c r="BC119" s="133"/>
      <c r="BG119" s="124"/>
      <c r="BI119" s="125"/>
      <c r="BJ119" s="125"/>
      <c r="BK119" s="125"/>
      <c r="BL119" t="str">
        <f>BL92&amp;" "&amp;TEXT(BR2,"mm/dd")</f>
        <v xml:space="preserve"> +H2O- 10/12</v>
      </c>
      <c r="BP119" s="133"/>
      <c r="BQ119" s="133"/>
      <c r="BU119" s="124"/>
      <c r="BW119" s="125"/>
      <c r="BX119" t="str">
        <f>BX92&amp;" "&amp;TEXT(CD2,"mm/dd")</f>
        <v xml:space="preserve"> +H2O- 10/13</v>
      </c>
      <c r="CB119" s="133"/>
      <c r="CC119" s="133"/>
      <c r="CG119" s="124"/>
      <c r="CI119" s="125"/>
      <c r="CJ119" t="str">
        <f>CJ92&amp;" "&amp;TEXT(CP2,"mm/dd")</f>
        <v xml:space="preserve"> +H2O- 10/14</v>
      </c>
      <c r="CN119" s="133"/>
      <c r="CO119" s="133"/>
      <c r="CS119" s="124"/>
      <c r="CU119" s="125"/>
      <c r="CV119" t="str">
        <f>CV92&amp;" "&amp;TEXT(DB2,"mm/dd")</f>
        <v xml:space="preserve"> +H2O- 10/15</v>
      </c>
      <c r="CZ119" s="133"/>
      <c r="DA119" s="133"/>
      <c r="DE119" s="124"/>
      <c r="DG119" s="125"/>
      <c r="DH119" t="str">
        <f>DH92&amp;" "&amp;TEXT(DN2,"mm/dd")</f>
        <v xml:space="preserve"> +H2O-10/26 10/16</v>
      </c>
      <c r="DL119" s="133"/>
      <c r="DM119" s="133"/>
      <c r="DQ119" s="124"/>
      <c r="DS119" s="125"/>
      <c r="DT119" s="125"/>
      <c r="DU119" s="125"/>
      <c r="DV119" t="str">
        <f>DV92&amp;" "&amp;TEXT(EB2,"mm/dd")</f>
        <v xml:space="preserve"> +H2O- 10/19</v>
      </c>
      <c r="DZ119" s="133"/>
      <c r="EA119" s="133"/>
      <c r="EE119" s="124"/>
      <c r="EG119" s="125"/>
      <c r="EH119" t="str">
        <f>EH92&amp;" "&amp;TEXT(EN2,"mm/dd")</f>
        <v xml:space="preserve"> +H2O- 10/20</v>
      </c>
      <c r="EL119" s="133"/>
      <c r="EM119" s="133"/>
      <c r="EQ119" s="124"/>
      <c r="ES119" s="125"/>
      <c r="ET119" t="str">
        <f>ET92&amp;" "&amp;TEXT(EZ2,"mm/dd")</f>
        <v xml:space="preserve"> +H2O- 10/21</v>
      </c>
      <c r="EX119" s="133"/>
      <c r="EY119" s="133"/>
      <c r="FC119" s="124"/>
      <c r="FE119" s="125"/>
      <c r="FF119" t="str">
        <f>FF92&amp;" "&amp;TEXT(FL2,"mm/dd")</f>
        <v xml:space="preserve"> +H2O- 10/22</v>
      </c>
      <c r="FJ119" s="133"/>
      <c r="FK119" s="133"/>
      <c r="FO119" s="124"/>
      <c r="FQ119" s="125"/>
      <c r="FR119" t="str">
        <f>FR92&amp;" "&amp;TEXT(FX2,"mm/dd")</f>
        <v xml:space="preserve"> +H2O- 10/23</v>
      </c>
      <c r="FV119" s="133"/>
      <c r="FW119" s="133"/>
      <c r="GA119" s="124"/>
      <c r="GC119" s="125"/>
      <c r="GD119" s="125"/>
      <c r="GE119" s="125"/>
      <c r="GF119" t="str">
        <f>GF92&amp;" "&amp;TEXT(GL2,"mm/dd")</f>
        <v xml:space="preserve"> +H2O- 10/26</v>
      </c>
      <c r="GJ119" s="133"/>
      <c r="GK119" s="133"/>
      <c r="GO119" s="124"/>
      <c r="GQ119" s="125"/>
      <c r="GR119" t="str">
        <f>GR92&amp;" "&amp;TEXT(GX2,"mm/dd")</f>
        <v xml:space="preserve"> +H2O- 10/27</v>
      </c>
      <c r="GV119" s="133"/>
      <c r="GW119" s="133"/>
      <c r="HA119" s="124"/>
      <c r="HC119" s="125"/>
      <c r="HD119" t="str">
        <f>HD92&amp;" "&amp;TEXT(HJ2,"mm/dd")</f>
        <v xml:space="preserve"> +H2O- 10/28</v>
      </c>
      <c r="HH119" s="133"/>
      <c r="HI119" s="133"/>
      <c r="HM119" s="124"/>
      <c r="HO119" s="125"/>
      <c r="HP119" t="str">
        <f>HP92&amp;" "&amp;TEXT(HV2,"mm/dd")</f>
        <v xml:space="preserve"> +H2O- 10/29</v>
      </c>
      <c r="HT119" s="133"/>
      <c r="HU119" s="133"/>
      <c r="HY119" s="124"/>
      <c r="IA119" s="125"/>
      <c r="IB119" t="str">
        <f>IB92&amp;" "&amp;TEXT(IH2,"mm/dd")</f>
        <v xml:space="preserve"> +H2O- 10/30</v>
      </c>
      <c r="IF119" s="133"/>
      <c r="IG119" s="133"/>
      <c r="IK119" s="124"/>
      <c r="IM119" s="125"/>
      <c r="IN119" s="125"/>
      <c r="IO119" s="125"/>
      <c r="IP119" t="str">
        <f>IP92&amp;" "&amp;TEXT(IV2,"mm/dd")</f>
        <v xml:space="preserve"> +H2O- 11/02</v>
      </c>
      <c r="IT119" s="133"/>
      <c r="IU119" s="133"/>
      <c r="IY119" s="124"/>
      <c r="JA119" s="125"/>
      <c r="JB119" t="str">
        <f>JB92&amp;" "&amp;TEXT(JH2,"mm/dd")</f>
        <v xml:space="preserve"> +H2O- 11/03</v>
      </c>
      <c r="JF119" s="133"/>
      <c r="JG119" s="133"/>
      <c r="JK119" s="124"/>
      <c r="JM119" s="125"/>
      <c r="JN119" t="str">
        <f>JN92&amp;" "&amp;TEXT(JT2,"mm/dd")</f>
        <v xml:space="preserve"> +H2O- 11/04</v>
      </c>
      <c r="JR119" s="133"/>
      <c r="JS119" s="133"/>
      <c r="JW119" s="124"/>
      <c r="JY119" s="125"/>
      <c r="JZ119" t="str">
        <f>JZ92&amp;" "&amp;TEXT(KF2,"mm/dd")</f>
        <v xml:space="preserve"> +H2O- 11/05</v>
      </c>
      <c r="KD119" s="133"/>
      <c r="KE119" s="133"/>
      <c r="KI119" s="124"/>
      <c r="KK119" s="125"/>
      <c r="KL119" t="str">
        <f>KL92&amp;" "&amp;TEXT(KR2,"mm/dd")</f>
        <v xml:space="preserve"> +H2O- 11/06</v>
      </c>
    </row>
    <row r="120" spans="2:298">
      <c r="B120" s="134" t="str">
        <f>B93</f>
        <v xml:space="preserve"> +H2O EVERY DAY</v>
      </c>
      <c r="F120" s="132"/>
      <c r="G120" s="133"/>
      <c r="K120" s="124"/>
      <c r="M120" s="125"/>
      <c r="N120" s="134" t="str">
        <f>N93</f>
        <v xml:space="preserve"> +H2O EVERY DAY</v>
      </c>
      <c r="R120" s="133"/>
      <c r="S120" s="133"/>
      <c r="W120" s="124"/>
      <c r="Y120" s="125"/>
      <c r="Z120" s="134" t="str">
        <f>Z93</f>
        <v xml:space="preserve"> +H2O EVERY DAY</v>
      </c>
      <c r="AD120" s="133"/>
      <c r="AE120" s="133"/>
      <c r="AI120" s="124"/>
      <c r="AK120" s="125"/>
      <c r="AL120" s="134" t="str">
        <f>AL93</f>
        <v xml:space="preserve"> +H2O EVERY DAY</v>
      </c>
      <c r="AP120" s="133"/>
      <c r="AQ120" s="133"/>
      <c r="AU120" s="124"/>
      <c r="AW120" s="125"/>
      <c r="AX120" s="134" t="str">
        <f>AX93</f>
        <v xml:space="preserve"> +H2O EVERY DAY</v>
      </c>
      <c r="BB120" s="133"/>
      <c r="BC120" s="133"/>
      <c r="BG120" s="124"/>
      <c r="BI120" s="125"/>
      <c r="BJ120" s="125"/>
      <c r="BK120" s="125"/>
      <c r="BL120" s="134" t="str">
        <f>BL93</f>
        <v xml:space="preserve"> +H2O EVERY DAY</v>
      </c>
      <c r="BP120" s="133"/>
      <c r="BQ120" s="133"/>
      <c r="BU120" s="124"/>
      <c r="BW120" s="125"/>
      <c r="BX120" s="134" t="str">
        <f>BX93</f>
        <v xml:space="preserve"> +H2O EVERY DAY</v>
      </c>
      <c r="CB120" s="133"/>
      <c r="CC120" s="133"/>
      <c r="CG120" s="124"/>
      <c r="CI120" s="125"/>
      <c r="CJ120" s="134" t="str">
        <f>CJ93</f>
        <v xml:space="preserve"> +H2O EVERY DAY</v>
      </c>
      <c r="CN120" s="133"/>
      <c r="CO120" s="133"/>
      <c r="CS120" s="124"/>
      <c r="CU120" s="125"/>
      <c r="CV120" s="134" t="str">
        <f>CV93</f>
        <v xml:space="preserve"> +H2O EVERY DAY</v>
      </c>
      <c r="CZ120" s="133"/>
      <c r="DA120" s="133"/>
      <c r="DE120" s="124"/>
      <c r="DG120" s="125"/>
      <c r="DH120" s="134" t="str">
        <f>DH93</f>
        <v xml:space="preserve"> +H2O EVERY DAY</v>
      </c>
      <c r="DL120" s="133"/>
      <c r="DM120" s="133"/>
      <c r="DQ120" s="124"/>
      <c r="DS120" s="125"/>
      <c r="DT120" s="125"/>
      <c r="DU120" s="125"/>
      <c r="DV120" s="134" t="str">
        <f>DV93</f>
        <v xml:space="preserve"> +H2O EVERY DAY</v>
      </c>
      <c r="DZ120" s="133"/>
      <c r="EA120" s="133"/>
      <c r="EE120" s="124"/>
      <c r="EG120" s="125"/>
      <c r="EH120" s="134" t="str">
        <f>EH93</f>
        <v xml:space="preserve"> +H2O EVERY DAY</v>
      </c>
      <c r="EL120" s="133"/>
      <c r="EM120" s="133"/>
      <c r="EQ120" s="124"/>
      <c r="ES120" s="125"/>
      <c r="ET120" s="134" t="str">
        <f>ET93</f>
        <v xml:space="preserve"> +H2O EVERY DAY</v>
      </c>
      <c r="EX120" s="133"/>
      <c r="EY120" s="133"/>
      <c r="FC120" s="124"/>
      <c r="FE120" s="125"/>
      <c r="FF120" s="134" t="str">
        <f>FF93</f>
        <v xml:space="preserve"> +H2O EVERY DAY</v>
      </c>
      <c r="FJ120" s="133"/>
      <c r="FK120" s="133"/>
      <c r="FO120" s="124"/>
      <c r="FQ120" s="125"/>
      <c r="FR120" s="134" t="str">
        <f>FR93</f>
        <v xml:space="preserve"> +H2O EVERY DAY</v>
      </c>
      <c r="FV120" s="133"/>
      <c r="FW120" s="133"/>
      <c r="GA120" s="124"/>
      <c r="GC120" s="125"/>
      <c r="GD120" s="125"/>
      <c r="GE120" s="125"/>
      <c r="GF120" s="134" t="str">
        <f>GF93</f>
        <v xml:space="preserve"> +H2O EVERY DAY</v>
      </c>
      <c r="GJ120" s="133"/>
      <c r="GK120" s="133"/>
      <c r="GO120" s="124"/>
      <c r="GQ120" s="125"/>
      <c r="GR120" s="134" t="str">
        <f>GR93</f>
        <v xml:space="preserve"> +H2O EVERY DAY</v>
      </c>
      <c r="GV120" s="133"/>
      <c r="GW120" s="133"/>
      <c r="HA120" s="124"/>
      <c r="HC120" s="125"/>
      <c r="HD120" s="134" t="str">
        <f>HD93</f>
        <v xml:space="preserve"> +H2O EVERY DAY</v>
      </c>
      <c r="HH120" s="133"/>
      <c r="HI120" s="133"/>
      <c r="HM120" s="124"/>
      <c r="HO120" s="125"/>
      <c r="HP120" s="134" t="str">
        <f>HP93</f>
        <v xml:space="preserve"> +H2O EVERY DAY</v>
      </c>
      <c r="HT120" s="133"/>
      <c r="HU120" s="133"/>
      <c r="HY120" s="124"/>
      <c r="IA120" s="125"/>
      <c r="IB120" s="134" t="str">
        <f>IB93</f>
        <v xml:space="preserve"> +H2O EVERY DAY</v>
      </c>
      <c r="IF120" s="133"/>
      <c r="IG120" s="133"/>
      <c r="IK120" s="124"/>
      <c r="IM120" s="125"/>
      <c r="IN120" s="125"/>
      <c r="IO120" s="125"/>
      <c r="IP120" s="134" t="str">
        <f>IP93</f>
        <v xml:space="preserve"> +H2O EVERY DAY</v>
      </c>
      <c r="IT120" s="133"/>
      <c r="IU120" s="133"/>
      <c r="IY120" s="124"/>
      <c r="JA120" s="125"/>
      <c r="JB120" s="134" t="str">
        <f>JB93</f>
        <v xml:space="preserve"> +H2O EVERY DAY</v>
      </c>
      <c r="JF120" s="133"/>
      <c r="JG120" s="133"/>
      <c r="JK120" s="124"/>
      <c r="JM120" s="125"/>
      <c r="JN120" s="134" t="str">
        <f>JN93</f>
        <v xml:space="preserve"> +H2O EVERY DAY</v>
      </c>
      <c r="JR120" s="133"/>
      <c r="JS120" s="133"/>
      <c r="JW120" s="124"/>
      <c r="JY120" s="125"/>
      <c r="JZ120" s="134" t="str">
        <f>JZ93</f>
        <v xml:space="preserve"> +H2O EVERY DAY</v>
      </c>
      <c r="KD120" s="133"/>
      <c r="KE120" s="133"/>
      <c r="KI120" s="124"/>
      <c r="KK120" s="125"/>
      <c r="KL120" s="134" t="str">
        <f>KL93</f>
        <v xml:space="preserve"> +H2O EVERY DAY</v>
      </c>
    </row>
    <row r="121" spans="2:298">
      <c r="B121" t="str">
        <f>B94&amp;" "&amp;TEXT(H2,"mm/dd")</f>
        <v xml:space="preserve"> TOO FULL TO ADD H2O- 10/05</v>
      </c>
      <c r="F121" s="132"/>
      <c r="G121" s="133"/>
      <c r="K121" s="124"/>
      <c r="M121" s="125"/>
      <c r="N121" t="str">
        <f>N94&amp;" "&amp;TEXT(T2,"mm/dd")</f>
        <v xml:space="preserve"> TOO FULL TO ADD H2O- 10/06</v>
      </c>
      <c r="R121" s="133"/>
      <c r="S121" s="133"/>
      <c r="W121" s="124"/>
      <c r="Y121" s="125"/>
      <c r="Z121" t="str">
        <f>Z94&amp;" "&amp;TEXT(AF2,"mm/dd")</f>
        <v xml:space="preserve"> TOO FULL TO ADD H2O- 10/07</v>
      </c>
      <c r="AD121" s="133"/>
      <c r="AE121" s="133"/>
      <c r="AI121" s="124"/>
      <c r="AK121" s="125"/>
      <c r="AL121" t="str">
        <f>AL94&amp;" "&amp;TEXT(AR2,"mm/dd")</f>
        <v xml:space="preserve"> TOO FULL TO ADD H2O- 10/08</v>
      </c>
      <c r="AP121" s="133"/>
      <c r="AQ121" s="133"/>
      <c r="AU121" s="124"/>
      <c r="AW121" s="125"/>
      <c r="AX121" t="str">
        <f>AX94&amp;" "&amp;TEXT(BD2,"mm/dd")</f>
        <v xml:space="preserve"> TOO FULL TO ADD H2O- 10/09</v>
      </c>
      <c r="BB121" s="133"/>
      <c r="BC121" s="133"/>
      <c r="BG121" s="124"/>
      <c r="BI121" s="125"/>
      <c r="BJ121" s="125"/>
      <c r="BK121" s="125"/>
      <c r="BL121" t="str">
        <f>BL94&amp;" "&amp;TEXT(BR2,"mm/dd")</f>
        <v xml:space="preserve"> TOO FULL TO ADD H2O- 10/12</v>
      </c>
      <c r="BP121" s="133"/>
      <c r="BQ121" s="133"/>
      <c r="BU121" s="124"/>
      <c r="BW121" s="125"/>
      <c r="BX121" t="str">
        <f>BX94&amp;" "&amp;TEXT(CD2,"mm/dd")</f>
        <v xml:space="preserve"> TOO FULL TO ADD H2O- 10/13</v>
      </c>
      <c r="CB121" s="133"/>
      <c r="CC121" s="133"/>
      <c r="CG121" s="124"/>
      <c r="CI121" s="125"/>
      <c r="CJ121" t="str">
        <f>CJ94&amp;" "&amp;TEXT(CP2,"mm/dd")</f>
        <v xml:space="preserve"> TOO FULL TO ADD H2O- 10/14</v>
      </c>
      <c r="CN121" s="133"/>
      <c r="CO121" s="133"/>
      <c r="CS121" s="124"/>
      <c r="CU121" s="125"/>
      <c r="CV121" t="str">
        <f>CV94&amp;" "&amp;TEXT(DB2,"mm/dd")</f>
        <v xml:space="preserve"> TOO FULL TO ADD H2O- 10/15</v>
      </c>
      <c r="CZ121" s="133"/>
      <c r="DA121" s="133"/>
      <c r="DE121" s="124"/>
      <c r="DG121" s="125"/>
      <c r="DH121" t="str">
        <f>DH94&amp;" "&amp;TEXT(DN2,"mm/dd")</f>
        <v xml:space="preserve"> TOO FULL TO ADD H2O-10/26 10/16</v>
      </c>
      <c r="DL121" s="133"/>
      <c r="DM121" s="133"/>
      <c r="DQ121" s="124"/>
      <c r="DS121" s="125"/>
      <c r="DT121" s="125"/>
      <c r="DU121" s="125"/>
      <c r="DV121" t="str">
        <f>DV94&amp;" "&amp;TEXT(EB2,"mm/dd")</f>
        <v xml:space="preserve"> TOO FULL TO ADD H2O- 10/19</v>
      </c>
      <c r="DZ121" s="133"/>
      <c r="EA121" s="133"/>
      <c r="EE121" s="124"/>
      <c r="EG121" s="125"/>
      <c r="EH121" t="str">
        <f>EH94&amp;" "&amp;TEXT(EN2,"mm/dd")</f>
        <v xml:space="preserve"> TOO FULL TO ADD H2O- 10/20</v>
      </c>
      <c r="EL121" s="133"/>
      <c r="EM121" s="133"/>
      <c r="EQ121" s="124"/>
      <c r="ES121" s="125"/>
      <c r="ET121" t="str">
        <f>ET94&amp;" "&amp;TEXT(EZ2,"mm/dd")</f>
        <v xml:space="preserve"> TOO FULL TO ADD H2O- 10/21</v>
      </c>
      <c r="EX121" s="133"/>
      <c r="EY121" s="133"/>
      <c r="FC121" s="124"/>
      <c r="FE121" s="125"/>
      <c r="FF121" t="str">
        <f>FF94&amp;" "&amp;TEXT(FL2,"mm/dd")</f>
        <v xml:space="preserve"> TOO FULL TO ADD H2O- 10/22</v>
      </c>
      <c r="FJ121" s="133"/>
      <c r="FK121" s="133"/>
      <c r="FO121" s="124"/>
      <c r="FQ121" s="125"/>
      <c r="FR121" t="str">
        <f>FR94&amp;" "&amp;TEXT(FX2,"mm/dd")</f>
        <v xml:space="preserve"> TOO FULL TO ADD H2O- 10/23</v>
      </c>
      <c r="FV121" s="133"/>
      <c r="FW121" s="133"/>
      <c r="GA121" s="124"/>
      <c r="GC121" s="125"/>
      <c r="GD121" s="125"/>
      <c r="GE121" s="125"/>
      <c r="GF121" t="str">
        <f>GF94&amp;" "&amp;TEXT(GL2,"mm/dd")</f>
        <v xml:space="preserve"> TOO FULL TO ADD H2O- 10/26</v>
      </c>
      <c r="GJ121" s="133"/>
      <c r="GK121" s="133"/>
      <c r="GO121" s="124"/>
      <c r="GQ121" s="125"/>
      <c r="GR121" t="str">
        <f>GR94&amp;" "&amp;TEXT(GX2,"mm/dd")</f>
        <v xml:space="preserve"> TOO FULL TO ADD H2O- 10/27</v>
      </c>
      <c r="GV121" s="133"/>
      <c r="GW121" s="133"/>
      <c r="HA121" s="124"/>
      <c r="HC121" s="125"/>
      <c r="HD121" t="str">
        <f>HD94&amp;" "&amp;TEXT(HJ2,"mm/dd")</f>
        <v xml:space="preserve"> TOO FULL TO ADD H2O- 10/28</v>
      </c>
      <c r="HH121" s="133"/>
      <c r="HI121" s="133"/>
      <c r="HM121" s="124"/>
      <c r="HO121" s="125"/>
      <c r="HP121" t="str">
        <f>HP94&amp;" "&amp;TEXT(HV2,"mm/dd")</f>
        <v xml:space="preserve"> TOO FULL TO ADD H2O- 10/29</v>
      </c>
      <c r="HT121" s="133"/>
      <c r="HU121" s="133"/>
      <c r="HY121" s="124"/>
      <c r="IA121" s="125"/>
      <c r="IB121" t="str">
        <f>IB94&amp;" "&amp;TEXT(IH2,"mm/dd")</f>
        <v xml:space="preserve"> TOO FULL TO ADD H2O- 10/30</v>
      </c>
      <c r="IF121" s="133"/>
      <c r="IG121" s="133"/>
      <c r="IK121" s="124"/>
      <c r="IM121" s="125"/>
      <c r="IN121" s="125"/>
      <c r="IO121" s="125"/>
      <c r="IP121" t="str">
        <f>IP94&amp;" "&amp;TEXT(IV2,"mm/dd")</f>
        <v xml:space="preserve"> TOO FULL TO ADD H2O- 11/02</v>
      </c>
      <c r="IT121" s="133"/>
      <c r="IU121" s="133"/>
      <c r="IY121" s="124"/>
      <c r="JA121" s="125"/>
      <c r="JB121" t="str">
        <f>JB94&amp;" "&amp;TEXT(JH2,"mm/dd")</f>
        <v xml:space="preserve"> TOO FULL TO ADD H2O- 11/03</v>
      </c>
      <c r="JF121" s="133"/>
      <c r="JG121" s="133"/>
      <c r="JK121" s="124"/>
      <c r="JM121" s="125"/>
      <c r="JN121" t="str">
        <f>JN94&amp;" "&amp;TEXT(JT2,"mm/dd")</f>
        <v xml:space="preserve"> TOO FULL TO ADD H2O- 11/04</v>
      </c>
      <c r="JR121" s="133"/>
      <c r="JS121" s="133"/>
      <c r="JW121" s="124"/>
      <c r="JY121" s="125"/>
      <c r="JZ121" t="str">
        <f>JZ94&amp;" "&amp;TEXT(KF2,"mm/dd")</f>
        <v xml:space="preserve"> TOO FULL TO ADD H2O- 11/05</v>
      </c>
      <c r="KD121" s="133"/>
      <c r="KE121" s="133"/>
      <c r="KI121" s="124"/>
      <c r="KK121" s="125"/>
      <c r="KL121" t="str">
        <f>KL94&amp;" "&amp;TEXT(KR2,"mm/dd")</f>
        <v xml:space="preserve"> TOO FULL TO ADD H2O- 11/06</v>
      </c>
    </row>
    <row r="122" spans="2:298">
      <c r="B122" t="str">
        <f>B95</f>
        <v xml:space="preserve"> TOO FULL TO ADD H2O ALL WEEK</v>
      </c>
      <c r="F122" s="132"/>
      <c r="G122" s="133"/>
      <c r="K122" s="124"/>
      <c r="M122" s="125"/>
      <c r="N122" t="str">
        <f>N95</f>
        <v xml:space="preserve"> TOO FULL TO ADD H2O ALL WEEK</v>
      </c>
      <c r="R122" s="133"/>
      <c r="S122" s="133"/>
      <c r="W122" s="124"/>
      <c r="Y122" s="125"/>
      <c r="Z122" t="str">
        <f>Z95</f>
        <v xml:space="preserve"> TOO FULL TO ADD H2O ALL WEEK</v>
      </c>
      <c r="AD122" s="133"/>
      <c r="AE122" s="133"/>
      <c r="AI122" s="124"/>
      <c r="AK122" s="125"/>
      <c r="AL122" t="str">
        <f>AL95</f>
        <v xml:space="preserve"> TOO FULL TO ADD H2O ALL WEEK</v>
      </c>
      <c r="AP122" s="133"/>
      <c r="AQ122" s="133"/>
      <c r="AU122" s="124"/>
      <c r="AW122" s="125"/>
      <c r="AX122" t="str">
        <f>AX95</f>
        <v xml:space="preserve"> TOO FULL TO ADD H2O ALL WEEK</v>
      </c>
      <c r="BB122" s="133"/>
      <c r="BC122" s="133"/>
      <c r="BG122" s="124"/>
      <c r="BI122" s="125"/>
      <c r="BJ122" s="125"/>
      <c r="BK122" s="125"/>
      <c r="BL122" t="str">
        <f>BL95</f>
        <v xml:space="preserve"> TOO FULL TO ADD H2O ALL WEEK</v>
      </c>
      <c r="BP122" s="133"/>
      <c r="BQ122" s="133"/>
      <c r="BU122" s="124"/>
      <c r="BW122" s="125"/>
      <c r="BX122" t="str">
        <f>BX95</f>
        <v xml:space="preserve"> TOO FULL TO ADD H2O ALL WEEK</v>
      </c>
      <c r="CB122" s="133"/>
      <c r="CC122" s="133"/>
      <c r="CG122" s="124"/>
      <c r="CI122" s="125"/>
      <c r="CJ122" t="str">
        <f>CJ95</f>
        <v xml:space="preserve"> TOO FULL TO ADD H2O ALL WEEK</v>
      </c>
      <c r="CN122" s="133"/>
      <c r="CO122" s="133"/>
      <c r="CS122" s="124"/>
      <c r="CU122" s="125"/>
      <c r="CV122" t="str">
        <f>CV95</f>
        <v xml:space="preserve"> TOO FULL TO ADD H2O ALL WEEK</v>
      </c>
      <c r="CZ122" s="133"/>
      <c r="DA122" s="133"/>
      <c r="DE122" s="124"/>
      <c r="DG122" s="125"/>
      <c r="DH122" t="str">
        <f>DH95</f>
        <v xml:space="preserve"> TOO FULL TO ADD H2O ALL WEEK</v>
      </c>
      <c r="DL122" s="133"/>
      <c r="DM122" s="133"/>
      <c r="DQ122" s="124"/>
      <c r="DS122" s="125"/>
      <c r="DT122" s="125"/>
      <c r="DU122" s="125"/>
      <c r="DV122" t="str">
        <f>DV95</f>
        <v xml:space="preserve"> TOO FULL TO ADD H2O ALL WEEK</v>
      </c>
      <c r="DZ122" s="133"/>
      <c r="EA122" s="133"/>
      <c r="EE122" s="124"/>
      <c r="EG122" s="125"/>
      <c r="EH122" t="str">
        <f>EH95</f>
        <v xml:space="preserve"> TOO FULL TO ADD H2O ALL WEEK</v>
      </c>
      <c r="EL122" s="133"/>
      <c r="EM122" s="133"/>
      <c r="EQ122" s="124"/>
      <c r="ES122" s="125"/>
      <c r="ET122" t="str">
        <f>ET95</f>
        <v xml:space="preserve"> TOO FULL TO ADD H2O ALL WEEK</v>
      </c>
      <c r="EX122" s="133"/>
      <c r="EY122" s="133"/>
      <c r="FC122" s="124"/>
      <c r="FE122" s="125"/>
      <c r="FF122" t="str">
        <f>FF95</f>
        <v xml:space="preserve"> TOO FULL TO ADD H2O ALL WEEK</v>
      </c>
      <c r="FJ122" s="133"/>
      <c r="FK122" s="133"/>
      <c r="FO122" s="124"/>
      <c r="FQ122" s="125"/>
      <c r="FR122" t="str">
        <f>FR95</f>
        <v xml:space="preserve"> TOO FULL TO ADD H2O ALL WEEK</v>
      </c>
      <c r="FV122" s="133"/>
      <c r="FW122" s="133"/>
      <c r="GA122" s="124"/>
      <c r="GC122" s="125"/>
      <c r="GD122" s="125"/>
      <c r="GE122" s="125"/>
      <c r="GF122" t="str">
        <f>GF95</f>
        <v xml:space="preserve"> TOO FULL TO ADD H2O ALL WEEK</v>
      </c>
      <c r="GJ122" s="133"/>
      <c r="GK122" s="133"/>
      <c r="GO122" s="124"/>
      <c r="GQ122" s="125"/>
      <c r="GR122" t="str">
        <f>GR95</f>
        <v xml:space="preserve"> TOO FULL TO ADD H2O ALL WEEK</v>
      </c>
      <c r="GV122" s="133"/>
      <c r="GW122" s="133"/>
      <c r="HA122" s="124"/>
      <c r="HC122" s="125"/>
      <c r="HD122" t="str">
        <f>HD95</f>
        <v xml:space="preserve"> TOO FULL TO ADD H2O ALL WEEK</v>
      </c>
      <c r="HH122" s="133"/>
      <c r="HI122" s="133"/>
      <c r="HM122" s="124"/>
      <c r="HO122" s="125"/>
      <c r="HP122" t="str">
        <f>HP95</f>
        <v xml:space="preserve"> TOO FULL TO ADD H2O ALL WEEK</v>
      </c>
      <c r="HT122" s="133"/>
      <c r="HU122" s="133"/>
      <c r="HY122" s="124"/>
      <c r="IA122" s="125"/>
      <c r="IB122" t="str">
        <f>IB95</f>
        <v xml:space="preserve"> TOO FULL TO ADD H2O ALL WEEK</v>
      </c>
      <c r="IF122" s="133"/>
      <c r="IG122" s="133"/>
      <c r="IK122" s="124"/>
      <c r="IM122" s="125"/>
      <c r="IN122" s="125"/>
      <c r="IO122" s="125"/>
      <c r="IP122" t="str">
        <f>IP95</f>
        <v xml:space="preserve"> TOO FULL TO ADD H2O ALL WEEK</v>
      </c>
      <c r="IT122" s="133"/>
      <c r="IU122" s="133"/>
      <c r="IY122" s="124"/>
      <c r="JA122" s="125"/>
      <c r="JB122" t="str">
        <f>JB95</f>
        <v xml:space="preserve"> TOO FULL TO ADD H2O ALL WEEK</v>
      </c>
      <c r="JF122" s="133"/>
      <c r="JG122" s="133"/>
      <c r="JK122" s="124"/>
      <c r="JM122" s="125"/>
      <c r="JN122" t="str">
        <f>JN95</f>
        <v xml:space="preserve"> TOO FULL TO ADD H2O ALL WEEK</v>
      </c>
      <c r="JR122" s="133"/>
      <c r="JS122" s="133"/>
      <c r="JW122" s="124"/>
      <c r="JY122" s="125"/>
      <c r="JZ122" t="str">
        <f>JZ95</f>
        <v xml:space="preserve"> TOO FULL TO ADD H2O ALL WEEK</v>
      </c>
      <c r="KD122" s="133"/>
      <c r="KE122" s="133"/>
      <c r="KI122" s="124"/>
      <c r="KK122" s="125"/>
      <c r="KL122" t="str">
        <f>KL95</f>
        <v xml:space="preserve"> TOO FULL TO ADD H2O ALL WEEK</v>
      </c>
    </row>
    <row r="123" spans="2:298">
      <c r="B123" t="str">
        <f>B96&amp;" "&amp;TEXT(H2,"mm/dd")</f>
        <v xml:space="preserve"> TOO FULL TO ADD COOLANT- 10/05</v>
      </c>
      <c r="F123" s="132"/>
      <c r="G123" s="133"/>
      <c r="K123" s="124"/>
      <c r="M123" s="125"/>
      <c r="N123" t="str">
        <f>N96&amp;" "&amp;TEXT(T2,"mm/dd")</f>
        <v xml:space="preserve"> TOO FULL TO ADD COOLANT- 10/06</v>
      </c>
      <c r="R123" s="133"/>
      <c r="S123" s="133"/>
      <c r="W123" s="124"/>
      <c r="Y123" s="125"/>
      <c r="Z123" t="str">
        <f>Z96&amp;" "&amp;TEXT(AF2,"mm/dd")</f>
        <v xml:space="preserve"> TOO FULL TO ADD COOLANT- 10/07</v>
      </c>
      <c r="AD123" s="133"/>
      <c r="AE123" s="133"/>
      <c r="AI123" s="124"/>
      <c r="AK123" s="125"/>
      <c r="AL123" t="str">
        <f>AL96&amp;" "&amp;TEXT(AR2,"mm/dd")</f>
        <v xml:space="preserve"> TOO FULL TO ADD COOLANT- 10/08</v>
      </c>
      <c r="AP123" s="133"/>
      <c r="AQ123" s="133"/>
      <c r="AU123" s="124"/>
      <c r="AW123" s="125"/>
      <c r="AX123" t="str">
        <f>AX96&amp;" "&amp;TEXT(BD2,"mm/dd")</f>
        <v xml:space="preserve"> TOO FULL TO ADD COOLANT- 10/09</v>
      </c>
      <c r="BB123" s="133"/>
      <c r="BC123" s="133"/>
      <c r="BG123" s="124"/>
      <c r="BI123" s="125"/>
      <c r="BJ123" s="125"/>
      <c r="BK123" s="125"/>
      <c r="BL123" t="str">
        <f>BL96&amp;" "&amp;TEXT(BR2,"mm/dd")</f>
        <v xml:space="preserve"> TOO FULL TO ADD COOLANT- 10/12</v>
      </c>
      <c r="BP123" s="133"/>
      <c r="BQ123" s="133"/>
      <c r="BU123" s="124"/>
      <c r="BW123" s="125"/>
      <c r="BX123" t="str">
        <f>BX96&amp;" "&amp;TEXT(CD2,"mm/dd")</f>
        <v xml:space="preserve"> TOO FULL TO ADD COOLANT- 10/13</v>
      </c>
      <c r="CB123" s="133"/>
      <c r="CC123" s="133"/>
      <c r="CG123" s="124"/>
      <c r="CI123" s="125"/>
      <c r="CJ123" t="str">
        <f>CJ96&amp;" "&amp;TEXT(CP2,"mm/dd")</f>
        <v xml:space="preserve"> TOO FULL TO ADD COOLANT- 10/14</v>
      </c>
      <c r="CN123" s="133"/>
      <c r="CO123" s="133"/>
      <c r="CS123" s="124"/>
      <c r="CU123" s="125"/>
      <c r="CV123" t="str">
        <f>CV96&amp;" "&amp;TEXT(DB2,"mm/dd")</f>
        <v xml:space="preserve"> TOO FULL TO ADD COOLANT- 10/15</v>
      </c>
      <c r="CZ123" s="133"/>
      <c r="DA123" s="133"/>
      <c r="DE123" s="124"/>
      <c r="DG123" s="125"/>
      <c r="DH123" t="str">
        <f>DH96&amp;" "&amp;TEXT(DN2,"mm/dd")</f>
        <v xml:space="preserve"> TOO FULL TO ADD COOLANT- 10/16</v>
      </c>
      <c r="DL123" s="133"/>
      <c r="DM123" s="133"/>
      <c r="DQ123" s="124"/>
      <c r="DS123" s="125"/>
      <c r="DT123" s="125"/>
      <c r="DU123" s="125"/>
      <c r="DV123" t="str">
        <f>DV96&amp;" "&amp;TEXT(EB2,"mm/dd")</f>
        <v xml:space="preserve"> TOO FULL TO ADD COOLANT- 10/19</v>
      </c>
      <c r="DZ123" s="133"/>
      <c r="EA123" s="133"/>
      <c r="EE123" s="124"/>
      <c r="EG123" s="125"/>
      <c r="EH123" t="str">
        <f>EH96&amp;" "&amp;TEXT(EN2,"mm/dd")</f>
        <v xml:space="preserve"> TOO FULL TO ADD COOLANT- 10/20</v>
      </c>
      <c r="EL123" s="133"/>
      <c r="EM123" s="133"/>
      <c r="EQ123" s="124"/>
      <c r="ES123" s="125"/>
      <c r="ET123" t="str">
        <f>ET96&amp;" "&amp;TEXT(EZ2,"mm/dd")</f>
        <v xml:space="preserve"> TOO FULL TO ADD COOLANT- 10/21</v>
      </c>
      <c r="EX123" s="133"/>
      <c r="EY123" s="133"/>
      <c r="FC123" s="124"/>
      <c r="FE123" s="125"/>
      <c r="FF123" t="str">
        <f>FF96&amp;" "&amp;TEXT(FL2,"mm/dd")</f>
        <v xml:space="preserve"> TOO FULL TO ADD COOLANT- 10/22</v>
      </c>
      <c r="FJ123" s="133"/>
      <c r="FK123" s="133"/>
      <c r="FO123" s="124"/>
      <c r="FQ123" s="125"/>
      <c r="FR123" t="str">
        <f>FR96&amp;" "&amp;TEXT(FX2,"mm/dd")</f>
        <v xml:space="preserve"> TOO FULL TO ADD COOLANT- 10/23</v>
      </c>
      <c r="FV123" s="133"/>
      <c r="FW123" s="133"/>
      <c r="GA123" s="124"/>
      <c r="GC123" s="125"/>
      <c r="GD123" s="125"/>
      <c r="GE123" s="125"/>
      <c r="GF123" t="str">
        <f>GF96&amp;" "&amp;TEXT(GL2,"mm/dd")</f>
        <v xml:space="preserve"> TOO FULL TO ADD COOLANT- 10/26</v>
      </c>
      <c r="GJ123" s="133"/>
      <c r="GK123" s="133"/>
      <c r="GO123" s="124"/>
      <c r="GQ123" s="125"/>
      <c r="GR123" t="str">
        <f>GR96&amp;" "&amp;TEXT(GX2,"mm/dd")</f>
        <v xml:space="preserve"> TOO FULL TO ADD COOLANT- 10/27</v>
      </c>
      <c r="GV123" s="133"/>
      <c r="GW123" s="133"/>
      <c r="HA123" s="124"/>
      <c r="HC123" s="125"/>
      <c r="HD123" t="str">
        <f>HD96&amp;" "&amp;TEXT(HJ2,"mm/dd")</f>
        <v xml:space="preserve"> TOO FULL TO ADD COOLANT- 10/28</v>
      </c>
      <c r="HH123" s="133"/>
      <c r="HI123" s="133"/>
      <c r="HM123" s="124"/>
      <c r="HO123" s="125"/>
      <c r="HP123" t="str">
        <f>HP96&amp;" "&amp;TEXT(HV2,"mm/dd")</f>
        <v xml:space="preserve"> TOO FULL TO ADD COOLANT- 10/29</v>
      </c>
      <c r="HT123" s="133"/>
      <c r="HU123" s="133"/>
      <c r="HY123" s="124"/>
      <c r="IA123" s="125"/>
      <c r="IB123" t="str">
        <f>IB96&amp;" "&amp;TEXT(IH2,"mm/dd")</f>
        <v xml:space="preserve"> TOO FULL TO ADD COOLANT- 10/30</v>
      </c>
      <c r="IF123" s="133"/>
      <c r="IG123" s="133"/>
      <c r="IK123" s="124"/>
      <c r="IM123" s="125"/>
      <c r="IN123" s="125"/>
      <c r="IO123" s="125"/>
      <c r="IP123" t="str">
        <f>IP96&amp;" "&amp;TEXT(IV2,"mm/dd")</f>
        <v xml:space="preserve"> TOO FULL TO ADD COOLANT- 11/02</v>
      </c>
      <c r="IT123" s="133"/>
      <c r="IU123" s="133"/>
      <c r="IY123" s="124"/>
      <c r="JA123" s="125"/>
      <c r="JB123" t="str">
        <f>JB96&amp;" "&amp;TEXT(JH2,"mm/dd")</f>
        <v xml:space="preserve"> TOO FULL TO ADD COOLANT- 11/03</v>
      </c>
      <c r="JF123" s="133"/>
      <c r="JG123" s="133"/>
      <c r="JK123" s="124"/>
      <c r="JM123" s="125"/>
      <c r="JN123" t="str">
        <f>JN96&amp;" "&amp;TEXT(JT2,"mm/dd")</f>
        <v xml:space="preserve"> TOO FULL TO ADD COOLANT- 11/04</v>
      </c>
      <c r="JR123" s="133"/>
      <c r="JS123" s="133"/>
      <c r="JW123" s="124"/>
      <c r="JY123" s="125"/>
      <c r="JZ123" t="str">
        <f>JZ96&amp;" "&amp;TEXT(KF2,"mm/dd")</f>
        <v xml:space="preserve"> TOO FULL TO ADD COOLANT- 11/05</v>
      </c>
      <c r="KD123" s="133"/>
      <c r="KE123" s="133"/>
      <c r="KI123" s="124"/>
      <c r="KK123" s="125"/>
      <c r="KL123" t="str">
        <f>KL96&amp;" "&amp;TEXT(KR2,"mm/dd")</f>
        <v xml:space="preserve"> TOO FULL TO ADD COOLANT- 11/06</v>
      </c>
    </row>
    <row r="124" spans="2:298">
      <c r="B124" t="str">
        <f>B97&amp;" "&amp;TEXT(H2,"mm/dd")</f>
        <v xml:space="preserve"> SPILL OBSERVED- 10/05</v>
      </c>
      <c r="F124" s="132"/>
      <c r="G124" s="133"/>
      <c r="K124" s="124"/>
      <c r="M124" s="125"/>
      <c r="N124" t="str">
        <f>N97&amp;" "&amp;TEXT(T2,"mm/dd")</f>
        <v xml:space="preserve"> SPILL OBSERVED- 10/06</v>
      </c>
      <c r="R124" s="133"/>
      <c r="S124" s="133"/>
      <c r="W124" s="124"/>
      <c r="Y124" s="125"/>
      <c r="Z124" t="str">
        <f>Z97&amp;" "&amp;TEXT(AF2,"mm/dd")</f>
        <v xml:space="preserve"> SPILL OBSERVED- 10/07</v>
      </c>
      <c r="AD124" s="133"/>
      <c r="AE124" s="133"/>
      <c r="AI124" s="124"/>
      <c r="AK124" s="125"/>
      <c r="AL124" t="str">
        <f>AL97&amp;" "&amp;TEXT(AR2,"mm/dd")</f>
        <v xml:space="preserve"> SPILL OBSERVED- 10/08</v>
      </c>
      <c r="AP124" s="133"/>
      <c r="AQ124" s="133"/>
      <c r="AU124" s="124"/>
      <c r="AW124" s="125"/>
      <c r="AX124" t="str">
        <f>AX97&amp;" "&amp;TEXT(BD2,"mm/dd")</f>
        <v xml:space="preserve"> SPILL OBSERVED- 10/09</v>
      </c>
      <c r="BB124" s="133"/>
      <c r="BC124" s="133"/>
      <c r="BG124" s="124"/>
      <c r="BI124" s="125"/>
      <c r="BJ124" s="125"/>
      <c r="BK124" s="125"/>
      <c r="BL124" t="str">
        <f>BL97&amp;" "&amp;TEXT(BR2,"mm/dd")</f>
        <v xml:space="preserve"> SPILL OBSERVED- 10/12</v>
      </c>
      <c r="BP124" s="133"/>
      <c r="BQ124" s="133"/>
      <c r="BU124" s="124"/>
      <c r="BW124" s="125"/>
      <c r="BX124" t="str">
        <f>BX97&amp;" "&amp;TEXT(CD2,"mm/dd")</f>
        <v xml:space="preserve"> SPILL OBSERVED- 10/13</v>
      </c>
      <c r="CB124" s="133"/>
      <c r="CC124" s="133"/>
      <c r="CG124" s="124"/>
      <c r="CI124" s="125"/>
      <c r="CJ124" t="str">
        <f>CJ97&amp;" "&amp;TEXT(CP2,"mm/dd")</f>
        <v xml:space="preserve"> SPILL OBSERVED- 10/14</v>
      </c>
      <c r="CN124" s="133"/>
      <c r="CO124" s="133"/>
      <c r="CS124" s="124"/>
      <c r="CU124" s="125"/>
      <c r="CV124" t="str">
        <f>CV97&amp;" "&amp;TEXT(DB2,"mm/dd")</f>
        <v xml:space="preserve"> SPILL OBSERVED- 10/15</v>
      </c>
      <c r="CZ124" s="133"/>
      <c r="DA124" s="133"/>
      <c r="DE124" s="124"/>
      <c r="DG124" s="125"/>
      <c r="DH124" t="str">
        <f>DH97&amp;" "&amp;TEXT(DN2,"mm/dd")</f>
        <v xml:space="preserve"> SPILL OBSERVED- 10/16</v>
      </c>
      <c r="DL124" s="133"/>
      <c r="DM124" s="133"/>
      <c r="DQ124" s="124"/>
      <c r="DS124" s="125"/>
      <c r="DT124" s="125"/>
      <c r="DU124" s="125"/>
      <c r="DV124" t="str">
        <f>DV97&amp;" "&amp;TEXT(EB2,"mm/dd")</f>
        <v xml:space="preserve"> SPILL OBSERVED- 10/19</v>
      </c>
      <c r="DZ124" s="133"/>
      <c r="EA124" s="133"/>
      <c r="EE124" s="124"/>
      <c r="EG124" s="125"/>
      <c r="EH124" t="str">
        <f>EH97&amp;" "&amp;TEXT(EN2,"mm/dd")</f>
        <v xml:space="preserve"> SPILL OBSERVED- 10/20</v>
      </c>
      <c r="EL124" s="133"/>
      <c r="EM124" s="133"/>
      <c r="EQ124" s="124"/>
      <c r="ES124" s="125"/>
      <c r="ET124" t="str">
        <f>ET97&amp;" "&amp;TEXT(EZ2,"mm/dd")</f>
        <v xml:space="preserve"> SPILL OBSERVED- 10/21</v>
      </c>
      <c r="EX124" s="133"/>
      <c r="EY124" s="133"/>
      <c r="FC124" s="124"/>
      <c r="FE124" s="125"/>
      <c r="FF124" t="str">
        <f>FF97&amp;" "&amp;TEXT(FL2,"mm/dd")</f>
        <v xml:space="preserve"> SPILL OBSERVED- 10/22</v>
      </c>
      <c r="FJ124" s="133"/>
      <c r="FK124" s="133"/>
      <c r="FO124" s="124"/>
      <c r="FQ124" s="125"/>
      <c r="FR124" t="str">
        <f>FR97&amp;" "&amp;TEXT(FX2,"mm/dd")</f>
        <v xml:space="preserve"> SPILL OBSERVED- 10/23</v>
      </c>
      <c r="FV124" s="133"/>
      <c r="FW124" s="133"/>
      <c r="GA124" s="124"/>
      <c r="GC124" s="125"/>
      <c r="GD124" s="125"/>
      <c r="GE124" s="125"/>
      <c r="GF124" t="str">
        <f>GF97&amp;" "&amp;TEXT(GL2,"mm/dd")</f>
        <v xml:space="preserve"> SPILL OBSERVED- 10/26</v>
      </c>
      <c r="GJ124" s="133"/>
      <c r="GK124" s="133"/>
      <c r="GO124" s="124"/>
      <c r="GQ124" s="125"/>
      <c r="GR124" t="str">
        <f>GR97&amp;" "&amp;TEXT(GX2,"mm/dd")</f>
        <v xml:space="preserve"> SPILL OBSERVED- 10/27</v>
      </c>
      <c r="GV124" s="133"/>
      <c r="GW124" s="133"/>
      <c r="HA124" s="124"/>
      <c r="HC124" s="125"/>
      <c r="HD124" t="str">
        <f>HD97&amp;" "&amp;TEXT(HJ2,"mm/dd")</f>
        <v xml:space="preserve"> SPILL OBSERVED- 10/28</v>
      </c>
      <c r="HH124" s="133"/>
      <c r="HI124" s="133"/>
      <c r="HM124" s="124"/>
      <c r="HO124" s="125"/>
      <c r="HP124" t="str">
        <f>HP97&amp;" "&amp;TEXT(HV2,"mm/dd")</f>
        <v xml:space="preserve"> SPILL OBSERVED- 10/29</v>
      </c>
      <c r="HT124" s="133"/>
      <c r="HU124" s="133"/>
      <c r="HY124" s="124"/>
      <c r="IA124" s="125"/>
      <c r="IB124" t="str">
        <f>IB97&amp;" "&amp;TEXT(IH2,"mm/dd")</f>
        <v xml:space="preserve"> SPILL OBSERVED- 10/30</v>
      </c>
      <c r="IF124" s="133"/>
      <c r="IG124" s="133"/>
      <c r="IK124" s="124"/>
      <c r="IM124" s="125"/>
      <c r="IN124" s="125"/>
      <c r="IO124" s="125"/>
      <c r="IP124" t="str">
        <f>IP97&amp;" "&amp;TEXT(IV2,"mm/dd")</f>
        <v xml:space="preserve"> SPILL OBSERVED- 11/02</v>
      </c>
      <c r="IT124" s="133"/>
      <c r="IU124" s="133"/>
      <c r="IY124" s="124"/>
      <c r="JA124" s="125"/>
      <c r="JB124" t="str">
        <f>JB97&amp;" "&amp;TEXT(JH2,"mm/dd")</f>
        <v xml:space="preserve"> SPILL OBSERVED- 11/03</v>
      </c>
      <c r="JF124" s="133"/>
      <c r="JG124" s="133"/>
      <c r="JK124" s="124"/>
      <c r="JM124" s="125"/>
      <c r="JN124" t="str">
        <f>JN97&amp;" "&amp;TEXT(JT2,"mm/dd")</f>
        <v xml:space="preserve"> SPILL OBSERVED- 11/04</v>
      </c>
      <c r="JR124" s="133"/>
      <c r="JS124" s="133"/>
      <c r="JW124" s="124"/>
      <c r="JY124" s="125"/>
      <c r="JZ124" t="str">
        <f>JZ97&amp;" "&amp;TEXT(KF2,"mm/dd")</f>
        <v xml:space="preserve"> SPILL OBSERVED- 11/05</v>
      </c>
      <c r="KD124" s="133"/>
      <c r="KE124" s="133"/>
      <c r="KI124" s="124"/>
      <c r="KK124" s="125"/>
      <c r="KL124" t="str">
        <f>KL97&amp;" "&amp;TEXT(KR2,"mm/dd")</f>
        <v xml:space="preserve"> SPILL OBSERVED- 11/06</v>
      </c>
    </row>
    <row r="125" spans="2:298">
      <c r="B125" t="str">
        <f>B98&amp;" "&amp;TEXT(H2,"mm/dd")</f>
        <v xml:space="preserve"> LARGE SPILL OBSERVED- 10/05</v>
      </c>
      <c r="F125" s="132"/>
      <c r="G125" s="133"/>
      <c r="K125" s="124"/>
      <c r="M125" s="125"/>
      <c r="N125" t="str">
        <f>N98&amp;" "&amp;TEXT(T2,"mm/dd")</f>
        <v xml:space="preserve"> LARGE SPILL OBSERVED- 10/06</v>
      </c>
      <c r="R125" s="133"/>
      <c r="S125" s="133"/>
      <c r="W125" s="124"/>
      <c r="Y125" s="125"/>
      <c r="Z125" t="str">
        <f>Z98&amp;" "&amp;TEXT(AF2,"mm/dd")</f>
        <v xml:space="preserve"> LARGE SPILL OBSERVED- 10/07</v>
      </c>
      <c r="AD125" s="133"/>
      <c r="AE125" s="133"/>
      <c r="AI125" s="124"/>
      <c r="AK125" s="125"/>
      <c r="AL125" t="str">
        <f>AL98&amp;" "&amp;TEXT(AR2,"mm/dd")</f>
        <v xml:space="preserve"> LARGE SPILL OBSERVED- 10/08</v>
      </c>
      <c r="AP125" s="133"/>
      <c r="AQ125" s="133"/>
      <c r="AU125" s="124"/>
      <c r="AW125" s="125"/>
      <c r="AX125" t="str">
        <f>AX98&amp;" "&amp;TEXT(BD2,"mm/dd")</f>
        <v xml:space="preserve"> LARGE SPILL OBSERVED- 10/09</v>
      </c>
      <c r="BB125" s="133"/>
      <c r="BC125" s="133"/>
      <c r="BG125" s="124"/>
      <c r="BI125" s="125"/>
      <c r="BJ125" s="125"/>
      <c r="BK125" s="125"/>
      <c r="BL125" t="str">
        <f>BL98&amp;" "&amp;TEXT(BR2,"mm/dd")</f>
        <v xml:space="preserve"> LARGE SPILL OBSERVED- 10/12</v>
      </c>
      <c r="BP125" s="133"/>
      <c r="BQ125" s="133"/>
      <c r="BU125" s="124"/>
      <c r="BW125" s="125"/>
      <c r="BX125" t="str">
        <f>BX98&amp;" "&amp;TEXT(CD2,"mm/dd")</f>
        <v xml:space="preserve"> LARGE SPILL OBSERVED- 10/13</v>
      </c>
      <c r="CB125" s="133"/>
      <c r="CC125" s="133"/>
      <c r="CG125" s="124"/>
      <c r="CI125" s="125"/>
      <c r="CJ125" t="str">
        <f>CJ98&amp;" "&amp;TEXT(CP2,"mm/dd")</f>
        <v xml:space="preserve"> LARGE SPILL OBSERVED- 10/14</v>
      </c>
      <c r="CN125" s="133"/>
      <c r="CO125" s="133"/>
      <c r="CS125" s="124"/>
      <c r="CU125" s="125"/>
      <c r="CV125" t="str">
        <f>CV98&amp;" "&amp;TEXT(DB2,"mm/dd")</f>
        <v xml:space="preserve"> LARGE SPILL OBSERVED- 10/15</v>
      </c>
      <c r="CZ125" s="133"/>
      <c r="DA125" s="133"/>
      <c r="DE125" s="124"/>
      <c r="DG125" s="125"/>
      <c r="DH125" t="str">
        <f>DH98&amp;" "&amp;TEXT(DN2,"mm/dd")</f>
        <v xml:space="preserve"> LARGE SPILL OBSERVED- 10/16</v>
      </c>
      <c r="DL125" s="133"/>
      <c r="DM125" s="133"/>
      <c r="DQ125" s="124"/>
      <c r="DS125" s="125"/>
      <c r="DT125" s="125"/>
      <c r="DU125" s="125"/>
      <c r="DV125" t="str">
        <f>DV98&amp;" "&amp;TEXT(EB2,"mm/dd")</f>
        <v xml:space="preserve"> LARGE SPILL OBSERVED- 10/19</v>
      </c>
      <c r="DZ125" s="133"/>
      <c r="EA125" s="133"/>
      <c r="EE125" s="124"/>
      <c r="EG125" s="125"/>
      <c r="EH125" t="str">
        <f>EH98&amp;" "&amp;TEXT(EN2,"mm/dd")</f>
        <v xml:space="preserve"> LARGE SPILL OBSERVED- 10/20</v>
      </c>
      <c r="EL125" s="133"/>
      <c r="EM125" s="133"/>
      <c r="EQ125" s="124"/>
      <c r="ES125" s="125"/>
      <c r="ET125" t="str">
        <f>ET98&amp;" "&amp;TEXT(EZ2,"mm/dd")</f>
        <v xml:space="preserve"> LARGE SPILL OBSERVED- 10/21</v>
      </c>
      <c r="EX125" s="133"/>
      <c r="EY125" s="133"/>
      <c r="FC125" s="124"/>
      <c r="FE125" s="125"/>
      <c r="FF125" t="str">
        <f>FF98&amp;" "&amp;TEXT(FL2,"mm/dd")</f>
        <v xml:space="preserve"> LARGE SPILL OBSERVED- 10/22</v>
      </c>
      <c r="FJ125" s="133"/>
      <c r="FK125" s="133"/>
      <c r="FO125" s="124"/>
      <c r="FQ125" s="125"/>
      <c r="FR125" t="str">
        <f>FR98&amp;" "&amp;TEXT(FX2,"mm/dd")</f>
        <v xml:space="preserve"> LARGE SPILL OBSERVED- 10/23</v>
      </c>
      <c r="FV125" s="133"/>
      <c r="FW125" s="133"/>
      <c r="GA125" s="124"/>
      <c r="GC125" s="125"/>
      <c r="GD125" s="125"/>
      <c r="GE125" s="125"/>
      <c r="GF125" t="str">
        <f>GF98&amp;" "&amp;TEXT(GL2,"mm/dd")</f>
        <v xml:space="preserve"> LARGE SPILL OBSERVED- 10/26</v>
      </c>
      <c r="GJ125" s="133"/>
      <c r="GK125" s="133"/>
      <c r="GO125" s="124"/>
      <c r="GQ125" s="125"/>
      <c r="GR125" t="str">
        <f>GR98&amp;" "&amp;TEXT(GX2,"mm/dd")</f>
        <v xml:space="preserve"> LARGE SPILL OBSERVED- 10/27</v>
      </c>
      <c r="GV125" s="133"/>
      <c r="GW125" s="133"/>
      <c r="HA125" s="124"/>
      <c r="HC125" s="125"/>
      <c r="HD125" t="str">
        <f>HD98&amp;" "&amp;TEXT(HJ2,"mm/dd")</f>
        <v xml:space="preserve"> LARGE SPILL OBSERVED- 10/28</v>
      </c>
      <c r="HH125" s="133"/>
      <c r="HI125" s="133"/>
      <c r="HM125" s="124"/>
      <c r="HO125" s="125"/>
      <c r="HP125" t="str">
        <f>HP98&amp;" "&amp;TEXT(HV2,"mm/dd")</f>
        <v xml:space="preserve"> LARGE SPILL OBSERVED- 10/29</v>
      </c>
      <c r="HT125" s="133"/>
      <c r="HU125" s="133"/>
      <c r="HY125" s="124"/>
      <c r="IA125" s="125"/>
      <c r="IB125" t="str">
        <f>IB98&amp;" "&amp;TEXT(IH2,"mm/dd")</f>
        <v xml:space="preserve"> LARGE SPILL OBSERVED- 10/30</v>
      </c>
      <c r="IF125" s="133"/>
      <c r="IG125" s="133"/>
      <c r="IK125" s="124"/>
      <c r="IM125" s="125"/>
      <c r="IN125" s="125"/>
      <c r="IO125" s="125"/>
      <c r="IP125" t="str">
        <f>IP98&amp;" "&amp;TEXT(IV2,"mm/dd")</f>
        <v xml:space="preserve"> LARGE SPILL OBSERVED- 11/02</v>
      </c>
      <c r="IT125" s="133"/>
      <c r="IU125" s="133"/>
      <c r="IY125" s="124"/>
      <c r="JA125" s="125"/>
      <c r="JB125" t="str">
        <f>JB98&amp;" "&amp;TEXT(JH2,"mm/dd")</f>
        <v xml:space="preserve"> LARGE SPILL OBSERVED- 11/03</v>
      </c>
      <c r="JF125" s="133"/>
      <c r="JG125" s="133"/>
      <c r="JK125" s="124"/>
      <c r="JM125" s="125"/>
      <c r="JN125" t="str">
        <f>JN98&amp;" "&amp;TEXT(JT2,"mm/dd")</f>
        <v xml:space="preserve"> LARGE SPILL OBSERVED- 11/04</v>
      </c>
      <c r="JR125" s="133"/>
      <c r="JS125" s="133"/>
      <c r="JW125" s="124"/>
      <c r="JY125" s="125"/>
      <c r="JZ125" t="str">
        <f>JZ98&amp;" "&amp;TEXT(KF2,"mm/dd")</f>
        <v xml:space="preserve"> LARGE SPILL OBSERVED- 11/05</v>
      </c>
      <c r="KD125" s="133"/>
      <c r="KE125" s="133"/>
      <c r="KI125" s="124"/>
      <c r="KK125" s="125"/>
      <c r="KL125" t="str">
        <f>KL98&amp;" "&amp;TEXT(KR2,"mm/dd")</f>
        <v xml:space="preserve"> LARGE SPILL OBSERVED- 11/06</v>
      </c>
    </row>
    <row r="126" spans="2:298">
      <c r="B126" t="str">
        <f>B99&amp;" "&amp;TEXT(H2,"mm/dd")</f>
        <v xml:space="preserve"> SYSTEM NOT RUNNING- 10/05</v>
      </c>
      <c r="F126" s="132"/>
      <c r="G126" s="133"/>
      <c r="K126" s="124"/>
      <c r="M126" s="125"/>
      <c r="N126" t="str">
        <f>N99&amp;" "&amp;TEXT(T2,"mm/dd")</f>
        <v xml:space="preserve"> SYSTEM NOT RUNNING- 10/06</v>
      </c>
      <c r="R126" s="133"/>
      <c r="S126" s="133"/>
      <c r="W126" s="124"/>
      <c r="Y126" s="125"/>
      <c r="Z126" t="str">
        <f>Z99&amp;" "&amp;TEXT(AF2,"mm/dd")</f>
        <v xml:space="preserve"> SYSTEM NOT RUNNING- 10/07</v>
      </c>
      <c r="AD126" s="133"/>
      <c r="AE126" s="133"/>
      <c r="AI126" s="124"/>
      <c r="AK126" s="125"/>
      <c r="AL126" t="str">
        <f>AL99&amp;" "&amp;TEXT(AR2,"mm/dd")</f>
        <v xml:space="preserve"> SYSTEM NOT RUNNING- 10/08</v>
      </c>
      <c r="AP126" s="133"/>
      <c r="AQ126" s="133"/>
      <c r="AU126" s="124"/>
      <c r="AW126" s="125"/>
      <c r="AX126" t="str">
        <f>AX99&amp;" "&amp;TEXT(BD2,"mm/dd")</f>
        <v xml:space="preserve"> SYSTEM NOT RUNNING- 10/09</v>
      </c>
      <c r="BB126" s="133"/>
      <c r="BC126" s="133"/>
      <c r="BG126" s="124"/>
      <c r="BI126" s="125"/>
      <c r="BJ126" s="125"/>
      <c r="BK126" s="125"/>
      <c r="BL126" t="str">
        <f>BL99&amp;" "&amp;TEXT(BR2,"mm/dd")</f>
        <v xml:space="preserve"> SYSTEM NOT RUNNING- 10/12</v>
      </c>
      <c r="BP126" s="133"/>
      <c r="BQ126" s="133"/>
      <c r="BU126" s="124"/>
      <c r="BW126" s="125"/>
      <c r="BX126" t="str">
        <f>BX99&amp;" "&amp;TEXT(CD2,"mm/dd")</f>
        <v xml:space="preserve"> SYSTEM NOT RUNNING- 10/13</v>
      </c>
      <c r="CB126" s="133"/>
      <c r="CC126" s="133"/>
      <c r="CG126" s="124"/>
      <c r="CI126" s="125"/>
      <c r="CJ126" t="str">
        <f>CJ99&amp;" "&amp;TEXT(CP2,"mm/dd")</f>
        <v xml:space="preserve"> SYSTEM NOT RUNNING- 10/14</v>
      </c>
      <c r="CN126" s="133"/>
      <c r="CO126" s="133"/>
      <c r="CS126" s="124"/>
      <c r="CU126" s="125"/>
      <c r="CV126" t="str">
        <f>CV99&amp;" "&amp;TEXT(DB2,"mm/dd")</f>
        <v xml:space="preserve"> SYSTEM NOT RUNNING- 10/15</v>
      </c>
      <c r="CZ126" s="133"/>
      <c r="DA126" s="133"/>
      <c r="DE126" s="124"/>
      <c r="DG126" s="125"/>
      <c r="DH126" t="str">
        <f>DH99&amp;" "&amp;TEXT(DN2,"mm/dd")</f>
        <v xml:space="preserve"> SYSTEM NOT RUNNING- 10/16</v>
      </c>
      <c r="DL126" s="133"/>
      <c r="DM126" s="133"/>
      <c r="DQ126" s="124"/>
      <c r="DS126" s="125"/>
      <c r="DT126" s="125"/>
      <c r="DU126" s="125"/>
      <c r="DV126" t="str">
        <f>DV99&amp;" "&amp;TEXT(EB2,"mm/dd")</f>
        <v xml:space="preserve"> SYSTEM NOT RUNNING- 10/19</v>
      </c>
      <c r="DZ126" s="133"/>
      <c r="EA126" s="133"/>
      <c r="EE126" s="124"/>
      <c r="EG126" s="125"/>
      <c r="EH126" t="str">
        <f>EH99&amp;" "&amp;TEXT(EN2,"mm/dd")</f>
        <v xml:space="preserve"> SYSTEM NOT RUNNING- 10/20</v>
      </c>
      <c r="EL126" s="133"/>
      <c r="EM126" s="133"/>
      <c r="EQ126" s="124"/>
      <c r="ES126" s="125"/>
      <c r="ET126" t="str">
        <f>ET99&amp;" "&amp;TEXT(EZ2,"mm/dd")</f>
        <v xml:space="preserve"> SYSTEM NOT RUNNING- 10/21</v>
      </c>
      <c r="EX126" s="133"/>
      <c r="EY126" s="133"/>
      <c r="FC126" s="124"/>
      <c r="FE126" s="125"/>
      <c r="FF126" t="str">
        <f>FF99&amp;" "&amp;TEXT(FL2,"mm/dd")</f>
        <v xml:space="preserve"> SYSTEM NOT RUNNING- 10/22</v>
      </c>
      <c r="FJ126" s="133"/>
      <c r="FK126" s="133"/>
      <c r="FO126" s="124"/>
      <c r="FQ126" s="125"/>
      <c r="FR126" t="str">
        <f>FR99&amp;" "&amp;TEXT(FX2,"mm/dd")</f>
        <v xml:space="preserve"> SYSTEM NOT RUNNING- 10/23</v>
      </c>
      <c r="FV126" s="133"/>
      <c r="FW126" s="133"/>
      <c r="GA126" s="124"/>
      <c r="GC126" s="125"/>
      <c r="GD126" s="125"/>
      <c r="GE126" s="125"/>
      <c r="GF126" t="str">
        <f>GF99&amp;" "&amp;TEXT(GL2,"mm/dd")</f>
        <v xml:space="preserve"> SYSTEM NOT RUNNING- 10/26</v>
      </c>
      <c r="GJ126" s="133"/>
      <c r="GK126" s="133"/>
      <c r="GO126" s="124"/>
      <c r="GQ126" s="125"/>
      <c r="GR126" t="str">
        <f>GR99&amp;" "&amp;TEXT(GX2,"mm/dd")</f>
        <v xml:space="preserve"> SYSTEM NOT RUNNING- 10/27</v>
      </c>
      <c r="GV126" s="133"/>
      <c r="GW126" s="133"/>
      <c r="HA126" s="124"/>
      <c r="HC126" s="125"/>
      <c r="HD126" t="str">
        <f>HD99&amp;" "&amp;TEXT(HJ2,"mm/dd")</f>
        <v xml:space="preserve"> SYSTEM NOT RUNNING- 10/28</v>
      </c>
      <c r="HH126" s="133"/>
      <c r="HI126" s="133"/>
      <c r="HM126" s="124"/>
      <c r="HO126" s="125"/>
      <c r="HP126" t="str">
        <f>HP99&amp;" "&amp;TEXT(HV2,"mm/dd")</f>
        <v xml:space="preserve"> SYSTEM NOT RUNNING- 10/29</v>
      </c>
      <c r="HT126" s="133"/>
      <c r="HU126" s="133"/>
      <c r="HY126" s="124"/>
      <c r="IA126" s="125"/>
      <c r="IB126" t="str">
        <f>IB99&amp;" "&amp;TEXT(IH2,"mm/dd")</f>
        <v xml:space="preserve"> SYSTEM NOT RUNNING- 10/30</v>
      </c>
      <c r="IF126" s="133"/>
      <c r="IG126" s="133"/>
      <c r="IK126" s="124"/>
      <c r="IM126" s="125"/>
      <c r="IN126" s="125"/>
      <c r="IO126" s="125"/>
      <c r="IP126" t="str">
        <f>IP99&amp;" "&amp;TEXT(IV2,"mm/dd")</f>
        <v xml:space="preserve"> SYSTEM NOT RUNNING- 11/02</v>
      </c>
      <c r="IT126" s="133"/>
      <c r="IU126" s="133"/>
      <c r="IY126" s="124"/>
      <c r="JA126" s="125"/>
      <c r="JB126" t="str">
        <f>JB99&amp;" "&amp;TEXT(JH2,"mm/dd")</f>
        <v xml:space="preserve"> SYSTEM NOT RUNNING- 11/03</v>
      </c>
      <c r="JF126" s="133"/>
      <c r="JG126" s="133"/>
      <c r="JK126" s="124"/>
      <c r="JM126" s="125"/>
      <c r="JN126" t="str">
        <f>JN99&amp;" "&amp;TEXT(JT2,"mm/dd")</f>
        <v xml:space="preserve"> SYSTEM NOT RUNNING- 11/04</v>
      </c>
      <c r="JR126" s="133"/>
      <c r="JS126" s="133"/>
      <c r="JW126" s="124"/>
      <c r="JY126" s="125"/>
      <c r="JZ126" t="str">
        <f>JZ99&amp;" "&amp;TEXT(KF2,"mm/dd")</f>
        <v xml:space="preserve"> SYSTEM NOT RUNNING- 11/05</v>
      </c>
      <c r="KD126" s="133"/>
      <c r="KE126" s="133"/>
      <c r="KI126" s="124"/>
      <c r="KK126" s="125"/>
      <c r="KL126" t="str">
        <f>KL99&amp;" "&amp;TEXT(KR2,"mm/dd")</f>
        <v xml:space="preserve"> SYSTEM NOT RUNNING- 11/06</v>
      </c>
    </row>
    <row r="127" spans="2:298">
      <c r="B127" t="str">
        <f>B100</f>
        <v xml:space="preserve"> SYSTEM DOWN ALL WEEK</v>
      </c>
      <c r="F127" s="132"/>
      <c r="G127" s="133"/>
      <c r="K127" s="124"/>
      <c r="M127" s="125"/>
      <c r="N127" t="str">
        <f>N100</f>
        <v xml:space="preserve"> SYSTEM DOWN ALL WEEK</v>
      </c>
      <c r="R127" s="133"/>
      <c r="S127" s="133"/>
      <c r="W127" s="124"/>
      <c r="Y127" s="125"/>
      <c r="Z127" t="str">
        <f>Z100</f>
        <v xml:space="preserve"> SYSTEM DOWN ALL WEEK</v>
      </c>
      <c r="AD127" s="133"/>
      <c r="AE127" s="133"/>
      <c r="AI127" s="124"/>
      <c r="AK127" s="125"/>
      <c r="AL127" t="str">
        <f>AL100</f>
        <v xml:space="preserve"> SYSTEM DOWN ALL WEEK</v>
      </c>
      <c r="AP127" s="133"/>
      <c r="AQ127" s="133"/>
      <c r="AU127" s="124"/>
      <c r="AW127" s="125"/>
      <c r="AX127" t="str">
        <f>AX100</f>
        <v xml:space="preserve"> SYSTEM DOWN ALL WEEK</v>
      </c>
      <c r="BB127" s="133"/>
      <c r="BC127" s="133"/>
      <c r="BG127" s="124"/>
      <c r="BI127" s="125"/>
      <c r="BJ127" s="125"/>
      <c r="BK127" s="125"/>
      <c r="BL127" t="str">
        <f>BL100</f>
        <v xml:space="preserve"> SYSTEM DOWN ALL WEEK</v>
      </c>
      <c r="BP127" s="133"/>
      <c r="BQ127" s="133"/>
      <c r="BU127" s="124"/>
      <c r="BW127" s="125"/>
      <c r="BX127" t="str">
        <f>BX100</f>
        <v xml:space="preserve"> SYSTEM DOWN ALL WEEK</v>
      </c>
      <c r="CB127" s="133"/>
      <c r="CC127" s="133"/>
      <c r="CG127" s="124"/>
      <c r="CI127" s="125"/>
      <c r="CJ127" t="str">
        <f>CJ100</f>
        <v xml:space="preserve"> SYSTEM DOWN ALL WEEK</v>
      </c>
      <c r="CN127" s="133"/>
      <c r="CO127" s="133"/>
      <c r="CS127" s="124"/>
      <c r="CU127" s="125"/>
      <c r="CV127" t="str">
        <f>CV100</f>
        <v xml:space="preserve"> SYSTEM DOWN ALL WEEK</v>
      </c>
      <c r="CZ127" s="133"/>
      <c r="DA127" s="133"/>
      <c r="DE127" s="124"/>
      <c r="DG127" s="125"/>
      <c r="DH127" t="str">
        <f>DH100</f>
        <v xml:space="preserve"> SYSTEM DOWN ALL WEEK</v>
      </c>
      <c r="DL127" s="133"/>
      <c r="DM127" s="133"/>
      <c r="DQ127" s="124"/>
      <c r="DS127" s="125"/>
      <c r="DT127" s="125"/>
      <c r="DU127" s="125"/>
      <c r="DV127" t="str">
        <f>DV100</f>
        <v xml:space="preserve"> SYSTEM DOWN ALL WEEK</v>
      </c>
      <c r="DZ127" s="133"/>
      <c r="EA127" s="133"/>
      <c r="EE127" s="124"/>
      <c r="EG127" s="125"/>
      <c r="EH127" t="str">
        <f>EH100</f>
        <v xml:space="preserve"> SYSTEM DOWN ALL WEEK</v>
      </c>
      <c r="EL127" s="133"/>
      <c r="EM127" s="133"/>
      <c r="EQ127" s="124"/>
      <c r="ES127" s="125"/>
      <c r="ET127" t="str">
        <f>ET100</f>
        <v xml:space="preserve"> SYSTEM DOWN ALL WEEK</v>
      </c>
      <c r="EX127" s="133"/>
      <c r="EY127" s="133"/>
      <c r="FC127" s="124"/>
      <c r="FE127" s="125"/>
      <c r="FF127" t="str">
        <f>FF100</f>
        <v xml:space="preserve"> SYSTEM DOWN ALL WEEK</v>
      </c>
      <c r="FJ127" s="133"/>
      <c r="FK127" s="133"/>
      <c r="FO127" s="124"/>
      <c r="FQ127" s="125"/>
      <c r="FR127" t="str">
        <f>FR100</f>
        <v xml:space="preserve"> SYSTEM DOWN ALL WEEK</v>
      </c>
      <c r="FV127" s="133"/>
      <c r="FW127" s="133"/>
      <c r="GA127" s="124"/>
      <c r="GC127" s="125"/>
      <c r="GD127" s="125"/>
      <c r="GE127" s="125"/>
      <c r="GF127" t="str">
        <f>GF100</f>
        <v xml:space="preserve"> SYSTEM DOWN ALL WEEK</v>
      </c>
      <c r="GJ127" s="133"/>
      <c r="GK127" s="133"/>
      <c r="GO127" s="124"/>
      <c r="GQ127" s="125"/>
      <c r="GR127" t="str">
        <f>GR100</f>
        <v xml:space="preserve"> SYSTEM DOWN ALL WEEK</v>
      </c>
      <c r="GV127" s="133"/>
      <c r="GW127" s="133"/>
      <c r="HA127" s="124"/>
      <c r="HC127" s="125"/>
      <c r="HD127" t="str">
        <f>HD100</f>
        <v xml:space="preserve"> SYSTEM DOWN ALL WEEK</v>
      </c>
      <c r="HH127" s="133"/>
      <c r="HI127" s="133"/>
      <c r="HM127" s="124"/>
      <c r="HO127" s="125"/>
      <c r="HP127" t="str">
        <f>HP100</f>
        <v xml:space="preserve"> SYSTEM DOWN ALL WEEK</v>
      </c>
      <c r="HT127" s="133"/>
      <c r="HU127" s="133"/>
      <c r="HY127" s="124"/>
      <c r="IA127" s="125"/>
      <c r="IB127" t="str">
        <f>IB100</f>
        <v xml:space="preserve"> SYSTEM DOWN ALL WEEK</v>
      </c>
      <c r="IF127" s="133"/>
      <c r="IG127" s="133"/>
      <c r="IK127" s="124"/>
      <c r="IM127" s="125"/>
      <c r="IN127" s="125"/>
      <c r="IO127" s="125"/>
      <c r="IP127" t="str">
        <f>IP100</f>
        <v xml:space="preserve"> SYSTEM DOWN ALL WEEK</v>
      </c>
      <c r="IT127" s="133"/>
      <c r="IU127" s="133"/>
      <c r="IY127" s="124"/>
      <c r="JA127" s="125"/>
      <c r="JB127" t="str">
        <f>JB100</f>
        <v xml:space="preserve"> SYSTEM DOWN ALL WEEK</v>
      </c>
      <c r="JF127" s="133"/>
      <c r="JG127" s="133"/>
      <c r="JK127" s="124"/>
      <c r="JM127" s="125"/>
      <c r="JN127" t="str">
        <f>JN100</f>
        <v xml:space="preserve"> SYSTEM DOWN ALL WEEK</v>
      </c>
      <c r="JR127" s="133"/>
      <c r="JS127" s="133"/>
      <c r="JW127" s="124"/>
      <c r="JY127" s="125"/>
      <c r="JZ127" t="str">
        <f>JZ100</f>
        <v xml:space="preserve"> SYSTEM DOWN ALL WEEK</v>
      </c>
      <c r="KD127" s="133"/>
      <c r="KE127" s="133"/>
      <c r="KI127" s="124"/>
      <c r="KK127" s="125"/>
      <c r="KL127" t="str">
        <f>KL100</f>
        <v xml:space="preserve"> SYSTEM DOWN ALL WEEK</v>
      </c>
    </row>
    <row r="128" spans="2:298">
      <c r="B128" t="str">
        <f>B101&amp;" "&amp;TEXT(H2,"mm/dd")</f>
        <v>SYSTEM OBSTRUCTED; COULD NOT ACCESS- 10/05</v>
      </c>
      <c r="F128" s="132"/>
      <c r="G128" s="133"/>
      <c r="K128" s="124"/>
      <c r="M128" s="125"/>
      <c r="N128" t="str">
        <f>N101&amp;" "&amp;TEXT(T2,"mm/dd")</f>
        <v xml:space="preserve"> SYSTEM OBSTRUCTED; COULD NOT ACCESS- 10/06</v>
      </c>
      <c r="R128" s="133"/>
      <c r="S128" s="133"/>
      <c r="W128" s="124"/>
      <c r="Y128" s="125"/>
      <c r="Z128" t="str">
        <f>Z101&amp;" "&amp;TEXT(AF2,"mm/dd")</f>
        <v xml:space="preserve"> SYSTEM OBSTRUCTED; COULD NOT ACCESS- 10/07</v>
      </c>
      <c r="AD128" s="133"/>
      <c r="AE128" s="133"/>
      <c r="AI128" s="124"/>
      <c r="AK128" s="125"/>
      <c r="AL128" t="str">
        <f>AL101&amp;" "&amp;TEXT(AR2,"mm/dd")</f>
        <v xml:space="preserve"> SYSTEM OBSTRUCTED; COULD NOT ACCESS- 10/08</v>
      </c>
      <c r="AP128" s="133"/>
      <c r="AQ128" s="133"/>
      <c r="AU128" s="124"/>
      <c r="AW128" s="125"/>
      <c r="AX128" t="str">
        <f>AX101&amp;" "&amp;TEXT(BD2,"mm/dd")</f>
        <v xml:space="preserve"> SYSTEM OBSTRUCTED; COULD NOT ACCESS- 10/09</v>
      </c>
      <c r="BB128" s="133"/>
      <c r="BC128" s="133"/>
      <c r="BG128" s="124"/>
      <c r="BI128" s="125"/>
      <c r="BJ128" s="125"/>
      <c r="BK128" s="125"/>
      <c r="BL128" t="str">
        <f>BL101&amp;" "&amp;TEXT(BR2,"mm/dd")</f>
        <v xml:space="preserve"> SYSTEM OBSTRUCTED; COULD NOT ACCESS- 10/12</v>
      </c>
      <c r="BP128" s="133"/>
      <c r="BQ128" s="133"/>
      <c r="BU128" s="124"/>
      <c r="BW128" s="125"/>
      <c r="BX128" t="str">
        <f>BX101&amp;" "&amp;TEXT(CD2,"mm/dd")</f>
        <v xml:space="preserve"> SYSTEM OBSTRUCTED; COULD NOT ACCESS- 10/13</v>
      </c>
      <c r="CB128" s="133"/>
      <c r="CC128" s="133"/>
      <c r="CG128" s="124"/>
      <c r="CI128" s="125"/>
      <c r="CJ128" t="str">
        <f>CJ101&amp;" "&amp;TEXT(CP2,"mm/dd")</f>
        <v xml:space="preserve"> SYSTEM OBSTRUCTED; COULD NOT ACCESS- 10/14</v>
      </c>
      <c r="CN128" s="133"/>
      <c r="CO128" s="133"/>
      <c r="CS128" s="124"/>
      <c r="CU128" s="125"/>
      <c r="CV128" t="str">
        <f>CV101&amp;" "&amp;TEXT(DB2,"mm/dd")</f>
        <v xml:space="preserve"> SYSTEM OBSTRUCTED; COULD NOT ACCESS- 10/15</v>
      </c>
      <c r="CZ128" s="133"/>
      <c r="DA128" s="133"/>
      <c r="DE128" s="124"/>
      <c r="DG128" s="125"/>
      <c r="DH128" t="str">
        <f>DH101&amp;" "&amp;TEXT(DN2,"mm/dd")</f>
        <v xml:space="preserve"> SYSTEM OBSTRUCTED; COULD NOT ACCESS- 10/16</v>
      </c>
      <c r="DL128" s="133"/>
      <c r="DM128" s="133"/>
      <c r="DQ128" s="124"/>
      <c r="DS128" s="125"/>
      <c r="DT128" s="125"/>
      <c r="DU128" s="125"/>
      <c r="DV128" t="str">
        <f>DV101&amp;" "&amp;TEXT(EB2,"mm/dd")</f>
        <v xml:space="preserve"> SYSTEM OBSTRUCTED; COULD NOT ACCESS- 10/19</v>
      </c>
      <c r="DZ128" s="133"/>
      <c r="EA128" s="133"/>
      <c r="EE128" s="124"/>
      <c r="EG128" s="125"/>
      <c r="EH128" t="str">
        <f>EH101&amp;" "&amp;TEXT(EN2,"mm/dd")</f>
        <v xml:space="preserve"> SYSTEM OBSTRUCTED; COULD NOT ACCESS- 10/20</v>
      </c>
      <c r="EL128" s="133"/>
      <c r="EM128" s="133"/>
      <c r="EQ128" s="124"/>
      <c r="ES128" s="125"/>
      <c r="ET128" t="str">
        <f>ET101&amp;" "&amp;TEXT(EZ2,"mm/dd")</f>
        <v xml:space="preserve"> SYSTEM OBSTRUCTED; COULD NOT ACCESS- 10/21</v>
      </c>
      <c r="EX128" s="133"/>
      <c r="EY128" s="133"/>
      <c r="FC128" s="124"/>
      <c r="FE128" s="125"/>
      <c r="FF128" t="str">
        <f>FF101&amp;" "&amp;TEXT(FL2,"mm/dd")</f>
        <v xml:space="preserve"> SYSTEM OBSTRUCTED; COULD NOT ACCESS- 10/22</v>
      </c>
      <c r="FJ128" s="133"/>
      <c r="FK128" s="133"/>
      <c r="FO128" s="124"/>
      <c r="FQ128" s="125"/>
      <c r="FR128" t="str">
        <f>FR101&amp;" "&amp;TEXT(FX2,"mm/dd")</f>
        <v xml:space="preserve"> SYSTEM OBSTRUCTED; COULD NOT ACCESS- 10/23</v>
      </c>
      <c r="FV128" s="133"/>
      <c r="FW128" s="133"/>
      <c r="GA128" s="124"/>
      <c r="GC128" s="125"/>
      <c r="GD128" s="125"/>
      <c r="GE128" s="125"/>
      <c r="GF128" t="str">
        <f>GF101&amp;" "&amp;TEXT(GL2,"mm/dd")</f>
        <v xml:space="preserve"> SYSTEM OBSTRUCTED; COULD NOT ACCESS- 10/26</v>
      </c>
      <c r="GJ128" s="133"/>
      <c r="GK128" s="133"/>
      <c r="GO128" s="124"/>
      <c r="GQ128" s="125"/>
      <c r="GR128" t="str">
        <f>GR101&amp;" "&amp;TEXT(GX2,"mm/dd")</f>
        <v xml:space="preserve"> SYSTEM OBSTRUCTED; COULD NOT ACCESS- 10/27</v>
      </c>
      <c r="GV128" s="133"/>
      <c r="GW128" s="133"/>
      <c r="HA128" s="124"/>
      <c r="HC128" s="125"/>
      <c r="HD128" t="str">
        <f>HD101&amp;" "&amp;TEXT(HJ2,"mm/dd")</f>
        <v xml:space="preserve"> SYSTEM OBSTRUCTED; COULD NOT ACCESS- 10/28</v>
      </c>
      <c r="HH128" s="133"/>
      <c r="HI128" s="133"/>
      <c r="HM128" s="124"/>
      <c r="HO128" s="125"/>
      <c r="HP128" t="str">
        <f>HP101&amp;" "&amp;TEXT(HV2,"mm/dd")</f>
        <v xml:space="preserve"> SYSTEM OBSTRUCTED; COULD NOT ACCESS- 10/29</v>
      </c>
      <c r="HT128" s="133"/>
      <c r="HU128" s="133"/>
      <c r="HY128" s="124"/>
      <c r="IA128" s="125"/>
      <c r="IB128" t="str">
        <f>IB101&amp;" "&amp;TEXT(IH2,"mm/dd")</f>
        <v xml:space="preserve"> SYSTEM OBSTRUCTED; COULD NOT ACCESS- 10/30</v>
      </c>
      <c r="IF128" s="133"/>
      <c r="IG128" s="133"/>
      <c r="IK128" s="124"/>
      <c r="IM128" s="125"/>
      <c r="IN128" s="125"/>
      <c r="IO128" s="125"/>
      <c r="IP128" t="str">
        <f>IP101&amp;" "&amp;TEXT(IV2,"mm/dd")</f>
        <v xml:space="preserve"> SYSTEM OBSTRUCTED; COULD NOT ACCESS- 11/02</v>
      </c>
      <c r="IT128" s="133"/>
      <c r="IU128" s="133"/>
      <c r="IY128" s="124"/>
      <c r="JA128" s="125"/>
      <c r="JB128" t="str">
        <f>JB101&amp;" "&amp;TEXT(JH2,"mm/dd")</f>
        <v xml:space="preserve"> SYSTEM OBSTRUCTED; COULD NOT ACCESS- 11/03</v>
      </c>
      <c r="JF128" s="133"/>
      <c r="JG128" s="133"/>
      <c r="JK128" s="124"/>
      <c r="JM128" s="125"/>
      <c r="JN128" t="str">
        <f>JN101&amp;" "&amp;TEXT(JT2,"mm/dd")</f>
        <v xml:space="preserve"> SYSTEM OBSTRUCTED; COULD NOT ACCESS- 11/04</v>
      </c>
      <c r="JR128" s="133"/>
      <c r="JS128" s="133"/>
      <c r="JW128" s="124"/>
      <c r="JY128" s="125"/>
      <c r="JZ128" t="str">
        <f>JZ101&amp;" "&amp;TEXT(KF2,"mm/dd")</f>
        <v xml:space="preserve"> SYSTEM OBSTRUCTED; COULD NOT ACCESS- 11/05</v>
      </c>
      <c r="KD128" s="133"/>
      <c r="KE128" s="133"/>
      <c r="KI128" s="124"/>
      <c r="KK128" s="125"/>
      <c r="KL128" t="str">
        <f>KL101&amp;" "&amp;TEXT(KR2,"mm/dd")</f>
        <v xml:space="preserve"> SYSTEM OBSTRUCTED; COULD NOT ACCESS- 11/06</v>
      </c>
    </row>
    <row r="129" spans="2:298">
      <c r="B129" t="str">
        <f>B102&amp;" "&amp;TEXT(H2,"mm/dd")</f>
        <v>NO PRODUCT AVAILABLE TO ADD- 10/05</v>
      </c>
      <c r="F129" s="132"/>
      <c r="G129" s="133"/>
      <c r="K129" s="124"/>
      <c r="M129" s="125"/>
      <c r="N129" t="str">
        <f>N102&amp;" "&amp;TEXT(T2,"mm/dd")</f>
        <v xml:space="preserve"> NO PRODUCT AVAILABLE TO ADD- 10/06</v>
      </c>
      <c r="R129" s="133"/>
      <c r="S129" s="133"/>
      <c r="W129" s="124"/>
      <c r="Y129" s="125"/>
      <c r="Z129" t="str">
        <f>Z102&amp;" "&amp;TEXT(AF2,"mm/dd")</f>
        <v xml:space="preserve"> NO PRODUCT AVAILABLE TO ADD- 10/07</v>
      </c>
      <c r="AD129" s="133"/>
      <c r="AE129" s="133"/>
      <c r="AI129" s="124"/>
      <c r="AK129" s="125"/>
      <c r="AL129" t="str">
        <f>AL102&amp;" "&amp;TEXT(AR2,"mm/dd")</f>
        <v xml:space="preserve"> NO PRODUCT AVAILABLE TO ADD- 10/08</v>
      </c>
      <c r="AP129" s="133"/>
      <c r="AQ129" s="133"/>
      <c r="AU129" s="124"/>
      <c r="AW129" s="125"/>
      <c r="AX129" t="str">
        <f>AX102&amp;" "&amp;TEXT(BD2,"mm/dd")</f>
        <v xml:space="preserve"> NO PRODUCT AVAILABLE TO ADD- 10/09</v>
      </c>
      <c r="BB129" s="133"/>
      <c r="BC129" s="133"/>
      <c r="BG129" s="124"/>
      <c r="BI129" s="125"/>
      <c r="BJ129" s="125"/>
      <c r="BK129" s="125"/>
      <c r="BL129" t="str">
        <f>BL102&amp;" "&amp;TEXT(BR2,"mm/dd")</f>
        <v xml:space="preserve"> NO PRODUCT AVAILABLE TO ADD- 10/12</v>
      </c>
      <c r="BP129" s="133"/>
      <c r="BQ129" s="133"/>
      <c r="BU129" s="124"/>
      <c r="BW129" s="125"/>
      <c r="BX129" t="str">
        <f>BX102&amp;" "&amp;TEXT(CD2,"mm/dd")</f>
        <v xml:space="preserve"> NO PRODUCT AVAILABLE TO ADD- 10/13</v>
      </c>
      <c r="CB129" s="133"/>
      <c r="CC129" s="133"/>
      <c r="CG129" s="124"/>
      <c r="CI129" s="125"/>
      <c r="CJ129" t="str">
        <f>CJ102&amp;" "&amp;TEXT(CP2,"mm/dd")</f>
        <v xml:space="preserve"> NO PRODUCT AVAILABLE TO ADD- 10/14</v>
      </c>
      <c r="CN129" s="133"/>
      <c r="CO129" s="133"/>
      <c r="CS129" s="124"/>
      <c r="CU129" s="125"/>
      <c r="CV129" t="str">
        <f>CV102&amp;" "&amp;TEXT(DB2,"mm/dd")</f>
        <v xml:space="preserve"> NO PRODUCT AVAILABLE TO ADD- 10/15</v>
      </c>
      <c r="CZ129" s="133"/>
      <c r="DA129" s="133"/>
      <c r="DE129" s="124"/>
      <c r="DG129" s="125"/>
      <c r="DH129" t="str">
        <f>DH102&amp;" "&amp;TEXT(DN2,"mm/dd")</f>
        <v xml:space="preserve"> NO PRODUCT AVAILABLE TO ADD- 10/16</v>
      </c>
      <c r="DL129" s="133"/>
      <c r="DM129" s="133"/>
      <c r="DQ129" s="124"/>
      <c r="DS129" s="125"/>
      <c r="DT129" s="125"/>
      <c r="DU129" s="125"/>
      <c r="DV129" t="str">
        <f>DV102&amp;" "&amp;TEXT(EB2,"mm/dd")</f>
        <v xml:space="preserve"> NO PRODUCT AVAILABLE TO ADD- 10/19</v>
      </c>
      <c r="DZ129" s="133"/>
      <c r="EA129" s="133"/>
      <c r="EE129" s="124"/>
      <c r="EG129" s="125"/>
      <c r="EH129" t="str">
        <f>EH102&amp;" "&amp;TEXT(EN2,"mm/dd")</f>
        <v xml:space="preserve"> NO PRODUCT AVAILABLE TO ADD- 10/20</v>
      </c>
      <c r="EL129" s="133"/>
      <c r="EM129" s="133"/>
      <c r="EQ129" s="124"/>
      <c r="ES129" s="125"/>
      <c r="ET129" t="str">
        <f>ET102&amp;" "&amp;TEXT(EZ2,"mm/dd")</f>
        <v xml:space="preserve"> NO PRODUCT AVAILABLE TO ADD- 10/21</v>
      </c>
      <c r="EX129" s="133"/>
      <c r="EY129" s="133"/>
      <c r="FC129" s="124"/>
      <c r="FE129" s="125"/>
      <c r="FF129" t="str">
        <f>FF102&amp;" "&amp;TEXT(FL2,"mm/dd")</f>
        <v xml:space="preserve"> NO PRODUCT AVAILABLE TO ADD- 10/22</v>
      </c>
      <c r="FJ129" s="133"/>
      <c r="FK129" s="133"/>
      <c r="FO129" s="124"/>
      <c r="FQ129" s="125"/>
      <c r="FR129" t="str">
        <f>FR102&amp;" "&amp;TEXT(FX2,"mm/dd")</f>
        <v xml:space="preserve"> NO PRODUCT AVAILABLE TO ADD- 10/23</v>
      </c>
      <c r="FV129" s="133"/>
      <c r="FW129" s="133"/>
      <c r="GA129" s="124"/>
      <c r="GC129" s="125"/>
      <c r="GD129" s="125"/>
      <c r="GE129" s="125"/>
      <c r="GF129" t="str">
        <f>GF102&amp;" "&amp;TEXT(GL2,"mm/dd")</f>
        <v xml:space="preserve"> NO PRODUCT AVAILABLE TO ADD- 10/26</v>
      </c>
      <c r="GJ129" s="133"/>
      <c r="GK129" s="133"/>
      <c r="GO129" s="124"/>
      <c r="GQ129" s="125"/>
      <c r="GR129" t="str">
        <f>GR102&amp;" "&amp;TEXT(GX2,"mm/dd")</f>
        <v xml:space="preserve"> NO PRODUCT AVAILABLE TO ADD- 10/27</v>
      </c>
      <c r="GV129" s="133"/>
      <c r="GW129" s="133"/>
      <c r="HA129" s="124"/>
      <c r="HC129" s="125"/>
      <c r="HD129" t="str">
        <f>HD102&amp;" "&amp;TEXT(HJ2,"mm/dd")</f>
        <v xml:space="preserve"> NO PRODUCT AVAILABLE TO ADD- 10/28</v>
      </c>
      <c r="HH129" s="133"/>
      <c r="HI129" s="133"/>
      <c r="HM129" s="124"/>
      <c r="HO129" s="125"/>
      <c r="HP129" t="str">
        <f>HP102&amp;" "&amp;TEXT(HV2,"mm/dd")</f>
        <v xml:space="preserve"> NO PRODUCT AVAILABLE TO ADD- 10/29</v>
      </c>
      <c r="HT129" s="133"/>
      <c r="HU129" s="133"/>
      <c r="HY129" s="124"/>
      <c r="IA129" s="125"/>
      <c r="IB129" t="str">
        <f>IB102&amp;" "&amp;TEXT(IH2,"mm/dd")</f>
        <v xml:space="preserve"> NO PRODUCT AVAILABLE TO ADD- 10/30</v>
      </c>
      <c r="IF129" s="133"/>
      <c r="IG129" s="133"/>
      <c r="IK129" s="124"/>
      <c r="IM129" s="125"/>
      <c r="IN129" s="125"/>
      <c r="IO129" s="125"/>
      <c r="IP129" t="str">
        <f>IP102&amp;" "&amp;TEXT(IV2,"mm/dd")</f>
        <v xml:space="preserve"> NO PRODUCT AVAILABLE TO ADD- 11/02</v>
      </c>
      <c r="IT129" s="133"/>
      <c r="IU129" s="133"/>
      <c r="IY129" s="124"/>
      <c r="JA129" s="125"/>
      <c r="JB129" t="str">
        <f>JB102&amp;" "&amp;TEXT(JH2,"mm/dd")</f>
        <v xml:space="preserve"> NO PRODUCT AVAILABLE TO ADD- 11/03</v>
      </c>
      <c r="JF129" s="133"/>
      <c r="JG129" s="133"/>
      <c r="JK129" s="124"/>
      <c r="JM129" s="125"/>
      <c r="JN129" t="str">
        <f>JN102&amp;" "&amp;TEXT(JT2,"mm/dd")</f>
        <v xml:space="preserve"> NO PRODUCT AVAILABLE TO ADD- 11/04</v>
      </c>
      <c r="JR129" s="133"/>
      <c r="JS129" s="133"/>
      <c r="JW129" s="124"/>
      <c r="JY129" s="125"/>
      <c r="JZ129" t="str">
        <f>JZ102&amp;" "&amp;TEXT(KF2,"mm/dd")</f>
        <v xml:space="preserve"> NO PRODUCT AVAILABLE TO ADD- 11/05</v>
      </c>
      <c r="KD129" s="133"/>
      <c r="KE129" s="133"/>
      <c r="KI129" s="124"/>
      <c r="KK129" s="125"/>
      <c r="KL129" t="str">
        <f>KL102&amp;" "&amp;TEXT(KR2,"mm/dd")</f>
        <v xml:space="preserve"> NO PRODUCT AVAILABLE TO ADD- 11/06</v>
      </c>
    </row>
    <row r="130" spans="2:298">
      <c r="B130" t="str">
        <f>B103&amp;" "&amp;TEXT(H2,"mm/dd")</f>
        <v>SYSTEM OVERFLOWING- 10/05</v>
      </c>
      <c r="F130" s="132"/>
      <c r="G130" s="133"/>
      <c r="K130" s="124"/>
      <c r="M130" s="125"/>
      <c r="N130" t="str">
        <f>N103&amp;" "&amp;TEXT(T2,"mm/dd")</f>
        <v xml:space="preserve"> SYSTEM OVERFLOWING- 10/06</v>
      </c>
      <c r="R130" s="133"/>
      <c r="S130" s="133"/>
      <c r="W130" s="124"/>
      <c r="Y130" s="125"/>
      <c r="Z130" t="str">
        <f>Z103&amp;" "&amp;TEXT(AF2,"mm/dd")</f>
        <v xml:space="preserve"> SYSTEM OVERFLOWING- 10/07</v>
      </c>
      <c r="AD130" s="133"/>
      <c r="AE130" s="133"/>
      <c r="AI130" s="124"/>
      <c r="AK130" s="125"/>
      <c r="AL130" t="str">
        <f>AL103&amp;" "&amp;TEXT(AR2,"mm/dd")</f>
        <v xml:space="preserve"> SYSTEM OVERFLOWING- 10/08</v>
      </c>
      <c r="AP130" s="133"/>
      <c r="AQ130" s="133"/>
      <c r="AU130" s="124"/>
      <c r="AW130" s="125"/>
      <c r="AX130" t="str">
        <f>AX103&amp;" "&amp;TEXT(BD2,"mm/dd")</f>
        <v xml:space="preserve"> SYSTEM OVERFLOWING- 10/09</v>
      </c>
      <c r="BB130" s="133"/>
      <c r="BC130" s="133"/>
      <c r="BG130" s="124"/>
      <c r="BI130" s="125"/>
      <c r="BJ130" s="125"/>
      <c r="BK130" s="125"/>
      <c r="BL130" t="str">
        <f>BL103&amp;" "&amp;TEXT(BR2,"mm/dd")</f>
        <v xml:space="preserve"> SYSTEM OVERFLOWING- 10/12</v>
      </c>
      <c r="BP130" s="133"/>
      <c r="BQ130" s="133"/>
      <c r="BU130" s="124"/>
      <c r="BW130" s="125"/>
      <c r="BX130" t="str">
        <f>BX103&amp;" "&amp;TEXT(CD2,"mm/dd")</f>
        <v xml:space="preserve"> SYSTEM OVERFLOWING- 10/13</v>
      </c>
      <c r="CB130" s="133"/>
      <c r="CC130" s="133"/>
      <c r="CG130" s="124"/>
      <c r="CI130" s="125"/>
      <c r="CJ130" t="str">
        <f>CJ103&amp;" "&amp;TEXT(CP2,"mm/dd")</f>
        <v xml:space="preserve"> SYSTEM OVERFLOWING- 10/14</v>
      </c>
      <c r="CN130" s="133"/>
      <c r="CO130" s="133"/>
      <c r="CS130" s="124"/>
      <c r="CU130" s="125"/>
      <c r="CV130" t="str">
        <f>CV103&amp;" "&amp;TEXT(DB2,"mm/dd")</f>
        <v xml:space="preserve"> SYSTEM OVERFLOWING- 10/15</v>
      </c>
      <c r="CZ130" s="133"/>
      <c r="DA130" s="133"/>
      <c r="DE130" s="124"/>
      <c r="DG130" s="125"/>
      <c r="DH130" t="str">
        <f>DH103&amp;" "&amp;TEXT(DN2,"mm/dd")</f>
        <v xml:space="preserve"> SYSTEM OVERFLOWING- 10/16</v>
      </c>
      <c r="DL130" s="133"/>
      <c r="DM130" s="133"/>
      <c r="DQ130" s="124"/>
      <c r="DS130" s="125"/>
      <c r="DT130" s="125"/>
      <c r="DU130" s="125"/>
      <c r="DV130" t="str">
        <f>DV103&amp;" "&amp;TEXT(EB2,"mm/dd")</f>
        <v xml:space="preserve"> SYSTEM OVERFLOWING- 10/19</v>
      </c>
      <c r="DZ130" s="133"/>
      <c r="EA130" s="133"/>
      <c r="EE130" s="124"/>
      <c r="EG130" s="125"/>
      <c r="EH130" t="str">
        <f>EH103&amp;" "&amp;TEXT(EN2,"mm/dd")</f>
        <v xml:space="preserve"> SYSTEM OVERFLOWING- 10/20</v>
      </c>
      <c r="EL130" s="133"/>
      <c r="EM130" s="133"/>
      <c r="EQ130" s="124"/>
      <c r="ES130" s="125"/>
      <c r="ET130" t="str">
        <f>ET103&amp;" "&amp;TEXT(EZ2,"mm/dd")</f>
        <v xml:space="preserve"> SYSTEM OVERFLOWING- 10/21</v>
      </c>
      <c r="EX130" s="133"/>
      <c r="EY130" s="133"/>
      <c r="FC130" s="124"/>
      <c r="FE130" s="125"/>
      <c r="FF130" t="str">
        <f>FF103&amp;" "&amp;TEXT(FL2,"mm/dd")</f>
        <v xml:space="preserve"> SYSTEM OVERFLOWING- 10/22</v>
      </c>
      <c r="FJ130" s="133"/>
      <c r="FK130" s="133"/>
      <c r="FO130" s="124"/>
      <c r="FQ130" s="125"/>
      <c r="FR130" t="str">
        <f>FR103&amp;" "&amp;TEXT(FX2,"mm/dd")</f>
        <v xml:space="preserve"> SYSTEM OVERFLOWING- 10/23</v>
      </c>
      <c r="FV130" s="133"/>
      <c r="FW130" s="133"/>
      <c r="GA130" s="124"/>
      <c r="GC130" s="125"/>
      <c r="GD130" s="125"/>
      <c r="GE130" s="125"/>
      <c r="GF130" t="str">
        <f>GF103&amp;" "&amp;TEXT(GL2,"mm/dd")</f>
        <v xml:space="preserve"> SYSTEM OVERFLOWING- 10/26</v>
      </c>
      <c r="GJ130" s="133"/>
      <c r="GK130" s="133"/>
      <c r="GO130" s="124"/>
      <c r="GQ130" s="125"/>
      <c r="GR130" t="str">
        <f>GR103&amp;" "&amp;TEXT(GX2,"mm/dd")</f>
        <v xml:space="preserve"> SYSTEM OVERFLOWING- 10/27</v>
      </c>
      <c r="GV130" s="133"/>
      <c r="GW130" s="133"/>
      <c r="HA130" s="124"/>
      <c r="HC130" s="125"/>
      <c r="HD130" t="str">
        <f>HD103&amp;" "&amp;TEXT(HJ2,"mm/dd")</f>
        <v xml:space="preserve"> SYSTEM OVERFLOWING- 10/28</v>
      </c>
      <c r="HH130" s="133"/>
      <c r="HI130" s="133"/>
      <c r="HM130" s="124"/>
      <c r="HO130" s="125"/>
      <c r="HP130" t="str">
        <f>HP103&amp;" "&amp;TEXT(HV2,"mm/dd")</f>
        <v xml:space="preserve"> SYSTEM OVERFLOWING- 10/29</v>
      </c>
      <c r="HT130" s="133"/>
      <c r="HU130" s="133"/>
      <c r="HY130" s="124"/>
      <c r="IA130" s="125"/>
      <c r="IB130" t="str">
        <f>IB103&amp;" "&amp;TEXT(IH2,"mm/dd")</f>
        <v xml:space="preserve"> SYSTEM OVERFLOWING- 10/30</v>
      </c>
      <c r="IF130" s="133"/>
      <c r="IG130" s="133"/>
      <c r="IK130" s="124"/>
      <c r="IM130" s="125"/>
      <c r="IN130" s="125"/>
      <c r="IO130" s="125"/>
      <c r="IP130" t="str">
        <f>IP103&amp;" "&amp;TEXT(IV2,"mm/dd")</f>
        <v xml:space="preserve"> SYSTEM OVERFLOWING- 11/02</v>
      </c>
      <c r="IT130" s="133"/>
      <c r="IU130" s="133"/>
      <c r="IY130" s="124"/>
      <c r="JA130" s="125"/>
      <c r="JB130" t="str">
        <f>JB103&amp;" "&amp;TEXT(JH2,"mm/dd")</f>
        <v xml:space="preserve"> SYSTEM OVERFLOWING- 11/03</v>
      </c>
      <c r="JF130" s="133"/>
      <c r="JG130" s="133"/>
      <c r="JK130" s="124"/>
      <c r="JM130" s="125"/>
      <c r="JN130" t="str">
        <f>JN103&amp;" "&amp;TEXT(JT2,"mm/dd")</f>
        <v xml:space="preserve"> SYSTEM OVERFLOWING- 11/04</v>
      </c>
      <c r="JR130" s="133"/>
      <c r="JS130" s="133"/>
      <c r="JW130" s="124"/>
      <c r="JY130" s="125"/>
      <c r="JZ130" t="str">
        <f>JZ103&amp;" "&amp;TEXT(KF2,"mm/dd")</f>
        <v xml:space="preserve"> SYSTEM OVERFLOWING- 11/05</v>
      </c>
      <c r="KD130" s="133"/>
      <c r="KE130" s="133"/>
      <c r="KI130" s="124"/>
      <c r="KK130" s="125"/>
      <c r="KL130" t="str">
        <f>KL103&amp;" "&amp;TEXT(KR2,"mm/dd")</f>
        <v xml:space="preserve"> SYSTEM OVERFLOWING- 11/06</v>
      </c>
    </row>
    <row r="131" spans="2:298">
      <c r="B131" t="str">
        <f>B104&amp;" "&amp;TEXT(H2,"mm/dd")</f>
        <v>ADDED COOLANT PER YUSHIRO'S DATA- 10/05</v>
      </c>
      <c r="F131" s="132"/>
      <c r="G131" s="133"/>
      <c r="K131" s="124"/>
      <c r="M131" s="125"/>
      <c r="N131" t="str">
        <f>N104&amp;" "&amp;TEXT(T2,"mm/dd")</f>
        <v xml:space="preserve"> ADDED COOLANT PER YUSHIRO'S DATA- 10/06</v>
      </c>
      <c r="R131" s="133"/>
      <c r="S131" s="133"/>
      <c r="W131" s="124"/>
      <c r="Y131" s="125"/>
      <c r="Z131" t="str">
        <f>Z104&amp;" "&amp;TEXT(AF2,"mm/dd")</f>
        <v xml:space="preserve"> ADDED COOLANT PER YUSHIRO'S DATA- 10/07</v>
      </c>
      <c r="AD131" s="133"/>
      <c r="AE131" s="133"/>
      <c r="AI131" s="124"/>
      <c r="AK131" s="125"/>
      <c r="AL131" t="str">
        <f>AL104&amp;" "&amp;TEXT(AR2,"mm/dd")</f>
        <v xml:space="preserve"> ADDED COOLANT PER YUSHIRO'S DATA- 10/08</v>
      </c>
      <c r="AP131" s="133"/>
      <c r="AQ131" s="133"/>
      <c r="AU131" s="124"/>
      <c r="AW131" s="125"/>
      <c r="AX131" t="str">
        <f>AX104&amp;" "&amp;TEXT(BD2,"mm/dd")</f>
        <v xml:space="preserve"> ADDED COOLANT PER YUSHIRO'S DATA- 10/09</v>
      </c>
      <c r="BB131" s="133"/>
      <c r="BC131" s="133"/>
      <c r="BG131" s="124"/>
      <c r="BI131" s="125"/>
      <c r="BJ131" s="125"/>
      <c r="BK131" s="125"/>
      <c r="BL131" t="str">
        <f>BL104&amp;" "&amp;TEXT(BR2,"mm/dd")</f>
        <v xml:space="preserve"> ADDED COOLANT PER YUSHIRO'S DATA- 10/12</v>
      </c>
      <c r="BP131" s="133"/>
      <c r="BQ131" s="133"/>
      <c r="BU131" s="124"/>
      <c r="BW131" s="125"/>
      <c r="BX131" t="str">
        <f>BX104&amp;" "&amp;TEXT(CD2,"mm/dd")</f>
        <v xml:space="preserve"> ADDED COOLANT PER YUSHIRO'S DATA- 10/13</v>
      </c>
      <c r="CB131" s="133"/>
      <c r="CC131" s="133"/>
      <c r="CG131" s="124"/>
      <c r="CI131" s="125"/>
      <c r="CJ131" t="str">
        <f>CJ104&amp;" "&amp;TEXT(CP2,"mm/dd")</f>
        <v xml:space="preserve"> ADDED COOLANT PER YUSHIRO'S DATA- 10/14</v>
      </c>
      <c r="CN131" s="133"/>
      <c r="CO131" s="133"/>
      <c r="CS131" s="124"/>
      <c r="CU131" s="125"/>
      <c r="CV131" t="str">
        <f>CV104&amp;" "&amp;TEXT(DB2,"mm/dd")</f>
        <v xml:space="preserve"> ADDED COOLANT PER YUSHIRO'S DATA- 10/15</v>
      </c>
      <c r="CZ131" s="133"/>
      <c r="DA131" s="133"/>
      <c r="DE131" s="124"/>
      <c r="DG131" s="125"/>
      <c r="DH131" t="str">
        <f>DH104&amp;" "&amp;TEXT(DN2,"mm/dd")</f>
        <v xml:space="preserve"> ADDED COOLANT PER YUSHIRO'S DATA- 10/16</v>
      </c>
      <c r="DL131" s="133"/>
      <c r="DM131" s="133"/>
      <c r="DQ131" s="124"/>
      <c r="DS131" s="125"/>
      <c r="DT131" s="125"/>
      <c r="DU131" s="125"/>
      <c r="DV131" t="str">
        <f>DV104&amp;" "&amp;TEXT(EB2,"mm/dd")</f>
        <v xml:space="preserve"> ADDED COOLANT PER YUSHIRO'S DATA- 10/19</v>
      </c>
      <c r="DZ131" s="133"/>
      <c r="EA131" s="133"/>
      <c r="EE131" s="124"/>
      <c r="EG131" s="125"/>
      <c r="EH131" t="str">
        <f>EH104&amp;" "&amp;TEXT(EN2,"mm/dd")</f>
        <v xml:space="preserve"> ADDED COOLANT PER YUSHIRO'S DATA- 10/20</v>
      </c>
      <c r="EL131" s="133"/>
      <c r="EM131" s="133"/>
      <c r="EQ131" s="124"/>
      <c r="ES131" s="125"/>
      <c r="ET131" t="str">
        <f>ET104&amp;" "&amp;TEXT(EZ2,"mm/dd")</f>
        <v xml:space="preserve"> ADDED COOLANT PER YUSHIRO'S DATA- 10/21</v>
      </c>
      <c r="EX131" s="133"/>
      <c r="EY131" s="133"/>
      <c r="FC131" s="124"/>
      <c r="FE131" s="125"/>
      <c r="FF131" t="str">
        <f>FF104&amp;" "&amp;TEXT(FL2,"mm/dd")</f>
        <v xml:space="preserve"> ADDED COOLANT PER YUSHIRO'S DATA- 10/22</v>
      </c>
      <c r="FJ131" s="133"/>
      <c r="FK131" s="133"/>
      <c r="FO131" s="124"/>
      <c r="FQ131" s="125"/>
      <c r="FR131" t="str">
        <f>FR104&amp;" "&amp;TEXT(FX2,"mm/dd")</f>
        <v xml:space="preserve"> ADDED COOLANT PER YUSHIRO'S DATA- 10/23</v>
      </c>
      <c r="FV131" s="133"/>
      <c r="FW131" s="133"/>
      <c r="GA131" s="124"/>
      <c r="GC131" s="125"/>
      <c r="GD131" s="125"/>
      <c r="GE131" s="125"/>
      <c r="GF131" t="str">
        <f>GF104&amp;" "&amp;TEXT(GL2,"mm/dd")</f>
        <v xml:space="preserve"> ADDED COOLANT PER YUSHIRO'S DATA- 10/26</v>
      </c>
      <c r="GJ131" s="133"/>
      <c r="GK131" s="133"/>
      <c r="GO131" s="124"/>
      <c r="GQ131" s="125"/>
      <c r="GR131" t="str">
        <f>GR104&amp;" "&amp;TEXT(GX2,"mm/dd")</f>
        <v xml:space="preserve"> ADDED COOLANT PER YUSHIRO'S DATA- 10/27</v>
      </c>
      <c r="GV131" s="133"/>
      <c r="GW131" s="133"/>
      <c r="HA131" s="124"/>
      <c r="HC131" s="125"/>
      <c r="HD131" t="str">
        <f>HD104&amp;" "&amp;TEXT(HJ2,"mm/dd")</f>
        <v xml:space="preserve"> ADDED COOLANT PER YUSHIRO'S DATA- 10/28</v>
      </c>
      <c r="HH131" s="133"/>
      <c r="HI131" s="133"/>
      <c r="HM131" s="124"/>
      <c r="HO131" s="125"/>
      <c r="HP131" t="str">
        <f>HP104&amp;" "&amp;TEXT(HV2,"mm/dd")</f>
        <v xml:space="preserve"> ADDED COOLANT PER YUSHIRO'S DATA- 10/29</v>
      </c>
      <c r="HT131" s="133"/>
      <c r="HU131" s="133"/>
      <c r="HY131" s="124"/>
      <c r="IA131" s="125"/>
      <c r="IB131" t="str">
        <f>IB104&amp;" "&amp;TEXT(IH2,"mm/dd")</f>
        <v xml:space="preserve"> ADDED COOLANT PER YUSHIRO'S DATA- 10/30</v>
      </c>
      <c r="IF131" s="133"/>
      <c r="IG131" s="133"/>
      <c r="IK131" s="124"/>
      <c r="IM131" s="125"/>
      <c r="IN131" s="125"/>
      <c r="IO131" s="125"/>
      <c r="IP131" t="str">
        <f>IP104&amp;" "&amp;TEXT(IV2,"mm/dd")</f>
        <v xml:space="preserve"> ADDED COOLANT PER YUSHIRO'S DATA- 11/02</v>
      </c>
      <c r="IT131" s="133"/>
      <c r="IU131" s="133"/>
      <c r="IY131" s="124"/>
      <c r="JA131" s="125"/>
      <c r="JB131" t="str">
        <f>JB104&amp;" "&amp;TEXT(JH2,"mm/dd")</f>
        <v xml:space="preserve"> ADDED COOLANT PER YUSHIRO'S DATA- 11/03</v>
      </c>
      <c r="JF131" s="133"/>
      <c r="JG131" s="133"/>
      <c r="JK131" s="124"/>
      <c r="JM131" s="125"/>
      <c r="JN131" t="str">
        <f>JN104&amp;" "&amp;TEXT(JT2,"mm/dd")</f>
        <v xml:space="preserve"> ADDED COOLANT PER YUSHIRO'S DATA- 11/04</v>
      </c>
      <c r="JR131" s="133"/>
      <c r="JS131" s="133"/>
      <c r="JW131" s="124"/>
      <c r="JY131" s="125"/>
      <c r="JZ131" t="str">
        <f>JZ104&amp;" "&amp;TEXT(KF2,"mm/dd")</f>
        <v xml:space="preserve"> ADDED COOLANT PER YUSHIRO'S DATA- 11/05</v>
      </c>
      <c r="KD131" s="133"/>
      <c r="KE131" s="133"/>
      <c r="KI131" s="124"/>
      <c r="KK131" s="125"/>
      <c r="KL131" t="str">
        <f>KL104&amp;" "&amp;TEXT(KR2,"mm/dd")</f>
        <v xml:space="preserve"> ADDED COOLANT PER YUSHIRO'S DATA- 11/06</v>
      </c>
    </row>
    <row r="132" spans="2:298">
      <c r="B132" t="str">
        <f>B105&amp;" "&amp;TEXT(H2,"mm/dd")</f>
        <v>ADDED WASHER FLUID PER YUSHIRO'S DATA- 10/05</v>
      </c>
      <c r="F132" s="132"/>
      <c r="G132" s="133"/>
      <c r="K132" s="124"/>
      <c r="M132" s="125"/>
      <c r="N132" t="str">
        <f>N105&amp;" "&amp;TEXT(T2,"mm/dd")</f>
        <v xml:space="preserve"> ADDED WASHER FLUID PER YUSHIRO'S DATA- 10/06</v>
      </c>
      <c r="R132" s="133"/>
      <c r="S132" s="133"/>
      <c r="W132" s="124"/>
      <c r="Y132" s="125"/>
      <c r="Z132" t="str">
        <f>Z105&amp;" "&amp;TEXT(AF2,"mm/dd")</f>
        <v xml:space="preserve"> ADDED WASHER FLUID PER YUSHIRO'S DATA- 10/07</v>
      </c>
      <c r="AD132" s="133"/>
      <c r="AE132" s="133"/>
      <c r="AI132" s="124"/>
      <c r="AK132" s="125"/>
      <c r="AL132" t="str">
        <f>AL105&amp;" "&amp;TEXT(AR2,"mm/dd")</f>
        <v xml:space="preserve"> ADDED WASHER FLUID PER YUSHIRO'S DATA- 10/08</v>
      </c>
      <c r="AP132" s="133"/>
      <c r="AQ132" s="133"/>
      <c r="AU132" s="124"/>
      <c r="AW132" s="125"/>
      <c r="AX132" t="str">
        <f>AX105&amp;" "&amp;TEXT(BD2,"mm/dd")</f>
        <v xml:space="preserve"> ADDED WASHER FLUID PER YUSHIRO'S DATA- 10/09</v>
      </c>
      <c r="BB132" s="133"/>
      <c r="BC132" s="133"/>
      <c r="BG132" s="124"/>
      <c r="BI132" s="125"/>
      <c r="BJ132" s="125"/>
      <c r="BK132" s="125"/>
      <c r="BL132" t="str">
        <f>BL105&amp;" "&amp;TEXT(BR2,"mm/dd")</f>
        <v xml:space="preserve"> ADDED WASHER FLUID PER YUSHIRO'S DATA- 10/12</v>
      </c>
      <c r="BP132" s="133"/>
      <c r="BQ132" s="133"/>
      <c r="BU132" s="124"/>
      <c r="BW132" s="125"/>
      <c r="BX132" t="str">
        <f>BX105&amp;" "&amp;TEXT(CD2,"mm/dd")</f>
        <v xml:space="preserve"> ADDED WASHER FLUID PER YUSHIRO'S DATA- 10/13</v>
      </c>
      <c r="CB132" s="133"/>
      <c r="CC132" s="133"/>
      <c r="CG132" s="124"/>
      <c r="CI132" s="125"/>
      <c r="CJ132" t="str">
        <f>CJ105&amp;" "&amp;TEXT(CP2,"mm/dd")</f>
        <v xml:space="preserve"> ADDED WASHER FLUID PER YUSHIRO'S DATA- 10/14</v>
      </c>
      <c r="CN132" s="133"/>
      <c r="CO132" s="133"/>
      <c r="CS132" s="124"/>
      <c r="CU132" s="125"/>
      <c r="CV132" t="str">
        <f>CV105&amp;" "&amp;TEXT(DB2,"mm/dd")</f>
        <v xml:space="preserve"> ADDED WASHER FLUID PER YUSHIRO'S DATA- 10/15</v>
      </c>
      <c r="CZ132" s="133"/>
      <c r="DA132" s="133"/>
      <c r="DE132" s="124"/>
      <c r="DG132" s="125"/>
      <c r="DH132" t="str">
        <f>DH105&amp;" "&amp;TEXT(DN2,"mm/dd")</f>
        <v xml:space="preserve"> ADDED WASHER FLUID PER YUSHIRO'S DATA- 10/16</v>
      </c>
      <c r="DL132" s="133"/>
      <c r="DM132" s="133"/>
      <c r="DQ132" s="124"/>
      <c r="DS132" s="125"/>
      <c r="DT132" s="125"/>
      <c r="DU132" s="125"/>
      <c r="DV132" t="str">
        <f>DV105&amp;" "&amp;TEXT(EB2,"mm/dd")</f>
        <v xml:space="preserve"> ADDED WASHER FLUID PER YUSHIRO'S DATA- 10/19</v>
      </c>
      <c r="DZ132" s="133"/>
      <c r="EA132" s="133"/>
      <c r="EE132" s="124"/>
      <c r="EG132" s="125"/>
      <c r="EH132" t="str">
        <f>EH105&amp;" "&amp;TEXT(EN2,"mm/dd")</f>
        <v xml:space="preserve"> ADDED WASHER FLUID PER YUSHIRO'S DATA- 10/20</v>
      </c>
      <c r="EL132" s="133"/>
      <c r="EM132" s="133"/>
      <c r="EQ132" s="124"/>
      <c r="ES132" s="125"/>
      <c r="ET132" t="str">
        <f>ET105&amp;" "&amp;TEXT(EZ2,"mm/dd")</f>
        <v xml:space="preserve"> ADDED WASHER FLUID PER YUSHIRO'S DATA- 10/21</v>
      </c>
      <c r="EX132" s="133"/>
      <c r="EY132" s="133"/>
      <c r="FC132" s="124"/>
      <c r="FE132" s="125"/>
      <c r="FF132" t="str">
        <f>FF105&amp;" "&amp;TEXT(FL2,"mm/dd")</f>
        <v xml:space="preserve"> ADDED WASHER FLUID PER YUSHIRO'S DATA- 10/22</v>
      </c>
      <c r="FJ132" s="133"/>
      <c r="FK132" s="133"/>
      <c r="FO132" s="124"/>
      <c r="FQ132" s="125"/>
      <c r="FR132" t="str">
        <f>FR105&amp;" "&amp;TEXT(FX2,"mm/dd")</f>
        <v xml:space="preserve"> ADDED WASHER FLUID PER YUSHIRO'S DATA- 10/23</v>
      </c>
      <c r="FV132" s="133"/>
      <c r="FW132" s="133"/>
      <c r="GA132" s="124"/>
      <c r="GC132" s="125"/>
      <c r="GD132" s="125"/>
      <c r="GE132" s="125"/>
      <c r="GF132" t="str">
        <f>GF105&amp;" "&amp;TEXT(GL2,"mm/dd")</f>
        <v xml:space="preserve"> ADDED WASHER FLUID PER YUSHIRO'S DATA- 10/26</v>
      </c>
      <c r="GJ132" s="133"/>
      <c r="GK132" s="133"/>
      <c r="GO132" s="124"/>
      <c r="GQ132" s="125"/>
      <c r="GR132" t="str">
        <f>GR105&amp;" "&amp;TEXT(GX2,"mm/dd")</f>
        <v xml:space="preserve"> ADDED WASHER FLUID PER YUSHIRO'S DATA- 10/27</v>
      </c>
      <c r="GV132" s="133"/>
      <c r="GW132" s="133"/>
      <c r="HA132" s="124"/>
      <c r="HC132" s="125"/>
      <c r="HD132" t="str">
        <f>HD105&amp;" "&amp;TEXT(HJ2,"mm/dd")</f>
        <v xml:space="preserve"> ADDED WASHER FLUID PER YUSHIRO'S DATA- 10/28</v>
      </c>
      <c r="HH132" s="133"/>
      <c r="HI132" s="133"/>
      <c r="HM132" s="124"/>
      <c r="HO132" s="125"/>
      <c r="HP132" t="str">
        <f>HP105&amp;" "&amp;TEXT(HV2,"mm/dd")</f>
        <v xml:space="preserve"> ADDED WASHER FLUID PER YUSHIRO'S DATA- 10/29</v>
      </c>
      <c r="HT132" s="133"/>
      <c r="HU132" s="133"/>
      <c r="HY132" s="124"/>
      <c r="IA132" s="125"/>
      <c r="IB132" t="str">
        <f>IB105&amp;" "&amp;TEXT(IH2,"mm/dd")</f>
        <v xml:space="preserve"> ADDED WASHER FLUID PER YUSHIRO'S DATA- 10/30</v>
      </c>
      <c r="IF132" s="133"/>
      <c r="IG132" s="133"/>
      <c r="IK132" s="124"/>
      <c r="IM132" s="125"/>
      <c r="IN132" s="125"/>
      <c r="IO132" s="125"/>
      <c r="IP132" t="str">
        <f>IP105&amp;" "&amp;TEXT(IV2,"mm/dd")</f>
        <v xml:space="preserve"> ADDED WASHER FLUID PER YUSHIRO'S DATA- 11/02</v>
      </c>
      <c r="IT132" s="133"/>
      <c r="IU132" s="133"/>
      <c r="IY132" s="124"/>
      <c r="JA132" s="125"/>
      <c r="JB132" t="str">
        <f>JB105&amp;" "&amp;TEXT(JH2,"mm/dd")</f>
        <v xml:space="preserve"> ADDED WASHER FLUID PER YUSHIRO'S DATA- 11/03</v>
      </c>
      <c r="JF132" s="133"/>
      <c r="JG132" s="133"/>
      <c r="JK132" s="124"/>
      <c r="JM132" s="125"/>
      <c r="JN132" t="str">
        <f>JN105&amp;" "&amp;TEXT(JT2,"mm/dd")</f>
        <v xml:space="preserve"> ADDED WASHER FLUID PER YUSHIRO'S DATA- 11/04</v>
      </c>
      <c r="JR132" s="133"/>
      <c r="JS132" s="133"/>
      <c r="JW132" s="124"/>
      <c r="JY132" s="125"/>
      <c r="JZ132" t="str">
        <f>JZ105&amp;" "&amp;TEXT(KF2,"mm/dd")</f>
        <v xml:space="preserve"> ADDED WASHER FLUID PER YUSHIRO'S DATA- 11/05</v>
      </c>
      <c r="KD132" s="133"/>
      <c r="KE132" s="133"/>
      <c r="KI132" s="124"/>
      <c r="KK132" s="125"/>
      <c r="KL132" t="str">
        <f>KL105&amp;" "&amp;TEXT(KR2,"mm/dd")</f>
        <v xml:space="preserve"> ADDED WASHER FLUID PER YUSHIRO'S DATA- 11/06</v>
      </c>
    </row>
    <row r="133" spans="2:298">
      <c r="B133" t="str">
        <f>B106&amp;" "&amp;TEXT(H2,"mm/dd")</f>
        <v>MIXING TANK DOWN- 10/05</v>
      </c>
      <c r="F133" s="132"/>
      <c r="G133" s="133"/>
      <c r="K133" s="124"/>
      <c r="M133" s="125"/>
      <c r="N133" t="str">
        <f>N106&amp;" "&amp;TEXT(T2,"mm/dd")</f>
        <v xml:space="preserve"> MIXING TANK DOWN- 10/06</v>
      </c>
      <c r="R133" s="133"/>
      <c r="S133" s="133"/>
      <c r="W133" s="124"/>
      <c r="Y133" s="125"/>
      <c r="Z133" t="str">
        <f>Z106&amp;" "&amp;TEXT(AF2,"mm/dd")</f>
        <v xml:space="preserve"> MIXING TANK DOWN- 10/07</v>
      </c>
      <c r="AD133" s="133"/>
      <c r="AE133" s="133"/>
      <c r="AI133" s="124"/>
      <c r="AK133" s="125"/>
      <c r="AL133" t="str">
        <f>AL106&amp;" "&amp;TEXT(AR2,"mm/dd")</f>
        <v xml:space="preserve"> MIXING TANK DOWN- 10/08</v>
      </c>
      <c r="AP133" s="133"/>
      <c r="AQ133" s="133"/>
      <c r="AU133" s="124"/>
      <c r="AW133" s="125"/>
      <c r="AX133" t="str">
        <f>AX106&amp;" "&amp;TEXT(BD2,"mm/dd")</f>
        <v xml:space="preserve"> MIXING TANK DOWN- 10/09</v>
      </c>
      <c r="BB133" s="133"/>
      <c r="BC133" s="133"/>
      <c r="BG133" s="124"/>
      <c r="BI133" s="125"/>
      <c r="BJ133" s="125"/>
      <c r="BK133" s="125"/>
      <c r="BL133" t="str">
        <f>BL106&amp;" "&amp;TEXT(BR2,"mm/dd")</f>
        <v xml:space="preserve"> MIXING TANK DOWN- 10/12</v>
      </c>
      <c r="BP133" s="133"/>
      <c r="BQ133" s="133"/>
      <c r="BU133" s="124"/>
      <c r="BW133" s="125"/>
      <c r="BX133" t="str">
        <f>BX106&amp;" "&amp;TEXT(CD2,"mm/dd")</f>
        <v xml:space="preserve"> MIXING TANK DOWN- 10/13</v>
      </c>
      <c r="CB133" s="133"/>
      <c r="CC133" s="133"/>
      <c r="CG133" s="124"/>
      <c r="CI133" s="125"/>
      <c r="CJ133" t="str">
        <f>CJ106&amp;" "&amp;TEXT(CP2,"mm/dd")</f>
        <v xml:space="preserve"> MIXING TANK DOWN- 10/14</v>
      </c>
      <c r="CN133" s="133"/>
      <c r="CO133" s="133"/>
      <c r="CS133" s="124"/>
      <c r="CU133" s="125"/>
      <c r="CV133" t="str">
        <f>CV106&amp;" "&amp;TEXT(DB2,"mm/dd")</f>
        <v xml:space="preserve"> MIXING TANK DOWN- 10/15</v>
      </c>
      <c r="CZ133" s="133"/>
      <c r="DA133" s="133"/>
      <c r="DE133" s="124"/>
      <c r="DG133" s="125"/>
      <c r="DH133" t="str">
        <f>DH106&amp;" "&amp;TEXT(DN2,"mm/dd")</f>
        <v xml:space="preserve"> MIXING TANK DOWN- 10/16</v>
      </c>
      <c r="DL133" s="133"/>
      <c r="DM133" s="133"/>
      <c r="DQ133" s="124"/>
      <c r="DS133" s="125"/>
      <c r="DT133" s="125"/>
      <c r="DU133" s="125"/>
      <c r="DV133" t="str">
        <f>DV106&amp;" "&amp;TEXT(EB2,"mm/dd")</f>
        <v xml:space="preserve"> MIXING TANK DOWN- 10/19</v>
      </c>
      <c r="DZ133" s="133"/>
      <c r="EA133" s="133"/>
      <c r="EE133" s="124"/>
      <c r="EG133" s="125"/>
      <c r="EH133" t="str">
        <f>EH106&amp;" "&amp;TEXT(EN2,"mm/dd")</f>
        <v xml:space="preserve"> MIXING TANK DOWN- 10/20</v>
      </c>
      <c r="EL133" s="133"/>
      <c r="EM133" s="133"/>
      <c r="EQ133" s="124"/>
      <c r="ES133" s="125"/>
      <c r="ET133" t="str">
        <f>ET106&amp;" "&amp;TEXT(EZ2,"mm/dd")</f>
        <v xml:space="preserve"> MIXING TANK DOWN- 10/21</v>
      </c>
      <c r="EX133" s="133"/>
      <c r="EY133" s="133"/>
      <c r="FC133" s="124"/>
      <c r="FE133" s="125"/>
      <c r="FF133" t="str">
        <f>FF106&amp;" "&amp;TEXT(FL2,"mm/dd")</f>
        <v xml:space="preserve"> MIXING TANK DOWN- 10/22</v>
      </c>
      <c r="FJ133" s="133"/>
      <c r="FK133" s="133"/>
      <c r="FO133" s="124"/>
      <c r="FQ133" s="125"/>
      <c r="FR133" t="str">
        <f>FR106&amp;" "&amp;TEXT(FX2,"mm/dd")</f>
        <v xml:space="preserve"> MIXING TANK DOWN- 10/23</v>
      </c>
      <c r="FV133" s="133"/>
      <c r="FW133" s="133"/>
      <c r="GA133" s="124"/>
      <c r="GC133" s="125"/>
      <c r="GD133" s="125"/>
      <c r="GE133" s="125"/>
      <c r="GF133" t="str">
        <f>GF106&amp;" "&amp;TEXT(GL2,"mm/dd")</f>
        <v xml:space="preserve"> MIXING TANK DOWN- 10/26</v>
      </c>
      <c r="GJ133" s="133"/>
      <c r="GK133" s="133"/>
      <c r="GO133" s="124"/>
      <c r="GQ133" s="125"/>
      <c r="GR133" t="str">
        <f>GR106&amp;" "&amp;TEXT(GX2,"mm/dd")</f>
        <v xml:space="preserve"> MIXING TANK DOWN- 10/27</v>
      </c>
      <c r="GV133" s="133"/>
      <c r="GW133" s="133"/>
      <c r="HA133" s="124"/>
      <c r="HC133" s="125"/>
      <c r="HD133" t="str">
        <f>HD106&amp;" "&amp;TEXT(HJ2,"mm/dd")</f>
        <v xml:space="preserve"> MIXING TANK DOWN- 10/28</v>
      </c>
      <c r="HH133" s="133"/>
      <c r="HI133" s="133"/>
      <c r="HM133" s="124"/>
      <c r="HO133" s="125"/>
      <c r="HP133" t="str">
        <f>HP106&amp;" "&amp;TEXT(HV2,"mm/dd")</f>
        <v xml:space="preserve"> MIXING TANK DOWN- 10/29</v>
      </c>
      <c r="HT133" s="133"/>
      <c r="HU133" s="133"/>
      <c r="HY133" s="124"/>
      <c r="IA133" s="125"/>
      <c r="IB133" t="str">
        <f>IB106&amp;" "&amp;TEXT(IH2,"mm/dd")</f>
        <v xml:space="preserve"> MIXING TANK DOWN- 10/30</v>
      </c>
      <c r="IF133" s="133"/>
      <c r="IG133" s="133"/>
      <c r="IK133" s="124"/>
      <c r="IM133" s="125"/>
      <c r="IN133" s="125"/>
      <c r="IO133" s="125"/>
      <c r="IP133" t="str">
        <f>IP106&amp;" "&amp;TEXT(IV2,"mm/dd")</f>
        <v xml:space="preserve"> MIXING TANK DOWN- 11/02</v>
      </c>
      <c r="IT133" s="133"/>
      <c r="IU133" s="133"/>
      <c r="IY133" s="124"/>
      <c r="JA133" s="125"/>
      <c r="JB133" t="str">
        <f>JB106&amp;" "&amp;TEXT(JH2,"mm/dd")</f>
        <v xml:space="preserve"> MIXING TANK DOWN- 11/03</v>
      </c>
      <c r="JF133" s="133"/>
      <c r="JG133" s="133"/>
      <c r="JK133" s="124"/>
      <c r="JM133" s="125"/>
      <c r="JN133" t="str">
        <f>JN106&amp;" "&amp;TEXT(JT2,"mm/dd")</f>
        <v xml:space="preserve"> MIXING TANK DOWN- 11/04</v>
      </c>
      <c r="JR133" s="133"/>
      <c r="JS133" s="133"/>
      <c r="JW133" s="124"/>
      <c r="JY133" s="125"/>
      <c r="JZ133" t="str">
        <f>JZ106&amp;" "&amp;TEXT(KF2,"mm/dd")</f>
        <v xml:space="preserve"> MIXING TANK DOWN- 11/05</v>
      </c>
      <c r="KD133" s="133"/>
      <c r="KE133" s="133"/>
      <c r="KI133" s="124"/>
      <c r="KK133" s="125"/>
      <c r="KL133" t="str">
        <f>KL106&amp;" "&amp;TEXT(KR2,"mm/dd")</f>
        <v xml:space="preserve"> MIXING TANK DOWN- 11/06</v>
      </c>
    </row>
    <row r="134" spans="2:298">
      <c r="B134" t="str">
        <f>B107</f>
        <v>MIXING TANK DOWN ALL WEEK</v>
      </c>
      <c r="F134" s="132"/>
      <c r="G134" s="133"/>
      <c r="K134" s="124"/>
      <c r="M134" s="125"/>
      <c r="N134" t="str">
        <f>N107</f>
        <v xml:space="preserve"> MIXING TANK DOWN ALL WEEK</v>
      </c>
      <c r="R134" s="133"/>
      <c r="S134" s="133"/>
      <c r="W134" s="124"/>
      <c r="Y134" s="125"/>
      <c r="Z134" t="str">
        <f>Z107</f>
        <v xml:space="preserve"> MIXING TANK DOWN ALL WEEK</v>
      </c>
      <c r="AD134" s="133"/>
      <c r="AE134" s="133"/>
      <c r="AI134" s="124"/>
      <c r="AK134" s="125"/>
      <c r="AL134" t="str">
        <f>AL107</f>
        <v xml:space="preserve"> MIXING TANK DOWN ALL WEEK</v>
      </c>
      <c r="AP134" s="133"/>
      <c r="AQ134" s="133"/>
      <c r="AU134" s="124"/>
      <c r="AW134" s="125"/>
      <c r="AX134" t="str">
        <f>AX107</f>
        <v xml:space="preserve"> MIXING TANK DOWN ALL WEEK</v>
      </c>
      <c r="BB134" s="133"/>
      <c r="BC134" s="133"/>
      <c r="BG134" s="124"/>
      <c r="BI134" s="125"/>
      <c r="BJ134" s="125"/>
      <c r="BK134" s="125"/>
      <c r="BL134" t="str">
        <f>BL107</f>
        <v xml:space="preserve"> MIXING TANK DOWN ALL WEEK</v>
      </c>
      <c r="BP134" s="133"/>
      <c r="BQ134" s="133"/>
      <c r="BU134" s="124"/>
      <c r="BW134" s="125"/>
      <c r="BX134" t="str">
        <f>BX107</f>
        <v xml:space="preserve"> MIXING TANK DOWN ALL WEEK</v>
      </c>
      <c r="CB134" s="133"/>
      <c r="CC134" s="133"/>
      <c r="CG134" s="124"/>
      <c r="CI134" s="125"/>
      <c r="CJ134" t="str">
        <f>CJ107</f>
        <v xml:space="preserve"> MIXING TANK DOWN ALL WEEK</v>
      </c>
      <c r="CN134" s="133"/>
      <c r="CO134" s="133"/>
      <c r="CS134" s="124"/>
      <c r="CU134" s="125"/>
      <c r="CV134" t="str">
        <f>CV107</f>
        <v xml:space="preserve"> MIXING TANK DOWN ALL WEEK</v>
      </c>
      <c r="CZ134" s="133"/>
      <c r="DA134" s="133"/>
      <c r="DE134" s="124"/>
      <c r="DG134" s="125"/>
      <c r="DH134" t="str">
        <f>DH107</f>
        <v xml:space="preserve"> MIXING TANK DOWN ALL WEEK</v>
      </c>
      <c r="DL134" s="133"/>
      <c r="DM134" s="133"/>
      <c r="DQ134" s="124"/>
      <c r="DS134" s="125"/>
      <c r="DT134" s="125"/>
      <c r="DU134" s="125"/>
      <c r="DV134" t="str">
        <f>DV107</f>
        <v xml:space="preserve"> MIXING TANK DOWN ALL WEEK</v>
      </c>
      <c r="DZ134" s="133"/>
      <c r="EA134" s="133"/>
      <c r="EE134" s="124"/>
      <c r="EG134" s="125"/>
      <c r="EH134" t="str">
        <f>EH107</f>
        <v xml:space="preserve"> MIXING TANK DOWN ALL WEEK</v>
      </c>
      <c r="EL134" s="133"/>
      <c r="EM134" s="133"/>
      <c r="EQ134" s="124"/>
      <c r="ES134" s="125"/>
      <c r="ET134" t="str">
        <f>ET107</f>
        <v xml:space="preserve"> MIXING TANK DOWN ALL WEEK</v>
      </c>
      <c r="EX134" s="133"/>
      <c r="EY134" s="133"/>
      <c r="FC134" s="124"/>
      <c r="FE134" s="125"/>
      <c r="FF134" t="str">
        <f>FF107</f>
        <v xml:space="preserve"> MIXING TANK DOWN ALL WEEK</v>
      </c>
      <c r="FJ134" s="133"/>
      <c r="FK134" s="133"/>
      <c r="FO134" s="124"/>
      <c r="FQ134" s="125"/>
      <c r="FR134" t="str">
        <f>FR107</f>
        <v xml:space="preserve"> MIXING TANK DOWN ALL WEEK</v>
      </c>
      <c r="FV134" s="133"/>
      <c r="FW134" s="133"/>
      <c r="GA134" s="124"/>
      <c r="GC134" s="125"/>
      <c r="GD134" s="125"/>
      <c r="GE134" s="125"/>
      <c r="GF134" t="str">
        <f>GF107</f>
        <v xml:space="preserve"> MIXING TANK DOWN ALL WEEK</v>
      </c>
      <c r="GJ134" s="133"/>
      <c r="GK134" s="133"/>
      <c r="GO134" s="124"/>
      <c r="GQ134" s="125"/>
      <c r="GR134" t="str">
        <f>GR107</f>
        <v xml:space="preserve"> MIXING TANK DOWN ALL WEEK</v>
      </c>
      <c r="GV134" s="133"/>
      <c r="GW134" s="133"/>
      <c r="HA134" s="124"/>
      <c r="HC134" s="125"/>
      <c r="HD134" t="str">
        <f>HD107</f>
        <v xml:space="preserve"> MIXING TANK DOWN ALL WEEK</v>
      </c>
      <c r="HH134" s="133"/>
      <c r="HI134" s="133"/>
      <c r="HM134" s="124"/>
      <c r="HO134" s="125"/>
      <c r="HP134" t="str">
        <f>HP107</f>
        <v xml:space="preserve"> MIXING TANK DOWN ALL WEEK</v>
      </c>
      <c r="HT134" s="133"/>
      <c r="HU134" s="133"/>
      <c r="HY134" s="124"/>
      <c r="IA134" s="125"/>
      <c r="IB134" t="str">
        <f>IB107</f>
        <v xml:space="preserve"> MIXING TANK DOWN ALL WEEK</v>
      </c>
      <c r="IF134" s="133"/>
      <c r="IG134" s="133"/>
      <c r="IK134" s="124"/>
      <c r="IM134" s="125"/>
      <c r="IN134" s="125"/>
      <c r="IO134" s="125"/>
      <c r="IP134" t="str">
        <f>IP107</f>
        <v xml:space="preserve"> MIXING TANK DOWN ALL WEEK</v>
      </c>
      <c r="IT134" s="133"/>
      <c r="IU134" s="133"/>
      <c r="IY134" s="124"/>
      <c r="JA134" s="125"/>
      <c r="JB134" t="str">
        <f>JB107</f>
        <v xml:space="preserve"> MIXING TANK DOWN ALL WEEK</v>
      </c>
      <c r="JF134" s="133"/>
      <c r="JG134" s="133"/>
      <c r="JK134" s="124"/>
      <c r="JM134" s="125"/>
      <c r="JN134" t="str">
        <f>JN107</f>
        <v xml:space="preserve"> MIXING TANK DOWN ALL WEEK</v>
      </c>
      <c r="JR134" s="133"/>
      <c r="JS134" s="133"/>
      <c r="JW134" s="124"/>
      <c r="JY134" s="125"/>
      <c r="JZ134" t="str">
        <f>JZ107</f>
        <v xml:space="preserve"> MIXING TANK DOWN ALL WEEK</v>
      </c>
      <c r="KD134" s="133"/>
      <c r="KE134" s="133"/>
      <c r="KI134" s="124"/>
      <c r="KK134" s="125"/>
      <c r="KL134" t="str">
        <f>KL107</f>
        <v xml:space="preserve"> MIXING TANK DOWN ALL WEEK</v>
      </c>
    </row>
    <row r="135" spans="2:298">
      <c r="B135" t="str">
        <f>B108&amp;" "&amp;TEXT(H2,"mm/dd")</f>
        <v>+WR90- 10/05</v>
      </c>
      <c r="F135" s="132"/>
      <c r="G135" s="133"/>
      <c r="K135" s="124"/>
      <c r="M135" s="125"/>
      <c r="N135" t="str">
        <f>N108&amp;" "&amp;TEXT(T2,"mm/dd")</f>
        <v xml:space="preserve"> +WR90- 10/06</v>
      </c>
      <c r="R135" s="133"/>
      <c r="S135" s="133"/>
      <c r="W135" s="124"/>
      <c r="Y135" s="125"/>
      <c r="Z135" t="str">
        <f>Z108&amp;" "&amp;TEXT(AF2,"mm/dd")</f>
        <v xml:space="preserve"> +WR90- 10/07</v>
      </c>
      <c r="AD135" s="133"/>
      <c r="AE135" s="133"/>
      <c r="AI135" s="124"/>
      <c r="AK135" s="125"/>
      <c r="AL135" t="str">
        <f>AL108&amp;" "&amp;TEXT(AR2,"mm/dd")</f>
        <v xml:space="preserve"> +WR90- 10/08</v>
      </c>
      <c r="AP135" s="133"/>
      <c r="AQ135" s="133"/>
      <c r="AU135" s="124"/>
      <c r="AW135" s="125"/>
      <c r="AX135" t="str">
        <f>AX108&amp;" "&amp;TEXT(BD2,"mm/dd")</f>
        <v xml:space="preserve"> +WR90- 10/09</v>
      </c>
      <c r="BB135" s="133"/>
      <c r="BC135" s="133"/>
      <c r="BG135" s="124"/>
      <c r="BI135" s="125"/>
      <c r="BJ135" s="125"/>
      <c r="BK135" s="125"/>
      <c r="BL135" t="str">
        <f>BL108&amp;" "&amp;TEXT(BR2,"mm/dd")</f>
        <v xml:space="preserve"> +WR90- 10/12</v>
      </c>
      <c r="BP135" s="133"/>
      <c r="BQ135" s="133"/>
      <c r="BU135" s="124"/>
      <c r="BW135" s="125"/>
      <c r="BX135" t="str">
        <f>BX108&amp;" "&amp;TEXT(CD2,"mm/dd")</f>
        <v xml:space="preserve"> +WR90- 10/13</v>
      </c>
      <c r="CB135" s="133"/>
      <c r="CC135" s="133"/>
      <c r="CG135" s="124"/>
      <c r="CI135" s="125"/>
      <c r="CJ135" t="str">
        <f>CJ108&amp;" "&amp;TEXT(CP2,"mm/dd")</f>
        <v xml:space="preserve"> +WR90- 10/14</v>
      </c>
      <c r="CN135" s="133"/>
      <c r="CO135" s="133"/>
      <c r="CS135" s="124"/>
      <c r="CU135" s="125"/>
      <c r="CV135" t="str">
        <f>CV108&amp;" "&amp;TEXT(DB2,"mm/dd")</f>
        <v xml:space="preserve"> +WR90- 10/15</v>
      </c>
      <c r="CZ135" s="133"/>
      <c r="DA135" s="133"/>
      <c r="DE135" s="124"/>
      <c r="DG135" s="125"/>
      <c r="DH135" t="str">
        <f>DH108&amp;" "&amp;TEXT(DN2,"mm/dd")</f>
        <v xml:space="preserve"> +WR90- 10/16</v>
      </c>
      <c r="DL135" s="133"/>
      <c r="DM135" s="133"/>
      <c r="DQ135" s="124"/>
      <c r="DS135" s="125"/>
      <c r="DT135" s="125"/>
      <c r="DU135" s="125"/>
      <c r="DV135" t="str">
        <f>DV108&amp;" "&amp;TEXT(EB2,"mm/dd")</f>
        <v xml:space="preserve"> +WR90- 10/19</v>
      </c>
      <c r="DZ135" s="133"/>
      <c r="EA135" s="133"/>
      <c r="EE135" s="124"/>
      <c r="EG135" s="125"/>
      <c r="EH135" t="str">
        <f>EH108&amp;" "&amp;TEXT(EN2,"mm/dd")</f>
        <v xml:space="preserve"> +WR90- 10/20</v>
      </c>
      <c r="EL135" s="133"/>
      <c r="EM135" s="133"/>
      <c r="EQ135" s="124"/>
      <c r="ES135" s="125"/>
      <c r="ET135" t="str">
        <f>ET108&amp;" "&amp;TEXT(EZ2,"mm/dd")</f>
        <v xml:space="preserve"> +WR90- 10/21</v>
      </c>
      <c r="EX135" s="133"/>
      <c r="EY135" s="133"/>
      <c r="FC135" s="124"/>
      <c r="FE135" s="125"/>
      <c r="FF135" t="str">
        <f>FF108&amp;" "&amp;TEXT(FL2,"mm/dd")</f>
        <v xml:space="preserve"> +WR90- 10/22</v>
      </c>
      <c r="FJ135" s="133"/>
      <c r="FK135" s="133"/>
      <c r="FO135" s="124"/>
      <c r="FQ135" s="125"/>
      <c r="FR135" t="str">
        <f>FR108&amp;" "&amp;TEXT(FX2,"mm/dd")</f>
        <v xml:space="preserve"> +WR90- 10/23</v>
      </c>
      <c r="FV135" s="133"/>
      <c r="FW135" s="133"/>
      <c r="GA135" s="124"/>
      <c r="GC135" s="125"/>
      <c r="GD135" s="125"/>
      <c r="GE135" s="125"/>
      <c r="GF135" t="str">
        <f>GF108&amp;" "&amp;TEXT(GL2,"mm/dd")</f>
        <v xml:space="preserve"> +WR90- 10/26</v>
      </c>
      <c r="GJ135" s="133"/>
      <c r="GK135" s="133"/>
      <c r="GO135" s="124"/>
      <c r="GQ135" s="125"/>
      <c r="GR135" t="str">
        <f>GR108&amp;" "&amp;TEXT(GX2,"mm/dd")</f>
        <v xml:space="preserve"> +WR90- 10/27</v>
      </c>
      <c r="GV135" s="133"/>
      <c r="GW135" s="133"/>
      <c r="HA135" s="124"/>
      <c r="HC135" s="125"/>
      <c r="HD135" t="str">
        <f>HD108&amp;" "&amp;TEXT(HJ2,"mm/dd")</f>
        <v xml:space="preserve"> +WR90- 10/28</v>
      </c>
      <c r="HH135" s="133"/>
      <c r="HI135" s="133"/>
      <c r="HM135" s="124"/>
      <c r="HO135" s="125"/>
      <c r="HP135" t="str">
        <f>HP108&amp;" "&amp;TEXT(HV2,"mm/dd")</f>
        <v xml:space="preserve"> +WR90- 10/29</v>
      </c>
      <c r="HT135" s="133"/>
      <c r="HU135" s="133"/>
      <c r="HY135" s="124"/>
      <c r="IA135" s="125"/>
      <c r="IB135" t="str">
        <f>IB108&amp;" "&amp;TEXT(IH2,"mm/dd")</f>
        <v xml:space="preserve"> +WR90- 10/30</v>
      </c>
      <c r="IF135" s="133"/>
      <c r="IG135" s="133"/>
      <c r="IK135" s="124"/>
      <c r="IM135" s="125"/>
      <c r="IN135" s="125"/>
      <c r="IO135" s="125"/>
      <c r="IP135" t="str">
        <f>IP108&amp;" "&amp;TEXT(IV2,"mm/dd")</f>
        <v xml:space="preserve"> +WR90- 11/02</v>
      </c>
      <c r="IT135" s="133"/>
      <c r="IU135" s="133"/>
      <c r="IY135" s="124"/>
      <c r="JA135" s="125"/>
      <c r="JB135" t="str">
        <f>JB108&amp;" "&amp;TEXT(JH2,"mm/dd")</f>
        <v xml:space="preserve"> +WR90- 11/03</v>
      </c>
      <c r="JF135" s="133"/>
      <c r="JG135" s="133"/>
      <c r="JK135" s="124"/>
      <c r="JM135" s="125"/>
      <c r="JN135" t="str">
        <f>JN108&amp;" "&amp;TEXT(JT2,"mm/dd")</f>
        <v xml:space="preserve"> +WR90- 11/04</v>
      </c>
      <c r="JR135" s="133"/>
      <c r="JS135" s="133"/>
      <c r="JW135" s="124"/>
      <c r="JY135" s="125"/>
      <c r="JZ135" t="str">
        <f>JZ108&amp;" "&amp;TEXT(KF2,"mm/dd")</f>
        <v xml:space="preserve"> +WR90- 11/05</v>
      </c>
      <c r="KD135" s="133"/>
      <c r="KE135" s="133"/>
      <c r="KI135" s="124"/>
      <c r="KK135" s="125"/>
      <c r="KL135" t="str">
        <f>KL108&amp;" "&amp;TEXT(KR2,"mm/dd")</f>
        <v xml:space="preserve"> +WR90- 11/06</v>
      </c>
    </row>
    <row r="136" spans="2:298">
      <c r="B136" t="str">
        <f>B109&amp;" "&amp;TEXT(H2,"mm/dd")</f>
        <v>NO WR90 AVAILABLE- 10/05</v>
      </c>
      <c r="F136" s="132"/>
      <c r="G136" s="133"/>
      <c r="K136" s="124"/>
      <c r="M136" s="125"/>
      <c r="N136" t="str">
        <f>N109&amp;" "&amp;TEXT(T2,"mm/dd")</f>
        <v xml:space="preserve"> NO WR90 AVAILABLE- 10/06</v>
      </c>
      <c r="R136" s="133"/>
      <c r="S136" s="133"/>
      <c r="W136" s="124"/>
      <c r="Y136" s="125"/>
      <c r="Z136" t="str">
        <f>Z109&amp;" "&amp;TEXT(AF2,"mm/dd")</f>
        <v xml:space="preserve"> NO WR90 AVAILABLE- 10/07</v>
      </c>
      <c r="AD136" s="133"/>
      <c r="AE136" s="133"/>
      <c r="AI136" s="124"/>
      <c r="AK136" s="125"/>
      <c r="AL136" t="str">
        <f>AL109&amp;" "&amp;TEXT(AR2,"mm/dd")</f>
        <v xml:space="preserve"> NO WR90 AVAILABLE- 10/08</v>
      </c>
      <c r="AP136" s="133"/>
      <c r="AQ136" s="133"/>
      <c r="AU136" s="124"/>
      <c r="AW136" s="125"/>
      <c r="AX136" t="str">
        <f>AX109&amp;" "&amp;TEXT(BD2,"mm/dd")</f>
        <v xml:space="preserve"> NO WR90 AVAILABLE- 10/09</v>
      </c>
      <c r="BB136" s="133"/>
      <c r="BC136" s="133"/>
      <c r="BG136" s="124"/>
      <c r="BI136" s="125"/>
      <c r="BJ136" s="125"/>
      <c r="BK136" s="125"/>
      <c r="BL136" t="str">
        <f>BL109&amp;" "&amp;TEXT(BR2,"mm/dd")</f>
        <v xml:space="preserve"> NO WR90 AVAILABLE- 10/12</v>
      </c>
      <c r="BP136" s="133"/>
      <c r="BQ136" s="133"/>
      <c r="BU136" s="124"/>
      <c r="BW136" s="125"/>
      <c r="BX136" t="str">
        <f>BX109&amp;" "&amp;TEXT(CD2,"mm/dd")</f>
        <v xml:space="preserve"> NO WR90 AVAILABLE- 10/13</v>
      </c>
      <c r="CB136" s="133"/>
      <c r="CC136" s="133"/>
      <c r="CG136" s="124"/>
      <c r="CI136" s="125"/>
      <c r="CJ136" t="str">
        <f>CJ109&amp;" "&amp;TEXT(CP2,"mm/dd")</f>
        <v xml:space="preserve"> NO WR90 AVAILABLE- 10/14</v>
      </c>
      <c r="CN136" s="133"/>
      <c r="CO136" s="133"/>
      <c r="CS136" s="124"/>
      <c r="CU136" s="125"/>
      <c r="CV136" t="str">
        <f>CV109&amp;" "&amp;TEXT(DB2,"mm/dd")</f>
        <v xml:space="preserve"> NO WR90 AVAILABLE- 10/15</v>
      </c>
      <c r="CZ136" s="133"/>
      <c r="DA136" s="133"/>
      <c r="DE136" s="124"/>
      <c r="DG136" s="125"/>
      <c r="DH136" t="str">
        <f>DH109&amp;" "&amp;TEXT(DN2,"mm/dd")</f>
        <v xml:space="preserve"> NO WR90 AVAILABLE- 10/16</v>
      </c>
      <c r="DL136" s="133"/>
      <c r="DM136" s="133"/>
      <c r="DQ136" s="124"/>
      <c r="DS136" s="125"/>
      <c r="DT136" s="125"/>
      <c r="DU136" s="125"/>
      <c r="DV136" t="str">
        <f>DV109&amp;" "&amp;TEXT(EB2,"mm/dd")</f>
        <v xml:space="preserve"> NO WR90 AVAILABLE- 10/19</v>
      </c>
      <c r="DZ136" s="133"/>
      <c r="EA136" s="133"/>
      <c r="EE136" s="124"/>
      <c r="EG136" s="125"/>
      <c r="EH136" t="str">
        <f>EH109&amp;" "&amp;TEXT(EN2,"mm/dd")</f>
        <v xml:space="preserve"> NO WR90 AVAILABLE- 10/20</v>
      </c>
      <c r="EL136" s="133"/>
      <c r="EM136" s="133"/>
      <c r="EQ136" s="124"/>
      <c r="ES136" s="125"/>
      <c r="ET136" t="str">
        <f>ET109&amp;" "&amp;TEXT(EZ2,"mm/dd")</f>
        <v xml:space="preserve"> NO WR90 AVAILABLE- 10/21</v>
      </c>
      <c r="EX136" s="133"/>
      <c r="EY136" s="133"/>
      <c r="FC136" s="124"/>
      <c r="FE136" s="125"/>
      <c r="FF136" t="str">
        <f>FF109&amp;" "&amp;TEXT(FL2,"mm/dd")</f>
        <v xml:space="preserve"> NO WR90 AVAILABLE- 10/22</v>
      </c>
      <c r="FJ136" s="133"/>
      <c r="FK136" s="133"/>
      <c r="FO136" s="124"/>
      <c r="FQ136" s="125"/>
      <c r="FR136" t="str">
        <f>FR109&amp;" "&amp;TEXT(FX2,"mm/dd")</f>
        <v xml:space="preserve"> NO WR90 AVAILABLE- 10/23</v>
      </c>
      <c r="FV136" s="133"/>
      <c r="FW136" s="133"/>
      <c r="GA136" s="124"/>
      <c r="GC136" s="125"/>
      <c r="GD136" s="125"/>
      <c r="GE136" s="125"/>
      <c r="GF136" t="str">
        <f>GF109&amp;" "&amp;TEXT(GL2,"mm/dd")</f>
        <v xml:space="preserve"> NO WR90 AVAILABLE- 10/26</v>
      </c>
      <c r="GJ136" s="133"/>
      <c r="GK136" s="133"/>
      <c r="GO136" s="124"/>
      <c r="GQ136" s="125"/>
      <c r="GR136" t="str">
        <f>GR109&amp;" "&amp;TEXT(GX2,"mm/dd")</f>
        <v xml:space="preserve"> NO WR90 AVAILABLE- 10/27</v>
      </c>
      <c r="GV136" s="133"/>
      <c r="GW136" s="133"/>
      <c r="HA136" s="124"/>
      <c r="HC136" s="125"/>
      <c r="HD136" t="str">
        <f>HD109&amp;" "&amp;TEXT(HJ2,"mm/dd")</f>
        <v xml:space="preserve"> NO WR90 AVAILABLE- 10/28</v>
      </c>
      <c r="HH136" s="133"/>
      <c r="HI136" s="133"/>
      <c r="HM136" s="124"/>
      <c r="HO136" s="125"/>
      <c r="HP136" t="str">
        <f>HP109&amp;" "&amp;TEXT(HV2,"mm/dd")</f>
        <v xml:space="preserve"> NO WR90 AVAILABLE- 10/29</v>
      </c>
      <c r="HT136" s="133"/>
      <c r="HU136" s="133"/>
      <c r="HY136" s="124"/>
      <c r="IA136" s="125"/>
      <c r="IB136" t="str">
        <f>IB109&amp;" "&amp;TEXT(IH2,"mm/dd")</f>
        <v xml:space="preserve"> NO WR90 AVAILABLE- 10/30</v>
      </c>
      <c r="IF136" s="133"/>
      <c r="IG136" s="133"/>
      <c r="IK136" s="124"/>
      <c r="IM136" s="125"/>
      <c r="IN136" s="125"/>
      <c r="IO136" s="125"/>
      <c r="IP136" t="str">
        <f>IP109&amp;" "&amp;TEXT(IV2,"mm/dd")</f>
        <v xml:space="preserve"> NO WR90 AVAILABLE- 11/02</v>
      </c>
      <c r="IT136" s="133"/>
      <c r="IU136" s="133"/>
      <c r="IY136" s="124"/>
      <c r="JA136" s="125"/>
      <c r="JB136" t="str">
        <f>JB109&amp;" "&amp;TEXT(JH2,"mm/dd")</f>
        <v xml:space="preserve"> NO WR90 AVAILABLE- 11/03</v>
      </c>
      <c r="JF136" s="133"/>
      <c r="JG136" s="133"/>
      <c r="JK136" s="124"/>
      <c r="JM136" s="125"/>
      <c r="JN136" t="str">
        <f>JN109&amp;" "&amp;TEXT(JT2,"mm/dd")</f>
        <v xml:space="preserve"> NO WR90 AVAILABLE- 11/04</v>
      </c>
      <c r="JR136" s="133"/>
      <c r="JS136" s="133"/>
      <c r="JW136" s="124"/>
      <c r="JY136" s="125"/>
      <c r="JZ136" t="str">
        <f>JZ109&amp;" "&amp;TEXT(KF2,"mm/dd")</f>
        <v xml:space="preserve"> NO WR90 AVAILABLE- 11/05</v>
      </c>
      <c r="KD136" s="133"/>
      <c r="KE136" s="133"/>
      <c r="KI136" s="124"/>
      <c r="KK136" s="125"/>
      <c r="KL136" t="str">
        <f>KL109&amp;" "&amp;TEXT(KR2,"mm/dd")</f>
        <v xml:space="preserve"> NO WR90 AVAILABLE- 11/06</v>
      </c>
    </row>
    <row r="137" spans="2:298">
      <c r="B137" t="str">
        <f>B110&amp;" "&amp;TEXT(H2,"mm/dd")</f>
        <v xml:space="preserve"> +PREMIX- 10/05</v>
      </c>
      <c r="F137" s="132"/>
      <c r="G137" s="133"/>
      <c r="K137" s="124"/>
      <c r="M137" s="125"/>
      <c r="N137" t="str">
        <f>N110&amp;" "&amp;TEXT(T2,"mm/dd")</f>
        <v xml:space="preserve"> +PREMIX- 10/06</v>
      </c>
      <c r="R137" s="133"/>
      <c r="S137" s="133"/>
      <c r="W137" s="124"/>
      <c r="Y137" s="125"/>
      <c r="Z137" t="str">
        <f>Z110&amp;" "&amp;TEXT(AF2,"mm/dd")</f>
        <v xml:space="preserve"> +PREMIX- 10/07</v>
      </c>
      <c r="AD137" s="133"/>
      <c r="AE137" s="133"/>
      <c r="AI137" s="124"/>
      <c r="AK137" s="125"/>
      <c r="AL137" t="str">
        <f>AL110&amp;" "&amp;TEXT(AR2,"mm/dd")</f>
        <v xml:space="preserve"> +PREMIX- 10/08</v>
      </c>
      <c r="AP137" s="133"/>
      <c r="AQ137" s="133"/>
      <c r="AU137" s="124"/>
      <c r="AW137" s="125"/>
      <c r="AX137" t="str">
        <f>AX110&amp;" "&amp;TEXT(BD2,"mm/dd")</f>
        <v xml:space="preserve"> +PREMIX- 10/09</v>
      </c>
      <c r="BB137" s="133"/>
      <c r="BC137" s="133"/>
      <c r="BG137" s="124"/>
      <c r="BI137" s="125"/>
      <c r="BJ137" s="125"/>
      <c r="BK137" s="125"/>
      <c r="BL137" t="str">
        <f>BL110&amp;" "&amp;TEXT(BR2,"mm/dd")</f>
        <v xml:space="preserve"> +PREMIX- 10/12</v>
      </c>
      <c r="BP137" s="133"/>
      <c r="BQ137" s="133"/>
      <c r="BU137" s="124"/>
      <c r="BW137" s="125"/>
      <c r="BX137" t="str">
        <f>BX110&amp;" "&amp;TEXT(CD2,"mm/dd")</f>
        <v xml:space="preserve"> +PREMIX- 10/13</v>
      </c>
      <c r="CB137" s="133"/>
      <c r="CC137" s="133"/>
      <c r="CG137" s="124"/>
      <c r="CI137" s="125"/>
      <c r="CJ137" t="str">
        <f>CJ110&amp;" "&amp;TEXT(CP2,"mm/dd")</f>
        <v xml:space="preserve"> +PREMIX- 10/14</v>
      </c>
      <c r="CN137" s="133"/>
      <c r="CO137" s="133"/>
      <c r="CS137" s="124"/>
      <c r="CU137" s="125"/>
      <c r="CV137" t="str">
        <f>CV110&amp;" "&amp;TEXT(DB2,"mm/dd")</f>
        <v xml:space="preserve"> +PREMIX- 10/15</v>
      </c>
      <c r="CZ137" s="133"/>
      <c r="DA137" s="133"/>
      <c r="DE137" s="124"/>
      <c r="DG137" s="125"/>
      <c r="DH137" t="str">
        <f>DH110&amp;" "&amp;TEXT(DN2,"mm/dd")</f>
        <v xml:space="preserve"> +PREMIX- 10/16</v>
      </c>
      <c r="DL137" s="133"/>
      <c r="DM137" s="133"/>
      <c r="DQ137" s="124"/>
      <c r="DS137" s="125"/>
      <c r="DT137" s="125"/>
      <c r="DU137" s="125"/>
      <c r="DV137" t="str">
        <f>DV110&amp;" "&amp;TEXT(EB2,"mm/dd")</f>
        <v xml:space="preserve"> +PREMIX- 10/19</v>
      </c>
      <c r="DZ137" s="133"/>
      <c r="EA137" s="133"/>
      <c r="EE137" s="124"/>
      <c r="EG137" s="125"/>
      <c r="EH137" t="str">
        <f>EH110&amp;" "&amp;TEXT(EN2,"mm/dd")</f>
        <v xml:space="preserve"> +PREMIX- 10/20</v>
      </c>
      <c r="EL137" s="133"/>
      <c r="EM137" s="133"/>
      <c r="EQ137" s="124"/>
      <c r="ES137" s="125"/>
      <c r="ET137" t="str">
        <f>ET110&amp;" "&amp;TEXT(EZ2,"mm/dd")</f>
        <v xml:space="preserve"> +PREMIX- 10/21</v>
      </c>
      <c r="EX137" s="133"/>
      <c r="EY137" s="133"/>
      <c r="FC137" s="124"/>
      <c r="FE137" s="125"/>
      <c r="FF137" t="str">
        <f>FF110&amp;" "&amp;TEXT(FL2,"mm/dd")</f>
        <v xml:space="preserve"> +PREMIX- 10/22</v>
      </c>
      <c r="FJ137" s="133"/>
      <c r="FK137" s="133"/>
      <c r="FO137" s="124"/>
      <c r="FQ137" s="125"/>
      <c r="FR137" t="str">
        <f>FR110&amp;" "&amp;TEXT(FX2,"mm/dd")</f>
        <v xml:space="preserve"> +PREMIX- 10/23</v>
      </c>
      <c r="FV137" s="133"/>
      <c r="FW137" s="133"/>
      <c r="GA137" s="124"/>
      <c r="GC137" s="125"/>
      <c r="GD137" s="125"/>
      <c r="GE137" s="125"/>
      <c r="GF137" t="str">
        <f>GF110&amp;" "&amp;TEXT(GL2,"mm/dd")</f>
        <v xml:space="preserve"> +PREMIX- 10/26</v>
      </c>
      <c r="GJ137" s="133"/>
      <c r="GK137" s="133"/>
      <c r="GO137" s="124"/>
      <c r="GQ137" s="125"/>
      <c r="GR137" t="str">
        <f>GR110&amp;" "&amp;TEXT(GX2,"mm/dd")</f>
        <v xml:space="preserve"> +PREMIX- 10/27</v>
      </c>
      <c r="GV137" s="133"/>
      <c r="GW137" s="133"/>
      <c r="HA137" s="124"/>
      <c r="HC137" s="125"/>
      <c r="HD137" t="str">
        <f>HD110&amp;" "&amp;TEXT(HJ2,"mm/dd")</f>
        <v xml:space="preserve"> +PREMIX- 10/28</v>
      </c>
      <c r="HH137" s="133"/>
      <c r="HI137" s="133"/>
      <c r="HM137" s="124"/>
      <c r="HO137" s="125"/>
      <c r="HP137" t="str">
        <f>HP110&amp;" "&amp;TEXT(HV2,"mm/dd")</f>
        <v xml:space="preserve"> +PREMIX- 10/29</v>
      </c>
      <c r="HT137" s="133"/>
      <c r="HU137" s="133"/>
      <c r="HY137" s="124"/>
      <c r="IA137" s="125"/>
      <c r="IB137" t="str">
        <f>IB110&amp;" "&amp;TEXT(IH2,"mm/dd")</f>
        <v xml:space="preserve"> +PREMIX- 10/30</v>
      </c>
      <c r="IF137" s="133"/>
      <c r="IG137" s="133"/>
      <c r="IK137" s="124"/>
      <c r="IM137" s="125"/>
      <c r="IN137" s="125"/>
      <c r="IO137" s="125"/>
      <c r="IP137" t="str">
        <f>IP110&amp;" "&amp;TEXT(IV2,"mm/dd")</f>
        <v xml:space="preserve"> +PREMIX- 11/02</v>
      </c>
      <c r="IT137" s="133"/>
      <c r="IU137" s="133"/>
      <c r="IY137" s="124"/>
      <c r="JA137" s="125"/>
      <c r="JB137" t="str">
        <f>JB110&amp;" "&amp;TEXT(JH2,"mm/dd")</f>
        <v xml:space="preserve"> +PREMIX- 11/03</v>
      </c>
      <c r="JF137" s="133"/>
      <c r="JG137" s="133"/>
      <c r="JK137" s="124"/>
      <c r="JM137" s="125"/>
      <c r="JN137" t="str">
        <f>JN110&amp;" "&amp;TEXT(JT2,"mm/dd")</f>
        <v xml:space="preserve"> +PREMIX- 11/04</v>
      </c>
      <c r="JR137" s="133"/>
      <c r="JS137" s="133"/>
      <c r="JW137" s="124"/>
      <c r="JY137" s="125"/>
      <c r="JZ137" t="str">
        <f>JZ110&amp;" "&amp;TEXT(KF2,"mm/dd")</f>
        <v xml:space="preserve"> +PREMIX- 11/05</v>
      </c>
      <c r="KD137" s="133"/>
      <c r="KE137" s="133"/>
      <c r="KI137" s="124"/>
      <c r="KK137" s="125"/>
      <c r="KL137" t="str">
        <f>KL110&amp;" "&amp;TEXT(KR2,"mm/dd")</f>
        <v xml:space="preserve"> +PREMIX- 11/06</v>
      </c>
    </row>
    <row r="138" spans="2:298">
      <c r="B138" t="str">
        <f>B111&amp;" "&amp;TEXT(H2,"mm/dd")</f>
        <v xml:space="preserve"> +PREMIX &amp; H2O- 10/05</v>
      </c>
      <c r="F138" s="132"/>
      <c r="G138" s="133"/>
      <c r="K138" s="124"/>
      <c r="M138" s="125"/>
      <c r="N138" t="str">
        <f>N111&amp;" "&amp;TEXT(T2,"mm/dd")</f>
        <v xml:space="preserve"> +PREMIX &amp; H2O- 10/06</v>
      </c>
      <c r="R138" s="133"/>
      <c r="S138" s="133"/>
      <c r="W138" s="124"/>
      <c r="Y138" s="125"/>
      <c r="Z138" t="str">
        <f>Z111&amp;" "&amp;TEXT(AF2,"mm/dd")</f>
        <v xml:space="preserve"> +PREMIX &amp; H2O- 10/07</v>
      </c>
      <c r="AD138" s="133"/>
      <c r="AE138" s="133"/>
      <c r="AI138" s="124"/>
      <c r="AK138" s="125"/>
      <c r="AL138" t="str">
        <f>AL111&amp;" "&amp;TEXT(AR2,"mm/dd")</f>
        <v xml:space="preserve"> +PREMIX &amp; H2O- 10/08</v>
      </c>
      <c r="AP138" s="133"/>
      <c r="AQ138" s="133"/>
      <c r="AU138" s="124"/>
      <c r="AW138" s="125"/>
      <c r="AX138" t="str">
        <f>AX111&amp;" "&amp;TEXT(BD2,"mm/dd")</f>
        <v xml:space="preserve"> +PREMIX &amp; H2O- 10/09</v>
      </c>
      <c r="BB138" s="133"/>
      <c r="BC138" s="133"/>
      <c r="BG138" s="124"/>
      <c r="BI138" s="125"/>
      <c r="BJ138" s="125"/>
      <c r="BK138" s="125"/>
      <c r="BL138" t="str">
        <f>BL111&amp;" "&amp;TEXT(BR2,"mm/dd")</f>
        <v xml:space="preserve"> +PREMIX &amp; H2O- 10/12</v>
      </c>
      <c r="BP138" s="133"/>
      <c r="BQ138" s="133"/>
      <c r="BU138" s="124"/>
      <c r="BW138" s="125"/>
      <c r="BX138" t="str">
        <f>BX111&amp;" "&amp;TEXT(CD2,"mm/dd")</f>
        <v xml:space="preserve"> +PREMIX &amp; H2O- 10/13</v>
      </c>
      <c r="CB138" s="133"/>
      <c r="CC138" s="133"/>
      <c r="CG138" s="124"/>
      <c r="CI138" s="125"/>
      <c r="CJ138" t="str">
        <f>CJ111&amp;" "&amp;TEXT(CP2,"mm/dd")</f>
        <v xml:space="preserve"> +PREMIX &amp; H2O- 10/14</v>
      </c>
      <c r="CN138" s="133"/>
      <c r="CO138" s="133"/>
      <c r="CS138" s="124"/>
      <c r="CU138" s="125"/>
      <c r="CV138" t="str">
        <f>CV111&amp;" "&amp;TEXT(DB2,"mm/dd")</f>
        <v xml:space="preserve"> +PREMIX &amp; H2O- 10/15</v>
      </c>
      <c r="CZ138" s="133"/>
      <c r="DA138" s="133"/>
      <c r="DE138" s="124"/>
      <c r="DG138" s="125"/>
      <c r="DH138" t="str">
        <f>DH111&amp;" "&amp;TEXT(DN2,"mm/dd")</f>
        <v xml:space="preserve"> +PREMIX &amp; H2O- 10/16</v>
      </c>
      <c r="DL138" s="133"/>
      <c r="DM138" s="133"/>
      <c r="DQ138" s="124"/>
      <c r="DS138" s="125"/>
      <c r="DT138" s="125"/>
      <c r="DU138" s="125"/>
      <c r="DV138" t="str">
        <f>DV111&amp;" "&amp;TEXT(EB2,"mm/dd")</f>
        <v xml:space="preserve"> +PREMIX &amp; H2O- 10/19</v>
      </c>
      <c r="DZ138" s="133"/>
      <c r="EA138" s="133"/>
      <c r="EE138" s="124"/>
      <c r="EG138" s="125"/>
      <c r="EH138" t="str">
        <f>EH111&amp;" "&amp;TEXT(EN2,"mm/dd")</f>
        <v xml:space="preserve"> +PREMIX &amp; H2O- 10/20</v>
      </c>
      <c r="EL138" s="133"/>
      <c r="EM138" s="133"/>
      <c r="EQ138" s="124"/>
      <c r="ES138" s="125"/>
      <c r="ET138" t="str">
        <f>ET111&amp;" "&amp;TEXT(EZ2,"mm/dd")</f>
        <v xml:space="preserve"> +PREMIX &amp; H2O- 10/21</v>
      </c>
      <c r="EX138" s="133"/>
      <c r="EY138" s="133"/>
      <c r="FC138" s="124"/>
      <c r="FE138" s="125"/>
      <c r="FF138" t="str">
        <f>FF111&amp;" "&amp;TEXT(FL2,"mm/dd")</f>
        <v xml:space="preserve"> +PREMIX &amp; H2O- 10/22</v>
      </c>
      <c r="FJ138" s="133"/>
      <c r="FK138" s="133"/>
      <c r="FO138" s="124"/>
      <c r="FQ138" s="125"/>
      <c r="FR138" t="str">
        <f>FR111&amp;" "&amp;TEXT(FX2,"mm/dd")</f>
        <v xml:space="preserve"> +PREMIX &amp; H2O- 10/23</v>
      </c>
      <c r="FV138" s="133"/>
      <c r="FW138" s="133"/>
      <c r="GA138" s="124"/>
      <c r="GC138" s="125"/>
      <c r="GD138" s="125"/>
      <c r="GE138" s="125"/>
      <c r="GF138" t="str">
        <f>GF111&amp;" "&amp;TEXT(GL2,"mm/dd")</f>
        <v xml:space="preserve"> +PREMIX &amp; H2O- 10/26</v>
      </c>
      <c r="GJ138" s="133"/>
      <c r="GK138" s="133"/>
      <c r="GO138" s="124"/>
      <c r="GQ138" s="125"/>
      <c r="GR138" t="str">
        <f>GR111&amp;" "&amp;TEXT(GX2,"mm/dd")</f>
        <v xml:space="preserve"> +PREMIX &amp; H2O- 10/27</v>
      </c>
      <c r="GV138" s="133"/>
      <c r="GW138" s="133"/>
      <c r="HA138" s="124"/>
      <c r="HC138" s="125"/>
      <c r="HD138" t="str">
        <f>HD111&amp;" "&amp;TEXT(HJ2,"mm/dd")</f>
        <v xml:space="preserve"> +PREMIX &amp; H2O- 10/28</v>
      </c>
      <c r="HH138" s="133"/>
      <c r="HI138" s="133"/>
      <c r="HM138" s="124"/>
      <c r="HO138" s="125"/>
      <c r="HP138" t="str">
        <f>HP111&amp;" "&amp;TEXT(HV2,"mm/dd")</f>
        <v xml:space="preserve"> +PREMIX &amp; H2O- 10/29</v>
      </c>
      <c r="HT138" s="133"/>
      <c r="HU138" s="133"/>
      <c r="HY138" s="124"/>
      <c r="IA138" s="125"/>
      <c r="IB138" t="str">
        <f>IB111&amp;" "&amp;TEXT(IH2,"mm/dd")</f>
        <v xml:space="preserve"> +PREMIX &amp; H2O- 10/30</v>
      </c>
      <c r="IF138" s="133"/>
      <c r="IG138" s="133"/>
      <c r="IK138" s="124"/>
      <c r="IM138" s="125"/>
      <c r="IN138" s="125"/>
      <c r="IO138" s="125"/>
      <c r="IP138" t="str">
        <f>IP111&amp;" "&amp;TEXT(IV2,"mm/dd")</f>
        <v xml:space="preserve"> +PREMIX &amp; H2O- 11/02</v>
      </c>
      <c r="IT138" s="133"/>
      <c r="IU138" s="133"/>
      <c r="IY138" s="124"/>
      <c r="JA138" s="125"/>
      <c r="JB138" t="str">
        <f>JB111&amp;" "&amp;TEXT(JH2,"mm/dd")</f>
        <v xml:space="preserve"> +PREMIX &amp; H2O- 11/03</v>
      </c>
      <c r="JF138" s="133"/>
      <c r="JG138" s="133"/>
      <c r="JK138" s="124"/>
      <c r="JM138" s="125"/>
      <c r="JN138" t="str">
        <f>JN111&amp;" "&amp;TEXT(JT2,"mm/dd")</f>
        <v xml:space="preserve"> +PREMIX &amp; H2O- 11/04</v>
      </c>
      <c r="JR138" s="133"/>
      <c r="JS138" s="133"/>
      <c r="JW138" s="124"/>
      <c r="JY138" s="125"/>
      <c r="JZ138" t="str">
        <f>JZ111&amp;" "&amp;TEXT(KF2,"mm/dd")</f>
        <v xml:space="preserve"> +PREMIX &amp; H2O- 11/05</v>
      </c>
      <c r="KD138" s="133"/>
      <c r="KE138" s="133"/>
      <c r="KI138" s="124"/>
      <c r="KK138" s="125"/>
      <c r="KL138" t="str">
        <f>KL111&amp;" "&amp;TEXT(KR2,"mm/dd")</f>
        <v xml:space="preserve"> +PREMIX &amp; H2O- 11/06</v>
      </c>
    </row>
    <row r="139" spans="2:298">
      <c r="B139" t="str">
        <f>B112</f>
        <v>COULD NOT TREAT - LINE DOWN</v>
      </c>
      <c r="F139" s="132"/>
      <c r="G139" s="133"/>
      <c r="K139" s="124"/>
      <c r="M139" s="125"/>
      <c r="N139" t="str">
        <f>N112</f>
        <v>COULD NOT TREAT - LINE DOWN</v>
      </c>
      <c r="R139" s="133"/>
      <c r="S139" s="133"/>
      <c r="W139" s="124"/>
      <c r="Y139" s="125"/>
      <c r="Z139" t="str">
        <f>Z112</f>
        <v>COULD NOT TREAT - LINE DOWN</v>
      </c>
      <c r="AD139" s="133"/>
      <c r="AE139" s="133"/>
      <c r="AI139" s="124"/>
      <c r="AK139" s="125"/>
      <c r="AL139" t="str">
        <f>AL112</f>
        <v>COULD NOT TREAT - LINE DOWN</v>
      </c>
      <c r="AP139" s="133"/>
      <c r="AQ139" s="133"/>
      <c r="AU139" s="124"/>
      <c r="AW139" s="125"/>
      <c r="AX139" t="str">
        <f>AX112</f>
        <v>COULD NOT TREAT - LINE DOWN</v>
      </c>
      <c r="BB139" s="133"/>
      <c r="BC139" s="133"/>
      <c r="BG139" s="124"/>
      <c r="BI139" s="125"/>
      <c r="BJ139" s="125"/>
      <c r="BK139" s="125"/>
      <c r="BL139" t="str">
        <f>BL112</f>
        <v>COULD NOT TREAT - LINE DOWN</v>
      </c>
      <c r="BP139" s="133"/>
      <c r="BQ139" s="133"/>
      <c r="BU139" s="124"/>
      <c r="BW139" s="125"/>
      <c r="BX139" t="str">
        <f>BX112</f>
        <v>COULD NOT TREAT - LINE DOWN</v>
      </c>
      <c r="CB139" s="133"/>
      <c r="CC139" s="133"/>
      <c r="CG139" s="124"/>
      <c r="CI139" s="125"/>
      <c r="CJ139" t="str">
        <f>CJ112</f>
        <v>COULD NOT TREAT - LINE DOWN</v>
      </c>
      <c r="CN139" s="133"/>
      <c r="CO139" s="133"/>
      <c r="CS139" s="124"/>
      <c r="CU139" s="125"/>
      <c r="CV139" t="str">
        <f>CV112</f>
        <v>COULD NOT TREAT - LINE DOWN</v>
      </c>
      <c r="CZ139" s="133"/>
      <c r="DA139" s="133"/>
      <c r="DE139" s="124"/>
      <c r="DG139" s="125"/>
      <c r="DH139" t="str">
        <f>DH112</f>
        <v>COULD NOT TREAT - LINE DOWN</v>
      </c>
      <c r="DL139" s="133"/>
      <c r="DM139" s="133"/>
      <c r="DQ139" s="124"/>
      <c r="DS139" s="125"/>
      <c r="DT139" s="125"/>
      <c r="DU139" s="125"/>
      <c r="DV139" t="str">
        <f>DV112</f>
        <v>COULD NOT TREAT - LINE DOWN</v>
      </c>
      <c r="DZ139" s="133"/>
      <c r="EA139" s="133"/>
      <c r="EE139" s="124"/>
      <c r="EG139" s="125"/>
      <c r="EH139" t="str">
        <f>EH112</f>
        <v>COULD NOT TREAT - LINE DOWN</v>
      </c>
      <c r="EL139" s="133"/>
      <c r="EM139" s="133"/>
      <c r="EQ139" s="124"/>
      <c r="ES139" s="125"/>
      <c r="ET139" t="str">
        <f>ET112</f>
        <v>COULD NOT TREAT - LINE DOWN</v>
      </c>
      <c r="EX139" s="133"/>
      <c r="EY139" s="133"/>
      <c r="FC139" s="124"/>
      <c r="FE139" s="125"/>
      <c r="FF139" t="str">
        <f>FF112</f>
        <v>COULD NOT TREAT - LINE DOWN</v>
      </c>
      <c r="FJ139" s="133"/>
      <c r="FK139" s="133"/>
      <c r="FO139" s="124"/>
      <c r="FQ139" s="125"/>
      <c r="FR139" t="str">
        <f>FR112</f>
        <v>COULD NOT TREAT - LINE DOWN</v>
      </c>
      <c r="FV139" s="133"/>
      <c r="FW139" s="133"/>
      <c r="GA139" s="124"/>
      <c r="GC139" s="125"/>
      <c r="GD139" s="125"/>
      <c r="GE139" s="125"/>
      <c r="GF139" t="str">
        <f>GF112</f>
        <v>COULD NOT TREAT - LINE DOWN</v>
      </c>
      <c r="GJ139" s="133"/>
      <c r="GK139" s="133"/>
      <c r="GO139" s="124"/>
      <c r="GQ139" s="125"/>
      <c r="GR139" t="str">
        <f>GR112</f>
        <v>COULD NOT TREAT - LINE DOWN</v>
      </c>
      <c r="GV139" s="133"/>
      <c r="GW139" s="133"/>
      <c r="HA139" s="124"/>
      <c r="HC139" s="125"/>
      <c r="HD139" t="str">
        <f>HD112</f>
        <v>COULD NOT TREAT - LINE DOWN</v>
      </c>
      <c r="HH139" s="133"/>
      <c r="HI139" s="133"/>
      <c r="HM139" s="124"/>
      <c r="HO139" s="125"/>
      <c r="HP139" t="str">
        <f>HP112</f>
        <v>COULD NOT TREAT - LINE DOWN</v>
      </c>
      <c r="HT139" s="133"/>
      <c r="HU139" s="133"/>
      <c r="HY139" s="124"/>
      <c r="IA139" s="125"/>
      <c r="IB139" t="str">
        <f>IB112</f>
        <v>COULD NOT TREAT - LINE DOWN</v>
      </c>
      <c r="IF139" s="133"/>
      <c r="IG139" s="133"/>
      <c r="IK139" s="124"/>
      <c r="IM139" s="125"/>
      <c r="IN139" s="125"/>
      <c r="IO139" s="125"/>
      <c r="IP139" t="str">
        <f>IP112</f>
        <v>COULD NOT TREAT - LINE DOWN</v>
      </c>
      <c r="IT139" s="133"/>
      <c r="IU139" s="133"/>
      <c r="IY139" s="124"/>
      <c r="JA139" s="125"/>
      <c r="JB139" t="str">
        <f>JB112</f>
        <v>COULD NOT TREAT - LINE DOWN</v>
      </c>
      <c r="JF139" s="133"/>
      <c r="JG139" s="133"/>
      <c r="JK139" s="124"/>
      <c r="JM139" s="125"/>
      <c r="JN139" t="str">
        <f>JN112</f>
        <v>COULD NOT TREAT - LINE DOWN</v>
      </c>
      <c r="JR139" s="133"/>
      <c r="JS139" s="133"/>
      <c r="JW139" s="124"/>
      <c r="JY139" s="125"/>
      <c r="JZ139" t="str">
        <f>JZ112</f>
        <v>COULD NOT TREAT - LINE DOWN</v>
      </c>
      <c r="KD139" s="133"/>
      <c r="KE139" s="133"/>
      <c r="KI139" s="124"/>
      <c r="KK139" s="125"/>
      <c r="KL139" t="str">
        <f>KL112</f>
        <v>COULD NOT TREAT - LINE DOWN</v>
      </c>
    </row>
    <row r="140" spans="2:298">
      <c r="B140" t="str">
        <f>B113&amp;" "&amp;TEXT(H2,"mm/dd")</f>
        <v>+ RO H2O- 10/05</v>
      </c>
      <c r="F140" s="132"/>
      <c r="G140" s="133"/>
      <c r="K140" s="124"/>
      <c r="M140" s="125"/>
      <c r="N140" t="str">
        <f>N113&amp;" "&amp;TEXT(T2,"mm/dd")</f>
        <v xml:space="preserve"> +RO H2O- 10/06</v>
      </c>
      <c r="R140" s="133"/>
      <c r="S140" s="133"/>
      <c r="W140" s="124"/>
      <c r="Y140" s="125"/>
      <c r="Z140" t="str">
        <f>Z113&amp;" "&amp;TEXT(AF2,"mm/dd")</f>
        <v xml:space="preserve"> +RO H2O- 10/07</v>
      </c>
      <c r="AD140" s="133"/>
      <c r="AE140" s="133"/>
      <c r="AI140" s="124"/>
      <c r="AK140" s="125"/>
      <c r="AL140" t="str">
        <f>AL113&amp;" "&amp;TEXT(AR2,"mm/dd")</f>
        <v xml:space="preserve"> +RO H2O- 10/08</v>
      </c>
      <c r="AP140" s="133"/>
      <c r="AQ140" s="133"/>
      <c r="AU140" s="124"/>
      <c r="AW140" s="125"/>
      <c r="AX140" t="str">
        <f>AX113&amp;" "&amp;TEXT(BD2,"mm/dd")</f>
        <v xml:space="preserve"> +RO H2O- 10/09</v>
      </c>
      <c r="BB140" s="133"/>
      <c r="BC140" s="133"/>
      <c r="BG140" s="124"/>
      <c r="BI140" s="125"/>
      <c r="BJ140" s="125"/>
      <c r="BK140" s="125"/>
      <c r="BL140" t="str">
        <f>BL113&amp;" "&amp;TEXT(BR2,"mm/dd")</f>
        <v xml:space="preserve"> +RO H2O- 10/12</v>
      </c>
      <c r="BP140" s="133"/>
      <c r="BQ140" s="133"/>
      <c r="BU140" s="124"/>
      <c r="BW140" s="125"/>
      <c r="BX140" t="str">
        <f>BX113&amp;" "&amp;TEXT(CD2,"mm/dd")</f>
        <v xml:space="preserve"> +RO H2O- 10/13</v>
      </c>
      <c r="CB140" s="133"/>
      <c r="CC140" s="133"/>
      <c r="CG140" s="124"/>
      <c r="CI140" s="125"/>
      <c r="CJ140" t="str">
        <f>CJ113&amp;" "&amp;TEXT(CP2,"mm/dd")</f>
        <v xml:space="preserve"> +RO H2O- 10/14</v>
      </c>
      <c r="CN140" s="133"/>
      <c r="CO140" s="133"/>
      <c r="CS140" s="124"/>
      <c r="CU140" s="125"/>
      <c r="CV140" t="str">
        <f>CV113&amp;" "&amp;TEXT(DB2,"mm/dd")</f>
        <v xml:space="preserve"> +RO H2O- 10/15</v>
      </c>
      <c r="CZ140" s="133"/>
      <c r="DA140" s="133"/>
      <c r="DE140" s="124"/>
      <c r="DG140" s="125"/>
      <c r="DH140" t="str">
        <f>DH113&amp;" "&amp;TEXT(DN2,"mm/dd")</f>
        <v xml:space="preserve"> +RO H2O- 10/16</v>
      </c>
      <c r="DL140" s="133"/>
      <c r="DM140" s="133"/>
      <c r="DQ140" s="124"/>
      <c r="DS140" s="125"/>
      <c r="DT140" s="125"/>
      <c r="DU140" s="125"/>
      <c r="DV140" t="str">
        <f>DV113&amp;" "&amp;TEXT(EB2,"mm/dd")</f>
        <v xml:space="preserve"> +RO H2O- 10/19</v>
      </c>
      <c r="DZ140" s="133"/>
      <c r="EA140" s="133"/>
      <c r="EE140" s="124"/>
      <c r="EG140" s="125"/>
      <c r="EH140" t="str">
        <f>EH113&amp;" "&amp;TEXT(EN2,"mm/dd")</f>
        <v xml:space="preserve"> +RO H2O- 10/20</v>
      </c>
      <c r="EL140" s="133"/>
      <c r="EM140" s="133"/>
      <c r="EQ140" s="124"/>
      <c r="ES140" s="125"/>
      <c r="ET140" t="str">
        <f>ET113&amp;" "&amp;TEXT(EZ2,"mm/dd")</f>
        <v xml:space="preserve"> +RO H2O- 10/21</v>
      </c>
      <c r="EX140" s="133"/>
      <c r="EY140" s="133"/>
      <c r="FC140" s="124"/>
      <c r="FE140" s="125"/>
      <c r="FF140" t="str">
        <f>FF113&amp;" "&amp;TEXT(FL2,"mm/dd")</f>
        <v xml:space="preserve"> +RO H2O- 10/22</v>
      </c>
      <c r="FJ140" s="133"/>
      <c r="FK140" s="133"/>
      <c r="FO140" s="124"/>
      <c r="FQ140" s="125"/>
      <c r="FR140" t="str">
        <f>FR113&amp;" "&amp;TEXT(FX2,"mm/dd")</f>
        <v xml:space="preserve"> +RO H2O- 10/23</v>
      </c>
      <c r="FV140" s="133"/>
      <c r="FW140" s="133"/>
      <c r="GA140" s="124"/>
      <c r="GC140" s="125"/>
      <c r="GD140" s="125"/>
      <c r="GE140" s="125"/>
      <c r="GF140" t="str">
        <f>GF113&amp;" "&amp;TEXT(GL2,"mm/dd")</f>
        <v xml:space="preserve"> +RO H2O- 10/26</v>
      </c>
      <c r="GJ140" s="133"/>
      <c r="GK140" s="133"/>
      <c r="GO140" s="124"/>
      <c r="GQ140" s="125"/>
      <c r="GR140" t="str">
        <f>GR113&amp;" "&amp;TEXT(GX2,"mm/dd")</f>
        <v xml:space="preserve"> +RO H2O- 10/27</v>
      </c>
      <c r="GV140" s="133"/>
      <c r="GW140" s="133"/>
      <c r="HA140" s="124"/>
      <c r="HC140" s="125"/>
      <c r="HD140" t="str">
        <f>HD113&amp;" "&amp;TEXT(HJ2,"mm/dd")</f>
        <v xml:space="preserve"> +RO H2O- 10/28</v>
      </c>
      <c r="HH140" s="133"/>
      <c r="HI140" s="133"/>
      <c r="HM140" s="124"/>
      <c r="HO140" s="125"/>
      <c r="HP140" t="str">
        <f>HP113&amp;" "&amp;TEXT(HV2,"mm/dd")</f>
        <v xml:space="preserve"> +RO H2O- 10/29</v>
      </c>
      <c r="HT140" s="133"/>
      <c r="HU140" s="133"/>
      <c r="HY140" s="124"/>
      <c r="IA140" s="125"/>
      <c r="IB140" t="str">
        <f>IB113&amp;" "&amp;TEXT(IH2,"mm/dd")</f>
        <v xml:space="preserve"> +RO H2O- 10/30</v>
      </c>
      <c r="IF140" s="133"/>
      <c r="IG140" s="133"/>
      <c r="IK140" s="124"/>
      <c r="IM140" s="125"/>
      <c r="IN140" s="125"/>
      <c r="IO140" s="125"/>
      <c r="IP140" t="str">
        <f>IP113&amp;" "&amp;TEXT(IV2,"mm/dd")</f>
        <v xml:space="preserve"> +RO H2O- 11/02</v>
      </c>
      <c r="IT140" s="133"/>
      <c r="IU140" s="133"/>
      <c r="IY140" s="124"/>
      <c r="JA140" s="125"/>
      <c r="JB140" t="str">
        <f>JB113&amp;" "&amp;TEXT(JH2,"mm/dd")</f>
        <v xml:space="preserve"> +RO H2O- 11/03</v>
      </c>
      <c r="JF140" s="133"/>
      <c r="JG140" s="133"/>
      <c r="JK140" s="124"/>
      <c r="JM140" s="125"/>
      <c r="JN140" t="str">
        <f>JN113&amp;" "&amp;TEXT(JT2,"mm/dd")</f>
        <v xml:space="preserve"> +RO H2O- 11/04</v>
      </c>
      <c r="JR140" s="133"/>
      <c r="JS140" s="133"/>
      <c r="JW140" s="124"/>
      <c r="JY140" s="125"/>
      <c r="JZ140" t="str">
        <f>JZ113&amp;" "&amp;TEXT(KF2,"mm/dd")</f>
        <v xml:space="preserve"> +RO H2O- 11/05</v>
      </c>
      <c r="KD140" s="133"/>
      <c r="KE140" s="133"/>
      <c r="KI140" s="124"/>
      <c r="KK140" s="125"/>
      <c r="KL140" t="str">
        <f>KL113&amp;" "&amp;TEXT(KR2,"mm/dd")</f>
        <v xml:space="preserve"> +RO H2O- 11/06</v>
      </c>
    </row>
    <row r="141" spans="2:298">
      <c r="B141" t="str">
        <f>B114</f>
        <v>+RO H 2O DAILY</v>
      </c>
      <c r="F141" s="132"/>
      <c r="G141" s="133"/>
      <c r="K141" s="124"/>
      <c r="M141" s="125"/>
      <c r="N141" t="str">
        <f>N114</f>
        <v xml:space="preserve"> +RO H2O DAILY</v>
      </c>
      <c r="R141" s="133"/>
      <c r="S141" s="133"/>
      <c r="W141" s="124"/>
      <c r="Y141" s="125"/>
      <c r="Z141" t="str">
        <f>Z114</f>
        <v xml:space="preserve"> +RO H2O DAILY</v>
      </c>
      <c r="AD141" s="133"/>
      <c r="AE141" s="133"/>
      <c r="AI141" s="124"/>
      <c r="AK141" s="125"/>
      <c r="AL141" t="str">
        <f>AL114</f>
        <v xml:space="preserve"> +RO H2O DAILY</v>
      </c>
      <c r="AP141" s="133"/>
      <c r="AQ141" s="133"/>
      <c r="AU141" s="124"/>
      <c r="AW141" s="125"/>
      <c r="AX141" t="str">
        <f>AX114</f>
        <v xml:space="preserve"> +RO H2O DAILY</v>
      </c>
      <c r="BB141" s="133"/>
      <c r="BC141" s="133"/>
      <c r="BG141" s="124"/>
      <c r="BI141" s="125"/>
      <c r="BJ141" s="125"/>
      <c r="BK141" s="125"/>
      <c r="BL141" t="str">
        <f>BL114</f>
        <v xml:space="preserve"> +RO H2O DAILY</v>
      </c>
      <c r="BP141" s="133"/>
      <c r="BQ141" s="133"/>
      <c r="BU141" s="124"/>
      <c r="BW141" s="125"/>
      <c r="BX141" t="str">
        <f>BX114</f>
        <v xml:space="preserve"> +RO H2O DAILY</v>
      </c>
      <c r="CB141" s="133"/>
      <c r="CC141" s="133"/>
      <c r="CG141" s="124"/>
      <c r="CI141" s="125"/>
      <c r="CJ141" t="str">
        <f>CJ114</f>
        <v xml:space="preserve"> +RO H2O DAILY</v>
      </c>
      <c r="CN141" s="133"/>
      <c r="CO141" s="133"/>
      <c r="CS141" s="124"/>
      <c r="CU141" s="125"/>
      <c r="CV141" t="str">
        <f>CV114</f>
        <v xml:space="preserve"> +RO H2O DAILY</v>
      </c>
      <c r="CZ141" s="133"/>
      <c r="DA141" s="133"/>
      <c r="DE141" s="124"/>
      <c r="DG141" s="125"/>
      <c r="DH141" t="str">
        <f>DH114</f>
        <v xml:space="preserve"> +RO H2O DAILY</v>
      </c>
      <c r="DL141" s="133"/>
      <c r="DM141" s="133"/>
      <c r="DQ141" s="124"/>
      <c r="DS141" s="125"/>
      <c r="DT141" s="125"/>
      <c r="DU141" s="125"/>
      <c r="DV141" t="str">
        <f>DV114</f>
        <v xml:space="preserve"> +RO H2O DAILY</v>
      </c>
      <c r="DZ141" s="133"/>
      <c r="EA141" s="133"/>
      <c r="EE141" s="124"/>
      <c r="EG141" s="125"/>
      <c r="EH141" t="str">
        <f>EH114</f>
        <v xml:space="preserve"> +RO H2O DAILY</v>
      </c>
      <c r="EL141" s="133"/>
      <c r="EM141" s="133"/>
      <c r="EQ141" s="124"/>
      <c r="ES141" s="125"/>
      <c r="ET141" t="str">
        <f>ET114</f>
        <v xml:space="preserve"> +RO H2O DAILY</v>
      </c>
      <c r="EX141" s="133"/>
      <c r="EY141" s="133"/>
      <c r="FC141" s="124"/>
      <c r="FE141" s="125"/>
      <c r="FF141" t="str">
        <f>FF114</f>
        <v xml:space="preserve"> +RO H2O DAILY</v>
      </c>
      <c r="FJ141" s="133"/>
      <c r="FK141" s="133"/>
      <c r="FO141" s="124"/>
      <c r="FQ141" s="125"/>
      <c r="FR141" t="str">
        <f>FR114</f>
        <v xml:space="preserve"> +RO H2O DAILY</v>
      </c>
      <c r="FV141" s="133"/>
      <c r="FW141" s="133"/>
      <c r="GA141" s="124"/>
      <c r="GC141" s="125"/>
      <c r="GD141" s="125"/>
      <c r="GE141" s="125"/>
      <c r="GF141" t="str">
        <f>GF114</f>
        <v xml:space="preserve"> +RO H2O DAILY</v>
      </c>
      <c r="GJ141" s="133"/>
      <c r="GK141" s="133"/>
      <c r="GO141" s="124"/>
      <c r="GQ141" s="125"/>
      <c r="GR141" t="str">
        <f>GR114</f>
        <v xml:space="preserve"> +RO H2O DAILY</v>
      </c>
      <c r="GV141" s="133"/>
      <c r="GW141" s="133"/>
      <c r="HA141" s="124"/>
      <c r="HC141" s="125"/>
      <c r="HD141" t="str">
        <f>HD114</f>
        <v xml:space="preserve"> +RO H2O DAILY</v>
      </c>
      <c r="HH141" s="133"/>
      <c r="HI141" s="133"/>
      <c r="HM141" s="124"/>
      <c r="HO141" s="125"/>
      <c r="HP141" t="str">
        <f>HP114</f>
        <v xml:space="preserve"> +RO H2O DAILY</v>
      </c>
      <c r="HT141" s="133"/>
      <c r="HU141" s="133"/>
      <c r="HY141" s="124"/>
      <c r="IA141" s="125"/>
      <c r="IB141" t="str">
        <f>IB114</f>
        <v xml:space="preserve"> +RO H2O DAILY</v>
      </c>
      <c r="IF141" s="133"/>
      <c r="IG141" s="133"/>
      <c r="IK141" s="124"/>
      <c r="IM141" s="125"/>
      <c r="IN141" s="125"/>
      <c r="IO141" s="125"/>
      <c r="IP141" t="str">
        <f>IP114</f>
        <v xml:space="preserve"> +RO H2O DAILY</v>
      </c>
      <c r="IT141" s="133"/>
      <c r="IU141" s="133"/>
      <c r="IY141" s="124"/>
      <c r="JA141" s="125"/>
      <c r="JB141" t="str">
        <f>JB114</f>
        <v xml:space="preserve"> +RO H2O DAILY</v>
      </c>
      <c r="JF141" s="133"/>
      <c r="JG141" s="133"/>
      <c r="JK141" s="124"/>
      <c r="JM141" s="125"/>
      <c r="JN141" t="str">
        <f>JN114</f>
        <v xml:space="preserve"> +RO H2O DAILY</v>
      </c>
      <c r="JR141" s="133"/>
      <c r="JS141" s="133"/>
      <c r="JW141" s="124"/>
      <c r="JY141" s="125"/>
      <c r="JZ141" t="str">
        <f>JZ114</f>
        <v xml:space="preserve"> +RO H2O DAILY</v>
      </c>
      <c r="KD141" s="133"/>
      <c r="KE141" s="133"/>
      <c r="KI141" s="124"/>
      <c r="KK141" s="125"/>
      <c r="KL141" t="str">
        <f>KL114</f>
        <v xml:space="preserve"> +RO H2O DAILY</v>
      </c>
    </row>
    <row r="145" spans="2:3">
      <c r="B145" s="34" t="s">
        <v>370</v>
      </c>
    </row>
    <row r="146" spans="2:3" ht="15.75">
      <c r="B146" s="371" t="s">
        <v>371</v>
      </c>
    </row>
    <row r="147" spans="2:3" ht="15.75">
      <c r="B147" s="371"/>
    </row>
    <row r="154" spans="2:3" ht="90">
      <c r="B154" s="585" t="s">
        <v>372</v>
      </c>
      <c r="C154" s="585"/>
    </row>
    <row r="155" spans="2:3">
      <c r="B155" s="585"/>
      <c r="C155" s="585"/>
    </row>
    <row r="156" spans="2:3">
      <c r="B156" s="585"/>
      <c r="C156" s="585"/>
    </row>
    <row r="157" spans="2:3">
      <c r="B157" s="32" t="s">
        <v>53</v>
      </c>
      <c r="C157" s="32">
        <v>2</v>
      </c>
    </row>
    <row r="158" spans="2:3">
      <c r="B158" s="32" t="s">
        <v>373</v>
      </c>
      <c r="C158" s="32">
        <v>1.3839999999999999</v>
      </c>
    </row>
    <row r="159" spans="2:3">
      <c r="B159" s="32" t="s">
        <v>44</v>
      </c>
      <c r="C159" s="32">
        <v>1.29</v>
      </c>
    </row>
  </sheetData>
  <mergeCells count="125">
    <mergeCell ref="KL72:KV72"/>
    <mergeCell ref="KL59:KV59"/>
    <mergeCell ref="KL52:KV52"/>
    <mergeCell ref="JB59:JL59"/>
    <mergeCell ref="IP59:IZ59"/>
    <mergeCell ref="JZ52:KJ52"/>
    <mergeCell ref="JN52:JX52"/>
    <mergeCell ref="JB52:JL52"/>
    <mergeCell ref="IP52:IZ52"/>
    <mergeCell ref="DV52:EF52"/>
    <mergeCell ref="DH52:DR52"/>
    <mergeCell ref="IB52:IL52"/>
    <mergeCell ref="HP52:HZ52"/>
    <mergeCell ref="HD52:HN52"/>
    <mergeCell ref="GR52:HB52"/>
    <mergeCell ref="JZ72:KJ72"/>
    <mergeCell ref="JN72:JX72"/>
    <mergeCell ref="JB72:JL72"/>
    <mergeCell ref="IP72:IZ72"/>
    <mergeCell ref="JZ59:KJ59"/>
    <mergeCell ref="JN59:JX59"/>
    <mergeCell ref="IB72:IL72"/>
    <mergeCell ref="HP72:HZ72"/>
    <mergeCell ref="HD72:HN72"/>
    <mergeCell ref="GR72:HB72"/>
    <mergeCell ref="IB59:IL59"/>
    <mergeCell ref="HP59:HZ59"/>
    <mergeCell ref="HD59:HN59"/>
    <mergeCell ref="GR59:HB59"/>
    <mergeCell ref="CV52:DF52"/>
    <mergeCell ref="GF72:GP72"/>
    <mergeCell ref="FR72:GB72"/>
    <mergeCell ref="FF72:FP72"/>
    <mergeCell ref="ET72:FD72"/>
    <mergeCell ref="GF59:GP59"/>
    <mergeCell ref="FR59:GB59"/>
    <mergeCell ref="BL52:BV52"/>
    <mergeCell ref="AX52:BH52"/>
    <mergeCell ref="EH72:ER72"/>
    <mergeCell ref="DV72:EF72"/>
    <mergeCell ref="DH72:DR72"/>
    <mergeCell ref="CV72:DF72"/>
    <mergeCell ref="EH59:ER59"/>
    <mergeCell ref="DV59:EF59"/>
    <mergeCell ref="DH59:DR59"/>
    <mergeCell ref="CV59:DF59"/>
    <mergeCell ref="FF59:FP59"/>
    <mergeCell ref="ET59:FD59"/>
    <mergeCell ref="GF52:GP52"/>
    <mergeCell ref="FR52:GB52"/>
    <mergeCell ref="FF52:FP52"/>
    <mergeCell ref="ET52:FD52"/>
    <mergeCell ref="EH52:ER52"/>
    <mergeCell ref="N52:X52"/>
    <mergeCell ref="B52:L52"/>
    <mergeCell ref="CJ72:CT72"/>
    <mergeCell ref="BX72:CH72"/>
    <mergeCell ref="BL72:BV72"/>
    <mergeCell ref="AX72:BH72"/>
    <mergeCell ref="CJ59:CT59"/>
    <mergeCell ref="BX59:CH59"/>
    <mergeCell ref="BL59:BV59"/>
    <mergeCell ref="AX59:BH59"/>
    <mergeCell ref="N72:X72"/>
    <mergeCell ref="B72:L72"/>
    <mergeCell ref="AL59:AV59"/>
    <mergeCell ref="Z59:AJ59"/>
    <mergeCell ref="N59:X59"/>
    <mergeCell ref="B59:L59"/>
    <mergeCell ref="KL33:KV33"/>
    <mergeCell ref="JZ33:KJ33"/>
    <mergeCell ref="KL4:KV4"/>
    <mergeCell ref="JZ4:KJ4"/>
    <mergeCell ref="AL72:AV72"/>
    <mergeCell ref="Z72:AJ72"/>
    <mergeCell ref="AL52:AV52"/>
    <mergeCell ref="Z52:AJ52"/>
    <mergeCell ref="CJ52:CT52"/>
    <mergeCell ref="BX52:CH52"/>
    <mergeCell ref="JN33:JX33"/>
    <mergeCell ref="JB33:JL33"/>
    <mergeCell ref="IP33:IZ33"/>
    <mergeCell ref="IB33:IL33"/>
    <mergeCell ref="JN4:JX4"/>
    <mergeCell ref="JB4:JL4"/>
    <mergeCell ref="IP4:IZ4"/>
    <mergeCell ref="IB4:IL4"/>
    <mergeCell ref="HP33:HZ33"/>
    <mergeCell ref="HD33:HN33"/>
    <mergeCell ref="GR33:HB33"/>
    <mergeCell ref="GF33:GP33"/>
    <mergeCell ref="HP4:HZ4"/>
    <mergeCell ref="HD4:HN4"/>
    <mergeCell ref="GR4:HB4"/>
    <mergeCell ref="GF4:GP4"/>
    <mergeCell ref="FR33:GB33"/>
    <mergeCell ref="FF33:FP33"/>
    <mergeCell ref="ET33:FD33"/>
    <mergeCell ref="EH33:ER33"/>
    <mergeCell ref="FR4:GB4"/>
    <mergeCell ref="FF4:FP4"/>
    <mergeCell ref="ET4:FD4"/>
    <mergeCell ref="EH4:ER4"/>
    <mergeCell ref="DV33:EF33"/>
    <mergeCell ref="DH33:DR33"/>
    <mergeCell ref="CV33:DF33"/>
    <mergeCell ref="CJ33:CT33"/>
    <mergeCell ref="DV4:EF4"/>
    <mergeCell ref="DH4:DR4"/>
    <mergeCell ref="CV4:DF4"/>
    <mergeCell ref="CJ4:CT4"/>
    <mergeCell ref="BX33:CH33"/>
    <mergeCell ref="BL33:BV33"/>
    <mergeCell ref="AX33:BH33"/>
    <mergeCell ref="AL33:AV33"/>
    <mergeCell ref="BX4:CH4"/>
    <mergeCell ref="BL4:BV4"/>
    <mergeCell ref="AX4:BH4"/>
    <mergeCell ref="AL4:AV4"/>
    <mergeCell ref="B4:L4"/>
    <mergeCell ref="B33:L33"/>
    <mergeCell ref="N33:X33"/>
    <mergeCell ref="Z33:AJ33"/>
    <mergeCell ref="Z4:AJ4"/>
    <mergeCell ref="N4:X4"/>
  </mergeCells>
  <dataValidations count="1">
    <dataValidation type="list" allowBlank="1" showInputMessage="1" showErrorMessage="1" sqref="L6:L31 L35:L48 L54:L57 L61:L70 L74:L77 X6:X31 X35:X48 X54:X57 X61:X70 X74:X77 AJ74:AJ77 AJ61:AJ70 AJ54:AJ57 AJ35:AJ48 AJ6:AJ31 AV6:AV31 AV35:AV48 AV54:AV57 AV61:AV70 AV74:AV77 BH74:BH77 BH61:BH70 BH54:BH57 BH35:BH48 BH7:BH31 BV6:BV31 BV35:BV48 BV54:BV57 BV61:BV70 BV74:BV77 CH74:CH77 CH61:CH70 CH54:CH57 CH35:CH48 CH6:CH31 CT6:CT31 CT35:CT48 CT54:CT57 CT61:CT70 CT74:CT77 DF74:DF77 DF61:DF70 DF54:DF57 DF35:DF48 DF6:DF31 DR6:DR31 DR35:DR48 DR54:DR57 DR61:DR70 DR74:DR77 EF74:EF77 EF61:EF70 EF54:EF57 EF35:EF48 EF6:EF31 ER6:ER31 ER35:ER48 ER54:ER57 ER61:ER70 ER74:ER77 FD74:FD77 FD61:FD70 FD54:FD57 FD35:FD48 FD6:FD31 FP6:FP31 FP35:FP48 FP54:FP57 FP61:FP70 FP74:FP77 GB74:GB77 GB61:GB70 GB54:GB57 GB35:GB48 GB6:GB31 GP6:GP31 GP35:GP48 GP54:GP57 GP61:GP70 GP74:GP77 HB74:HB77 HB61:HB70 HB54:HB57 HB35:HB48 HB6:HB31 HN6:HN31 HN35:HN48 HN54:HN57 HN61:HN70 HN74:HN77 HZ74:HZ77 HZ61:HZ70 HZ54:HZ57 HZ35:HZ48 HZ6:HZ31 IL6:IL31 IL35:IL48 IL54:IL57 IL61:IL70 IL74:IL77 IZ74:IZ77 IZ61:IZ70 IZ54:IZ57 IZ35:IZ48 IZ6:IZ31 JL6:JL31 JL35:JL48 JL54:JL57 JL61:JL70 JL74:JL77 JX74:JX77 JX61:JX70 JX54:JX57 JX35:JX48 JX6:JX31 KJ6:KJ31 KJ35:KJ48 KJ54:KJ57 KJ61:KJ70 KJ74:KJ77 KV74:KV77 KV61:KV70 KV54:KV57 KV35:KV48 KV6:KV31" xr:uid="{33872D4A-1D07-4ED7-BCA5-370DB79B53CC}">
      <formula1>B$119:B$141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Y159"/>
  <sheetViews>
    <sheetView topLeftCell="A38" zoomScaleNormal="100" workbookViewId="0">
      <pane xSplit="1" topLeftCell="KQ1" activePane="topRight" state="frozen"/>
      <selection sqref="A1:B1"/>
      <selection pane="topRight" activeCell="KT56" sqref="KT56"/>
    </sheetView>
  </sheetViews>
  <sheetFormatPr defaultRowHeight="15"/>
  <cols>
    <col min="1" max="1" width="6.85546875" customWidth="1"/>
    <col min="2" max="3" width="10.5703125" customWidth="1"/>
    <col min="4" max="5" width="8.42578125" customWidth="1"/>
    <col min="6" max="11" width="9.140625" customWidth="1"/>
    <col min="12" max="12" width="40.5703125" customWidth="1"/>
    <col min="13" max="13" width="9.140625" customWidth="1"/>
    <col min="14" max="15" width="10.5703125" customWidth="1"/>
    <col min="16" max="17" width="8.42578125" customWidth="1"/>
    <col min="19" max="23" width="9.140625" customWidth="1"/>
    <col min="24" max="24" width="40.5703125" customWidth="1"/>
    <col min="25" max="25" width="9.140625" customWidth="1"/>
    <col min="26" max="27" width="10.5703125" customWidth="1"/>
    <col min="28" max="29" width="8.42578125" customWidth="1"/>
    <col min="31" max="35" width="9.140625" customWidth="1"/>
    <col min="36" max="36" width="40.5703125" customWidth="1"/>
    <col min="37" max="37" width="9.140625" customWidth="1"/>
    <col min="38" max="39" width="10.5703125" customWidth="1"/>
    <col min="40" max="41" width="8.42578125" customWidth="1"/>
    <col min="43" max="47" width="9.140625" customWidth="1"/>
    <col min="48" max="48" width="40.5703125" customWidth="1"/>
    <col min="49" max="49" width="9.140625" customWidth="1"/>
    <col min="50" max="51" width="10.5703125" customWidth="1"/>
    <col min="52" max="53" width="8.42578125" customWidth="1"/>
    <col min="55" max="59" width="9.140625" customWidth="1"/>
    <col min="60" max="60" width="40.5703125" customWidth="1"/>
    <col min="61" max="61" width="9.140625" customWidth="1"/>
    <col min="64" max="65" width="10.5703125" customWidth="1"/>
    <col min="66" max="67" width="8.42578125" customWidth="1"/>
    <col min="69" max="73" width="9.140625" customWidth="1"/>
    <col min="74" max="74" width="40.5703125" customWidth="1"/>
    <col min="75" max="75" width="9.140625" customWidth="1"/>
    <col min="76" max="77" width="10.5703125" customWidth="1"/>
    <col min="78" max="79" width="8.42578125" customWidth="1"/>
    <col min="81" max="85" width="9.140625" customWidth="1"/>
    <col min="86" max="86" width="40.5703125" customWidth="1"/>
    <col min="87" max="87" width="9.140625" customWidth="1"/>
    <col min="88" max="89" width="10.5703125" customWidth="1"/>
    <col min="90" max="91" width="8.42578125" customWidth="1"/>
    <col min="93" max="97" width="9.140625" customWidth="1"/>
    <col min="98" max="98" width="40.5703125" customWidth="1"/>
    <col min="99" max="99" width="9.140625" customWidth="1"/>
    <col min="100" max="101" width="10.5703125" customWidth="1"/>
    <col min="102" max="103" width="8.42578125" customWidth="1"/>
    <col min="105" max="109" width="9.140625" customWidth="1"/>
    <col min="110" max="110" width="40.5703125" customWidth="1"/>
    <col min="111" max="111" width="9.140625" customWidth="1"/>
    <col min="112" max="113" width="10.5703125" customWidth="1"/>
    <col min="114" max="115" width="8.42578125" customWidth="1"/>
    <col min="117" max="121" width="9.140625" customWidth="1"/>
    <col min="122" max="122" width="40.5703125" customWidth="1"/>
    <col min="123" max="123" width="9.140625" customWidth="1"/>
    <col min="126" max="127" width="10.5703125" customWidth="1"/>
    <col min="128" max="129" width="8.42578125" customWidth="1"/>
    <col min="131" max="135" width="9.140625" customWidth="1"/>
    <col min="136" max="136" width="40.5703125" customWidth="1"/>
    <col min="137" max="137" width="9.140625" customWidth="1"/>
    <col min="138" max="139" width="10.5703125" customWidth="1"/>
    <col min="140" max="141" width="8.42578125" customWidth="1"/>
    <col min="143" max="147" width="9.140625" customWidth="1"/>
    <col min="148" max="148" width="40.5703125" customWidth="1"/>
    <col min="149" max="149" width="9.140625" customWidth="1"/>
    <col min="150" max="151" width="10.5703125" customWidth="1"/>
    <col min="152" max="153" width="8.42578125" customWidth="1"/>
    <col min="155" max="159" width="9.140625" customWidth="1"/>
    <col min="160" max="160" width="40.5703125" customWidth="1"/>
    <col min="161" max="161" width="9.140625" customWidth="1"/>
    <col min="162" max="163" width="10.5703125" customWidth="1"/>
    <col min="164" max="165" width="8.42578125" customWidth="1"/>
    <col min="167" max="171" width="9.140625" customWidth="1"/>
    <col min="172" max="172" width="40.5703125" customWidth="1"/>
    <col min="173" max="173" width="9.140625" customWidth="1"/>
    <col min="174" max="175" width="10.5703125" customWidth="1"/>
    <col min="176" max="177" width="8.42578125" customWidth="1"/>
    <col min="179" max="183" width="9.140625" customWidth="1"/>
    <col min="184" max="184" width="40.5703125" customWidth="1"/>
    <col min="185" max="185" width="9.140625" customWidth="1"/>
    <col min="188" max="189" width="10.5703125" customWidth="1"/>
    <col min="190" max="191" width="8.42578125" customWidth="1"/>
    <col min="193" max="197" width="9.140625" customWidth="1"/>
    <col min="198" max="198" width="40.5703125" customWidth="1"/>
    <col min="199" max="199" width="9.140625" customWidth="1"/>
    <col min="200" max="201" width="10.5703125" customWidth="1"/>
    <col min="202" max="203" width="8.42578125" customWidth="1"/>
    <col min="205" max="209" width="9.140625" customWidth="1"/>
    <col min="210" max="210" width="40.5703125" customWidth="1"/>
    <col min="211" max="211" width="9.140625" customWidth="1"/>
    <col min="212" max="213" width="10.5703125" customWidth="1"/>
    <col min="214" max="215" width="8.42578125" customWidth="1"/>
    <col min="217" max="221" width="9.140625" customWidth="1"/>
    <col min="222" max="222" width="40.5703125" customWidth="1"/>
    <col min="223" max="223" width="9.140625" customWidth="1"/>
    <col min="224" max="225" width="10.5703125" customWidth="1"/>
    <col min="226" max="227" width="8.42578125" customWidth="1"/>
    <col min="229" max="233" width="9.140625" customWidth="1"/>
    <col min="234" max="234" width="40.5703125" customWidth="1"/>
    <col min="235" max="235" width="9.140625" customWidth="1"/>
    <col min="236" max="237" width="10.5703125" customWidth="1"/>
    <col min="238" max="239" width="8.42578125" customWidth="1"/>
    <col min="241" max="245" width="9.140625" customWidth="1"/>
    <col min="246" max="246" width="40.5703125" customWidth="1"/>
    <col min="247" max="247" width="9.140625" customWidth="1"/>
    <col min="250" max="251" width="10.5703125" customWidth="1"/>
    <col min="252" max="253" width="8.42578125" customWidth="1"/>
    <col min="255" max="259" width="9.140625" customWidth="1"/>
    <col min="260" max="260" width="40.5703125" customWidth="1"/>
    <col min="261" max="261" width="9.140625" customWidth="1"/>
    <col min="262" max="263" width="10.5703125" customWidth="1"/>
    <col min="264" max="265" width="8.42578125" customWidth="1"/>
    <col min="267" max="271" width="9.140625" customWidth="1"/>
    <col min="272" max="272" width="40.5703125" customWidth="1"/>
    <col min="273" max="273" width="9.140625" customWidth="1"/>
    <col min="274" max="275" width="10.5703125" customWidth="1"/>
    <col min="276" max="277" width="8.42578125" customWidth="1"/>
    <col min="279" max="283" width="9.140625" customWidth="1"/>
    <col min="284" max="284" width="40.5703125" customWidth="1"/>
    <col min="285" max="285" width="9.140625" customWidth="1"/>
    <col min="286" max="287" width="10.5703125" customWidth="1"/>
    <col min="288" max="289" width="8.42578125" customWidth="1"/>
    <col min="291" max="295" width="9.140625" customWidth="1"/>
    <col min="296" max="296" width="40.5703125" customWidth="1"/>
    <col min="297" max="297" width="9.140625" customWidth="1"/>
    <col min="298" max="299" width="10.5703125" customWidth="1"/>
    <col min="300" max="301" width="8.42578125" customWidth="1"/>
    <col min="303" max="307" width="9.140625" customWidth="1"/>
    <col min="308" max="308" width="40.5703125" customWidth="1"/>
    <col min="309" max="309" width="9.140625" customWidth="1"/>
  </cols>
  <sheetData>
    <row r="1" spans="1:311">
      <c r="B1" s="753" t="s">
        <v>312</v>
      </c>
      <c r="C1" s="402"/>
      <c r="D1" s="8"/>
      <c r="E1" s="3"/>
      <c r="F1" s="4"/>
      <c r="G1" s="5" t="s">
        <v>313</v>
      </c>
      <c r="H1" s="3"/>
      <c r="I1" s="3"/>
      <c r="J1" s="3"/>
      <c r="K1" s="3"/>
      <c r="L1" s="3"/>
      <c r="M1" s="6" t="s">
        <v>314</v>
      </c>
      <c r="N1" s="1" t="s">
        <v>312</v>
      </c>
      <c r="O1" s="2"/>
      <c r="P1" s="8"/>
      <c r="Q1" s="3"/>
      <c r="R1" s="4"/>
      <c r="S1" s="5" t="s">
        <v>313</v>
      </c>
      <c r="T1" s="3"/>
      <c r="U1" s="3"/>
      <c r="V1" s="3"/>
      <c r="W1" s="3"/>
      <c r="X1" s="3"/>
      <c r="Y1" s="6" t="s">
        <v>314</v>
      </c>
      <c r="Z1" s="1" t="s">
        <v>312</v>
      </c>
      <c r="AA1" s="2" t="s">
        <v>315</v>
      </c>
      <c r="AB1" s="3"/>
      <c r="AC1" s="3"/>
      <c r="AD1" s="4"/>
      <c r="AE1" s="4" t="s">
        <v>313</v>
      </c>
      <c r="AF1" s="3"/>
      <c r="AG1" s="3"/>
      <c r="AH1" s="3"/>
      <c r="AI1" s="3"/>
      <c r="AJ1" s="3"/>
      <c r="AK1" s="7" t="s">
        <v>314</v>
      </c>
      <c r="AL1" s="1" t="s">
        <v>312</v>
      </c>
      <c r="AM1" s="2" t="s">
        <v>315</v>
      </c>
      <c r="AN1" s="3"/>
      <c r="AO1" s="3"/>
      <c r="AP1" s="8"/>
      <c r="AQ1" s="5" t="s">
        <v>313</v>
      </c>
      <c r="AR1" s="3"/>
      <c r="AS1" s="3"/>
      <c r="AT1" s="3"/>
      <c r="AU1" s="3"/>
      <c r="AV1" s="3"/>
      <c r="AW1" s="6" t="s">
        <v>314</v>
      </c>
      <c r="AX1" s="1" t="s">
        <v>312</v>
      </c>
      <c r="AY1" s="2" t="s">
        <v>315</v>
      </c>
      <c r="AZ1" s="3"/>
      <c r="BA1" s="3"/>
      <c r="BB1" s="4"/>
      <c r="BC1" s="5" t="s">
        <v>313</v>
      </c>
      <c r="BD1" s="3"/>
      <c r="BE1" s="3"/>
      <c r="BF1" s="3"/>
      <c r="BG1" s="3"/>
      <c r="BH1" s="9"/>
      <c r="BI1" s="7" t="s">
        <v>314</v>
      </c>
      <c r="BJ1" s="125"/>
      <c r="BK1" s="10" t="s">
        <v>316</v>
      </c>
      <c r="BL1" s="1" t="s">
        <v>312</v>
      </c>
      <c r="BM1" s="2" t="s">
        <v>315</v>
      </c>
      <c r="BN1" s="3"/>
      <c r="BO1" s="3"/>
      <c r="BP1" s="4"/>
      <c r="BQ1" s="5" t="s">
        <v>313</v>
      </c>
      <c r="BR1" s="3"/>
      <c r="BS1" s="3"/>
      <c r="BT1" s="3"/>
      <c r="BU1" s="3"/>
      <c r="BV1" s="3"/>
      <c r="BW1" s="7" t="s">
        <v>314</v>
      </c>
      <c r="BX1" s="1" t="s">
        <v>312</v>
      </c>
      <c r="BY1" s="2" t="s">
        <v>315</v>
      </c>
      <c r="BZ1" s="3"/>
      <c r="CA1" s="3"/>
      <c r="CB1" s="4"/>
      <c r="CC1" s="5" t="s">
        <v>313</v>
      </c>
      <c r="CD1" s="3"/>
      <c r="CE1" s="3"/>
      <c r="CF1" s="3"/>
      <c r="CG1" s="3"/>
      <c r="CH1" s="3"/>
      <c r="CI1" s="6" t="s">
        <v>314</v>
      </c>
      <c r="CJ1" s="1" t="s">
        <v>312</v>
      </c>
      <c r="CK1" s="2" t="s">
        <v>315</v>
      </c>
      <c r="CL1" s="3"/>
      <c r="CM1" s="3"/>
      <c r="CN1" s="4"/>
      <c r="CO1" s="5" t="s">
        <v>313</v>
      </c>
      <c r="CP1" s="3"/>
      <c r="CQ1" s="3"/>
      <c r="CR1" s="3"/>
      <c r="CS1" s="3"/>
      <c r="CT1" s="3"/>
      <c r="CU1" s="6" t="s">
        <v>314</v>
      </c>
      <c r="CV1" s="1" t="s">
        <v>312</v>
      </c>
      <c r="CW1" s="2" t="s">
        <v>315</v>
      </c>
      <c r="CX1" s="3"/>
      <c r="CY1" s="3"/>
      <c r="CZ1" s="8"/>
      <c r="DA1" s="5" t="s">
        <v>313</v>
      </c>
      <c r="DB1" s="3"/>
      <c r="DC1" s="3"/>
      <c r="DD1" s="3"/>
      <c r="DE1" s="3"/>
      <c r="DF1" s="3"/>
      <c r="DG1" s="6" t="s">
        <v>314</v>
      </c>
      <c r="DH1" s="1" t="s">
        <v>312</v>
      </c>
      <c r="DI1" s="2" t="s">
        <v>315</v>
      </c>
      <c r="DJ1" s="3"/>
      <c r="DK1" s="3"/>
      <c r="DL1" s="4"/>
      <c r="DM1" s="5" t="s">
        <v>313</v>
      </c>
      <c r="DN1" s="3"/>
      <c r="DO1" s="3"/>
      <c r="DP1" s="3"/>
      <c r="DQ1" s="3"/>
      <c r="DR1" s="9"/>
      <c r="DS1" s="7" t="s">
        <v>314</v>
      </c>
      <c r="DT1" s="125"/>
      <c r="DU1" s="10" t="s">
        <v>316</v>
      </c>
      <c r="DV1" s="1" t="s">
        <v>312</v>
      </c>
      <c r="DW1" s="2" t="s">
        <v>315</v>
      </c>
      <c r="DX1" s="3"/>
      <c r="DY1" s="3"/>
      <c r="DZ1" s="4"/>
      <c r="EA1" s="5" t="s">
        <v>313</v>
      </c>
      <c r="EB1" s="3"/>
      <c r="EC1" s="3"/>
      <c r="ED1" s="3"/>
      <c r="EE1" s="3"/>
      <c r="EF1" s="3"/>
      <c r="EG1" s="6" t="s">
        <v>314</v>
      </c>
      <c r="EH1" s="1" t="s">
        <v>312</v>
      </c>
      <c r="EI1" s="2" t="s">
        <v>315</v>
      </c>
      <c r="EJ1" s="3"/>
      <c r="EK1" s="3"/>
      <c r="EL1" s="4"/>
      <c r="EM1" s="5" t="s">
        <v>313</v>
      </c>
      <c r="EN1" s="3"/>
      <c r="EO1" s="3"/>
      <c r="EP1" s="3"/>
      <c r="EQ1" s="3"/>
      <c r="ER1" s="3"/>
      <c r="ES1" s="6" t="s">
        <v>314</v>
      </c>
      <c r="ET1" s="1" t="s">
        <v>312</v>
      </c>
      <c r="EU1" s="2" t="s">
        <v>315</v>
      </c>
      <c r="EV1" s="3"/>
      <c r="EW1" s="3"/>
      <c r="EX1" s="4"/>
      <c r="EY1" s="5" t="s">
        <v>313</v>
      </c>
      <c r="EZ1" s="3"/>
      <c r="FA1" s="3"/>
      <c r="FB1" s="3"/>
      <c r="FC1" s="3"/>
      <c r="FD1" s="3"/>
      <c r="FE1" s="6" t="s">
        <v>314</v>
      </c>
      <c r="FF1" s="1" t="s">
        <v>312</v>
      </c>
      <c r="FG1" s="2" t="s">
        <v>315</v>
      </c>
      <c r="FH1" s="3"/>
      <c r="FI1" s="3"/>
      <c r="FJ1" s="4"/>
      <c r="FK1" s="5" t="s">
        <v>313</v>
      </c>
      <c r="FL1" s="3"/>
      <c r="FM1" s="3"/>
      <c r="FN1" s="3"/>
      <c r="FO1" s="3"/>
      <c r="FP1" s="3"/>
      <c r="FQ1" s="6" t="s">
        <v>314</v>
      </c>
      <c r="FR1" s="1" t="s">
        <v>312</v>
      </c>
      <c r="FS1" s="2" t="s">
        <v>315</v>
      </c>
      <c r="FT1" s="3"/>
      <c r="FU1" s="3"/>
      <c r="FV1" s="4"/>
      <c r="FW1" s="5" t="s">
        <v>313</v>
      </c>
      <c r="FX1" s="3"/>
      <c r="FY1" s="3"/>
      <c r="FZ1" s="3"/>
      <c r="GA1" s="3"/>
      <c r="GB1" s="3"/>
      <c r="GC1" s="6" t="s">
        <v>314</v>
      </c>
      <c r="GD1" s="125"/>
      <c r="GE1" s="10" t="s">
        <v>316</v>
      </c>
      <c r="GF1" s="1" t="s">
        <v>312</v>
      </c>
      <c r="GG1" s="2" t="s">
        <v>315</v>
      </c>
      <c r="GH1" s="3"/>
      <c r="GI1" s="3"/>
      <c r="GJ1" s="4"/>
      <c r="GK1" s="5" t="s">
        <v>313</v>
      </c>
      <c r="GL1" s="3"/>
      <c r="GM1" s="3"/>
      <c r="GN1" s="3"/>
      <c r="GO1" s="3"/>
      <c r="GP1" s="3"/>
      <c r="GQ1" s="7" t="s">
        <v>314</v>
      </c>
      <c r="GR1" s="1" t="s">
        <v>312</v>
      </c>
      <c r="GS1" s="2" t="s">
        <v>315</v>
      </c>
      <c r="GT1" s="3"/>
      <c r="GU1" s="3"/>
      <c r="GV1" s="4"/>
      <c r="GW1" s="5" t="s">
        <v>313</v>
      </c>
      <c r="GX1" s="3"/>
      <c r="GY1" s="3"/>
      <c r="GZ1" s="3"/>
      <c r="HA1" s="3"/>
      <c r="HB1" s="3"/>
      <c r="HC1" s="6" t="s">
        <v>314</v>
      </c>
      <c r="HD1" s="1" t="s">
        <v>312</v>
      </c>
      <c r="HE1" s="2" t="s">
        <v>315</v>
      </c>
      <c r="HF1" s="3"/>
      <c r="HG1" s="3"/>
      <c r="HH1" s="4"/>
      <c r="HI1" s="5" t="s">
        <v>313</v>
      </c>
      <c r="HJ1" s="3"/>
      <c r="HK1" s="3"/>
      <c r="HL1" s="3"/>
      <c r="HM1" s="3"/>
      <c r="HN1" s="3"/>
      <c r="HO1" s="6" t="s">
        <v>314</v>
      </c>
      <c r="HP1" s="1" t="s">
        <v>312</v>
      </c>
      <c r="HQ1" s="2" t="s">
        <v>315</v>
      </c>
      <c r="HR1" s="3"/>
      <c r="HS1" s="3"/>
      <c r="HT1" s="4"/>
      <c r="HU1" s="5" t="s">
        <v>313</v>
      </c>
      <c r="HV1" s="3"/>
      <c r="HW1" s="3"/>
      <c r="HX1" s="3"/>
      <c r="HY1" s="3"/>
      <c r="HZ1" s="3"/>
      <c r="IA1" s="7" t="s">
        <v>314</v>
      </c>
      <c r="IB1" s="1" t="s">
        <v>312</v>
      </c>
      <c r="IC1" s="2" t="s">
        <v>315</v>
      </c>
      <c r="ID1" s="3"/>
      <c r="IE1" s="3"/>
      <c r="IF1" s="4"/>
      <c r="IG1" s="5" t="s">
        <v>313</v>
      </c>
      <c r="IH1" s="3"/>
      <c r="II1" s="3"/>
      <c r="IJ1" s="3"/>
      <c r="IK1" s="3"/>
      <c r="IL1" s="3"/>
      <c r="IM1" s="6" t="s">
        <v>314</v>
      </c>
      <c r="IN1" s="125"/>
      <c r="IO1" s="10" t="s">
        <v>316</v>
      </c>
      <c r="IP1" s="1" t="s">
        <v>312</v>
      </c>
      <c r="IQ1" s="2" t="s">
        <v>315</v>
      </c>
      <c r="IR1" s="3"/>
      <c r="IS1" s="3"/>
      <c r="IT1" s="4"/>
      <c r="IU1" s="5" t="s">
        <v>313</v>
      </c>
      <c r="IV1" s="3"/>
      <c r="IW1" s="3"/>
      <c r="IX1" s="3"/>
      <c r="IY1" s="3"/>
      <c r="IZ1" s="3"/>
      <c r="JA1" s="6" t="s">
        <v>314</v>
      </c>
      <c r="JB1" s="1" t="s">
        <v>312</v>
      </c>
      <c r="JC1" s="2" t="s">
        <v>315</v>
      </c>
      <c r="JD1" s="8"/>
      <c r="JE1" s="3"/>
      <c r="JF1" s="4"/>
      <c r="JG1" s="5" t="s">
        <v>313</v>
      </c>
      <c r="JH1" s="3"/>
      <c r="JI1" s="3"/>
      <c r="JJ1" s="3"/>
      <c r="JK1" s="3"/>
      <c r="JL1" s="3"/>
      <c r="JM1" s="6" t="s">
        <v>314</v>
      </c>
      <c r="JN1" s="1" t="s">
        <v>312</v>
      </c>
      <c r="JO1" s="2" t="s">
        <v>315</v>
      </c>
      <c r="JP1" s="8"/>
      <c r="JQ1" s="3"/>
      <c r="JR1" s="4"/>
      <c r="JS1" s="5" t="s">
        <v>313</v>
      </c>
      <c r="JT1" s="3"/>
      <c r="JU1" s="3"/>
      <c r="JV1" s="3"/>
      <c r="JW1" s="3"/>
      <c r="JX1" s="3"/>
      <c r="JY1" s="6" t="s">
        <v>314</v>
      </c>
      <c r="JZ1" s="1" t="s">
        <v>312</v>
      </c>
      <c r="KA1" s="2" t="s">
        <v>315</v>
      </c>
      <c r="KB1" s="3"/>
      <c r="KC1" s="3"/>
      <c r="KD1" s="4"/>
      <c r="KE1" s="5" t="s">
        <v>313</v>
      </c>
      <c r="KF1" s="3"/>
      <c r="KG1" s="3"/>
      <c r="KH1" s="3"/>
      <c r="KI1" s="3"/>
      <c r="KJ1" s="3"/>
      <c r="KK1" s="6" t="s">
        <v>314</v>
      </c>
      <c r="KL1" s="1" t="s">
        <v>312</v>
      </c>
      <c r="KM1" s="2" t="s">
        <v>315</v>
      </c>
      <c r="KN1" s="3"/>
      <c r="KO1" s="3"/>
      <c r="KP1" s="4"/>
      <c r="KQ1" s="5" t="s">
        <v>313</v>
      </c>
      <c r="KR1" s="3"/>
      <c r="KS1" s="3"/>
      <c r="KT1" s="3"/>
      <c r="KU1" s="3"/>
      <c r="KV1" s="3"/>
      <c r="KW1" s="4" t="s">
        <v>314</v>
      </c>
      <c r="KX1" s="125"/>
      <c r="KY1" s="10" t="s">
        <v>316</v>
      </c>
    </row>
    <row r="2" spans="1:311">
      <c r="B2" s="754" t="s">
        <v>317</v>
      </c>
      <c r="C2" s="12" t="s">
        <v>318</v>
      </c>
      <c r="D2" s="399"/>
      <c r="E2" s="13"/>
      <c r="F2" s="14"/>
      <c r="G2" s="15" t="s">
        <v>319</v>
      </c>
      <c r="H2" s="38">
        <f>MWTh!H2</f>
        <v>46300</v>
      </c>
      <c r="I2" s="13"/>
      <c r="J2" s="13"/>
      <c r="K2" s="13"/>
      <c r="L2" s="13"/>
      <c r="M2" s="17">
        <v>1</v>
      </c>
      <c r="N2" s="11" t="s">
        <v>317</v>
      </c>
      <c r="O2" s="12" t="s">
        <v>318</v>
      </c>
      <c r="P2" s="399"/>
      <c r="Q2" s="13"/>
      <c r="R2" s="14"/>
      <c r="S2" s="15" t="s">
        <v>319</v>
      </c>
      <c r="T2" s="38">
        <f>H2+1</f>
        <v>46301</v>
      </c>
      <c r="U2" s="13"/>
      <c r="V2" s="13"/>
      <c r="W2" s="13"/>
      <c r="X2" s="13"/>
      <c r="Y2" s="17">
        <v>1</v>
      </c>
      <c r="Z2" s="11" t="s">
        <v>317</v>
      </c>
      <c r="AA2" s="12" t="s">
        <v>318</v>
      </c>
      <c r="AB2" s="13"/>
      <c r="AC2" s="13"/>
      <c r="AD2" s="14"/>
      <c r="AE2" s="15" t="s">
        <v>319</v>
      </c>
      <c r="AF2" s="38">
        <f>T2+1</f>
        <v>46302</v>
      </c>
      <c r="AG2" s="13"/>
      <c r="AH2" s="13"/>
      <c r="AI2" s="13"/>
      <c r="AJ2" s="13"/>
      <c r="AK2" s="17">
        <v>1</v>
      </c>
      <c r="AL2" s="11" t="s">
        <v>317</v>
      </c>
      <c r="AM2" s="12" t="s">
        <v>318</v>
      </c>
      <c r="AN2" s="13"/>
      <c r="AO2" s="13"/>
      <c r="AP2" s="14"/>
      <c r="AQ2" s="15" t="s">
        <v>319</v>
      </c>
      <c r="AR2" s="38">
        <f>AF2+1</f>
        <v>46303</v>
      </c>
      <c r="AS2" s="13"/>
      <c r="AT2" s="13"/>
      <c r="AU2" s="13"/>
      <c r="AV2" s="13"/>
      <c r="AW2" s="17">
        <v>1</v>
      </c>
      <c r="AX2" s="11" t="s">
        <v>317</v>
      </c>
      <c r="AY2" s="12" t="s">
        <v>318</v>
      </c>
      <c r="AZ2" s="13"/>
      <c r="BA2" s="13"/>
      <c r="BB2" s="14"/>
      <c r="BC2" s="15" t="s">
        <v>319</v>
      </c>
      <c r="BD2" s="39">
        <f>AR2+1</f>
        <v>46304</v>
      </c>
      <c r="BE2" s="13"/>
      <c r="BF2" s="13"/>
      <c r="BG2" s="13"/>
      <c r="BH2" s="18"/>
      <c r="BI2" s="17">
        <v>1</v>
      </c>
      <c r="BJ2" s="19"/>
      <c r="BK2" s="19"/>
      <c r="BL2" s="11" t="s">
        <v>317</v>
      </c>
      <c r="BM2" s="12" t="s">
        <v>318</v>
      </c>
      <c r="BN2" s="13"/>
      <c r="BO2" s="13"/>
      <c r="BP2" s="14"/>
      <c r="BQ2" s="15" t="s">
        <v>319</v>
      </c>
      <c r="BR2" s="16">
        <f>BD2+3</f>
        <v>46307</v>
      </c>
      <c r="BS2" s="13"/>
      <c r="BT2" s="13"/>
      <c r="BU2" s="13"/>
      <c r="BV2" s="13"/>
      <c r="BW2" s="17">
        <v>2</v>
      </c>
      <c r="BX2" s="11" t="s">
        <v>317</v>
      </c>
      <c r="BY2" s="12" t="s">
        <v>318</v>
      </c>
      <c r="BZ2" s="13"/>
      <c r="CA2" s="13"/>
      <c r="CB2" s="14"/>
      <c r="CC2" s="15" t="s">
        <v>319</v>
      </c>
      <c r="CD2" s="16">
        <f>BR2+1</f>
        <v>46308</v>
      </c>
      <c r="CE2" s="13"/>
      <c r="CF2" s="13"/>
      <c r="CG2" s="13"/>
      <c r="CH2" s="13"/>
      <c r="CI2" s="17">
        <v>2</v>
      </c>
      <c r="CJ2" s="11" t="s">
        <v>317</v>
      </c>
      <c r="CK2" s="12" t="s">
        <v>318</v>
      </c>
      <c r="CL2" s="13"/>
      <c r="CM2" s="13"/>
      <c r="CN2" s="14"/>
      <c r="CO2" s="15" t="s">
        <v>319</v>
      </c>
      <c r="CP2" s="16">
        <f>CD2+1</f>
        <v>46309</v>
      </c>
      <c r="CQ2" s="13"/>
      <c r="CR2" s="13"/>
      <c r="CS2" s="13"/>
      <c r="CT2" s="13"/>
      <c r="CU2" s="17">
        <v>2</v>
      </c>
      <c r="CV2" s="11" t="s">
        <v>317</v>
      </c>
      <c r="CW2" s="12" t="s">
        <v>318</v>
      </c>
      <c r="CX2" s="13"/>
      <c r="CY2" s="13"/>
      <c r="CZ2" s="14"/>
      <c r="DA2" s="15" t="s">
        <v>319</v>
      </c>
      <c r="DB2" s="16">
        <f>CP2+1</f>
        <v>46310</v>
      </c>
      <c r="DC2" s="13"/>
      <c r="DD2" s="13"/>
      <c r="DE2" s="13"/>
      <c r="DF2" s="13"/>
      <c r="DG2" s="17">
        <v>2</v>
      </c>
      <c r="DH2" s="11" t="s">
        <v>317</v>
      </c>
      <c r="DI2" s="12" t="s">
        <v>318</v>
      </c>
      <c r="DJ2" s="13"/>
      <c r="DK2" s="13"/>
      <c r="DL2" s="14"/>
      <c r="DM2" s="15" t="s">
        <v>319</v>
      </c>
      <c r="DN2" s="16">
        <f>DB2+1</f>
        <v>46311</v>
      </c>
      <c r="DO2" s="13"/>
      <c r="DP2" s="13"/>
      <c r="DQ2" s="13"/>
      <c r="DR2" s="20"/>
      <c r="DS2" s="17">
        <v>2</v>
      </c>
      <c r="DT2" s="19"/>
      <c r="DU2" s="19"/>
      <c r="DV2" s="11" t="s">
        <v>317</v>
      </c>
      <c r="DW2" s="12" t="s">
        <v>318</v>
      </c>
      <c r="DX2" s="13"/>
      <c r="DY2" s="13"/>
      <c r="DZ2" s="14"/>
      <c r="EA2" s="15" t="s">
        <v>319</v>
      </c>
      <c r="EB2" s="16">
        <f>DN2+3</f>
        <v>46314</v>
      </c>
      <c r="EC2" s="13"/>
      <c r="ED2" s="13"/>
      <c r="EE2" s="13"/>
      <c r="EF2" s="13"/>
      <c r="EG2" s="17">
        <v>3</v>
      </c>
      <c r="EH2" s="11" t="s">
        <v>317</v>
      </c>
      <c r="EI2" s="12" t="s">
        <v>318</v>
      </c>
      <c r="EJ2" s="13"/>
      <c r="EK2" s="13"/>
      <c r="EL2" s="14"/>
      <c r="EM2" s="15" t="s">
        <v>319</v>
      </c>
      <c r="EN2" s="16">
        <f>EB2+1</f>
        <v>46315</v>
      </c>
      <c r="EO2" s="13"/>
      <c r="EP2" s="13"/>
      <c r="EQ2" s="13"/>
      <c r="ER2" s="13"/>
      <c r="ES2" s="17">
        <v>3</v>
      </c>
      <c r="ET2" s="11" t="s">
        <v>317</v>
      </c>
      <c r="EU2" s="12" t="s">
        <v>318</v>
      </c>
      <c r="EV2" s="13"/>
      <c r="EW2" s="13"/>
      <c r="EX2" s="14"/>
      <c r="EY2" s="15" t="s">
        <v>319</v>
      </c>
      <c r="EZ2" s="16">
        <f>EN2+1</f>
        <v>46316</v>
      </c>
      <c r="FA2" s="13"/>
      <c r="FB2" s="13"/>
      <c r="FC2" s="13"/>
      <c r="FD2" s="13"/>
      <c r="FE2" s="17">
        <v>3</v>
      </c>
      <c r="FF2" s="11" t="s">
        <v>317</v>
      </c>
      <c r="FG2" s="12" t="s">
        <v>318</v>
      </c>
      <c r="FH2" s="13"/>
      <c r="FI2" s="13"/>
      <c r="FJ2" s="14"/>
      <c r="FK2" s="15" t="s">
        <v>319</v>
      </c>
      <c r="FL2" s="16">
        <f>EZ2+1</f>
        <v>46317</v>
      </c>
      <c r="FM2" s="13"/>
      <c r="FN2" s="13"/>
      <c r="FO2" s="13"/>
      <c r="FP2" s="13"/>
      <c r="FQ2" s="17">
        <v>3</v>
      </c>
      <c r="FR2" s="11" t="s">
        <v>317</v>
      </c>
      <c r="FS2" s="12" t="s">
        <v>318</v>
      </c>
      <c r="FT2" s="13"/>
      <c r="FU2" s="13"/>
      <c r="FV2" s="14"/>
      <c r="FW2" s="15" t="s">
        <v>319</v>
      </c>
      <c r="FX2" s="16">
        <f>FL2+1</f>
        <v>46318</v>
      </c>
      <c r="FY2" s="13"/>
      <c r="FZ2" s="13"/>
      <c r="GA2" s="13"/>
      <c r="GB2" s="13"/>
      <c r="GC2" s="17">
        <v>3</v>
      </c>
      <c r="GD2" s="19"/>
      <c r="GE2" s="19"/>
      <c r="GF2" s="11" t="s">
        <v>317</v>
      </c>
      <c r="GG2" s="12" t="s">
        <v>318</v>
      </c>
      <c r="GH2" s="13"/>
      <c r="GI2" s="13"/>
      <c r="GJ2" s="14"/>
      <c r="GK2" s="15" t="s">
        <v>319</v>
      </c>
      <c r="GL2" s="16">
        <f>FX2+3</f>
        <v>46321</v>
      </c>
      <c r="GM2" s="13"/>
      <c r="GN2" s="13"/>
      <c r="GO2" s="13"/>
      <c r="GP2" s="13"/>
      <c r="GQ2" s="17">
        <v>4</v>
      </c>
      <c r="GR2" s="11" t="s">
        <v>317</v>
      </c>
      <c r="GS2" s="12" t="s">
        <v>318</v>
      </c>
      <c r="GT2" s="13"/>
      <c r="GU2" s="13"/>
      <c r="GV2" s="14"/>
      <c r="GW2" s="15" t="s">
        <v>319</v>
      </c>
      <c r="GX2" s="16">
        <f>GL2+1</f>
        <v>46322</v>
      </c>
      <c r="GY2" s="13"/>
      <c r="GZ2" s="13"/>
      <c r="HA2" s="13"/>
      <c r="HB2" s="13"/>
      <c r="HC2" s="17">
        <v>4</v>
      </c>
      <c r="HD2" s="11" t="s">
        <v>317</v>
      </c>
      <c r="HE2" s="12" t="s">
        <v>318</v>
      </c>
      <c r="HF2" s="13"/>
      <c r="HG2" s="13"/>
      <c r="HH2" s="14"/>
      <c r="HI2" s="15" t="s">
        <v>319</v>
      </c>
      <c r="HJ2" s="16">
        <f>GX2+1</f>
        <v>46323</v>
      </c>
      <c r="HK2" s="13"/>
      <c r="HL2" s="13"/>
      <c r="HM2" s="13"/>
      <c r="HN2" s="13"/>
      <c r="HO2" s="17">
        <v>4</v>
      </c>
      <c r="HP2" s="11" t="s">
        <v>317</v>
      </c>
      <c r="HQ2" s="12" t="s">
        <v>318</v>
      </c>
      <c r="HR2" s="13"/>
      <c r="HS2" s="13"/>
      <c r="HT2" s="14"/>
      <c r="HU2" s="15" t="s">
        <v>319</v>
      </c>
      <c r="HV2" s="16">
        <f>HJ2+1</f>
        <v>46324</v>
      </c>
      <c r="HW2" s="13"/>
      <c r="HX2" s="13"/>
      <c r="HY2" s="13"/>
      <c r="HZ2" s="13"/>
      <c r="IA2" s="17">
        <v>4</v>
      </c>
      <c r="IB2" s="11" t="s">
        <v>317</v>
      </c>
      <c r="IC2" s="12" t="s">
        <v>318</v>
      </c>
      <c r="ID2" s="13"/>
      <c r="IE2" s="13"/>
      <c r="IF2" s="14"/>
      <c r="IG2" s="15" t="s">
        <v>319</v>
      </c>
      <c r="IH2" s="16">
        <f>HV2+1</f>
        <v>46325</v>
      </c>
      <c r="II2" s="13"/>
      <c r="IJ2" s="13"/>
      <c r="IK2" s="13"/>
      <c r="IL2" s="13"/>
      <c r="IM2" s="17">
        <v>4</v>
      </c>
      <c r="IN2" s="19"/>
      <c r="IO2" s="19"/>
      <c r="IP2" s="11" t="s">
        <v>317</v>
      </c>
      <c r="IQ2" s="12" t="s">
        <v>318</v>
      </c>
      <c r="IR2" s="13"/>
      <c r="IS2" s="13"/>
      <c r="IT2" s="14"/>
      <c r="IU2" s="15" t="s">
        <v>319</v>
      </c>
      <c r="IV2" s="16">
        <f>IH2+3</f>
        <v>46328</v>
      </c>
      <c r="IW2" s="13"/>
      <c r="IX2" s="13"/>
      <c r="IY2" s="13"/>
      <c r="IZ2" s="13"/>
      <c r="JA2" s="17">
        <v>5</v>
      </c>
      <c r="JB2" s="11" t="s">
        <v>317</v>
      </c>
      <c r="JC2" s="12" t="s">
        <v>318</v>
      </c>
      <c r="JD2" s="399"/>
      <c r="JE2" s="13"/>
      <c r="JF2" s="14"/>
      <c r="JG2" s="15" t="s">
        <v>319</v>
      </c>
      <c r="JH2" s="16">
        <f>IV2+1</f>
        <v>46329</v>
      </c>
      <c r="JI2" s="13"/>
      <c r="JJ2" s="13"/>
      <c r="JK2" s="13"/>
      <c r="JL2" s="13"/>
      <c r="JM2" s="17">
        <v>5</v>
      </c>
      <c r="JN2" s="11" t="s">
        <v>317</v>
      </c>
      <c r="JO2" s="12" t="s">
        <v>318</v>
      </c>
      <c r="JP2" s="399"/>
      <c r="JQ2" s="13"/>
      <c r="JR2" s="14"/>
      <c r="JS2" s="15" t="s">
        <v>319</v>
      </c>
      <c r="JT2" s="16">
        <f>JH2+1</f>
        <v>46330</v>
      </c>
      <c r="JU2" s="13"/>
      <c r="JV2" s="13"/>
      <c r="JW2" s="13"/>
      <c r="JX2" s="13"/>
      <c r="JY2" s="17">
        <v>5</v>
      </c>
      <c r="JZ2" s="11" t="s">
        <v>317</v>
      </c>
      <c r="KA2" s="12" t="s">
        <v>318</v>
      </c>
      <c r="KB2" s="13"/>
      <c r="KC2" s="13"/>
      <c r="KD2" s="14"/>
      <c r="KE2" s="15" t="s">
        <v>319</v>
      </c>
      <c r="KF2" s="16">
        <f>JT2+1</f>
        <v>46331</v>
      </c>
      <c r="KG2" s="13"/>
      <c r="KH2" s="13"/>
      <c r="KI2" s="13"/>
      <c r="KJ2" s="13"/>
      <c r="KK2" s="17">
        <v>5</v>
      </c>
      <c r="KL2" s="11" t="s">
        <v>317</v>
      </c>
      <c r="KM2" s="12" t="s">
        <v>318</v>
      </c>
      <c r="KN2" s="13"/>
      <c r="KO2" s="13"/>
      <c r="KP2" s="14"/>
      <c r="KQ2" s="15" t="s">
        <v>319</v>
      </c>
      <c r="KR2" s="16">
        <f>KF2+1</f>
        <v>46332</v>
      </c>
      <c r="KS2" s="13"/>
      <c r="KT2" s="13"/>
      <c r="KU2" s="13"/>
      <c r="KV2" s="13"/>
      <c r="KW2" s="17">
        <v>5</v>
      </c>
      <c r="KX2" s="19"/>
      <c r="KY2" s="19"/>
    </row>
    <row r="3" spans="1:311" ht="15.75" thickBot="1">
      <c r="B3" s="755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4"/>
      <c r="N3" s="583"/>
      <c r="O3" s="582"/>
      <c r="P3" s="582"/>
      <c r="Q3" s="582"/>
      <c r="R3" s="582"/>
      <c r="S3" s="582"/>
      <c r="T3" s="582"/>
      <c r="U3" s="582"/>
      <c r="V3" s="582"/>
      <c r="W3" s="582"/>
      <c r="X3" s="582"/>
      <c r="Y3" s="582"/>
      <c r="Z3" s="582"/>
      <c r="AA3" s="582"/>
      <c r="AB3" s="582"/>
      <c r="AC3" s="582"/>
      <c r="AD3" s="582"/>
      <c r="AE3" s="582"/>
      <c r="AF3" s="582"/>
      <c r="AG3" s="582"/>
      <c r="AH3" s="582"/>
      <c r="AI3" s="582"/>
      <c r="AJ3" s="582"/>
      <c r="AK3" s="582"/>
      <c r="AL3" s="582"/>
      <c r="AM3" s="582"/>
      <c r="AN3" s="582"/>
      <c r="AO3" s="582"/>
      <c r="AP3" s="582"/>
      <c r="AQ3" s="582"/>
      <c r="AR3" s="582"/>
      <c r="AS3" s="582"/>
      <c r="AT3" s="582"/>
      <c r="AU3" s="582"/>
      <c r="AV3" s="582"/>
      <c r="AW3" s="582"/>
      <c r="AX3" s="582"/>
      <c r="AY3" s="582"/>
      <c r="AZ3" s="582"/>
      <c r="BA3" s="582"/>
      <c r="BB3" s="582"/>
      <c r="BC3" s="582"/>
      <c r="BD3" s="582"/>
      <c r="BE3" s="582"/>
      <c r="BF3" s="582"/>
      <c r="BG3" s="582"/>
      <c r="BH3" s="582"/>
      <c r="BI3" s="582"/>
      <c r="BJ3" s="582"/>
      <c r="BK3" s="582"/>
      <c r="BL3" s="583"/>
      <c r="BM3" s="582"/>
      <c r="BN3" s="582"/>
      <c r="BO3" s="582"/>
      <c r="BP3" s="582"/>
      <c r="BQ3" s="582"/>
      <c r="BR3" s="582"/>
      <c r="BS3" s="582"/>
      <c r="BT3" s="582"/>
      <c r="BU3" s="582"/>
      <c r="BV3" s="582"/>
      <c r="BW3" s="584"/>
      <c r="BX3" s="583"/>
      <c r="BY3" s="582"/>
      <c r="BZ3" s="582"/>
      <c r="CA3" s="582"/>
      <c r="CB3" s="582"/>
      <c r="CC3" s="582"/>
      <c r="CD3" s="582"/>
      <c r="CE3" s="582"/>
      <c r="CF3" s="582"/>
      <c r="CG3" s="582"/>
      <c r="CH3" s="582"/>
      <c r="CI3" s="582"/>
      <c r="CJ3" s="582"/>
      <c r="CK3" s="582"/>
      <c r="CL3" s="582"/>
      <c r="CM3" s="582"/>
      <c r="CN3" s="582"/>
      <c r="CO3" s="582"/>
      <c r="CP3" s="582"/>
      <c r="CQ3" s="582"/>
      <c r="CR3" s="582"/>
      <c r="CS3" s="582"/>
      <c r="CT3" s="582"/>
      <c r="CU3" s="582"/>
      <c r="CV3" s="582"/>
      <c r="CW3" s="582"/>
      <c r="CX3" s="582"/>
      <c r="CY3" s="582"/>
      <c r="CZ3" s="582"/>
      <c r="DA3" s="582"/>
      <c r="DB3" s="582"/>
      <c r="DC3" s="582"/>
      <c r="DD3" s="582"/>
      <c r="DE3" s="582"/>
      <c r="DF3" s="582"/>
      <c r="DG3" s="582"/>
      <c r="DH3" s="582"/>
      <c r="DI3" s="582"/>
      <c r="DJ3" s="582"/>
      <c r="DK3" s="582"/>
      <c r="DL3" s="582"/>
      <c r="DM3" s="582"/>
      <c r="DN3" s="582"/>
      <c r="DO3" s="582"/>
      <c r="DP3" s="582"/>
      <c r="DQ3" s="582"/>
      <c r="DR3" s="582"/>
      <c r="DS3" s="582"/>
      <c r="DT3" s="582"/>
      <c r="DU3" s="582"/>
      <c r="DV3" s="583"/>
      <c r="DW3" s="582"/>
      <c r="DX3" s="582"/>
      <c r="DY3" s="582"/>
      <c r="DZ3" s="582"/>
      <c r="EA3" s="582"/>
      <c r="EB3" s="582"/>
      <c r="EC3" s="582"/>
      <c r="ED3" s="582"/>
      <c r="EE3" s="582"/>
      <c r="EF3" s="582"/>
      <c r="EG3" s="584"/>
      <c r="EH3" s="583"/>
      <c r="EI3" s="582"/>
      <c r="EJ3" s="582"/>
      <c r="EK3" s="582"/>
      <c r="EL3" s="582"/>
      <c r="EM3" s="582"/>
      <c r="EN3" s="582"/>
      <c r="EO3" s="582"/>
      <c r="EP3" s="582"/>
      <c r="EQ3" s="582"/>
      <c r="ER3" s="582"/>
      <c r="ES3" s="582"/>
      <c r="ET3" s="582"/>
      <c r="EU3" s="582"/>
      <c r="EV3" s="582"/>
      <c r="EW3" s="582"/>
      <c r="EX3" s="582"/>
      <c r="EY3" s="582"/>
      <c r="EZ3" s="582"/>
      <c r="FA3" s="582"/>
      <c r="FB3" s="582"/>
      <c r="FC3" s="582"/>
      <c r="FD3" s="582"/>
      <c r="FE3" s="582"/>
      <c r="FF3" s="582"/>
      <c r="FG3" s="582"/>
      <c r="FH3" s="582"/>
      <c r="FI3" s="582"/>
      <c r="FJ3" s="582"/>
      <c r="FK3" s="582"/>
      <c r="FL3" s="582"/>
      <c r="FM3" s="582"/>
      <c r="FN3" s="582"/>
      <c r="FO3" s="582"/>
      <c r="FP3" s="582"/>
      <c r="FQ3" s="582"/>
      <c r="FR3" s="582"/>
      <c r="FS3" s="582"/>
      <c r="FT3" s="582"/>
      <c r="FU3" s="582"/>
      <c r="FV3" s="582"/>
      <c r="FW3" s="582"/>
      <c r="FX3" s="582"/>
      <c r="FY3" s="582"/>
      <c r="FZ3" s="582"/>
      <c r="GA3" s="582"/>
      <c r="GB3" s="582"/>
      <c r="GC3" s="582"/>
      <c r="GD3" s="582"/>
      <c r="GE3" s="582"/>
      <c r="GF3" s="583"/>
      <c r="GG3" s="582"/>
      <c r="GH3" s="582"/>
      <c r="GI3" s="582"/>
      <c r="GJ3" s="582"/>
      <c r="GK3" s="582"/>
      <c r="GL3" s="582"/>
      <c r="GM3" s="582"/>
      <c r="GN3" s="582"/>
      <c r="GO3" s="582"/>
      <c r="GP3" s="582"/>
      <c r="GQ3" s="584"/>
      <c r="GR3" s="583"/>
      <c r="GS3" s="582"/>
      <c r="GT3" s="582"/>
      <c r="GU3" s="582"/>
      <c r="GV3" s="582"/>
      <c r="GW3" s="582"/>
      <c r="GX3" s="582"/>
      <c r="GY3" s="582"/>
      <c r="GZ3" s="582"/>
      <c r="HA3" s="582"/>
      <c r="HB3" s="582"/>
      <c r="HC3" s="582"/>
      <c r="HD3" s="582"/>
      <c r="HE3" s="582"/>
      <c r="HF3" s="582"/>
      <c r="HG3" s="582"/>
      <c r="HH3" s="582"/>
      <c r="HI3" s="582"/>
      <c r="HJ3" s="582"/>
      <c r="HK3" s="582"/>
      <c r="HL3" s="582"/>
      <c r="HM3" s="582"/>
      <c r="HN3" s="582"/>
      <c r="HO3" s="582"/>
      <c r="HP3" s="582"/>
      <c r="HQ3" s="582"/>
      <c r="HR3" s="582"/>
      <c r="HS3" s="582"/>
      <c r="HT3" s="582"/>
      <c r="HU3" s="582"/>
      <c r="HV3" s="582"/>
      <c r="HW3" s="582"/>
      <c r="HX3" s="582"/>
      <c r="HY3" s="582"/>
      <c r="HZ3" s="582"/>
      <c r="IA3" s="582"/>
      <c r="IB3" s="582"/>
      <c r="IC3" s="582"/>
      <c r="ID3" s="582"/>
      <c r="IE3" s="582"/>
      <c r="IF3" s="582"/>
      <c r="IG3" s="582"/>
      <c r="IH3" s="582"/>
      <c r="II3" s="582"/>
      <c r="IJ3" s="582"/>
      <c r="IK3" s="582"/>
      <c r="IL3" s="582"/>
      <c r="IM3" s="582"/>
      <c r="IN3" s="582"/>
      <c r="IO3" s="582"/>
      <c r="IP3" s="583"/>
      <c r="IQ3" s="582"/>
      <c r="IR3" s="582"/>
      <c r="IS3" s="582"/>
      <c r="IT3" s="582"/>
      <c r="IU3" s="582"/>
      <c r="IV3" s="582"/>
      <c r="IW3" s="582"/>
      <c r="IX3" s="582"/>
      <c r="IY3" s="582"/>
      <c r="IZ3" s="582"/>
      <c r="JA3" s="584"/>
      <c r="JB3" s="583"/>
      <c r="JC3" s="582"/>
      <c r="JD3" s="582"/>
      <c r="JE3" s="582"/>
      <c r="JF3" s="582"/>
      <c r="JG3" s="582"/>
      <c r="JH3" s="582"/>
      <c r="JI3" s="582"/>
      <c r="JJ3" s="582"/>
      <c r="JK3" s="582"/>
      <c r="JL3" s="582"/>
      <c r="JM3" s="582"/>
      <c r="JN3" s="582"/>
      <c r="JO3" s="582"/>
      <c r="JP3" s="582"/>
      <c r="JQ3" s="582"/>
      <c r="JR3" s="582"/>
      <c r="JS3" s="582"/>
      <c r="JT3" s="582"/>
      <c r="JU3" s="582"/>
      <c r="JV3" s="582"/>
      <c r="JW3" s="582"/>
      <c r="JX3" s="582"/>
      <c r="JY3" s="582"/>
      <c r="JZ3" s="582"/>
      <c r="KA3" s="582"/>
      <c r="KB3" s="582"/>
      <c r="KC3" s="582"/>
      <c r="KD3" s="582"/>
      <c r="KE3" s="582"/>
      <c r="KF3" s="582"/>
      <c r="KG3" s="582"/>
      <c r="KH3" s="582"/>
      <c r="KI3" s="582"/>
      <c r="KJ3" s="582"/>
      <c r="KK3" s="582"/>
      <c r="KL3" s="582"/>
      <c r="KM3" s="582"/>
      <c r="KN3" s="582"/>
      <c r="KO3" s="582"/>
      <c r="KP3" s="582"/>
      <c r="KQ3" s="582"/>
      <c r="KR3" s="582"/>
      <c r="KS3" s="582"/>
      <c r="KT3" s="582"/>
      <c r="KU3" s="582"/>
      <c r="KV3" s="582"/>
      <c r="KW3" s="582"/>
      <c r="KX3" s="582"/>
      <c r="KY3" s="582"/>
    </row>
    <row r="4" spans="1:311" ht="32.25" thickBot="1">
      <c r="A4" s="86"/>
      <c r="B4" s="1282" t="s">
        <v>30</v>
      </c>
      <c r="C4" s="1283"/>
      <c r="D4" s="1283"/>
      <c r="E4" s="1283"/>
      <c r="F4" s="1283"/>
      <c r="G4" s="1283"/>
      <c r="H4" s="1283"/>
      <c r="I4" s="1283"/>
      <c r="J4" s="1283"/>
      <c r="K4" s="1283"/>
      <c r="L4" s="1284"/>
      <c r="M4" s="773">
        <f>H2</f>
        <v>46300</v>
      </c>
      <c r="N4" s="1282" t="s">
        <v>30</v>
      </c>
      <c r="O4" s="1283"/>
      <c r="P4" s="1283"/>
      <c r="Q4" s="1283"/>
      <c r="R4" s="1283"/>
      <c r="S4" s="1283"/>
      <c r="T4" s="1283"/>
      <c r="U4" s="1283"/>
      <c r="V4" s="1283"/>
      <c r="W4" s="1283"/>
      <c r="X4" s="1284"/>
      <c r="Y4" s="386">
        <f>T2</f>
        <v>46301</v>
      </c>
      <c r="Z4" s="1282" t="s">
        <v>30</v>
      </c>
      <c r="AA4" s="1283"/>
      <c r="AB4" s="1283"/>
      <c r="AC4" s="1283"/>
      <c r="AD4" s="1283"/>
      <c r="AE4" s="1283"/>
      <c r="AF4" s="1283"/>
      <c r="AG4" s="1283"/>
      <c r="AH4" s="1283"/>
      <c r="AI4" s="1283"/>
      <c r="AJ4" s="1284"/>
      <c r="AK4" s="23">
        <f>AF2</f>
        <v>46302</v>
      </c>
      <c r="AL4" s="1282" t="s">
        <v>30</v>
      </c>
      <c r="AM4" s="1283"/>
      <c r="AN4" s="1283"/>
      <c r="AO4" s="1283"/>
      <c r="AP4" s="1283"/>
      <c r="AQ4" s="1283"/>
      <c r="AR4" s="1283"/>
      <c r="AS4" s="1283"/>
      <c r="AT4" s="1283"/>
      <c r="AU4" s="1283"/>
      <c r="AV4" s="1284"/>
      <c r="AW4" s="23">
        <f>AR2</f>
        <v>46303</v>
      </c>
      <c r="AX4" s="1282" t="s">
        <v>30</v>
      </c>
      <c r="AY4" s="1283"/>
      <c r="AZ4" s="1283"/>
      <c r="BA4" s="1283"/>
      <c r="BB4" s="1283"/>
      <c r="BC4" s="1283"/>
      <c r="BD4" s="1283"/>
      <c r="BE4" s="1283"/>
      <c r="BF4" s="1283"/>
      <c r="BG4" s="1283"/>
      <c r="BH4" s="1284"/>
      <c r="BI4" s="386">
        <f>BD2</f>
        <v>46304</v>
      </c>
      <c r="BJ4" s="163" t="s">
        <v>320</v>
      </c>
      <c r="BK4" s="129" t="s">
        <v>316</v>
      </c>
      <c r="BL4" s="1282" t="s">
        <v>30</v>
      </c>
      <c r="BM4" s="1283"/>
      <c r="BN4" s="1283"/>
      <c r="BO4" s="1283"/>
      <c r="BP4" s="1283"/>
      <c r="BQ4" s="1283"/>
      <c r="BR4" s="1283"/>
      <c r="BS4" s="1283"/>
      <c r="BT4" s="1283"/>
      <c r="BU4" s="1283"/>
      <c r="BV4" s="1284"/>
      <c r="BW4" s="23">
        <f>BR2</f>
        <v>46307</v>
      </c>
      <c r="BX4" s="1282" t="s">
        <v>30</v>
      </c>
      <c r="BY4" s="1283"/>
      <c r="BZ4" s="1283"/>
      <c r="CA4" s="1283"/>
      <c r="CB4" s="1283"/>
      <c r="CC4" s="1283"/>
      <c r="CD4" s="1283"/>
      <c r="CE4" s="1283"/>
      <c r="CF4" s="1283"/>
      <c r="CG4" s="1283"/>
      <c r="CH4" s="1284"/>
      <c r="CI4" s="386">
        <f>CD2</f>
        <v>46308</v>
      </c>
      <c r="CJ4" s="1282" t="s">
        <v>30</v>
      </c>
      <c r="CK4" s="1283"/>
      <c r="CL4" s="1283"/>
      <c r="CM4" s="1283"/>
      <c r="CN4" s="1283"/>
      <c r="CO4" s="1283"/>
      <c r="CP4" s="1283"/>
      <c r="CQ4" s="1283"/>
      <c r="CR4" s="1283"/>
      <c r="CS4" s="1283"/>
      <c r="CT4" s="1284"/>
      <c r="CU4" s="23">
        <f>CP2</f>
        <v>46309</v>
      </c>
      <c r="CV4" s="1282" t="s">
        <v>30</v>
      </c>
      <c r="CW4" s="1283"/>
      <c r="CX4" s="1283"/>
      <c r="CY4" s="1283"/>
      <c r="CZ4" s="1283"/>
      <c r="DA4" s="1283"/>
      <c r="DB4" s="1283"/>
      <c r="DC4" s="1283"/>
      <c r="DD4" s="1283"/>
      <c r="DE4" s="1283"/>
      <c r="DF4" s="1284"/>
      <c r="DG4" s="23">
        <f>DB2</f>
        <v>46310</v>
      </c>
      <c r="DH4" s="1282" t="s">
        <v>30</v>
      </c>
      <c r="DI4" s="1283"/>
      <c r="DJ4" s="1283"/>
      <c r="DK4" s="1283"/>
      <c r="DL4" s="1283"/>
      <c r="DM4" s="1283"/>
      <c r="DN4" s="1283"/>
      <c r="DO4" s="1283"/>
      <c r="DP4" s="1283"/>
      <c r="DQ4" s="1283"/>
      <c r="DR4" s="1284"/>
      <c r="DS4" s="386">
        <f>DN2</f>
        <v>46311</v>
      </c>
      <c r="DT4" s="128" t="s">
        <v>320</v>
      </c>
      <c r="DU4" s="129" t="s">
        <v>316</v>
      </c>
      <c r="DV4" s="1282" t="s">
        <v>30</v>
      </c>
      <c r="DW4" s="1283"/>
      <c r="DX4" s="1283"/>
      <c r="DY4" s="1283"/>
      <c r="DZ4" s="1283"/>
      <c r="EA4" s="1283"/>
      <c r="EB4" s="1283"/>
      <c r="EC4" s="1283"/>
      <c r="ED4" s="1283"/>
      <c r="EE4" s="1283"/>
      <c r="EF4" s="1284"/>
      <c r="EG4" s="23">
        <f>EB2</f>
        <v>46314</v>
      </c>
      <c r="EH4" s="1282" t="s">
        <v>30</v>
      </c>
      <c r="EI4" s="1283"/>
      <c r="EJ4" s="1283"/>
      <c r="EK4" s="1283"/>
      <c r="EL4" s="1283"/>
      <c r="EM4" s="1283"/>
      <c r="EN4" s="1283"/>
      <c r="EO4" s="1283"/>
      <c r="EP4" s="1283"/>
      <c r="EQ4" s="1283"/>
      <c r="ER4" s="1284"/>
      <c r="ES4" s="386">
        <f>EN2</f>
        <v>46315</v>
      </c>
      <c r="ET4" s="1282" t="s">
        <v>30</v>
      </c>
      <c r="EU4" s="1283"/>
      <c r="EV4" s="1283"/>
      <c r="EW4" s="1283"/>
      <c r="EX4" s="1283"/>
      <c r="EY4" s="1283"/>
      <c r="EZ4" s="1283"/>
      <c r="FA4" s="1283"/>
      <c r="FB4" s="1283"/>
      <c r="FC4" s="1283"/>
      <c r="FD4" s="1284"/>
      <c r="FE4" s="23">
        <f>EZ2</f>
        <v>46316</v>
      </c>
      <c r="FF4" s="1282" t="s">
        <v>30</v>
      </c>
      <c r="FG4" s="1283"/>
      <c r="FH4" s="1283"/>
      <c r="FI4" s="1283"/>
      <c r="FJ4" s="1283"/>
      <c r="FK4" s="1283"/>
      <c r="FL4" s="1283"/>
      <c r="FM4" s="1283"/>
      <c r="FN4" s="1283"/>
      <c r="FO4" s="1283"/>
      <c r="FP4" s="1284"/>
      <c r="FQ4" s="23">
        <f>FL2</f>
        <v>46317</v>
      </c>
      <c r="FR4" s="1282" t="s">
        <v>30</v>
      </c>
      <c r="FS4" s="1283"/>
      <c r="FT4" s="1283"/>
      <c r="FU4" s="1283"/>
      <c r="FV4" s="1283"/>
      <c r="FW4" s="1283"/>
      <c r="FX4" s="1283"/>
      <c r="FY4" s="1283"/>
      <c r="FZ4" s="1283"/>
      <c r="GA4" s="1283"/>
      <c r="GB4" s="1284"/>
      <c r="GC4" s="386">
        <f>FX2</f>
        <v>46318</v>
      </c>
      <c r="GD4" s="128" t="s">
        <v>320</v>
      </c>
      <c r="GE4" s="129" t="s">
        <v>316</v>
      </c>
      <c r="GF4" s="1282" t="s">
        <v>30</v>
      </c>
      <c r="GG4" s="1283"/>
      <c r="GH4" s="1283"/>
      <c r="GI4" s="1283"/>
      <c r="GJ4" s="1283"/>
      <c r="GK4" s="1283"/>
      <c r="GL4" s="1283"/>
      <c r="GM4" s="1283"/>
      <c r="GN4" s="1283"/>
      <c r="GO4" s="1283"/>
      <c r="GP4" s="1284"/>
      <c r="GQ4" s="23">
        <f>GL2</f>
        <v>46321</v>
      </c>
      <c r="GR4" s="1282" t="s">
        <v>30</v>
      </c>
      <c r="GS4" s="1283"/>
      <c r="GT4" s="1283"/>
      <c r="GU4" s="1283"/>
      <c r="GV4" s="1283"/>
      <c r="GW4" s="1283"/>
      <c r="GX4" s="1283"/>
      <c r="GY4" s="1283"/>
      <c r="GZ4" s="1283"/>
      <c r="HA4" s="1283"/>
      <c r="HB4" s="1284"/>
      <c r="HC4" s="386">
        <f>GX2</f>
        <v>46322</v>
      </c>
      <c r="HD4" s="1282" t="s">
        <v>30</v>
      </c>
      <c r="HE4" s="1283"/>
      <c r="HF4" s="1283"/>
      <c r="HG4" s="1283"/>
      <c r="HH4" s="1283"/>
      <c r="HI4" s="1283"/>
      <c r="HJ4" s="1283"/>
      <c r="HK4" s="1283"/>
      <c r="HL4" s="1283"/>
      <c r="HM4" s="1283"/>
      <c r="HN4" s="1284"/>
      <c r="HO4" s="23">
        <f>HJ2</f>
        <v>46323</v>
      </c>
      <c r="HP4" s="1282" t="s">
        <v>30</v>
      </c>
      <c r="HQ4" s="1283"/>
      <c r="HR4" s="1283"/>
      <c r="HS4" s="1283"/>
      <c r="HT4" s="1283"/>
      <c r="HU4" s="1283"/>
      <c r="HV4" s="1283"/>
      <c r="HW4" s="1283"/>
      <c r="HX4" s="1283"/>
      <c r="HY4" s="1283"/>
      <c r="HZ4" s="1284"/>
      <c r="IA4" s="23">
        <f>HV2</f>
        <v>46324</v>
      </c>
      <c r="IB4" s="1282" t="s">
        <v>30</v>
      </c>
      <c r="IC4" s="1283"/>
      <c r="ID4" s="1283"/>
      <c r="IE4" s="1283"/>
      <c r="IF4" s="1283"/>
      <c r="IG4" s="1283"/>
      <c r="IH4" s="1283"/>
      <c r="II4" s="1283"/>
      <c r="IJ4" s="1283"/>
      <c r="IK4" s="1283"/>
      <c r="IL4" s="1284"/>
      <c r="IM4" s="386">
        <f>IH2</f>
        <v>46325</v>
      </c>
      <c r="IN4" s="128" t="s">
        <v>320</v>
      </c>
      <c r="IO4" s="129" t="s">
        <v>316</v>
      </c>
      <c r="IP4" s="1282" t="s">
        <v>30</v>
      </c>
      <c r="IQ4" s="1283"/>
      <c r="IR4" s="1283"/>
      <c r="IS4" s="1283"/>
      <c r="IT4" s="1283"/>
      <c r="IU4" s="1283"/>
      <c r="IV4" s="1283"/>
      <c r="IW4" s="1283"/>
      <c r="IX4" s="1283"/>
      <c r="IY4" s="1283"/>
      <c r="IZ4" s="1284"/>
      <c r="JA4" s="23">
        <f>IV2</f>
        <v>46328</v>
      </c>
      <c r="JB4" s="1282" t="s">
        <v>30</v>
      </c>
      <c r="JC4" s="1283"/>
      <c r="JD4" s="1283"/>
      <c r="JE4" s="1283"/>
      <c r="JF4" s="1283"/>
      <c r="JG4" s="1283"/>
      <c r="JH4" s="1283"/>
      <c r="JI4" s="1283"/>
      <c r="JJ4" s="1283"/>
      <c r="JK4" s="1283"/>
      <c r="JL4" s="1284"/>
      <c r="JM4" s="386">
        <f>JH2</f>
        <v>46329</v>
      </c>
      <c r="JN4" s="1282" t="s">
        <v>30</v>
      </c>
      <c r="JO4" s="1283"/>
      <c r="JP4" s="1283"/>
      <c r="JQ4" s="1283"/>
      <c r="JR4" s="1283"/>
      <c r="JS4" s="1283"/>
      <c r="JT4" s="1283"/>
      <c r="JU4" s="1283"/>
      <c r="JV4" s="1283"/>
      <c r="JW4" s="1283"/>
      <c r="JX4" s="1284"/>
      <c r="JY4" s="23">
        <f>JT2</f>
        <v>46330</v>
      </c>
      <c r="JZ4" s="1282" t="s">
        <v>30</v>
      </c>
      <c r="KA4" s="1283"/>
      <c r="KB4" s="1283"/>
      <c r="KC4" s="1283"/>
      <c r="KD4" s="1283"/>
      <c r="KE4" s="1283"/>
      <c r="KF4" s="1283"/>
      <c r="KG4" s="1283"/>
      <c r="KH4" s="1283"/>
      <c r="KI4" s="1283"/>
      <c r="KJ4" s="1284"/>
      <c r="KK4" s="23">
        <f>KF2</f>
        <v>46331</v>
      </c>
      <c r="KL4" s="1282" t="s">
        <v>30</v>
      </c>
      <c r="KM4" s="1283"/>
      <c r="KN4" s="1283"/>
      <c r="KO4" s="1283"/>
      <c r="KP4" s="1283"/>
      <c r="KQ4" s="1283"/>
      <c r="KR4" s="1283"/>
      <c r="KS4" s="1283"/>
      <c r="KT4" s="1283"/>
      <c r="KU4" s="1283"/>
      <c r="KV4" s="1284"/>
      <c r="KW4" s="386">
        <f>KR2</f>
        <v>46332</v>
      </c>
      <c r="KX4" s="128" t="s">
        <v>320</v>
      </c>
      <c r="KY4" s="129" t="s">
        <v>316</v>
      </c>
    </row>
    <row r="5" spans="1:311" ht="47.25">
      <c r="A5" s="86"/>
      <c r="B5" s="76" t="s">
        <v>32</v>
      </c>
      <c r="C5" s="77" t="s">
        <v>35</v>
      </c>
      <c r="D5" s="78" t="s">
        <v>321</v>
      </c>
      <c r="E5" s="78" t="s">
        <v>322</v>
      </c>
      <c r="F5" s="79" t="s">
        <v>323</v>
      </c>
      <c r="G5" s="79" t="s">
        <v>324</v>
      </c>
      <c r="H5" s="78" t="s">
        <v>325</v>
      </c>
      <c r="I5" s="78" t="s">
        <v>326</v>
      </c>
      <c r="J5" s="78" t="s">
        <v>327</v>
      </c>
      <c r="K5" s="78" t="s">
        <v>328</v>
      </c>
      <c r="L5" s="77" t="s">
        <v>3</v>
      </c>
      <c r="M5" s="80" t="s">
        <v>329</v>
      </c>
      <c r="N5" s="771" t="s">
        <v>32</v>
      </c>
      <c r="O5" s="77" t="s">
        <v>35</v>
      </c>
      <c r="P5" s="78" t="s">
        <v>321</v>
      </c>
      <c r="Q5" s="78" t="s">
        <v>322</v>
      </c>
      <c r="R5" s="79" t="s">
        <v>323</v>
      </c>
      <c r="S5" s="79" t="s">
        <v>324</v>
      </c>
      <c r="T5" s="78" t="s">
        <v>325</v>
      </c>
      <c r="U5" s="78" t="s">
        <v>326</v>
      </c>
      <c r="V5" s="122" t="s">
        <v>327</v>
      </c>
      <c r="W5" s="122" t="s">
        <v>328</v>
      </c>
      <c r="X5" s="99" t="s">
        <v>3</v>
      </c>
      <c r="Y5" s="80" t="s">
        <v>329</v>
      </c>
      <c r="Z5" s="76" t="s">
        <v>32</v>
      </c>
      <c r="AA5" s="77" t="s">
        <v>35</v>
      </c>
      <c r="AB5" s="78" t="s">
        <v>321</v>
      </c>
      <c r="AC5" s="78" t="s">
        <v>322</v>
      </c>
      <c r="AD5" s="79" t="s">
        <v>323</v>
      </c>
      <c r="AE5" s="79" t="s">
        <v>324</v>
      </c>
      <c r="AF5" s="78" t="s">
        <v>325</v>
      </c>
      <c r="AG5" s="78" t="s">
        <v>326</v>
      </c>
      <c r="AH5" s="122" t="s">
        <v>327</v>
      </c>
      <c r="AI5" s="122" t="s">
        <v>328</v>
      </c>
      <c r="AJ5" s="99" t="s">
        <v>3</v>
      </c>
      <c r="AK5" s="80" t="s">
        <v>329</v>
      </c>
      <c r="AL5" s="76" t="s">
        <v>32</v>
      </c>
      <c r="AM5" s="77" t="s">
        <v>35</v>
      </c>
      <c r="AN5" s="78" t="s">
        <v>321</v>
      </c>
      <c r="AO5" s="78" t="s">
        <v>322</v>
      </c>
      <c r="AP5" s="79" t="s">
        <v>323</v>
      </c>
      <c r="AQ5" s="79" t="s">
        <v>324</v>
      </c>
      <c r="AR5" s="78" t="s">
        <v>325</v>
      </c>
      <c r="AS5" s="78" t="s">
        <v>326</v>
      </c>
      <c r="AT5" s="122" t="s">
        <v>327</v>
      </c>
      <c r="AU5" s="122" t="s">
        <v>328</v>
      </c>
      <c r="AV5" s="99" t="s">
        <v>3</v>
      </c>
      <c r="AW5" s="80" t="s">
        <v>329</v>
      </c>
      <c r="AX5" s="76" t="s">
        <v>32</v>
      </c>
      <c r="AY5" s="77" t="s">
        <v>35</v>
      </c>
      <c r="AZ5" s="78" t="s">
        <v>321</v>
      </c>
      <c r="BA5" s="78" t="s">
        <v>322</v>
      </c>
      <c r="BB5" s="79" t="s">
        <v>323</v>
      </c>
      <c r="BC5" s="79" t="s">
        <v>324</v>
      </c>
      <c r="BD5" s="78" t="s">
        <v>325</v>
      </c>
      <c r="BE5" s="78" t="s">
        <v>326</v>
      </c>
      <c r="BF5" s="122" t="s">
        <v>327</v>
      </c>
      <c r="BG5" s="122" t="s">
        <v>328</v>
      </c>
      <c r="BH5" s="99" t="s">
        <v>3</v>
      </c>
      <c r="BI5" s="80" t="s">
        <v>329</v>
      </c>
      <c r="BJ5" s="164"/>
      <c r="BK5" s="24"/>
      <c r="BL5" s="76" t="s">
        <v>32</v>
      </c>
      <c r="BM5" s="77" t="s">
        <v>35</v>
      </c>
      <c r="BN5" s="78" t="s">
        <v>321</v>
      </c>
      <c r="BO5" s="78" t="s">
        <v>322</v>
      </c>
      <c r="BP5" s="79" t="s">
        <v>323</v>
      </c>
      <c r="BQ5" s="79" t="s">
        <v>324</v>
      </c>
      <c r="BR5" s="78" t="s">
        <v>325</v>
      </c>
      <c r="BS5" s="78" t="s">
        <v>326</v>
      </c>
      <c r="BT5" s="122" t="s">
        <v>327</v>
      </c>
      <c r="BU5" s="122" t="s">
        <v>328</v>
      </c>
      <c r="BV5" s="99" t="s">
        <v>3</v>
      </c>
      <c r="BW5" s="80" t="s">
        <v>329</v>
      </c>
      <c r="BX5" s="76" t="s">
        <v>32</v>
      </c>
      <c r="BY5" s="77" t="s">
        <v>35</v>
      </c>
      <c r="BZ5" s="78" t="s">
        <v>321</v>
      </c>
      <c r="CA5" s="78" t="s">
        <v>322</v>
      </c>
      <c r="CB5" s="79" t="s">
        <v>323</v>
      </c>
      <c r="CC5" s="79" t="s">
        <v>324</v>
      </c>
      <c r="CD5" s="78" t="s">
        <v>325</v>
      </c>
      <c r="CE5" s="78" t="s">
        <v>326</v>
      </c>
      <c r="CF5" s="122" t="s">
        <v>327</v>
      </c>
      <c r="CG5" s="122" t="s">
        <v>328</v>
      </c>
      <c r="CH5" s="99" t="s">
        <v>3</v>
      </c>
      <c r="CI5" s="80" t="s">
        <v>329</v>
      </c>
      <c r="CJ5" s="76" t="s">
        <v>32</v>
      </c>
      <c r="CK5" s="77" t="s">
        <v>35</v>
      </c>
      <c r="CL5" s="78" t="s">
        <v>321</v>
      </c>
      <c r="CM5" s="78" t="s">
        <v>322</v>
      </c>
      <c r="CN5" s="79" t="s">
        <v>323</v>
      </c>
      <c r="CO5" s="79" t="s">
        <v>324</v>
      </c>
      <c r="CP5" s="78" t="s">
        <v>325</v>
      </c>
      <c r="CQ5" s="78" t="s">
        <v>326</v>
      </c>
      <c r="CR5" s="122" t="s">
        <v>327</v>
      </c>
      <c r="CS5" s="122" t="s">
        <v>328</v>
      </c>
      <c r="CT5" s="99" t="s">
        <v>3</v>
      </c>
      <c r="CU5" s="80" t="s">
        <v>329</v>
      </c>
      <c r="CV5" s="76" t="s">
        <v>32</v>
      </c>
      <c r="CW5" s="77" t="s">
        <v>35</v>
      </c>
      <c r="CX5" s="78" t="s">
        <v>321</v>
      </c>
      <c r="CY5" s="78" t="s">
        <v>322</v>
      </c>
      <c r="CZ5" s="79" t="s">
        <v>323</v>
      </c>
      <c r="DA5" s="79" t="s">
        <v>324</v>
      </c>
      <c r="DB5" s="78" t="s">
        <v>325</v>
      </c>
      <c r="DC5" s="78" t="s">
        <v>326</v>
      </c>
      <c r="DD5" s="122" t="s">
        <v>327</v>
      </c>
      <c r="DE5" s="122" t="s">
        <v>328</v>
      </c>
      <c r="DF5" s="99" t="s">
        <v>3</v>
      </c>
      <c r="DG5" s="80" t="s">
        <v>329</v>
      </c>
      <c r="DH5" s="76" t="s">
        <v>32</v>
      </c>
      <c r="DI5" s="77" t="s">
        <v>35</v>
      </c>
      <c r="DJ5" s="78" t="s">
        <v>321</v>
      </c>
      <c r="DK5" s="78" t="s">
        <v>322</v>
      </c>
      <c r="DL5" s="79" t="s">
        <v>323</v>
      </c>
      <c r="DM5" s="79" t="s">
        <v>324</v>
      </c>
      <c r="DN5" s="78" t="s">
        <v>325</v>
      </c>
      <c r="DO5" s="78" t="s">
        <v>326</v>
      </c>
      <c r="DP5" s="122" t="s">
        <v>327</v>
      </c>
      <c r="DQ5" s="122" t="s">
        <v>328</v>
      </c>
      <c r="DR5" s="99" t="s">
        <v>3</v>
      </c>
      <c r="DS5" s="80" t="s">
        <v>329</v>
      </c>
      <c r="DT5" s="130"/>
      <c r="DU5" s="24"/>
      <c r="DV5" s="76" t="s">
        <v>32</v>
      </c>
      <c r="DW5" s="77" t="s">
        <v>35</v>
      </c>
      <c r="DX5" s="78" t="s">
        <v>321</v>
      </c>
      <c r="DY5" s="78" t="s">
        <v>322</v>
      </c>
      <c r="DZ5" s="79" t="s">
        <v>323</v>
      </c>
      <c r="EA5" s="79" t="s">
        <v>324</v>
      </c>
      <c r="EB5" s="78" t="s">
        <v>325</v>
      </c>
      <c r="EC5" s="78" t="s">
        <v>326</v>
      </c>
      <c r="ED5" s="122" t="s">
        <v>327</v>
      </c>
      <c r="EE5" s="122" t="s">
        <v>328</v>
      </c>
      <c r="EF5" s="99" t="s">
        <v>3</v>
      </c>
      <c r="EG5" s="80" t="s">
        <v>329</v>
      </c>
      <c r="EH5" s="76" t="s">
        <v>32</v>
      </c>
      <c r="EI5" s="77" t="s">
        <v>35</v>
      </c>
      <c r="EJ5" s="78" t="s">
        <v>321</v>
      </c>
      <c r="EK5" s="78" t="s">
        <v>322</v>
      </c>
      <c r="EL5" s="79" t="s">
        <v>323</v>
      </c>
      <c r="EM5" s="79" t="s">
        <v>324</v>
      </c>
      <c r="EN5" s="78" t="s">
        <v>325</v>
      </c>
      <c r="EO5" s="78" t="s">
        <v>326</v>
      </c>
      <c r="EP5" s="122" t="s">
        <v>327</v>
      </c>
      <c r="EQ5" s="122" t="s">
        <v>328</v>
      </c>
      <c r="ER5" s="99" t="s">
        <v>3</v>
      </c>
      <c r="ES5" s="80" t="s">
        <v>329</v>
      </c>
      <c r="ET5" s="76" t="s">
        <v>32</v>
      </c>
      <c r="EU5" s="77" t="s">
        <v>35</v>
      </c>
      <c r="EV5" s="78" t="s">
        <v>321</v>
      </c>
      <c r="EW5" s="78" t="s">
        <v>322</v>
      </c>
      <c r="EX5" s="79" t="s">
        <v>323</v>
      </c>
      <c r="EY5" s="79" t="s">
        <v>324</v>
      </c>
      <c r="EZ5" s="78" t="s">
        <v>325</v>
      </c>
      <c r="FA5" s="78" t="s">
        <v>326</v>
      </c>
      <c r="FB5" s="122" t="s">
        <v>327</v>
      </c>
      <c r="FC5" s="122" t="s">
        <v>328</v>
      </c>
      <c r="FD5" s="99" t="s">
        <v>3</v>
      </c>
      <c r="FE5" s="80" t="s">
        <v>329</v>
      </c>
      <c r="FF5" s="76" t="s">
        <v>32</v>
      </c>
      <c r="FG5" s="77" t="s">
        <v>35</v>
      </c>
      <c r="FH5" s="78" t="s">
        <v>321</v>
      </c>
      <c r="FI5" s="78" t="s">
        <v>322</v>
      </c>
      <c r="FJ5" s="79" t="s">
        <v>323</v>
      </c>
      <c r="FK5" s="79" t="s">
        <v>324</v>
      </c>
      <c r="FL5" s="78" t="s">
        <v>325</v>
      </c>
      <c r="FM5" s="78" t="s">
        <v>326</v>
      </c>
      <c r="FN5" s="122" t="s">
        <v>327</v>
      </c>
      <c r="FO5" s="122" t="s">
        <v>328</v>
      </c>
      <c r="FP5" s="99" t="s">
        <v>3</v>
      </c>
      <c r="FQ5" s="80" t="s">
        <v>329</v>
      </c>
      <c r="FR5" s="76" t="s">
        <v>32</v>
      </c>
      <c r="FS5" s="77" t="s">
        <v>35</v>
      </c>
      <c r="FT5" s="78" t="s">
        <v>321</v>
      </c>
      <c r="FU5" s="78" t="s">
        <v>322</v>
      </c>
      <c r="FV5" s="79" t="s">
        <v>323</v>
      </c>
      <c r="FW5" s="79" t="s">
        <v>324</v>
      </c>
      <c r="FX5" s="78" t="s">
        <v>325</v>
      </c>
      <c r="FY5" s="78" t="s">
        <v>326</v>
      </c>
      <c r="FZ5" s="122" t="s">
        <v>327</v>
      </c>
      <c r="GA5" s="122" t="s">
        <v>328</v>
      </c>
      <c r="GB5" s="99" t="s">
        <v>3</v>
      </c>
      <c r="GC5" s="80" t="s">
        <v>329</v>
      </c>
      <c r="GD5" s="130"/>
      <c r="GE5" s="24"/>
      <c r="GF5" s="76" t="s">
        <v>32</v>
      </c>
      <c r="GG5" s="77" t="s">
        <v>35</v>
      </c>
      <c r="GH5" s="78" t="s">
        <v>321</v>
      </c>
      <c r="GI5" s="78" t="s">
        <v>322</v>
      </c>
      <c r="GJ5" s="79" t="s">
        <v>323</v>
      </c>
      <c r="GK5" s="79" t="s">
        <v>324</v>
      </c>
      <c r="GL5" s="78" t="s">
        <v>325</v>
      </c>
      <c r="GM5" s="78" t="s">
        <v>326</v>
      </c>
      <c r="GN5" s="122" t="s">
        <v>327</v>
      </c>
      <c r="GO5" s="122" t="s">
        <v>328</v>
      </c>
      <c r="GP5" s="99" t="s">
        <v>3</v>
      </c>
      <c r="GQ5" s="80" t="s">
        <v>329</v>
      </c>
      <c r="GR5" s="76" t="s">
        <v>32</v>
      </c>
      <c r="GS5" s="77" t="s">
        <v>35</v>
      </c>
      <c r="GT5" s="78" t="s">
        <v>321</v>
      </c>
      <c r="GU5" s="78" t="s">
        <v>322</v>
      </c>
      <c r="GV5" s="79" t="s">
        <v>323</v>
      </c>
      <c r="GW5" s="79" t="s">
        <v>324</v>
      </c>
      <c r="GX5" s="78" t="s">
        <v>325</v>
      </c>
      <c r="GY5" s="78" t="s">
        <v>326</v>
      </c>
      <c r="GZ5" s="122" t="s">
        <v>327</v>
      </c>
      <c r="HA5" s="122" t="s">
        <v>328</v>
      </c>
      <c r="HB5" s="99" t="s">
        <v>3</v>
      </c>
      <c r="HC5" s="80" t="s">
        <v>329</v>
      </c>
      <c r="HD5" s="76" t="s">
        <v>32</v>
      </c>
      <c r="HE5" s="77" t="s">
        <v>35</v>
      </c>
      <c r="HF5" s="78" t="s">
        <v>321</v>
      </c>
      <c r="HG5" s="78" t="s">
        <v>322</v>
      </c>
      <c r="HH5" s="79" t="s">
        <v>323</v>
      </c>
      <c r="HI5" s="79" t="s">
        <v>324</v>
      </c>
      <c r="HJ5" s="78" t="s">
        <v>325</v>
      </c>
      <c r="HK5" s="78" t="s">
        <v>326</v>
      </c>
      <c r="HL5" s="122" t="s">
        <v>327</v>
      </c>
      <c r="HM5" s="122" t="s">
        <v>328</v>
      </c>
      <c r="HN5" s="99" t="s">
        <v>3</v>
      </c>
      <c r="HO5" s="80" t="s">
        <v>329</v>
      </c>
      <c r="HP5" s="76" t="s">
        <v>32</v>
      </c>
      <c r="HQ5" s="77" t="s">
        <v>35</v>
      </c>
      <c r="HR5" s="78" t="s">
        <v>321</v>
      </c>
      <c r="HS5" s="78" t="s">
        <v>322</v>
      </c>
      <c r="HT5" s="79" t="s">
        <v>323</v>
      </c>
      <c r="HU5" s="79" t="s">
        <v>324</v>
      </c>
      <c r="HV5" s="78" t="s">
        <v>325</v>
      </c>
      <c r="HW5" s="78" t="s">
        <v>326</v>
      </c>
      <c r="HX5" s="122" t="s">
        <v>327</v>
      </c>
      <c r="HY5" s="122" t="s">
        <v>328</v>
      </c>
      <c r="HZ5" s="99" t="s">
        <v>3</v>
      </c>
      <c r="IA5" s="80" t="s">
        <v>329</v>
      </c>
      <c r="IB5" s="76" t="s">
        <v>32</v>
      </c>
      <c r="IC5" s="77" t="s">
        <v>35</v>
      </c>
      <c r="ID5" s="78" t="s">
        <v>321</v>
      </c>
      <c r="IE5" s="78" t="s">
        <v>322</v>
      </c>
      <c r="IF5" s="79" t="s">
        <v>323</v>
      </c>
      <c r="IG5" s="79" t="s">
        <v>324</v>
      </c>
      <c r="IH5" s="78" t="s">
        <v>325</v>
      </c>
      <c r="II5" s="78" t="s">
        <v>326</v>
      </c>
      <c r="IJ5" s="122" t="s">
        <v>327</v>
      </c>
      <c r="IK5" s="122" t="s">
        <v>328</v>
      </c>
      <c r="IL5" s="99" t="s">
        <v>3</v>
      </c>
      <c r="IM5" s="80" t="s">
        <v>329</v>
      </c>
      <c r="IN5" s="130"/>
      <c r="IO5" s="24"/>
      <c r="IP5" s="76" t="s">
        <v>32</v>
      </c>
      <c r="IQ5" s="77" t="s">
        <v>35</v>
      </c>
      <c r="IR5" s="78" t="s">
        <v>321</v>
      </c>
      <c r="IS5" s="78" t="s">
        <v>322</v>
      </c>
      <c r="IT5" s="79" t="s">
        <v>323</v>
      </c>
      <c r="IU5" s="79" t="s">
        <v>324</v>
      </c>
      <c r="IV5" s="78" t="s">
        <v>325</v>
      </c>
      <c r="IW5" s="78" t="s">
        <v>326</v>
      </c>
      <c r="IX5" s="122" t="s">
        <v>327</v>
      </c>
      <c r="IY5" s="122" t="s">
        <v>328</v>
      </c>
      <c r="IZ5" s="99" t="s">
        <v>3</v>
      </c>
      <c r="JA5" s="80" t="s">
        <v>329</v>
      </c>
      <c r="JB5" s="76" t="s">
        <v>32</v>
      </c>
      <c r="JC5" s="77" t="s">
        <v>35</v>
      </c>
      <c r="JD5" s="78" t="s">
        <v>321</v>
      </c>
      <c r="JE5" s="78" t="s">
        <v>322</v>
      </c>
      <c r="JF5" s="79" t="s">
        <v>323</v>
      </c>
      <c r="JG5" s="79" t="s">
        <v>324</v>
      </c>
      <c r="JH5" s="78" t="s">
        <v>325</v>
      </c>
      <c r="JI5" s="78" t="s">
        <v>326</v>
      </c>
      <c r="JJ5" s="122" t="s">
        <v>327</v>
      </c>
      <c r="JK5" s="122" t="s">
        <v>328</v>
      </c>
      <c r="JL5" s="99" t="s">
        <v>3</v>
      </c>
      <c r="JM5" s="80" t="s">
        <v>329</v>
      </c>
      <c r="JN5" s="76" t="s">
        <v>32</v>
      </c>
      <c r="JO5" s="77" t="s">
        <v>35</v>
      </c>
      <c r="JP5" s="78" t="s">
        <v>321</v>
      </c>
      <c r="JQ5" s="78" t="s">
        <v>322</v>
      </c>
      <c r="JR5" s="79" t="s">
        <v>323</v>
      </c>
      <c r="JS5" s="79" t="s">
        <v>324</v>
      </c>
      <c r="JT5" s="78" t="s">
        <v>325</v>
      </c>
      <c r="JU5" s="78" t="s">
        <v>326</v>
      </c>
      <c r="JV5" s="122" t="s">
        <v>327</v>
      </c>
      <c r="JW5" s="122" t="s">
        <v>328</v>
      </c>
      <c r="JX5" s="99" t="s">
        <v>3</v>
      </c>
      <c r="JY5" s="80" t="s">
        <v>329</v>
      </c>
      <c r="JZ5" s="76" t="s">
        <v>32</v>
      </c>
      <c r="KA5" s="77" t="s">
        <v>35</v>
      </c>
      <c r="KB5" s="78" t="s">
        <v>321</v>
      </c>
      <c r="KC5" s="78" t="s">
        <v>322</v>
      </c>
      <c r="KD5" s="79" t="s">
        <v>323</v>
      </c>
      <c r="KE5" s="79" t="s">
        <v>324</v>
      </c>
      <c r="KF5" s="78" t="s">
        <v>325</v>
      </c>
      <c r="KG5" s="78" t="s">
        <v>326</v>
      </c>
      <c r="KH5" s="122" t="s">
        <v>327</v>
      </c>
      <c r="KI5" s="122" t="s">
        <v>328</v>
      </c>
      <c r="KJ5" s="99" t="s">
        <v>3</v>
      </c>
      <c r="KK5" s="80" t="s">
        <v>329</v>
      </c>
      <c r="KL5" s="76" t="s">
        <v>32</v>
      </c>
      <c r="KM5" s="77" t="s">
        <v>35</v>
      </c>
      <c r="KN5" s="78" t="s">
        <v>321</v>
      </c>
      <c r="KO5" s="78" t="s">
        <v>322</v>
      </c>
      <c r="KP5" s="79" t="s">
        <v>323</v>
      </c>
      <c r="KQ5" s="79" t="s">
        <v>324</v>
      </c>
      <c r="KR5" s="78" t="s">
        <v>325</v>
      </c>
      <c r="KS5" s="78" t="s">
        <v>326</v>
      </c>
      <c r="KT5" s="122" t="s">
        <v>327</v>
      </c>
      <c r="KU5" s="122" t="s">
        <v>328</v>
      </c>
      <c r="KV5" s="99" t="s">
        <v>3</v>
      </c>
      <c r="KW5" s="80" t="s">
        <v>329</v>
      </c>
      <c r="KX5" s="130"/>
      <c r="KY5" s="24"/>
    </row>
    <row r="6" spans="1:311" ht="15.75">
      <c r="A6" s="86" t="s">
        <v>374</v>
      </c>
      <c r="B6" s="777" t="s">
        <v>68</v>
      </c>
      <c r="C6" s="26" t="str">
        <f>VLOOKUP($B6,'OP Info'!$C$4:$H$62,4,FALSE)</f>
        <v>GTS-120</v>
      </c>
      <c r="D6" s="26">
        <f>VLOOKUP($B6,'OP Info'!$C$4:$H$62,3,FALSE)</f>
        <v>575</v>
      </c>
      <c r="E6" s="734" t="str">
        <f>CONCATENATE(VLOOKUP($B6,'OP Info'!$C$4:$J$62,5,FALSE),"%-",VLOOKUP($B6,'OP Info'!$C$4:$J$62,6,FALSE),"%")</f>
        <v>5%-7%</v>
      </c>
      <c r="F6" s="90"/>
      <c r="G6" s="374">
        <f t="shared" ref="G6:G34" si="0">F6*VLOOKUP(C6,$B$156:$C$159,2,FALSE)</f>
        <v>0</v>
      </c>
      <c r="H6" s="24"/>
      <c r="I6" s="24"/>
      <c r="J6" s="992" t="str">
        <f>IF(F6="","",IF(G6&gt;0.049999,"",((6-ROUND(G6*100,1))*0.01)*D6))</f>
        <v/>
      </c>
      <c r="K6" s="993" t="str">
        <f>IF(J6="","",J6*0.264172)</f>
        <v/>
      </c>
      <c r="L6" s="25"/>
      <c r="M6" s="762" t="str">
        <f t="shared" ref="M6:M34" si="1">IF(J6="",IF(G6=0,"",G6),"")</f>
        <v/>
      </c>
      <c r="N6" s="331" t="str">
        <f>$B6</f>
        <v>10-L2</v>
      </c>
      <c r="O6" s="26" t="str">
        <f>$C6</f>
        <v>GTS-120</v>
      </c>
      <c r="P6" s="26">
        <f>$D6</f>
        <v>575</v>
      </c>
      <c r="Q6" s="26" t="str">
        <f>$E6</f>
        <v>5%-7%</v>
      </c>
      <c r="R6" s="90"/>
      <c r="S6" s="374">
        <f t="shared" ref="S6:S34" si="2">R6*VLOOKUP(O6,$B$156:$C$159,2,FALSE)</f>
        <v>0</v>
      </c>
      <c r="T6" s="24"/>
      <c r="U6" s="24"/>
      <c r="V6" s="992" t="str">
        <f>IF(R6="","",IF(S6&gt;0.049999,"",((6-ROUND(S6*100,1))*0.01)*P6))</f>
        <v/>
      </c>
      <c r="W6" s="987" t="str">
        <f>IF(V6="","",V6*0.264172)</f>
        <v/>
      </c>
      <c r="X6" s="25"/>
      <c r="Y6" s="739" t="str">
        <f t="shared" ref="Y6:Y34" si="3">IF(V6="",IF(S6=0,"",S6),"")</f>
        <v/>
      </c>
      <c r="Z6" s="28" t="str">
        <f>$B6</f>
        <v>10-L2</v>
      </c>
      <c r="AA6" s="26" t="str">
        <f>$C6</f>
        <v>GTS-120</v>
      </c>
      <c r="AB6" s="26">
        <f>$D6</f>
        <v>575</v>
      </c>
      <c r="AC6" s="26" t="str">
        <f>$E6</f>
        <v>5%-7%</v>
      </c>
      <c r="AD6" s="90"/>
      <c r="AE6" s="374">
        <f t="shared" ref="AE6:AE34" si="4">AD6*VLOOKUP(AA6,$B$156:$C$159,2,FALSE)</f>
        <v>0</v>
      </c>
      <c r="AF6" s="24"/>
      <c r="AG6" s="24"/>
      <c r="AH6" s="992" t="str">
        <f>IF(AD6="","",IF(AE6&gt;0.049999,"",((6-ROUND(AE6*100,1))*0.01)*AB6))</f>
        <v/>
      </c>
      <c r="AI6" s="987" t="str">
        <f>IF(AH6="","",AH6*0.264172)</f>
        <v/>
      </c>
      <c r="AJ6" s="25"/>
      <c r="AK6" s="739" t="str">
        <f t="shared" ref="AK6:AK34" si="5">IF(AH6="",IF(AE6=0,"",AE6),"")</f>
        <v/>
      </c>
      <c r="AL6" s="28" t="str">
        <f>$B6</f>
        <v>10-L2</v>
      </c>
      <c r="AM6" s="26" t="str">
        <f>$C6</f>
        <v>GTS-120</v>
      </c>
      <c r="AN6" s="26">
        <f>$D6</f>
        <v>575</v>
      </c>
      <c r="AO6" s="26" t="str">
        <f>$E6</f>
        <v>5%-7%</v>
      </c>
      <c r="AP6" s="90"/>
      <c r="AQ6" s="374">
        <f t="shared" ref="AQ6:AQ34" si="6">AP6*VLOOKUP(AM6,$B$156:$C$159,2,FALSE)</f>
        <v>0</v>
      </c>
      <c r="AR6" s="24"/>
      <c r="AS6" s="24"/>
      <c r="AT6" s="992" t="str">
        <f>IF(AP6="","",IF(AQ6&gt;0.049999,"",((6-ROUND(AQ6*100,1))*0.01)*AN6))</f>
        <v/>
      </c>
      <c r="AU6" s="987" t="str">
        <f>IF(AT6="","",AT6*0.264172)</f>
        <v/>
      </c>
      <c r="AV6" s="25"/>
      <c r="AW6" s="739" t="str">
        <f t="shared" ref="AW6:AW34" si="7">IF(AT6="",IF(AQ6=0,"",AQ6),"")</f>
        <v/>
      </c>
      <c r="AX6" s="28" t="str">
        <f>$B6</f>
        <v>10-L2</v>
      </c>
      <c r="AY6" s="26" t="str">
        <f>$C6</f>
        <v>GTS-120</v>
      </c>
      <c r="AZ6" s="26">
        <f>$D6</f>
        <v>575</v>
      </c>
      <c r="BA6" s="26" t="str">
        <f>$E6</f>
        <v>5%-7%</v>
      </c>
      <c r="BB6" s="90"/>
      <c r="BC6" s="374">
        <f t="shared" ref="BC6:BC34" si="8">BB6*VLOOKUP(AY6,$B$156:$C$159,2,FALSE)</f>
        <v>0</v>
      </c>
      <c r="BD6" s="24"/>
      <c r="BE6" s="24"/>
      <c r="BF6" s="992" t="str">
        <f>IF(BB6="","",IF(BC6&gt;0.049999,"",((6-ROUND(BC6*100,1))*0.01)*AZ6))</f>
        <v/>
      </c>
      <c r="BG6" s="987" t="str">
        <f>IF(BF6="","",BF6*0.264172)</f>
        <v/>
      </c>
      <c r="BH6" s="25"/>
      <c r="BI6" s="739" t="str">
        <f t="shared" ref="BI6:BI34" si="9">IF(BF6="",IF(BC6=0,"",BC6),"")</f>
        <v/>
      </c>
      <c r="BJ6" s="740">
        <f>SUM(K6,W6,AI6,AU6,BG6)</f>
        <v>0</v>
      </c>
      <c r="BK6" s="988" t="str">
        <f>L6&amp;X6&amp;AJ6&amp;AV6&amp;BH6</f>
        <v/>
      </c>
      <c r="BL6" s="28" t="str">
        <f>$B6</f>
        <v>10-L2</v>
      </c>
      <c r="BM6" s="26" t="str">
        <f>$C6</f>
        <v>GTS-120</v>
      </c>
      <c r="BN6" s="26">
        <f>$D6</f>
        <v>575</v>
      </c>
      <c r="BO6" s="26" t="str">
        <f>$E6</f>
        <v>5%-7%</v>
      </c>
      <c r="BP6" s="90"/>
      <c r="BQ6" s="374">
        <f t="shared" ref="BQ6:BQ34" si="10">BP6*VLOOKUP(BM6,$B$156:$C$159,2,FALSE)</f>
        <v>0</v>
      </c>
      <c r="BR6" s="24"/>
      <c r="BS6" s="24"/>
      <c r="BT6" s="992" t="str">
        <f>IF(BP6="","",IF(BQ6&gt;0.049999,"",((6-ROUND(BQ6*100,1))*0.01)*BN6))</f>
        <v/>
      </c>
      <c r="BU6" s="987" t="str">
        <f>IF(BT6="","",BT6*0.264172)</f>
        <v/>
      </c>
      <c r="BV6" s="25"/>
      <c r="BW6" s="744" t="str">
        <f t="shared" ref="BW6:BW34" si="11">IF(BT6="",IF(BQ6=0,"",BQ6),"")</f>
        <v/>
      </c>
      <c r="BX6" s="28" t="str">
        <f>$B6</f>
        <v>10-L2</v>
      </c>
      <c r="BY6" s="26" t="str">
        <f>$C6</f>
        <v>GTS-120</v>
      </c>
      <c r="BZ6" s="26">
        <f>$D6</f>
        <v>575</v>
      </c>
      <c r="CA6" s="26" t="str">
        <f>$E6</f>
        <v>5%-7%</v>
      </c>
      <c r="CB6" s="90"/>
      <c r="CC6" s="374">
        <f t="shared" ref="CC6:CC34" si="12">CB6*VLOOKUP(BY6,$B$156:$C$159,2,FALSE)</f>
        <v>0</v>
      </c>
      <c r="CD6" s="24"/>
      <c r="CE6" s="24"/>
      <c r="CF6" s="992" t="str">
        <f>IF(CB6="","",IF(CC6&gt;0.049999,"",((6-ROUND(CC6*100,1))*0.01)*BZ6))</f>
        <v/>
      </c>
      <c r="CG6" s="987" t="str">
        <f>IF(CF6="","",CF6*0.264172)</f>
        <v/>
      </c>
      <c r="CH6" s="25"/>
      <c r="CI6" s="744" t="str">
        <f t="shared" ref="CI6:CI34" si="13">IF(CF6="",IF(CC6=0,"",CC6),"")</f>
        <v/>
      </c>
      <c r="CJ6" s="28" t="str">
        <f>$B6</f>
        <v>10-L2</v>
      </c>
      <c r="CK6" s="26" t="str">
        <f>$C6</f>
        <v>GTS-120</v>
      </c>
      <c r="CL6" s="26">
        <f>$D6</f>
        <v>575</v>
      </c>
      <c r="CM6" s="26" t="str">
        <f>$E6</f>
        <v>5%-7%</v>
      </c>
      <c r="CN6" s="90"/>
      <c r="CO6" s="374">
        <f t="shared" ref="CO6:CO34" si="14">CN6*VLOOKUP(CK6,$B$156:$C$159,2,FALSE)</f>
        <v>0</v>
      </c>
      <c r="CP6" s="24"/>
      <c r="CQ6" s="24"/>
      <c r="CR6" s="992" t="str">
        <f>IF(CN6="","",IF(CO6&gt;0.049999,"",((6-ROUND(CO6*100,1))*0.01)*CL6))</f>
        <v/>
      </c>
      <c r="CS6" s="987" t="str">
        <f>IF(CR6="","",CR6*0.264172)</f>
        <v/>
      </c>
      <c r="CT6" s="25"/>
      <c r="CU6" s="744" t="str">
        <f t="shared" ref="CU6:CU34" si="15">IF(CR6="",IF(CO6=0,"",CO6),"")</f>
        <v/>
      </c>
      <c r="CV6" s="28" t="str">
        <f>$B6</f>
        <v>10-L2</v>
      </c>
      <c r="CW6" s="26" t="str">
        <f>$C6</f>
        <v>GTS-120</v>
      </c>
      <c r="CX6" s="26">
        <f>$D6</f>
        <v>575</v>
      </c>
      <c r="CY6" s="26" t="str">
        <f>$E6</f>
        <v>5%-7%</v>
      </c>
      <c r="CZ6" s="90"/>
      <c r="DA6" s="374">
        <f t="shared" ref="DA6:DA34" si="16">CZ6*VLOOKUP(CW6,$B$156:$C$159,2,FALSE)</f>
        <v>0</v>
      </c>
      <c r="DB6" s="24"/>
      <c r="DC6" s="24"/>
      <c r="DD6" s="992" t="str">
        <f>IF(CZ6="","",IF(DA6&gt;0.049999,"",((6-ROUND(DA6*100,1))*0.01)*CX6))</f>
        <v/>
      </c>
      <c r="DE6" s="987" t="str">
        <f>IF(DD6="","",DD6*0.264172)</f>
        <v/>
      </c>
      <c r="DF6" s="25"/>
      <c r="DG6" s="744" t="str">
        <f t="shared" ref="DG6:DG34" si="17">IF(DD6="",IF(DA6=0,"",DA6),"")</f>
        <v/>
      </c>
      <c r="DH6" s="28" t="str">
        <f>$B6</f>
        <v>10-L2</v>
      </c>
      <c r="DI6" s="26" t="str">
        <f>$C6</f>
        <v>GTS-120</v>
      </c>
      <c r="DJ6" s="26">
        <f>$D6</f>
        <v>575</v>
      </c>
      <c r="DK6" s="26" t="str">
        <f>$E6</f>
        <v>5%-7%</v>
      </c>
      <c r="DL6" s="90"/>
      <c r="DM6" s="374">
        <f t="shared" ref="DM6:DM34" si="18">DL6*VLOOKUP(DI6,$B$156:$C$159,2,FALSE)</f>
        <v>0</v>
      </c>
      <c r="DN6" s="24"/>
      <c r="DO6" s="24"/>
      <c r="DP6" s="992" t="str">
        <f>IF(DL6="","",IF(DM6&gt;0.049999,"",((6-ROUND(DM6*100,1))*0.01)*DJ6))</f>
        <v/>
      </c>
      <c r="DQ6" s="987" t="str">
        <f>IF(DP6="","",DP6*0.264172)</f>
        <v/>
      </c>
      <c r="DR6" s="25"/>
      <c r="DS6" s="744" t="str">
        <f t="shared" ref="DS6:DS34" si="19">IF(DP6="",IF(DM6=0,"",DM6),"")</f>
        <v/>
      </c>
      <c r="DT6" s="740">
        <f>SUM(BU6,CG6,CS6,DE6,DQ6)</f>
        <v>0</v>
      </c>
      <c r="DU6" s="988" t="str">
        <f>BV6&amp;CH6&amp;CT6&amp;DF6&amp;DR6</f>
        <v/>
      </c>
      <c r="DV6" s="28" t="str">
        <f>$B6</f>
        <v>10-L2</v>
      </c>
      <c r="DW6" s="26" t="str">
        <f>$C6</f>
        <v>GTS-120</v>
      </c>
      <c r="DX6" s="26">
        <f>$D6</f>
        <v>575</v>
      </c>
      <c r="DY6" s="26" t="str">
        <f>$E6</f>
        <v>5%-7%</v>
      </c>
      <c r="DZ6" s="90"/>
      <c r="EA6" s="374">
        <f t="shared" ref="EA6:EA34" si="20">DZ6*VLOOKUP(DW6,$B$156:$C$159,2,FALSE)</f>
        <v>0</v>
      </c>
      <c r="EB6" s="24"/>
      <c r="EC6" s="24"/>
      <c r="ED6" s="992" t="str">
        <f>IF(DZ6="","",IF(EA6&gt;0.049999,"",((6-ROUND(EA6*100,1))*0.01)*DX6))</f>
        <v/>
      </c>
      <c r="EE6" s="987" t="str">
        <f>IF(ED6="","",ED6*0.264172)</f>
        <v/>
      </c>
      <c r="EF6" s="25"/>
      <c r="EG6" s="744" t="str">
        <f t="shared" ref="EG6:EG34" si="21">IF(ED6="",IF(EA6=0,"",EA6),"")</f>
        <v/>
      </c>
      <c r="EH6" s="28" t="str">
        <f>$B6</f>
        <v>10-L2</v>
      </c>
      <c r="EI6" s="26" t="str">
        <f>$C6</f>
        <v>GTS-120</v>
      </c>
      <c r="EJ6" s="26">
        <f>$D6</f>
        <v>575</v>
      </c>
      <c r="EK6" s="26" t="str">
        <f>$E6</f>
        <v>5%-7%</v>
      </c>
      <c r="EL6" s="90"/>
      <c r="EM6" s="374">
        <f t="shared" ref="EM6:EM34" si="22">EL6*VLOOKUP(EI6,$B$156:$C$159,2,FALSE)</f>
        <v>0</v>
      </c>
      <c r="EN6" s="24"/>
      <c r="EO6" s="24"/>
      <c r="EP6" s="992" t="str">
        <f>IF(EL6="","",IF(EM6&gt;0.049999,"",((6-ROUND(EM6*100,1))*0.01)*EJ6))</f>
        <v/>
      </c>
      <c r="EQ6" s="987" t="str">
        <f>IF(EP6="","",EP6*0.264172)</f>
        <v/>
      </c>
      <c r="ER6" s="25"/>
      <c r="ES6" s="744" t="str">
        <f t="shared" ref="ES6:ES34" si="23">IF(EP6="",IF(EM6=0,"",EM6),"")</f>
        <v/>
      </c>
      <c r="ET6" s="28" t="str">
        <f>$B6</f>
        <v>10-L2</v>
      </c>
      <c r="EU6" s="26" t="str">
        <f>$C6</f>
        <v>GTS-120</v>
      </c>
      <c r="EV6" s="26">
        <f>$D6</f>
        <v>575</v>
      </c>
      <c r="EW6" s="26" t="str">
        <f>$E6</f>
        <v>5%-7%</v>
      </c>
      <c r="EX6" s="90"/>
      <c r="EY6" s="374">
        <f t="shared" ref="EY6:EY34" si="24">EX6*VLOOKUP(EU6,$B$156:$C$159,2,FALSE)</f>
        <v>0</v>
      </c>
      <c r="EZ6" s="24"/>
      <c r="FA6" s="24"/>
      <c r="FB6" s="992" t="str">
        <f>IF(EX6="","",IF(EY6&gt;0.049999,"",((6-ROUND(EY6*100,1))*0.01)*EV6))</f>
        <v/>
      </c>
      <c r="FC6" s="987" t="str">
        <f>IF(FB6="","",FB6*0.264172)</f>
        <v/>
      </c>
      <c r="FD6" s="25"/>
      <c r="FE6" s="744" t="str">
        <f t="shared" ref="FE6:FE34" si="25">IF(FB6="",IF(EY6=0,"",EY6),"")</f>
        <v/>
      </c>
      <c r="FF6" s="28" t="str">
        <f>$B6</f>
        <v>10-L2</v>
      </c>
      <c r="FG6" s="26" t="str">
        <f>$C6</f>
        <v>GTS-120</v>
      </c>
      <c r="FH6" s="26">
        <f>$D6</f>
        <v>575</v>
      </c>
      <c r="FI6" s="26" t="str">
        <f>$E6</f>
        <v>5%-7%</v>
      </c>
      <c r="FJ6" s="90"/>
      <c r="FK6" s="374">
        <f t="shared" ref="FK6:FK34" si="26">FJ6*VLOOKUP(FG6,$B$156:$C$159,2,FALSE)</f>
        <v>0</v>
      </c>
      <c r="FL6" s="24"/>
      <c r="FM6" s="24"/>
      <c r="FN6" s="992" t="str">
        <f>IF(FJ6="","",IF(FK6&gt;0.049999,"",((6-ROUND(FK6*100,1))*0.01)*FH6))</f>
        <v/>
      </c>
      <c r="FO6" s="987" t="str">
        <f>IF(FN6="","",FN6*0.264172)</f>
        <v/>
      </c>
      <c r="FP6" s="25"/>
      <c r="FQ6" s="744" t="str">
        <f t="shared" ref="FQ6:FQ34" si="27">IF(FN6="",IF(FK6=0,"",FK6),"")</f>
        <v/>
      </c>
      <c r="FR6" s="28" t="str">
        <f>$B6</f>
        <v>10-L2</v>
      </c>
      <c r="FS6" s="26" t="str">
        <f>$C6</f>
        <v>GTS-120</v>
      </c>
      <c r="FT6" s="26">
        <f>$D6</f>
        <v>575</v>
      </c>
      <c r="FU6" s="26" t="str">
        <f>$E6</f>
        <v>5%-7%</v>
      </c>
      <c r="FV6" s="90"/>
      <c r="FW6" s="374">
        <f t="shared" ref="FW6:FW34" si="28">FV6*VLOOKUP(FS6,$B$156:$C$159,2,FALSE)</f>
        <v>0</v>
      </c>
      <c r="FX6" s="24"/>
      <c r="FY6" s="24"/>
      <c r="FZ6" s="992" t="str">
        <f>IF(FV6="","",IF(FW6&gt;0.049999,"",((6-ROUND(FW6*100,1))*0.01)*FT6))</f>
        <v/>
      </c>
      <c r="GA6" s="987" t="str">
        <f>IF(FZ6="","",FZ6*0.264172)</f>
        <v/>
      </c>
      <c r="GB6" s="25"/>
      <c r="GC6" s="744" t="str">
        <f t="shared" ref="GC6:GC34" si="29">IF(FZ6="",IF(FW6=0,"",FW6),"")</f>
        <v/>
      </c>
      <c r="GD6" s="740">
        <f>SUM(EE6,EQ6,FC6,FO6,GA6)</f>
        <v>0</v>
      </c>
      <c r="GE6" s="988" t="str">
        <f>EF6&amp;ER6&amp;FD6&amp;FP6&amp;GB6</f>
        <v/>
      </c>
      <c r="GF6" s="28" t="str">
        <f>$B6</f>
        <v>10-L2</v>
      </c>
      <c r="GG6" s="26" t="str">
        <f>$C6</f>
        <v>GTS-120</v>
      </c>
      <c r="GH6" s="26">
        <f>$D6</f>
        <v>575</v>
      </c>
      <c r="GI6" s="26" t="str">
        <f>$E6</f>
        <v>5%-7%</v>
      </c>
      <c r="GJ6" s="90"/>
      <c r="GK6" s="374">
        <f t="shared" ref="GK6:GK34" si="30">GJ6*VLOOKUP(GG6,$B$156:$C$159,2,FALSE)</f>
        <v>0</v>
      </c>
      <c r="GL6" s="24"/>
      <c r="GM6" s="24"/>
      <c r="GN6" s="992" t="str">
        <f>IF(GJ6="","",IF(GK6&gt;0.049999,"",((6-ROUND(GK6*100,1))*0.01)*GH6))</f>
        <v/>
      </c>
      <c r="GO6" s="987" t="str">
        <f>IF(GN6="","",GN6*0.264172)</f>
        <v/>
      </c>
      <c r="GP6" s="25"/>
      <c r="GQ6" s="744" t="str">
        <f t="shared" ref="GQ6:GQ34" si="31">IF(GN6="",IF(GK6=0,"",GK6),"")</f>
        <v/>
      </c>
      <c r="GR6" s="28" t="str">
        <f>$B6</f>
        <v>10-L2</v>
      </c>
      <c r="GS6" s="26" t="str">
        <f>$C6</f>
        <v>GTS-120</v>
      </c>
      <c r="GT6" s="26">
        <f>$D6</f>
        <v>575</v>
      </c>
      <c r="GU6" s="26" t="str">
        <f>$E6</f>
        <v>5%-7%</v>
      </c>
      <c r="GV6" s="90"/>
      <c r="GW6" s="374">
        <f t="shared" ref="GW6:GW34" si="32">GV6*VLOOKUP(GS6,$B$156:$C$159,2,FALSE)</f>
        <v>0</v>
      </c>
      <c r="GX6" s="24"/>
      <c r="GY6" s="24"/>
      <c r="GZ6" s="992" t="str">
        <f>IF(GV6="","",IF(GW6&gt;0.049999,"",((6-ROUND(GW6*100,1))*0.01)*GT6))</f>
        <v/>
      </c>
      <c r="HA6" s="987" t="str">
        <f>IF(GZ6="","",GZ6*0.264172)</f>
        <v/>
      </c>
      <c r="HB6" s="25"/>
      <c r="HC6" s="744" t="str">
        <f t="shared" ref="HC6:HC34" si="33">IF(GZ6="",IF(GW6=0,"",GW6),"")</f>
        <v/>
      </c>
      <c r="HD6" s="28" t="str">
        <f>$B6</f>
        <v>10-L2</v>
      </c>
      <c r="HE6" s="26" t="str">
        <f>$C6</f>
        <v>GTS-120</v>
      </c>
      <c r="HF6" s="26">
        <f>$D6</f>
        <v>575</v>
      </c>
      <c r="HG6" s="26" t="str">
        <f>$E6</f>
        <v>5%-7%</v>
      </c>
      <c r="HH6" s="90"/>
      <c r="HI6" s="374">
        <f t="shared" ref="HI6:HI34" si="34">HH6*VLOOKUP(HE6,$B$156:$C$159,2,FALSE)</f>
        <v>0</v>
      </c>
      <c r="HJ6" s="24"/>
      <c r="HK6" s="24"/>
      <c r="HL6" s="992" t="str">
        <f>IF(HH6="","",IF(HI6&gt;0.049999,"",((6-ROUND(HI6*100,1))*0.01)*HF6))</f>
        <v/>
      </c>
      <c r="HM6" s="987" t="str">
        <f>IF(HL6="","",HL6*0.264172)</f>
        <v/>
      </c>
      <c r="HN6" s="25"/>
      <c r="HO6" s="744" t="str">
        <f t="shared" ref="HO6:HO34" si="35">IF(HL6="",IF(HI6=0,"",HI6),"")</f>
        <v/>
      </c>
      <c r="HP6" s="28" t="str">
        <f>$B6</f>
        <v>10-L2</v>
      </c>
      <c r="HQ6" s="26" t="str">
        <f>$C6</f>
        <v>GTS-120</v>
      </c>
      <c r="HR6" s="26">
        <f>$D6</f>
        <v>575</v>
      </c>
      <c r="HS6" s="26" t="str">
        <f>$E6</f>
        <v>5%-7%</v>
      </c>
      <c r="HT6" s="90"/>
      <c r="HU6" s="374">
        <f t="shared" ref="HU6:HU34" si="36">HT6*VLOOKUP(HQ6,$B$156:$C$159,2,FALSE)</f>
        <v>0</v>
      </c>
      <c r="HV6" s="24"/>
      <c r="HW6" s="24"/>
      <c r="HX6" s="992" t="str">
        <f>IF(HT6="","",IF(HU6&gt;0.049999,"",((6-ROUND(HU6*100,1))*0.01)*HR6))</f>
        <v/>
      </c>
      <c r="HY6" s="987" t="str">
        <f>IF(HX6="","",HX6*0.264172)</f>
        <v/>
      </c>
      <c r="HZ6" s="25"/>
      <c r="IA6" s="744" t="str">
        <f t="shared" ref="IA6:IA34" si="37">IF(HX6="",IF(HU6=0,"",HU6),"")</f>
        <v/>
      </c>
      <c r="IB6" s="28" t="str">
        <f>$B6</f>
        <v>10-L2</v>
      </c>
      <c r="IC6" s="26" t="str">
        <f>$C6</f>
        <v>GTS-120</v>
      </c>
      <c r="ID6" s="26">
        <f>$D6</f>
        <v>575</v>
      </c>
      <c r="IE6" s="26" t="str">
        <f>$E6</f>
        <v>5%-7%</v>
      </c>
      <c r="IF6" s="90"/>
      <c r="IG6" s="374">
        <f t="shared" ref="IG6:IG34" si="38">IF6*VLOOKUP(IC6,$B$156:$C$159,2,FALSE)</f>
        <v>0</v>
      </c>
      <c r="IH6" s="24"/>
      <c r="II6" s="24"/>
      <c r="IJ6" s="992" t="str">
        <f>IF(IF6="","",IF(IG6&gt;0.049999,"",((6-ROUND(IG6*100,1))*0.01)*ID6))</f>
        <v/>
      </c>
      <c r="IK6" s="987" t="str">
        <f>IF(IJ6="","",IJ6*0.264172)</f>
        <v/>
      </c>
      <c r="IL6" s="25"/>
      <c r="IM6" s="744" t="str">
        <f t="shared" ref="IM6:IM34" si="39">IF(IJ6="",IF(IG6=0,"",IG6),"")</f>
        <v/>
      </c>
      <c r="IN6" s="740">
        <f>SUM(GO6,HA6,HM6,HY6,IK6)</f>
        <v>0</v>
      </c>
      <c r="IO6" s="988" t="str">
        <f>GP6&amp;HB6&amp;HN6&amp;HZ6&amp;IL6</f>
        <v/>
      </c>
      <c r="IP6" s="28" t="str">
        <f>$B6</f>
        <v>10-L2</v>
      </c>
      <c r="IQ6" s="26" t="str">
        <f>$C6</f>
        <v>GTS-120</v>
      </c>
      <c r="IR6" s="26">
        <f>$D6</f>
        <v>575</v>
      </c>
      <c r="IS6" s="26" t="str">
        <f>$E6</f>
        <v>5%-7%</v>
      </c>
      <c r="IT6" s="90"/>
      <c r="IU6" s="374">
        <f t="shared" ref="IU6:IU34" si="40">IT6*VLOOKUP(IQ6,$B$156:$C$159,2,FALSE)</f>
        <v>0</v>
      </c>
      <c r="IV6" s="24"/>
      <c r="IW6" s="24"/>
      <c r="IX6" s="992" t="str">
        <f>IF(IT6="","",IF(IU6&gt;0.049999,"",((6-ROUND(IU6*100,1))*0.01)*IR6))</f>
        <v/>
      </c>
      <c r="IY6" s="987" t="str">
        <f>IF(IX6="","",IX6*0.264172)</f>
        <v/>
      </c>
      <c r="IZ6" s="25"/>
      <c r="JA6" s="744" t="str">
        <f t="shared" ref="JA6:JA34" si="41">IF(IX6="",IF(IU6=0,"",IU6),"")</f>
        <v/>
      </c>
      <c r="JB6" s="28" t="str">
        <f>$B6</f>
        <v>10-L2</v>
      </c>
      <c r="JC6" s="26" t="str">
        <f>$C6</f>
        <v>GTS-120</v>
      </c>
      <c r="JD6" s="26">
        <f>$D6</f>
        <v>575</v>
      </c>
      <c r="JE6" s="26" t="str">
        <f>$E6</f>
        <v>5%-7%</v>
      </c>
      <c r="JF6" s="90"/>
      <c r="JG6" s="374">
        <f t="shared" ref="JG6:JG34" si="42">JF6*VLOOKUP(JC6,$B$156:$C$159,2,FALSE)</f>
        <v>0</v>
      </c>
      <c r="JH6" s="24"/>
      <c r="JI6" s="24"/>
      <c r="JJ6" s="992" t="str">
        <f>IF(JF6="","",IF(JG6&gt;0.049999,"",((6-ROUND(JG6*100,1))*0.01)*JD6))</f>
        <v/>
      </c>
      <c r="JK6" s="987" t="str">
        <f>IF(JJ6="","",JJ6*0.264172)</f>
        <v/>
      </c>
      <c r="JL6" s="25"/>
      <c r="JM6" s="744" t="str">
        <f t="shared" ref="JM6:JM34" si="43">IF(JJ6="",IF(JG6=0,"",JG6),"")</f>
        <v/>
      </c>
      <c r="JN6" s="28" t="str">
        <f>$B6</f>
        <v>10-L2</v>
      </c>
      <c r="JO6" s="26" t="str">
        <f>$C6</f>
        <v>GTS-120</v>
      </c>
      <c r="JP6" s="26">
        <f>$D6</f>
        <v>575</v>
      </c>
      <c r="JQ6" s="26" t="str">
        <f>$E6</f>
        <v>5%-7%</v>
      </c>
      <c r="JR6" s="90"/>
      <c r="JS6" s="374">
        <f t="shared" ref="JS6:JS34" si="44">JR6*VLOOKUP(JO6,$B$156:$C$159,2,FALSE)</f>
        <v>0</v>
      </c>
      <c r="JT6" s="24"/>
      <c r="JU6" s="24"/>
      <c r="JV6" s="992" t="str">
        <f>IF(JR6="","",IF(JS6&gt;0.049999,"",((6-ROUND(JS6*100,1))*0.01)*JP6))</f>
        <v/>
      </c>
      <c r="JW6" s="987" t="str">
        <f>IF(JV6="","",JV6*0.264172)</f>
        <v/>
      </c>
      <c r="JX6" s="25"/>
      <c r="JY6" s="744" t="str">
        <f t="shared" ref="JY6:JY34" si="45">IF(JV6="",IF(JS6=0,"",JS6),"")</f>
        <v/>
      </c>
      <c r="JZ6" s="28" t="str">
        <f>$B6</f>
        <v>10-L2</v>
      </c>
      <c r="KA6" s="26" t="str">
        <f>$C6</f>
        <v>GTS-120</v>
      </c>
      <c r="KB6" s="26">
        <f>$D6</f>
        <v>575</v>
      </c>
      <c r="KC6" s="26" t="str">
        <f>$E6</f>
        <v>5%-7%</v>
      </c>
      <c r="KD6" s="90"/>
      <c r="KE6" s="374">
        <f t="shared" ref="KE6:KE34" si="46">KD6*VLOOKUP(KA6,$B$156:$C$159,2,FALSE)</f>
        <v>0</v>
      </c>
      <c r="KF6" s="24"/>
      <c r="KG6" s="24"/>
      <c r="KH6" s="992" t="str">
        <f>IF(KD6="","",IF(KE6&gt;0.049999,"",((6-ROUND(KE6*100,1))*0.01)*KB6))</f>
        <v/>
      </c>
      <c r="KI6" s="987" t="str">
        <f>IF(KH6="","",KH6*0.264172)</f>
        <v/>
      </c>
      <c r="KJ6" s="25"/>
      <c r="KK6" s="744" t="str">
        <f t="shared" ref="KK6:KK34" si="47">IF(KH6="",IF(KE6=0,"",KE6),"")</f>
        <v/>
      </c>
      <c r="KL6" s="28" t="str">
        <f>$B6</f>
        <v>10-L2</v>
      </c>
      <c r="KM6" s="26" t="str">
        <f>$C6</f>
        <v>GTS-120</v>
      </c>
      <c r="KN6" s="26">
        <f>$D6</f>
        <v>575</v>
      </c>
      <c r="KO6" s="26" t="str">
        <f>$E6</f>
        <v>5%-7%</v>
      </c>
      <c r="KP6" s="90"/>
      <c r="KQ6" s="374">
        <f t="shared" ref="KQ6:KQ34" si="48">KP6*VLOOKUP(KM6,$B$156:$C$159,2,FALSE)</f>
        <v>0</v>
      </c>
      <c r="KR6" s="24"/>
      <c r="KS6" s="24"/>
      <c r="KT6" s="992" t="str">
        <f>IF(KP6="","",IF(KQ6&gt;0.049999,"",((6-ROUND(KQ6*100,1))*0.01)*KN6))</f>
        <v/>
      </c>
      <c r="KU6" s="987" t="str">
        <f>IF(KT6="","",KT6*0.264172)</f>
        <v/>
      </c>
      <c r="KV6" s="25"/>
      <c r="KW6" s="744" t="str">
        <f t="shared" ref="KW6:KW34" si="49">IF(KT6="",IF(KQ6=0,"",KQ6),"")</f>
        <v/>
      </c>
      <c r="KX6" s="740">
        <f>SUM(IY6,JK6,JW6,KI6,KU6)</f>
        <v>0</v>
      </c>
      <c r="KY6" s="988" t="str">
        <f>IZ6&amp;JL6&amp;JX6&amp;KJ6&amp;KV6</f>
        <v/>
      </c>
    </row>
    <row r="7" spans="1:311" ht="15.75">
      <c r="A7" s="86" t="s">
        <v>374</v>
      </c>
      <c r="B7" s="777" t="s">
        <v>71</v>
      </c>
      <c r="C7" s="26" t="str">
        <f>VLOOKUP($B7,'OP Info'!$C$4:$H$62,4,FALSE)</f>
        <v>GTS-120</v>
      </c>
      <c r="D7" s="26">
        <f>VLOOKUP($B7,'OP Info'!$C$4:$H$62,3,FALSE)</f>
        <v>685</v>
      </c>
      <c r="E7" s="734" t="str">
        <f>CONCATENATE(VLOOKUP($B7,'OP Info'!$C$4:$J$62,5,FALSE),"%-",VLOOKUP($B7,'OP Info'!$C$4:$J$62,6,FALSE),"%")</f>
        <v>5%-7%</v>
      </c>
      <c r="F7" s="90"/>
      <c r="G7" s="374">
        <f t="shared" si="0"/>
        <v>0</v>
      </c>
      <c r="H7" s="24"/>
      <c r="I7" s="24"/>
      <c r="J7" s="992" t="str">
        <f t="shared" ref="J7:J32" si="50">IF(F7="","",IF(G7&gt;0.049999,"",((6-ROUND(G7*100,1))*0.01)*D7))</f>
        <v/>
      </c>
      <c r="K7" s="993" t="str">
        <f t="shared" ref="K7:K34" si="51">IF(J7="","",J7*0.264172)</f>
        <v/>
      </c>
      <c r="L7" s="25"/>
      <c r="M7" s="762" t="str">
        <f t="shared" si="1"/>
        <v/>
      </c>
      <c r="N7" s="331" t="str">
        <f t="shared" ref="N7:N34" si="52">$B7</f>
        <v>20-L2</v>
      </c>
      <c r="O7" s="26" t="str">
        <f t="shared" ref="O7:O34" si="53">$C7</f>
        <v>GTS-120</v>
      </c>
      <c r="P7" s="26">
        <f t="shared" ref="P7:P34" si="54">$D7</f>
        <v>685</v>
      </c>
      <c r="Q7" s="26" t="str">
        <f t="shared" ref="Q7:Q34" si="55">$E7</f>
        <v>5%-7%</v>
      </c>
      <c r="R7" s="90"/>
      <c r="S7" s="374">
        <f t="shared" si="2"/>
        <v>0</v>
      </c>
      <c r="T7" s="24"/>
      <c r="U7" s="24"/>
      <c r="V7" s="992" t="str">
        <f t="shared" ref="V7:V32" si="56">IF(R7="","",IF(S7&gt;0.049999,"",((6-ROUND(S7*100,1))*0.01)*P7))</f>
        <v/>
      </c>
      <c r="W7" s="987" t="str">
        <f t="shared" ref="W7:W34" si="57">IF(V7="","",V7*0.264172)</f>
        <v/>
      </c>
      <c r="X7" s="25"/>
      <c r="Y7" s="739" t="str">
        <f t="shared" si="3"/>
        <v/>
      </c>
      <c r="Z7" s="28" t="str">
        <f t="shared" ref="Z7:Z34" si="58">$B7</f>
        <v>20-L2</v>
      </c>
      <c r="AA7" s="26" t="str">
        <f t="shared" ref="AA7:AA34" si="59">$C7</f>
        <v>GTS-120</v>
      </c>
      <c r="AB7" s="26">
        <f t="shared" ref="AB7:AB34" si="60">$D7</f>
        <v>685</v>
      </c>
      <c r="AC7" s="26" t="str">
        <f t="shared" ref="AC7:AC34" si="61">$E7</f>
        <v>5%-7%</v>
      </c>
      <c r="AD7" s="90"/>
      <c r="AE7" s="374">
        <f t="shared" si="4"/>
        <v>0</v>
      </c>
      <c r="AF7" s="24"/>
      <c r="AG7" s="24"/>
      <c r="AH7" s="992" t="str">
        <f t="shared" ref="AH7:AH32" si="62">IF(AD7="","",IF(AE7&gt;0.049999,"",((6-ROUND(AE7*100,1))*0.01)*AB7))</f>
        <v/>
      </c>
      <c r="AI7" s="987" t="str">
        <f t="shared" ref="AI7:AI34" si="63">IF(AH7="","",AH7*0.264172)</f>
        <v/>
      </c>
      <c r="AJ7" s="25"/>
      <c r="AK7" s="739" t="str">
        <f t="shared" si="5"/>
        <v/>
      </c>
      <c r="AL7" s="28" t="str">
        <f t="shared" ref="AL7:AL34" si="64">$B7</f>
        <v>20-L2</v>
      </c>
      <c r="AM7" s="26" t="str">
        <f t="shared" ref="AM7:AM34" si="65">$C7</f>
        <v>GTS-120</v>
      </c>
      <c r="AN7" s="26">
        <f t="shared" ref="AN7:AN34" si="66">$D7</f>
        <v>685</v>
      </c>
      <c r="AO7" s="26" t="str">
        <f t="shared" ref="AO7:AO34" si="67">$E7</f>
        <v>5%-7%</v>
      </c>
      <c r="AP7" s="90"/>
      <c r="AQ7" s="374">
        <f t="shared" si="6"/>
        <v>0</v>
      </c>
      <c r="AR7" s="24"/>
      <c r="AS7" s="24"/>
      <c r="AT7" s="992" t="str">
        <f t="shared" ref="AT7:AT32" si="68">IF(AP7="","",IF(AQ7&gt;0.049999,"",((6-ROUND(AQ7*100,1))*0.01)*AN7))</f>
        <v/>
      </c>
      <c r="AU7" s="987" t="str">
        <f t="shared" ref="AU7:AU34" si="69">IF(AT7="","",AT7*0.264172)</f>
        <v/>
      </c>
      <c r="AV7" s="25"/>
      <c r="AW7" s="739" t="str">
        <f t="shared" si="7"/>
        <v/>
      </c>
      <c r="AX7" s="28" t="str">
        <f t="shared" ref="AX7:AX34" si="70">$B7</f>
        <v>20-L2</v>
      </c>
      <c r="AY7" s="26" t="str">
        <f t="shared" ref="AY7:AY34" si="71">$C7</f>
        <v>GTS-120</v>
      </c>
      <c r="AZ7" s="26">
        <f t="shared" ref="AZ7:AZ34" si="72">$D7</f>
        <v>685</v>
      </c>
      <c r="BA7" s="26" t="str">
        <f t="shared" ref="BA7:BA34" si="73">$E7</f>
        <v>5%-7%</v>
      </c>
      <c r="BB7" s="90"/>
      <c r="BC7" s="374">
        <f t="shared" si="8"/>
        <v>0</v>
      </c>
      <c r="BD7" s="24"/>
      <c r="BE7" s="24"/>
      <c r="BF7" s="992" t="str">
        <f t="shared" ref="BF7:BF32" si="74">IF(BB7="","",IF(BC7&gt;0.049999,"",((6-ROUND(BC7*100,1))*0.01)*AZ7))</f>
        <v/>
      </c>
      <c r="BG7" s="987" t="str">
        <f t="shared" ref="BG7:BG34" si="75">IF(BF7="","",BF7*0.264172)</f>
        <v/>
      </c>
      <c r="BH7" s="25"/>
      <c r="BI7" s="739" t="str">
        <f t="shared" si="9"/>
        <v/>
      </c>
      <c r="BJ7" s="740">
        <f t="shared" ref="BJ7:BJ34" si="76">SUM(K7,W7,AI7,AU7,BG7)</f>
        <v>0</v>
      </c>
      <c r="BK7" s="988" t="str">
        <f t="shared" ref="BK7:BK34" si="77">L7&amp;X7&amp;AJ7&amp;AV7&amp;BH7</f>
        <v/>
      </c>
      <c r="BL7" s="28" t="str">
        <f t="shared" ref="BL7:BL34" si="78">$B7</f>
        <v>20-L2</v>
      </c>
      <c r="BM7" s="26" t="str">
        <f t="shared" ref="BM7:BM34" si="79">$C7</f>
        <v>GTS-120</v>
      </c>
      <c r="BN7" s="26">
        <f t="shared" ref="BN7:BN34" si="80">$D7</f>
        <v>685</v>
      </c>
      <c r="BO7" s="26" t="str">
        <f t="shared" ref="BO7:BO34" si="81">$E7</f>
        <v>5%-7%</v>
      </c>
      <c r="BP7" s="90"/>
      <c r="BQ7" s="374">
        <f t="shared" si="10"/>
        <v>0</v>
      </c>
      <c r="BR7" s="24"/>
      <c r="BS7" s="24"/>
      <c r="BT7" s="992" t="str">
        <f t="shared" ref="BT7:BT32" si="82">IF(BP7="","",IF(BQ7&gt;0.049999,"",((6-ROUND(BQ7*100,1))*0.01)*BN7))</f>
        <v/>
      </c>
      <c r="BU7" s="987" t="str">
        <f t="shared" ref="BU7:BU34" si="83">IF(BT7="","",BT7*0.264172)</f>
        <v/>
      </c>
      <c r="BV7" s="25"/>
      <c r="BW7" s="744" t="str">
        <f t="shared" si="11"/>
        <v/>
      </c>
      <c r="BX7" s="28" t="str">
        <f t="shared" ref="BX7:BX34" si="84">$B7</f>
        <v>20-L2</v>
      </c>
      <c r="BY7" s="26" t="str">
        <f t="shared" ref="BY7:BY34" si="85">$C7</f>
        <v>GTS-120</v>
      </c>
      <c r="BZ7" s="26">
        <f t="shared" ref="BZ7:BZ34" si="86">$D7</f>
        <v>685</v>
      </c>
      <c r="CA7" s="26" t="str">
        <f t="shared" ref="CA7:CA34" si="87">$E7</f>
        <v>5%-7%</v>
      </c>
      <c r="CB7" s="90"/>
      <c r="CC7" s="374">
        <f t="shared" si="12"/>
        <v>0</v>
      </c>
      <c r="CD7" s="24"/>
      <c r="CE7" s="24"/>
      <c r="CF7" s="992" t="str">
        <f t="shared" ref="CF7:CF32" si="88">IF(CB7="","",IF(CC7&gt;0.049999,"",((6-ROUND(CC7*100,1))*0.01)*BZ7))</f>
        <v/>
      </c>
      <c r="CG7" s="987" t="str">
        <f t="shared" ref="CG7:CG34" si="89">IF(CF7="","",CF7*0.264172)</f>
        <v/>
      </c>
      <c r="CH7" s="25"/>
      <c r="CI7" s="744" t="str">
        <f t="shared" si="13"/>
        <v/>
      </c>
      <c r="CJ7" s="28" t="str">
        <f t="shared" ref="CJ7:CJ34" si="90">$B7</f>
        <v>20-L2</v>
      </c>
      <c r="CK7" s="26" t="str">
        <f t="shared" ref="CK7:CK34" si="91">$C7</f>
        <v>GTS-120</v>
      </c>
      <c r="CL7" s="26">
        <f t="shared" ref="CL7:CL34" si="92">$D7</f>
        <v>685</v>
      </c>
      <c r="CM7" s="26" t="str">
        <f t="shared" ref="CM7:CM34" si="93">$E7</f>
        <v>5%-7%</v>
      </c>
      <c r="CN7" s="90"/>
      <c r="CO7" s="374">
        <f t="shared" si="14"/>
        <v>0</v>
      </c>
      <c r="CP7" s="24"/>
      <c r="CQ7" s="24"/>
      <c r="CR7" s="992" t="str">
        <f t="shared" ref="CR7:CR32" si="94">IF(CN7="","",IF(CO7&gt;0.049999,"",((6-ROUND(CO7*100,1))*0.01)*CL7))</f>
        <v/>
      </c>
      <c r="CS7" s="987" t="str">
        <f t="shared" ref="CS7:CS34" si="95">IF(CR7="","",CR7*0.264172)</f>
        <v/>
      </c>
      <c r="CT7" s="25"/>
      <c r="CU7" s="744" t="str">
        <f t="shared" si="15"/>
        <v/>
      </c>
      <c r="CV7" s="28" t="str">
        <f t="shared" ref="CV7:CV34" si="96">$B7</f>
        <v>20-L2</v>
      </c>
      <c r="CW7" s="26" t="str">
        <f t="shared" ref="CW7:CW34" si="97">$C7</f>
        <v>GTS-120</v>
      </c>
      <c r="CX7" s="26">
        <f t="shared" ref="CX7:CX34" si="98">$D7</f>
        <v>685</v>
      </c>
      <c r="CY7" s="26" t="str">
        <f t="shared" ref="CY7:CY34" si="99">$E7</f>
        <v>5%-7%</v>
      </c>
      <c r="CZ7" s="90"/>
      <c r="DA7" s="374">
        <f t="shared" si="16"/>
        <v>0</v>
      </c>
      <c r="DB7" s="24"/>
      <c r="DC7" s="24"/>
      <c r="DD7" s="992" t="str">
        <f t="shared" ref="DD7:DD32" si="100">IF(CZ7="","",IF(DA7&gt;0.049999,"",((6-ROUND(DA7*100,1))*0.01)*CX7))</f>
        <v/>
      </c>
      <c r="DE7" s="987" t="str">
        <f t="shared" ref="DE7:DE34" si="101">IF(DD7="","",DD7*0.264172)</f>
        <v/>
      </c>
      <c r="DF7" s="25"/>
      <c r="DG7" s="744" t="str">
        <f t="shared" si="17"/>
        <v/>
      </c>
      <c r="DH7" s="28" t="str">
        <f t="shared" ref="DH7:DH34" si="102">$B7</f>
        <v>20-L2</v>
      </c>
      <c r="DI7" s="26" t="str">
        <f t="shared" ref="DI7:DI34" si="103">$C7</f>
        <v>GTS-120</v>
      </c>
      <c r="DJ7" s="26">
        <f t="shared" ref="DJ7:DJ34" si="104">$D7</f>
        <v>685</v>
      </c>
      <c r="DK7" s="26" t="str">
        <f t="shared" ref="DK7:DK34" si="105">$E7</f>
        <v>5%-7%</v>
      </c>
      <c r="DL7" s="90"/>
      <c r="DM7" s="374">
        <f t="shared" si="18"/>
        <v>0</v>
      </c>
      <c r="DN7" s="24"/>
      <c r="DO7" s="24"/>
      <c r="DP7" s="992" t="str">
        <f t="shared" ref="DP7:DP32" si="106">IF(DL7="","",IF(DM7&gt;0.049999,"",((6-ROUND(DM7*100,1))*0.01)*DJ7))</f>
        <v/>
      </c>
      <c r="DQ7" s="987" t="str">
        <f t="shared" ref="DQ7:DQ34" si="107">IF(DP7="","",DP7*0.264172)</f>
        <v/>
      </c>
      <c r="DR7" s="25"/>
      <c r="DS7" s="744" t="str">
        <f t="shared" si="19"/>
        <v/>
      </c>
      <c r="DT7" s="740">
        <f t="shared" ref="DT7:DT34" si="108">SUM(BU7,CG7,CS7,DE7,DQ7)</f>
        <v>0</v>
      </c>
      <c r="DU7" s="988" t="str">
        <f t="shared" ref="DU7:DU34" si="109">BV7&amp;CH7&amp;CT7&amp;DF7&amp;DR7</f>
        <v/>
      </c>
      <c r="DV7" s="28" t="str">
        <f t="shared" ref="DV7:DV34" si="110">$B7</f>
        <v>20-L2</v>
      </c>
      <c r="DW7" s="26" t="str">
        <f t="shared" ref="DW7:DW34" si="111">$C7</f>
        <v>GTS-120</v>
      </c>
      <c r="DX7" s="26">
        <f t="shared" ref="DX7:DX34" si="112">$D7</f>
        <v>685</v>
      </c>
      <c r="DY7" s="26" t="str">
        <f t="shared" ref="DY7:DY34" si="113">$E7</f>
        <v>5%-7%</v>
      </c>
      <c r="DZ7" s="90"/>
      <c r="EA7" s="374">
        <f t="shared" si="20"/>
        <v>0</v>
      </c>
      <c r="EB7" s="24"/>
      <c r="EC7" s="24"/>
      <c r="ED7" s="992" t="str">
        <f t="shared" ref="ED7:ED32" si="114">IF(DZ7="","",IF(EA7&gt;0.049999,"",((6-ROUND(EA7*100,1))*0.01)*DX7))</f>
        <v/>
      </c>
      <c r="EE7" s="987" t="str">
        <f t="shared" ref="EE7:EE34" si="115">IF(ED7="","",ED7*0.264172)</f>
        <v/>
      </c>
      <c r="EF7" s="25"/>
      <c r="EG7" s="744" t="str">
        <f t="shared" si="21"/>
        <v/>
      </c>
      <c r="EH7" s="28" t="str">
        <f t="shared" ref="EH7:EH34" si="116">$B7</f>
        <v>20-L2</v>
      </c>
      <c r="EI7" s="26" t="str">
        <f t="shared" ref="EI7:EI34" si="117">$C7</f>
        <v>GTS-120</v>
      </c>
      <c r="EJ7" s="26">
        <f t="shared" ref="EJ7:EJ34" si="118">$D7</f>
        <v>685</v>
      </c>
      <c r="EK7" s="26" t="str">
        <f t="shared" ref="EK7:EK34" si="119">$E7</f>
        <v>5%-7%</v>
      </c>
      <c r="EL7" s="90"/>
      <c r="EM7" s="374">
        <f t="shared" si="22"/>
        <v>0</v>
      </c>
      <c r="EN7" s="24"/>
      <c r="EO7" s="24"/>
      <c r="EP7" s="992" t="str">
        <f t="shared" ref="EP7:EP32" si="120">IF(EL7="","",IF(EM7&gt;0.049999,"",((6-ROUND(EM7*100,1))*0.01)*EJ7))</f>
        <v/>
      </c>
      <c r="EQ7" s="987" t="str">
        <f t="shared" ref="EQ7:EQ34" si="121">IF(EP7="","",EP7*0.264172)</f>
        <v/>
      </c>
      <c r="ER7" s="25"/>
      <c r="ES7" s="744" t="str">
        <f t="shared" si="23"/>
        <v/>
      </c>
      <c r="ET7" s="28" t="str">
        <f t="shared" ref="ET7:ET34" si="122">$B7</f>
        <v>20-L2</v>
      </c>
      <c r="EU7" s="26" t="str">
        <f t="shared" ref="EU7:EU34" si="123">$C7</f>
        <v>GTS-120</v>
      </c>
      <c r="EV7" s="26">
        <f t="shared" ref="EV7:EV34" si="124">$D7</f>
        <v>685</v>
      </c>
      <c r="EW7" s="26" t="str">
        <f t="shared" ref="EW7:EW34" si="125">$E7</f>
        <v>5%-7%</v>
      </c>
      <c r="EX7" s="90"/>
      <c r="EY7" s="374">
        <f t="shared" si="24"/>
        <v>0</v>
      </c>
      <c r="EZ7" s="24"/>
      <c r="FA7" s="24"/>
      <c r="FB7" s="992" t="str">
        <f t="shared" ref="FB7:FB32" si="126">IF(EX7="","",IF(EY7&gt;0.049999,"",((6-ROUND(EY7*100,1))*0.01)*EV7))</f>
        <v/>
      </c>
      <c r="FC7" s="987" t="str">
        <f t="shared" ref="FC7:FC34" si="127">IF(FB7="","",FB7*0.264172)</f>
        <v/>
      </c>
      <c r="FD7" s="25"/>
      <c r="FE7" s="744" t="str">
        <f t="shared" si="25"/>
        <v/>
      </c>
      <c r="FF7" s="28" t="str">
        <f t="shared" ref="FF7:FF34" si="128">$B7</f>
        <v>20-L2</v>
      </c>
      <c r="FG7" s="26" t="str">
        <f t="shared" ref="FG7:FG34" si="129">$C7</f>
        <v>GTS-120</v>
      </c>
      <c r="FH7" s="26">
        <f t="shared" ref="FH7:FH34" si="130">$D7</f>
        <v>685</v>
      </c>
      <c r="FI7" s="26" t="str">
        <f t="shared" ref="FI7:FI34" si="131">$E7</f>
        <v>5%-7%</v>
      </c>
      <c r="FJ7" s="90"/>
      <c r="FK7" s="374">
        <f t="shared" si="26"/>
        <v>0</v>
      </c>
      <c r="FL7" s="24"/>
      <c r="FM7" s="24"/>
      <c r="FN7" s="992" t="str">
        <f t="shared" ref="FN7:FN32" si="132">IF(FJ7="","",IF(FK7&gt;0.049999,"",((6-ROUND(FK7*100,1))*0.01)*FH7))</f>
        <v/>
      </c>
      <c r="FO7" s="987" t="str">
        <f t="shared" ref="FO7:FO34" si="133">IF(FN7="","",FN7*0.264172)</f>
        <v/>
      </c>
      <c r="FP7" s="25"/>
      <c r="FQ7" s="744" t="str">
        <f t="shared" si="27"/>
        <v/>
      </c>
      <c r="FR7" s="28" t="str">
        <f t="shared" ref="FR7:FR34" si="134">$B7</f>
        <v>20-L2</v>
      </c>
      <c r="FS7" s="26" t="str">
        <f t="shared" ref="FS7:FS34" si="135">$C7</f>
        <v>GTS-120</v>
      </c>
      <c r="FT7" s="26">
        <f t="shared" ref="FT7:FT34" si="136">$D7</f>
        <v>685</v>
      </c>
      <c r="FU7" s="26" t="str">
        <f t="shared" ref="FU7:FU34" si="137">$E7</f>
        <v>5%-7%</v>
      </c>
      <c r="FV7" s="90"/>
      <c r="FW7" s="374">
        <f t="shared" si="28"/>
        <v>0</v>
      </c>
      <c r="FX7" s="24"/>
      <c r="FY7" s="24"/>
      <c r="FZ7" s="992" t="str">
        <f t="shared" ref="FZ7:FZ32" si="138">IF(FV7="","",IF(FW7&gt;0.049999,"",((6-ROUND(FW7*100,1))*0.01)*FT7))</f>
        <v/>
      </c>
      <c r="GA7" s="987" t="str">
        <f t="shared" ref="GA7:GA34" si="139">IF(FZ7="","",FZ7*0.264172)</f>
        <v/>
      </c>
      <c r="GB7" s="25"/>
      <c r="GC7" s="744" t="str">
        <f t="shared" si="29"/>
        <v/>
      </c>
      <c r="GD7" s="740">
        <f t="shared" ref="GD7:GD34" si="140">SUM(EE7,EQ7,FC7,FO7,GA7)</f>
        <v>0</v>
      </c>
      <c r="GE7" s="988" t="str">
        <f t="shared" ref="GE7:GE34" si="141">EF7&amp;ER7&amp;FD7&amp;FP7&amp;GB7</f>
        <v/>
      </c>
      <c r="GF7" s="28" t="str">
        <f t="shared" ref="GF7:GF34" si="142">$B7</f>
        <v>20-L2</v>
      </c>
      <c r="GG7" s="26" t="str">
        <f t="shared" ref="GG7:GG34" si="143">$C7</f>
        <v>GTS-120</v>
      </c>
      <c r="GH7" s="26">
        <f t="shared" ref="GH7:GH34" si="144">$D7</f>
        <v>685</v>
      </c>
      <c r="GI7" s="26" t="str">
        <f t="shared" ref="GI7:GI34" si="145">$E7</f>
        <v>5%-7%</v>
      </c>
      <c r="GJ7" s="90"/>
      <c r="GK7" s="374">
        <f t="shared" si="30"/>
        <v>0</v>
      </c>
      <c r="GL7" s="24"/>
      <c r="GM7" s="24"/>
      <c r="GN7" s="992" t="str">
        <f t="shared" ref="GN7:GN32" si="146">IF(GJ7="","",IF(GK7&gt;0.049999,"",((6-ROUND(GK7*100,1))*0.01)*GH7))</f>
        <v/>
      </c>
      <c r="GO7" s="987" t="str">
        <f t="shared" ref="GO7:GO34" si="147">IF(GN7="","",GN7*0.264172)</f>
        <v/>
      </c>
      <c r="GP7" s="25"/>
      <c r="GQ7" s="744" t="str">
        <f t="shared" si="31"/>
        <v/>
      </c>
      <c r="GR7" s="28" t="str">
        <f t="shared" ref="GR7:GR34" si="148">$B7</f>
        <v>20-L2</v>
      </c>
      <c r="GS7" s="26" t="str">
        <f t="shared" ref="GS7:GS34" si="149">$C7</f>
        <v>GTS-120</v>
      </c>
      <c r="GT7" s="26">
        <f t="shared" ref="GT7:GT34" si="150">$D7</f>
        <v>685</v>
      </c>
      <c r="GU7" s="26" t="str">
        <f t="shared" ref="GU7:GU34" si="151">$E7</f>
        <v>5%-7%</v>
      </c>
      <c r="GV7" s="90"/>
      <c r="GW7" s="374">
        <f t="shared" si="32"/>
        <v>0</v>
      </c>
      <c r="GX7" s="24"/>
      <c r="GY7" s="24"/>
      <c r="GZ7" s="992" t="str">
        <f t="shared" ref="GZ7:GZ32" si="152">IF(GV7="","",IF(GW7&gt;0.049999,"",((6-ROUND(GW7*100,1))*0.01)*GT7))</f>
        <v/>
      </c>
      <c r="HA7" s="987" t="str">
        <f t="shared" ref="HA7:HA34" si="153">IF(GZ7="","",GZ7*0.264172)</f>
        <v/>
      </c>
      <c r="HB7" s="25"/>
      <c r="HC7" s="744" t="str">
        <f t="shared" si="33"/>
        <v/>
      </c>
      <c r="HD7" s="28" t="str">
        <f t="shared" ref="HD7:HD34" si="154">$B7</f>
        <v>20-L2</v>
      </c>
      <c r="HE7" s="26" t="str">
        <f t="shared" ref="HE7:HE34" si="155">$C7</f>
        <v>GTS-120</v>
      </c>
      <c r="HF7" s="26">
        <f t="shared" ref="HF7:HF34" si="156">$D7</f>
        <v>685</v>
      </c>
      <c r="HG7" s="26" t="str">
        <f t="shared" ref="HG7:HG34" si="157">$E7</f>
        <v>5%-7%</v>
      </c>
      <c r="HH7" s="90"/>
      <c r="HI7" s="374">
        <f t="shared" si="34"/>
        <v>0</v>
      </c>
      <c r="HJ7" s="24"/>
      <c r="HK7" s="24"/>
      <c r="HL7" s="992" t="str">
        <f t="shared" ref="HL7:HL32" si="158">IF(HH7="","",IF(HI7&gt;0.049999,"",((6-ROUND(HI7*100,1))*0.01)*HF7))</f>
        <v/>
      </c>
      <c r="HM7" s="987" t="str">
        <f t="shared" ref="HM7:HM34" si="159">IF(HL7="","",HL7*0.264172)</f>
        <v/>
      </c>
      <c r="HN7" s="25"/>
      <c r="HO7" s="744" t="str">
        <f t="shared" si="35"/>
        <v/>
      </c>
      <c r="HP7" s="28" t="str">
        <f t="shared" ref="HP7:HP34" si="160">$B7</f>
        <v>20-L2</v>
      </c>
      <c r="HQ7" s="26" t="str">
        <f t="shared" ref="HQ7:HQ34" si="161">$C7</f>
        <v>GTS-120</v>
      </c>
      <c r="HR7" s="26">
        <f t="shared" ref="HR7:HR34" si="162">$D7</f>
        <v>685</v>
      </c>
      <c r="HS7" s="26" t="str">
        <f t="shared" ref="HS7:HS34" si="163">$E7</f>
        <v>5%-7%</v>
      </c>
      <c r="HT7" s="90"/>
      <c r="HU7" s="374">
        <f t="shared" si="36"/>
        <v>0</v>
      </c>
      <c r="HV7" s="24"/>
      <c r="HW7" s="24"/>
      <c r="HX7" s="992" t="str">
        <f t="shared" ref="HX7:HX32" si="164">IF(HT7="","",IF(HU7&gt;0.049999,"",((6-ROUND(HU7*100,1))*0.01)*HR7))</f>
        <v/>
      </c>
      <c r="HY7" s="987" t="str">
        <f t="shared" ref="HY7:HY34" si="165">IF(HX7="","",HX7*0.264172)</f>
        <v/>
      </c>
      <c r="HZ7" s="25"/>
      <c r="IA7" s="744" t="str">
        <f t="shared" si="37"/>
        <v/>
      </c>
      <c r="IB7" s="28" t="str">
        <f t="shared" ref="IB7:IB34" si="166">$B7</f>
        <v>20-L2</v>
      </c>
      <c r="IC7" s="26" t="str">
        <f t="shared" ref="IC7:IC34" si="167">$C7</f>
        <v>GTS-120</v>
      </c>
      <c r="ID7" s="26">
        <f t="shared" ref="ID7:ID34" si="168">$D7</f>
        <v>685</v>
      </c>
      <c r="IE7" s="26" t="str">
        <f t="shared" ref="IE7:IE34" si="169">$E7</f>
        <v>5%-7%</v>
      </c>
      <c r="IF7" s="90"/>
      <c r="IG7" s="374">
        <f t="shared" si="38"/>
        <v>0</v>
      </c>
      <c r="IH7" s="24"/>
      <c r="II7" s="24"/>
      <c r="IJ7" s="992" t="str">
        <f t="shared" ref="IJ7:IJ32" si="170">IF(IF7="","",IF(IG7&gt;0.049999,"",((6-ROUND(IG7*100,1))*0.01)*ID7))</f>
        <v/>
      </c>
      <c r="IK7" s="987" t="str">
        <f t="shared" ref="IK7:IK34" si="171">IF(IJ7="","",IJ7*0.264172)</f>
        <v/>
      </c>
      <c r="IL7" s="25"/>
      <c r="IM7" s="744" t="str">
        <f t="shared" si="39"/>
        <v/>
      </c>
      <c r="IN7" s="740">
        <f t="shared" ref="IN7:IN34" si="172">SUM(GO7,HA7,HM7,HY7,IK7)</f>
        <v>0</v>
      </c>
      <c r="IO7" s="988" t="str">
        <f t="shared" ref="IO7:IO34" si="173">GP7&amp;HB7&amp;HN7&amp;HZ7&amp;IL7</f>
        <v/>
      </c>
      <c r="IP7" s="28" t="str">
        <f t="shared" ref="IP7:IP34" si="174">$B7</f>
        <v>20-L2</v>
      </c>
      <c r="IQ7" s="26" t="str">
        <f t="shared" ref="IQ7:IQ34" si="175">$C7</f>
        <v>GTS-120</v>
      </c>
      <c r="IR7" s="26">
        <f t="shared" ref="IR7:IR34" si="176">$D7</f>
        <v>685</v>
      </c>
      <c r="IS7" s="26" t="str">
        <f t="shared" ref="IS7:IS34" si="177">$E7</f>
        <v>5%-7%</v>
      </c>
      <c r="IT7" s="90"/>
      <c r="IU7" s="374">
        <f t="shared" si="40"/>
        <v>0</v>
      </c>
      <c r="IV7" s="24"/>
      <c r="IW7" s="24"/>
      <c r="IX7" s="992" t="str">
        <f t="shared" ref="IX7:IX32" si="178">IF(IT7="","",IF(IU7&gt;0.049999,"",((6-ROUND(IU7*100,1))*0.01)*IR7))</f>
        <v/>
      </c>
      <c r="IY7" s="987" t="str">
        <f t="shared" ref="IY7:IY34" si="179">IF(IX7="","",IX7*0.264172)</f>
        <v/>
      </c>
      <c r="IZ7" s="25"/>
      <c r="JA7" s="744" t="str">
        <f t="shared" si="41"/>
        <v/>
      </c>
      <c r="JB7" s="28" t="str">
        <f t="shared" ref="JB7:JB34" si="180">$B7</f>
        <v>20-L2</v>
      </c>
      <c r="JC7" s="26" t="str">
        <f t="shared" ref="JC7:JC34" si="181">$C7</f>
        <v>GTS-120</v>
      </c>
      <c r="JD7" s="26">
        <f t="shared" ref="JD7:JD34" si="182">$D7</f>
        <v>685</v>
      </c>
      <c r="JE7" s="26" t="str">
        <f t="shared" ref="JE7:JE34" si="183">$E7</f>
        <v>5%-7%</v>
      </c>
      <c r="JF7" s="90"/>
      <c r="JG7" s="374">
        <f t="shared" si="42"/>
        <v>0</v>
      </c>
      <c r="JH7" s="24"/>
      <c r="JI7" s="24"/>
      <c r="JJ7" s="992" t="str">
        <f t="shared" ref="JJ7:JJ32" si="184">IF(JF7="","",IF(JG7&gt;0.049999,"",((6-ROUND(JG7*100,1))*0.01)*JD7))</f>
        <v/>
      </c>
      <c r="JK7" s="987" t="str">
        <f t="shared" ref="JK7:JK34" si="185">IF(JJ7="","",JJ7*0.264172)</f>
        <v/>
      </c>
      <c r="JL7" s="25"/>
      <c r="JM7" s="744" t="str">
        <f t="shared" si="43"/>
        <v/>
      </c>
      <c r="JN7" s="28" t="str">
        <f t="shared" ref="JN7:JN34" si="186">$B7</f>
        <v>20-L2</v>
      </c>
      <c r="JO7" s="26" t="str">
        <f t="shared" ref="JO7:JO34" si="187">$C7</f>
        <v>GTS-120</v>
      </c>
      <c r="JP7" s="26">
        <f t="shared" ref="JP7:JP34" si="188">$D7</f>
        <v>685</v>
      </c>
      <c r="JQ7" s="26" t="str">
        <f t="shared" ref="JQ7:JQ34" si="189">$E7</f>
        <v>5%-7%</v>
      </c>
      <c r="JR7" s="90"/>
      <c r="JS7" s="374">
        <f t="shared" si="44"/>
        <v>0</v>
      </c>
      <c r="JT7" s="24"/>
      <c r="JU7" s="24"/>
      <c r="JV7" s="992" t="str">
        <f t="shared" ref="JV7:JV32" si="190">IF(JR7="","",IF(JS7&gt;0.049999,"",((6-ROUND(JS7*100,1))*0.01)*JP7))</f>
        <v/>
      </c>
      <c r="JW7" s="987" t="str">
        <f t="shared" ref="JW7:JW34" si="191">IF(JV7="","",JV7*0.264172)</f>
        <v/>
      </c>
      <c r="JX7" s="25"/>
      <c r="JY7" s="744" t="str">
        <f t="shared" si="45"/>
        <v/>
      </c>
      <c r="JZ7" s="28" t="str">
        <f t="shared" ref="JZ7:JZ34" si="192">$B7</f>
        <v>20-L2</v>
      </c>
      <c r="KA7" s="26" t="str">
        <f t="shared" ref="KA7:KA34" si="193">$C7</f>
        <v>GTS-120</v>
      </c>
      <c r="KB7" s="26">
        <f t="shared" ref="KB7:KB34" si="194">$D7</f>
        <v>685</v>
      </c>
      <c r="KC7" s="26" t="str">
        <f t="shared" ref="KC7:KC34" si="195">$E7</f>
        <v>5%-7%</v>
      </c>
      <c r="KD7" s="90"/>
      <c r="KE7" s="374">
        <f t="shared" si="46"/>
        <v>0</v>
      </c>
      <c r="KF7" s="24"/>
      <c r="KG7" s="24"/>
      <c r="KH7" s="992" t="str">
        <f t="shared" ref="KH7:KH32" si="196">IF(KD7="","",IF(KE7&gt;0.049999,"",((6-ROUND(KE7*100,1))*0.01)*KB7))</f>
        <v/>
      </c>
      <c r="KI7" s="987" t="str">
        <f t="shared" ref="KI7:KI34" si="197">IF(KH7="","",KH7*0.264172)</f>
        <v/>
      </c>
      <c r="KJ7" s="25"/>
      <c r="KK7" s="744" t="str">
        <f t="shared" si="47"/>
        <v/>
      </c>
      <c r="KL7" s="28" t="str">
        <f t="shared" ref="KL7:KL34" si="198">$B7</f>
        <v>20-L2</v>
      </c>
      <c r="KM7" s="26" t="str">
        <f t="shared" ref="KM7:KM34" si="199">$C7</f>
        <v>GTS-120</v>
      </c>
      <c r="KN7" s="26">
        <f t="shared" ref="KN7:KN34" si="200">$D7</f>
        <v>685</v>
      </c>
      <c r="KO7" s="26" t="str">
        <f t="shared" ref="KO7:KO34" si="201">$E7</f>
        <v>5%-7%</v>
      </c>
      <c r="KP7" s="90"/>
      <c r="KQ7" s="374">
        <f t="shared" si="48"/>
        <v>0</v>
      </c>
      <c r="KR7" s="24"/>
      <c r="KS7" s="24"/>
      <c r="KT7" s="992" t="str">
        <f t="shared" ref="KT7:KT32" si="202">IF(KP7="","",IF(KQ7&gt;0.049999,"",((6-ROUND(KQ7*100,1))*0.01)*KN7))</f>
        <v/>
      </c>
      <c r="KU7" s="987" t="str">
        <f t="shared" ref="KU7:KU34" si="203">IF(KT7="","",KT7*0.264172)</f>
        <v/>
      </c>
      <c r="KV7" s="25"/>
      <c r="KW7" s="744" t="str">
        <f t="shared" si="49"/>
        <v/>
      </c>
      <c r="KX7" s="740">
        <f t="shared" ref="KX7:KX34" si="204">SUM(IY7,JK7,JW7,KI7,KU7)</f>
        <v>0</v>
      </c>
      <c r="KY7" s="988" t="str">
        <f t="shared" ref="KY7:KY34" si="205">IZ7&amp;JL7&amp;JX7&amp;KJ7&amp;KV7</f>
        <v/>
      </c>
    </row>
    <row r="8" spans="1:311" ht="15.75">
      <c r="A8" s="86" t="s">
        <v>374</v>
      </c>
      <c r="B8" s="777" t="s">
        <v>74</v>
      </c>
      <c r="C8" s="26" t="str">
        <f>VLOOKUP($B8,'OP Info'!$C$4:$H$62,4,FALSE)</f>
        <v>GTS-120</v>
      </c>
      <c r="D8" s="26">
        <f>VLOOKUP($B8,'OP Info'!$C$4:$H$62,3,FALSE)</f>
        <v>685</v>
      </c>
      <c r="E8" s="734" t="str">
        <f>CONCATENATE(VLOOKUP($B8,'OP Info'!$C$4:$J$62,5,FALSE),"%-",VLOOKUP($B8,'OP Info'!$C$4:$J$62,6,FALSE),"%")</f>
        <v>5%-7%</v>
      </c>
      <c r="F8" s="994"/>
      <c r="G8" s="374">
        <f t="shared" si="0"/>
        <v>0</v>
      </c>
      <c r="H8" s="24"/>
      <c r="I8" s="24"/>
      <c r="J8" s="992" t="str">
        <f t="shared" si="50"/>
        <v/>
      </c>
      <c r="K8" s="993" t="str">
        <f t="shared" si="51"/>
        <v/>
      </c>
      <c r="L8" s="25"/>
      <c r="M8" s="762" t="str">
        <f t="shared" si="1"/>
        <v/>
      </c>
      <c r="N8" s="331" t="str">
        <f t="shared" si="52"/>
        <v>30-L2</v>
      </c>
      <c r="O8" s="26" t="str">
        <f t="shared" si="53"/>
        <v>GTS-120</v>
      </c>
      <c r="P8" s="26">
        <f t="shared" si="54"/>
        <v>685</v>
      </c>
      <c r="Q8" s="26" t="str">
        <f t="shared" si="55"/>
        <v>5%-7%</v>
      </c>
      <c r="R8" s="90"/>
      <c r="S8" s="374">
        <f t="shared" si="2"/>
        <v>0</v>
      </c>
      <c r="T8" s="24"/>
      <c r="U8" s="24"/>
      <c r="V8" s="992" t="str">
        <f t="shared" si="56"/>
        <v/>
      </c>
      <c r="W8" s="987" t="str">
        <f t="shared" si="57"/>
        <v/>
      </c>
      <c r="X8" s="25"/>
      <c r="Y8" s="739" t="str">
        <f t="shared" si="3"/>
        <v/>
      </c>
      <c r="Z8" s="28" t="str">
        <f t="shared" si="58"/>
        <v>30-L2</v>
      </c>
      <c r="AA8" s="26" t="str">
        <f t="shared" si="59"/>
        <v>GTS-120</v>
      </c>
      <c r="AB8" s="26">
        <f t="shared" si="60"/>
        <v>685</v>
      </c>
      <c r="AC8" s="26" t="str">
        <f t="shared" si="61"/>
        <v>5%-7%</v>
      </c>
      <c r="AD8" s="90"/>
      <c r="AE8" s="374">
        <f t="shared" si="4"/>
        <v>0</v>
      </c>
      <c r="AF8" s="24"/>
      <c r="AG8" s="24"/>
      <c r="AH8" s="992" t="str">
        <f t="shared" si="62"/>
        <v/>
      </c>
      <c r="AI8" s="987" t="str">
        <f t="shared" si="63"/>
        <v/>
      </c>
      <c r="AJ8" s="25"/>
      <c r="AK8" s="739" t="str">
        <f t="shared" si="5"/>
        <v/>
      </c>
      <c r="AL8" s="28" t="str">
        <f t="shared" si="64"/>
        <v>30-L2</v>
      </c>
      <c r="AM8" s="26" t="str">
        <f t="shared" si="65"/>
        <v>GTS-120</v>
      </c>
      <c r="AN8" s="26">
        <f t="shared" si="66"/>
        <v>685</v>
      </c>
      <c r="AO8" s="26" t="str">
        <f t="shared" si="67"/>
        <v>5%-7%</v>
      </c>
      <c r="AP8" s="90"/>
      <c r="AQ8" s="374">
        <f t="shared" si="6"/>
        <v>0</v>
      </c>
      <c r="AR8" s="24"/>
      <c r="AS8" s="24"/>
      <c r="AT8" s="992" t="str">
        <f t="shared" si="68"/>
        <v/>
      </c>
      <c r="AU8" s="987" t="str">
        <f t="shared" si="69"/>
        <v/>
      </c>
      <c r="AV8" s="25"/>
      <c r="AW8" s="739" t="str">
        <f t="shared" si="7"/>
        <v/>
      </c>
      <c r="AX8" s="28" t="str">
        <f t="shared" si="70"/>
        <v>30-L2</v>
      </c>
      <c r="AY8" s="26" t="str">
        <f t="shared" si="71"/>
        <v>GTS-120</v>
      </c>
      <c r="AZ8" s="26">
        <f t="shared" si="72"/>
        <v>685</v>
      </c>
      <c r="BA8" s="26" t="str">
        <f t="shared" si="73"/>
        <v>5%-7%</v>
      </c>
      <c r="BB8" s="90"/>
      <c r="BC8" s="374">
        <f t="shared" si="8"/>
        <v>0</v>
      </c>
      <c r="BD8" s="24"/>
      <c r="BE8" s="24"/>
      <c r="BF8" s="992" t="str">
        <f t="shared" si="74"/>
        <v/>
      </c>
      <c r="BG8" s="987" t="str">
        <f t="shared" si="75"/>
        <v/>
      </c>
      <c r="BH8" s="25"/>
      <c r="BI8" s="739" t="str">
        <f t="shared" si="9"/>
        <v/>
      </c>
      <c r="BJ8" s="740">
        <f t="shared" si="76"/>
        <v>0</v>
      </c>
      <c r="BK8" s="988" t="str">
        <f t="shared" si="77"/>
        <v/>
      </c>
      <c r="BL8" s="28" t="str">
        <f t="shared" si="78"/>
        <v>30-L2</v>
      </c>
      <c r="BM8" s="26" t="str">
        <f t="shared" si="79"/>
        <v>GTS-120</v>
      </c>
      <c r="BN8" s="26">
        <f t="shared" si="80"/>
        <v>685</v>
      </c>
      <c r="BO8" s="26" t="str">
        <f t="shared" si="81"/>
        <v>5%-7%</v>
      </c>
      <c r="BP8" s="90"/>
      <c r="BQ8" s="374">
        <f t="shared" si="10"/>
        <v>0</v>
      </c>
      <c r="BR8" s="24"/>
      <c r="BS8" s="24"/>
      <c r="BT8" s="992" t="str">
        <f t="shared" si="82"/>
        <v/>
      </c>
      <c r="BU8" s="987" t="str">
        <f t="shared" si="83"/>
        <v/>
      </c>
      <c r="BV8" s="25"/>
      <c r="BW8" s="744" t="str">
        <f t="shared" si="11"/>
        <v/>
      </c>
      <c r="BX8" s="28" t="str">
        <f t="shared" si="84"/>
        <v>30-L2</v>
      </c>
      <c r="BY8" s="26" t="str">
        <f t="shared" si="85"/>
        <v>GTS-120</v>
      </c>
      <c r="BZ8" s="26">
        <f t="shared" si="86"/>
        <v>685</v>
      </c>
      <c r="CA8" s="26" t="str">
        <f t="shared" si="87"/>
        <v>5%-7%</v>
      </c>
      <c r="CB8" s="90"/>
      <c r="CC8" s="374">
        <f t="shared" si="12"/>
        <v>0</v>
      </c>
      <c r="CD8" s="24"/>
      <c r="CE8" s="24"/>
      <c r="CF8" s="992" t="str">
        <f t="shared" si="88"/>
        <v/>
      </c>
      <c r="CG8" s="987" t="str">
        <f t="shared" si="89"/>
        <v/>
      </c>
      <c r="CH8" s="25"/>
      <c r="CI8" s="744" t="str">
        <f t="shared" si="13"/>
        <v/>
      </c>
      <c r="CJ8" s="28" t="str">
        <f t="shared" si="90"/>
        <v>30-L2</v>
      </c>
      <c r="CK8" s="26" t="str">
        <f t="shared" si="91"/>
        <v>GTS-120</v>
      </c>
      <c r="CL8" s="26">
        <f t="shared" si="92"/>
        <v>685</v>
      </c>
      <c r="CM8" s="26" t="str">
        <f t="shared" si="93"/>
        <v>5%-7%</v>
      </c>
      <c r="CN8" s="90"/>
      <c r="CO8" s="374">
        <f t="shared" si="14"/>
        <v>0</v>
      </c>
      <c r="CP8" s="24"/>
      <c r="CQ8" s="24"/>
      <c r="CR8" s="992" t="str">
        <f t="shared" si="94"/>
        <v/>
      </c>
      <c r="CS8" s="987" t="str">
        <f t="shared" si="95"/>
        <v/>
      </c>
      <c r="CT8" s="25"/>
      <c r="CU8" s="744" t="str">
        <f t="shared" si="15"/>
        <v/>
      </c>
      <c r="CV8" s="28" t="str">
        <f t="shared" si="96"/>
        <v>30-L2</v>
      </c>
      <c r="CW8" s="26" t="str">
        <f t="shared" si="97"/>
        <v>GTS-120</v>
      </c>
      <c r="CX8" s="26">
        <f t="shared" si="98"/>
        <v>685</v>
      </c>
      <c r="CY8" s="26" t="str">
        <f t="shared" si="99"/>
        <v>5%-7%</v>
      </c>
      <c r="CZ8" s="90"/>
      <c r="DA8" s="374">
        <f t="shared" si="16"/>
        <v>0</v>
      </c>
      <c r="DB8" s="24"/>
      <c r="DC8" s="24"/>
      <c r="DD8" s="992" t="str">
        <f t="shared" si="100"/>
        <v/>
      </c>
      <c r="DE8" s="987" t="str">
        <f t="shared" si="101"/>
        <v/>
      </c>
      <c r="DF8" s="25"/>
      <c r="DG8" s="744" t="str">
        <f t="shared" si="17"/>
        <v/>
      </c>
      <c r="DH8" s="28" t="str">
        <f t="shared" si="102"/>
        <v>30-L2</v>
      </c>
      <c r="DI8" s="26" t="str">
        <f t="shared" si="103"/>
        <v>GTS-120</v>
      </c>
      <c r="DJ8" s="26">
        <f t="shared" si="104"/>
        <v>685</v>
      </c>
      <c r="DK8" s="26" t="str">
        <f t="shared" si="105"/>
        <v>5%-7%</v>
      </c>
      <c r="DL8" s="90"/>
      <c r="DM8" s="374">
        <f t="shared" si="18"/>
        <v>0</v>
      </c>
      <c r="DN8" s="24"/>
      <c r="DO8" s="24"/>
      <c r="DP8" s="992" t="str">
        <f t="shared" si="106"/>
        <v/>
      </c>
      <c r="DQ8" s="987" t="str">
        <f t="shared" si="107"/>
        <v/>
      </c>
      <c r="DR8" s="25"/>
      <c r="DS8" s="744" t="str">
        <f t="shared" si="19"/>
        <v/>
      </c>
      <c r="DT8" s="740">
        <f t="shared" si="108"/>
        <v>0</v>
      </c>
      <c r="DU8" s="988" t="str">
        <f t="shared" si="109"/>
        <v/>
      </c>
      <c r="DV8" s="28" t="str">
        <f t="shared" si="110"/>
        <v>30-L2</v>
      </c>
      <c r="DW8" s="26" t="str">
        <f t="shared" si="111"/>
        <v>GTS-120</v>
      </c>
      <c r="DX8" s="26">
        <f t="shared" si="112"/>
        <v>685</v>
      </c>
      <c r="DY8" s="26" t="str">
        <f t="shared" si="113"/>
        <v>5%-7%</v>
      </c>
      <c r="DZ8" s="90"/>
      <c r="EA8" s="374">
        <f t="shared" si="20"/>
        <v>0</v>
      </c>
      <c r="EB8" s="24"/>
      <c r="EC8" s="24"/>
      <c r="ED8" s="992" t="str">
        <f t="shared" si="114"/>
        <v/>
      </c>
      <c r="EE8" s="987" t="str">
        <f t="shared" si="115"/>
        <v/>
      </c>
      <c r="EF8" s="25"/>
      <c r="EG8" s="744" t="str">
        <f t="shared" si="21"/>
        <v/>
      </c>
      <c r="EH8" s="28" t="str">
        <f t="shared" si="116"/>
        <v>30-L2</v>
      </c>
      <c r="EI8" s="26" t="str">
        <f t="shared" si="117"/>
        <v>GTS-120</v>
      </c>
      <c r="EJ8" s="26">
        <f t="shared" si="118"/>
        <v>685</v>
      </c>
      <c r="EK8" s="26" t="str">
        <f t="shared" si="119"/>
        <v>5%-7%</v>
      </c>
      <c r="EL8" s="90"/>
      <c r="EM8" s="374">
        <f t="shared" si="22"/>
        <v>0</v>
      </c>
      <c r="EN8" s="24"/>
      <c r="EO8" s="24"/>
      <c r="EP8" s="992" t="str">
        <f t="shared" si="120"/>
        <v/>
      </c>
      <c r="EQ8" s="987" t="str">
        <f t="shared" si="121"/>
        <v/>
      </c>
      <c r="ER8" s="25"/>
      <c r="ES8" s="744" t="str">
        <f t="shared" si="23"/>
        <v/>
      </c>
      <c r="ET8" s="28" t="str">
        <f t="shared" si="122"/>
        <v>30-L2</v>
      </c>
      <c r="EU8" s="26" t="str">
        <f t="shared" si="123"/>
        <v>GTS-120</v>
      </c>
      <c r="EV8" s="26">
        <f t="shared" si="124"/>
        <v>685</v>
      </c>
      <c r="EW8" s="26" t="str">
        <f t="shared" si="125"/>
        <v>5%-7%</v>
      </c>
      <c r="EX8" s="90"/>
      <c r="EY8" s="374">
        <f t="shared" si="24"/>
        <v>0</v>
      </c>
      <c r="EZ8" s="24"/>
      <c r="FA8" s="24"/>
      <c r="FB8" s="992" t="str">
        <f t="shared" si="126"/>
        <v/>
      </c>
      <c r="FC8" s="987" t="str">
        <f t="shared" si="127"/>
        <v/>
      </c>
      <c r="FD8" s="25"/>
      <c r="FE8" s="744" t="str">
        <f t="shared" si="25"/>
        <v/>
      </c>
      <c r="FF8" s="28" t="str">
        <f t="shared" si="128"/>
        <v>30-L2</v>
      </c>
      <c r="FG8" s="26" t="str">
        <f t="shared" si="129"/>
        <v>GTS-120</v>
      </c>
      <c r="FH8" s="26">
        <f t="shared" si="130"/>
        <v>685</v>
      </c>
      <c r="FI8" s="26" t="str">
        <f t="shared" si="131"/>
        <v>5%-7%</v>
      </c>
      <c r="FJ8" s="90"/>
      <c r="FK8" s="374">
        <f t="shared" si="26"/>
        <v>0</v>
      </c>
      <c r="FL8" s="24"/>
      <c r="FM8" s="24"/>
      <c r="FN8" s="992" t="str">
        <f t="shared" si="132"/>
        <v/>
      </c>
      <c r="FO8" s="987" t="str">
        <f t="shared" si="133"/>
        <v/>
      </c>
      <c r="FP8" s="25"/>
      <c r="FQ8" s="744" t="str">
        <f t="shared" si="27"/>
        <v/>
      </c>
      <c r="FR8" s="28" t="str">
        <f t="shared" si="134"/>
        <v>30-L2</v>
      </c>
      <c r="FS8" s="26" t="str">
        <f t="shared" si="135"/>
        <v>GTS-120</v>
      </c>
      <c r="FT8" s="26">
        <f t="shared" si="136"/>
        <v>685</v>
      </c>
      <c r="FU8" s="26" t="str">
        <f t="shared" si="137"/>
        <v>5%-7%</v>
      </c>
      <c r="FV8" s="90"/>
      <c r="FW8" s="374">
        <f t="shared" si="28"/>
        <v>0</v>
      </c>
      <c r="FX8" s="24"/>
      <c r="FY8" s="24"/>
      <c r="FZ8" s="992" t="str">
        <f t="shared" si="138"/>
        <v/>
      </c>
      <c r="GA8" s="987" t="str">
        <f t="shared" si="139"/>
        <v/>
      </c>
      <c r="GB8" s="25"/>
      <c r="GC8" s="744" t="str">
        <f t="shared" si="29"/>
        <v/>
      </c>
      <c r="GD8" s="740">
        <f t="shared" si="140"/>
        <v>0</v>
      </c>
      <c r="GE8" s="988" t="str">
        <f t="shared" si="141"/>
        <v/>
      </c>
      <c r="GF8" s="28" t="str">
        <f t="shared" si="142"/>
        <v>30-L2</v>
      </c>
      <c r="GG8" s="26" t="str">
        <f t="shared" si="143"/>
        <v>GTS-120</v>
      </c>
      <c r="GH8" s="26">
        <f t="shared" si="144"/>
        <v>685</v>
      </c>
      <c r="GI8" s="26" t="str">
        <f t="shared" si="145"/>
        <v>5%-7%</v>
      </c>
      <c r="GJ8" s="90"/>
      <c r="GK8" s="374">
        <f t="shared" si="30"/>
        <v>0</v>
      </c>
      <c r="GL8" s="24"/>
      <c r="GM8" s="24"/>
      <c r="GN8" s="992" t="str">
        <f t="shared" si="146"/>
        <v/>
      </c>
      <c r="GO8" s="987" t="str">
        <f t="shared" si="147"/>
        <v/>
      </c>
      <c r="GP8" s="25"/>
      <c r="GQ8" s="744" t="str">
        <f t="shared" si="31"/>
        <v/>
      </c>
      <c r="GR8" s="28" t="str">
        <f t="shared" si="148"/>
        <v>30-L2</v>
      </c>
      <c r="GS8" s="26" t="str">
        <f t="shared" si="149"/>
        <v>GTS-120</v>
      </c>
      <c r="GT8" s="26">
        <f t="shared" si="150"/>
        <v>685</v>
      </c>
      <c r="GU8" s="26" t="str">
        <f t="shared" si="151"/>
        <v>5%-7%</v>
      </c>
      <c r="GV8" s="90"/>
      <c r="GW8" s="374">
        <f t="shared" si="32"/>
        <v>0</v>
      </c>
      <c r="GX8" s="24"/>
      <c r="GY8" s="24"/>
      <c r="GZ8" s="992" t="str">
        <f t="shared" si="152"/>
        <v/>
      </c>
      <c r="HA8" s="987" t="str">
        <f t="shared" si="153"/>
        <v/>
      </c>
      <c r="HB8" s="25"/>
      <c r="HC8" s="744" t="str">
        <f t="shared" si="33"/>
        <v/>
      </c>
      <c r="HD8" s="28" t="str">
        <f t="shared" si="154"/>
        <v>30-L2</v>
      </c>
      <c r="HE8" s="26" t="str">
        <f t="shared" si="155"/>
        <v>GTS-120</v>
      </c>
      <c r="HF8" s="26">
        <f t="shared" si="156"/>
        <v>685</v>
      </c>
      <c r="HG8" s="26" t="str">
        <f t="shared" si="157"/>
        <v>5%-7%</v>
      </c>
      <c r="HH8" s="90"/>
      <c r="HI8" s="374">
        <f t="shared" si="34"/>
        <v>0</v>
      </c>
      <c r="HJ8" s="24"/>
      <c r="HK8" s="24"/>
      <c r="HL8" s="992" t="str">
        <f t="shared" si="158"/>
        <v/>
      </c>
      <c r="HM8" s="987" t="str">
        <f t="shared" si="159"/>
        <v/>
      </c>
      <c r="HN8" s="25"/>
      <c r="HO8" s="744" t="str">
        <f t="shared" si="35"/>
        <v/>
      </c>
      <c r="HP8" s="28" t="str">
        <f t="shared" si="160"/>
        <v>30-L2</v>
      </c>
      <c r="HQ8" s="26" t="str">
        <f t="shared" si="161"/>
        <v>GTS-120</v>
      </c>
      <c r="HR8" s="26">
        <f t="shared" si="162"/>
        <v>685</v>
      </c>
      <c r="HS8" s="26" t="str">
        <f t="shared" si="163"/>
        <v>5%-7%</v>
      </c>
      <c r="HT8" s="90"/>
      <c r="HU8" s="374">
        <f t="shared" si="36"/>
        <v>0</v>
      </c>
      <c r="HV8" s="24"/>
      <c r="HW8" s="24"/>
      <c r="HX8" s="992" t="str">
        <f t="shared" si="164"/>
        <v/>
      </c>
      <c r="HY8" s="987" t="str">
        <f t="shared" si="165"/>
        <v/>
      </c>
      <c r="HZ8" s="25"/>
      <c r="IA8" s="744" t="str">
        <f t="shared" si="37"/>
        <v/>
      </c>
      <c r="IB8" s="28" t="str">
        <f t="shared" si="166"/>
        <v>30-L2</v>
      </c>
      <c r="IC8" s="26" t="str">
        <f t="shared" si="167"/>
        <v>GTS-120</v>
      </c>
      <c r="ID8" s="26">
        <f t="shared" si="168"/>
        <v>685</v>
      </c>
      <c r="IE8" s="26" t="str">
        <f t="shared" si="169"/>
        <v>5%-7%</v>
      </c>
      <c r="IF8" s="90"/>
      <c r="IG8" s="374">
        <f t="shared" si="38"/>
        <v>0</v>
      </c>
      <c r="IH8" s="24"/>
      <c r="II8" s="24"/>
      <c r="IJ8" s="992" t="str">
        <f t="shared" si="170"/>
        <v/>
      </c>
      <c r="IK8" s="987" t="str">
        <f t="shared" si="171"/>
        <v/>
      </c>
      <c r="IL8" s="25"/>
      <c r="IM8" s="744" t="str">
        <f t="shared" si="39"/>
        <v/>
      </c>
      <c r="IN8" s="740">
        <f t="shared" si="172"/>
        <v>0</v>
      </c>
      <c r="IO8" s="988" t="str">
        <f t="shared" si="173"/>
        <v/>
      </c>
      <c r="IP8" s="28" t="str">
        <f t="shared" si="174"/>
        <v>30-L2</v>
      </c>
      <c r="IQ8" s="26" t="str">
        <f t="shared" si="175"/>
        <v>GTS-120</v>
      </c>
      <c r="IR8" s="26">
        <f t="shared" si="176"/>
        <v>685</v>
      </c>
      <c r="IS8" s="26" t="str">
        <f t="shared" si="177"/>
        <v>5%-7%</v>
      </c>
      <c r="IT8" s="90"/>
      <c r="IU8" s="374">
        <f t="shared" si="40"/>
        <v>0</v>
      </c>
      <c r="IV8" s="24"/>
      <c r="IW8" s="24"/>
      <c r="IX8" s="992" t="str">
        <f t="shared" si="178"/>
        <v/>
      </c>
      <c r="IY8" s="987" t="str">
        <f t="shared" si="179"/>
        <v/>
      </c>
      <c r="IZ8" s="25"/>
      <c r="JA8" s="744" t="str">
        <f t="shared" si="41"/>
        <v/>
      </c>
      <c r="JB8" s="28" t="str">
        <f t="shared" si="180"/>
        <v>30-L2</v>
      </c>
      <c r="JC8" s="26" t="str">
        <f t="shared" si="181"/>
        <v>GTS-120</v>
      </c>
      <c r="JD8" s="26">
        <f t="shared" si="182"/>
        <v>685</v>
      </c>
      <c r="JE8" s="26" t="str">
        <f t="shared" si="183"/>
        <v>5%-7%</v>
      </c>
      <c r="JF8" s="90"/>
      <c r="JG8" s="374">
        <f t="shared" si="42"/>
        <v>0</v>
      </c>
      <c r="JH8" s="24"/>
      <c r="JI8" s="24"/>
      <c r="JJ8" s="992" t="str">
        <f t="shared" si="184"/>
        <v/>
      </c>
      <c r="JK8" s="987" t="str">
        <f t="shared" si="185"/>
        <v/>
      </c>
      <c r="JL8" s="25"/>
      <c r="JM8" s="744" t="str">
        <f t="shared" si="43"/>
        <v/>
      </c>
      <c r="JN8" s="28" t="str">
        <f t="shared" si="186"/>
        <v>30-L2</v>
      </c>
      <c r="JO8" s="26" t="str">
        <f t="shared" si="187"/>
        <v>GTS-120</v>
      </c>
      <c r="JP8" s="26">
        <f t="shared" si="188"/>
        <v>685</v>
      </c>
      <c r="JQ8" s="26" t="str">
        <f t="shared" si="189"/>
        <v>5%-7%</v>
      </c>
      <c r="JR8" s="90"/>
      <c r="JS8" s="374">
        <f t="shared" si="44"/>
        <v>0</v>
      </c>
      <c r="JT8" s="24"/>
      <c r="JU8" s="24"/>
      <c r="JV8" s="992" t="str">
        <f t="shared" si="190"/>
        <v/>
      </c>
      <c r="JW8" s="987" t="str">
        <f t="shared" si="191"/>
        <v/>
      </c>
      <c r="JX8" s="25"/>
      <c r="JY8" s="744" t="str">
        <f t="shared" si="45"/>
        <v/>
      </c>
      <c r="JZ8" s="28" t="str">
        <f t="shared" si="192"/>
        <v>30-L2</v>
      </c>
      <c r="KA8" s="26" t="str">
        <f t="shared" si="193"/>
        <v>GTS-120</v>
      </c>
      <c r="KB8" s="26">
        <f t="shared" si="194"/>
        <v>685</v>
      </c>
      <c r="KC8" s="26" t="str">
        <f t="shared" si="195"/>
        <v>5%-7%</v>
      </c>
      <c r="KD8" s="90"/>
      <c r="KE8" s="374">
        <f t="shared" si="46"/>
        <v>0</v>
      </c>
      <c r="KF8" s="24"/>
      <c r="KG8" s="24"/>
      <c r="KH8" s="992" t="str">
        <f t="shared" si="196"/>
        <v/>
      </c>
      <c r="KI8" s="987" t="str">
        <f t="shared" si="197"/>
        <v/>
      </c>
      <c r="KJ8" s="25"/>
      <c r="KK8" s="744" t="str">
        <f t="shared" si="47"/>
        <v/>
      </c>
      <c r="KL8" s="28" t="str">
        <f t="shared" si="198"/>
        <v>30-L2</v>
      </c>
      <c r="KM8" s="26" t="str">
        <f t="shared" si="199"/>
        <v>GTS-120</v>
      </c>
      <c r="KN8" s="26">
        <f t="shared" si="200"/>
        <v>685</v>
      </c>
      <c r="KO8" s="26" t="str">
        <f t="shared" si="201"/>
        <v>5%-7%</v>
      </c>
      <c r="KP8" s="90"/>
      <c r="KQ8" s="374">
        <f t="shared" si="48"/>
        <v>0</v>
      </c>
      <c r="KR8" s="24"/>
      <c r="KS8" s="24"/>
      <c r="KT8" s="992" t="str">
        <f t="shared" si="202"/>
        <v/>
      </c>
      <c r="KU8" s="987" t="str">
        <f t="shared" si="203"/>
        <v/>
      </c>
      <c r="KV8" s="25"/>
      <c r="KW8" s="744" t="str">
        <f t="shared" si="49"/>
        <v/>
      </c>
      <c r="KX8" s="740">
        <f t="shared" si="204"/>
        <v>0</v>
      </c>
      <c r="KY8" s="988" t="str">
        <f t="shared" si="205"/>
        <v/>
      </c>
    </row>
    <row r="9" spans="1:311" ht="15.75">
      <c r="A9" s="86" t="s">
        <v>374</v>
      </c>
      <c r="B9" s="777" t="s">
        <v>77</v>
      </c>
      <c r="C9" s="26" t="str">
        <f>VLOOKUP($B9,'OP Info'!$C$4:$H$62,4,FALSE)</f>
        <v>AQ-YB</v>
      </c>
      <c r="D9" s="26">
        <f>VLOOKUP($B9,'OP Info'!$C$4:$H$62,3,FALSE)</f>
        <v>3300</v>
      </c>
      <c r="E9" s="734" t="str">
        <f>CONCATENATE(VLOOKUP($B9,'OP Info'!$C$4:$J$62,5,FALSE),"%-",VLOOKUP($B9,'OP Info'!$C$4:$J$62,6,FALSE),"%")</f>
        <v>5%-7%</v>
      </c>
      <c r="F9" s="994"/>
      <c r="G9" s="374">
        <f t="shared" si="0"/>
        <v>0</v>
      </c>
      <c r="H9" s="24"/>
      <c r="I9" s="24"/>
      <c r="J9" s="992" t="str">
        <f t="shared" si="50"/>
        <v/>
      </c>
      <c r="K9" s="993" t="str">
        <f t="shared" si="51"/>
        <v/>
      </c>
      <c r="L9" s="25"/>
      <c r="M9" s="762" t="str">
        <f t="shared" si="1"/>
        <v/>
      </c>
      <c r="N9" s="331" t="str">
        <f t="shared" si="52"/>
        <v>50 A/B-L2</v>
      </c>
      <c r="O9" s="26" t="str">
        <f t="shared" si="53"/>
        <v>AQ-YB</v>
      </c>
      <c r="P9" s="26">
        <f t="shared" si="54"/>
        <v>3300</v>
      </c>
      <c r="Q9" s="26" t="str">
        <f t="shared" si="55"/>
        <v>5%-7%</v>
      </c>
      <c r="R9" s="90"/>
      <c r="S9" s="374">
        <f t="shared" si="2"/>
        <v>0</v>
      </c>
      <c r="T9" s="24"/>
      <c r="U9" s="24"/>
      <c r="V9" s="992" t="str">
        <f t="shared" si="56"/>
        <v/>
      </c>
      <c r="W9" s="987" t="str">
        <f t="shared" si="57"/>
        <v/>
      </c>
      <c r="X9" s="25"/>
      <c r="Y9" s="739" t="str">
        <f t="shared" si="3"/>
        <v/>
      </c>
      <c r="Z9" s="28" t="str">
        <f t="shared" si="58"/>
        <v>50 A/B-L2</v>
      </c>
      <c r="AA9" s="26" t="str">
        <f t="shared" si="59"/>
        <v>AQ-YB</v>
      </c>
      <c r="AB9" s="26">
        <f t="shared" si="60"/>
        <v>3300</v>
      </c>
      <c r="AC9" s="26" t="str">
        <f t="shared" si="61"/>
        <v>5%-7%</v>
      </c>
      <c r="AD9" s="90"/>
      <c r="AE9" s="374">
        <f t="shared" si="4"/>
        <v>0</v>
      </c>
      <c r="AF9" s="24"/>
      <c r="AG9" s="24"/>
      <c r="AH9" s="992" t="str">
        <f t="shared" si="62"/>
        <v/>
      </c>
      <c r="AI9" s="987" t="str">
        <f t="shared" si="63"/>
        <v/>
      </c>
      <c r="AJ9" s="25"/>
      <c r="AK9" s="739" t="str">
        <f t="shared" si="5"/>
        <v/>
      </c>
      <c r="AL9" s="28" t="str">
        <f t="shared" si="64"/>
        <v>50 A/B-L2</v>
      </c>
      <c r="AM9" s="26" t="str">
        <f t="shared" si="65"/>
        <v>AQ-YB</v>
      </c>
      <c r="AN9" s="26">
        <f t="shared" si="66"/>
        <v>3300</v>
      </c>
      <c r="AO9" s="26" t="str">
        <f t="shared" si="67"/>
        <v>5%-7%</v>
      </c>
      <c r="AP9" s="90"/>
      <c r="AQ9" s="374">
        <f t="shared" si="6"/>
        <v>0</v>
      </c>
      <c r="AR9" s="24"/>
      <c r="AS9" s="24"/>
      <c r="AT9" s="992" t="str">
        <f t="shared" si="68"/>
        <v/>
      </c>
      <c r="AU9" s="987" t="str">
        <f t="shared" si="69"/>
        <v/>
      </c>
      <c r="AV9" s="25"/>
      <c r="AW9" s="739" t="str">
        <f t="shared" si="7"/>
        <v/>
      </c>
      <c r="AX9" s="28" t="str">
        <f t="shared" si="70"/>
        <v>50 A/B-L2</v>
      </c>
      <c r="AY9" s="26" t="str">
        <f t="shared" si="71"/>
        <v>AQ-YB</v>
      </c>
      <c r="AZ9" s="26">
        <f t="shared" si="72"/>
        <v>3300</v>
      </c>
      <c r="BA9" s="26" t="str">
        <f t="shared" si="73"/>
        <v>5%-7%</v>
      </c>
      <c r="BB9" s="90"/>
      <c r="BC9" s="374">
        <f t="shared" si="8"/>
        <v>0</v>
      </c>
      <c r="BD9" s="24"/>
      <c r="BE9" s="24"/>
      <c r="BF9" s="992" t="str">
        <f t="shared" si="74"/>
        <v/>
      </c>
      <c r="BG9" s="987" t="str">
        <f t="shared" si="75"/>
        <v/>
      </c>
      <c r="BH9" s="25"/>
      <c r="BI9" s="739" t="str">
        <f t="shared" si="9"/>
        <v/>
      </c>
      <c r="BJ9" s="740">
        <f t="shared" si="76"/>
        <v>0</v>
      </c>
      <c r="BK9" s="988" t="str">
        <f t="shared" si="77"/>
        <v/>
      </c>
      <c r="BL9" s="28" t="str">
        <f t="shared" si="78"/>
        <v>50 A/B-L2</v>
      </c>
      <c r="BM9" s="26" t="str">
        <f t="shared" si="79"/>
        <v>AQ-YB</v>
      </c>
      <c r="BN9" s="26">
        <f t="shared" si="80"/>
        <v>3300</v>
      </c>
      <c r="BO9" s="26" t="str">
        <f t="shared" si="81"/>
        <v>5%-7%</v>
      </c>
      <c r="BP9" s="90"/>
      <c r="BQ9" s="374">
        <f t="shared" si="10"/>
        <v>0</v>
      </c>
      <c r="BR9" s="24"/>
      <c r="BS9" s="24"/>
      <c r="BT9" s="992" t="str">
        <f t="shared" si="82"/>
        <v/>
      </c>
      <c r="BU9" s="987" t="str">
        <f t="shared" si="83"/>
        <v/>
      </c>
      <c r="BV9" s="25"/>
      <c r="BW9" s="744" t="str">
        <f t="shared" si="11"/>
        <v/>
      </c>
      <c r="BX9" s="28" t="str">
        <f t="shared" si="84"/>
        <v>50 A/B-L2</v>
      </c>
      <c r="BY9" s="26" t="str">
        <f t="shared" si="85"/>
        <v>AQ-YB</v>
      </c>
      <c r="BZ9" s="26">
        <f t="shared" si="86"/>
        <v>3300</v>
      </c>
      <c r="CA9" s="26" t="str">
        <f t="shared" si="87"/>
        <v>5%-7%</v>
      </c>
      <c r="CB9" s="90"/>
      <c r="CC9" s="374">
        <f t="shared" si="12"/>
        <v>0</v>
      </c>
      <c r="CD9" s="24"/>
      <c r="CE9" s="24"/>
      <c r="CF9" s="992" t="str">
        <f t="shared" si="88"/>
        <v/>
      </c>
      <c r="CG9" s="987" t="str">
        <f t="shared" si="89"/>
        <v/>
      </c>
      <c r="CH9" s="25"/>
      <c r="CI9" s="744" t="str">
        <f t="shared" si="13"/>
        <v/>
      </c>
      <c r="CJ9" s="28" t="str">
        <f t="shared" si="90"/>
        <v>50 A/B-L2</v>
      </c>
      <c r="CK9" s="26" t="str">
        <f t="shared" si="91"/>
        <v>AQ-YB</v>
      </c>
      <c r="CL9" s="26">
        <f t="shared" si="92"/>
        <v>3300</v>
      </c>
      <c r="CM9" s="26" t="str">
        <f t="shared" si="93"/>
        <v>5%-7%</v>
      </c>
      <c r="CN9" s="90"/>
      <c r="CO9" s="374">
        <f t="shared" si="14"/>
        <v>0</v>
      </c>
      <c r="CP9" s="24"/>
      <c r="CQ9" s="24"/>
      <c r="CR9" s="992" t="str">
        <f t="shared" si="94"/>
        <v/>
      </c>
      <c r="CS9" s="987" t="str">
        <f t="shared" si="95"/>
        <v/>
      </c>
      <c r="CT9" s="25"/>
      <c r="CU9" s="744" t="str">
        <f t="shared" si="15"/>
        <v/>
      </c>
      <c r="CV9" s="28" t="str">
        <f t="shared" si="96"/>
        <v>50 A/B-L2</v>
      </c>
      <c r="CW9" s="26" t="str">
        <f t="shared" si="97"/>
        <v>AQ-YB</v>
      </c>
      <c r="CX9" s="26">
        <f t="shared" si="98"/>
        <v>3300</v>
      </c>
      <c r="CY9" s="26" t="str">
        <f t="shared" si="99"/>
        <v>5%-7%</v>
      </c>
      <c r="CZ9" s="90"/>
      <c r="DA9" s="374">
        <f t="shared" si="16"/>
        <v>0</v>
      </c>
      <c r="DB9" s="24"/>
      <c r="DC9" s="24"/>
      <c r="DD9" s="992" t="str">
        <f t="shared" si="100"/>
        <v/>
      </c>
      <c r="DE9" s="987" t="str">
        <f t="shared" si="101"/>
        <v/>
      </c>
      <c r="DF9" s="25"/>
      <c r="DG9" s="744" t="str">
        <f t="shared" si="17"/>
        <v/>
      </c>
      <c r="DH9" s="28" t="str">
        <f t="shared" si="102"/>
        <v>50 A/B-L2</v>
      </c>
      <c r="DI9" s="26" t="str">
        <f t="shared" si="103"/>
        <v>AQ-YB</v>
      </c>
      <c r="DJ9" s="26">
        <f t="shared" si="104"/>
        <v>3300</v>
      </c>
      <c r="DK9" s="26" t="str">
        <f t="shared" si="105"/>
        <v>5%-7%</v>
      </c>
      <c r="DL9" s="90"/>
      <c r="DM9" s="374">
        <f t="shared" si="18"/>
        <v>0</v>
      </c>
      <c r="DN9" s="24"/>
      <c r="DO9" s="24"/>
      <c r="DP9" s="992" t="str">
        <f t="shared" si="106"/>
        <v/>
      </c>
      <c r="DQ9" s="987" t="str">
        <f t="shared" si="107"/>
        <v/>
      </c>
      <c r="DR9" s="25"/>
      <c r="DS9" s="744" t="str">
        <f t="shared" si="19"/>
        <v/>
      </c>
      <c r="DT9" s="740">
        <f t="shared" si="108"/>
        <v>0</v>
      </c>
      <c r="DU9" s="988" t="str">
        <f t="shared" si="109"/>
        <v/>
      </c>
      <c r="DV9" s="28" t="str">
        <f t="shared" si="110"/>
        <v>50 A/B-L2</v>
      </c>
      <c r="DW9" s="26" t="str">
        <f t="shared" si="111"/>
        <v>AQ-YB</v>
      </c>
      <c r="DX9" s="26">
        <f t="shared" si="112"/>
        <v>3300</v>
      </c>
      <c r="DY9" s="26" t="str">
        <f t="shared" si="113"/>
        <v>5%-7%</v>
      </c>
      <c r="DZ9" s="90"/>
      <c r="EA9" s="374">
        <f t="shared" si="20"/>
        <v>0</v>
      </c>
      <c r="EB9" s="24"/>
      <c r="EC9" s="24"/>
      <c r="ED9" s="992" t="str">
        <f t="shared" si="114"/>
        <v/>
      </c>
      <c r="EE9" s="987" t="str">
        <f t="shared" si="115"/>
        <v/>
      </c>
      <c r="EF9" s="25"/>
      <c r="EG9" s="744" t="str">
        <f t="shared" si="21"/>
        <v/>
      </c>
      <c r="EH9" s="28" t="str">
        <f t="shared" si="116"/>
        <v>50 A/B-L2</v>
      </c>
      <c r="EI9" s="26" t="str">
        <f t="shared" si="117"/>
        <v>AQ-YB</v>
      </c>
      <c r="EJ9" s="26">
        <f t="shared" si="118"/>
        <v>3300</v>
      </c>
      <c r="EK9" s="26" t="str">
        <f t="shared" si="119"/>
        <v>5%-7%</v>
      </c>
      <c r="EL9" s="90"/>
      <c r="EM9" s="374">
        <f t="shared" si="22"/>
        <v>0</v>
      </c>
      <c r="EN9" s="24"/>
      <c r="EO9" s="24"/>
      <c r="EP9" s="992" t="str">
        <f t="shared" si="120"/>
        <v/>
      </c>
      <c r="EQ9" s="987" t="str">
        <f t="shared" si="121"/>
        <v/>
      </c>
      <c r="ER9" s="25"/>
      <c r="ES9" s="744" t="str">
        <f t="shared" si="23"/>
        <v/>
      </c>
      <c r="ET9" s="28" t="str">
        <f t="shared" si="122"/>
        <v>50 A/B-L2</v>
      </c>
      <c r="EU9" s="26" t="str">
        <f t="shared" si="123"/>
        <v>AQ-YB</v>
      </c>
      <c r="EV9" s="26">
        <f t="shared" si="124"/>
        <v>3300</v>
      </c>
      <c r="EW9" s="26" t="str">
        <f t="shared" si="125"/>
        <v>5%-7%</v>
      </c>
      <c r="EX9" s="90"/>
      <c r="EY9" s="374">
        <f t="shared" si="24"/>
        <v>0</v>
      </c>
      <c r="EZ9" s="24"/>
      <c r="FA9" s="24"/>
      <c r="FB9" s="992" t="str">
        <f t="shared" si="126"/>
        <v/>
      </c>
      <c r="FC9" s="987" t="str">
        <f t="shared" si="127"/>
        <v/>
      </c>
      <c r="FD9" s="25"/>
      <c r="FE9" s="744" t="str">
        <f t="shared" si="25"/>
        <v/>
      </c>
      <c r="FF9" s="28" t="str">
        <f t="shared" si="128"/>
        <v>50 A/B-L2</v>
      </c>
      <c r="FG9" s="26" t="str">
        <f t="shared" si="129"/>
        <v>AQ-YB</v>
      </c>
      <c r="FH9" s="26">
        <f t="shared" si="130"/>
        <v>3300</v>
      </c>
      <c r="FI9" s="26" t="str">
        <f t="shared" si="131"/>
        <v>5%-7%</v>
      </c>
      <c r="FJ9" s="90"/>
      <c r="FK9" s="374">
        <f t="shared" si="26"/>
        <v>0</v>
      </c>
      <c r="FL9" s="24"/>
      <c r="FM9" s="24"/>
      <c r="FN9" s="992" t="str">
        <f t="shared" si="132"/>
        <v/>
      </c>
      <c r="FO9" s="987" t="str">
        <f t="shared" si="133"/>
        <v/>
      </c>
      <c r="FP9" s="25"/>
      <c r="FQ9" s="744" t="str">
        <f t="shared" si="27"/>
        <v/>
      </c>
      <c r="FR9" s="28" t="str">
        <f t="shared" si="134"/>
        <v>50 A/B-L2</v>
      </c>
      <c r="FS9" s="26" t="str">
        <f t="shared" si="135"/>
        <v>AQ-YB</v>
      </c>
      <c r="FT9" s="26">
        <f t="shared" si="136"/>
        <v>3300</v>
      </c>
      <c r="FU9" s="26" t="str">
        <f t="shared" si="137"/>
        <v>5%-7%</v>
      </c>
      <c r="FV9" s="90"/>
      <c r="FW9" s="374">
        <f t="shared" si="28"/>
        <v>0</v>
      </c>
      <c r="FX9" s="24"/>
      <c r="FY9" s="24"/>
      <c r="FZ9" s="992" t="str">
        <f t="shared" si="138"/>
        <v/>
      </c>
      <c r="GA9" s="987" t="str">
        <f t="shared" si="139"/>
        <v/>
      </c>
      <c r="GB9" s="25"/>
      <c r="GC9" s="744" t="str">
        <f t="shared" si="29"/>
        <v/>
      </c>
      <c r="GD9" s="740">
        <f t="shared" si="140"/>
        <v>0</v>
      </c>
      <c r="GE9" s="988" t="str">
        <f t="shared" si="141"/>
        <v/>
      </c>
      <c r="GF9" s="28" t="str">
        <f t="shared" si="142"/>
        <v>50 A/B-L2</v>
      </c>
      <c r="GG9" s="26" t="str">
        <f t="shared" si="143"/>
        <v>AQ-YB</v>
      </c>
      <c r="GH9" s="26">
        <f t="shared" si="144"/>
        <v>3300</v>
      </c>
      <c r="GI9" s="26" t="str">
        <f t="shared" si="145"/>
        <v>5%-7%</v>
      </c>
      <c r="GJ9" s="90"/>
      <c r="GK9" s="374">
        <f t="shared" si="30"/>
        <v>0</v>
      </c>
      <c r="GL9" s="24"/>
      <c r="GM9" s="24"/>
      <c r="GN9" s="992" t="str">
        <f t="shared" si="146"/>
        <v/>
      </c>
      <c r="GO9" s="987" t="str">
        <f t="shared" si="147"/>
        <v/>
      </c>
      <c r="GP9" s="25"/>
      <c r="GQ9" s="744" t="str">
        <f t="shared" si="31"/>
        <v/>
      </c>
      <c r="GR9" s="28" t="str">
        <f t="shared" si="148"/>
        <v>50 A/B-L2</v>
      </c>
      <c r="GS9" s="26" t="str">
        <f t="shared" si="149"/>
        <v>AQ-YB</v>
      </c>
      <c r="GT9" s="26">
        <f t="shared" si="150"/>
        <v>3300</v>
      </c>
      <c r="GU9" s="26" t="str">
        <f t="shared" si="151"/>
        <v>5%-7%</v>
      </c>
      <c r="GV9" s="90"/>
      <c r="GW9" s="374">
        <f t="shared" si="32"/>
        <v>0</v>
      </c>
      <c r="GX9" s="24"/>
      <c r="GY9" s="24"/>
      <c r="GZ9" s="992" t="str">
        <f t="shared" si="152"/>
        <v/>
      </c>
      <c r="HA9" s="987" t="str">
        <f t="shared" si="153"/>
        <v/>
      </c>
      <c r="HB9" s="25"/>
      <c r="HC9" s="744" t="str">
        <f t="shared" si="33"/>
        <v/>
      </c>
      <c r="HD9" s="28" t="str">
        <f t="shared" si="154"/>
        <v>50 A/B-L2</v>
      </c>
      <c r="HE9" s="26" t="str">
        <f t="shared" si="155"/>
        <v>AQ-YB</v>
      </c>
      <c r="HF9" s="26">
        <f t="shared" si="156"/>
        <v>3300</v>
      </c>
      <c r="HG9" s="26" t="str">
        <f t="shared" si="157"/>
        <v>5%-7%</v>
      </c>
      <c r="HH9" s="90"/>
      <c r="HI9" s="374">
        <f t="shared" si="34"/>
        <v>0</v>
      </c>
      <c r="HJ9" s="24"/>
      <c r="HK9" s="24"/>
      <c r="HL9" s="992" t="str">
        <f t="shared" si="158"/>
        <v/>
      </c>
      <c r="HM9" s="987" t="str">
        <f t="shared" si="159"/>
        <v/>
      </c>
      <c r="HN9" s="25"/>
      <c r="HO9" s="744" t="str">
        <f t="shared" si="35"/>
        <v/>
      </c>
      <c r="HP9" s="28" t="str">
        <f t="shared" si="160"/>
        <v>50 A/B-L2</v>
      </c>
      <c r="HQ9" s="26" t="str">
        <f t="shared" si="161"/>
        <v>AQ-YB</v>
      </c>
      <c r="HR9" s="26">
        <f t="shared" si="162"/>
        <v>3300</v>
      </c>
      <c r="HS9" s="26" t="str">
        <f t="shared" si="163"/>
        <v>5%-7%</v>
      </c>
      <c r="HT9" s="90"/>
      <c r="HU9" s="374">
        <f t="shared" si="36"/>
        <v>0</v>
      </c>
      <c r="HV9" s="24"/>
      <c r="HW9" s="24"/>
      <c r="HX9" s="992" t="str">
        <f t="shared" si="164"/>
        <v/>
      </c>
      <c r="HY9" s="987" t="str">
        <f t="shared" si="165"/>
        <v/>
      </c>
      <c r="HZ9" s="25"/>
      <c r="IA9" s="744" t="str">
        <f t="shared" si="37"/>
        <v/>
      </c>
      <c r="IB9" s="28" t="str">
        <f t="shared" si="166"/>
        <v>50 A/B-L2</v>
      </c>
      <c r="IC9" s="26" t="str">
        <f t="shared" si="167"/>
        <v>AQ-YB</v>
      </c>
      <c r="ID9" s="26">
        <f t="shared" si="168"/>
        <v>3300</v>
      </c>
      <c r="IE9" s="26" t="str">
        <f t="shared" si="169"/>
        <v>5%-7%</v>
      </c>
      <c r="IF9" s="90"/>
      <c r="IG9" s="374">
        <f t="shared" si="38"/>
        <v>0</v>
      </c>
      <c r="IH9" s="24"/>
      <c r="II9" s="24"/>
      <c r="IJ9" s="992" t="str">
        <f t="shared" si="170"/>
        <v/>
      </c>
      <c r="IK9" s="987" t="str">
        <f t="shared" si="171"/>
        <v/>
      </c>
      <c r="IL9" s="25"/>
      <c r="IM9" s="744" t="str">
        <f t="shared" si="39"/>
        <v/>
      </c>
      <c r="IN9" s="740">
        <f t="shared" si="172"/>
        <v>0</v>
      </c>
      <c r="IO9" s="988" t="str">
        <f t="shared" si="173"/>
        <v/>
      </c>
      <c r="IP9" s="28" t="str">
        <f t="shared" si="174"/>
        <v>50 A/B-L2</v>
      </c>
      <c r="IQ9" s="26" t="str">
        <f t="shared" si="175"/>
        <v>AQ-YB</v>
      </c>
      <c r="IR9" s="26">
        <f t="shared" si="176"/>
        <v>3300</v>
      </c>
      <c r="IS9" s="26" t="str">
        <f t="shared" si="177"/>
        <v>5%-7%</v>
      </c>
      <c r="IT9" s="90"/>
      <c r="IU9" s="374">
        <f t="shared" si="40"/>
        <v>0</v>
      </c>
      <c r="IV9" s="24"/>
      <c r="IW9" s="24"/>
      <c r="IX9" s="992" t="str">
        <f t="shared" si="178"/>
        <v/>
      </c>
      <c r="IY9" s="987" t="str">
        <f t="shared" si="179"/>
        <v/>
      </c>
      <c r="IZ9" s="25"/>
      <c r="JA9" s="744" t="str">
        <f t="shared" si="41"/>
        <v/>
      </c>
      <c r="JB9" s="28" t="str">
        <f t="shared" si="180"/>
        <v>50 A/B-L2</v>
      </c>
      <c r="JC9" s="26" t="str">
        <f t="shared" si="181"/>
        <v>AQ-YB</v>
      </c>
      <c r="JD9" s="26">
        <f t="shared" si="182"/>
        <v>3300</v>
      </c>
      <c r="JE9" s="26" t="str">
        <f t="shared" si="183"/>
        <v>5%-7%</v>
      </c>
      <c r="JF9" s="90"/>
      <c r="JG9" s="374">
        <f t="shared" si="42"/>
        <v>0</v>
      </c>
      <c r="JH9" s="24"/>
      <c r="JI9" s="24"/>
      <c r="JJ9" s="992" t="str">
        <f t="shared" si="184"/>
        <v/>
      </c>
      <c r="JK9" s="987" t="str">
        <f t="shared" si="185"/>
        <v/>
      </c>
      <c r="JL9" s="25"/>
      <c r="JM9" s="744" t="str">
        <f t="shared" si="43"/>
        <v/>
      </c>
      <c r="JN9" s="28" t="str">
        <f t="shared" si="186"/>
        <v>50 A/B-L2</v>
      </c>
      <c r="JO9" s="26" t="str">
        <f t="shared" si="187"/>
        <v>AQ-YB</v>
      </c>
      <c r="JP9" s="26">
        <f t="shared" si="188"/>
        <v>3300</v>
      </c>
      <c r="JQ9" s="26" t="str">
        <f t="shared" si="189"/>
        <v>5%-7%</v>
      </c>
      <c r="JR9" s="90"/>
      <c r="JS9" s="374">
        <f t="shared" si="44"/>
        <v>0</v>
      </c>
      <c r="JT9" s="24"/>
      <c r="JU9" s="24"/>
      <c r="JV9" s="992" t="str">
        <f t="shared" si="190"/>
        <v/>
      </c>
      <c r="JW9" s="987" t="str">
        <f t="shared" si="191"/>
        <v/>
      </c>
      <c r="JX9" s="25"/>
      <c r="JY9" s="744" t="str">
        <f t="shared" si="45"/>
        <v/>
      </c>
      <c r="JZ9" s="28" t="str">
        <f t="shared" si="192"/>
        <v>50 A/B-L2</v>
      </c>
      <c r="KA9" s="26" t="str">
        <f t="shared" si="193"/>
        <v>AQ-YB</v>
      </c>
      <c r="KB9" s="26">
        <f t="shared" si="194"/>
        <v>3300</v>
      </c>
      <c r="KC9" s="26" t="str">
        <f t="shared" si="195"/>
        <v>5%-7%</v>
      </c>
      <c r="KD9" s="90"/>
      <c r="KE9" s="374">
        <f t="shared" si="46"/>
        <v>0</v>
      </c>
      <c r="KF9" s="24"/>
      <c r="KG9" s="24"/>
      <c r="KH9" s="992" t="str">
        <f t="shared" si="196"/>
        <v/>
      </c>
      <c r="KI9" s="987" t="str">
        <f t="shared" si="197"/>
        <v/>
      </c>
      <c r="KJ9" s="25"/>
      <c r="KK9" s="744" t="str">
        <f t="shared" si="47"/>
        <v/>
      </c>
      <c r="KL9" s="28" t="str">
        <f t="shared" si="198"/>
        <v>50 A/B-L2</v>
      </c>
      <c r="KM9" s="26" t="str">
        <f t="shared" si="199"/>
        <v>AQ-YB</v>
      </c>
      <c r="KN9" s="26">
        <f t="shared" si="200"/>
        <v>3300</v>
      </c>
      <c r="KO9" s="26" t="str">
        <f t="shared" si="201"/>
        <v>5%-7%</v>
      </c>
      <c r="KP9" s="90"/>
      <c r="KQ9" s="374">
        <f t="shared" si="48"/>
        <v>0</v>
      </c>
      <c r="KR9" s="24"/>
      <c r="KS9" s="24"/>
      <c r="KT9" s="992" t="str">
        <f t="shared" si="202"/>
        <v/>
      </c>
      <c r="KU9" s="987" t="str">
        <f t="shared" si="203"/>
        <v/>
      </c>
      <c r="KV9" s="25"/>
      <c r="KW9" s="744" t="str">
        <f t="shared" si="49"/>
        <v/>
      </c>
      <c r="KX9" s="740">
        <f t="shared" si="204"/>
        <v>0</v>
      </c>
      <c r="KY9" s="988" t="str">
        <f t="shared" si="205"/>
        <v/>
      </c>
    </row>
    <row r="10" spans="1:311" ht="15.75">
      <c r="A10" s="86" t="s">
        <v>374</v>
      </c>
      <c r="B10" s="777" t="s">
        <v>80</v>
      </c>
      <c r="C10" s="26" t="str">
        <f>VLOOKUP($B10,'OP Info'!$C$4:$H$62,4,FALSE)</f>
        <v>GTS-120</v>
      </c>
      <c r="D10" s="26">
        <f>VLOOKUP($B10,'OP Info'!$C$4:$H$62,3,FALSE)</f>
        <v>630</v>
      </c>
      <c r="E10" s="734" t="str">
        <f>CONCATENATE(VLOOKUP($B10,'OP Info'!$C$4:$J$62,5,FALSE),"%-",VLOOKUP($B10,'OP Info'!$C$4:$J$62,6,FALSE),"%")</f>
        <v>5%-7%</v>
      </c>
      <c r="F10" s="994"/>
      <c r="G10" s="374">
        <f t="shared" si="0"/>
        <v>0</v>
      </c>
      <c r="H10" s="24"/>
      <c r="I10" s="24"/>
      <c r="J10" s="992" t="str">
        <f t="shared" si="50"/>
        <v/>
      </c>
      <c r="K10" s="993" t="str">
        <f t="shared" si="51"/>
        <v/>
      </c>
      <c r="L10" s="25"/>
      <c r="M10" s="762" t="str">
        <f t="shared" si="1"/>
        <v/>
      </c>
      <c r="N10" s="331" t="str">
        <f t="shared" si="52"/>
        <v>70-L2</v>
      </c>
      <c r="O10" s="26" t="str">
        <f t="shared" si="53"/>
        <v>GTS-120</v>
      </c>
      <c r="P10" s="26">
        <f t="shared" si="54"/>
        <v>630</v>
      </c>
      <c r="Q10" s="26" t="str">
        <f t="shared" si="55"/>
        <v>5%-7%</v>
      </c>
      <c r="R10" s="90"/>
      <c r="S10" s="374">
        <f t="shared" si="2"/>
        <v>0</v>
      </c>
      <c r="T10" s="24"/>
      <c r="U10" s="24"/>
      <c r="V10" s="992" t="str">
        <f t="shared" si="56"/>
        <v/>
      </c>
      <c r="W10" s="987" t="str">
        <f t="shared" si="57"/>
        <v/>
      </c>
      <c r="X10" s="25"/>
      <c r="Y10" s="739" t="str">
        <f t="shared" si="3"/>
        <v/>
      </c>
      <c r="Z10" s="28" t="str">
        <f t="shared" si="58"/>
        <v>70-L2</v>
      </c>
      <c r="AA10" s="26" t="str">
        <f t="shared" si="59"/>
        <v>GTS-120</v>
      </c>
      <c r="AB10" s="26">
        <f t="shared" si="60"/>
        <v>630</v>
      </c>
      <c r="AC10" s="26" t="str">
        <f t="shared" si="61"/>
        <v>5%-7%</v>
      </c>
      <c r="AD10" s="90"/>
      <c r="AE10" s="374">
        <f t="shared" si="4"/>
        <v>0</v>
      </c>
      <c r="AF10" s="24"/>
      <c r="AG10" s="24"/>
      <c r="AH10" s="992" t="str">
        <f t="shared" si="62"/>
        <v/>
      </c>
      <c r="AI10" s="987" t="str">
        <f t="shared" si="63"/>
        <v/>
      </c>
      <c r="AJ10" s="25"/>
      <c r="AK10" s="739" t="str">
        <f t="shared" si="5"/>
        <v/>
      </c>
      <c r="AL10" s="28" t="str">
        <f t="shared" si="64"/>
        <v>70-L2</v>
      </c>
      <c r="AM10" s="26" t="str">
        <f t="shared" si="65"/>
        <v>GTS-120</v>
      </c>
      <c r="AN10" s="26">
        <f t="shared" si="66"/>
        <v>630</v>
      </c>
      <c r="AO10" s="26" t="str">
        <f t="shared" si="67"/>
        <v>5%-7%</v>
      </c>
      <c r="AP10" s="90"/>
      <c r="AQ10" s="374">
        <f t="shared" si="6"/>
        <v>0</v>
      </c>
      <c r="AR10" s="24"/>
      <c r="AS10" s="24"/>
      <c r="AT10" s="992" t="str">
        <f t="shared" si="68"/>
        <v/>
      </c>
      <c r="AU10" s="987" t="str">
        <f t="shared" si="69"/>
        <v/>
      </c>
      <c r="AV10" s="25"/>
      <c r="AW10" s="739" t="str">
        <f t="shared" si="7"/>
        <v/>
      </c>
      <c r="AX10" s="28" t="str">
        <f t="shared" si="70"/>
        <v>70-L2</v>
      </c>
      <c r="AY10" s="26" t="str">
        <f t="shared" si="71"/>
        <v>GTS-120</v>
      </c>
      <c r="AZ10" s="26">
        <f t="shared" si="72"/>
        <v>630</v>
      </c>
      <c r="BA10" s="26" t="str">
        <f t="shared" si="73"/>
        <v>5%-7%</v>
      </c>
      <c r="BB10" s="90"/>
      <c r="BC10" s="374">
        <f t="shared" si="8"/>
        <v>0</v>
      </c>
      <c r="BD10" s="24"/>
      <c r="BE10" s="24"/>
      <c r="BF10" s="992" t="str">
        <f t="shared" si="74"/>
        <v/>
      </c>
      <c r="BG10" s="987" t="str">
        <f t="shared" si="75"/>
        <v/>
      </c>
      <c r="BH10" s="25"/>
      <c r="BI10" s="739" t="str">
        <f t="shared" si="9"/>
        <v/>
      </c>
      <c r="BJ10" s="740">
        <f t="shared" si="76"/>
        <v>0</v>
      </c>
      <c r="BK10" s="988" t="str">
        <f t="shared" si="77"/>
        <v/>
      </c>
      <c r="BL10" s="28" t="str">
        <f t="shared" si="78"/>
        <v>70-L2</v>
      </c>
      <c r="BM10" s="26" t="str">
        <f t="shared" si="79"/>
        <v>GTS-120</v>
      </c>
      <c r="BN10" s="26">
        <f t="shared" si="80"/>
        <v>630</v>
      </c>
      <c r="BO10" s="26" t="str">
        <f t="shared" si="81"/>
        <v>5%-7%</v>
      </c>
      <c r="BP10" s="90"/>
      <c r="BQ10" s="374">
        <f t="shared" si="10"/>
        <v>0</v>
      </c>
      <c r="BR10" s="24"/>
      <c r="BS10" s="24"/>
      <c r="BT10" s="992" t="str">
        <f t="shared" si="82"/>
        <v/>
      </c>
      <c r="BU10" s="987" t="str">
        <f t="shared" si="83"/>
        <v/>
      </c>
      <c r="BV10" s="25"/>
      <c r="BW10" s="744" t="str">
        <f t="shared" si="11"/>
        <v/>
      </c>
      <c r="BX10" s="28" t="str">
        <f t="shared" si="84"/>
        <v>70-L2</v>
      </c>
      <c r="BY10" s="26" t="str">
        <f t="shared" si="85"/>
        <v>GTS-120</v>
      </c>
      <c r="BZ10" s="26">
        <f t="shared" si="86"/>
        <v>630</v>
      </c>
      <c r="CA10" s="26" t="str">
        <f t="shared" si="87"/>
        <v>5%-7%</v>
      </c>
      <c r="CB10" s="90"/>
      <c r="CC10" s="374">
        <f t="shared" si="12"/>
        <v>0</v>
      </c>
      <c r="CD10" s="24"/>
      <c r="CE10" s="24"/>
      <c r="CF10" s="992" t="str">
        <f t="shared" si="88"/>
        <v/>
      </c>
      <c r="CG10" s="987" t="str">
        <f t="shared" si="89"/>
        <v/>
      </c>
      <c r="CH10" s="25"/>
      <c r="CI10" s="744" t="str">
        <f t="shared" si="13"/>
        <v/>
      </c>
      <c r="CJ10" s="28" t="str">
        <f t="shared" si="90"/>
        <v>70-L2</v>
      </c>
      <c r="CK10" s="26" t="str">
        <f t="shared" si="91"/>
        <v>GTS-120</v>
      </c>
      <c r="CL10" s="26">
        <f t="shared" si="92"/>
        <v>630</v>
      </c>
      <c r="CM10" s="26" t="str">
        <f t="shared" si="93"/>
        <v>5%-7%</v>
      </c>
      <c r="CN10" s="90"/>
      <c r="CO10" s="374">
        <f t="shared" si="14"/>
        <v>0</v>
      </c>
      <c r="CP10" s="24"/>
      <c r="CQ10" s="24"/>
      <c r="CR10" s="992" t="str">
        <f t="shared" si="94"/>
        <v/>
      </c>
      <c r="CS10" s="987" t="str">
        <f t="shared" si="95"/>
        <v/>
      </c>
      <c r="CT10" s="25"/>
      <c r="CU10" s="744" t="str">
        <f t="shared" si="15"/>
        <v/>
      </c>
      <c r="CV10" s="28" t="str">
        <f t="shared" si="96"/>
        <v>70-L2</v>
      </c>
      <c r="CW10" s="26" t="str">
        <f t="shared" si="97"/>
        <v>GTS-120</v>
      </c>
      <c r="CX10" s="26">
        <f t="shared" si="98"/>
        <v>630</v>
      </c>
      <c r="CY10" s="26" t="str">
        <f t="shared" si="99"/>
        <v>5%-7%</v>
      </c>
      <c r="CZ10" s="90"/>
      <c r="DA10" s="374">
        <f t="shared" si="16"/>
        <v>0</v>
      </c>
      <c r="DB10" s="24"/>
      <c r="DC10" s="24"/>
      <c r="DD10" s="992" t="str">
        <f t="shared" si="100"/>
        <v/>
      </c>
      <c r="DE10" s="987" t="str">
        <f t="shared" si="101"/>
        <v/>
      </c>
      <c r="DF10" s="25"/>
      <c r="DG10" s="744" t="str">
        <f t="shared" si="17"/>
        <v/>
      </c>
      <c r="DH10" s="28" t="str">
        <f t="shared" si="102"/>
        <v>70-L2</v>
      </c>
      <c r="DI10" s="26" t="str">
        <f t="shared" si="103"/>
        <v>GTS-120</v>
      </c>
      <c r="DJ10" s="26">
        <f t="shared" si="104"/>
        <v>630</v>
      </c>
      <c r="DK10" s="26" t="str">
        <f t="shared" si="105"/>
        <v>5%-7%</v>
      </c>
      <c r="DL10" s="90"/>
      <c r="DM10" s="374">
        <f t="shared" si="18"/>
        <v>0</v>
      </c>
      <c r="DN10" s="24"/>
      <c r="DO10" s="24"/>
      <c r="DP10" s="992" t="str">
        <f t="shared" si="106"/>
        <v/>
      </c>
      <c r="DQ10" s="987" t="str">
        <f t="shared" si="107"/>
        <v/>
      </c>
      <c r="DR10" s="25"/>
      <c r="DS10" s="744" t="str">
        <f t="shared" si="19"/>
        <v/>
      </c>
      <c r="DT10" s="740">
        <f t="shared" si="108"/>
        <v>0</v>
      </c>
      <c r="DU10" s="988" t="str">
        <f t="shared" si="109"/>
        <v/>
      </c>
      <c r="DV10" s="28" t="str">
        <f t="shared" si="110"/>
        <v>70-L2</v>
      </c>
      <c r="DW10" s="26" t="str">
        <f t="shared" si="111"/>
        <v>GTS-120</v>
      </c>
      <c r="DX10" s="26">
        <f t="shared" si="112"/>
        <v>630</v>
      </c>
      <c r="DY10" s="26" t="str">
        <f t="shared" si="113"/>
        <v>5%-7%</v>
      </c>
      <c r="DZ10" s="90"/>
      <c r="EA10" s="374">
        <f t="shared" si="20"/>
        <v>0</v>
      </c>
      <c r="EB10" s="24"/>
      <c r="EC10" s="24"/>
      <c r="ED10" s="992" t="str">
        <f t="shared" si="114"/>
        <v/>
      </c>
      <c r="EE10" s="987" t="str">
        <f t="shared" si="115"/>
        <v/>
      </c>
      <c r="EF10" s="25"/>
      <c r="EG10" s="744" t="str">
        <f t="shared" si="21"/>
        <v/>
      </c>
      <c r="EH10" s="28" t="str">
        <f t="shared" si="116"/>
        <v>70-L2</v>
      </c>
      <c r="EI10" s="26" t="str">
        <f t="shared" si="117"/>
        <v>GTS-120</v>
      </c>
      <c r="EJ10" s="26">
        <f t="shared" si="118"/>
        <v>630</v>
      </c>
      <c r="EK10" s="26" t="str">
        <f t="shared" si="119"/>
        <v>5%-7%</v>
      </c>
      <c r="EL10" s="90"/>
      <c r="EM10" s="374">
        <f t="shared" si="22"/>
        <v>0</v>
      </c>
      <c r="EN10" s="24"/>
      <c r="EO10" s="24"/>
      <c r="EP10" s="992" t="str">
        <f t="shared" si="120"/>
        <v/>
      </c>
      <c r="EQ10" s="987" t="str">
        <f t="shared" si="121"/>
        <v/>
      </c>
      <c r="ER10" s="25"/>
      <c r="ES10" s="744" t="str">
        <f t="shared" si="23"/>
        <v/>
      </c>
      <c r="ET10" s="28" t="str">
        <f t="shared" si="122"/>
        <v>70-L2</v>
      </c>
      <c r="EU10" s="26" t="str">
        <f t="shared" si="123"/>
        <v>GTS-120</v>
      </c>
      <c r="EV10" s="26">
        <f t="shared" si="124"/>
        <v>630</v>
      </c>
      <c r="EW10" s="26" t="str">
        <f t="shared" si="125"/>
        <v>5%-7%</v>
      </c>
      <c r="EX10" s="90"/>
      <c r="EY10" s="374">
        <f t="shared" si="24"/>
        <v>0</v>
      </c>
      <c r="EZ10" s="24"/>
      <c r="FA10" s="24"/>
      <c r="FB10" s="992" t="str">
        <f t="shared" si="126"/>
        <v/>
      </c>
      <c r="FC10" s="987" t="str">
        <f t="shared" si="127"/>
        <v/>
      </c>
      <c r="FD10" s="25"/>
      <c r="FE10" s="744" t="str">
        <f t="shared" si="25"/>
        <v/>
      </c>
      <c r="FF10" s="28" t="str">
        <f t="shared" si="128"/>
        <v>70-L2</v>
      </c>
      <c r="FG10" s="26" t="str">
        <f t="shared" si="129"/>
        <v>GTS-120</v>
      </c>
      <c r="FH10" s="26">
        <f t="shared" si="130"/>
        <v>630</v>
      </c>
      <c r="FI10" s="26" t="str">
        <f t="shared" si="131"/>
        <v>5%-7%</v>
      </c>
      <c r="FJ10" s="90"/>
      <c r="FK10" s="374">
        <f t="shared" si="26"/>
        <v>0</v>
      </c>
      <c r="FL10" s="24"/>
      <c r="FM10" s="24"/>
      <c r="FN10" s="992" t="str">
        <f t="shared" si="132"/>
        <v/>
      </c>
      <c r="FO10" s="987" t="str">
        <f t="shared" si="133"/>
        <v/>
      </c>
      <c r="FP10" s="25"/>
      <c r="FQ10" s="744" t="str">
        <f t="shared" si="27"/>
        <v/>
      </c>
      <c r="FR10" s="28" t="str">
        <f t="shared" si="134"/>
        <v>70-L2</v>
      </c>
      <c r="FS10" s="26" t="str">
        <f t="shared" si="135"/>
        <v>GTS-120</v>
      </c>
      <c r="FT10" s="26">
        <f t="shared" si="136"/>
        <v>630</v>
      </c>
      <c r="FU10" s="26" t="str">
        <f t="shared" si="137"/>
        <v>5%-7%</v>
      </c>
      <c r="FV10" s="90"/>
      <c r="FW10" s="374">
        <f t="shared" si="28"/>
        <v>0</v>
      </c>
      <c r="FX10" s="24"/>
      <c r="FY10" s="24"/>
      <c r="FZ10" s="992" t="str">
        <f t="shared" si="138"/>
        <v/>
      </c>
      <c r="GA10" s="987" t="str">
        <f t="shared" si="139"/>
        <v/>
      </c>
      <c r="GB10" s="25"/>
      <c r="GC10" s="744" t="str">
        <f t="shared" si="29"/>
        <v/>
      </c>
      <c r="GD10" s="740">
        <f t="shared" si="140"/>
        <v>0</v>
      </c>
      <c r="GE10" s="988" t="str">
        <f t="shared" si="141"/>
        <v/>
      </c>
      <c r="GF10" s="28" t="str">
        <f t="shared" si="142"/>
        <v>70-L2</v>
      </c>
      <c r="GG10" s="26" t="str">
        <f t="shared" si="143"/>
        <v>GTS-120</v>
      </c>
      <c r="GH10" s="26">
        <f t="shared" si="144"/>
        <v>630</v>
      </c>
      <c r="GI10" s="26" t="str">
        <f t="shared" si="145"/>
        <v>5%-7%</v>
      </c>
      <c r="GJ10" s="90"/>
      <c r="GK10" s="374">
        <f t="shared" si="30"/>
        <v>0</v>
      </c>
      <c r="GL10" s="24"/>
      <c r="GM10" s="24"/>
      <c r="GN10" s="992" t="str">
        <f t="shared" si="146"/>
        <v/>
      </c>
      <c r="GO10" s="987" t="str">
        <f t="shared" si="147"/>
        <v/>
      </c>
      <c r="GP10" s="25"/>
      <c r="GQ10" s="744" t="str">
        <f t="shared" si="31"/>
        <v/>
      </c>
      <c r="GR10" s="28" t="str">
        <f t="shared" si="148"/>
        <v>70-L2</v>
      </c>
      <c r="GS10" s="26" t="str">
        <f t="shared" si="149"/>
        <v>GTS-120</v>
      </c>
      <c r="GT10" s="26">
        <f t="shared" si="150"/>
        <v>630</v>
      </c>
      <c r="GU10" s="26" t="str">
        <f t="shared" si="151"/>
        <v>5%-7%</v>
      </c>
      <c r="GV10" s="90"/>
      <c r="GW10" s="374">
        <f t="shared" si="32"/>
        <v>0</v>
      </c>
      <c r="GX10" s="24"/>
      <c r="GY10" s="24"/>
      <c r="GZ10" s="992" t="str">
        <f t="shared" si="152"/>
        <v/>
      </c>
      <c r="HA10" s="987" t="str">
        <f t="shared" si="153"/>
        <v/>
      </c>
      <c r="HB10" s="25"/>
      <c r="HC10" s="744" t="str">
        <f t="shared" si="33"/>
        <v/>
      </c>
      <c r="HD10" s="28" t="str">
        <f t="shared" si="154"/>
        <v>70-L2</v>
      </c>
      <c r="HE10" s="26" t="str">
        <f t="shared" si="155"/>
        <v>GTS-120</v>
      </c>
      <c r="HF10" s="26">
        <f t="shared" si="156"/>
        <v>630</v>
      </c>
      <c r="HG10" s="26" t="str">
        <f t="shared" si="157"/>
        <v>5%-7%</v>
      </c>
      <c r="HH10" s="90"/>
      <c r="HI10" s="374">
        <f t="shared" si="34"/>
        <v>0</v>
      </c>
      <c r="HJ10" s="24"/>
      <c r="HK10" s="24"/>
      <c r="HL10" s="992" t="str">
        <f t="shared" si="158"/>
        <v/>
      </c>
      <c r="HM10" s="987" t="str">
        <f t="shared" si="159"/>
        <v/>
      </c>
      <c r="HN10" s="25"/>
      <c r="HO10" s="744" t="str">
        <f t="shared" si="35"/>
        <v/>
      </c>
      <c r="HP10" s="28" t="str">
        <f t="shared" si="160"/>
        <v>70-L2</v>
      </c>
      <c r="HQ10" s="26" t="str">
        <f t="shared" si="161"/>
        <v>GTS-120</v>
      </c>
      <c r="HR10" s="26">
        <f t="shared" si="162"/>
        <v>630</v>
      </c>
      <c r="HS10" s="26" t="str">
        <f t="shared" si="163"/>
        <v>5%-7%</v>
      </c>
      <c r="HT10" s="90"/>
      <c r="HU10" s="374">
        <f t="shared" si="36"/>
        <v>0</v>
      </c>
      <c r="HV10" s="24"/>
      <c r="HW10" s="24"/>
      <c r="HX10" s="992" t="str">
        <f t="shared" si="164"/>
        <v/>
      </c>
      <c r="HY10" s="987" t="str">
        <f t="shared" si="165"/>
        <v/>
      </c>
      <c r="HZ10" s="25"/>
      <c r="IA10" s="744" t="str">
        <f t="shared" si="37"/>
        <v/>
      </c>
      <c r="IB10" s="28" t="str">
        <f t="shared" si="166"/>
        <v>70-L2</v>
      </c>
      <c r="IC10" s="26" t="str">
        <f t="shared" si="167"/>
        <v>GTS-120</v>
      </c>
      <c r="ID10" s="26">
        <f t="shared" si="168"/>
        <v>630</v>
      </c>
      <c r="IE10" s="26" t="str">
        <f t="shared" si="169"/>
        <v>5%-7%</v>
      </c>
      <c r="IF10" s="90"/>
      <c r="IG10" s="374">
        <f t="shared" si="38"/>
        <v>0</v>
      </c>
      <c r="IH10" s="24"/>
      <c r="II10" s="24"/>
      <c r="IJ10" s="992" t="str">
        <f t="shared" si="170"/>
        <v/>
      </c>
      <c r="IK10" s="987" t="str">
        <f t="shared" si="171"/>
        <v/>
      </c>
      <c r="IL10" s="25"/>
      <c r="IM10" s="744" t="str">
        <f t="shared" si="39"/>
        <v/>
      </c>
      <c r="IN10" s="740">
        <f t="shared" si="172"/>
        <v>0</v>
      </c>
      <c r="IO10" s="988" t="str">
        <f t="shared" si="173"/>
        <v/>
      </c>
      <c r="IP10" s="28" t="str">
        <f t="shared" si="174"/>
        <v>70-L2</v>
      </c>
      <c r="IQ10" s="26" t="str">
        <f t="shared" si="175"/>
        <v>GTS-120</v>
      </c>
      <c r="IR10" s="26">
        <f t="shared" si="176"/>
        <v>630</v>
      </c>
      <c r="IS10" s="26" t="str">
        <f t="shared" si="177"/>
        <v>5%-7%</v>
      </c>
      <c r="IT10" s="90"/>
      <c r="IU10" s="374">
        <f t="shared" si="40"/>
        <v>0</v>
      </c>
      <c r="IV10" s="24"/>
      <c r="IW10" s="24"/>
      <c r="IX10" s="992" t="str">
        <f t="shared" si="178"/>
        <v/>
      </c>
      <c r="IY10" s="987" t="str">
        <f t="shared" si="179"/>
        <v/>
      </c>
      <c r="IZ10" s="25"/>
      <c r="JA10" s="744" t="str">
        <f t="shared" si="41"/>
        <v/>
      </c>
      <c r="JB10" s="28" t="str">
        <f t="shared" si="180"/>
        <v>70-L2</v>
      </c>
      <c r="JC10" s="26" t="str">
        <f t="shared" si="181"/>
        <v>GTS-120</v>
      </c>
      <c r="JD10" s="26">
        <f t="shared" si="182"/>
        <v>630</v>
      </c>
      <c r="JE10" s="26" t="str">
        <f t="shared" si="183"/>
        <v>5%-7%</v>
      </c>
      <c r="JF10" s="90"/>
      <c r="JG10" s="374">
        <f t="shared" si="42"/>
        <v>0</v>
      </c>
      <c r="JH10" s="24"/>
      <c r="JI10" s="24"/>
      <c r="JJ10" s="992" t="str">
        <f t="shared" si="184"/>
        <v/>
      </c>
      <c r="JK10" s="987" t="str">
        <f t="shared" si="185"/>
        <v/>
      </c>
      <c r="JL10" s="25"/>
      <c r="JM10" s="744" t="str">
        <f t="shared" si="43"/>
        <v/>
      </c>
      <c r="JN10" s="28" t="str">
        <f t="shared" si="186"/>
        <v>70-L2</v>
      </c>
      <c r="JO10" s="26" t="str">
        <f t="shared" si="187"/>
        <v>GTS-120</v>
      </c>
      <c r="JP10" s="26">
        <f t="shared" si="188"/>
        <v>630</v>
      </c>
      <c r="JQ10" s="26" t="str">
        <f t="shared" si="189"/>
        <v>5%-7%</v>
      </c>
      <c r="JR10" s="90"/>
      <c r="JS10" s="374">
        <f t="shared" si="44"/>
        <v>0</v>
      </c>
      <c r="JT10" s="24"/>
      <c r="JU10" s="24"/>
      <c r="JV10" s="992" t="str">
        <f t="shared" si="190"/>
        <v/>
      </c>
      <c r="JW10" s="987" t="str">
        <f t="shared" si="191"/>
        <v/>
      </c>
      <c r="JX10" s="25"/>
      <c r="JY10" s="744" t="str">
        <f t="shared" si="45"/>
        <v/>
      </c>
      <c r="JZ10" s="28" t="str">
        <f t="shared" si="192"/>
        <v>70-L2</v>
      </c>
      <c r="KA10" s="26" t="str">
        <f t="shared" si="193"/>
        <v>GTS-120</v>
      </c>
      <c r="KB10" s="26">
        <f t="shared" si="194"/>
        <v>630</v>
      </c>
      <c r="KC10" s="26" t="str">
        <f t="shared" si="195"/>
        <v>5%-7%</v>
      </c>
      <c r="KD10" s="90"/>
      <c r="KE10" s="374">
        <f t="shared" si="46"/>
        <v>0</v>
      </c>
      <c r="KF10" s="24"/>
      <c r="KG10" s="24"/>
      <c r="KH10" s="992" t="str">
        <f t="shared" si="196"/>
        <v/>
      </c>
      <c r="KI10" s="987" t="str">
        <f t="shared" si="197"/>
        <v/>
      </c>
      <c r="KJ10" s="25"/>
      <c r="KK10" s="744" t="str">
        <f t="shared" si="47"/>
        <v/>
      </c>
      <c r="KL10" s="28" t="str">
        <f t="shared" si="198"/>
        <v>70-L2</v>
      </c>
      <c r="KM10" s="26" t="str">
        <f t="shared" si="199"/>
        <v>GTS-120</v>
      </c>
      <c r="KN10" s="26">
        <f t="shared" si="200"/>
        <v>630</v>
      </c>
      <c r="KO10" s="26" t="str">
        <f t="shared" si="201"/>
        <v>5%-7%</v>
      </c>
      <c r="KP10" s="90"/>
      <c r="KQ10" s="374">
        <f t="shared" si="48"/>
        <v>0</v>
      </c>
      <c r="KR10" s="24"/>
      <c r="KS10" s="24"/>
      <c r="KT10" s="992" t="str">
        <f t="shared" si="202"/>
        <v/>
      </c>
      <c r="KU10" s="987" t="str">
        <f t="shared" si="203"/>
        <v/>
      </c>
      <c r="KV10" s="25"/>
      <c r="KW10" s="744" t="str">
        <f t="shared" si="49"/>
        <v/>
      </c>
      <c r="KX10" s="740">
        <f t="shared" si="204"/>
        <v>0</v>
      </c>
      <c r="KY10" s="988" t="str">
        <f t="shared" si="205"/>
        <v/>
      </c>
    </row>
    <row r="11" spans="1:311" ht="15.75">
      <c r="A11" s="86" t="s">
        <v>374</v>
      </c>
      <c r="B11" s="777" t="s">
        <v>84</v>
      </c>
      <c r="C11" s="26" t="str">
        <f>VLOOKUP($B11,'OP Info'!$C$4:$H$62,4,FALSE)</f>
        <v>GTS-120</v>
      </c>
      <c r="D11" s="26">
        <f>VLOOKUP($B11,'OP Info'!$C$4:$H$62,3,FALSE)</f>
        <v>630</v>
      </c>
      <c r="E11" s="734" t="str">
        <f>CONCATENATE(VLOOKUP($B11,'OP Info'!$C$4:$J$62,5,FALSE),"%-",VLOOKUP($B11,'OP Info'!$C$4:$J$62,6,FALSE),"%")</f>
        <v>5%-7%</v>
      </c>
      <c r="F11" s="994"/>
      <c r="G11" s="374">
        <f t="shared" si="0"/>
        <v>0</v>
      </c>
      <c r="H11" s="24"/>
      <c r="I11" s="24"/>
      <c r="J11" s="992" t="str">
        <f t="shared" si="50"/>
        <v/>
      </c>
      <c r="K11" s="993" t="str">
        <f t="shared" si="51"/>
        <v/>
      </c>
      <c r="L11" s="25"/>
      <c r="M11" s="762" t="str">
        <f t="shared" si="1"/>
        <v/>
      </c>
      <c r="N11" s="331" t="str">
        <f t="shared" si="52"/>
        <v>80-L2</v>
      </c>
      <c r="O11" s="26" t="str">
        <f t="shared" si="53"/>
        <v>GTS-120</v>
      </c>
      <c r="P11" s="26">
        <f t="shared" si="54"/>
        <v>630</v>
      </c>
      <c r="Q11" s="26" t="str">
        <f t="shared" si="55"/>
        <v>5%-7%</v>
      </c>
      <c r="R11" s="90"/>
      <c r="S11" s="374">
        <f t="shared" si="2"/>
        <v>0</v>
      </c>
      <c r="T11" s="24"/>
      <c r="U11" s="24"/>
      <c r="V11" s="992" t="str">
        <f t="shared" si="56"/>
        <v/>
      </c>
      <c r="W11" s="987" t="str">
        <f t="shared" si="57"/>
        <v/>
      </c>
      <c r="X11" s="25"/>
      <c r="Y11" s="739" t="str">
        <f t="shared" si="3"/>
        <v/>
      </c>
      <c r="Z11" s="28" t="str">
        <f t="shared" si="58"/>
        <v>80-L2</v>
      </c>
      <c r="AA11" s="26" t="str">
        <f t="shared" si="59"/>
        <v>GTS-120</v>
      </c>
      <c r="AB11" s="26">
        <f t="shared" si="60"/>
        <v>630</v>
      </c>
      <c r="AC11" s="26" t="str">
        <f t="shared" si="61"/>
        <v>5%-7%</v>
      </c>
      <c r="AD11" s="90"/>
      <c r="AE11" s="374">
        <f t="shared" si="4"/>
        <v>0</v>
      </c>
      <c r="AF11" s="24"/>
      <c r="AG11" s="24"/>
      <c r="AH11" s="992" t="str">
        <f t="shared" si="62"/>
        <v/>
      </c>
      <c r="AI11" s="987" t="str">
        <f t="shared" si="63"/>
        <v/>
      </c>
      <c r="AJ11" s="25"/>
      <c r="AK11" s="739" t="str">
        <f t="shared" si="5"/>
        <v/>
      </c>
      <c r="AL11" s="28" t="str">
        <f t="shared" si="64"/>
        <v>80-L2</v>
      </c>
      <c r="AM11" s="26" t="str">
        <f t="shared" si="65"/>
        <v>GTS-120</v>
      </c>
      <c r="AN11" s="26">
        <f t="shared" si="66"/>
        <v>630</v>
      </c>
      <c r="AO11" s="26" t="str">
        <f t="shared" si="67"/>
        <v>5%-7%</v>
      </c>
      <c r="AP11" s="90"/>
      <c r="AQ11" s="374">
        <f t="shared" si="6"/>
        <v>0</v>
      </c>
      <c r="AR11" s="24"/>
      <c r="AS11" s="24"/>
      <c r="AT11" s="992" t="str">
        <f t="shared" si="68"/>
        <v/>
      </c>
      <c r="AU11" s="987" t="str">
        <f t="shared" si="69"/>
        <v/>
      </c>
      <c r="AV11" s="25"/>
      <c r="AW11" s="739" t="str">
        <f t="shared" si="7"/>
        <v/>
      </c>
      <c r="AX11" s="28" t="str">
        <f t="shared" si="70"/>
        <v>80-L2</v>
      </c>
      <c r="AY11" s="26" t="str">
        <f t="shared" si="71"/>
        <v>GTS-120</v>
      </c>
      <c r="AZ11" s="26">
        <f t="shared" si="72"/>
        <v>630</v>
      </c>
      <c r="BA11" s="26" t="str">
        <f t="shared" si="73"/>
        <v>5%-7%</v>
      </c>
      <c r="BB11" s="90"/>
      <c r="BC11" s="374">
        <f t="shared" si="8"/>
        <v>0</v>
      </c>
      <c r="BD11" s="24"/>
      <c r="BE11" s="24"/>
      <c r="BF11" s="992" t="str">
        <f t="shared" si="74"/>
        <v/>
      </c>
      <c r="BG11" s="987" t="str">
        <f t="shared" si="75"/>
        <v/>
      </c>
      <c r="BH11" s="25"/>
      <c r="BI11" s="739" t="str">
        <f t="shared" si="9"/>
        <v/>
      </c>
      <c r="BJ11" s="740">
        <f t="shared" si="76"/>
        <v>0</v>
      </c>
      <c r="BK11" s="988" t="str">
        <f t="shared" si="77"/>
        <v/>
      </c>
      <c r="BL11" s="28" t="str">
        <f t="shared" si="78"/>
        <v>80-L2</v>
      </c>
      <c r="BM11" s="26" t="str">
        <f t="shared" si="79"/>
        <v>GTS-120</v>
      </c>
      <c r="BN11" s="26">
        <f t="shared" si="80"/>
        <v>630</v>
      </c>
      <c r="BO11" s="26" t="str">
        <f t="shared" si="81"/>
        <v>5%-7%</v>
      </c>
      <c r="BP11" s="90"/>
      <c r="BQ11" s="374">
        <f t="shared" si="10"/>
        <v>0</v>
      </c>
      <c r="BR11" s="24"/>
      <c r="BS11" s="24"/>
      <c r="BT11" s="992" t="str">
        <f t="shared" si="82"/>
        <v/>
      </c>
      <c r="BU11" s="987" t="str">
        <f t="shared" si="83"/>
        <v/>
      </c>
      <c r="BV11" s="25"/>
      <c r="BW11" s="744" t="str">
        <f t="shared" si="11"/>
        <v/>
      </c>
      <c r="BX11" s="28" t="str">
        <f t="shared" si="84"/>
        <v>80-L2</v>
      </c>
      <c r="BY11" s="26" t="str">
        <f t="shared" si="85"/>
        <v>GTS-120</v>
      </c>
      <c r="BZ11" s="26">
        <f t="shared" si="86"/>
        <v>630</v>
      </c>
      <c r="CA11" s="26" t="str">
        <f t="shared" si="87"/>
        <v>5%-7%</v>
      </c>
      <c r="CB11" s="90"/>
      <c r="CC11" s="374">
        <f t="shared" si="12"/>
        <v>0</v>
      </c>
      <c r="CD11" s="24"/>
      <c r="CE11" s="24"/>
      <c r="CF11" s="992" t="str">
        <f t="shared" si="88"/>
        <v/>
      </c>
      <c r="CG11" s="987" t="str">
        <f t="shared" si="89"/>
        <v/>
      </c>
      <c r="CH11" s="25"/>
      <c r="CI11" s="744" t="str">
        <f t="shared" si="13"/>
        <v/>
      </c>
      <c r="CJ11" s="28" t="str">
        <f t="shared" si="90"/>
        <v>80-L2</v>
      </c>
      <c r="CK11" s="26" t="str">
        <f t="shared" si="91"/>
        <v>GTS-120</v>
      </c>
      <c r="CL11" s="26">
        <f t="shared" si="92"/>
        <v>630</v>
      </c>
      <c r="CM11" s="26" t="str">
        <f t="shared" si="93"/>
        <v>5%-7%</v>
      </c>
      <c r="CN11" s="90"/>
      <c r="CO11" s="374">
        <f t="shared" si="14"/>
        <v>0</v>
      </c>
      <c r="CP11" s="24"/>
      <c r="CQ11" s="24"/>
      <c r="CR11" s="992" t="str">
        <f t="shared" si="94"/>
        <v/>
      </c>
      <c r="CS11" s="987" t="str">
        <f t="shared" si="95"/>
        <v/>
      </c>
      <c r="CT11" s="25"/>
      <c r="CU11" s="744" t="str">
        <f t="shared" si="15"/>
        <v/>
      </c>
      <c r="CV11" s="28" t="str">
        <f t="shared" si="96"/>
        <v>80-L2</v>
      </c>
      <c r="CW11" s="26" t="str">
        <f t="shared" si="97"/>
        <v>GTS-120</v>
      </c>
      <c r="CX11" s="26">
        <f t="shared" si="98"/>
        <v>630</v>
      </c>
      <c r="CY11" s="26" t="str">
        <f t="shared" si="99"/>
        <v>5%-7%</v>
      </c>
      <c r="CZ11" s="90"/>
      <c r="DA11" s="374">
        <f t="shared" si="16"/>
        <v>0</v>
      </c>
      <c r="DB11" s="24"/>
      <c r="DC11" s="24"/>
      <c r="DD11" s="992" t="str">
        <f t="shared" si="100"/>
        <v/>
      </c>
      <c r="DE11" s="987" t="str">
        <f t="shared" si="101"/>
        <v/>
      </c>
      <c r="DF11" s="25"/>
      <c r="DG11" s="744" t="str">
        <f t="shared" si="17"/>
        <v/>
      </c>
      <c r="DH11" s="28" t="str">
        <f t="shared" si="102"/>
        <v>80-L2</v>
      </c>
      <c r="DI11" s="26" t="str">
        <f t="shared" si="103"/>
        <v>GTS-120</v>
      </c>
      <c r="DJ11" s="26">
        <f t="shared" si="104"/>
        <v>630</v>
      </c>
      <c r="DK11" s="26" t="str">
        <f t="shared" si="105"/>
        <v>5%-7%</v>
      </c>
      <c r="DL11" s="90"/>
      <c r="DM11" s="374">
        <f t="shared" si="18"/>
        <v>0</v>
      </c>
      <c r="DN11" s="24"/>
      <c r="DO11" s="24"/>
      <c r="DP11" s="992" t="str">
        <f t="shared" si="106"/>
        <v/>
      </c>
      <c r="DQ11" s="987" t="str">
        <f t="shared" si="107"/>
        <v/>
      </c>
      <c r="DR11" s="25"/>
      <c r="DS11" s="744" t="str">
        <f t="shared" si="19"/>
        <v/>
      </c>
      <c r="DT11" s="740">
        <f t="shared" si="108"/>
        <v>0</v>
      </c>
      <c r="DU11" s="988" t="str">
        <f t="shared" si="109"/>
        <v/>
      </c>
      <c r="DV11" s="28" t="str">
        <f t="shared" si="110"/>
        <v>80-L2</v>
      </c>
      <c r="DW11" s="26" t="str">
        <f t="shared" si="111"/>
        <v>GTS-120</v>
      </c>
      <c r="DX11" s="26">
        <f t="shared" si="112"/>
        <v>630</v>
      </c>
      <c r="DY11" s="26" t="str">
        <f t="shared" si="113"/>
        <v>5%-7%</v>
      </c>
      <c r="DZ11" s="90"/>
      <c r="EA11" s="374">
        <f t="shared" si="20"/>
        <v>0</v>
      </c>
      <c r="EB11" s="24"/>
      <c r="EC11" s="24"/>
      <c r="ED11" s="992" t="str">
        <f t="shared" si="114"/>
        <v/>
      </c>
      <c r="EE11" s="987" t="str">
        <f t="shared" si="115"/>
        <v/>
      </c>
      <c r="EF11" s="25"/>
      <c r="EG11" s="744" t="str">
        <f t="shared" si="21"/>
        <v/>
      </c>
      <c r="EH11" s="28" t="str">
        <f t="shared" si="116"/>
        <v>80-L2</v>
      </c>
      <c r="EI11" s="26" t="str">
        <f t="shared" si="117"/>
        <v>GTS-120</v>
      </c>
      <c r="EJ11" s="26">
        <f t="shared" si="118"/>
        <v>630</v>
      </c>
      <c r="EK11" s="26" t="str">
        <f t="shared" si="119"/>
        <v>5%-7%</v>
      </c>
      <c r="EL11" s="90"/>
      <c r="EM11" s="374">
        <f t="shared" si="22"/>
        <v>0</v>
      </c>
      <c r="EN11" s="24"/>
      <c r="EO11" s="24"/>
      <c r="EP11" s="992" t="str">
        <f t="shared" si="120"/>
        <v/>
      </c>
      <c r="EQ11" s="987" t="str">
        <f t="shared" si="121"/>
        <v/>
      </c>
      <c r="ER11" s="25"/>
      <c r="ES11" s="744" t="str">
        <f t="shared" si="23"/>
        <v/>
      </c>
      <c r="ET11" s="28" t="str">
        <f t="shared" si="122"/>
        <v>80-L2</v>
      </c>
      <c r="EU11" s="26" t="str">
        <f t="shared" si="123"/>
        <v>GTS-120</v>
      </c>
      <c r="EV11" s="26">
        <f t="shared" si="124"/>
        <v>630</v>
      </c>
      <c r="EW11" s="26" t="str">
        <f t="shared" si="125"/>
        <v>5%-7%</v>
      </c>
      <c r="EX11" s="90"/>
      <c r="EY11" s="374">
        <f t="shared" si="24"/>
        <v>0</v>
      </c>
      <c r="EZ11" s="24"/>
      <c r="FA11" s="24"/>
      <c r="FB11" s="992" t="str">
        <f t="shared" si="126"/>
        <v/>
      </c>
      <c r="FC11" s="987" t="str">
        <f t="shared" si="127"/>
        <v/>
      </c>
      <c r="FD11" s="25"/>
      <c r="FE11" s="744" t="str">
        <f t="shared" si="25"/>
        <v/>
      </c>
      <c r="FF11" s="28" t="str">
        <f t="shared" si="128"/>
        <v>80-L2</v>
      </c>
      <c r="FG11" s="26" t="str">
        <f t="shared" si="129"/>
        <v>GTS-120</v>
      </c>
      <c r="FH11" s="26">
        <f t="shared" si="130"/>
        <v>630</v>
      </c>
      <c r="FI11" s="26" t="str">
        <f t="shared" si="131"/>
        <v>5%-7%</v>
      </c>
      <c r="FJ11" s="90"/>
      <c r="FK11" s="374">
        <f t="shared" si="26"/>
        <v>0</v>
      </c>
      <c r="FL11" s="24"/>
      <c r="FM11" s="24"/>
      <c r="FN11" s="992" t="str">
        <f t="shared" si="132"/>
        <v/>
      </c>
      <c r="FO11" s="987" t="str">
        <f t="shared" si="133"/>
        <v/>
      </c>
      <c r="FP11" s="25"/>
      <c r="FQ11" s="744" t="str">
        <f t="shared" si="27"/>
        <v/>
      </c>
      <c r="FR11" s="28" t="str">
        <f t="shared" si="134"/>
        <v>80-L2</v>
      </c>
      <c r="FS11" s="26" t="str">
        <f t="shared" si="135"/>
        <v>GTS-120</v>
      </c>
      <c r="FT11" s="26">
        <f t="shared" si="136"/>
        <v>630</v>
      </c>
      <c r="FU11" s="26" t="str">
        <f t="shared" si="137"/>
        <v>5%-7%</v>
      </c>
      <c r="FV11" s="90"/>
      <c r="FW11" s="374">
        <f t="shared" si="28"/>
        <v>0</v>
      </c>
      <c r="FX11" s="24"/>
      <c r="FY11" s="24"/>
      <c r="FZ11" s="992" t="str">
        <f t="shared" si="138"/>
        <v/>
      </c>
      <c r="GA11" s="987" t="str">
        <f t="shared" si="139"/>
        <v/>
      </c>
      <c r="GB11" s="25"/>
      <c r="GC11" s="744" t="str">
        <f t="shared" si="29"/>
        <v/>
      </c>
      <c r="GD11" s="740">
        <f t="shared" si="140"/>
        <v>0</v>
      </c>
      <c r="GE11" s="988" t="str">
        <f t="shared" si="141"/>
        <v/>
      </c>
      <c r="GF11" s="28" t="str">
        <f t="shared" si="142"/>
        <v>80-L2</v>
      </c>
      <c r="GG11" s="26" t="str">
        <f t="shared" si="143"/>
        <v>GTS-120</v>
      </c>
      <c r="GH11" s="26">
        <f t="shared" si="144"/>
        <v>630</v>
      </c>
      <c r="GI11" s="26" t="str">
        <f t="shared" si="145"/>
        <v>5%-7%</v>
      </c>
      <c r="GJ11" s="90"/>
      <c r="GK11" s="374">
        <f t="shared" si="30"/>
        <v>0</v>
      </c>
      <c r="GL11" s="24"/>
      <c r="GM11" s="24"/>
      <c r="GN11" s="992" t="str">
        <f t="shared" si="146"/>
        <v/>
      </c>
      <c r="GO11" s="987" t="str">
        <f t="shared" si="147"/>
        <v/>
      </c>
      <c r="GP11" s="25"/>
      <c r="GQ11" s="744" t="str">
        <f t="shared" si="31"/>
        <v/>
      </c>
      <c r="GR11" s="28" t="str">
        <f t="shared" si="148"/>
        <v>80-L2</v>
      </c>
      <c r="GS11" s="26" t="str">
        <f t="shared" si="149"/>
        <v>GTS-120</v>
      </c>
      <c r="GT11" s="26">
        <f t="shared" si="150"/>
        <v>630</v>
      </c>
      <c r="GU11" s="26" t="str">
        <f t="shared" si="151"/>
        <v>5%-7%</v>
      </c>
      <c r="GV11" s="90"/>
      <c r="GW11" s="374">
        <f t="shared" si="32"/>
        <v>0</v>
      </c>
      <c r="GX11" s="24"/>
      <c r="GY11" s="24"/>
      <c r="GZ11" s="992" t="str">
        <f t="shared" si="152"/>
        <v/>
      </c>
      <c r="HA11" s="987" t="str">
        <f t="shared" si="153"/>
        <v/>
      </c>
      <c r="HB11" s="25"/>
      <c r="HC11" s="744" t="str">
        <f t="shared" si="33"/>
        <v/>
      </c>
      <c r="HD11" s="28" t="str">
        <f t="shared" si="154"/>
        <v>80-L2</v>
      </c>
      <c r="HE11" s="26" t="str">
        <f t="shared" si="155"/>
        <v>GTS-120</v>
      </c>
      <c r="HF11" s="26">
        <f t="shared" si="156"/>
        <v>630</v>
      </c>
      <c r="HG11" s="26" t="str">
        <f t="shared" si="157"/>
        <v>5%-7%</v>
      </c>
      <c r="HH11" s="90"/>
      <c r="HI11" s="374">
        <f t="shared" si="34"/>
        <v>0</v>
      </c>
      <c r="HJ11" s="24"/>
      <c r="HK11" s="24"/>
      <c r="HL11" s="992" t="str">
        <f t="shared" si="158"/>
        <v/>
      </c>
      <c r="HM11" s="987" t="str">
        <f t="shared" si="159"/>
        <v/>
      </c>
      <c r="HN11" s="25"/>
      <c r="HO11" s="744" t="str">
        <f t="shared" si="35"/>
        <v/>
      </c>
      <c r="HP11" s="28" t="str">
        <f t="shared" si="160"/>
        <v>80-L2</v>
      </c>
      <c r="HQ11" s="26" t="str">
        <f t="shared" si="161"/>
        <v>GTS-120</v>
      </c>
      <c r="HR11" s="26">
        <f t="shared" si="162"/>
        <v>630</v>
      </c>
      <c r="HS11" s="26" t="str">
        <f t="shared" si="163"/>
        <v>5%-7%</v>
      </c>
      <c r="HT11" s="90"/>
      <c r="HU11" s="374">
        <f t="shared" si="36"/>
        <v>0</v>
      </c>
      <c r="HV11" s="24"/>
      <c r="HW11" s="24"/>
      <c r="HX11" s="992" t="str">
        <f t="shared" si="164"/>
        <v/>
      </c>
      <c r="HY11" s="987" t="str">
        <f t="shared" si="165"/>
        <v/>
      </c>
      <c r="HZ11" s="25"/>
      <c r="IA11" s="744" t="str">
        <f t="shared" si="37"/>
        <v/>
      </c>
      <c r="IB11" s="28" t="str">
        <f t="shared" si="166"/>
        <v>80-L2</v>
      </c>
      <c r="IC11" s="26" t="str">
        <f t="shared" si="167"/>
        <v>GTS-120</v>
      </c>
      <c r="ID11" s="26">
        <f t="shared" si="168"/>
        <v>630</v>
      </c>
      <c r="IE11" s="26" t="str">
        <f t="shared" si="169"/>
        <v>5%-7%</v>
      </c>
      <c r="IF11" s="90"/>
      <c r="IG11" s="374">
        <f t="shared" si="38"/>
        <v>0</v>
      </c>
      <c r="IH11" s="24"/>
      <c r="II11" s="24"/>
      <c r="IJ11" s="992" t="str">
        <f t="shared" si="170"/>
        <v/>
      </c>
      <c r="IK11" s="987" t="str">
        <f t="shared" si="171"/>
        <v/>
      </c>
      <c r="IL11" s="25"/>
      <c r="IM11" s="744" t="str">
        <f t="shared" si="39"/>
        <v/>
      </c>
      <c r="IN11" s="740">
        <f t="shared" si="172"/>
        <v>0</v>
      </c>
      <c r="IO11" s="988" t="str">
        <f t="shared" si="173"/>
        <v/>
      </c>
      <c r="IP11" s="28" t="str">
        <f t="shared" si="174"/>
        <v>80-L2</v>
      </c>
      <c r="IQ11" s="26" t="str">
        <f t="shared" si="175"/>
        <v>GTS-120</v>
      </c>
      <c r="IR11" s="26">
        <f t="shared" si="176"/>
        <v>630</v>
      </c>
      <c r="IS11" s="26" t="str">
        <f t="shared" si="177"/>
        <v>5%-7%</v>
      </c>
      <c r="IT11" s="90"/>
      <c r="IU11" s="374">
        <f t="shared" si="40"/>
        <v>0</v>
      </c>
      <c r="IV11" s="24"/>
      <c r="IW11" s="24"/>
      <c r="IX11" s="992" t="str">
        <f t="shared" si="178"/>
        <v/>
      </c>
      <c r="IY11" s="987" t="str">
        <f t="shared" si="179"/>
        <v/>
      </c>
      <c r="IZ11" s="25"/>
      <c r="JA11" s="744" t="str">
        <f t="shared" si="41"/>
        <v/>
      </c>
      <c r="JB11" s="28" t="str">
        <f t="shared" si="180"/>
        <v>80-L2</v>
      </c>
      <c r="JC11" s="26" t="str">
        <f t="shared" si="181"/>
        <v>GTS-120</v>
      </c>
      <c r="JD11" s="26">
        <f t="shared" si="182"/>
        <v>630</v>
      </c>
      <c r="JE11" s="26" t="str">
        <f t="shared" si="183"/>
        <v>5%-7%</v>
      </c>
      <c r="JF11" s="90"/>
      <c r="JG11" s="374">
        <f t="shared" si="42"/>
        <v>0</v>
      </c>
      <c r="JH11" s="24"/>
      <c r="JI11" s="24"/>
      <c r="JJ11" s="992" t="str">
        <f t="shared" si="184"/>
        <v/>
      </c>
      <c r="JK11" s="987" t="str">
        <f t="shared" si="185"/>
        <v/>
      </c>
      <c r="JL11" s="25"/>
      <c r="JM11" s="744" t="str">
        <f t="shared" si="43"/>
        <v/>
      </c>
      <c r="JN11" s="28" t="str">
        <f t="shared" si="186"/>
        <v>80-L2</v>
      </c>
      <c r="JO11" s="26" t="str">
        <f t="shared" si="187"/>
        <v>GTS-120</v>
      </c>
      <c r="JP11" s="26">
        <f t="shared" si="188"/>
        <v>630</v>
      </c>
      <c r="JQ11" s="26" t="str">
        <f t="shared" si="189"/>
        <v>5%-7%</v>
      </c>
      <c r="JR11" s="90"/>
      <c r="JS11" s="374">
        <f t="shared" si="44"/>
        <v>0</v>
      </c>
      <c r="JT11" s="24"/>
      <c r="JU11" s="24"/>
      <c r="JV11" s="992" t="str">
        <f t="shared" si="190"/>
        <v/>
      </c>
      <c r="JW11" s="987" t="str">
        <f t="shared" si="191"/>
        <v/>
      </c>
      <c r="JX11" s="25"/>
      <c r="JY11" s="744" t="str">
        <f t="shared" si="45"/>
        <v/>
      </c>
      <c r="JZ11" s="28" t="str">
        <f t="shared" si="192"/>
        <v>80-L2</v>
      </c>
      <c r="KA11" s="26" t="str">
        <f t="shared" si="193"/>
        <v>GTS-120</v>
      </c>
      <c r="KB11" s="26">
        <f t="shared" si="194"/>
        <v>630</v>
      </c>
      <c r="KC11" s="26" t="str">
        <f t="shared" si="195"/>
        <v>5%-7%</v>
      </c>
      <c r="KD11" s="90"/>
      <c r="KE11" s="374">
        <f t="shared" si="46"/>
        <v>0</v>
      </c>
      <c r="KF11" s="24"/>
      <c r="KG11" s="24"/>
      <c r="KH11" s="992" t="str">
        <f t="shared" si="196"/>
        <v/>
      </c>
      <c r="KI11" s="987" t="str">
        <f t="shared" si="197"/>
        <v/>
      </c>
      <c r="KJ11" s="25"/>
      <c r="KK11" s="744" t="str">
        <f t="shared" si="47"/>
        <v/>
      </c>
      <c r="KL11" s="28" t="str">
        <f t="shared" si="198"/>
        <v>80-L2</v>
      </c>
      <c r="KM11" s="26" t="str">
        <f t="shared" si="199"/>
        <v>GTS-120</v>
      </c>
      <c r="KN11" s="26">
        <f t="shared" si="200"/>
        <v>630</v>
      </c>
      <c r="KO11" s="26" t="str">
        <f t="shared" si="201"/>
        <v>5%-7%</v>
      </c>
      <c r="KP11" s="90"/>
      <c r="KQ11" s="374">
        <f t="shared" si="48"/>
        <v>0</v>
      </c>
      <c r="KR11" s="24"/>
      <c r="KS11" s="24"/>
      <c r="KT11" s="992" t="str">
        <f t="shared" si="202"/>
        <v/>
      </c>
      <c r="KU11" s="987" t="str">
        <f t="shared" si="203"/>
        <v/>
      </c>
      <c r="KV11" s="25"/>
      <c r="KW11" s="744" t="str">
        <f t="shared" si="49"/>
        <v/>
      </c>
      <c r="KX11" s="740">
        <f t="shared" si="204"/>
        <v>0</v>
      </c>
      <c r="KY11" s="988" t="str">
        <f t="shared" si="205"/>
        <v/>
      </c>
    </row>
    <row r="12" spans="1:311" ht="15.75">
      <c r="A12" s="86" t="s">
        <v>374</v>
      </c>
      <c r="B12" s="777" t="s">
        <v>87</v>
      </c>
      <c r="C12" s="26" t="str">
        <f>VLOOKUP($B12,'OP Info'!$C$4:$H$62,4,FALSE)</f>
        <v>GTS-120</v>
      </c>
      <c r="D12" s="26">
        <f>VLOOKUP($B12,'OP Info'!$C$4:$H$62,3,FALSE)</f>
        <v>690</v>
      </c>
      <c r="E12" s="734" t="str">
        <f>CONCATENATE(VLOOKUP($B12,'OP Info'!$C$4:$J$62,5,FALSE),"%-",VLOOKUP($B12,'OP Info'!$C$4:$J$62,6,FALSE),"%")</f>
        <v>5%-7%</v>
      </c>
      <c r="F12" s="1057"/>
      <c r="G12" s="374">
        <f t="shared" si="0"/>
        <v>0</v>
      </c>
      <c r="H12" s="24"/>
      <c r="I12" s="24"/>
      <c r="J12" s="992" t="str">
        <f t="shared" si="50"/>
        <v/>
      </c>
      <c r="K12" s="993" t="str">
        <f t="shared" si="51"/>
        <v/>
      </c>
      <c r="L12" s="25"/>
      <c r="M12" s="762" t="str">
        <f t="shared" si="1"/>
        <v/>
      </c>
      <c r="N12" s="331" t="str">
        <f t="shared" si="52"/>
        <v>90-L2</v>
      </c>
      <c r="O12" s="26" t="str">
        <f t="shared" si="53"/>
        <v>GTS-120</v>
      </c>
      <c r="P12" s="26">
        <f t="shared" si="54"/>
        <v>690</v>
      </c>
      <c r="Q12" s="26" t="str">
        <f t="shared" si="55"/>
        <v>5%-7%</v>
      </c>
      <c r="R12" s="995"/>
      <c r="S12" s="374">
        <f t="shared" si="2"/>
        <v>0</v>
      </c>
      <c r="T12" s="24"/>
      <c r="U12" s="24"/>
      <c r="V12" s="992" t="str">
        <f t="shared" si="56"/>
        <v/>
      </c>
      <c r="W12" s="987" t="str">
        <f t="shared" si="57"/>
        <v/>
      </c>
      <c r="X12" s="25"/>
      <c r="Y12" s="739" t="str">
        <f t="shared" si="3"/>
        <v/>
      </c>
      <c r="Z12" s="28" t="str">
        <f t="shared" si="58"/>
        <v>90-L2</v>
      </c>
      <c r="AA12" s="26" t="str">
        <f t="shared" si="59"/>
        <v>GTS-120</v>
      </c>
      <c r="AB12" s="26">
        <f t="shared" si="60"/>
        <v>690</v>
      </c>
      <c r="AC12" s="26" t="str">
        <f t="shared" si="61"/>
        <v>5%-7%</v>
      </c>
      <c r="AD12" s="995"/>
      <c r="AE12" s="374">
        <f t="shared" si="4"/>
        <v>0</v>
      </c>
      <c r="AF12" s="154"/>
      <c r="AG12" s="24"/>
      <c r="AH12" s="992" t="str">
        <f t="shared" si="62"/>
        <v/>
      </c>
      <c r="AI12" s="987" t="str">
        <f t="shared" si="63"/>
        <v/>
      </c>
      <c r="AJ12" s="25"/>
      <c r="AK12" s="739" t="str">
        <f t="shared" si="5"/>
        <v/>
      </c>
      <c r="AL12" s="28" t="str">
        <f t="shared" si="64"/>
        <v>90-L2</v>
      </c>
      <c r="AM12" s="26" t="str">
        <f t="shared" si="65"/>
        <v>GTS-120</v>
      </c>
      <c r="AN12" s="26">
        <f t="shared" si="66"/>
        <v>690</v>
      </c>
      <c r="AO12" s="26" t="str">
        <f t="shared" si="67"/>
        <v>5%-7%</v>
      </c>
      <c r="AP12" s="995"/>
      <c r="AQ12" s="374">
        <f t="shared" si="6"/>
        <v>0</v>
      </c>
      <c r="AR12" s="154"/>
      <c r="AS12" s="24"/>
      <c r="AT12" s="992" t="str">
        <f t="shared" si="68"/>
        <v/>
      </c>
      <c r="AU12" s="987" t="str">
        <f t="shared" si="69"/>
        <v/>
      </c>
      <c r="AV12" s="25"/>
      <c r="AW12" s="739" t="str">
        <f t="shared" si="7"/>
        <v/>
      </c>
      <c r="AX12" s="28" t="str">
        <f t="shared" si="70"/>
        <v>90-L2</v>
      </c>
      <c r="AY12" s="26" t="str">
        <f t="shared" si="71"/>
        <v>GTS-120</v>
      </c>
      <c r="AZ12" s="26">
        <f t="shared" si="72"/>
        <v>690</v>
      </c>
      <c r="BA12" s="26" t="str">
        <f t="shared" si="73"/>
        <v>5%-7%</v>
      </c>
      <c r="BB12" s="995"/>
      <c r="BC12" s="374">
        <f t="shared" si="8"/>
        <v>0</v>
      </c>
      <c r="BD12" s="24"/>
      <c r="BE12" s="24"/>
      <c r="BF12" s="992" t="str">
        <f t="shared" si="74"/>
        <v/>
      </c>
      <c r="BG12" s="987" t="str">
        <f t="shared" si="75"/>
        <v/>
      </c>
      <c r="BH12" s="25"/>
      <c r="BI12" s="739" t="str">
        <f t="shared" si="9"/>
        <v/>
      </c>
      <c r="BJ12" s="740">
        <f t="shared" si="76"/>
        <v>0</v>
      </c>
      <c r="BK12" s="988" t="str">
        <f t="shared" si="77"/>
        <v/>
      </c>
      <c r="BL12" s="28" t="str">
        <f t="shared" si="78"/>
        <v>90-L2</v>
      </c>
      <c r="BM12" s="26" t="str">
        <f t="shared" si="79"/>
        <v>GTS-120</v>
      </c>
      <c r="BN12" s="26">
        <f t="shared" si="80"/>
        <v>690</v>
      </c>
      <c r="BO12" s="26" t="str">
        <f t="shared" si="81"/>
        <v>5%-7%</v>
      </c>
      <c r="BP12" s="995"/>
      <c r="BQ12" s="374">
        <f t="shared" si="10"/>
        <v>0</v>
      </c>
      <c r="BR12" s="154"/>
      <c r="BS12" s="24"/>
      <c r="BT12" s="992" t="str">
        <f t="shared" si="82"/>
        <v/>
      </c>
      <c r="BU12" s="987" t="str">
        <f t="shared" si="83"/>
        <v/>
      </c>
      <c r="BV12" s="25"/>
      <c r="BW12" s="744" t="str">
        <f t="shared" si="11"/>
        <v/>
      </c>
      <c r="BX12" s="28" t="str">
        <f t="shared" si="84"/>
        <v>90-L2</v>
      </c>
      <c r="BY12" s="26" t="str">
        <f t="shared" si="85"/>
        <v>GTS-120</v>
      </c>
      <c r="BZ12" s="26">
        <f t="shared" si="86"/>
        <v>690</v>
      </c>
      <c r="CA12" s="26" t="str">
        <f t="shared" si="87"/>
        <v>5%-7%</v>
      </c>
      <c r="CB12" s="995"/>
      <c r="CC12" s="374">
        <f t="shared" si="12"/>
        <v>0</v>
      </c>
      <c r="CD12" s="154"/>
      <c r="CE12" s="24"/>
      <c r="CF12" s="992" t="str">
        <f t="shared" si="88"/>
        <v/>
      </c>
      <c r="CG12" s="987" t="str">
        <f t="shared" si="89"/>
        <v/>
      </c>
      <c r="CH12" s="25"/>
      <c r="CI12" s="744" t="str">
        <f t="shared" si="13"/>
        <v/>
      </c>
      <c r="CJ12" s="28" t="str">
        <f t="shared" si="90"/>
        <v>90-L2</v>
      </c>
      <c r="CK12" s="26" t="str">
        <f t="shared" si="91"/>
        <v>GTS-120</v>
      </c>
      <c r="CL12" s="26">
        <f t="shared" si="92"/>
        <v>690</v>
      </c>
      <c r="CM12" s="26" t="str">
        <f t="shared" si="93"/>
        <v>5%-7%</v>
      </c>
      <c r="CN12" s="995"/>
      <c r="CO12" s="374">
        <f t="shared" si="14"/>
        <v>0</v>
      </c>
      <c r="CP12" s="154"/>
      <c r="CQ12" s="24"/>
      <c r="CR12" s="992" t="str">
        <f t="shared" si="94"/>
        <v/>
      </c>
      <c r="CS12" s="987" t="str">
        <f t="shared" si="95"/>
        <v/>
      </c>
      <c r="CT12" s="25"/>
      <c r="CU12" s="744" t="str">
        <f t="shared" si="15"/>
        <v/>
      </c>
      <c r="CV12" s="28" t="str">
        <f t="shared" si="96"/>
        <v>90-L2</v>
      </c>
      <c r="CW12" s="26" t="str">
        <f t="shared" si="97"/>
        <v>GTS-120</v>
      </c>
      <c r="CX12" s="26">
        <f t="shared" si="98"/>
        <v>690</v>
      </c>
      <c r="CY12" s="26" t="str">
        <f t="shared" si="99"/>
        <v>5%-7%</v>
      </c>
      <c r="CZ12" s="995"/>
      <c r="DA12" s="374">
        <f t="shared" si="16"/>
        <v>0</v>
      </c>
      <c r="DB12" s="154"/>
      <c r="DC12" s="24"/>
      <c r="DD12" s="992" t="str">
        <f t="shared" si="100"/>
        <v/>
      </c>
      <c r="DE12" s="987" t="str">
        <f t="shared" si="101"/>
        <v/>
      </c>
      <c r="DF12" s="25"/>
      <c r="DG12" s="744" t="str">
        <f t="shared" si="17"/>
        <v/>
      </c>
      <c r="DH12" s="28" t="str">
        <f t="shared" si="102"/>
        <v>90-L2</v>
      </c>
      <c r="DI12" s="26" t="str">
        <f t="shared" si="103"/>
        <v>GTS-120</v>
      </c>
      <c r="DJ12" s="26">
        <f t="shared" si="104"/>
        <v>690</v>
      </c>
      <c r="DK12" s="26" t="str">
        <f t="shared" si="105"/>
        <v>5%-7%</v>
      </c>
      <c r="DL12" s="995"/>
      <c r="DM12" s="374">
        <f t="shared" si="18"/>
        <v>0</v>
      </c>
      <c r="DN12" s="154"/>
      <c r="DO12" s="24"/>
      <c r="DP12" s="992" t="str">
        <f t="shared" si="106"/>
        <v/>
      </c>
      <c r="DQ12" s="987" t="str">
        <f t="shared" si="107"/>
        <v/>
      </c>
      <c r="DR12" s="25"/>
      <c r="DS12" s="744" t="str">
        <f t="shared" si="19"/>
        <v/>
      </c>
      <c r="DT12" s="740">
        <f t="shared" si="108"/>
        <v>0</v>
      </c>
      <c r="DU12" s="988" t="str">
        <f t="shared" si="109"/>
        <v/>
      </c>
      <c r="DV12" s="28" t="str">
        <f t="shared" si="110"/>
        <v>90-L2</v>
      </c>
      <c r="DW12" s="26" t="str">
        <f t="shared" si="111"/>
        <v>GTS-120</v>
      </c>
      <c r="DX12" s="26">
        <f t="shared" si="112"/>
        <v>690</v>
      </c>
      <c r="DY12" s="26" t="str">
        <f t="shared" si="113"/>
        <v>5%-7%</v>
      </c>
      <c r="DZ12" s="995"/>
      <c r="EA12" s="374">
        <f t="shared" si="20"/>
        <v>0</v>
      </c>
      <c r="EB12" s="154"/>
      <c r="EC12" s="24"/>
      <c r="ED12" s="992" t="str">
        <f t="shared" si="114"/>
        <v/>
      </c>
      <c r="EE12" s="987" t="str">
        <f t="shared" si="115"/>
        <v/>
      </c>
      <c r="EF12" s="25"/>
      <c r="EG12" s="744" t="str">
        <f t="shared" si="21"/>
        <v/>
      </c>
      <c r="EH12" s="28" t="str">
        <f t="shared" si="116"/>
        <v>90-L2</v>
      </c>
      <c r="EI12" s="26" t="str">
        <f t="shared" si="117"/>
        <v>GTS-120</v>
      </c>
      <c r="EJ12" s="26">
        <f t="shared" si="118"/>
        <v>690</v>
      </c>
      <c r="EK12" s="26" t="str">
        <f t="shared" si="119"/>
        <v>5%-7%</v>
      </c>
      <c r="EL12" s="995"/>
      <c r="EM12" s="374">
        <f t="shared" si="22"/>
        <v>0</v>
      </c>
      <c r="EN12" s="154"/>
      <c r="EO12" s="24"/>
      <c r="EP12" s="992" t="str">
        <f t="shared" si="120"/>
        <v/>
      </c>
      <c r="EQ12" s="987" t="str">
        <f t="shared" si="121"/>
        <v/>
      </c>
      <c r="ER12" s="25"/>
      <c r="ES12" s="742" t="str">
        <f t="shared" si="23"/>
        <v/>
      </c>
      <c r="ET12" s="28" t="str">
        <f t="shared" si="122"/>
        <v>90-L2</v>
      </c>
      <c r="EU12" s="26" t="str">
        <f t="shared" si="123"/>
        <v>GTS-120</v>
      </c>
      <c r="EV12" s="26">
        <f t="shared" si="124"/>
        <v>690</v>
      </c>
      <c r="EW12" s="26" t="str">
        <f t="shared" si="125"/>
        <v>5%-7%</v>
      </c>
      <c r="EX12" s="995"/>
      <c r="EY12" s="374">
        <f t="shared" si="24"/>
        <v>0</v>
      </c>
      <c r="EZ12" s="154"/>
      <c r="FA12" s="24"/>
      <c r="FB12" s="992" t="str">
        <f t="shared" si="126"/>
        <v/>
      </c>
      <c r="FC12" s="987" t="str">
        <f t="shared" si="127"/>
        <v/>
      </c>
      <c r="FD12" s="25"/>
      <c r="FE12" s="744" t="str">
        <f t="shared" si="25"/>
        <v/>
      </c>
      <c r="FF12" s="28" t="str">
        <f t="shared" si="128"/>
        <v>90-L2</v>
      </c>
      <c r="FG12" s="26" t="str">
        <f t="shared" si="129"/>
        <v>GTS-120</v>
      </c>
      <c r="FH12" s="26">
        <f t="shared" si="130"/>
        <v>690</v>
      </c>
      <c r="FI12" s="26" t="str">
        <f t="shared" si="131"/>
        <v>5%-7%</v>
      </c>
      <c r="FJ12" s="995"/>
      <c r="FK12" s="374">
        <f t="shared" si="26"/>
        <v>0</v>
      </c>
      <c r="FL12" s="154"/>
      <c r="FM12" s="24"/>
      <c r="FN12" s="992" t="str">
        <f t="shared" si="132"/>
        <v/>
      </c>
      <c r="FO12" s="987" t="str">
        <f t="shared" si="133"/>
        <v/>
      </c>
      <c r="FP12" s="25"/>
      <c r="FQ12" s="744" t="str">
        <f t="shared" si="27"/>
        <v/>
      </c>
      <c r="FR12" s="28" t="str">
        <f t="shared" si="134"/>
        <v>90-L2</v>
      </c>
      <c r="FS12" s="26" t="str">
        <f t="shared" si="135"/>
        <v>GTS-120</v>
      </c>
      <c r="FT12" s="26">
        <f t="shared" si="136"/>
        <v>690</v>
      </c>
      <c r="FU12" s="26" t="str">
        <f t="shared" si="137"/>
        <v>5%-7%</v>
      </c>
      <c r="FV12" s="995"/>
      <c r="FW12" s="374">
        <f t="shared" si="28"/>
        <v>0</v>
      </c>
      <c r="FX12" s="154"/>
      <c r="FY12" s="24"/>
      <c r="FZ12" s="992" t="str">
        <f t="shared" si="138"/>
        <v/>
      </c>
      <c r="GA12" s="987" t="str">
        <f t="shared" si="139"/>
        <v/>
      </c>
      <c r="GB12" s="25"/>
      <c r="GC12" s="744" t="str">
        <f t="shared" si="29"/>
        <v/>
      </c>
      <c r="GD12" s="740">
        <f t="shared" si="140"/>
        <v>0</v>
      </c>
      <c r="GE12" s="988" t="str">
        <f t="shared" si="141"/>
        <v/>
      </c>
      <c r="GF12" s="28" t="str">
        <f t="shared" si="142"/>
        <v>90-L2</v>
      </c>
      <c r="GG12" s="26" t="str">
        <f t="shared" si="143"/>
        <v>GTS-120</v>
      </c>
      <c r="GH12" s="26">
        <f t="shared" si="144"/>
        <v>690</v>
      </c>
      <c r="GI12" s="26" t="str">
        <f t="shared" si="145"/>
        <v>5%-7%</v>
      </c>
      <c r="GJ12" s="995"/>
      <c r="GK12" s="374">
        <f t="shared" si="30"/>
        <v>0</v>
      </c>
      <c r="GL12" s="154"/>
      <c r="GM12" s="24"/>
      <c r="GN12" s="992" t="str">
        <f t="shared" si="146"/>
        <v/>
      </c>
      <c r="GO12" s="987" t="str">
        <f t="shared" si="147"/>
        <v/>
      </c>
      <c r="GP12" s="25"/>
      <c r="GQ12" s="744" t="str">
        <f t="shared" si="31"/>
        <v/>
      </c>
      <c r="GR12" s="28" t="str">
        <f t="shared" si="148"/>
        <v>90-L2</v>
      </c>
      <c r="GS12" s="26" t="str">
        <f t="shared" si="149"/>
        <v>GTS-120</v>
      </c>
      <c r="GT12" s="26">
        <f t="shared" si="150"/>
        <v>690</v>
      </c>
      <c r="GU12" s="26" t="str">
        <f t="shared" si="151"/>
        <v>5%-7%</v>
      </c>
      <c r="GV12" s="995"/>
      <c r="GW12" s="374">
        <f t="shared" si="32"/>
        <v>0</v>
      </c>
      <c r="GX12" s="154"/>
      <c r="GY12" s="24"/>
      <c r="GZ12" s="992" t="str">
        <f t="shared" si="152"/>
        <v/>
      </c>
      <c r="HA12" s="987" t="str">
        <f t="shared" si="153"/>
        <v/>
      </c>
      <c r="HB12" s="25"/>
      <c r="HC12" s="744" t="str">
        <f t="shared" si="33"/>
        <v/>
      </c>
      <c r="HD12" s="28" t="str">
        <f t="shared" si="154"/>
        <v>90-L2</v>
      </c>
      <c r="HE12" s="26" t="str">
        <f t="shared" si="155"/>
        <v>GTS-120</v>
      </c>
      <c r="HF12" s="26">
        <f t="shared" si="156"/>
        <v>690</v>
      </c>
      <c r="HG12" s="26" t="str">
        <f t="shared" si="157"/>
        <v>5%-7%</v>
      </c>
      <c r="HH12" s="995"/>
      <c r="HI12" s="374">
        <f t="shared" si="34"/>
        <v>0</v>
      </c>
      <c r="HJ12" s="154"/>
      <c r="HK12" s="24"/>
      <c r="HL12" s="992" t="str">
        <f t="shared" si="158"/>
        <v/>
      </c>
      <c r="HM12" s="987" t="str">
        <f t="shared" si="159"/>
        <v/>
      </c>
      <c r="HN12" s="25"/>
      <c r="HO12" s="744" t="str">
        <f t="shared" si="35"/>
        <v/>
      </c>
      <c r="HP12" s="28" t="str">
        <f t="shared" si="160"/>
        <v>90-L2</v>
      </c>
      <c r="HQ12" s="26" t="str">
        <f t="shared" si="161"/>
        <v>GTS-120</v>
      </c>
      <c r="HR12" s="26">
        <f t="shared" si="162"/>
        <v>690</v>
      </c>
      <c r="HS12" s="26" t="str">
        <f t="shared" si="163"/>
        <v>5%-7%</v>
      </c>
      <c r="HT12" s="995"/>
      <c r="HU12" s="374">
        <f t="shared" si="36"/>
        <v>0</v>
      </c>
      <c r="HV12" s="154"/>
      <c r="HW12" s="24"/>
      <c r="HX12" s="992" t="str">
        <f t="shared" si="164"/>
        <v/>
      </c>
      <c r="HY12" s="987" t="str">
        <f t="shared" si="165"/>
        <v/>
      </c>
      <c r="HZ12" s="25"/>
      <c r="IA12" s="744" t="str">
        <f t="shared" si="37"/>
        <v/>
      </c>
      <c r="IB12" s="28" t="str">
        <f t="shared" si="166"/>
        <v>90-L2</v>
      </c>
      <c r="IC12" s="26" t="str">
        <f t="shared" si="167"/>
        <v>GTS-120</v>
      </c>
      <c r="ID12" s="26">
        <f t="shared" si="168"/>
        <v>690</v>
      </c>
      <c r="IE12" s="26" t="str">
        <f t="shared" si="169"/>
        <v>5%-7%</v>
      </c>
      <c r="IF12" s="995"/>
      <c r="IG12" s="374">
        <f t="shared" si="38"/>
        <v>0</v>
      </c>
      <c r="IH12" s="154"/>
      <c r="II12" s="24"/>
      <c r="IJ12" s="992" t="str">
        <f t="shared" si="170"/>
        <v/>
      </c>
      <c r="IK12" s="987" t="str">
        <f t="shared" si="171"/>
        <v/>
      </c>
      <c r="IL12" s="25"/>
      <c r="IM12" s="744" t="str">
        <f t="shared" si="39"/>
        <v/>
      </c>
      <c r="IN12" s="740">
        <f t="shared" si="172"/>
        <v>0</v>
      </c>
      <c r="IO12" s="988" t="str">
        <f t="shared" si="173"/>
        <v/>
      </c>
      <c r="IP12" s="28" t="str">
        <f t="shared" si="174"/>
        <v>90-L2</v>
      </c>
      <c r="IQ12" s="26" t="str">
        <f t="shared" si="175"/>
        <v>GTS-120</v>
      </c>
      <c r="IR12" s="26">
        <f t="shared" si="176"/>
        <v>690</v>
      </c>
      <c r="IS12" s="26" t="str">
        <f t="shared" si="177"/>
        <v>5%-7%</v>
      </c>
      <c r="IT12" s="995"/>
      <c r="IU12" s="374">
        <f t="shared" si="40"/>
        <v>0</v>
      </c>
      <c r="IV12" s="154"/>
      <c r="IW12" s="24"/>
      <c r="IX12" s="992" t="str">
        <f t="shared" si="178"/>
        <v/>
      </c>
      <c r="IY12" s="987" t="str">
        <f t="shared" si="179"/>
        <v/>
      </c>
      <c r="IZ12" s="25"/>
      <c r="JA12" s="744" t="str">
        <f t="shared" si="41"/>
        <v/>
      </c>
      <c r="JB12" s="28" t="str">
        <f t="shared" si="180"/>
        <v>90-L2</v>
      </c>
      <c r="JC12" s="26" t="str">
        <f t="shared" si="181"/>
        <v>GTS-120</v>
      </c>
      <c r="JD12" s="26">
        <f t="shared" si="182"/>
        <v>690</v>
      </c>
      <c r="JE12" s="26" t="str">
        <f t="shared" si="183"/>
        <v>5%-7%</v>
      </c>
      <c r="JF12" s="995"/>
      <c r="JG12" s="374">
        <f t="shared" si="42"/>
        <v>0</v>
      </c>
      <c r="JH12" s="154"/>
      <c r="JI12" s="24"/>
      <c r="JJ12" s="992" t="str">
        <f t="shared" si="184"/>
        <v/>
      </c>
      <c r="JK12" s="987" t="str">
        <f t="shared" si="185"/>
        <v/>
      </c>
      <c r="JL12" s="25"/>
      <c r="JM12" s="744" t="str">
        <f t="shared" si="43"/>
        <v/>
      </c>
      <c r="JN12" s="28" t="str">
        <f t="shared" si="186"/>
        <v>90-L2</v>
      </c>
      <c r="JO12" s="26" t="str">
        <f t="shared" si="187"/>
        <v>GTS-120</v>
      </c>
      <c r="JP12" s="26">
        <f t="shared" si="188"/>
        <v>690</v>
      </c>
      <c r="JQ12" s="26" t="str">
        <f t="shared" si="189"/>
        <v>5%-7%</v>
      </c>
      <c r="JR12" s="995"/>
      <c r="JS12" s="374">
        <f t="shared" si="44"/>
        <v>0</v>
      </c>
      <c r="JT12" s="154"/>
      <c r="JU12" s="24"/>
      <c r="JV12" s="992" t="str">
        <f t="shared" si="190"/>
        <v/>
      </c>
      <c r="JW12" s="987" t="str">
        <f t="shared" si="191"/>
        <v/>
      </c>
      <c r="JX12" s="25"/>
      <c r="JY12" s="744" t="str">
        <f t="shared" si="45"/>
        <v/>
      </c>
      <c r="JZ12" s="28" t="str">
        <f t="shared" si="192"/>
        <v>90-L2</v>
      </c>
      <c r="KA12" s="26" t="str">
        <f t="shared" si="193"/>
        <v>GTS-120</v>
      </c>
      <c r="KB12" s="26">
        <f t="shared" si="194"/>
        <v>690</v>
      </c>
      <c r="KC12" s="26" t="str">
        <f t="shared" si="195"/>
        <v>5%-7%</v>
      </c>
      <c r="KD12" s="995"/>
      <c r="KE12" s="374">
        <f t="shared" si="46"/>
        <v>0</v>
      </c>
      <c r="KF12" s="154"/>
      <c r="KG12" s="24"/>
      <c r="KH12" s="992" t="str">
        <f t="shared" si="196"/>
        <v/>
      </c>
      <c r="KI12" s="987" t="str">
        <f t="shared" si="197"/>
        <v/>
      </c>
      <c r="KJ12" s="25"/>
      <c r="KK12" s="744" t="str">
        <f t="shared" si="47"/>
        <v/>
      </c>
      <c r="KL12" s="28" t="str">
        <f t="shared" si="198"/>
        <v>90-L2</v>
      </c>
      <c r="KM12" s="26" t="str">
        <f t="shared" si="199"/>
        <v>GTS-120</v>
      </c>
      <c r="KN12" s="26">
        <f t="shared" si="200"/>
        <v>690</v>
      </c>
      <c r="KO12" s="26" t="str">
        <f t="shared" si="201"/>
        <v>5%-7%</v>
      </c>
      <c r="KP12" s="995"/>
      <c r="KQ12" s="374">
        <f t="shared" si="48"/>
        <v>0</v>
      </c>
      <c r="KR12" s="154"/>
      <c r="KS12" s="24"/>
      <c r="KT12" s="992" t="str">
        <f t="shared" si="202"/>
        <v/>
      </c>
      <c r="KU12" s="987" t="str">
        <f t="shared" si="203"/>
        <v/>
      </c>
      <c r="KV12" s="25"/>
      <c r="KW12" s="744" t="str">
        <f t="shared" si="49"/>
        <v/>
      </c>
      <c r="KX12" s="740">
        <f t="shared" si="204"/>
        <v>0</v>
      </c>
      <c r="KY12" s="988" t="str">
        <f t="shared" si="205"/>
        <v/>
      </c>
    </row>
    <row r="13" spans="1:311" ht="15.75">
      <c r="A13" s="86" t="s">
        <v>374</v>
      </c>
      <c r="B13" s="777" t="s">
        <v>90</v>
      </c>
      <c r="C13" s="26" t="str">
        <f>VLOOKUP($B13,'OP Info'!$C$4:$H$62,4,FALSE)</f>
        <v>GTS-120</v>
      </c>
      <c r="D13" s="26">
        <f>VLOOKUP($B13,'OP Info'!$C$4:$H$62,3,FALSE)</f>
        <v>850</v>
      </c>
      <c r="E13" s="734" t="str">
        <f>CONCATENATE(VLOOKUP($B13,'OP Info'!$C$4:$J$62,5,FALSE),"%-",VLOOKUP($B13,'OP Info'!$C$4:$J$62,6,FALSE),"%")</f>
        <v>7%-9%</v>
      </c>
      <c r="F13" s="90"/>
      <c r="G13" s="374">
        <f t="shared" si="0"/>
        <v>0</v>
      </c>
      <c r="H13" s="24"/>
      <c r="I13" s="24"/>
      <c r="J13" s="992" t="str">
        <f>IF(F13="","",IF(G13&gt;0.069999,"",((8-ROUND(G13*100,1))*0.01)*D13))</f>
        <v/>
      </c>
      <c r="K13" s="993" t="str">
        <f t="shared" si="51"/>
        <v/>
      </c>
      <c r="L13" s="25"/>
      <c r="M13" s="762" t="str">
        <f t="shared" si="1"/>
        <v/>
      </c>
      <c r="N13" s="331" t="str">
        <f t="shared" si="52"/>
        <v>100A-L2</v>
      </c>
      <c r="O13" s="26" t="str">
        <f t="shared" si="53"/>
        <v>GTS-120</v>
      </c>
      <c r="P13" s="26">
        <f t="shared" si="54"/>
        <v>850</v>
      </c>
      <c r="Q13" s="26" t="str">
        <f t="shared" si="55"/>
        <v>7%-9%</v>
      </c>
      <c r="R13" s="90"/>
      <c r="S13" s="374">
        <f t="shared" si="2"/>
        <v>0</v>
      </c>
      <c r="T13" s="24"/>
      <c r="U13" s="24"/>
      <c r="V13" s="992" t="str">
        <f>IF(R13="","",IF(S13&gt;0.069999,"",((8-ROUND(S13*100,1))*0.01)*P13))</f>
        <v/>
      </c>
      <c r="W13" s="987" t="str">
        <f t="shared" si="57"/>
        <v/>
      </c>
      <c r="X13" s="25"/>
      <c r="Y13" s="739" t="str">
        <f t="shared" si="3"/>
        <v/>
      </c>
      <c r="Z13" s="28" t="str">
        <f t="shared" si="58"/>
        <v>100A-L2</v>
      </c>
      <c r="AA13" s="26" t="str">
        <f t="shared" si="59"/>
        <v>GTS-120</v>
      </c>
      <c r="AB13" s="26">
        <f t="shared" si="60"/>
        <v>850</v>
      </c>
      <c r="AC13" s="26" t="str">
        <f t="shared" si="61"/>
        <v>7%-9%</v>
      </c>
      <c r="AD13" s="90"/>
      <c r="AE13" s="374">
        <f t="shared" si="4"/>
        <v>0</v>
      </c>
      <c r="AF13" s="24"/>
      <c r="AG13" s="24"/>
      <c r="AH13" s="992" t="str">
        <f>IF(AD13="","",IF(AE13&gt;0.069999,"",((8-ROUND(AE13*100,1))*0.01)*AB13))</f>
        <v/>
      </c>
      <c r="AI13" s="987" t="str">
        <f t="shared" si="63"/>
        <v/>
      </c>
      <c r="AJ13" s="25"/>
      <c r="AK13" s="739" t="str">
        <f t="shared" si="5"/>
        <v/>
      </c>
      <c r="AL13" s="28" t="str">
        <f t="shared" si="64"/>
        <v>100A-L2</v>
      </c>
      <c r="AM13" s="26" t="str">
        <f t="shared" si="65"/>
        <v>GTS-120</v>
      </c>
      <c r="AN13" s="26">
        <f t="shared" si="66"/>
        <v>850</v>
      </c>
      <c r="AO13" s="26" t="str">
        <f t="shared" si="67"/>
        <v>7%-9%</v>
      </c>
      <c r="AP13" s="90"/>
      <c r="AQ13" s="374">
        <f t="shared" si="6"/>
        <v>0</v>
      </c>
      <c r="AR13" s="24"/>
      <c r="AS13" s="24"/>
      <c r="AT13" s="992" t="str">
        <f>IF(AP13="","",IF(AQ13&gt;0.069999,"",((8-ROUND(AQ13*100,1))*0.01)*AN13))</f>
        <v/>
      </c>
      <c r="AU13" s="987" t="str">
        <f t="shared" si="69"/>
        <v/>
      </c>
      <c r="AV13" s="25"/>
      <c r="AW13" s="739" t="str">
        <f t="shared" si="7"/>
        <v/>
      </c>
      <c r="AX13" s="28" t="str">
        <f t="shared" si="70"/>
        <v>100A-L2</v>
      </c>
      <c r="AY13" s="26" t="str">
        <f t="shared" si="71"/>
        <v>GTS-120</v>
      </c>
      <c r="AZ13" s="26">
        <f t="shared" si="72"/>
        <v>850</v>
      </c>
      <c r="BA13" s="26" t="str">
        <f t="shared" si="73"/>
        <v>7%-9%</v>
      </c>
      <c r="BB13" s="90"/>
      <c r="BC13" s="374">
        <f t="shared" si="8"/>
        <v>0</v>
      </c>
      <c r="BD13" s="24"/>
      <c r="BE13" s="24"/>
      <c r="BF13" s="992" t="str">
        <f>IF(BB13="","",IF(BC13&gt;0.069999,"",((8-ROUND(BC13*100,1))*0.01)*AZ13))</f>
        <v/>
      </c>
      <c r="BG13" s="987" t="str">
        <f t="shared" si="75"/>
        <v/>
      </c>
      <c r="BH13" s="25"/>
      <c r="BI13" s="739" t="str">
        <f t="shared" si="9"/>
        <v/>
      </c>
      <c r="BJ13" s="740">
        <f t="shared" si="76"/>
        <v>0</v>
      </c>
      <c r="BK13" s="988" t="str">
        <f t="shared" si="77"/>
        <v/>
      </c>
      <c r="BL13" s="28" t="str">
        <f t="shared" si="78"/>
        <v>100A-L2</v>
      </c>
      <c r="BM13" s="26" t="str">
        <f t="shared" si="79"/>
        <v>GTS-120</v>
      </c>
      <c r="BN13" s="26">
        <f t="shared" si="80"/>
        <v>850</v>
      </c>
      <c r="BO13" s="26" t="str">
        <f t="shared" si="81"/>
        <v>7%-9%</v>
      </c>
      <c r="BP13" s="90"/>
      <c r="BQ13" s="374">
        <f t="shared" si="10"/>
        <v>0</v>
      </c>
      <c r="BR13" s="24"/>
      <c r="BS13" s="24"/>
      <c r="BT13" s="992" t="str">
        <f>IF(BP13="","",IF(BQ13&gt;0.069999,"",((8-ROUND(BQ13*100,1))*0.01)*BN13))</f>
        <v/>
      </c>
      <c r="BU13" s="987" t="str">
        <f t="shared" si="83"/>
        <v/>
      </c>
      <c r="BV13" s="25"/>
      <c r="BW13" s="744" t="str">
        <f t="shared" si="11"/>
        <v/>
      </c>
      <c r="BX13" s="28" t="str">
        <f t="shared" si="84"/>
        <v>100A-L2</v>
      </c>
      <c r="BY13" s="26" t="str">
        <f t="shared" si="85"/>
        <v>GTS-120</v>
      </c>
      <c r="BZ13" s="26">
        <f t="shared" si="86"/>
        <v>850</v>
      </c>
      <c r="CA13" s="26" t="str">
        <f t="shared" si="87"/>
        <v>7%-9%</v>
      </c>
      <c r="CB13" s="90"/>
      <c r="CC13" s="374">
        <f t="shared" si="12"/>
        <v>0</v>
      </c>
      <c r="CD13" s="24"/>
      <c r="CE13" s="24"/>
      <c r="CF13" s="992" t="str">
        <f>IF(CB13="","",IF(CC13&gt;0.069999,"",((8-ROUND(CC13*100,1))*0.01)*BZ13))</f>
        <v/>
      </c>
      <c r="CG13" s="987" t="str">
        <f t="shared" si="89"/>
        <v/>
      </c>
      <c r="CH13" s="25"/>
      <c r="CI13" s="744" t="str">
        <f t="shared" si="13"/>
        <v/>
      </c>
      <c r="CJ13" s="28" t="str">
        <f t="shared" si="90"/>
        <v>100A-L2</v>
      </c>
      <c r="CK13" s="26" t="str">
        <f t="shared" si="91"/>
        <v>GTS-120</v>
      </c>
      <c r="CL13" s="26">
        <f t="shared" si="92"/>
        <v>850</v>
      </c>
      <c r="CM13" s="26" t="str">
        <f t="shared" si="93"/>
        <v>7%-9%</v>
      </c>
      <c r="CN13" s="90"/>
      <c r="CO13" s="374">
        <f t="shared" si="14"/>
        <v>0</v>
      </c>
      <c r="CP13" s="24"/>
      <c r="CQ13" s="24"/>
      <c r="CR13" s="992" t="str">
        <f>IF(CN13="","",IF(CO13&gt;0.069999,"",((8-ROUND(CO13*100,1))*0.01)*CL13))</f>
        <v/>
      </c>
      <c r="CS13" s="987" t="str">
        <f t="shared" si="95"/>
        <v/>
      </c>
      <c r="CT13" s="25"/>
      <c r="CU13" s="744" t="str">
        <f t="shared" si="15"/>
        <v/>
      </c>
      <c r="CV13" s="28" t="str">
        <f t="shared" si="96"/>
        <v>100A-L2</v>
      </c>
      <c r="CW13" s="26" t="str">
        <f t="shared" si="97"/>
        <v>GTS-120</v>
      </c>
      <c r="CX13" s="26">
        <f t="shared" si="98"/>
        <v>850</v>
      </c>
      <c r="CY13" s="26" t="str">
        <f t="shared" si="99"/>
        <v>7%-9%</v>
      </c>
      <c r="CZ13" s="90"/>
      <c r="DA13" s="374">
        <f t="shared" si="16"/>
        <v>0</v>
      </c>
      <c r="DB13" s="24"/>
      <c r="DC13" s="24"/>
      <c r="DD13" s="992" t="str">
        <f>IF(CZ13="","",IF(DA13&gt;0.069999,"",((8-ROUND(DA13*100,1))*0.01)*CX13))</f>
        <v/>
      </c>
      <c r="DE13" s="987" t="str">
        <f t="shared" si="101"/>
        <v/>
      </c>
      <c r="DF13" s="25"/>
      <c r="DG13" s="744" t="str">
        <f t="shared" si="17"/>
        <v/>
      </c>
      <c r="DH13" s="28" t="str">
        <f t="shared" si="102"/>
        <v>100A-L2</v>
      </c>
      <c r="DI13" s="26" t="str">
        <f t="shared" si="103"/>
        <v>GTS-120</v>
      </c>
      <c r="DJ13" s="26">
        <f t="shared" si="104"/>
        <v>850</v>
      </c>
      <c r="DK13" s="26" t="str">
        <f t="shared" si="105"/>
        <v>7%-9%</v>
      </c>
      <c r="DL13" s="90"/>
      <c r="DM13" s="374">
        <f t="shared" si="18"/>
        <v>0</v>
      </c>
      <c r="DN13" s="24"/>
      <c r="DO13" s="24"/>
      <c r="DP13" s="992" t="str">
        <f>IF(DL13="","",IF(DM13&gt;0.069999,"",((8-ROUND(DM13*100,1))*0.01)*DJ13))</f>
        <v/>
      </c>
      <c r="DQ13" s="987" t="str">
        <f t="shared" si="107"/>
        <v/>
      </c>
      <c r="DR13" s="25"/>
      <c r="DS13" s="744" t="str">
        <f t="shared" si="19"/>
        <v/>
      </c>
      <c r="DT13" s="740">
        <f t="shared" si="108"/>
        <v>0</v>
      </c>
      <c r="DU13" s="988" t="str">
        <f t="shared" si="109"/>
        <v/>
      </c>
      <c r="DV13" s="28" t="str">
        <f t="shared" si="110"/>
        <v>100A-L2</v>
      </c>
      <c r="DW13" s="26" t="str">
        <f t="shared" si="111"/>
        <v>GTS-120</v>
      </c>
      <c r="DX13" s="26">
        <f t="shared" si="112"/>
        <v>850</v>
      </c>
      <c r="DY13" s="26" t="str">
        <f t="shared" si="113"/>
        <v>7%-9%</v>
      </c>
      <c r="DZ13" s="90"/>
      <c r="EA13" s="374">
        <f t="shared" si="20"/>
        <v>0</v>
      </c>
      <c r="EB13" s="24"/>
      <c r="EC13" s="24"/>
      <c r="ED13" s="992" t="str">
        <f>IF(DZ13="","",IF(EA13&gt;0.069999,"",((8-ROUND(EA13*100,1))*0.01)*DX13))</f>
        <v/>
      </c>
      <c r="EE13" s="987" t="str">
        <f t="shared" si="115"/>
        <v/>
      </c>
      <c r="EF13" s="25"/>
      <c r="EG13" s="744" t="str">
        <f t="shared" si="21"/>
        <v/>
      </c>
      <c r="EH13" s="28" t="str">
        <f t="shared" si="116"/>
        <v>100A-L2</v>
      </c>
      <c r="EI13" s="26" t="str">
        <f t="shared" si="117"/>
        <v>GTS-120</v>
      </c>
      <c r="EJ13" s="26">
        <f t="shared" si="118"/>
        <v>850</v>
      </c>
      <c r="EK13" s="26" t="str">
        <f t="shared" si="119"/>
        <v>7%-9%</v>
      </c>
      <c r="EL13" s="90"/>
      <c r="EM13" s="374">
        <f t="shared" si="22"/>
        <v>0</v>
      </c>
      <c r="EN13" s="24"/>
      <c r="EO13" s="24"/>
      <c r="EP13" s="992" t="str">
        <f>IF(EL13="","",IF(EM13&gt;0.069999,"",((8-ROUND(EM13*100,1))*0.01)*EJ13))</f>
        <v/>
      </c>
      <c r="EQ13" s="987" t="str">
        <f t="shared" si="121"/>
        <v/>
      </c>
      <c r="ER13" s="25"/>
      <c r="ES13" s="744" t="str">
        <f t="shared" si="23"/>
        <v/>
      </c>
      <c r="ET13" s="28" t="str">
        <f t="shared" si="122"/>
        <v>100A-L2</v>
      </c>
      <c r="EU13" s="26" t="str">
        <f t="shared" si="123"/>
        <v>GTS-120</v>
      </c>
      <c r="EV13" s="26">
        <f t="shared" si="124"/>
        <v>850</v>
      </c>
      <c r="EW13" s="26" t="str">
        <f t="shared" si="125"/>
        <v>7%-9%</v>
      </c>
      <c r="EX13" s="90"/>
      <c r="EY13" s="374">
        <f t="shared" si="24"/>
        <v>0</v>
      </c>
      <c r="EZ13" s="24"/>
      <c r="FA13" s="24"/>
      <c r="FB13" s="992" t="str">
        <f>IF(EX13="","",IF(EY13&gt;0.069999,"",((8-ROUND(EY13*100,1))*0.01)*EV13))</f>
        <v/>
      </c>
      <c r="FC13" s="987" t="str">
        <f t="shared" si="127"/>
        <v/>
      </c>
      <c r="FD13" s="25"/>
      <c r="FE13" s="744" t="str">
        <f t="shared" si="25"/>
        <v/>
      </c>
      <c r="FF13" s="28" t="str">
        <f t="shared" si="128"/>
        <v>100A-L2</v>
      </c>
      <c r="FG13" s="26" t="str">
        <f t="shared" si="129"/>
        <v>GTS-120</v>
      </c>
      <c r="FH13" s="26">
        <f t="shared" si="130"/>
        <v>850</v>
      </c>
      <c r="FI13" s="26" t="str">
        <f t="shared" si="131"/>
        <v>7%-9%</v>
      </c>
      <c r="FJ13" s="90"/>
      <c r="FK13" s="374">
        <f t="shared" si="26"/>
        <v>0</v>
      </c>
      <c r="FL13" s="24"/>
      <c r="FM13" s="24"/>
      <c r="FN13" s="992" t="str">
        <f>IF(FJ13="","",IF(FK13&gt;0.069999,"",((8-ROUND(FK13*100,1))*0.01)*FH13))</f>
        <v/>
      </c>
      <c r="FO13" s="987" t="str">
        <f t="shared" si="133"/>
        <v/>
      </c>
      <c r="FP13" s="25"/>
      <c r="FQ13" s="744" t="str">
        <f t="shared" si="27"/>
        <v/>
      </c>
      <c r="FR13" s="28" t="str">
        <f t="shared" si="134"/>
        <v>100A-L2</v>
      </c>
      <c r="FS13" s="26" t="str">
        <f t="shared" si="135"/>
        <v>GTS-120</v>
      </c>
      <c r="FT13" s="26">
        <f t="shared" si="136"/>
        <v>850</v>
      </c>
      <c r="FU13" s="26" t="str">
        <f t="shared" si="137"/>
        <v>7%-9%</v>
      </c>
      <c r="FV13" s="90"/>
      <c r="FW13" s="374">
        <f t="shared" si="28"/>
        <v>0</v>
      </c>
      <c r="FX13" s="24"/>
      <c r="FY13" s="24"/>
      <c r="FZ13" s="992" t="str">
        <f>IF(FV13="","",IF(FW13&gt;0.069999,"",((8-ROUND(FW13*100,1))*0.01)*FT13))</f>
        <v/>
      </c>
      <c r="GA13" s="987" t="str">
        <f t="shared" si="139"/>
        <v/>
      </c>
      <c r="GB13" s="25"/>
      <c r="GC13" s="744" t="str">
        <f t="shared" si="29"/>
        <v/>
      </c>
      <c r="GD13" s="740">
        <f t="shared" si="140"/>
        <v>0</v>
      </c>
      <c r="GE13" s="988" t="str">
        <f t="shared" si="141"/>
        <v/>
      </c>
      <c r="GF13" s="28" t="str">
        <f t="shared" si="142"/>
        <v>100A-L2</v>
      </c>
      <c r="GG13" s="26" t="str">
        <f t="shared" si="143"/>
        <v>GTS-120</v>
      </c>
      <c r="GH13" s="26">
        <f t="shared" si="144"/>
        <v>850</v>
      </c>
      <c r="GI13" s="26" t="str">
        <f t="shared" si="145"/>
        <v>7%-9%</v>
      </c>
      <c r="GJ13" s="90"/>
      <c r="GK13" s="374">
        <f t="shared" si="30"/>
        <v>0</v>
      </c>
      <c r="GL13" s="24"/>
      <c r="GM13" s="24"/>
      <c r="GN13" s="992" t="str">
        <f>IF(GJ13="","",IF(GK13&gt;0.069999,"",((8-ROUND(GK13*100,1))*0.01)*GH13))</f>
        <v/>
      </c>
      <c r="GO13" s="987" t="str">
        <f t="shared" si="147"/>
        <v/>
      </c>
      <c r="GP13" s="25"/>
      <c r="GQ13" s="744" t="str">
        <f t="shared" si="31"/>
        <v/>
      </c>
      <c r="GR13" s="28" t="str">
        <f t="shared" si="148"/>
        <v>100A-L2</v>
      </c>
      <c r="GS13" s="26" t="str">
        <f t="shared" si="149"/>
        <v>GTS-120</v>
      </c>
      <c r="GT13" s="26">
        <f t="shared" si="150"/>
        <v>850</v>
      </c>
      <c r="GU13" s="26" t="str">
        <f t="shared" si="151"/>
        <v>7%-9%</v>
      </c>
      <c r="GV13" s="90"/>
      <c r="GW13" s="374">
        <f t="shared" si="32"/>
        <v>0</v>
      </c>
      <c r="GX13" s="24"/>
      <c r="GY13" s="24"/>
      <c r="GZ13" s="992" t="str">
        <f>IF(GV13="","",IF(GW13&gt;0.069999,"",((8-ROUND(GW13*100,1))*0.01)*GT13))</f>
        <v/>
      </c>
      <c r="HA13" s="987" t="str">
        <f t="shared" si="153"/>
        <v/>
      </c>
      <c r="HB13" s="25"/>
      <c r="HC13" s="744" t="str">
        <f t="shared" si="33"/>
        <v/>
      </c>
      <c r="HD13" s="28" t="str">
        <f t="shared" si="154"/>
        <v>100A-L2</v>
      </c>
      <c r="HE13" s="26" t="str">
        <f t="shared" si="155"/>
        <v>GTS-120</v>
      </c>
      <c r="HF13" s="26">
        <f t="shared" si="156"/>
        <v>850</v>
      </c>
      <c r="HG13" s="26" t="str">
        <f t="shared" si="157"/>
        <v>7%-9%</v>
      </c>
      <c r="HH13" s="90"/>
      <c r="HI13" s="374">
        <f t="shared" si="34"/>
        <v>0</v>
      </c>
      <c r="HJ13" s="24"/>
      <c r="HK13" s="24"/>
      <c r="HL13" s="992" t="str">
        <f>IF(HH13="","",IF(HI13&gt;0.069999,"",((8-ROUND(HI13*100,1))*0.01)*HF13))</f>
        <v/>
      </c>
      <c r="HM13" s="987" t="str">
        <f t="shared" si="159"/>
        <v/>
      </c>
      <c r="HN13" s="25"/>
      <c r="HO13" s="744" t="str">
        <f t="shared" si="35"/>
        <v/>
      </c>
      <c r="HP13" s="28" t="str">
        <f t="shared" si="160"/>
        <v>100A-L2</v>
      </c>
      <c r="HQ13" s="26" t="str">
        <f t="shared" si="161"/>
        <v>GTS-120</v>
      </c>
      <c r="HR13" s="26">
        <f t="shared" si="162"/>
        <v>850</v>
      </c>
      <c r="HS13" s="26" t="str">
        <f t="shared" si="163"/>
        <v>7%-9%</v>
      </c>
      <c r="HT13" s="90"/>
      <c r="HU13" s="374">
        <f t="shared" si="36"/>
        <v>0</v>
      </c>
      <c r="HV13" s="24"/>
      <c r="HW13" s="24"/>
      <c r="HX13" s="992" t="str">
        <f>IF(HT13="","",IF(HU13&gt;0.069999,"",((8-ROUND(HU13*100,1))*0.01)*HR13))</f>
        <v/>
      </c>
      <c r="HY13" s="987" t="str">
        <f t="shared" si="165"/>
        <v/>
      </c>
      <c r="HZ13" s="25"/>
      <c r="IA13" s="744" t="str">
        <f t="shared" si="37"/>
        <v/>
      </c>
      <c r="IB13" s="28" t="str">
        <f t="shared" si="166"/>
        <v>100A-L2</v>
      </c>
      <c r="IC13" s="26" t="str">
        <f t="shared" si="167"/>
        <v>GTS-120</v>
      </c>
      <c r="ID13" s="26">
        <f t="shared" si="168"/>
        <v>850</v>
      </c>
      <c r="IE13" s="26" t="str">
        <f t="shared" si="169"/>
        <v>7%-9%</v>
      </c>
      <c r="IF13" s="90"/>
      <c r="IG13" s="374">
        <f t="shared" si="38"/>
        <v>0</v>
      </c>
      <c r="IH13" s="24"/>
      <c r="II13" s="24"/>
      <c r="IJ13" s="992" t="str">
        <f>IF(IF13="","",IF(IG13&gt;0.069999,"",((8-ROUND(IG13*100,1))*0.01)*ID13))</f>
        <v/>
      </c>
      <c r="IK13" s="987" t="str">
        <f t="shared" si="171"/>
        <v/>
      </c>
      <c r="IL13" s="25"/>
      <c r="IM13" s="744" t="str">
        <f t="shared" si="39"/>
        <v/>
      </c>
      <c r="IN13" s="740">
        <f t="shared" si="172"/>
        <v>0</v>
      </c>
      <c r="IO13" s="988" t="str">
        <f t="shared" si="173"/>
        <v/>
      </c>
      <c r="IP13" s="28" t="str">
        <f t="shared" si="174"/>
        <v>100A-L2</v>
      </c>
      <c r="IQ13" s="26" t="str">
        <f t="shared" si="175"/>
        <v>GTS-120</v>
      </c>
      <c r="IR13" s="26">
        <f t="shared" si="176"/>
        <v>850</v>
      </c>
      <c r="IS13" s="26" t="str">
        <f t="shared" si="177"/>
        <v>7%-9%</v>
      </c>
      <c r="IT13" s="90"/>
      <c r="IU13" s="374">
        <f t="shared" si="40"/>
        <v>0</v>
      </c>
      <c r="IV13" s="24"/>
      <c r="IW13" s="24"/>
      <c r="IX13" s="992" t="str">
        <f>IF(IT13="","",IF(IU13&gt;0.069999,"",((8-ROUND(IU13*100,1))*0.01)*IR13))</f>
        <v/>
      </c>
      <c r="IY13" s="987" t="str">
        <f t="shared" si="179"/>
        <v/>
      </c>
      <c r="IZ13" s="25"/>
      <c r="JA13" s="744" t="str">
        <f t="shared" si="41"/>
        <v/>
      </c>
      <c r="JB13" s="28" t="str">
        <f t="shared" si="180"/>
        <v>100A-L2</v>
      </c>
      <c r="JC13" s="26" t="str">
        <f t="shared" si="181"/>
        <v>GTS-120</v>
      </c>
      <c r="JD13" s="26">
        <f t="shared" si="182"/>
        <v>850</v>
      </c>
      <c r="JE13" s="26" t="str">
        <f t="shared" si="183"/>
        <v>7%-9%</v>
      </c>
      <c r="JF13" s="90"/>
      <c r="JG13" s="374">
        <f t="shared" si="42"/>
        <v>0</v>
      </c>
      <c r="JH13" s="24"/>
      <c r="JI13" s="24"/>
      <c r="JJ13" s="992" t="str">
        <f>IF(JF13="","",IF(JG13&gt;0.069999,"",((8-ROUND(JG13*100,1))*0.01)*JD13))</f>
        <v/>
      </c>
      <c r="JK13" s="987" t="str">
        <f t="shared" si="185"/>
        <v/>
      </c>
      <c r="JL13" s="25"/>
      <c r="JM13" s="744" t="str">
        <f t="shared" si="43"/>
        <v/>
      </c>
      <c r="JN13" s="28" t="str">
        <f t="shared" si="186"/>
        <v>100A-L2</v>
      </c>
      <c r="JO13" s="26" t="str">
        <f t="shared" si="187"/>
        <v>GTS-120</v>
      </c>
      <c r="JP13" s="26">
        <f t="shared" si="188"/>
        <v>850</v>
      </c>
      <c r="JQ13" s="26" t="str">
        <f t="shared" si="189"/>
        <v>7%-9%</v>
      </c>
      <c r="JR13" s="90"/>
      <c r="JS13" s="374">
        <f t="shared" si="44"/>
        <v>0</v>
      </c>
      <c r="JT13" s="24"/>
      <c r="JU13" s="24"/>
      <c r="JV13" s="992" t="str">
        <f>IF(JR13="","",IF(JS13&gt;0.069999,"",((8-ROUND(JS13*100,1))*0.01)*JP13))</f>
        <v/>
      </c>
      <c r="JW13" s="987" t="str">
        <f t="shared" si="191"/>
        <v/>
      </c>
      <c r="JX13" s="25"/>
      <c r="JY13" s="744" t="str">
        <f t="shared" si="45"/>
        <v/>
      </c>
      <c r="JZ13" s="28" t="str">
        <f t="shared" si="192"/>
        <v>100A-L2</v>
      </c>
      <c r="KA13" s="26" t="str">
        <f t="shared" si="193"/>
        <v>GTS-120</v>
      </c>
      <c r="KB13" s="26">
        <f t="shared" si="194"/>
        <v>850</v>
      </c>
      <c r="KC13" s="26" t="str">
        <f t="shared" si="195"/>
        <v>7%-9%</v>
      </c>
      <c r="KD13" s="90"/>
      <c r="KE13" s="374">
        <f t="shared" si="46"/>
        <v>0</v>
      </c>
      <c r="KF13" s="24"/>
      <c r="KG13" s="24"/>
      <c r="KH13" s="992" t="str">
        <f>IF(KD13="","",IF(KE13&gt;0.069999,"",((8-ROUND(KE13*100,1))*0.01)*KB13))</f>
        <v/>
      </c>
      <c r="KI13" s="987" t="str">
        <f t="shared" si="197"/>
        <v/>
      </c>
      <c r="KJ13" s="25"/>
      <c r="KK13" s="744" t="str">
        <f t="shared" si="47"/>
        <v/>
      </c>
      <c r="KL13" s="28" t="str">
        <f t="shared" si="198"/>
        <v>100A-L2</v>
      </c>
      <c r="KM13" s="26" t="str">
        <f t="shared" si="199"/>
        <v>GTS-120</v>
      </c>
      <c r="KN13" s="26">
        <f t="shared" si="200"/>
        <v>850</v>
      </c>
      <c r="KO13" s="26" t="str">
        <f t="shared" si="201"/>
        <v>7%-9%</v>
      </c>
      <c r="KP13" s="90"/>
      <c r="KQ13" s="374">
        <f t="shared" si="48"/>
        <v>0</v>
      </c>
      <c r="KR13" s="24"/>
      <c r="KS13" s="24"/>
      <c r="KT13" s="992" t="str">
        <f>IF(KP13="","",IF(KQ13&gt;0.069999,"",((8-ROUND(KQ13*100,1))*0.01)*KN13))</f>
        <v/>
      </c>
      <c r="KU13" s="987" t="str">
        <f t="shared" si="203"/>
        <v/>
      </c>
      <c r="KV13" s="25"/>
      <c r="KW13" s="744" t="str">
        <f t="shared" si="49"/>
        <v/>
      </c>
      <c r="KX13" s="740">
        <f t="shared" si="204"/>
        <v>0</v>
      </c>
      <c r="KY13" s="988" t="str">
        <f t="shared" si="205"/>
        <v/>
      </c>
    </row>
    <row r="14" spans="1:311" ht="15.75">
      <c r="A14" s="86" t="s">
        <v>374</v>
      </c>
      <c r="B14" s="777" t="s">
        <v>93</v>
      </c>
      <c r="C14" s="26" t="str">
        <f>VLOOKUP($B14,'OP Info'!$C$4:$H$62,4,FALSE)</f>
        <v>GTS-120</v>
      </c>
      <c r="D14" s="26">
        <f>VLOOKUP($B14,'OP Info'!$C$4:$H$62,3,FALSE)</f>
        <v>850</v>
      </c>
      <c r="E14" s="734" t="str">
        <f>CONCATENATE(VLOOKUP($B14,'OP Info'!$C$4:$J$62,5,FALSE),"%-",VLOOKUP($B14,'OP Info'!$C$4:$J$62,6,FALSE),"%")</f>
        <v>7%-9%</v>
      </c>
      <c r="F14" s="90"/>
      <c r="G14" s="374">
        <f t="shared" si="0"/>
        <v>0</v>
      </c>
      <c r="H14" s="24"/>
      <c r="I14" s="24"/>
      <c r="J14" s="992" t="str">
        <f>IF(F14="","",IF(G14&gt;0.069999,"",((8-ROUND(G14*100,1))*0.01)*D14))</f>
        <v/>
      </c>
      <c r="K14" s="993" t="str">
        <f t="shared" si="51"/>
        <v/>
      </c>
      <c r="L14" s="25"/>
      <c r="M14" s="762" t="str">
        <f t="shared" si="1"/>
        <v/>
      </c>
      <c r="N14" s="331" t="str">
        <f t="shared" si="52"/>
        <v>100B-L2</v>
      </c>
      <c r="O14" s="26" t="str">
        <f t="shared" si="53"/>
        <v>GTS-120</v>
      </c>
      <c r="P14" s="26">
        <f t="shared" si="54"/>
        <v>850</v>
      </c>
      <c r="Q14" s="26" t="str">
        <f t="shared" si="55"/>
        <v>7%-9%</v>
      </c>
      <c r="R14" s="995"/>
      <c r="S14" s="374">
        <f t="shared" si="2"/>
        <v>0</v>
      </c>
      <c r="T14" s="24"/>
      <c r="U14" s="24"/>
      <c r="V14" s="992" t="str">
        <f>IF(R14="","",IF(S14&gt;0.069999,"",((8-ROUND(S14*100,1))*0.01)*P14))</f>
        <v/>
      </c>
      <c r="W14" s="987" t="str">
        <f t="shared" si="57"/>
        <v/>
      </c>
      <c r="X14" s="25"/>
      <c r="Y14" s="739" t="str">
        <f t="shared" si="3"/>
        <v/>
      </c>
      <c r="Z14" s="28" t="str">
        <f t="shared" si="58"/>
        <v>100B-L2</v>
      </c>
      <c r="AA14" s="26" t="str">
        <f t="shared" si="59"/>
        <v>GTS-120</v>
      </c>
      <c r="AB14" s="26">
        <f t="shared" si="60"/>
        <v>850</v>
      </c>
      <c r="AC14" s="26" t="str">
        <f t="shared" si="61"/>
        <v>7%-9%</v>
      </c>
      <c r="AD14" s="995"/>
      <c r="AE14" s="374">
        <f t="shared" si="4"/>
        <v>0</v>
      </c>
      <c r="AF14" s="154"/>
      <c r="AG14" s="24"/>
      <c r="AH14" s="992" t="str">
        <f>IF(AD14="","",IF(AE14&gt;0.069999,"",((8-ROUND(AE14*100,1))*0.01)*AB14))</f>
        <v/>
      </c>
      <c r="AI14" s="987" t="str">
        <f t="shared" si="63"/>
        <v/>
      </c>
      <c r="AJ14" s="25"/>
      <c r="AK14" s="739" t="str">
        <f t="shared" si="5"/>
        <v/>
      </c>
      <c r="AL14" s="28" t="str">
        <f t="shared" si="64"/>
        <v>100B-L2</v>
      </c>
      <c r="AM14" s="26" t="str">
        <f t="shared" si="65"/>
        <v>GTS-120</v>
      </c>
      <c r="AN14" s="26">
        <f t="shared" si="66"/>
        <v>850</v>
      </c>
      <c r="AO14" s="26" t="str">
        <f t="shared" si="67"/>
        <v>7%-9%</v>
      </c>
      <c r="AP14" s="995"/>
      <c r="AQ14" s="374">
        <f t="shared" si="6"/>
        <v>0</v>
      </c>
      <c r="AR14" s="154"/>
      <c r="AS14" s="24"/>
      <c r="AT14" s="992" t="str">
        <f>IF(AP14="","",IF(AQ14&gt;0.069999,"",((8-ROUND(AQ14*100,1))*0.01)*AN14))</f>
        <v/>
      </c>
      <c r="AU14" s="987" t="str">
        <f t="shared" si="69"/>
        <v/>
      </c>
      <c r="AV14" s="25"/>
      <c r="AW14" s="739" t="str">
        <f t="shared" si="7"/>
        <v/>
      </c>
      <c r="AX14" s="28" t="str">
        <f t="shared" si="70"/>
        <v>100B-L2</v>
      </c>
      <c r="AY14" s="26" t="str">
        <f t="shared" si="71"/>
        <v>GTS-120</v>
      </c>
      <c r="AZ14" s="26">
        <f t="shared" si="72"/>
        <v>850</v>
      </c>
      <c r="BA14" s="26" t="str">
        <f t="shared" si="73"/>
        <v>7%-9%</v>
      </c>
      <c r="BB14" s="995"/>
      <c r="BC14" s="374">
        <f t="shared" si="8"/>
        <v>0</v>
      </c>
      <c r="BD14" s="24"/>
      <c r="BE14" s="24"/>
      <c r="BF14" s="992" t="str">
        <f>IF(BB14="","",IF(BC14&gt;0.069999,"",((8-ROUND(BC14*100,1))*0.01)*AZ14))</f>
        <v/>
      </c>
      <c r="BG14" s="987" t="str">
        <f t="shared" si="75"/>
        <v/>
      </c>
      <c r="BH14" s="25"/>
      <c r="BI14" s="739" t="str">
        <f t="shared" si="9"/>
        <v/>
      </c>
      <c r="BJ14" s="740">
        <f t="shared" si="76"/>
        <v>0</v>
      </c>
      <c r="BK14" s="988" t="str">
        <f t="shared" si="77"/>
        <v/>
      </c>
      <c r="BL14" s="28" t="str">
        <f t="shared" si="78"/>
        <v>100B-L2</v>
      </c>
      <c r="BM14" s="26" t="str">
        <f t="shared" si="79"/>
        <v>GTS-120</v>
      </c>
      <c r="BN14" s="26">
        <f t="shared" si="80"/>
        <v>850</v>
      </c>
      <c r="BO14" s="26" t="str">
        <f t="shared" si="81"/>
        <v>7%-9%</v>
      </c>
      <c r="BP14" s="995"/>
      <c r="BQ14" s="374">
        <f t="shared" si="10"/>
        <v>0</v>
      </c>
      <c r="BR14" s="154"/>
      <c r="BS14" s="24"/>
      <c r="BT14" s="992" t="str">
        <f>IF(BP14="","",IF(BQ14&gt;0.069999,"",((8-ROUND(BQ14*100,1))*0.01)*BN14))</f>
        <v/>
      </c>
      <c r="BU14" s="987" t="str">
        <f t="shared" si="83"/>
        <v/>
      </c>
      <c r="BV14" s="25"/>
      <c r="BW14" s="744" t="str">
        <f t="shared" si="11"/>
        <v/>
      </c>
      <c r="BX14" s="28" t="str">
        <f t="shared" si="84"/>
        <v>100B-L2</v>
      </c>
      <c r="BY14" s="26" t="str">
        <f t="shared" si="85"/>
        <v>GTS-120</v>
      </c>
      <c r="BZ14" s="26">
        <f t="shared" si="86"/>
        <v>850</v>
      </c>
      <c r="CA14" s="26" t="str">
        <f t="shared" si="87"/>
        <v>7%-9%</v>
      </c>
      <c r="CB14" s="995"/>
      <c r="CC14" s="374">
        <f t="shared" si="12"/>
        <v>0</v>
      </c>
      <c r="CD14" s="154"/>
      <c r="CE14" s="24"/>
      <c r="CF14" s="992" t="str">
        <f>IF(CB14="","",IF(CC14&gt;0.069999,"",((8-ROUND(CC14*100,1))*0.01)*BZ14))</f>
        <v/>
      </c>
      <c r="CG14" s="987" t="str">
        <f t="shared" si="89"/>
        <v/>
      </c>
      <c r="CH14" s="25"/>
      <c r="CI14" s="744" t="str">
        <f t="shared" si="13"/>
        <v/>
      </c>
      <c r="CJ14" s="28" t="str">
        <f t="shared" si="90"/>
        <v>100B-L2</v>
      </c>
      <c r="CK14" s="26" t="str">
        <f t="shared" si="91"/>
        <v>GTS-120</v>
      </c>
      <c r="CL14" s="26">
        <f t="shared" si="92"/>
        <v>850</v>
      </c>
      <c r="CM14" s="26" t="str">
        <f t="shared" si="93"/>
        <v>7%-9%</v>
      </c>
      <c r="CN14" s="995"/>
      <c r="CO14" s="374">
        <f t="shared" si="14"/>
        <v>0</v>
      </c>
      <c r="CP14" s="154"/>
      <c r="CQ14" s="24"/>
      <c r="CR14" s="992" t="str">
        <f>IF(CN14="","",IF(CO14&gt;0.069999,"",((8-ROUND(CO14*100,1))*0.01)*CL14))</f>
        <v/>
      </c>
      <c r="CS14" s="987" t="str">
        <f t="shared" si="95"/>
        <v/>
      </c>
      <c r="CT14" s="25"/>
      <c r="CU14" s="744" t="str">
        <f t="shared" si="15"/>
        <v/>
      </c>
      <c r="CV14" s="28" t="str">
        <f t="shared" si="96"/>
        <v>100B-L2</v>
      </c>
      <c r="CW14" s="26" t="str">
        <f t="shared" si="97"/>
        <v>GTS-120</v>
      </c>
      <c r="CX14" s="26">
        <f t="shared" si="98"/>
        <v>850</v>
      </c>
      <c r="CY14" s="26" t="str">
        <f t="shared" si="99"/>
        <v>7%-9%</v>
      </c>
      <c r="CZ14" s="995"/>
      <c r="DA14" s="374">
        <f t="shared" si="16"/>
        <v>0</v>
      </c>
      <c r="DB14" s="154"/>
      <c r="DC14" s="24"/>
      <c r="DD14" s="992" t="str">
        <f>IF(CZ14="","",IF(DA14&gt;0.069999,"",((8-ROUND(DA14*100,1))*0.01)*CX14))</f>
        <v/>
      </c>
      <c r="DE14" s="987" t="str">
        <f t="shared" si="101"/>
        <v/>
      </c>
      <c r="DF14" s="25"/>
      <c r="DG14" s="744" t="str">
        <f t="shared" si="17"/>
        <v/>
      </c>
      <c r="DH14" s="28" t="str">
        <f t="shared" si="102"/>
        <v>100B-L2</v>
      </c>
      <c r="DI14" s="26" t="str">
        <f t="shared" si="103"/>
        <v>GTS-120</v>
      </c>
      <c r="DJ14" s="26">
        <f t="shared" si="104"/>
        <v>850</v>
      </c>
      <c r="DK14" s="26" t="str">
        <f t="shared" si="105"/>
        <v>7%-9%</v>
      </c>
      <c r="DL14" s="995"/>
      <c r="DM14" s="374">
        <f t="shared" si="18"/>
        <v>0</v>
      </c>
      <c r="DN14" s="154"/>
      <c r="DO14" s="24"/>
      <c r="DP14" s="992" t="str">
        <f>IF(DL14="","",IF(DM14&gt;0.069999,"",((8-ROUND(DM14*100,1))*0.01)*DJ14))</f>
        <v/>
      </c>
      <c r="DQ14" s="987" t="str">
        <f t="shared" si="107"/>
        <v/>
      </c>
      <c r="DR14" s="25"/>
      <c r="DS14" s="744" t="str">
        <f t="shared" si="19"/>
        <v/>
      </c>
      <c r="DT14" s="740">
        <f t="shared" si="108"/>
        <v>0</v>
      </c>
      <c r="DU14" s="988" t="str">
        <f t="shared" si="109"/>
        <v/>
      </c>
      <c r="DV14" s="28" t="str">
        <f t="shared" si="110"/>
        <v>100B-L2</v>
      </c>
      <c r="DW14" s="26" t="str">
        <f t="shared" si="111"/>
        <v>GTS-120</v>
      </c>
      <c r="DX14" s="26">
        <f t="shared" si="112"/>
        <v>850</v>
      </c>
      <c r="DY14" s="26" t="str">
        <f t="shared" si="113"/>
        <v>7%-9%</v>
      </c>
      <c r="DZ14" s="995"/>
      <c r="EA14" s="374">
        <f t="shared" si="20"/>
        <v>0</v>
      </c>
      <c r="EB14" s="154"/>
      <c r="EC14" s="24"/>
      <c r="ED14" s="992" t="str">
        <f>IF(DZ14="","",IF(EA14&gt;0.069999,"",((8-ROUND(EA14*100,1))*0.01)*DX14))</f>
        <v/>
      </c>
      <c r="EE14" s="987" t="str">
        <f t="shared" si="115"/>
        <v/>
      </c>
      <c r="EF14" s="25"/>
      <c r="EG14" s="744" t="str">
        <f t="shared" si="21"/>
        <v/>
      </c>
      <c r="EH14" s="28" t="str">
        <f t="shared" si="116"/>
        <v>100B-L2</v>
      </c>
      <c r="EI14" s="26" t="str">
        <f t="shared" si="117"/>
        <v>GTS-120</v>
      </c>
      <c r="EJ14" s="26">
        <f t="shared" si="118"/>
        <v>850</v>
      </c>
      <c r="EK14" s="26" t="str">
        <f t="shared" si="119"/>
        <v>7%-9%</v>
      </c>
      <c r="EL14" s="995"/>
      <c r="EM14" s="374">
        <f t="shared" si="22"/>
        <v>0</v>
      </c>
      <c r="EN14" s="154"/>
      <c r="EO14" s="24"/>
      <c r="EP14" s="992" t="str">
        <f>IF(EL14="","",IF(EM14&gt;0.069999,"",((8-ROUND(EM14*100,1))*0.01)*EJ14))</f>
        <v/>
      </c>
      <c r="EQ14" s="987" t="str">
        <f t="shared" si="121"/>
        <v/>
      </c>
      <c r="ER14" s="25"/>
      <c r="ES14" s="742" t="str">
        <f t="shared" si="23"/>
        <v/>
      </c>
      <c r="ET14" s="28" t="str">
        <f t="shared" si="122"/>
        <v>100B-L2</v>
      </c>
      <c r="EU14" s="26" t="str">
        <f t="shared" si="123"/>
        <v>GTS-120</v>
      </c>
      <c r="EV14" s="26">
        <f t="shared" si="124"/>
        <v>850</v>
      </c>
      <c r="EW14" s="26" t="str">
        <f t="shared" si="125"/>
        <v>7%-9%</v>
      </c>
      <c r="EX14" s="995"/>
      <c r="EY14" s="374">
        <f t="shared" si="24"/>
        <v>0</v>
      </c>
      <c r="EZ14" s="154"/>
      <c r="FA14" s="24"/>
      <c r="FB14" s="992" t="str">
        <f>IF(EX14="","",IF(EY14&gt;0.069999,"",((8-ROUND(EY14*100,1))*0.01)*EV14))</f>
        <v/>
      </c>
      <c r="FC14" s="987" t="str">
        <f t="shared" si="127"/>
        <v/>
      </c>
      <c r="FD14" s="25"/>
      <c r="FE14" s="744" t="str">
        <f t="shared" si="25"/>
        <v/>
      </c>
      <c r="FF14" s="28" t="str">
        <f t="shared" si="128"/>
        <v>100B-L2</v>
      </c>
      <c r="FG14" s="26" t="str">
        <f t="shared" si="129"/>
        <v>GTS-120</v>
      </c>
      <c r="FH14" s="26">
        <f t="shared" si="130"/>
        <v>850</v>
      </c>
      <c r="FI14" s="26" t="str">
        <f t="shared" si="131"/>
        <v>7%-9%</v>
      </c>
      <c r="FJ14" s="995"/>
      <c r="FK14" s="374">
        <f t="shared" si="26"/>
        <v>0</v>
      </c>
      <c r="FL14" s="154"/>
      <c r="FM14" s="24"/>
      <c r="FN14" s="992" t="str">
        <f>IF(FJ14="","",IF(FK14&gt;0.069999,"",((8-ROUND(FK14*100,1))*0.01)*FH14))</f>
        <v/>
      </c>
      <c r="FO14" s="987" t="str">
        <f t="shared" si="133"/>
        <v/>
      </c>
      <c r="FP14" s="25"/>
      <c r="FQ14" s="744" t="str">
        <f t="shared" si="27"/>
        <v/>
      </c>
      <c r="FR14" s="28" t="str">
        <f t="shared" si="134"/>
        <v>100B-L2</v>
      </c>
      <c r="FS14" s="26" t="str">
        <f t="shared" si="135"/>
        <v>GTS-120</v>
      </c>
      <c r="FT14" s="26">
        <f t="shared" si="136"/>
        <v>850</v>
      </c>
      <c r="FU14" s="26" t="str">
        <f t="shared" si="137"/>
        <v>7%-9%</v>
      </c>
      <c r="FV14" s="995"/>
      <c r="FW14" s="374">
        <f t="shared" si="28"/>
        <v>0</v>
      </c>
      <c r="FX14" s="154"/>
      <c r="FY14" s="24"/>
      <c r="FZ14" s="992" t="str">
        <f>IF(FV14="","",IF(FW14&gt;0.069999,"",((8-ROUND(FW14*100,1))*0.01)*FT14))</f>
        <v/>
      </c>
      <c r="GA14" s="987" t="str">
        <f t="shared" si="139"/>
        <v/>
      </c>
      <c r="GB14" s="25"/>
      <c r="GC14" s="744" t="str">
        <f t="shared" si="29"/>
        <v/>
      </c>
      <c r="GD14" s="740">
        <f t="shared" si="140"/>
        <v>0</v>
      </c>
      <c r="GE14" s="988" t="str">
        <f t="shared" si="141"/>
        <v/>
      </c>
      <c r="GF14" s="28" t="str">
        <f t="shared" si="142"/>
        <v>100B-L2</v>
      </c>
      <c r="GG14" s="26" t="str">
        <f t="shared" si="143"/>
        <v>GTS-120</v>
      </c>
      <c r="GH14" s="26">
        <f t="shared" si="144"/>
        <v>850</v>
      </c>
      <c r="GI14" s="26" t="str">
        <f t="shared" si="145"/>
        <v>7%-9%</v>
      </c>
      <c r="GJ14" s="995"/>
      <c r="GK14" s="374">
        <f t="shared" si="30"/>
        <v>0</v>
      </c>
      <c r="GL14" s="154"/>
      <c r="GM14" s="24"/>
      <c r="GN14" s="992" t="str">
        <f>IF(GJ14="","",IF(GK14&gt;0.069999,"",((8-ROUND(GK14*100,1))*0.01)*GH14))</f>
        <v/>
      </c>
      <c r="GO14" s="987" t="str">
        <f t="shared" si="147"/>
        <v/>
      </c>
      <c r="GP14" s="25"/>
      <c r="GQ14" s="744" t="str">
        <f t="shared" si="31"/>
        <v/>
      </c>
      <c r="GR14" s="28" t="str">
        <f t="shared" si="148"/>
        <v>100B-L2</v>
      </c>
      <c r="GS14" s="26" t="str">
        <f t="shared" si="149"/>
        <v>GTS-120</v>
      </c>
      <c r="GT14" s="26">
        <f t="shared" si="150"/>
        <v>850</v>
      </c>
      <c r="GU14" s="26" t="str">
        <f t="shared" si="151"/>
        <v>7%-9%</v>
      </c>
      <c r="GV14" s="995"/>
      <c r="GW14" s="374">
        <f t="shared" si="32"/>
        <v>0</v>
      </c>
      <c r="GX14" s="154"/>
      <c r="GY14" s="24"/>
      <c r="GZ14" s="992" t="str">
        <f>IF(GV14="","",IF(GW14&gt;0.069999,"",((8-ROUND(GW14*100,1))*0.01)*GT14))</f>
        <v/>
      </c>
      <c r="HA14" s="987" t="str">
        <f t="shared" si="153"/>
        <v/>
      </c>
      <c r="HB14" s="25"/>
      <c r="HC14" s="744" t="str">
        <f t="shared" si="33"/>
        <v/>
      </c>
      <c r="HD14" s="28" t="str">
        <f t="shared" si="154"/>
        <v>100B-L2</v>
      </c>
      <c r="HE14" s="26" t="str">
        <f t="shared" si="155"/>
        <v>GTS-120</v>
      </c>
      <c r="HF14" s="26">
        <f t="shared" si="156"/>
        <v>850</v>
      </c>
      <c r="HG14" s="26" t="str">
        <f t="shared" si="157"/>
        <v>7%-9%</v>
      </c>
      <c r="HH14" s="995"/>
      <c r="HI14" s="374">
        <f t="shared" si="34"/>
        <v>0</v>
      </c>
      <c r="HJ14" s="154"/>
      <c r="HK14" s="24"/>
      <c r="HL14" s="992" t="str">
        <f>IF(HH14="","",IF(HI14&gt;0.069999,"",((8-ROUND(HI14*100,1))*0.01)*HF14))</f>
        <v/>
      </c>
      <c r="HM14" s="987" t="str">
        <f t="shared" si="159"/>
        <v/>
      </c>
      <c r="HN14" s="25"/>
      <c r="HO14" s="744" t="str">
        <f t="shared" si="35"/>
        <v/>
      </c>
      <c r="HP14" s="28" t="str">
        <f t="shared" si="160"/>
        <v>100B-L2</v>
      </c>
      <c r="HQ14" s="26" t="str">
        <f t="shared" si="161"/>
        <v>GTS-120</v>
      </c>
      <c r="HR14" s="26">
        <f t="shared" si="162"/>
        <v>850</v>
      </c>
      <c r="HS14" s="26" t="str">
        <f t="shared" si="163"/>
        <v>7%-9%</v>
      </c>
      <c r="HT14" s="995"/>
      <c r="HU14" s="374">
        <f t="shared" si="36"/>
        <v>0</v>
      </c>
      <c r="HV14" s="154"/>
      <c r="HW14" s="24"/>
      <c r="HX14" s="992" t="str">
        <f>IF(HT14="","",IF(HU14&gt;0.069999,"",((8-ROUND(HU14*100,1))*0.01)*HR14))</f>
        <v/>
      </c>
      <c r="HY14" s="987" t="str">
        <f t="shared" si="165"/>
        <v/>
      </c>
      <c r="HZ14" s="25"/>
      <c r="IA14" s="744" t="str">
        <f t="shared" si="37"/>
        <v/>
      </c>
      <c r="IB14" s="28" t="str">
        <f t="shared" si="166"/>
        <v>100B-L2</v>
      </c>
      <c r="IC14" s="26" t="str">
        <f t="shared" si="167"/>
        <v>GTS-120</v>
      </c>
      <c r="ID14" s="26">
        <f t="shared" si="168"/>
        <v>850</v>
      </c>
      <c r="IE14" s="26" t="str">
        <f t="shared" si="169"/>
        <v>7%-9%</v>
      </c>
      <c r="IF14" s="995"/>
      <c r="IG14" s="374">
        <f t="shared" si="38"/>
        <v>0</v>
      </c>
      <c r="IH14" s="154"/>
      <c r="II14" s="24"/>
      <c r="IJ14" s="992" t="str">
        <f>IF(IF14="","",IF(IG14&gt;0.069999,"",((8-ROUND(IG14*100,1))*0.01)*ID14))</f>
        <v/>
      </c>
      <c r="IK14" s="987" t="str">
        <f t="shared" si="171"/>
        <v/>
      </c>
      <c r="IL14" s="25"/>
      <c r="IM14" s="744" t="str">
        <f t="shared" si="39"/>
        <v/>
      </c>
      <c r="IN14" s="740">
        <f t="shared" si="172"/>
        <v>0</v>
      </c>
      <c r="IO14" s="988" t="str">
        <f t="shared" si="173"/>
        <v/>
      </c>
      <c r="IP14" s="28" t="str">
        <f t="shared" si="174"/>
        <v>100B-L2</v>
      </c>
      <c r="IQ14" s="26" t="str">
        <f t="shared" si="175"/>
        <v>GTS-120</v>
      </c>
      <c r="IR14" s="26">
        <f t="shared" si="176"/>
        <v>850</v>
      </c>
      <c r="IS14" s="26" t="str">
        <f t="shared" si="177"/>
        <v>7%-9%</v>
      </c>
      <c r="IT14" s="995"/>
      <c r="IU14" s="374">
        <f t="shared" si="40"/>
        <v>0</v>
      </c>
      <c r="IV14" s="154"/>
      <c r="IW14" s="24"/>
      <c r="IX14" s="992" t="str">
        <f>IF(IT14="","",IF(IU14&gt;0.069999,"",((8-ROUND(IU14*100,1))*0.01)*IR14))</f>
        <v/>
      </c>
      <c r="IY14" s="987" t="str">
        <f t="shared" si="179"/>
        <v/>
      </c>
      <c r="IZ14" s="25"/>
      <c r="JA14" s="744" t="str">
        <f t="shared" si="41"/>
        <v/>
      </c>
      <c r="JB14" s="28" t="str">
        <f t="shared" si="180"/>
        <v>100B-L2</v>
      </c>
      <c r="JC14" s="26" t="str">
        <f t="shared" si="181"/>
        <v>GTS-120</v>
      </c>
      <c r="JD14" s="26">
        <f t="shared" si="182"/>
        <v>850</v>
      </c>
      <c r="JE14" s="26" t="str">
        <f t="shared" si="183"/>
        <v>7%-9%</v>
      </c>
      <c r="JF14" s="995"/>
      <c r="JG14" s="374">
        <f t="shared" si="42"/>
        <v>0</v>
      </c>
      <c r="JH14" s="154"/>
      <c r="JI14" s="24"/>
      <c r="JJ14" s="992" t="str">
        <f>IF(JF14="","",IF(JG14&gt;0.069999,"",((8-ROUND(JG14*100,1))*0.01)*JD14))</f>
        <v/>
      </c>
      <c r="JK14" s="987" t="str">
        <f t="shared" si="185"/>
        <v/>
      </c>
      <c r="JL14" s="25"/>
      <c r="JM14" s="744" t="str">
        <f t="shared" si="43"/>
        <v/>
      </c>
      <c r="JN14" s="28" t="str">
        <f t="shared" si="186"/>
        <v>100B-L2</v>
      </c>
      <c r="JO14" s="26" t="str">
        <f t="shared" si="187"/>
        <v>GTS-120</v>
      </c>
      <c r="JP14" s="26">
        <f t="shared" si="188"/>
        <v>850</v>
      </c>
      <c r="JQ14" s="26" t="str">
        <f t="shared" si="189"/>
        <v>7%-9%</v>
      </c>
      <c r="JR14" s="995"/>
      <c r="JS14" s="374">
        <f t="shared" si="44"/>
        <v>0</v>
      </c>
      <c r="JT14" s="154"/>
      <c r="JU14" s="24"/>
      <c r="JV14" s="992" t="str">
        <f>IF(JR14="","",IF(JS14&gt;0.069999,"",((8-ROUND(JS14*100,1))*0.01)*JP14))</f>
        <v/>
      </c>
      <c r="JW14" s="987" t="str">
        <f t="shared" si="191"/>
        <v/>
      </c>
      <c r="JX14" s="25"/>
      <c r="JY14" s="744" t="str">
        <f t="shared" si="45"/>
        <v/>
      </c>
      <c r="JZ14" s="28" t="str">
        <f t="shared" si="192"/>
        <v>100B-L2</v>
      </c>
      <c r="KA14" s="26" t="str">
        <f t="shared" si="193"/>
        <v>GTS-120</v>
      </c>
      <c r="KB14" s="26">
        <f t="shared" si="194"/>
        <v>850</v>
      </c>
      <c r="KC14" s="26" t="str">
        <f t="shared" si="195"/>
        <v>7%-9%</v>
      </c>
      <c r="KD14" s="995"/>
      <c r="KE14" s="374">
        <f t="shared" si="46"/>
        <v>0</v>
      </c>
      <c r="KF14" s="154"/>
      <c r="KG14" s="24"/>
      <c r="KH14" s="992" t="str">
        <f>IF(KD14="","",IF(KE14&gt;0.069999,"",((8-ROUND(KE14*100,1))*0.01)*KB14))</f>
        <v/>
      </c>
      <c r="KI14" s="987" t="str">
        <f t="shared" si="197"/>
        <v/>
      </c>
      <c r="KJ14" s="25"/>
      <c r="KK14" s="744" t="str">
        <f t="shared" si="47"/>
        <v/>
      </c>
      <c r="KL14" s="28" t="str">
        <f t="shared" si="198"/>
        <v>100B-L2</v>
      </c>
      <c r="KM14" s="26" t="str">
        <f t="shared" si="199"/>
        <v>GTS-120</v>
      </c>
      <c r="KN14" s="26">
        <f t="shared" si="200"/>
        <v>850</v>
      </c>
      <c r="KO14" s="26" t="str">
        <f t="shared" si="201"/>
        <v>7%-9%</v>
      </c>
      <c r="KP14" s="995"/>
      <c r="KQ14" s="374">
        <f t="shared" si="48"/>
        <v>0</v>
      </c>
      <c r="KR14" s="154"/>
      <c r="KS14" s="24"/>
      <c r="KT14" s="992" t="str">
        <f>IF(KP14="","",IF(KQ14&gt;0.069999,"",((8-ROUND(KQ14*100,1))*0.01)*KN14))</f>
        <v/>
      </c>
      <c r="KU14" s="987" t="str">
        <f t="shared" si="203"/>
        <v/>
      </c>
      <c r="KV14" s="25"/>
      <c r="KW14" s="744" t="str">
        <f t="shared" si="49"/>
        <v/>
      </c>
      <c r="KX14" s="740">
        <f t="shared" si="204"/>
        <v>0</v>
      </c>
      <c r="KY14" s="988" t="str">
        <f t="shared" si="205"/>
        <v/>
      </c>
    </row>
    <row r="15" spans="1:311" ht="15.75">
      <c r="A15" s="86" t="s">
        <v>374</v>
      </c>
      <c r="B15" s="777" t="s">
        <v>104</v>
      </c>
      <c r="C15" s="26" t="str">
        <f>VLOOKUP($B15,'OP Info'!$C$4:$H$62,4,FALSE)</f>
        <v>GTS-120</v>
      </c>
      <c r="D15" s="26">
        <f>VLOOKUP($B15,'OP Info'!$C$4:$H$62,3,FALSE)</f>
        <v>630</v>
      </c>
      <c r="E15" s="734" t="str">
        <f>CONCATENATE(VLOOKUP($B15,'OP Info'!$C$4:$J$62,5,FALSE),"%-",VLOOKUP($B15,'OP Info'!$C$4:$J$62,6,FALSE),"%")</f>
        <v>5%-7%</v>
      </c>
      <c r="F15" s="90"/>
      <c r="G15" s="374">
        <f t="shared" si="0"/>
        <v>0</v>
      </c>
      <c r="H15" s="24"/>
      <c r="I15" s="24"/>
      <c r="J15" s="992" t="str">
        <f t="shared" si="50"/>
        <v/>
      </c>
      <c r="K15" s="993" t="str">
        <f t="shared" si="51"/>
        <v/>
      </c>
      <c r="L15" s="25"/>
      <c r="M15" s="762" t="str">
        <f t="shared" si="1"/>
        <v/>
      </c>
      <c r="N15" s="331" t="str">
        <f t="shared" si="52"/>
        <v>70-L3</v>
      </c>
      <c r="O15" s="26" t="str">
        <f t="shared" si="53"/>
        <v>GTS-120</v>
      </c>
      <c r="P15" s="26">
        <f t="shared" si="54"/>
        <v>630</v>
      </c>
      <c r="Q15" s="26" t="str">
        <f t="shared" si="55"/>
        <v>5%-7%</v>
      </c>
      <c r="R15" s="995"/>
      <c r="S15" s="374">
        <f t="shared" si="2"/>
        <v>0</v>
      </c>
      <c r="T15" s="24"/>
      <c r="U15" s="24"/>
      <c r="V15" s="992" t="str">
        <f t="shared" si="56"/>
        <v/>
      </c>
      <c r="W15" s="987" t="str">
        <f t="shared" si="57"/>
        <v/>
      </c>
      <c r="X15" s="25"/>
      <c r="Y15" s="739" t="str">
        <f t="shared" si="3"/>
        <v/>
      </c>
      <c r="Z15" s="28" t="str">
        <f t="shared" si="58"/>
        <v>70-L3</v>
      </c>
      <c r="AA15" s="26" t="str">
        <f t="shared" si="59"/>
        <v>GTS-120</v>
      </c>
      <c r="AB15" s="26">
        <f t="shared" si="60"/>
        <v>630</v>
      </c>
      <c r="AC15" s="26" t="str">
        <f t="shared" si="61"/>
        <v>5%-7%</v>
      </c>
      <c r="AD15" s="995"/>
      <c r="AE15" s="374">
        <f t="shared" si="4"/>
        <v>0</v>
      </c>
      <c r="AF15" s="154"/>
      <c r="AG15" s="24"/>
      <c r="AH15" s="992" t="str">
        <f t="shared" si="62"/>
        <v/>
      </c>
      <c r="AI15" s="987" t="str">
        <f t="shared" si="63"/>
        <v/>
      </c>
      <c r="AJ15" s="25"/>
      <c r="AK15" s="739" t="str">
        <f t="shared" si="5"/>
        <v/>
      </c>
      <c r="AL15" s="28" t="str">
        <f t="shared" si="64"/>
        <v>70-L3</v>
      </c>
      <c r="AM15" s="26" t="str">
        <f t="shared" si="65"/>
        <v>GTS-120</v>
      </c>
      <c r="AN15" s="26">
        <f t="shared" si="66"/>
        <v>630</v>
      </c>
      <c r="AO15" s="26" t="str">
        <f t="shared" si="67"/>
        <v>5%-7%</v>
      </c>
      <c r="AP15" s="995"/>
      <c r="AQ15" s="374">
        <f t="shared" si="6"/>
        <v>0</v>
      </c>
      <c r="AR15" s="154"/>
      <c r="AS15" s="24"/>
      <c r="AT15" s="992" t="str">
        <f t="shared" si="68"/>
        <v/>
      </c>
      <c r="AU15" s="987" t="str">
        <f t="shared" si="69"/>
        <v/>
      </c>
      <c r="AV15" s="25"/>
      <c r="AW15" s="739" t="str">
        <f t="shared" si="7"/>
        <v/>
      </c>
      <c r="AX15" s="28" t="str">
        <f t="shared" si="70"/>
        <v>70-L3</v>
      </c>
      <c r="AY15" s="26" t="str">
        <f t="shared" si="71"/>
        <v>GTS-120</v>
      </c>
      <c r="AZ15" s="26">
        <f t="shared" si="72"/>
        <v>630</v>
      </c>
      <c r="BA15" s="26" t="str">
        <f t="shared" si="73"/>
        <v>5%-7%</v>
      </c>
      <c r="BB15" s="995"/>
      <c r="BC15" s="374">
        <f t="shared" si="8"/>
        <v>0</v>
      </c>
      <c r="BD15" s="24"/>
      <c r="BE15" s="24"/>
      <c r="BF15" s="992" t="str">
        <f t="shared" si="74"/>
        <v/>
      </c>
      <c r="BG15" s="987" t="str">
        <f t="shared" si="75"/>
        <v/>
      </c>
      <c r="BH15" s="25"/>
      <c r="BI15" s="739" t="str">
        <f t="shared" si="9"/>
        <v/>
      </c>
      <c r="BJ15" s="740">
        <f t="shared" si="76"/>
        <v>0</v>
      </c>
      <c r="BK15" s="988" t="str">
        <f>L15&amp;X15&amp;AJ15&amp;AV15&amp;BH15</f>
        <v/>
      </c>
      <c r="BL15" s="28" t="str">
        <f t="shared" si="78"/>
        <v>70-L3</v>
      </c>
      <c r="BM15" s="26" t="str">
        <f t="shared" si="79"/>
        <v>GTS-120</v>
      </c>
      <c r="BN15" s="26">
        <f t="shared" si="80"/>
        <v>630</v>
      </c>
      <c r="BO15" s="26" t="str">
        <f t="shared" si="81"/>
        <v>5%-7%</v>
      </c>
      <c r="BP15" s="995"/>
      <c r="BQ15" s="374">
        <f t="shared" si="10"/>
        <v>0</v>
      </c>
      <c r="BR15" s="154"/>
      <c r="BS15" s="24"/>
      <c r="BT15" s="992" t="str">
        <f t="shared" si="82"/>
        <v/>
      </c>
      <c r="BU15" s="987" t="str">
        <f t="shared" si="83"/>
        <v/>
      </c>
      <c r="BV15" s="25"/>
      <c r="BW15" s="744" t="str">
        <f t="shared" si="11"/>
        <v/>
      </c>
      <c r="BX15" s="28" t="str">
        <f t="shared" si="84"/>
        <v>70-L3</v>
      </c>
      <c r="BY15" s="26" t="str">
        <f t="shared" si="85"/>
        <v>GTS-120</v>
      </c>
      <c r="BZ15" s="26">
        <f t="shared" si="86"/>
        <v>630</v>
      </c>
      <c r="CA15" s="26" t="str">
        <f t="shared" si="87"/>
        <v>5%-7%</v>
      </c>
      <c r="CB15" s="995"/>
      <c r="CC15" s="374">
        <f t="shared" si="12"/>
        <v>0</v>
      </c>
      <c r="CD15" s="154"/>
      <c r="CE15" s="24"/>
      <c r="CF15" s="992" t="str">
        <f t="shared" si="88"/>
        <v/>
      </c>
      <c r="CG15" s="987" t="str">
        <f t="shared" si="89"/>
        <v/>
      </c>
      <c r="CH15" s="25"/>
      <c r="CI15" s="744" t="str">
        <f t="shared" si="13"/>
        <v/>
      </c>
      <c r="CJ15" s="28" t="str">
        <f t="shared" si="90"/>
        <v>70-L3</v>
      </c>
      <c r="CK15" s="26" t="str">
        <f t="shared" si="91"/>
        <v>GTS-120</v>
      </c>
      <c r="CL15" s="26">
        <f t="shared" si="92"/>
        <v>630</v>
      </c>
      <c r="CM15" s="26" t="str">
        <f t="shared" si="93"/>
        <v>5%-7%</v>
      </c>
      <c r="CN15" s="995"/>
      <c r="CO15" s="374">
        <f t="shared" si="14"/>
        <v>0</v>
      </c>
      <c r="CP15" s="154"/>
      <c r="CQ15" s="24"/>
      <c r="CR15" s="992" t="str">
        <f t="shared" si="94"/>
        <v/>
      </c>
      <c r="CS15" s="987" t="str">
        <f t="shared" si="95"/>
        <v/>
      </c>
      <c r="CT15" s="25"/>
      <c r="CU15" s="744" t="str">
        <f t="shared" si="15"/>
        <v/>
      </c>
      <c r="CV15" s="28" t="str">
        <f t="shared" si="96"/>
        <v>70-L3</v>
      </c>
      <c r="CW15" s="26" t="str">
        <f t="shared" si="97"/>
        <v>GTS-120</v>
      </c>
      <c r="CX15" s="26">
        <f t="shared" si="98"/>
        <v>630</v>
      </c>
      <c r="CY15" s="26" t="str">
        <f t="shared" si="99"/>
        <v>5%-7%</v>
      </c>
      <c r="CZ15" s="995"/>
      <c r="DA15" s="374">
        <f t="shared" si="16"/>
        <v>0</v>
      </c>
      <c r="DB15" s="154"/>
      <c r="DC15" s="24"/>
      <c r="DD15" s="992" t="str">
        <f t="shared" si="100"/>
        <v/>
      </c>
      <c r="DE15" s="987" t="str">
        <f t="shared" si="101"/>
        <v/>
      </c>
      <c r="DF15" s="25"/>
      <c r="DG15" s="744" t="str">
        <f t="shared" si="17"/>
        <v/>
      </c>
      <c r="DH15" s="28" t="str">
        <f t="shared" si="102"/>
        <v>70-L3</v>
      </c>
      <c r="DI15" s="26" t="str">
        <f t="shared" si="103"/>
        <v>GTS-120</v>
      </c>
      <c r="DJ15" s="26">
        <f t="shared" si="104"/>
        <v>630</v>
      </c>
      <c r="DK15" s="26" t="str">
        <f t="shared" si="105"/>
        <v>5%-7%</v>
      </c>
      <c r="DL15" s="995"/>
      <c r="DM15" s="374">
        <f t="shared" si="18"/>
        <v>0</v>
      </c>
      <c r="DN15" s="154"/>
      <c r="DO15" s="24"/>
      <c r="DP15" s="992" t="str">
        <f t="shared" si="106"/>
        <v/>
      </c>
      <c r="DQ15" s="987" t="str">
        <f t="shared" si="107"/>
        <v/>
      </c>
      <c r="DR15" s="25"/>
      <c r="DS15" s="744" t="str">
        <f t="shared" si="19"/>
        <v/>
      </c>
      <c r="DT15" s="740">
        <f>SUM(BU15,CG15,CS15,DE15,DQ15)</f>
        <v>0</v>
      </c>
      <c r="DU15" s="988" t="str">
        <f t="shared" si="109"/>
        <v/>
      </c>
      <c r="DV15" s="28" t="str">
        <f t="shared" si="110"/>
        <v>70-L3</v>
      </c>
      <c r="DW15" s="26" t="str">
        <f t="shared" si="111"/>
        <v>GTS-120</v>
      </c>
      <c r="DX15" s="26">
        <f t="shared" si="112"/>
        <v>630</v>
      </c>
      <c r="DY15" s="26" t="str">
        <f t="shared" si="113"/>
        <v>5%-7%</v>
      </c>
      <c r="DZ15" s="995"/>
      <c r="EA15" s="374">
        <f t="shared" si="20"/>
        <v>0</v>
      </c>
      <c r="EB15" s="154"/>
      <c r="EC15" s="24"/>
      <c r="ED15" s="992" t="str">
        <f t="shared" si="114"/>
        <v/>
      </c>
      <c r="EE15" s="987" t="str">
        <f t="shared" si="115"/>
        <v/>
      </c>
      <c r="EF15" s="25"/>
      <c r="EG15" s="744" t="str">
        <f t="shared" si="21"/>
        <v/>
      </c>
      <c r="EH15" s="28" t="str">
        <f t="shared" si="116"/>
        <v>70-L3</v>
      </c>
      <c r="EI15" s="26" t="str">
        <f t="shared" si="117"/>
        <v>GTS-120</v>
      </c>
      <c r="EJ15" s="26">
        <f t="shared" si="118"/>
        <v>630</v>
      </c>
      <c r="EK15" s="26" t="str">
        <f t="shared" si="119"/>
        <v>5%-7%</v>
      </c>
      <c r="EL15" s="995"/>
      <c r="EM15" s="374">
        <f t="shared" si="22"/>
        <v>0</v>
      </c>
      <c r="EN15" s="154"/>
      <c r="EO15" s="24"/>
      <c r="EP15" s="992" t="str">
        <f t="shared" si="120"/>
        <v/>
      </c>
      <c r="EQ15" s="987" t="str">
        <f t="shared" si="121"/>
        <v/>
      </c>
      <c r="ER15" s="25"/>
      <c r="ES15" s="742" t="str">
        <f t="shared" si="23"/>
        <v/>
      </c>
      <c r="ET15" s="28" t="str">
        <f t="shared" si="122"/>
        <v>70-L3</v>
      </c>
      <c r="EU15" s="26" t="str">
        <f t="shared" si="123"/>
        <v>GTS-120</v>
      </c>
      <c r="EV15" s="26">
        <f t="shared" si="124"/>
        <v>630</v>
      </c>
      <c r="EW15" s="26" t="str">
        <f t="shared" si="125"/>
        <v>5%-7%</v>
      </c>
      <c r="EX15" s="995"/>
      <c r="EY15" s="374">
        <f t="shared" si="24"/>
        <v>0</v>
      </c>
      <c r="EZ15" s="154"/>
      <c r="FA15" s="24"/>
      <c r="FB15" s="992" t="str">
        <f t="shared" si="126"/>
        <v/>
      </c>
      <c r="FC15" s="987" t="str">
        <f t="shared" si="127"/>
        <v/>
      </c>
      <c r="FD15" s="25"/>
      <c r="FE15" s="744" t="str">
        <f t="shared" si="25"/>
        <v/>
      </c>
      <c r="FF15" s="28" t="str">
        <f t="shared" si="128"/>
        <v>70-L3</v>
      </c>
      <c r="FG15" s="26" t="str">
        <f t="shared" si="129"/>
        <v>GTS-120</v>
      </c>
      <c r="FH15" s="26">
        <f t="shared" si="130"/>
        <v>630</v>
      </c>
      <c r="FI15" s="26" t="str">
        <f t="shared" si="131"/>
        <v>5%-7%</v>
      </c>
      <c r="FJ15" s="995"/>
      <c r="FK15" s="374">
        <f t="shared" si="26"/>
        <v>0</v>
      </c>
      <c r="FL15" s="154"/>
      <c r="FM15" s="24"/>
      <c r="FN15" s="992" t="str">
        <f t="shared" si="132"/>
        <v/>
      </c>
      <c r="FO15" s="987" t="str">
        <f t="shared" si="133"/>
        <v/>
      </c>
      <c r="FP15" s="25"/>
      <c r="FQ15" s="744" t="str">
        <f t="shared" si="27"/>
        <v/>
      </c>
      <c r="FR15" s="28" t="str">
        <f t="shared" si="134"/>
        <v>70-L3</v>
      </c>
      <c r="FS15" s="26" t="str">
        <f t="shared" si="135"/>
        <v>GTS-120</v>
      </c>
      <c r="FT15" s="26">
        <f t="shared" si="136"/>
        <v>630</v>
      </c>
      <c r="FU15" s="26" t="str">
        <f t="shared" si="137"/>
        <v>5%-7%</v>
      </c>
      <c r="FV15" s="995"/>
      <c r="FW15" s="374">
        <f t="shared" si="28"/>
        <v>0</v>
      </c>
      <c r="FX15" s="154"/>
      <c r="FY15" s="24"/>
      <c r="FZ15" s="992" t="str">
        <f t="shared" si="138"/>
        <v/>
      </c>
      <c r="GA15" s="987" t="str">
        <f t="shared" si="139"/>
        <v/>
      </c>
      <c r="GB15" s="25"/>
      <c r="GC15" s="744" t="str">
        <f t="shared" si="29"/>
        <v/>
      </c>
      <c r="GD15" s="740">
        <f>SUM(EE15,EQ15,FC15,FO15,GA15)</f>
        <v>0</v>
      </c>
      <c r="GE15" s="988" t="str">
        <f t="shared" si="141"/>
        <v/>
      </c>
      <c r="GF15" s="28" t="str">
        <f t="shared" si="142"/>
        <v>70-L3</v>
      </c>
      <c r="GG15" s="26" t="str">
        <f t="shared" si="143"/>
        <v>GTS-120</v>
      </c>
      <c r="GH15" s="26">
        <f t="shared" si="144"/>
        <v>630</v>
      </c>
      <c r="GI15" s="26" t="str">
        <f t="shared" si="145"/>
        <v>5%-7%</v>
      </c>
      <c r="GJ15" s="995"/>
      <c r="GK15" s="374">
        <f t="shared" si="30"/>
        <v>0</v>
      </c>
      <c r="GL15" s="154"/>
      <c r="GM15" s="24"/>
      <c r="GN15" s="992" t="str">
        <f t="shared" si="146"/>
        <v/>
      </c>
      <c r="GO15" s="987" t="str">
        <f t="shared" si="147"/>
        <v/>
      </c>
      <c r="GP15" s="25"/>
      <c r="GQ15" s="744" t="str">
        <f t="shared" si="31"/>
        <v/>
      </c>
      <c r="GR15" s="28" t="str">
        <f t="shared" si="148"/>
        <v>70-L3</v>
      </c>
      <c r="GS15" s="26" t="str">
        <f t="shared" si="149"/>
        <v>GTS-120</v>
      </c>
      <c r="GT15" s="26">
        <f t="shared" si="150"/>
        <v>630</v>
      </c>
      <c r="GU15" s="26" t="str">
        <f t="shared" si="151"/>
        <v>5%-7%</v>
      </c>
      <c r="GV15" s="995"/>
      <c r="GW15" s="374">
        <f t="shared" si="32"/>
        <v>0</v>
      </c>
      <c r="GX15" s="154"/>
      <c r="GY15" s="24"/>
      <c r="GZ15" s="992" t="str">
        <f t="shared" si="152"/>
        <v/>
      </c>
      <c r="HA15" s="987" t="str">
        <f t="shared" si="153"/>
        <v/>
      </c>
      <c r="HB15" s="25"/>
      <c r="HC15" s="744" t="str">
        <f t="shared" si="33"/>
        <v/>
      </c>
      <c r="HD15" s="28" t="str">
        <f t="shared" si="154"/>
        <v>70-L3</v>
      </c>
      <c r="HE15" s="26" t="str">
        <f t="shared" si="155"/>
        <v>GTS-120</v>
      </c>
      <c r="HF15" s="26">
        <f t="shared" si="156"/>
        <v>630</v>
      </c>
      <c r="HG15" s="26" t="str">
        <f t="shared" si="157"/>
        <v>5%-7%</v>
      </c>
      <c r="HH15" s="995"/>
      <c r="HI15" s="374">
        <f t="shared" si="34"/>
        <v>0</v>
      </c>
      <c r="HJ15" s="154"/>
      <c r="HK15" s="24"/>
      <c r="HL15" s="992" t="str">
        <f t="shared" si="158"/>
        <v/>
      </c>
      <c r="HM15" s="987" t="str">
        <f t="shared" si="159"/>
        <v/>
      </c>
      <c r="HN15" s="25"/>
      <c r="HO15" s="744" t="str">
        <f t="shared" si="35"/>
        <v/>
      </c>
      <c r="HP15" s="28" t="str">
        <f t="shared" si="160"/>
        <v>70-L3</v>
      </c>
      <c r="HQ15" s="26" t="str">
        <f t="shared" si="161"/>
        <v>GTS-120</v>
      </c>
      <c r="HR15" s="26">
        <f t="shared" si="162"/>
        <v>630</v>
      </c>
      <c r="HS15" s="26" t="str">
        <f t="shared" si="163"/>
        <v>5%-7%</v>
      </c>
      <c r="HT15" s="995"/>
      <c r="HU15" s="374">
        <f t="shared" si="36"/>
        <v>0</v>
      </c>
      <c r="HV15" s="154"/>
      <c r="HW15" s="24"/>
      <c r="HX15" s="992" t="str">
        <f t="shared" si="164"/>
        <v/>
      </c>
      <c r="HY15" s="987" t="str">
        <f t="shared" si="165"/>
        <v/>
      </c>
      <c r="HZ15" s="25"/>
      <c r="IA15" s="744" t="str">
        <f t="shared" si="37"/>
        <v/>
      </c>
      <c r="IB15" s="28" t="str">
        <f t="shared" si="166"/>
        <v>70-L3</v>
      </c>
      <c r="IC15" s="26" t="str">
        <f t="shared" si="167"/>
        <v>GTS-120</v>
      </c>
      <c r="ID15" s="26">
        <f t="shared" si="168"/>
        <v>630</v>
      </c>
      <c r="IE15" s="26" t="str">
        <f t="shared" si="169"/>
        <v>5%-7%</v>
      </c>
      <c r="IF15" s="995"/>
      <c r="IG15" s="374">
        <f t="shared" si="38"/>
        <v>0</v>
      </c>
      <c r="IH15" s="154"/>
      <c r="II15" s="24"/>
      <c r="IJ15" s="992" t="str">
        <f t="shared" si="170"/>
        <v/>
      </c>
      <c r="IK15" s="987" t="str">
        <f t="shared" si="171"/>
        <v/>
      </c>
      <c r="IL15" s="25"/>
      <c r="IM15" s="744" t="str">
        <f t="shared" si="39"/>
        <v/>
      </c>
      <c r="IN15" s="740">
        <f>SUM(GO15,HA15,HM15,HY15,IK15)</f>
        <v>0</v>
      </c>
      <c r="IO15" s="988" t="str">
        <f t="shared" si="173"/>
        <v/>
      </c>
      <c r="IP15" s="28" t="str">
        <f t="shared" si="174"/>
        <v>70-L3</v>
      </c>
      <c r="IQ15" s="26" t="str">
        <f t="shared" si="175"/>
        <v>GTS-120</v>
      </c>
      <c r="IR15" s="26">
        <f t="shared" si="176"/>
        <v>630</v>
      </c>
      <c r="IS15" s="26" t="str">
        <f t="shared" si="177"/>
        <v>5%-7%</v>
      </c>
      <c r="IT15" s="995"/>
      <c r="IU15" s="374">
        <f t="shared" si="40"/>
        <v>0</v>
      </c>
      <c r="IV15" s="154"/>
      <c r="IW15" s="24"/>
      <c r="IX15" s="992" t="str">
        <f t="shared" si="178"/>
        <v/>
      </c>
      <c r="IY15" s="987" t="str">
        <f t="shared" si="179"/>
        <v/>
      </c>
      <c r="IZ15" s="25"/>
      <c r="JA15" s="744" t="str">
        <f t="shared" si="41"/>
        <v/>
      </c>
      <c r="JB15" s="28" t="str">
        <f t="shared" si="180"/>
        <v>70-L3</v>
      </c>
      <c r="JC15" s="26" t="str">
        <f t="shared" si="181"/>
        <v>GTS-120</v>
      </c>
      <c r="JD15" s="26">
        <f t="shared" si="182"/>
        <v>630</v>
      </c>
      <c r="JE15" s="26" t="str">
        <f t="shared" si="183"/>
        <v>5%-7%</v>
      </c>
      <c r="JF15" s="995"/>
      <c r="JG15" s="374">
        <f t="shared" si="42"/>
        <v>0</v>
      </c>
      <c r="JH15" s="154"/>
      <c r="JI15" s="24"/>
      <c r="JJ15" s="992" t="str">
        <f t="shared" si="184"/>
        <v/>
      </c>
      <c r="JK15" s="987" t="str">
        <f t="shared" si="185"/>
        <v/>
      </c>
      <c r="JL15" s="25"/>
      <c r="JM15" s="744" t="str">
        <f t="shared" si="43"/>
        <v/>
      </c>
      <c r="JN15" s="28" t="str">
        <f t="shared" si="186"/>
        <v>70-L3</v>
      </c>
      <c r="JO15" s="26" t="str">
        <f t="shared" si="187"/>
        <v>GTS-120</v>
      </c>
      <c r="JP15" s="26">
        <f t="shared" si="188"/>
        <v>630</v>
      </c>
      <c r="JQ15" s="26" t="str">
        <f t="shared" si="189"/>
        <v>5%-7%</v>
      </c>
      <c r="JR15" s="995"/>
      <c r="JS15" s="374">
        <f t="shared" si="44"/>
        <v>0</v>
      </c>
      <c r="JT15" s="154"/>
      <c r="JU15" s="24"/>
      <c r="JV15" s="992" t="str">
        <f t="shared" si="190"/>
        <v/>
      </c>
      <c r="JW15" s="987" t="str">
        <f t="shared" si="191"/>
        <v/>
      </c>
      <c r="JX15" s="25"/>
      <c r="JY15" s="744" t="str">
        <f t="shared" si="45"/>
        <v/>
      </c>
      <c r="JZ15" s="28" t="str">
        <f t="shared" si="192"/>
        <v>70-L3</v>
      </c>
      <c r="KA15" s="26" t="str">
        <f t="shared" si="193"/>
        <v>GTS-120</v>
      </c>
      <c r="KB15" s="26">
        <f t="shared" si="194"/>
        <v>630</v>
      </c>
      <c r="KC15" s="26" t="str">
        <f t="shared" si="195"/>
        <v>5%-7%</v>
      </c>
      <c r="KD15" s="995"/>
      <c r="KE15" s="374">
        <f t="shared" si="46"/>
        <v>0</v>
      </c>
      <c r="KF15" s="154"/>
      <c r="KG15" s="24"/>
      <c r="KH15" s="992" t="str">
        <f t="shared" si="196"/>
        <v/>
      </c>
      <c r="KI15" s="987" t="str">
        <f t="shared" si="197"/>
        <v/>
      </c>
      <c r="KJ15" s="25"/>
      <c r="KK15" s="744" t="str">
        <f t="shared" si="47"/>
        <v/>
      </c>
      <c r="KL15" s="28" t="str">
        <f t="shared" si="198"/>
        <v>70-L3</v>
      </c>
      <c r="KM15" s="26" t="str">
        <f t="shared" si="199"/>
        <v>GTS-120</v>
      </c>
      <c r="KN15" s="26">
        <f t="shared" si="200"/>
        <v>630</v>
      </c>
      <c r="KO15" s="26" t="str">
        <f t="shared" si="201"/>
        <v>5%-7%</v>
      </c>
      <c r="KP15" s="995"/>
      <c r="KQ15" s="374">
        <f t="shared" si="48"/>
        <v>0</v>
      </c>
      <c r="KR15" s="154"/>
      <c r="KS15" s="24"/>
      <c r="KT15" s="992" t="str">
        <f t="shared" si="202"/>
        <v/>
      </c>
      <c r="KU15" s="987" t="str">
        <f t="shared" si="203"/>
        <v/>
      </c>
      <c r="KV15" s="25"/>
      <c r="KW15" s="744" t="str">
        <f t="shared" si="49"/>
        <v/>
      </c>
      <c r="KX15" s="740">
        <f>SUM(IY15,JK15,JW15,KI15,KU15)</f>
        <v>0</v>
      </c>
      <c r="KY15" s="988" t="str">
        <f t="shared" si="205"/>
        <v/>
      </c>
    </row>
    <row r="16" spans="1:311" ht="15.75">
      <c r="A16" s="86" t="s">
        <v>374</v>
      </c>
      <c r="B16" s="777" t="s">
        <v>107</v>
      </c>
      <c r="C16" s="26" t="str">
        <f>VLOOKUP($B16,'OP Info'!$C$4:$H$62,4,FALSE)</f>
        <v>GTS-120</v>
      </c>
      <c r="D16" s="26">
        <f>VLOOKUP($B16,'OP Info'!$C$4:$H$62,3,FALSE)</f>
        <v>630</v>
      </c>
      <c r="E16" s="734" t="str">
        <f>CONCATENATE(VLOOKUP($B16,'OP Info'!$C$4:$J$62,5,FALSE),"%-",VLOOKUP($B16,'OP Info'!$C$4:$J$62,6,FALSE),"%")</f>
        <v>5%-7%</v>
      </c>
      <c r="F16" s="90"/>
      <c r="G16" s="374">
        <f t="shared" si="0"/>
        <v>0</v>
      </c>
      <c r="H16" s="24"/>
      <c r="I16" s="24"/>
      <c r="J16" s="992" t="str">
        <f t="shared" si="50"/>
        <v/>
      </c>
      <c r="K16" s="993" t="str">
        <f t="shared" si="51"/>
        <v/>
      </c>
      <c r="L16" s="25"/>
      <c r="M16" s="762" t="str">
        <f t="shared" si="1"/>
        <v/>
      </c>
      <c r="N16" s="331" t="str">
        <f t="shared" si="52"/>
        <v>80-L3</v>
      </c>
      <c r="O16" s="26" t="str">
        <f t="shared" si="53"/>
        <v>GTS-120</v>
      </c>
      <c r="P16" s="26">
        <f t="shared" si="54"/>
        <v>630</v>
      </c>
      <c r="Q16" s="26" t="str">
        <f t="shared" si="55"/>
        <v>5%-7%</v>
      </c>
      <c r="R16" s="90"/>
      <c r="S16" s="374">
        <f t="shared" si="2"/>
        <v>0</v>
      </c>
      <c r="T16" s="24"/>
      <c r="U16" s="24"/>
      <c r="V16" s="992" t="str">
        <f t="shared" si="56"/>
        <v/>
      </c>
      <c r="W16" s="987" t="str">
        <f t="shared" si="57"/>
        <v/>
      </c>
      <c r="X16" s="25"/>
      <c r="Y16" s="739" t="str">
        <f t="shared" si="3"/>
        <v/>
      </c>
      <c r="Z16" s="28" t="str">
        <f t="shared" si="58"/>
        <v>80-L3</v>
      </c>
      <c r="AA16" s="26" t="str">
        <f t="shared" si="59"/>
        <v>GTS-120</v>
      </c>
      <c r="AB16" s="26">
        <f t="shared" si="60"/>
        <v>630</v>
      </c>
      <c r="AC16" s="26" t="str">
        <f t="shared" si="61"/>
        <v>5%-7%</v>
      </c>
      <c r="AD16" s="90"/>
      <c r="AE16" s="374">
        <f t="shared" si="4"/>
        <v>0</v>
      </c>
      <c r="AF16" s="24"/>
      <c r="AG16" s="24"/>
      <c r="AH16" s="992" t="str">
        <f t="shared" si="62"/>
        <v/>
      </c>
      <c r="AI16" s="987" t="str">
        <f t="shared" si="63"/>
        <v/>
      </c>
      <c r="AJ16" s="25"/>
      <c r="AK16" s="739" t="str">
        <f t="shared" si="5"/>
        <v/>
      </c>
      <c r="AL16" s="28" t="str">
        <f t="shared" si="64"/>
        <v>80-L3</v>
      </c>
      <c r="AM16" s="26" t="str">
        <f t="shared" si="65"/>
        <v>GTS-120</v>
      </c>
      <c r="AN16" s="26">
        <f t="shared" si="66"/>
        <v>630</v>
      </c>
      <c r="AO16" s="26" t="str">
        <f t="shared" si="67"/>
        <v>5%-7%</v>
      </c>
      <c r="AP16" s="90"/>
      <c r="AQ16" s="374">
        <f t="shared" si="6"/>
        <v>0</v>
      </c>
      <c r="AR16" s="24"/>
      <c r="AS16" s="24"/>
      <c r="AT16" s="992" t="str">
        <f t="shared" si="68"/>
        <v/>
      </c>
      <c r="AU16" s="987" t="str">
        <f t="shared" si="69"/>
        <v/>
      </c>
      <c r="AV16" s="25"/>
      <c r="AW16" s="739" t="str">
        <f t="shared" si="7"/>
        <v/>
      </c>
      <c r="AX16" s="28" t="str">
        <f t="shared" si="70"/>
        <v>80-L3</v>
      </c>
      <c r="AY16" s="26" t="str">
        <f t="shared" si="71"/>
        <v>GTS-120</v>
      </c>
      <c r="AZ16" s="26">
        <f t="shared" si="72"/>
        <v>630</v>
      </c>
      <c r="BA16" s="26" t="str">
        <f t="shared" si="73"/>
        <v>5%-7%</v>
      </c>
      <c r="BB16" s="90"/>
      <c r="BC16" s="374">
        <f t="shared" si="8"/>
        <v>0</v>
      </c>
      <c r="BD16" s="24"/>
      <c r="BE16" s="24"/>
      <c r="BF16" s="992" t="str">
        <f t="shared" si="74"/>
        <v/>
      </c>
      <c r="BG16" s="987" t="str">
        <f t="shared" si="75"/>
        <v/>
      </c>
      <c r="BH16" s="25"/>
      <c r="BI16" s="739" t="str">
        <f t="shared" si="9"/>
        <v/>
      </c>
      <c r="BJ16" s="740">
        <f t="shared" si="76"/>
        <v>0</v>
      </c>
      <c r="BK16" s="988" t="str">
        <f t="shared" si="77"/>
        <v/>
      </c>
      <c r="BL16" s="28" t="str">
        <f t="shared" si="78"/>
        <v>80-L3</v>
      </c>
      <c r="BM16" s="26" t="str">
        <f t="shared" si="79"/>
        <v>GTS-120</v>
      </c>
      <c r="BN16" s="26">
        <f t="shared" si="80"/>
        <v>630</v>
      </c>
      <c r="BO16" s="26" t="str">
        <f t="shared" si="81"/>
        <v>5%-7%</v>
      </c>
      <c r="BP16" s="90"/>
      <c r="BQ16" s="374">
        <f t="shared" si="10"/>
        <v>0</v>
      </c>
      <c r="BR16" s="24"/>
      <c r="BS16" s="24"/>
      <c r="BT16" s="992" t="str">
        <f t="shared" si="82"/>
        <v/>
      </c>
      <c r="BU16" s="987" t="str">
        <f t="shared" si="83"/>
        <v/>
      </c>
      <c r="BV16" s="25"/>
      <c r="BW16" s="744" t="str">
        <f t="shared" si="11"/>
        <v/>
      </c>
      <c r="BX16" s="28" t="str">
        <f t="shared" si="84"/>
        <v>80-L3</v>
      </c>
      <c r="BY16" s="26" t="str">
        <f t="shared" si="85"/>
        <v>GTS-120</v>
      </c>
      <c r="BZ16" s="26">
        <f t="shared" si="86"/>
        <v>630</v>
      </c>
      <c r="CA16" s="26" t="str">
        <f t="shared" si="87"/>
        <v>5%-7%</v>
      </c>
      <c r="CB16" s="90"/>
      <c r="CC16" s="374">
        <f t="shared" si="12"/>
        <v>0</v>
      </c>
      <c r="CD16" s="24"/>
      <c r="CE16" s="24"/>
      <c r="CF16" s="992" t="str">
        <f t="shared" si="88"/>
        <v/>
      </c>
      <c r="CG16" s="987" t="str">
        <f t="shared" si="89"/>
        <v/>
      </c>
      <c r="CH16" s="25"/>
      <c r="CI16" s="744" t="str">
        <f t="shared" si="13"/>
        <v/>
      </c>
      <c r="CJ16" s="28" t="str">
        <f t="shared" si="90"/>
        <v>80-L3</v>
      </c>
      <c r="CK16" s="26" t="str">
        <f t="shared" si="91"/>
        <v>GTS-120</v>
      </c>
      <c r="CL16" s="26">
        <f t="shared" si="92"/>
        <v>630</v>
      </c>
      <c r="CM16" s="26" t="str">
        <f t="shared" si="93"/>
        <v>5%-7%</v>
      </c>
      <c r="CN16" s="90"/>
      <c r="CO16" s="374">
        <f t="shared" si="14"/>
        <v>0</v>
      </c>
      <c r="CP16" s="24"/>
      <c r="CQ16" s="24"/>
      <c r="CR16" s="992" t="str">
        <f t="shared" si="94"/>
        <v/>
      </c>
      <c r="CS16" s="987" t="str">
        <f t="shared" si="95"/>
        <v/>
      </c>
      <c r="CT16" s="25"/>
      <c r="CU16" s="744" t="str">
        <f t="shared" si="15"/>
        <v/>
      </c>
      <c r="CV16" s="28" t="str">
        <f t="shared" si="96"/>
        <v>80-L3</v>
      </c>
      <c r="CW16" s="26" t="str">
        <f t="shared" si="97"/>
        <v>GTS-120</v>
      </c>
      <c r="CX16" s="26">
        <f t="shared" si="98"/>
        <v>630</v>
      </c>
      <c r="CY16" s="26" t="str">
        <f t="shared" si="99"/>
        <v>5%-7%</v>
      </c>
      <c r="CZ16" s="90"/>
      <c r="DA16" s="374">
        <f t="shared" si="16"/>
        <v>0</v>
      </c>
      <c r="DB16" s="24"/>
      <c r="DC16" s="24"/>
      <c r="DD16" s="992" t="str">
        <f t="shared" si="100"/>
        <v/>
      </c>
      <c r="DE16" s="987" t="str">
        <f t="shared" si="101"/>
        <v/>
      </c>
      <c r="DF16" s="25"/>
      <c r="DG16" s="744" t="str">
        <f t="shared" si="17"/>
        <v/>
      </c>
      <c r="DH16" s="28" t="str">
        <f t="shared" si="102"/>
        <v>80-L3</v>
      </c>
      <c r="DI16" s="26" t="str">
        <f t="shared" si="103"/>
        <v>GTS-120</v>
      </c>
      <c r="DJ16" s="26">
        <f t="shared" si="104"/>
        <v>630</v>
      </c>
      <c r="DK16" s="26" t="str">
        <f t="shared" si="105"/>
        <v>5%-7%</v>
      </c>
      <c r="DL16" s="90"/>
      <c r="DM16" s="374">
        <f t="shared" si="18"/>
        <v>0</v>
      </c>
      <c r="DN16" s="24"/>
      <c r="DO16" s="24"/>
      <c r="DP16" s="992" t="str">
        <f t="shared" si="106"/>
        <v/>
      </c>
      <c r="DQ16" s="987" t="str">
        <f t="shared" si="107"/>
        <v/>
      </c>
      <c r="DR16" s="25"/>
      <c r="DS16" s="744" t="str">
        <f t="shared" si="19"/>
        <v/>
      </c>
      <c r="DT16" s="740">
        <f t="shared" si="108"/>
        <v>0</v>
      </c>
      <c r="DU16" s="988" t="str">
        <f t="shared" si="109"/>
        <v/>
      </c>
      <c r="DV16" s="28" t="str">
        <f t="shared" si="110"/>
        <v>80-L3</v>
      </c>
      <c r="DW16" s="26" t="str">
        <f t="shared" si="111"/>
        <v>GTS-120</v>
      </c>
      <c r="DX16" s="26">
        <f t="shared" si="112"/>
        <v>630</v>
      </c>
      <c r="DY16" s="26" t="str">
        <f t="shared" si="113"/>
        <v>5%-7%</v>
      </c>
      <c r="DZ16" s="90"/>
      <c r="EA16" s="374">
        <f t="shared" si="20"/>
        <v>0</v>
      </c>
      <c r="EB16" s="24"/>
      <c r="EC16" s="24"/>
      <c r="ED16" s="992" t="str">
        <f t="shared" si="114"/>
        <v/>
      </c>
      <c r="EE16" s="987" t="str">
        <f t="shared" si="115"/>
        <v/>
      </c>
      <c r="EF16" s="25"/>
      <c r="EG16" s="744" t="str">
        <f t="shared" si="21"/>
        <v/>
      </c>
      <c r="EH16" s="28" t="str">
        <f t="shared" si="116"/>
        <v>80-L3</v>
      </c>
      <c r="EI16" s="26" t="str">
        <f t="shared" si="117"/>
        <v>GTS-120</v>
      </c>
      <c r="EJ16" s="26">
        <f t="shared" si="118"/>
        <v>630</v>
      </c>
      <c r="EK16" s="26" t="str">
        <f t="shared" si="119"/>
        <v>5%-7%</v>
      </c>
      <c r="EL16" s="90"/>
      <c r="EM16" s="374">
        <f t="shared" si="22"/>
        <v>0</v>
      </c>
      <c r="EN16" s="24"/>
      <c r="EO16" s="24"/>
      <c r="EP16" s="992" t="str">
        <f t="shared" si="120"/>
        <v/>
      </c>
      <c r="EQ16" s="987" t="str">
        <f t="shared" si="121"/>
        <v/>
      </c>
      <c r="ER16" s="25"/>
      <c r="ES16" s="744" t="str">
        <f t="shared" si="23"/>
        <v/>
      </c>
      <c r="ET16" s="28" t="str">
        <f t="shared" si="122"/>
        <v>80-L3</v>
      </c>
      <c r="EU16" s="26" t="str">
        <f t="shared" si="123"/>
        <v>GTS-120</v>
      </c>
      <c r="EV16" s="26">
        <f t="shared" si="124"/>
        <v>630</v>
      </c>
      <c r="EW16" s="26" t="str">
        <f t="shared" si="125"/>
        <v>5%-7%</v>
      </c>
      <c r="EX16" s="90"/>
      <c r="EY16" s="374">
        <f t="shared" si="24"/>
        <v>0</v>
      </c>
      <c r="EZ16" s="24"/>
      <c r="FA16" s="24"/>
      <c r="FB16" s="992" t="str">
        <f t="shared" si="126"/>
        <v/>
      </c>
      <c r="FC16" s="987" t="str">
        <f t="shared" si="127"/>
        <v/>
      </c>
      <c r="FD16" s="25"/>
      <c r="FE16" s="744" t="str">
        <f t="shared" si="25"/>
        <v/>
      </c>
      <c r="FF16" s="28" t="str">
        <f t="shared" si="128"/>
        <v>80-L3</v>
      </c>
      <c r="FG16" s="26" t="str">
        <f t="shared" si="129"/>
        <v>GTS-120</v>
      </c>
      <c r="FH16" s="26">
        <f t="shared" si="130"/>
        <v>630</v>
      </c>
      <c r="FI16" s="26" t="str">
        <f t="shared" si="131"/>
        <v>5%-7%</v>
      </c>
      <c r="FJ16" s="90"/>
      <c r="FK16" s="374">
        <f t="shared" si="26"/>
        <v>0</v>
      </c>
      <c r="FL16" s="24"/>
      <c r="FM16" s="24"/>
      <c r="FN16" s="992" t="str">
        <f t="shared" si="132"/>
        <v/>
      </c>
      <c r="FO16" s="987" t="str">
        <f t="shared" si="133"/>
        <v/>
      </c>
      <c r="FP16" s="25"/>
      <c r="FQ16" s="744" t="str">
        <f t="shared" si="27"/>
        <v/>
      </c>
      <c r="FR16" s="28" t="str">
        <f t="shared" si="134"/>
        <v>80-L3</v>
      </c>
      <c r="FS16" s="26" t="str">
        <f t="shared" si="135"/>
        <v>GTS-120</v>
      </c>
      <c r="FT16" s="26">
        <f t="shared" si="136"/>
        <v>630</v>
      </c>
      <c r="FU16" s="26" t="str">
        <f t="shared" si="137"/>
        <v>5%-7%</v>
      </c>
      <c r="FV16" s="90"/>
      <c r="FW16" s="374">
        <f t="shared" si="28"/>
        <v>0</v>
      </c>
      <c r="FX16" s="24"/>
      <c r="FY16" s="24"/>
      <c r="FZ16" s="992" t="str">
        <f t="shared" si="138"/>
        <v/>
      </c>
      <c r="GA16" s="987" t="str">
        <f t="shared" si="139"/>
        <v/>
      </c>
      <c r="GB16" s="25"/>
      <c r="GC16" s="744" t="str">
        <f t="shared" si="29"/>
        <v/>
      </c>
      <c r="GD16" s="740">
        <f t="shared" si="140"/>
        <v>0</v>
      </c>
      <c r="GE16" s="988" t="str">
        <f t="shared" si="141"/>
        <v/>
      </c>
      <c r="GF16" s="28" t="str">
        <f t="shared" si="142"/>
        <v>80-L3</v>
      </c>
      <c r="GG16" s="26" t="str">
        <f t="shared" si="143"/>
        <v>GTS-120</v>
      </c>
      <c r="GH16" s="26">
        <f t="shared" si="144"/>
        <v>630</v>
      </c>
      <c r="GI16" s="26" t="str">
        <f t="shared" si="145"/>
        <v>5%-7%</v>
      </c>
      <c r="GJ16" s="90"/>
      <c r="GK16" s="374">
        <f t="shared" si="30"/>
        <v>0</v>
      </c>
      <c r="GL16" s="24"/>
      <c r="GM16" s="24"/>
      <c r="GN16" s="992" t="str">
        <f t="shared" si="146"/>
        <v/>
      </c>
      <c r="GO16" s="987" t="str">
        <f t="shared" si="147"/>
        <v/>
      </c>
      <c r="GP16" s="25"/>
      <c r="GQ16" s="744" t="str">
        <f t="shared" si="31"/>
        <v/>
      </c>
      <c r="GR16" s="28" t="str">
        <f t="shared" si="148"/>
        <v>80-L3</v>
      </c>
      <c r="GS16" s="26" t="str">
        <f t="shared" si="149"/>
        <v>GTS-120</v>
      </c>
      <c r="GT16" s="26">
        <f t="shared" si="150"/>
        <v>630</v>
      </c>
      <c r="GU16" s="26" t="str">
        <f t="shared" si="151"/>
        <v>5%-7%</v>
      </c>
      <c r="GV16" s="90"/>
      <c r="GW16" s="374">
        <f t="shared" si="32"/>
        <v>0</v>
      </c>
      <c r="GX16" s="24"/>
      <c r="GY16" s="24"/>
      <c r="GZ16" s="992" t="str">
        <f t="shared" si="152"/>
        <v/>
      </c>
      <c r="HA16" s="987" t="str">
        <f t="shared" si="153"/>
        <v/>
      </c>
      <c r="HB16" s="25"/>
      <c r="HC16" s="744" t="str">
        <f t="shared" si="33"/>
        <v/>
      </c>
      <c r="HD16" s="28" t="str">
        <f t="shared" si="154"/>
        <v>80-L3</v>
      </c>
      <c r="HE16" s="26" t="str">
        <f t="shared" si="155"/>
        <v>GTS-120</v>
      </c>
      <c r="HF16" s="26">
        <f t="shared" si="156"/>
        <v>630</v>
      </c>
      <c r="HG16" s="26" t="str">
        <f t="shared" si="157"/>
        <v>5%-7%</v>
      </c>
      <c r="HH16" s="90"/>
      <c r="HI16" s="374">
        <f t="shared" si="34"/>
        <v>0</v>
      </c>
      <c r="HJ16" s="24"/>
      <c r="HK16" s="24"/>
      <c r="HL16" s="992" t="str">
        <f t="shared" si="158"/>
        <v/>
      </c>
      <c r="HM16" s="987" t="str">
        <f t="shared" si="159"/>
        <v/>
      </c>
      <c r="HN16" s="25"/>
      <c r="HO16" s="744" t="str">
        <f t="shared" si="35"/>
        <v/>
      </c>
      <c r="HP16" s="28" t="str">
        <f t="shared" si="160"/>
        <v>80-L3</v>
      </c>
      <c r="HQ16" s="26" t="str">
        <f t="shared" si="161"/>
        <v>GTS-120</v>
      </c>
      <c r="HR16" s="26">
        <f t="shared" si="162"/>
        <v>630</v>
      </c>
      <c r="HS16" s="26" t="str">
        <f t="shared" si="163"/>
        <v>5%-7%</v>
      </c>
      <c r="HT16" s="90"/>
      <c r="HU16" s="374">
        <f t="shared" si="36"/>
        <v>0</v>
      </c>
      <c r="HV16" s="24"/>
      <c r="HW16" s="24"/>
      <c r="HX16" s="992" t="str">
        <f t="shared" si="164"/>
        <v/>
      </c>
      <c r="HY16" s="987" t="str">
        <f t="shared" si="165"/>
        <v/>
      </c>
      <c r="HZ16" s="25"/>
      <c r="IA16" s="744" t="str">
        <f t="shared" si="37"/>
        <v/>
      </c>
      <c r="IB16" s="28" t="str">
        <f t="shared" si="166"/>
        <v>80-L3</v>
      </c>
      <c r="IC16" s="26" t="str">
        <f t="shared" si="167"/>
        <v>GTS-120</v>
      </c>
      <c r="ID16" s="26">
        <f t="shared" si="168"/>
        <v>630</v>
      </c>
      <c r="IE16" s="26" t="str">
        <f t="shared" si="169"/>
        <v>5%-7%</v>
      </c>
      <c r="IF16" s="90"/>
      <c r="IG16" s="374">
        <f t="shared" si="38"/>
        <v>0</v>
      </c>
      <c r="IH16" s="24"/>
      <c r="II16" s="24"/>
      <c r="IJ16" s="992" t="str">
        <f t="shared" si="170"/>
        <v/>
      </c>
      <c r="IK16" s="987" t="str">
        <f t="shared" si="171"/>
        <v/>
      </c>
      <c r="IL16" s="25"/>
      <c r="IM16" s="744" t="str">
        <f t="shared" si="39"/>
        <v/>
      </c>
      <c r="IN16" s="740">
        <f t="shared" si="172"/>
        <v>0</v>
      </c>
      <c r="IO16" s="988" t="str">
        <f t="shared" si="173"/>
        <v/>
      </c>
      <c r="IP16" s="28" t="str">
        <f t="shared" si="174"/>
        <v>80-L3</v>
      </c>
      <c r="IQ16" s="26" t="str">
        <f t="shared" si="175"/>
        <v>GTS-120</v>
      </c>
      <c r="IR16" s="26">
        <f t="shared" si="176"/>
        <v>630</v>
      </c>
      <c r="IS16" s="26" t="str">
        <f t="shared" si="177"/>
        <v>5%-7%</v>
      </c>
      <c r="IT16" s="90"/>
      <c r="IU16" s="374">
        <f t="shared" si="40"/>
        <v>0</v>
      </c>
      <c r="IV16" s="24"/>
      <c r="IW16" s="24"/>
      <c r="IX16" s="992" t="str">
        <f t="shared" si="178"/>
        <v/>
      </c>
      <c r="IY16" s="987" t="str">
        <f t="shared" si="179"/>
        <v/>
      </c>
      <c r="IZ16" s="25"/>
      <c r="JA16" s="744" t="str">
        <f t="shared" si="41"/>
        <v/>
      </c>
      <c r="JB16" s="28" t="str">
        <f t="shared" si="180"/>
        <v>80-L3</v>
      </c>
      <c r="JC16" s="26" t="str">
        <f t="shared" si="181"/>
        <v>GTS-120</v>
      </c>
      <c r="JD16" s="26">
        <f t="shared" si="182"/>
        <v>630</v>
      </c>
      <c r="JE16" s="26" t="str">
        <f t="shared" si="183"/>
        <v>5%-7%</v>
      </c>
      <c r="JF16" s="90"/>
      <c r="JG16" s="374">
        <f t="shared" si="42"/>
        <v>0</v>
      </c>
      <c r="JH16" s="24"/>
      <c r="JI16" s="24"/>
      <c r="JJ16" s="992" t="str">
        <f t="shared" si="184"/>
        <v/>
      </c>
      <c r="JK16" s="987" t="str">
        <f t="shared" si="185"/>
        <v/>
      </c>
      <c r="JL16" s="25"/>
      <c r="JM16" s="744" t="str">
        <f t="shared" si="43"/>
        <v/>
      </c>
      <c r="JN16" s="28" t="str">
        <f t="shared" si="186"/>
        <v>80-L3</v>
      </c>
      <c r="JO16" s="26" t="str">
        <f t="shared" si="187"/>
        <v>GTS-120</v>
      </c>
      <c r="JP16" s="26">
        <f t="shared" si="188"/>
        <v>630</v>
      </c>
      <c r="JQ16" s="26" t="str">
        <f t="shared" si="189"/>
        <v>5%-7%</v>
      </c>
      <c r="JR16" s="90"/>
      <c r="JS16" s="374">
        <f t="shared" si="44"/>
        <v>0</v>
      </c>
      <c r="JT16" s="24"/>
      <c r="JU16" s="24"/>
      <c r="JV16" s="992" t="str">
        <f t="shared" si="190"/>
        <v/>
      </c>
      <c r="JW16" s="987" t="str">
        <f t="shared" si="191"/>
        <v/>
      </c>
      <c r="JX16" s="25"/>
      <c r="JY16" s="744" t="str">
        <f t="shared" si="45"/>
        <v/>
      </c>
      <c r="JZ16" s="28" t="str">
        <f t="shared" si="192"/>
        <v>80-L3</v>
      </c>
      <c r="KA16" s="26" t="str">
        <f t="shared" si="193"/>
        <v>GTS-120</v>
      </c>
      <c r="KB16" s="26">
        <f t="shared" si="194"/>
        <v>630</v>
      </c>
      <c r="KC16" s="26" t="str">
        <f t="shared" si="195"/>
        <v>5%-7%</v>
      </c>
      <c r="KD16" s="90"/>
      <c r="KE16" s="374">
        <f t="shared" si="46"/>
        <v>0</v>
      </c>
      <c r="KF16" s="24"/>
      <c r="KG16" s="24"/>
      <c r="KH16" s="992" t="str">
        <f t="shared" si="196"/>
        <v/>
      </c>
      <c r="KI16" s="987" t="str">
        <f t="shared" si="197"/>
        <v/>
      </c>
      <c r="KJ16" s="25"/>
      <c r="KK16" s="744" t="str">
        <f t="shared" si="47"/>
        <v/>
      </c>
      <c r="KL16" s="28" t="str">
        <f t="shared" si="198"/>
        <v>80-L3</v>
      </c>
      <c r="KM16" s="26" t="str">
        <f t="shared" si="199"/>
        <v>GTS-120</v>
      </c>
      <c r="KN16" s="26">
        <f t="shared" si="200"/>
        <v>630</v>
      </c>
      <c r="KO16" s="26" t="str">
        <f t="shared" si="201"/>
        <v>5%-7%</v>
      </c>
      <c r="KP16" s="90"/>
      <c r="KQ16" s="374">
        <f t="shared" si="48"/>
        <v>0</v>
      </c>
      <c r="KR16" s="24"/>
      <c r="KS16" s="24"/>
      <c r="KT16" s="992" t="str">
        <f t="shared" si="202"/>
        <v/>
      </c>
      <c r="KU16" s="987" t="str">
        <f t="shared" si="203"/>
        <v/>
      </c>
      <c r="KV16" s="25"/>
      <c r="KW16" s="744" t="str">
        <f t="shared" si="49"/>
        <v/>
      </c>
      <c r="KX16" s="740">
        <f t="shared" si="204"/>
        <v>0</v>
      </c>
      <c r="KY16" s="988" t="str">
        <f t="shared" si="205"/>
        <v/>
      </c>
    </row>
    <row r="17" spans="1:311" ht="15.75">
      <c r="A17" s="86" t="s">
        <v>374</v>
      </c>
      <c r="B17" s="777" t="s">
        <v>110</v>
      </c>
      <c r="C17" s="26" t="str">
        <f>VLOOKUP($B17,'OP Info'!$C$4:$H$62,4,FALSE)</f>
        <v>GTS-120</v>
      </c>
      <c r="D17" s="26">
        <f>VLOOKUP($B17,'OP Info'!$C$4:$H$62,3,FALSE)</f>
        <v>690</v>
      </c>
      <c r="E17" s="734" t="str">
        <f>CONCATENATE(VLOOKUP($B17,'OP Info'!$C$4:$J$62,5,FALSE),"%-",VLOOKUP($B17,'OP Info'!$C$4:$J$62,6,FALSE),"%")</f>
        <v>5%-7%</v>
      </c>
      <c r="F17" s="90"/>
      <c r="G17" s="374">
        <f t="shared" si="0"/>
        <v>0</v>
      </c>
      <c r="H17" s="24"/>
      <c r="I17" s="24"/>
      <c r="J17" s="992" t="str">
        <f t="shared" si="50"/>
        <v/>
      </c>
      <c r="K17" s="993" t="str">
        <f t="shared" si="51"/>
        <v/>
      </c>
      <c r="L17" s="25"/>
      <c r="M17" s="762" t="str">
        <f t="shared" si="1"/>
        <v/>
      </c>
      <c r="N17" s="331" t="str">
        <f t="shared" si="52"/>
        <v>90-L3</v>
      </c>
      <c r="O17" s="26" t="str">
        <f t="shared" si="53"/>
        <v>GTS-120</v>
      </c>
      <c r="P17" s="26">
        <f t="shared" si="54"/>
        <v>690</v>
      </c>
      <c r="Q17" s="26" t="str">
        <f t="shared" si="55"/>
        <v>5%-7%</v>
      </c>
      <c r="R17" s="90"/>
      <c r="S17" s="374">
        <f t="shared" si="2"/>
        <v>0</v>
      </c>
      <c r="T17" s="24"/>
      <c r="U17" s="24"/>
      <c r="V17" s="992" t="str">
        <f t="shared" si="56"/>
        <v/>
      </c>
      <c r="W17" s="987" t="str">
        <f t="shared" si="57"/>
        <v/>
      </c>
      <c r="X17" s="25"/>
      <c r="Y17" s="739" t="str">
        <f t="shared" si="3"/>
        <v/>
      </c>
      <c r="Z17" s="28" t="str">
        <f t="shared" si="58"/>
        <v>90-L3</v>
      </c>
      <c r="AA17" s="26" t="str">
        <f t="shared" si="59"/>
        <v>GTS-120</v>
      </c>
      <c r="AB17" s="26">
        <f t="shared" si="60"/>
        <v>690</v>
      </c>
      <c r="AC17" s="26" t="str">
        <f t="shared" si="61"/>
        <v>5%-7%</v>
      </c>
      <c r="AD17" s="90"/>
      <c r="AE17" s="374">
        <f t="shared" si="4"/>
        <v>0</v>
      </c>
      <c r="AF17" s="24"/>
      <c r="AG17" s="24"/>
      <c r="AH17" s="992" t="str">
        <f t="shared" si="62"/>
        <v/>
      </c>
      <c r="AI17" s="987" t="str">
        <f t="shared" si="63"/>
        <v/>
      </c>
      <c r="AJ17" s="25"/>
      <c r="AK17" s="739" t="str">
        <f t="shared" si="5"/>
        <v/>
      </c>
      <c r="AL17" s="28" t="str">
        <f t="shared" si="64"/>
        <v>90-L3</v>
      </c>
      <c r="AM17" s="26" t="str">
        <f t="shared" si="65"/>
        <v>GTS-120</v>
      </c>
      <c r="AN17" s="26">
        <f t="shared" si="66"/>
        <v>690</v>
      </c>
      <c r="AO17" s="26" t="str">
        <f t="shared" si="67"/>
        <v>5%-7%</v>
      </c>
      <c r="AP17" s="90"/>
      <c r="AQ17" s="374">
        <f t="shared" si="6"/>
        <v>0</v>
      </c>
      <c r="AR17" s="24"/>
      <c r="AS17" s="24"/>
      <c r="AT17" s="992" t="str">
        <f t="shared" si="68"/>
        <v/>
      </c>
      <c r="AU17" s="987" t="str">
        <f t="shared" si="69"/>
        <v/>
      </c>
      <c r="AV17" s="25"/>
      <c r="AW17" s="739" t="str">
        <f t="shared" si="7"/>
        <v/>
      </c>
      <c r="AX17" s="28" t="str">
        <f t="shared" si="70"/>
        <v>90-L3</v>
      </c>
      <c r="AY17" s="26" t="str">
        <f t="shared" si="71"/>
        <v>GTS-120</v>
      </c>
      <c r="AZ17" s="26">
        <f t="shared" si="72"/>
        <v>690</v>
      </c>
      <c r="BA17" s="26" t="str">
        <f t="shared" si="73"/>
        <v>5%-7%</v>
      </c>
      <c r="BB17" s="90"/>
      <c r="BC17" s="374">
        <f t="shared" si="8"/>
        <v>0</v>
      </c>
      <c r="BD17" s="24"/>
      <c r="BE17" s="24"/>
      <c r="BF17" s="992" t="str">
        <f t="shared" si="74"/>
        <v/>
      </c>
      <c r="BG17" s="987" t="str">
        <f t="shared" si="75"/>
        <v/>
      </c>
      <c r="BH17" s="25"/>
      <c r="BI17" s="739" t="str">
        <f t="shared" si="9"/>
        <v/>
      </c>
      <c r="BJ17" s="740">
        <f t="shared" si="76"/>
        <v>0</v>
      </c>
      <c r="BK17" s="988" t="str">
        <f>L17&amp;X17&amp;AJ17&amp;AV17&amp;BH17</f>
        <v/>
      </c>
      <c r="BL17" s="28" t="str">
        <f t="shared" si="78"/>
        <v>90-L3</v>
      </c>
      <c r="BM17" s="26" t="str">
        <f t="shared" si="79"/>
        <v>GTS-120</v>
      </c>
      <c r="BN17" s="26">
        <f t="shared" si="80"/>
        <v>690</v>
      </c>
      <c r="BO17" s="26" t="str">
        <f t="shared" si="81"/>
        <v>5%-7%</v>
      </c>
      <c r="BP17" s="90"/>
      <c r="BQ17" s="374">
        <f t="shared" si="10"/>
        <v>0</v>
      </c>
      <c r="BR17" s="24"/>
      <c r="BS17" s="24"/>
      <c r="BT17" s="992" t="str">
        <f t="shared" si="82"/>
        <v/>
      </c>
      <c r="BU17" s="987" t="str">
        <f t="shared" si="83"/>
        <v/>
      </c>
      <c r="BV17" s="25"/>
      <c r="BW17" s="744" t="str">
        <f t="shared" si="11"/>
        <v/>
      </c>
      <c r="BX17" s="28" t="str">
        <f t="shared" si="84"/>
        <v>90-L3</v>
      </c>
      <c r="BY17" s="26" t="str">
        <f t="shared" si="85"/>
        <v>GTS-120</v>
      </c>
      <c r="BZ17" s="26">
        <f t="shared" si="86"/>
        <v>690</v>
      </c>
      <c r="CA17" s="26" t="str">
        <f t="shared" si="87"/>
        <v>5%-7%</v>
      </c>
      <c r="CB17" s="90"/>
      <c r="CC17" s="374">
        <f t="shared" si="12"/>
        <v>0</v>
      </c>
      <c r="CD17" s="24"/>
      <c r="CE17" s="24"/>
      <c r="CF17" s="992" t="str">
        <f t="shared" si="88"/>
        <v/>
      </c>
      <c r="CG17" s="987" t="str">
        <f t="shared" si="89"/>
        <v/>
      </c>
      <c r="CH17" s="25"/>
      <c r="CI17" s="744" t="str">
        <f t="shared" si="13"/>
        <v/>
      </c>
      <c r="CJ17" s="28" t="str">
        <f t="shared" si="90"/>
        <v>90-L3</v>
      </c>
      <c r="CK17" s="26" t="str">
        <f t="shared" si="91"/>
        <v>GTS-120</v>
      </c>
      <c r="CL17" s="26">
        <f t="shared" si="92"/>
        <v>690</v>
      </c>
      <c r="CM17" s="26" t="str">
        <f t="shared" si="93"/>
        <v>5%-7%</v>
      </c>
      <c r="CN17" s="90"/>
      <c r="CO17" s="374">
        <f t="shared" si="14"/>
        <v>0</v>
      </c>
      <c r="CP17" s="24"/>
      <c r="CQ17" s="24"/>
      <c r="CR17" s="992" t="str">
        <f t="shared" si="94"/>
        <v/>
      </c>
      <c r="CS17" s="987" t="str">
        <f t="shared" si="95"/>
        <v/>
      </c>
      <c r="CT17" s="25"/>
      <c r="CU17" s="744" t="str">
        <f t="shared" si="15"/>
        <v/>
      </c>
      <c r="CV17" s="28" t="str">
        <f t="shared" si="96"/>
        <v>90-L3</v>
      </c>
      <c r="CW17" s="26" t="str">
        <f t="shared" si="97"/>
        <v>GTS-120</v>
      </c>
      <c r="CX17" s="26">
        <f t="shared" si="98"/>
        <v>690</v>
      </c>
      <c r="CY17" s="26" t="str">
        <f t="shared" si="99"/>
        <v>5%-7%</v>
      </c>
      <c r="CZ17" s="90"/>
      <c r="DA17" s="374">
        <f t="shared" si="16"/>
        <v>0</v>
      </c>
      <c r="DB17" s="24"/>
      <c r="DC17" s="24"/>
      <c r="DD17" s="992" t="str">
        <f t="shared" si="100"/>
        <v/>
      </c>
      <c r="DE17" s="987" t="str">
        <f t="shared" si="101"/>
        <v/>
      </c>
      <c r="DF17" s="25"/>
      <c r="DG17" s="744" t="str">
        <f t="shared" si="17"/>
        <v/>
      </c>
      <c r="DH17" s="28" t="str">
        <f t="shared" si="102"/>
        <v>90-L3</v>
      </c>
      <c r="DI17" s="26" t="str">
        <f t="shared" si="103"/>
        <v>GTS-120</v>
      </c>
      <c r="DJ17" s="26">
        <f t="shared" si="104"/>
        <v>690</v>
      </c>
      <c r="DK17" s="26" t="str">
        <f t="shared" si="105"/>
        <v>5%-7%</v>
      </c>
      <c r="DL17" s="90"/>
      <c r="DM17" s="374">
        <f t="shared" si="18"/>
        <v>0</v>
      </c>
      <c r="DN17" s="24"/>
      <c r="DO17" s="24"/>
      <c r="DP17" s="992" t="str">
        <f t="shared" si="106"/>
        <v/>
      </c>
      <c r="DQ17" s="987" t="str">
        <f t="shared" si="107"/>
        <v/>
      </c>
      <c r="DR17" s="25"/>
      <c r="DS17" s="744" t="str">
        <f t="shared" si="19"/>
        <v/>
      </c>
      <c r="DT17" s="740">
        <f>SUM(BU17,CG17,CS17,DE17,DQ17)</f>
        <v>0</v>
      </c>
      <c r="DU17" s="988" t="str">
        <f t="shared" si="109"/>
        <v/>
      </c>
      <c r="DV17" s="28" t="str">
        <f t="shared" si="110"/>
        <v>90-L3</v>
      </c>
      <c r="DW17" s="26" t="str">
        <f t="shared" si="111"/>
        <v>GTS-120</v>
      </c>
      <c r="DX17" s="26">
        <f t="shared" si="112"/>
        <v>690</v>
      </c>
      <c r="DY17" s="26" t="str">
        <f t="shared" si="113"/>
        <v>5%-7%</v>
      </c>
      <c r="DZ17" s="90"/>
      <c r="EA17" s="374">
        <f t="shared" si="20"/>
        <v>0</v>
      </c>
      <c r="EB17" s="24"/>
      <c r="EC17" s="24"/>
      <c r="ED17" s="992" t="str">
        <f t="shared" si="114"/>
        <v/>
      </c>
      <c r="EE17" s="987" t="str">
        <f t="shared" si="115"/>
        <v/>
      </c>
      <c r="EF17" s="25"/>
      <c r="EG17" s="744" t="str">
        <f t="shared" si="21"/>
        <v/>
      </c>
      <c r="EH17" s="28" t="str">
        <f t="shared" si="116"/>
        <v>90-L3</v>
      </c>
      <c r="EI17" s="26" t="str">
        <f t="shared" si="117"/>
        <v>GTS-120</v>
      </c>
      <c r="EJ17" s="26">
        <f t="shared" si="118"/>
        <v>690</v>
      </c>
      <c r="EK17" s="26" t="str">
        <f t="shared" si="119"/>
        <v>5%-7%</v>
      </c>
      <c r="EL17" s="90"/>
      <c r="EM17" s="374">
        <f t="shared" si="22"/>
        <v>0</v>
      </c>
      <c r="EN17" s="24"/>
      <c r="EO17" s="24"/>
      <c r="EP17" s="992" t="str">
        <f t="shared" si="120"/>
        <v/>
      </c>
      <c r="EQ17" s="987" t="str">
        <f t="shared" si="121"/>
        <v/>
      </c>
      <c r="ER17" s="25"/>
      <c r="ES17" s="744" t="str">
        <f t="shared" si="23"/>
        <v/>
      </c>
      <c r="ET17" s="28" t="str">
        <f t="shared" si="122"/>
        <v>90-L3</v>
      </c>
      <c r="EU17" s="26" t="str">
        <f t="shared" si="123"/>
        <v>GTS-120</v>
      </c>
      <c r="EV17" s="26">
        <f t="shared" si="124"/>
        <v>690</v>
      </c>
      <c r="EW17" s="26" t="str">
        <f t="shared" si="125"/>
        <v>5%-7%</v>
      </c>
      <c r="EX17" s="90"/>
      <c r="EY17" s="374">
        <f t="shared" si="24"/>
        <v>0</v>
      </c>
      <c r="EZ17" s="24"/>
      <c r="FA17" s="24"/>
      <c r="FB17" s="992" t="str">
        <f t="shared" si="126"/>
        <v/>
      </c>
      <c r="FC17" s="987" t="str">
        <f t="shared" si="127"/>
        <v/>
      </c>
      <c r="FD17" s="25"/>
      <c r="FE17" s="744" t="str">
        <f t="shared" si="25"/>
        <v/>
      </c>
      <c r="FF17" s="28" t="str">
        <f t="shared" si="128"/>
        <v>90-L3</v>
      </c>
      <c r="FG17" s="26" t="str">
        <f t="shared" si="129"/>
        <v>GTS-120</v>
      </c>
      <c r="FH17" s="26">
        <f t="shared" si="130"/>
        <v>690</v>
      </c>
      <c r="FI17" s="26" t="str">
        <f t="shared" si="131"/>
        <v>5%-7%</v>
      </c>
      <c r="FJ17" s="90"/>
      <c r="FK17" s="374">
        <f t="shared" si="26"/>
        <v>0</v>
      </c>
      <c r="FL17" s="24"/>
      <c r="FM17" s="24"/>
      <c r="FN17" s="992" t="str">
        <f t="shared" si="132"/>
        <v/>
      </c>
      <c r="FO17" s="987" t="str">
        <f t="shared" si="133"/>
        <v/>
      </c>
      <c r="FP17" s="25"/>
      <c r="FQ17" s="744" t="str">
        <f t="shared" si="27"/>
        <v/>
      </c>
      <c r="FR17" s="28" t="str">
        <f t="shared" si="134"/>
        <v>90-L3</v>
      </c>
      <c r="FS17" s="26" t="str">
        <f t="shared" si="135"/>
        <v>GTS-120</v>
      </c>
      <c r="FT17" s="26">
        <f t="shared" si="136"/>
        <v>690</v>
      </c>
      <c r="FU17" s="26" t="str">
        <f t="shared" si="137"/>
        <v>5%-7%</v>
      </c>
      <c r="FV17" s="90"/>
      <c r="FW17" s="374">
        <f t="shared" si="28"/>
        <v>0</v>
      </c>
      <c r="FX17" s="24"/>
      <c r="FY17" s="24"/>
      <c r="FZ17" s="992" t="str">
        <f t="shared" si="138"/>
        <v/>
      </c>
      <c r="GA17" s="987" t="str">
        <f t="shared" si="139"/>
        <v/>
      </c>
      <c r="GB17" s="25"/>
      <c r="GC17" s="744" t="str">
        <f t="shared" si="29"/>
        <v/>
      </c>
      <c r="GD17" s="740">
        <f>SUM(EE17,EQ17,FC17,FO17,GA17)</f>
        <v>0</v>
      </c>
      <c r="GE17" s="988" t="str">
        <f t="shared" si="141"/>
        <v/>
      </c>
      <c r="GF17" s="28" t="str">
        <f t="shared" si="142"/>
        <v>90-L3</v>
      </c>
      <c r="GG17" s="26" t="str">
        <f t="shared" si="143"/>
        <v>GTS-120</v>
      </c>
      <c r="GH17" s="26">
        <f t="shared" si="144"/>
        <v>690</v>
      </c>
      <c r="GI17" s="26" t="str">
        <f t="shared" si="145"/>
        <v>5%-7%</v>
      </c>
      <c r="GJ17" s="90"/>
      <c r="GK17" s="374">
        <f t="shared" si="30"/>
        <v>0</v>
      </c>
      <c r="GL17" s="24"/>
      <c r="GM17" s="24"/>
      <c r="GN17" s="992" t="str">
        <f t="shared" si="146"/>
        <v/>
      </c>
      <c r="GO17" s="987" t="str">
        <f t="shared" si="147"/>
        <v/>
      </c>
      <c r="GP17" s="25"/>
      <c r="GQ17" s="744" t="str">
        <f t="shared" si="31"/>
        <v/>
      </c>
      <c r="GR17" s="28" t="str">
        <f t="shared" si="148"/>
        <v>90-L3</v>
      </c>
      <c r="GS17" s="26" t="str">
        <f t="shared" si="149"/>
        <v>GTS-120</v>
      </c>
      <c r="GT17" s="26">
        <f t="shared" si="150"/>
        <v>690</v>
      </c>
      <c r="GU17" s="26" t="str">
        <f t="shared" si="151"/>
        <v>5%-7%</v>
      </c>
      <c r="GV17" s="90"/>
      <c r="GW17" s="374">
        <f t="shared" si="32"/>
        <v>0</v>
      </c>
      <c r="GX17" s="24"/>
      <c r="GY17" s="24"/>
      <c r="GZ17" s="992" t="str">
        <f t="shared" si="152"/>
        <v/>
      </c>
      <c r="HA17" s="987" t="str">
        <f t="shared" si="153"/>
        <v/>
      </c>
      <c r="HB17" s="25"/>
      <c r="HC17" s="744" t="str">
        <f t="shared" si="33"/>
        <v/>
      </c>
      <c r="HD17" s="28" t="str">
        <f t="shared" si="154"/>
        <v>90-L3</v>
      </c>
      <c r="HE17" s="26" t="str">
        <f t="shared" si="155"/>
        <v>GTS-120</v>
      </c>
      <c r="HF17" s="26">
        <f t="shared" si="156"/>
        <v>690</v>
      </c>
      <c r="HG17" s="26" t="str">
        <f t="shared" si="157"/>
        <v>5%-7%</v>
      </c>
      <c r="HH17" s="90"/>
      <c r="HI17" s="374">
        <f t="shared" si="34"/>
        <v>0</v>
      </c>
      <c r="HJ17" s="24"/>
      <c r="HK17" s="24"/>
      <c r="HL17" s="992" t="str">
        <f t="shared" si="158"/>
        <v/>
      </c>
      <c r="HM17" s="987" t="str">
        <f t="shared" si="159"/>
        <v/>
      </c>
      <c r="HN17" s="25"/>
      <c r="HO17" s="744" t="str">
        <f t="shared" si="35"/>
        <v/>
      </c>
      <c r="HP17" s="28" t="str">
        <f t="shared" si="160"/>
        <v>90-L3</v>
      </c>
      <c r="HQ17" s="26" t="str">
        <f t="shared" si="161"/>
        <v>GTS-120</v>
      </c>
      <c r="HR17" s="26">
        <f t="shared" si="162"/>
        <v>690</v>
      </c>
      <c r="HS17" s="26" t="str">
        <f t="shared" si="163"/>
        <v>5%-7%</v>
      </c>
      <c r="HT17" s="90"/>
      <c r="HU17" s="374">
        <f t="shared" si="36"/>
        <v>0</v>
      </c>
      <c r="HV17" s="24"/>
      <c r="HW17" s="24"/>
      <c r="HX17" s="992" t="str">
        <f t="shared" si="164"/>
        <v/>
      </c>
      <c r="HY17" s="987" t="str">
        <f t="shared" si="165"/>
        <v/>
      </c>
      <c r="HZ17" s="25"/>
      <c r="IA17" s="744" t="str">
        <f t="shared" si="37"/>
        <v/>
      </c>
      <c r="IB17" s="28" t="str">
        <f t="shared" si="166"/>
        <v>90-L3</v>
      </c>
      <c r="IC17" s="26" t="str">
        <f t="shared" si="167"/>
        <v>GTS-120</v>
      </c>
      <c r="ID17" s="26">
        <f t="shared" si="168"/>
        <v>690</v>
      </c>
      <c r="IE17" s="26" t="str">
        <f t="shared" si="169"/>
        <v>5%-7%</v>
      </c>
      <c r="IF17" s="90"/>
      <c r="IG17" s="374">
        <f t="shared" si="38"/>
        <v>0</v>
      </c>
      <c r="IH17" s="24"/>
      <c r="II17" s="24"/>
      <c r="IJ17" s="992" t="str">
        <f t="shared" si="170"/>
        <v/>
      </c>
      <c r="IK17" s="987" t="str">
        <f t="shared" si="171"/>
        <v/>
      </c>
      <c r="IL17" s="25"/>
      <c r="IM17" s="744" t="str">
        <f t="shared" si="39"/>
        <v/>
      </c>
      <c r="IN17" s="740">
        <f>SUM(GO17,HA17,HM17,HY17,IK17)</f>
        <v>0</v>
      </c>
      <c r="IO17" s="988" t="str">
        <f t="shared" si="173"/>
        <v/>
      </c>
      <c r="IP17" s="28" t="str">
        <f t="shared" si="174"/>
        <v>90-L3</v>
      </c>
      <c r="IQ17" s="26" t="str">
        <f t="shared" si="175"/>
        <v>GTS-120</v>
      </c>
      <c r="IR17" s="26">
        <f t="shared" si="176"/>
        <v>690</v>
      </c>
      <c r="IS17" s="26" t="str">
        <f t="shared" si="177"/>
        <v>5%-7%</v>
      </c>
      <c r="IT17" s="90"/>
      <c r="IU17" s="374">
        <f t="shared" si="40"/>
        <v>0</v>
      </c>
      <c r="IV17" s="24"/>
      <c r="IW17" s="24"/>
      <c r="IX17" s="992" t="str">
        <f t="shared" si="178"/>
        <v/>
      </c>
      <c r="IY17" s="987" t="str">
        <f t="shared" si="179"/>
        <v/>
      </c>
      <c r="IZ17" s="25"/>
      <c r="JA17" s="744" t="str">
        <f t="shared" si="41"/>
        <v/>
      </c>
      <c r="JB17" s="28" t="str">
        <f t="shared" si="180"/>
        <v>90-L3</v>
      </c>
      <c r="JC17" s="26" t="str">
        <f t="shared" si="181"/>
        <v>GTS-120</v>
      </c>
      <c r="JD17" s="26">
        <f t="shared" si="182"/>
        <v>690</v>
      </c>
      <c r="JE17" s="26" t="str">
        <f t="shared" si="183"/>
        <v>5%-7%</v>
      </c>
      <c r="JF17" s="90"/>
      <c r="JG17" s="374">
        <f t="shared" si="42"/>
        <v>0</v>
      </c>
      <c r="JH17" s="24"/>
      <c r="JI17" s="24"/>
      <c r="JJ17" s="992" t="str">
        <f t="shared" si="184"/>
        <v/>
      </c>
      <c r="JK17" s="987" t="str">
        <f t="shared" si="185"/>
        <v/>
      </c>
      <c r="JL17" s="25"/>
      <c r="JM17" s="744" t="str">
        <f t="shared" si="43"/>
        <v/>
      </c>
      <c r="JN17" s="28" t="str">
        <f t="shared" si="186"/>
        <v>90-L3</v>
      </c>
      <c r="JO17" s="26" t="str">
        <f t="shared" si="187"/>
        <v>GTS-120</v>
      </c>
      <c r="JP17" s="26">
        <f t="shared" si="188"/>
        <v>690</v>
      </c>
      <c r="JQ17" s="26" t="str">
        <f t="shared" si="189"/>
        <v>5%-7%</v>
      </c>
      <c r="JR17" s="90"/>
      <c r="JS17" s="374">
        <f t="shared" si="44"/>
        <v>0</v>
      </c>
      <c r="JT17" s="24"/>
      <c r="JU17" s="24"/>
      <c r="JV17" s="992" t="str">
        <f t="shared" si="190"/>
        <v/>
      </c>
      <c r="JW17" s="987" t="str">
        <f t="shared" si="191"/>
        <v/>
      </c>
      <c r="JX17" s="25"/>
      <c r="JY17" s="744" t="str">
        <f t="shared" si="45"/>
        <v/>
      </c>
      <c r="JZ17" s="28" t="str">
        <f t="shared" si="192"/>
        <v>90-L3</v>
      </c>
      <c r="KA17" s="26" t="str">
        <f t="shared" si="193"/>
        <v>GTS-120</v>
      </c>
      <c r="KB17" s="26">
        <f t="shared" si="194"/>
        <v>690</v>
      </c>
      <c r="KC17" s="26" t="str">
        <f t="shared" si="195"/>
        <v>5%-7%</v>
      </c>
      <c r="KD17" s="90"/>
      <c r="KE17" s="374">
        <f t="shared" si="46"/>
        <v>0</v>
      </c>
      <c r="KF17" s="24"/>
      <c r="KG17" s="24"/>
      <c r="KH17" s="992" t="str">
        <f t="shared" si="196"/>
        <v/>
      </c>
      <c r="KI17" s="987" t="str">
        <f t="shared" si="197"/>
        <v/>
      </c>
      <c r="KJ17" s="25"/>
      <c r="KK17" s="744" t="str">
        <f t="shared" si="47"/>
        <v/>
      </c>
      <c r="KL17" s="28" t="str">
        <f t="shared" si="198"/>
        <v>90-L3</v>
      </c>
      <c r="KM17" s="26" t="str">
        <f t="shared" si="199"/>
        <v>GTS-120</v>
      </c>
      <c r="KN17" s="26">
        <f t="shared" si="200"/>
        <v>690</v>
      </c>
      <c r="KO17" s="26" t="str">
        <f t="shared" si="201"/>
        <v>5%-7%</v>
      </c>
      <c r="KP17" s="90"/>
      <c r="KQ17" s="374">
        <f t="shared" si="48"/>
        <v>0</v>
      </c>
      <c r="KR17" s="24"/>
      <c r="KS17" s="24"/>
      <c r="KT17" s="992" t="str">
        <f t="shared" si="202"/>
        <v/>
      </c>
      <c r="KU17" s="987" t="str">
        <f t="shared" si="203"/>
        <v/>
      </c>
      <c r="KV17" s="25"/>
      <c r="KW17" s="744" t="str">
        <f t="shared" si="49"/>
        <v/>
      </c>
      <c r="KX17" s="740">
        <f>SUM(IY17,JK17,JW17,KI17,KU17)</f>
        <v>0</v>
      </c>
      <c r="KY17" s="988" t="str">
        <f t="shared" si="205"/>
        <v/>
      </c>
    </row>
    <row r="18" spans="1:311" ht="15.75">
      <c r="A18" s="86" t="s">
        <v>374</v>
      </c>
      <c r="B18" s="777" t="s">
        <v>113</v>
      </c>
      <c r="C18" s="26" t="str">
        <f>VLOOKUP($B18,'OP Info'!$C$4:$H$62,4,FALSE)</f>
        <v>MDS-570</v>
      </c>
      <c r="D18" s="26">
        <f>VLOOKUP($B18,'OP Info'!$C$4:$H$62,3,FALSE)</f>
        <v>850</v>
      </c>
      <c r="E18" s="734" t="str">
        <f>CONCATENATE(VLOOKUP($B18,'OP Info'!$C$4:$J$62,5,FALSE),"%-",VLOOKUP($B18,'OP Info'!$C$4:$J$62,6,FALSE),"%")</f>
        <v>7%-9%</v>
      </c>
      <c r="F18" s="90"/>
      <c r="G18" s="374">
        <f t="shared" si="0"/>
        <v>0</v>
      </c>
      <c r="H18" s="24"/>
      <c r="I18" s="24"/>
      <c r="J18" s="992" t="str">
        <f t="shared" ref="J18:J19" si="206">IF(F18="","",IF(G18&gt;0.069999,"",((8-ROUND(G18*100,1))*0.01)*D18))</f>
        <v/>
      </c>
      <c r="K18" s="993" t="str">
        <f t="shared" si="51"/>
        <v/>
      </c>
      <c r="L18" s="25"/>
      <c r="M18" s="762" t="str">
        <f t="shared" si="1"/>
        <v/>
      </c>
      <c r="N18" s="331" t="str">
        <f t="shared" si="52"/>
        <v>100A-L3</v>
      </c>
      <c r="O18" s="26" t="str">
        <f t="shared" si="53"/>
        <v>MDS-570</v>
      </c>
      <c r="P18" s="26">
        <f t="shared" si="54"/>
        <v>850</v>
      </c>
      <c r="Q18" s="26" t="str">
        <f t="shared" si="55"/>
        <v>7%-9%</v>
      </c>
      <c r="R18" s="90"/>
      <c r="S18" s="374">
        <f t="shared" si="2"/>
        <v>0</v>
      </c>
      <c r="T18" s="24"/>
      <c r="U18" s="24"/>
      <c r="V18" s="992" t="str">
        <f t="shared" ref="V18:V19" si="207">IF(R18="","",IF(S18&gt;0.069999,"",((8-ROUND(S18*100,1))*0.01)*P18))</f>
        <v/>
      </c>
      <c r="W18" s="987" t="str">
        <f t="shared" si="57"/>
        <v/>
      </c>
      <c r="X18" s="25"/>
      <c r="Y18" s="739" t="str">
        <f t="shared" si="3"/>
        <v/>
      </c>
      <c r="Z18" s="28" t="str">
        <f t="shared" si="58"/>
        <v>100A-L3</v>
      </c>
      <c r="AA18" s="26" t="str">
        <f t="shared" si="59"/>
        <v>MDS-570</v>
      </c>
      <c r="AB18" s="26">
        <f t="shared" si="60"/>
        <v>850</v>
      </c>
      <c r="AC18" s="26" t="str">
        <f t="shared" si="61"/>
        <v>7%-9%</v>
      </c>
      <c r="AD18" s="90"/>
      <c r="AE18" s="374">
        <f t="shared" si="4"/>
        <v>0</v>
      </c>
      <c r="AF18" s="24"/>
      <c r="AG18" s="24"/>
      <c r="AH18" s="992" t="str">
        <f t="shared" ref="AH18:AH19" si="208">IF(AD18="","",IF(AE18&gt;0.069999,"",((8-ROUND(AE18*100,1))*0.01)*AB18))</f>
        <v/>
      </c>
      <c r="AI18" s="987" t="str">
        <f t="shared" si="63"/>
        <v/>
      </c>
      <c r="AJ18" s="25"/>
      <c r="AK18" s="739" t="str">
        <f t="shared" si="5"/>
        <v/>
      </c>
      <c r="AL18" s="28" t="str">
        <f t="shared" si="64"/>
        <v>100A-L3</v>
      </c>
      <c r="AM18" s="26" t="str">
        <f t="shared" si="65"/>
        <v>MDS-570</v>
      </c>
      <c r="AN18" s="26">
        <f t="shared" si="66"/>
        <v>850</v>
      </c>
      <c r="AO18" s="26" t="str">
        <f t="shared" si="67"/>
        <v>7%-9%</v>
      </c>
      <c r="AP18" s="90"/>
      <c r="AQ18" s="374">
        <f t="shared" si="6"/>
        <v>0</v>
      </c>
      <c r="AR18" s="24"/>
      <c r="AS18" s="24"/>
      <c r="AT18" s="992" t="str">
        <f t="shared" ref="AT18:AT19" si="209">IF(AP18="","",IF(AQ18&gt;0.069999,"",((8-ROUND(AQ18*100,1))*0.01)*AN18))</f>
        <v/>
      </c>
      <c r="AU18" s="987" t="str">
        <f t="shared" si="69"/>
        <v/>
      </c>
      <c r="AV18" s="25"/>
      <c r="AW18" s="739" t="str">
        <f t="shared" si="7"/>
        <v/>
      </c>
      <c r="AX18" s="28" t="str">
        <f t="shared" si="70"/>
        <v>100A-L3</v>
      </c>
      <c r="AY18" s="26" t="str">
        <f t="shared" si="71"/>
        <v>MDS-570</v>
      </c>
      <c r="AZ18" s="26">
        <f t="shared" si="72"/>
        <v>850</v>
      </c>
      <c r="BA18" s="26" t="str">
        <f t="shared" si="73"/>
        <v>7%-9%</v>
      </c>
      <c r="BB18" s="90"/>
      <c r="BC18" s="374">
        <f t="shared" si="8"/>
        <v>0</v>
      </c>
      <c r="BD18" s="24"/>
      <c r="BE18" s="24"/>
      <c r="BF18" s="992" t="str">
        <f t="shared" ref="BF18:BF19" si="210">IF(BB18="","",IF(BC18&gt;0.069999,"",((8-ROUND(BC18*100,1))*0.01)*AZ18))</f>
        <v/>
      </c>
      <c r="BG18" s="987" t="str">
        <f t="shared" si="75"/>
        <v/>
      </c>
      <c r="BH18" s="25"/>
      <c r="BI18" s="739" t="str">
        <f t="shared" si="9"/>
        <v/>
      </c>
      <c r="BJ18" s="740">
        <f t="shared" si="76"/>
        <v>0</v>
      </c>
      <c r="BK18" s="988" t="str">
        <f t="shared" si="77"/>
        <v/>
      </c>
      <c r="BL18" s="28" t="str">
        <f t="shared" si="78"/>
        <v>100A-L3</v>
      </c>
      <c r="BM18" s="26" t="str">
        <f t="shared" si="79"/>
        <v>MDS-570</v>
      </c>
      <c r="BN18" s="26">
        <f t="shared" si="80"/>
        <v>850</v>
      </c>
      <c r="BO18" s="26" t="str">
        <f t="shared" si="81"/>
        <v>7%-9%</v>
      </c>
      <c r="BP18" s="90"/>
      <c r="BQ18" s="374">
        <f t="shared" si="10"/>
        <v>0</v>
      </c>
      <c r="BR18" s="24"/>
      <c r="BS18" s="24"/>
      <c r="BT18" s="992" t="str">
        <f t="shared" ref="BT18:BT19" si="211">IF(BP18="","",IF(BQ18&gt;0.069999,"",((8-ROUND(BQ18*100,1))*0.01)*BN18))</f>
        <v/>
      </c>
      <c r="BU18" s="987" t="str">
        <f t="shared" si="83"/>
        <v/>
      </c>
      <c r="BV18" s="25"/>
      <c r="BW18" s="744" t="str">
        <f t="shared" si="11"/>
        <v/>
      </c>
      <c r="BX18" s="28" t="str">
        <f t="shared" si="84"/>
        <v>100A-L3</v>
      </c>
      <c r="BY18" s="26" t="str">
        <f t="shared" si="85"/>
        <v>MDS-570</v>
      </c>
      <c r="BZ18" s="26">
        <f t="shared" si="86"/>
        <v>850</v>
      </c>
      <c r="CA18" s="26" t="str">
        <f t="shared" si="87"/>
        <v>7%-9%</v>
      </c>
      <c r="CB18" s="90"/>
      <c r="CC18" s="374">
        <f t="shared" si="12"/>
        <v>0</v>
      </c>
      <c r="CD18" s="24"/>
      <c r="CE18" s="24"/>
      <c r="CF18" s="992" t="str">
        <f t="shared" ref="CF18:CF19" si="212">IF(CB18="","",IF(CC18&gt;0.069999,"",((8-ROUND(CC18*100,1))*0.01)*BZ18))</f>
        <v/>
      </c>
      <c r="CG18" s="987" t="str">
        <f t="shared" si="89"/>
        <v/>
      </c>
      <c r="CH18" s="25"/>
      <c r="CI18" s="744" t="str">
        <f t="shared" si="13"/>
        <v/>
      </c>
      <c r="CJ18" s="28" t="str">
        <f t="shared" si="90"/>
        <v>100A-L3</v>
      </c>
      <c r="CK18" s="26" t="str">
        <f t="shared" si="91"/>
        <v>MDS-570</v>
      </c>
      <c r="CL18" s="26">
        <f t="shared" si="92"/>
        <v>850</v>
      </c>
      <c r="CM18" s="26" t="str">
        <f t="shared" si="93"/>
        <v>7%-9%</v>
      </c>
      <c r="CN18" s="90"/>
      <c r="CO18" s="374">
        <f t="shared" si="14"/>
        <v>0</v>
      </c>
      <c r="CP18" s="24"/>
      <c r="CQ18" s="24"/>
      <c r="CR18" s="992" t="str">
        <f t="shared" ref="CR18:CR19" si="213">IF(CN18="","",IF(CO18&gt;0.069999,"",((8-ROUND(CO18*100,1))*0.01)*CL18))</f>
        <v/>
      </c>
      <c r="CS18" s="987" t="str">
        <f t="shared" si="95"/>
        <v/>
      </c>
      <c r="CT18" s="25"/>
      <c r="CU18" s="744" t="str">
        <f t="shared" si="15"/>
        <v/>
      </c>
      <c r="CV18" s="28" t="str">
        <f t="shared" si="96"/>
        <v>100A-L3</v>
      </c>
      <c r="CW18" s="26" t="str">
        <f t="shared" si="97"/>
        <v>MDS-570</v>
      </c>
      <c r="CX18" s="26">
        <f t="shared" si="98"/>
        <v>850</v>
      </c>
      <c r="CY18" s="26" t="str">
        <f t="shared" si="99"/>
        <v>7%-9%</v>
      </c>
      <c r="CZ18" s="90"/>
      <c r="DA18" s="374">
        <f t="shared" si="16"/>
        <v>0</v>
      </c>
      <c r="DB18" s="24"/>
      <c r="DC18" s="24"/>
      <c r="DD18" s="992" t="str">
        <f t="shared" ref="DD18:DD19" si="214">IF(CZ18="","",IF(DA18&gt;0.069999,"",((8-ROUND(DA18*100,1))*0.01)*CX18))</f>
        <v/>
      </c>
      <c r="DE18" s="987" t="str">
        <f t="shared" si="101"/>
        <v/>
      </c>
      <c r="DF18" s="25"/>
      <c r="DG18" s="744" t="str">
        <f t="shared" si="17"/>
        <v/>
      </c>
      <c r="DH18" s="28" t="str">
        <f t="shared" si="102"/>
        <v>100A-L3</v>
      </c>
      <c r="DI18" s="26" t="str">
        <f t="shared" si="103"/>
        <v>MDS-570</v>
      </c>
      <c r="DJ18" s="26">
        <f t="shared" si="104"/>
        <v>850</v>
      </c>
      <c r="DK18" s="26" t="str">
        <f t="shared" si="105"/>
        <v>7%-9%</v>
      </c>
      <c r="DL18" s="90"/>
      <c r="DM18" s="374">
        <f t="shared" si="18"/>
        <v>0</v>
      </c>
      <c r="DN18" s="24"/>
      <c r="DO18" s="24"/>
      <c r="DP18" s="992" t="str">
        <f t="shared" ref="DP18:DP19" si="215">IF(DL18="","",IF(DM18&gt;0.069999,"",((8-ROUND(DM18*100,1))*0.01)*DJ18))</f>
        <v/>
      </c>
      <c r="DQ18" s="987" t="str">
        <f t="shared" si="107"/>
        <v/>
      </c>
      <c r="DR18" s="25"/>
      <c r="DS18" s="744" t="str">
        <f t="shared" si="19"/>
        <v/>
      </c>
      <c r="DT18" s="740">
        <f t="shared" si="108"/>
        <v>0</v>
      </c>
      <c r="DU18" s="988" t="str">
        <f t="shared" si="109"/>
        <v/>
      </c>
      <c r="DV18" s="28" t="str">
        <f t="shared" si="110"/>
        <v>100A-L3</v>
      </c>
      <c r="DW18" s="26" t="str">
        <f t="shared" si="111"/>
        <v>MDS-570</v>
      </c>
      <c r="DX18" s="26">
        <f t="shared" si="112"/>
        <v>850</v>
      </c>
      <c r="DY18" s="26" t="str">
        <f t="shared" si="113"/>
        <v>7%-9%</v>
      </c>
      <c r="DZ18" s="90"/>
      <c r="EA18" s="374">
        <f t="shared" si="20"/>
        <v>0</v>
      </c>
      <c r="EB18" s="24"/>
      <c r="EC18" s="24"/>
      <c r="ED18" s="992" t="str">
        <f t="shared" ref="ED18:ED19" si="216">IF(DZ18="","",IF(EA18&gt;0.069999,"",((8-ROUND(EA18*100,1))*0.01)*DX18))</f>
        <v/>
      </c>
      <c r="EE18" s="987" t="str">
        <f t="shared" si="115"/>
        <v/>
      </c>
      <c r="EF18" s="25"/>
      <c r="EG18" s="744" t="str">
        <f t="shared" si="21"/>
        <v/>
      </c>
      <c r="EH18" s="28" t="str">
        <f t="shared" si="116"/>
        <v>100A-L3</v>
      </c>
      <c r="EI18" s="26" t="str">
        <f t="shared" si="117"/>
        <v>MDS-570</v>
      </c>
      <c r="EJ18" s="26">
        <f t="shared" si="118"/>
        <v>850</v>
      </c>
      <c r="EK18" s="26" t="str">
        <f t="shared" si="119"/>
        <v>7%-9%</v>
      </c>
      <c r="EL18" s="90"/>
      <c r="EM18" s="374">
        <f t="shared" si="22"/>
        <v>0</v>
      </c>
      <c r="EN18" s="24"/>
      <c r="EO18" s="24"/>
      <c r="EP18" s="992" t="str">
        <f t="shared" ref="EP18:EP19" si="217">IF(EL18="","",IF(EM18&gt;0.069999,"",((8-ROUND(EM18*100,1))*0.01)*EJ18))</f>
        <v/>
      </c>
      <c r="EQ18" s="987" t="str">
        <f t="shared" si="121"/>
        <v/>
      </c>
      <c r="ER18" s="25"/>
      <c r="ES18" s="744" t="str">
        <f t="shared" si="23"/>
        <v/>
      </c>
      <c r="ET18" s="28" t="str">
        <f t="shared" si="122"/>
        <v>100A-L3</v>
      </c>
      <c r="EU18" s="26" t="str">
        <f t="shared" si="123"/>
        <v>MDS-570</v>
      </c>
      <c r="EV18" s="26">
        <f t="shared" si="124"/>
        <v>850</v>
      </c>
      <c r="EW18" s="26" t="str">
        <f t="shared" si="125"/>
        <v>7%-9%</v>
      </c>
      <c r="EX18" s="90"/>
      <c r="EY18" s="374">
        <f t="shared" si="24"/>
        <v>0</v>
      </c>
      <c r="EZ18" s="24"/>
      <c r="FA18" s="24"/>
      <c r="FB18" s="992" t="str">
        <f t="shared" ref="FB18:FB19" si="218">IF(EX18="","",IF(EY18&gt;0.069999,"",((8-ROUND(EY18*100,1))*0.01)*EV18))</f>
        <v/>
      </c>
      <c r="FC18" s="987" t="str">
        <f t="shared" si="127"/>
        <v/>
      </c>
      <c r="FD18" s="25"/>
      <c r="FE18" s="744" t="str">
        <f t="shared" si="25"/>
        <v/>
      </c>
      <c r="FF18" s="28" t="str">
        <f t="shared" si="128"/>
        <v>100A-L3</v>
      </c>
      <c r="FG18" s="26" t="str">
        <f t="shared" si="129"/>
        <v>MDS-570</v>
      </c>
      <c r="FH18" s="26">
        <f t="shared" si="130"/>
        <v>850</v>
      </c>
      <c r="FI18" s="26" t="str">
        <f t="shared" si="131"/>
        <v>7%-9%</v>
      </c>
      <c r="FJ18" s="90"/>
      <c r="FK18" s="374">
        <f t="shared" si="26"/>
        <v>0</v>
      </c>
      <c r="FL18" s="24"/>
      <c r="FM18" s="24"/>
      <c r="FN18" s="992" t="str">
        <f t="shared" ref="FN18:FN19" si="219">IF(FJ18="","",IF(FK18&gt;0.069999,"",((8-ROUND(FK18*100,1))*0.01)*FH18))</f>
        <v/>
      </c>
      <c r="FO18" s="987" t="str">
        <f t="shared" si="133"/>
        <v/>
      </c>
      <c r="FP18" s="25"/>
      <c r="FQ18" s="744" t="str">
        <f t="shared" si="27"/>
        <v/>
      </c>
      <c r="FR18" s="28" t="str">
        <f t="shared" si="134"/>
        <v>100A-L3</v>
      </c>
      <c r="FS18" s="26" t="str">
        <f t="shared" si="135"/>
        <v>MDS-570</v>
      </c>
      <c r="FT18" s="26">
        <f t="shared" si="136"/>
        <v>850</v>
      </c>
      <c r="FU18" s="26" t="str">
        <f t="shared" si="137"/>
        <v>7%-9%</v>
      </c>
      <c r="FV18" s="90"/>
      <c r="FW18" s="374">
        <f t="shared" si="28"/>
        <v>0</v>
      </c>
      <c r="FX18" s="24"/>
      <c r="FY18" s="24"/>
      <c r="FZ18" s="992" t="str">
        <f t="shared" ref="FZ18:FZ19" si="220">IF(FV18="","",IF(FW18&gt;0.069999,"",((8-ROUND(FW18*100,1))*0.01)*FT18))</f>
        <v/>
      </c>
      <c r="GA18" s="987" t="str">
        <f t="shared" si="139"/>
        <v/>
      </c>
      <c r="GB18" s="25"/>
      <c r="GC18" s="744" t="str">
        <f t="shared" si="29"/>
        <v/>
      </c>
      <c r="GD18" s="740">
        <f t="shared" si="140"/>
        <v>0</v>
      </c>
      <c r="GE18" s="988" t="str">
        <f t="shared" si="141"/>
        <v/>
      </c>
      <c r="GF18" s="28" t="str">
        <f t="shared" si="142"/>
        <v>100A-L3</v>
      </c>
      <c r="GG18" s="26" t="str">
        <f t="shared" si="143"/>
        <v>MDS-570</v>
      </c>
      <c r="GH18" s="26">
        <f t="shared" si="144"/>
        <v>850</v>
      </c>
      <c r="GI18" s="26" t="str">
        <f t="shared" si="145"/>
        <v>7%-9%</v>
      </c>
      <c r="GJ18" s="90"/>
      <c r="GK18" s="374">
        <f t="shared" si="30"/>
        <v>0</v>
      </c>
      <c r="GL18" s="24"/>
      <c r="GM18" s="24"/>
      <c r="GN18" s="992" t="str">
        <f t="shared" ref="GN18:GN19" si="221">IF(GJ18="","",IF(GK18&gt;0.069999,"",((8-ROUND(GK18*100,1))*0.01)*GH18))</f>
        <v/>
      </c>
      <c r="GO18" s="987" t="str">
        <f t="shared" si="147"/>
        <v/>
      </c>
      <c r="GP18" s="25"/>
      <c r="GQ18" s="744" t="str">
        <f t="shared" si="31"/>
        <v/>
      </c>
      <c r="GR18" s="28" t="str">
        <f t="shared" si="148"/>
        <v>100A-L3</v>
      </c>
      <c r="GS18" s="26" t="str">
        <f t="shared" si="149"/>
        <v>MDS-570</v>
      </c>
      <c r="GT18" s="26">
        <f t="shared" si="150"/>
        <v>850</v>
      </c>
      <c r="GU18" s="26" t="str">
        <f t="shared" si="151"/>
        <v>7%-9%</v>
      </c>
      <c r="GV18" s="90"/>
      <c r="GW18" s="374">
        <f t="shared" si="32"/>
        <v>0</v>
      </c>
      <c r="GX18" s="24"/>
      <c r="GY18" s="24"/>
      <c r="GZ18" s="992" t="str">
        <f t="shared" ref="GZ18:GZ19" si="222">IF(GV18="","",IF(GW18&gt;0.069999,"",((8-ROUND(GW18*100,1))*0.01)*GT18))</f>
        <v/>
      </c>
      <c r="HA18" s="987" t="str">
        <f t="shared" si="153"/>
        <v/>
      </c>
      <c r="HB18" s="25"/>
      <c r="HC18" s="744" t="str">
        <f t="shared" si="33"/>
        <v/>
      </c>
      <c r="HD18" s="28" t="str">
        <f t="shared" si="154"/>
        <v>100A-L3</v>
      </c>
      <c r="HE18" s="26" t="str">
        <f t="shared" si="155"/>
        <v>MDS-570</v>
      </c>
      <c r="HF18" s="26">
        <f t="shared" si="156"/>
        <v>850</v>
      </c>
      <c r="HG18" s="26" t="str">
        <f t="shared" si="157"/>
        <v>7%-9%</v>
      </c>
      <c r="HH18" s="90"/>
      <c r="HI18" s="374">
        <f t="shared" si="34"/>
        <v>0</v>
      </c>
      <c r="HJ18" s="24"/>
      <c r="HK18" s="24"/>
      <c r="HL18" s="992" t="str">
        <f t="shared" ref="HL18:HL19" si="223">IF(HH18="","",IF(HI18&gt;0.069999,"",((8-ROUND(HI18*100,1))*0.01)*HF18))</f>
        <v/>
      </c>
      <c r="HM18" s="987" t="str">
        <f t="shared" si="159"/>
        <v/>
      </c>
      <c r="HN18" s="25"/>
      <c r="HO18" s="744" t="str">
        <f t="shared" si="35"/>
        <v/>
      </c>
      <c r="HP18" s="28" t="str">
        <f t="shared" si="160"/>
        <v>100A-L3</v>
      </c>
      <c r="HQ18" s="26" t="str">
        <f t="shared" si="161"/>
        <v>MDS-570</v>
      </c>
      <c r="HR18" s="26">
        <f t="shared" si="162"/>
        <v>850</v>
      </c>
      <c r="HS18" s="26" t="str">
        <f t="shared" si="163"/>
        <v>7%-9%</v>
      </c>
      <c r="HT18" s="90"/>
      <c r="HU18" s="374">
        <f t="shared" si="36"/>
        <v>0</v>
      </c>
      <c r="HV18" s="24"/>
      <c r="HW18" s="24"/>
      <c r="HX18" s="992" t="str">
        <f t="shared" ref="HX18:HX19" si="224">IF(HT18="","",IF(HU18&gt;0.069999,"",((8-ROUND(HU18*100,1))*0.01)*HR18))</f>
        <v/>
      </c>
      <c r="HY18" s="987" t="str">
        <f t="shared" si="165"/>
        <v/>
      </c>
      <c r="HZ18" s="25"/>
      <c r="IA18" s="744" t="str">
        <f t="shared" si="37"/>
        <v/>
      </c>
      <c r="IB18" s="28" t="str">
        <f t="shared" si="166"/>
        <v>100A-L3</v>
      </c>
      <c r="IC18" s="26" t="str">
        <f t="shared" si="167"/>
        <v>MDS-570</v>
      </c>
      <c r="ID18" s="26">
        <f t="shared" si="168"/>
        <v>850</v>
      </c>
      <c r="IE18" s="26" t="str">
        <f t="shared" si="169"/>
        <v>7%-9%</v>
      </c>
      <c r="IF18" s="90"/>
      <c r="IG18" s="374">
        <f t="shared" si="38"/>
        <v>0</v>
      </c>
      <c r="IH18" s="24"/>
      <c r="II18" s="24"/>
      <c r="IJ18" s="992" t="str">
        <f t="shared" ref="IJ18:IJ19" si="225">IF(IF18="","",IF(IG18&gt;0.069999,"",((8-ROUND(IG18*100,1))*0.01)*ID18))</f>
        <v/>
      </c>
      <c r="IK18" s="987" t="str">
        <f t="shared" si="171"/>
        <v/>
      </c>
      <c r="IL18" s="25"/>
      <c r="IM18" s="744" t="str">
        <f t="shared" si="39"/>
        <v/>
      </c>
      <c r="IN18" s="740">
        <f t="shared" si="172"/>
        <v>0</v>
      </c>
      <c r="IO18" s="988" t="str">
        <f t="shared" si="173"/>
        <v/>
      </c>
      <c r="IP18" s="28" t="str">
        <f t="shared" si="174"/>
        <v>100A-L3</v>
      </c>
      <c r="IQ18" s="26" t="str">
        <f t="shared" si="175"/>
        <v>MDS-570</v>
      </c>
      <c r="IR18" s="26">
        <f t="shared" si="176"/>
        <v>850</v>
      </c>
      <c r="IS18" s="26" t="str">
        <f t="shared" si="177"/>
        <v>7%-9%</v>
      </c>
      <c r="IT18" s="90"/>
      <c r="IU18" s="374">
        <f t="shared" si="40"/>
        <v>0</v>
      </c>
      <c r="IV18" s="24"/>
      <c r="IW18" s="24"/>
      <c r="IX18" s="992" t="str">
        <f t="shared" ref="IX18:IX19" si="226">IF(IT18="","",IF(IU18&gt;0.069999,"",((8-ROUND(IU18*100,1))*0.01)*IR18))</f>
        <v/>
      </c>
      <c r="IY18" s="987" t="str">
        <f t="shared" si="179"/>
        <v/>
      </c>
      <c r="IZ18" s="25"/>
      <c r="JA18" s="744" t="str">
        <f t="shared" si="41"/>
        <v/>
      </c>
      <c r="JB18" s="28" t="str">
        <f t="shared" si="180"/>
        <v>100A-L3</v>
      </c>
      <c r="JC18" s="26" t="str">
        <f t="shared" si="181"/>
        <v>MDS-570</v>
      </c>
      <c r="JD18" s="26">
        <f t="shared" si="182"/>
        <v>850</v>
      </c>
      <c r="JE18" s="26" t="str">
        <f t="shared" si="183"/>
        <v>7%-9%</v>
      </c>
      <c r="JF18" s="90"/>
      <c r="JG18" s="374">
        <f t="shared" si="42"/>
        <v>0</v>
      </c>
      <c r="JH18" s="24"/>
      <c r="JI18" s="24"/>
      <c r="JJ18" s="992" t="str">
        <f t="shared" ref="JJ18:JJ19" si="227">IF(JF18="","",IF(JG18&gt;0.069999,"",((8-ROUND(JG18*100,1))*0.01)*JD18))</f>
        <v/>
      </c>
      <c r="JK18" s="987" t="str">
        <f t="shared" si="185"/>
        <v/>
      </c>
      <c r="JL18" s="25"/>
      <c r="JM18" s="744" t="str">
        <f t="shared" si="43"/>
        <v/>
      </c>
      <c r="JN18" s="28" t="str">
        <f t="shared" si="186"/>
        <v>100A-L3</v>
      </c>
      <c r="JO18" s="26" t="str">
        <f t="shared" si="187"/>
        <v>MDS-570</v>
      </c>
      <c r="JP18" s="26">
        <f t="shared" si="188"/>
        <v>850</v>
      </c>
      <c r="JQ18" s="26" t="str">
        <f t="shared" si="189"/>
        <v>7%-9%</v>
      </c>
      <c r="JR18" s="90"/>
      <c r="JS18" s="374">
        <f t="shared" si="44"/>
        <v>0</v>
      </c>
      <c r="JT18" s="24"/>
      <c r="JU18" s="24"/>
      <c r="JV18" s="992" t="str">
        <f t="shared" ref="JV18:JV19" si="228">IF(JR18="","",IF(JS18&gt;0.069999,"",((8-ROUND(JS18*100,1))*0.01)*JP18))</f>
        <v/>
      </c>
      <c r="JW18" s="987" t="str">
        <f t="shared" si="191"/>
        <v/>
      </c>
      <c r="JX18" s="25"/>
      <c r="JY18" s="744" t="str">
        <f t="shared" si="45"/>
        <v/>
      </c>
      <c r="JZ18" s="28" t="str">
        <f t="shared" si="192"/>
        <v>100A-L3</v>
      </c>
      <c r="KA18" s="26" t="str">
        <f t="shared" si="193"/>
        <v>MDS-570</v>
      </c>
      <c r="KB18" s="26">
        <f t="shared" si="194"/>
        <v>850</v>
      </c>
      <c r="KC18" s="26" t="str">
        <f t="shared" si="195"/>
        <v>7%-9%</v>
      </c>
      <c r="KD18" s="90"/>
      <c r="KE18" s="374">
        <f t="shared" si="46"/>
        <v>0</v>
      </c>
      <c r="KF18" s="24"/>
      <c r="KG18" s="24"/>
      <c r="KH18" s="992" t="str">
        <f t="shared" ref="KH18:KH19" si="229">IF(KD18="","",IF(KE18&gt;0.069999,"",((8-ROUND(KE18*100,1))*0.01)*KB18))</f>
        <v/>
      </c>
      <c r="KI18" s="987" t="str">
        <f t="shared" si="197"/>
        <v/>
      </c>
      <c r="KJ18" s="25"/>
      <c r="KK18" s="744" t="str">
        <f t="shared" si="47"/>
        <v/>
      </c>
      <c r="KL18" s="28" t="str">
        <f t="shared" si="198"/>
        <v>100A-L3</v>
      </c>
      <c r="KM18" s="26" t="str">
        <f t="shared" si="199"/>
        <v>MDS-570</v>
      </c>
      <c r="KN18" s="26">
        <f t="shared" si="200"/>
        <v>850</v>
      </c>
      <c r="KO18" s="26" t="str">
        <f t="shared" si="201"/>
        <v>7%-9%</v>
      </c>
      <c r="KP18" s="90"/>
      <c r="KQ18" s="374">
        <f t="shared" si="48"/>
        <v>0</v>
      </c>
      <c r="KR18" s="24"/>
      <c r="KS18" s="24"/>
      <c r="KT18" s="992" t="str">
        <f t="shared" ref="KT18:KT19" si="230">IF(KP18="","",IF(KQ18&gt;0.069999,"",((8-ROUND(KQ18*100,1))*0.01)*KN18))</f>
        <v/>
      </c>
      <c r="KU18" s="987" t="str">
        <f t="shared" si="203"/>
        <v/>
      </c>
      <c r="KV18" s="25"/>
      <c r="KW18" s="744" t="str">
        <f t="shared" si="49"/>
        <v/>
      </c>
      <c r="KX18" s="740">
        <f t="shared" si="204"/>
        <v>0</v>
      </c>
      <c r="KY18" s="988" t="str">
        <f t="shared" si="205"/>
        <v/>
      </c>
    </row>
    <row r="19" spans="1:311" ht="15.75">
      <c r="A19" s="86" t="s">
        <v>374</v>
      </c>
      <c r="B19" s="777" t="s">
        <v>117</v>
      </c>
      <c r="C19" s="26" t="str">
        <f>VLOOKUP($B19,'OP Info'!$C$4:$H$62,4,FALSE)</f>
        <v>MDS-570</v>
      </c>
      <c r="D19" s="26">
        <f>VLOOKUP($B19,'OP Info'!$C$4:$H$62,3,FALSE)</f>
        <v>850</v>
      </c>
      <c r="E19" s="734" t="str">
        <f>CONCATENATE(VLOOKUP($B19,'OP Info'!$C$4:$J$62,5,FALSE),"%-",VLOOKUP($B19,'OP Info'!$C$4:$J$62,6,FALSE),"%")</f>
        <v>7%-9%</v>
      </c>
      <c r="F19" s="90"/>
      <c r="G19" s="374">
        <f t="shared" si="0"/>
        <v>0</v>
      </c>
      <c r="H19" s="24"/>
      <c r="I19" s="24"/>
      <c r="J19" s="992" t="str">
        <f t="shared" si="206"/>
        <v/>
      </c>
      <c r="K19" s="993" t="str">
        <f t="shared" si="51"/>
        <v/>
      </c>
      <c r="L19" s="25"/>
      <c r="M19" s="762" t="str">
        <f t="shared" si="1"/>
        <v/>
      </c>
      <c r="N19" s="331" t="str">
        <f t="shared" si="52"/>
        <v>100B-L3</v>
      </c>
      <c r="O19" s="26" t="str">
        <f t="shared" si="53"/>
        <v>MDS-570</v>
      </c>
      <c r="P19" s="26">
        <f t="shared" si="54"/>
        <v>850</v>
      </c>
      <c r="Q19" s="26" t="str">
        <f t="shared" si="55"/>
        <v>7%-9%</v>
      </c>
      <c r="R19" s="90"/>
      <c r="S19" s="374">
        <f t="shared" si="2"/>
        <v>0</v>
      </c>
      <c r="T19" s="24"/>
      <c r="U19" s="24"/>
      <c r="V19" s="992" t="str">
        <f t="shared" si="207"/>
        <v/>
      </c>
      <c r="W19" s="987" t="str">
        <f t="shared" si="57"/>
        <v/>
      </c>
      <c r="X19" s="25"/>
      <c r="Y19" s="739" t="str">
        <f t="shared" si="3"/>
        <v/>
      </c>
      <c r="Z19" s="28" t="str">
        <f t="shared" si="58"/>
        <v>100B-L3</v>
      </c>
      <c r="AA19" s="26" t="str">
        <f t="shared" si="59"/>
        <v>MDS-570</v>
      </c>
      <c r="AB19" s="26">
        <f t="shared" si="60"/>
        <v>850</v>
      </c>
      <c r="AC19" s="26" t="str">
        <f t="shared" si="61"/>
        <v>7%-9%</v>
      </c>
      <c r="AD19" s="90"/>
      <c r="AE19" s="374">
        <f t="shared" si="4"/>
        <v>0</v>
      </c>
      <c r="AF19" s="24"/>
      <c r="AG19" s="24"/>
      <c r="AH19" s="992" t="str">
        <f t="shared" si="208"/>
        <v/>
      </c>
      <c r="AI19" s="987" t="str">
        <f t="shared" si="63"/>
        <v/>
      </c>
      <c r="AJ19" s="25"/>
      <c r="AK19" s="739" t="str">
        <f t="shared" si="5"/>
        <v/>
      </c>
      <c r="AL19" s="28" t="str">
        <f t="shared" si="64"/>
        <v>100B-L3</v>
      </c>
      <c r="AM19" s="26" t="str">
        <f t="shared" si="65"/>
        <v>MDS-570</v>
      </c>
      <c r="AN19" s="26">
        <f t="shared" si="66"/>
        <v>850</v>
      </c>
      <c r="AO19" s="26" t="str">
        <f t="shared" si="67"/>
        <v>7%-9%</v>
      </c>
      <c r="AP19" s="90"/>
      <c r="AQ19" s="374">
        <f t="shared" si="6"/>
        <v>0</v>
      </c>
      <c r="AR19" s="24"/>
      <c r="AS19" s="24"/>
      <c r="AT19" s="992" t="str">
        <f t="shared" si="209"/>
        <v/>
      </c>
      <c r="AU19" s="987" t="str">
        <f t="shared" si="69"/>
        <v/>
      </c>
      <c r="AV19" s="25"/>
      <c r="AW19" s="739" t="str">
        <f t="shared" si="7"/>
        <v/>
      </c>
      <c r="AX19" s="28" t="str">
        <f t="shared" si="70"/>
        <v>100B-L3</v>
      </c>
      <c r="AY19" s="26" t="str">
        <f t="shared" si="71"/>
        <v>MDS-570</v>
      </c>
      <c r="AZ19" s="26">
        <f t="shared" si="72"/>
        <v>850</v>
      </c>
      <c r="BA19" s="26" t="str">
        <f t="shared" si="73"/>
        <v>7%-9%</v>
      </c>
      <c r="BB19" s="90"/>
      <c r="BC19" s="374">
        <f t="shared" si="8"/>
        <v>0</v>
      </c>
      <c r="BD19" s="24"/>
      <c r="BE19" s="24"/>
      <c r="BF19" s="992" t="str">
        <f t="shared" si="210"/>
        <v/>
      </c>
      <c r="BG19" s="987" t="str">
        <f t="shared" si="75"/>
        <v/>
      </c>
      <c r="BH19" s="25"/>
      <c r="BI19" s="739" t="str">
        <f t="shared" si="9"/>
        <v/>
      </c>
      <c r="BJ19" s="740">
        <f t="shared" si="76"/>
        <v>0</v>
      </c>
      <c r="BK19" s="988" t="str">
        <f t="shared" si="77"/>
        <v/>
      </c>
      <c r="BL19" s="28" t="str">
        <f t="shared" si="78"/>
        <v>100B-L3</v>
      </c>
      <c r="BM19" s="26" t="str">
        <f t="shared" si="79"/>
        <v>MDS-570</v>
      </c>
      <c r="BN19" s="26">
        <f t="shared" si="80"/>
        <v>850</v>
      </c>
      <c r="BO19" s="26" t="str">
        <f t="shared" si="81"/>
        <v>7%-9%</v>
      </c>
      <c r="BP19" s="90"/>
      <c r="BQ19" s="374">
        <f t="shared" si="10"/>
        <v>0</v>
      </c>
      <c r="BR19" s="24"/>
      <c r="BS19" s="24"/>
      <c r="BT19" s="992" t="str">
        <f t="shared" si="211"/>
        <v/>
      </c>
      <c r="BU19" s="987" t="str">
        <f t="shared" si="83"/>
        <v/>
      </c>
      <c r="BV19" s="25"/>
      <c r="BW19" s="744" t="str">
        <f t="shared" si="11"/>
        <v/>
      </c>
      <c r="BX19" s="28" t="str">
        <f t="shared" si="84"/>
        <v>100B-L3</v>
      </c>
      <c r="BY19" s="26" t="str">
        <f t="shared" si="85"/>
        <v>MDS-570</v>
      </c>
      <c r="BZ19" s="26">
        <f t="shared" si="86"/>
        <v>850</v>
      </c>
      <c r="CA19" s="26" t="str">
        <f t="shared" si="87"/>
        <v>7%-9%</v>
      </c>
      <c r="CB19" s="90"/>
      <c r="CC19" s="374">
        <f t="shared" si="12"/>
        <v>0</v>
      </c>
      <c r="CD19" s="24"/>
      <c r="CE19" s="24"/>
      <c r="CF19" s="992" t="str">
        <f t="shared" si="212"/>
        <v/>
      </c>
      <c r="CG19" s="987" t="str">
        <f t="shared" si="89"/>
        <v/>
      </c>
      <c r="CH19" s="25"/>
      <c r="CI19" s="744" t="str">
        <f t="shared" si="13"/>
        <v/>
      </c>
      <c r="CJ19" s="28" t="str">
        <f t="shared" si="90"/>
        <v>100B-L3</v>
      </c>
      <c r="CK19" s="26" t="str">
        <f t="shared" si="91"/>
        <v>MDS-570</v>
      </c>
      <c r="CL19" s="26">
        <f t="shared" si="92"/>
        <v>850</v>
      </c>
      <c r="CM19" s="26" t="str">
        <f t="shared" si="93"/>
        <v>7%-9%</v>
      </c>
      <c r="CN19" s="90"/>
      <c r="CO19" s="374">
        <f t="shared" si="14"/>
        <v>0</v>
      </c>
      <c r="CP19" s="24"/>
      <c r="CQ19" s="24"/>
      <c r="CR19" s="992" t="str">
        <f t="shared" si="213"/>
        <v/>
      </c>
      <c r="CS19" s="987" t="str">
        <f t="shared" si="95"/>
        <v/>
      </c>
      <c r="CT19" s="25"/>
      <c r="CU19" s="744" t="str">
        <f t="shared" si="15"/>
        <v/>
      </c>
      <c r="CV19" s="28" t="str">
        <f t="shared" si="96"/>
        <v>100B-L3</v>
      </c>
      <c r="CW19" s="26" t="str">
        <f t="shared" si="97"/>
        <v>MDS-570</v>
      </c>
      <c r="CX19" s="26">
        <f t="shared" si="98"/>
        <v>850</v>
      </c>
      <c r="CY19" s="26" t="str">
        <f t="shared" si="99"/>
        <v>7%-9%</v>
      </c>
      <c r="CZ19" s="90"/>
      <c r="DA19" s="374">
        <f t="shared" si="16"/>
        <v>0</v>
      </c>
      <c r="DB19" s="24"/>
      <c r="DC19" s="24"/>
      <c r="DD19" s="992" t="str">
        <f t="shared" si="214"/>
        <v/>
      </c>
      <c r="DE19" s="987" t="str">
        <f t="shared" si="101"/>
        <v/>
      </c>
      <c r="DF19" s="25"/>
      <c r="DG19" s="744" t="str">
        <f t="shared" si="17"/>
        <v/>
      </c>
      <c r="DH19" s="28" t="str">
        <f t="shared" si="102"/>
        <v>100B-L3</v>
      </c>
      <c r="DI19" s="26" t="str">
        <f t="shared" si="103"/>
        <v>MDS-570</v>
      </c>
      <c r="DJ19" s="26">
        <f t="shared" si="104"/>
        <v>850</v>
      </c>
      <c r="DK19" s="26" t="str">
        <f t="shared" si="105"/>
        <v>7%-9%</v>
      </c>
      <c r="DL19" s="90"/>
      <c r="DM19" s="374">
        <f t="shared" si="18"/>
        <v>0</v>
      </c>
      <c r="DN19" s="24"/>
      <c r="DO19" s="24"/>
      <c r="DP19" s="992" t="str">
        <f t="shared" si="215"/>
        <v/>
      </c>
      <c r="DQ19" s="987" t="str">
        <f t="shared" si="107"/>
        <v/>
      </c>
      <c r="DR19" s="25"/>
      <c r="DS19" s="744" t="str">
        <f t="shared" si="19"/>
        <v/>
      </c>
      <c r="DT19" s="740">
        <f t="shared" si="108"/>
        <v>0</v>
      </c>
      <c r="DU19" s="988" t="str">
        <f t="shared" si="109"/>
        <v/>
      </c>
      <c r="DV19" s="28" t="str">
        <f t="shared" si="110"/>
        <v>100B-L3</v>
      </c>
      <c r="DW19" s="26" t="str">
        <f t="shared" si="111"/>
        <v>MDS-570</v>
      </c>
      <c r="DX19" s="26">
        <f t="shared" si="112"/>
        <v>850</v>
      </c>
      <c r="DY19" s="26" t="str">
        <f t="shared" si="113"/>
        <v>7%-9%</v>
      </c>
      <c r="DZ19" s="90"/>
      <c r="EA19" s="374">
        <f t="shared" si="20"/>
        <v>0</v>
      </c>
      <c r="EB19" s="24"/>
      <c r="EC19" s="24"/>
      <c r="ED19" s="992" t="str">
        <f t="shared" si="216"/>
        <v/>
      </c>
      <c r="EE19" s="987" t="str">
        <f t="shared" si="115"/>
        <v/>
      </c>
      <c r="EF19" s="25"/>
      <c r="EG19" s="744" t="str">
        <f t="shared" si="21"/>
        <v/>
      </c>
      <c r="EH19" s="28" t="str">
        <f t="shared" si="116"/>
        <v>100B-L3</v>
      </c>
      <c r="EI19" s="26" t="str">
        <f t="shared" si="117"/>
        <v>MDS-570</v>
      </c>
      <c r="EJ19" s="26">
        <f t="shared" si="118"/>
        <v>850</v>
      </c>
      <c r="EK19" s="26" t="str">
        <f t="shared" si="119"/>
        <v>7%-9%</v>
      </c>
      <c r="EL19" s="90"/>
      <c r="EM19" s="374">
        <f t="shared" si="22"/>
        <v>0</v>
      </c>
      <c r="EN19" s="24"/>
      <c r="EO19" s="24"/>
      <c r="EP19" s="992" t="str">
        <f t="shared" si="217"/>
        <v/>
      </c>
      <c r="EQ19" s="987" t="str">
        <f t="shared" si="121"/>
        <v/>
      </c>
      <c r="ER19" s="25"/>
      <c r="ES19" s="744" t="str">
        <f t="shared" si="23"/>
        <v/>
      </c>
      <c r="ET19" s="28" t="str">
        <f t="shared" si="122"/>
        <v>100B-L3</v>
      </c>
      <c r="EU19" s="26" t="str">
        <f t="shared" si="123"/>
        <v>MDS-570</v>
      </c>
      <c r="EV19" s="26">
        <f t="shared" si="124"/>
        <v>850</v>
      </c>
      <c r="EW19" s="26" t="str">
        <f t="shared" si="125"/>
        <v>7%-9%</v>
      </c>
      <c r="EX19" s="90"/>
      <c r="EY19" s="374">
        <f t="shared" si="24"/>
        <v>0</v>
      </c>
      <c r="EZ19" s="24"/>
      <c r="FA19" s="24"/>
      <c r="FB19" s="992" t="str">
        <f t="shared" si="218"/>
        <v/>
      </c>
      <c r="FC19" s="987" t="str">
        <f t="shared" si="127"/>
        <v/>
      </c>
      <c r="FD19" s="25"/>
      <c r="FE19" s="744" t="str">
        <f t="shared" si="25"/>
        <v/>
      </c>
      <c r="FF19" s="28" t="str">
        <f t="shared" si="128"/>
        <v>100B-L3</v>
      </c>
      <c r="FG19" s="26" t="str">
        <f t="shared" si="129"/>
        <v>MDS-570</v>
      </c>
      <c r="FH19" s="26">
        <f t="shared" si="130"/>
        <v>850</v>
      </c>
      <c r="FI19" s="26" t="str">
        <f t="shared" si="131"/>
        <v>7%-9%</v>
      </c>
      <c r="FJ19" s="90"/>
      <c r="FK19" s="374">
        <f t="shared" si="26"/>
        <v>0</v>
      </c>
      <c r="FL19" s="24"/>
      <c r="FM19" s="24"/>
      <c r="FN19" s="992" t="str">
        <f t="shared" si="219"/>
        <v/>
      </c>
      <c r="FO19" s="987" t="str">
        <f t="shared" si="133"/>
        <v/>
      </c>
      <c r="FP19" s="25"/>
      <c r="FQ19" s="744" t="str">
        <f t="shared" si="27"/>
        <v/>
      </c>
      <c r="FR19" s="28" t="str">
        <f t="shared" si="134"/>
        <v>100B-L3</v>
      </c>
      <c r="FS19" s="26" t="str">
        <f t="shared" si="135"/>
        <v>MDS-570</v>
      </c>
      <c r="FT19" s="26">
        <f t="shared" si="136"/>
        <v>850</v>
      </c>
      <c r="FU19" s="26" t="str">
        <f t="shared" si="137"/>
        <v>7%-9%</v>
      </c>
      <c r="FV19" s="90"/>
      <c r="FW19" s="374">
        <f t="shared" si="28"/>
        <v>0</v>
      </c>
      <c r="FX19" s="24"/>
      <c r="FY19" s="24"/>
      <c r="FZ19" s="992" t="str">
        <f t="shared" si="220"/>
        <v/>
      </c>
      <c r="GA19" s="987" t="str">
        <f t="shared" si="139"/>
        <v/>
      </c>
      <c r="GB19" s="25"/>
      <c r="GC19" s="744" t="str">
        <f t="shared" si="29"/>
        <v/>
      </c>
      <c r="GD19" s="740">
        <f t="shared" si="140"/>
        <v>0</v>
      </c>
      <c r="GE19" s="988" t="str">
        <f t="shared" si="141"/>
        <v/>
      </c>
      <c r="GF19" s="28" t="str">
        <f t="shared" si="142"/>
        <v>100B-L3</v>
      </c>
      <c r="GG19" s="26" t="str">
        <f t="shared" si="143"/>
        <v>MDS-570</v>
      </c>
      <c r="GH19" s="26">
        <f t="shared" si="144"/>
        <v>850</v>
      </c>
      <c r="GI19" s="26" t="str">
        <f t="shared" si="145"/>
        <v>7%-9%</v>
      </c>
      <c r="GJ19" s="90"/>
      <c r="GK19" s="374">
        <f t="shared" si="30"/>
        <v>0</v>
      </c>
      <c r="GL19" s="24"/>
      <c r="GM19" s="24"/>
      <c r="GN19" s="992" t="str">
        <f t="shared" si="221"/>
        <v/>
      </c>
      <c r="GO19" s="987" t="str">
        <f t="shared" si="147"/>
        <v/>
      </c>
      <c r="GP19" s="25"/>
      <c r="GQ19" s="744" t="str">
        <f t="shared" si="31"/>
        <v/>
      </c>
      <c r="GR19" s="28" t="str">
        <f t="shared" si="148"/>
        <v>100B-L3</v>
      </c>
      <c r="GS19" s="26" t="str">
        <f t="shared" si="149"/>
        <v>MDS-570</v>
      </c>
      <c r="GT19" s="26">
        <f t="shared" si="150"/>
        <v>850</v>
      </c>
      <c r="GU19" s="26" t="str">
        <f t="shared" si="151"/>
        <v>7%-9%</v>
      </c>
      <c r="GV19" s="90"/>
      <c r="GW19" s="374">
        <f t="shared" si="32"/>
        <v>0</v>
      </c>
      <c r="GX19" s="24"/>
      <c r="GY19" s="24"/>
      <c r="GZ19" s="992" t="str">
        <f t="shared" si="222"/>
        <v/>
      </c>
      <c r="HA19" s="987" t="str">
        <f t="shared" si="153"/>
        <v/>
      </c>
      <c r="HB19" s="25"/>
      <c r="HC19" s="744" t="str">
        <f t="shared" si="33"/>
        <v/>
      </c>
      <c r="HD19" s="28" t="str">
        <f t="shared" si="154"/>
        <v>100B-L3</v>
      </c>
      <c r="HE19" s="26" t="str">
        <f t="shared" si="155"/>
        <v>MDS-570</v>
      </c>
      <c r="HF19" s="26">
        <f t="shared" si="156"/>
        <v>850</v>
      </c>
      <c r="HG19" s="26" t="str">
        <f t="shared" si="157"/>
        <v>7%-9%</v>
      </c>
      <c r="HH19" s="90"/>
      <c r="HI19" s="374">
        <f t="shared" si="34"/>
        <v>0</v>
      </c>
      <c r="HJ19" s="24"/>
      <c r="HK19" s="24"/>
      <c r="HL19" s="992" t="str">
        <f t="shared" si="223"/>
        <v/>
      </c>
      <c r="HM19" s="987" t="str">
        <f t="shared" si="159"/>
        <v/>
      </c>
      <c r="HN19" s="25"/>
      <c r="HO19" s="744" t="str">
        <f t="shared" si="35"/>
        <v/>
      </c>
      <c r="HP19" s="28" t="str">
        <f t="shared" si="160"/>
        <v>100B-L3</v>
      </c>
      <c r="HQ19" s="26" t="str">
        <f t="shared" si="161"/>
        <v>MDS-570</v>
      </c>
      <c r="HR19" s="26">
        <f t="shared" si="162"/>
        <v>850</v>
      </c>
      <c r="HS19" s="26" t="str">
        <f t="shared" si="163"/>
        <v>7%-9%</v>
      </c>
      <c r="HT19" s="90"/>
      <c r="HU19" s="374">
        <f t="shared" si="36"/>
        <v>0</v>
      </c>
      <c r="HV19" s="24"/>
      <c r="HW19" s="24"/>
      <c r="HX19" s="992" t="str">
        <f t="shared" si="224"/>
        <v/>
      </c>
      <c r="HY19" s="987" t="str">
        <f t="shared" si="165"/>
        <v/>
      </c>
      <c r="HZ19" s="25"/>
      <c r="IA19" s="744" t="str">
        <f t="shared" si="37"/>
        <v/>
      </c>
      <c r="IB19" s="28" t="str">
        <f t="shared" si="166"/>
        <v>100B-L3</v>
      </c>
      <c r="IC19" s="26" t="str">
        <f t="shared" si="167"/>
        <v>MDS-570</v>
      </c>
      <c r="ID19" s="26">
        <f t="shared" si="168"/>
        <v>850</v>
      </c>
      <c r="IE19" s="26" t="str">
        <f t="shared" si="169"/>
        <v>7%-9%</v>
      </c>
      <c r="IF19" s="90"/>
      <c r="IG19" s="374">
        <f t="shared" si="38"/>
        <v>0</v>
      </c>
      <c r="IH19" s="24"/>
      <c r="II19" s="24"/>
      <c r="IJ19" s="992" t="str">
        <f t="shared" si="225"/>
        <v/>
      </c>
      <c r="IK19" s="987" t="str">
        <f t="shared" si="171"/>
        <v/>
      </c>
      <c r="IL19" s="25"/>
      <c r="IM19" s="744" t="str">
        <f t="shared" si="39"/>
        <v/>
      </c>
      <c r="IN19" s="740">
        <f t="shared" si="172"/>
        <v>0</v>
      </c>
      <c r="IO19" s="988" t="str">
        <f t="shared" si="173"/>
        <v/>
      </c>
      <c r="IP19" s="28" t="str">
        <f t="shared" si="174"/>
        <v>100B-L3</v>
      </c>
      <c r="IQ19" s="26" t="str">
        <f t="shared" si="175"/>
        <v>MDS-570</v>
      </c>
      <c r="IR19" s="26">
        <f t="shared" si="176"/>
        <v>850</v>
      </c>
      <c r="IS19" s="26" t="str">
        <f t="shared" si="177"/>
        <v>7%-9%</v>
      </c>
      <c r="IT19" s="90"/>
      <c r="IU19" s="374">
        <f t="shared" si="40"/>
        <v>0</v>
      </c>
      <c r="IV19" s="24"/>
      <c r="IW19" s="24"/>
      <c r="IX19" s="992" t="str">
        <f t="shared" si="226"/>
        <v/>
      </c>
      <c r="IY19" s="987" t="str">
        <f t="shared" si="179"/>
        <v/>
      </c>
      <c r="IZ19" s="25"/>
      <c r="JA19" s="744" t="str">
        <f t="shared" si="41"/>
        <v/>
      </c>
      <c r="JB19" s="28" t="str">
        <f t="shared" si="180"/>
        <v>100B-L3</v>
      </c>
      <c r="JC19" s="26" t="str">
        <f t="shared" si="181"/>
        <v>MDS-570</v>
      </c>
      <c r="JD19" s="26">
        <f t="shared" si="182"/>
        <v>850</v>
      </c>
      <c r="JE19" s="26" t="str">
        <f t="shared" si="183"/>
        <v>7%-9%</v>
      </c>
      <c r="JF19" s="90"/>
      <c r="JG19" s="374">
        <f t="shared" si="42"/>
        <v>0</v>
      </c>
      <c r="JH19" s="24"/>
      <c r="JI19" s="24"/>
      <c r="JJ19" s="992" t="str">
        <f t="shared" si="227"/>
        <v/>
      </c>
      <c r="JK19" s="987" t="str">
        <f t="shared" si="185"/>
        <v/>
      </c>
      <c r="JL19" s="25"/>
      <c r="JM19" s="744" t="str">
        <f t="shared" si="43"/>
        <v/>
      </c>
      <c r="JN19" s="28" t="str">
        <f t="shared" si="186"/>
        <v>100B-L3</v>
      </c>
      <c r="JO19" s="26" t="str">
        <f t="shared" si="187"/>
        <v>MDS-570</v>
      </c>
      <c r="JP19" s="26">
        <f t="shared" si="188"/>
        <v>850</v>
      </c>
      <c r="JQ19" s="26" t="str">
        <f t="shared" si="189"/>
        <v>7%-9%</v>
      </c>
      <c r="JR19" s="90"/>
      <c r="JS19" s="374">
        <f t="shared" si="44"/>
        <v>0</v>
      </c>
      <c r="JT19" s="24"/>
      <c r="JU19" s="24"/>
      <c r="JV19" s="992" t="str">
        <f t="shared" si="228"/>
        <v/>
      </c>
      <c r="JW19" s="987" t="str">
        <f t="shared" si="191"/>
        <v/>
      </c>
      <c r="JX19" s="25"/>
      <c r="JY19" s="744" t="str">
        <f t="shared" si="45"/>
        <v/>
      </c>
      <c r="JZ19" s="28" t="str">
        <f t="shared" si="192"/>
        <v>100B-L3</v>
      </c>
      <c r="KA19" s="26" t="str">
        <f t="shared" si="193"/>
        <v>MDS-570</v>
      </c>
      <c r="KB19" s="26">
        <f t="shared" si="194"/>
        <v>850</v>
      </c>
      <c r="KC19" s="26" t="str">
        <f t="shared" si="195"/>
        <v>7%-9%</v>
      </c>
      <c r="KD19" s="90"/>
      <c r="KE19" s="374">
        <f t="shared" si="46"/>
        <v>0</v>
      </c>
      <c r="KF19" s="24"/>
      <c r="KG19" s="24"/>
      <c r="KH19" s="992" t="str">
        <f t="shared" si="229"/>
        <v/>
      </c>
      <c r="KI19" s="987" t="str">
        <f t="shared" si="197"/>
        <v/>
      </c>
      <c r="KJ19" s="25"/>
      <c r="KK19" s="744" t="str">
        <f t="shared" si="47"/>
        <v/>
      </c>
      <c r="KL19" s="28" t="str">
        <f t="shared" si="198"/>
        <v>100B-L3</v>
      </c>
      <c r="KM19" s="26" t="str">
        <f t="shared" si="199"/>
        <v>MDS-570</v>
      </c>
      <c r="KN19" s="26">
        <f t="shared" si="200"/>
        <v>850</v>
      </c>
      <c r="KO19" s="26" t="str">
        <f t="shared" si="201"/>
        <v>7%-9%</v>
      </c>
      <c r="KP19" s="90"/>
      <c r="KQ19" s="374">
        <f t="shared" si="48"/>
        <v>0</v>
      </c>
      <c r="KR19" s="24"/>
      <c r="KS19" s="24"/>
      <c r="KT19" s="992" t="str">
        <f t="shared" si="230"/>
        <v/>
      </c>
      <c r="KU19" s="987" t="str">
        <f t="shared" si="203"/>
        <v/>
      </c>
      <c r="KV19" s="25"/>
      <c r="KW19" s="744" t="str">
        <f t="shared" si="49"/>
        <v/>
      </c>
      <c r="KX19" s="740">
        <f t="shared" si="204"/>
        <v>0</v>
      </c>
      <c r="KY19" s="988" t="str">
        <f t="shared" si="205"/>
        <v/>
      </c>
    </row>
    <row r="20" spans="1:311" ht="15.75">
      <c r="A20" s="1021" t="s">
        <v>123</v>
      </c>
      <c r="B20" s="778" t="s">
        <v>124</v>
      </c>
      <c r="C20" s="715" t="str">
        <f>VLOOKUP($B20,'OP Info'!$C$4:$H$62,4,FALSE)</f>
        <v>GTS-120</v>
      </c>
      <c r="D20" s="715">
        <f>VLOOKUP($B20,'OP Info'!$C$4:$H$62,3,FALSE)</f>
        <v>630</v>
      </c>
      <c r="E20" s="747" t="str">
        <f>CONCATENATE(VLOOKUP($B20,'OP Info'!$C$4:$J$62,5,FALSE),"%-",VLOOKUP($B20,'OP Info'!$C$4:$J$62,6,FALSE),"%")</f>
        <v>5%-7%</v>
      </c>
      <c r="F20" s="729"/>
      <c r="G20" s="718">
        <f t="shared" si="0"/>
        <v>0</v>
      </c>
      <c r="H20" s="730"/>
      <c r="I20" s="730"/>
      <c r="J20" s="775" t="str">
        <f t="shared" si="50"/>
        <v/>
      </c>
      <c r="K20" s="776" t="str">
        <f t="shared" si="51"/>
        <v/>
      </c>
      <c r="L20" s="1058"/>
      <c r="M20" s="757" t="str">
        <f t="shared" si="1"/>
        <v/>
      </c>
      <c r="N20" s="772" t="str">
        <f t="shared" si="52"/>
        <v>70-L4</v>
      </c>
      <c r="O20" s="715" t="str">
        <f t="shared" si="53"/>
        <v>GTS-120</v>
      </c>
      <c r="P20" s="715">
        <f t="shared" si="54"/>
        <v>630</v>
      </c>
      <c r="Q20" s="715" t="str">
        <f t="shared" si="55"/>
        <v>5%-7%</v>
      </c>
      <c r="R20" s="729"/>
      <c r="S20" s="718">
        <f t="shared" si="2"/>
        <v>0</v>
      </c>
      <c r="T20" s="730"/>
      <c r="U20" s="730"/>
      <c r="V20" s="775" t="str">
        <f t="shared" si="56"/>
        <v/>
      </c>
      <c r="W20" s="1046" t="str">
        <f t="shared" si="57"/>
        <v/>
      </c>
      <c r="X20" s="1058"/>
      <c r="Y20" s="721" t="str">
        <f t="shared" si="3"/>
        <v/>
      </c>
      <c r="Z20" s="722" t="str">
        <f t="shared" si="58"/>
        <v>70-L4</v>
      </c>
      <c r="AA20" s="715" t="str">
        <f t="shared" si="59"/>
        <v>GTS-120</v>
      </c>
      <c r="AB20" s="715">
        <f t="shared" si="60"/>
        <v>630</v>
      </c>
      <c r="AC20" s="715" t="str">
        <f t="shared" si="61"/>
        <v>5%-7%</v>
      </c>
      <c r="AD20" s="729"/>
      <c r="AE20" s="718">
        <f t="shared" si="4"/>
        <v>0</v>
      </c>
      <c r="AF20" s="730"/>
      <c r="AG20" s="730"/>
      <c r="AH20" s="775" t="str">
        <f t="shared" si="62"/>
        <v/>
      </c>
      <c r="AI20" s="1046" t="str">
        <f t="shared" si="63"/>
        <v/>
      </c>
      <c r="AJ20" s="1058"/>
      <c r="AK20" s="721" t="str">
        <f t="shared" si="5"/>
        <v/>
      </c>
      <c r="AL20" s="722" t="str">
        <f t="shared" si="64"/>
        <v>70-L4</v>
      </c>
      <c r="AM20" s="715" t="str">
        <f t="shared" si="65"/>
        <v>GTS-120</v>
      </c>
      <c r="AN20" s="715">
        <f t="shared" si="66"/>
        <v>630</v>
      </c>
      <c r="AO20" s="715" t="str">
        <f t="shared" si="67"/>
        <v>5%-7%</v>
      </c>
      <c r="AP20" s="729"/>
      <c r="AQ20" s="718">
        <f t="shared" si="6"/>
        <v>0</v>
      </c>
      <c r="AR20" s="730"/>
      <c r="AS20" s="730"/>
      <c r="AT20" s="775" t="str">
        <f t="shared" si="68"/>
        <v/>
      </c>
      <c r="AU20" s="1046" t="str">
        <f t="shared" si="69"/>
        <v/>
      </c>
      <c r="AV20" s="1058"/>
      <c r="AW20" s="721" t="str">
        <f t="shared" si="7"/>
        <v/>
      </c>
      <c r="AX20" s="722" t="str">
        <f t="shared" si="70"/>
        <v>70-L4</v>
      </c>
      <c r="AY20" s="715" t="str">
        <f t="shared" si="71"/>
        <v>GTS-120</v>
      </c>
      <c r="AZ20" s="715">
        <f t="shared" si="72"/>
        <v>630</v>
      </c>
      <c r="BA20" s="715" t="str">
        <f t="shared" si="73"/>
        <v>5%-7%</v>
      </c>
      <c r="BB20" s="729"/>
      <c r="BC20" s="718">
        <f t="shared" si="8"/>
        <v>0</v>
      </c>
      <c r="BD20" s="730"/>
      <c r="BE20" s="730"/>
      <c r="BF20" s="775" t="str">
        <f t="shared" si="74"/>
        <v/>
      </c>
      <c r="BG20" s="1046" t="str">
        <f t="shared" si="75"/>
        <v/>
      </c>
      <c r="BH20" s="1058"/>
      <c r="BI20" s="721" t="str">
        <f t="shared" si="9"/>
        <v/>
      </c>
      <c r="BJ20" s="731">
        <f t="shared" si="76"/>
        <v>0</v>
      </c>
      <c r="BK20" s="1047" t="str">
        <f t="shared" si="77"/>
        <v/>
      </c>
      <c r="BL20" s="722" t="str">
        <f t="shared" si="78"/>
        <v>70-L4</v>
      </c>
      <c r="BM20" s="715" t="str">
        <f t="shared" si="79"/>
        <v>GTS-120</v>
      </c>
      <c r="BN20" s="715">
        <f t="shared" si="80"/>
        <v>630</v>
      </c>
      <c r="BO20" s="715" t="str">
        <f t="shared" si="81"/>
        <v>5%-7%</v>
      </c>
      <c r="BP20" s="729"/>
      <c r="BQ20" s="718">
        <f t="shared" si="10"/>
        <v>0</v>
      </c>
      <c r="BR20" s="730"/>
      <c r="BS20" s="730"/>
      <c r="BT20" s="775" t="str">
        <f t="shared" si="82"/>
        <v/>
      </c>
      <c r="BU20" s="1046" t="str">
        <f t="shared" si="83"/>
        <v/>
      </c>
      <c r="BV20" s="1058"/>
      <c r="BW20" s="746" t="str">
        <f t="shared" si="11"/>
        <v/>
      </c>
      <c r="BX20" s="722" t="str">
        <f t="shared" si="84"/>
        <v>70-L4</v>
      </c>
      <c r="BY20" s="715" t="str">
        <f t="shared" si="85"/>
        <v>GTS-120</v>
      </c>
      <c r="BZ20" s="715">
        <f t="shared" si="86"/>
        <v>630</v>
      </c>
      <c r="CA20" s="715" t="str">
        <f t="shared" si="87"/>
        <v>5%-7%</v>
      </c>
      <c r="CB20" s="729"/>
      <c r="CC20" s="718">
        <f t="shared" si="12"/>
        <v>0</v>
      </c>
      <c r="CD20" s="730"/>
      <c r="CE20" s="730"/>
      <c r="CF20" s="775" t="str">
        <f t="shared" si="88"/>
        <v/>
      </c>
      <c r="CG20" s="1046" t="str">
        <f t="shared" si="89"/>
        <v/>
      </c>
      <c r="CH20" s="1058"/>
      <c r="CI20" s="746" t="str">
        <f t="shared" si="13"/>
        <v/>
      </c>
      <c r="CJ20" s="722" t="str">
        <f t="shared" si="90"/>
        <v>70-L4</v>
      </c>
      <c r="CK20" s="715" t="str">
        <f t="shared" si="91"/>
        <v>GTS-120</v>
      </c>
      <c r="CL20" s="715">
        <f t="shared" si="92"/>
        <v>630</v>
      </c>
      <c r="CM20" s="715" t="str">
        <f t="shared" si="93"/>
        <v>5%-7%</v>
      </c>
      <c r="CN20" s="729"/>
      <c r="CO20" s="718">
        <f t="shared" si="14"/>
        <v>0</v>
      </c>
      <c r="CP20" s="730"/>
      <c r="CQ20" s="730"/>
      <c r="CR20" s="775" t="str">
        <f t="shared" si="94"/>
        <v/>
      </c>
      <c r="CS20" s="1046" t="str">
        <f t="shared" si="95"/>
        <v/>
      </c>
      <c r="CT20" s="1058"/>
      <c r="CU20" s="746" t="str">
        <f t="shared" si="15"/>
        <v/>
      </c>
      <c r="CV20" s="722" t="str">
        <f t="shared" si="96"/>
        <v>70-L4</v>
      </c>
      <c r="CW20" s="715" t="str">
        <f t="shared" si="97"/>
        <v>GTS-120</v>
      </c>
      <c r="CX20" s="715">
        <f t="shared" si="98"/>
        <v>630</v>
      </c>
      <c r="CY20" s="715" t="str">
        <f t="shared" si="99"/>
        <v>5%-7%</v>
      </c>
      <c r="CZ20" s="729"/>
      <c r="DA20" s="718">
        <f t="shared" si="16"/>
        <v>0</v>
      </c>
      <c r="DB20" s="730"/>
      <c r="DC20" s="730"/>
      <c r="DD20" s="775" t="str">
        <f t="shared" si="100"/>
        <v/>
      </c>
      <c r="DE20" s="1046" t="str">
        <f t="shared" si="101"/>
        <v/>
      </c>
      <c r="DF20" s="1058"/>
      <c r="DG20" s="746" t="str">
        <f t="shared" si="17"/>
        <v/>
      </c>
      <c r="DH20" s="722" t="str">
        <f t="shared" si="102"/>
        <v>70-L4</v>
      </c>
      <c r="DI20" s="715" t="str">
        <f t="shared" si="103"/>
        <v>GTS-120</v>
      </c>
      <c r="DJ20" s="715">
        <f t="shared" si="104"/>
        <v>630</v>
      </c>
      <c r="DK20" s="715" t="str">
        <f t="shared" si="105"/>
        <v>5%-7%</v>
      </c>
      <c r="DL20" s="729"/>
      <c r="DM20" s="718">
        <f t="shared" si="18"/>
        <v>0</v>
      </c>
      <c r="DN20" s="730"/>
      <c r="DO20" s="730"/>
      <c r="DP20" s="775" t="str">
        <f t="shared" si="106"/>
        <v/>
      </c>
      <c r="DQ20" s="1046" t="str">
        <f t="shared" si="107"/>
        <v/>
      </c>
      <c r="DR20" s="1058"/>
      <c r="DS20" s="746" t="str">
        <f t="shared" si="19"/>
        <v/>
      </c>
      <c r="DT20" s="731">
        <f t="shared" si="108"/>
        <v>0</v>
      </c>
      <c r="DU20" s="1047" t="str">
        <f t="shared" si="109"/>
        <v/>
      </c>
      <c r="DV20" s="722" t="str">
        <f t="shared" si="110"/>
        <v>70-L4</v>
      </c>
      <c r="DW20" s="715" t="str">
        <f t="shared" si="111"/>
        <v>GTS-120</v>
      </c>
      <c r="DX20" s="715">
        <f t="shared" si="112"/>
        <v>630</v>
      </c>
      <c r="DY20" s="715" t="str">
        <f t="shared" si="113"/>
        <v>5%-7%</v>
      </c>
      <c r="DZ20" s="729"/>
      <c r="EA20" s="718">
        <f t="shared" si="20"/>
        <v>0</v>
      </c>
      <c r="EB20" s="730"/>
      <c r="EC20" s="730"/>
      <c r="ED20" s="775" t="str">
        <f t="shared" si="114"/>
        <v/>
      </c>
      <c r="EE20" s="1046" t="str">
        <f t="shared" si="115"/>
        <v/>
      </c>
      <c r="EF20" s="1058"/>
      <c r="EG20" s="746" t="str">
        <f t="shared" si="21"/>
        <v/>
      </c>
      <c r="EH20" s="722" t="str">
        <f t="shared" si="116"/>
        <v>70-L4</v>
      </c>
      <c r="EI20" s="715" t="str">
        <f t="shared" si="117"/>
        <v>GTS-120</v>
      </c>
      <c r="EJ20" s="715">
        <f t="shared" si="118"/>
        <v>630</v>
      </c>
      <c r="EK20" s="715" t="str">
        <f t="shared" si="119"/>
        <v>5%-7%</v>
      </c>
      <c r="EL20" s="729"/>
      <c r="EM20" s="718">
        <f t="shared" si="22"/>
        <v>0</v>
      </c>
      <c r="EN20" s="730"/>
      <c r="EO20" s="730"/>
      <c r="EP20" s="775" t="str">
        <f t="shared" si="120"/>
        <v/>
      </c>
      <c r="EQ20" s="1046" t="str">
        <f t="shared" si="121"/>
        <v/>
      </c>
      <c r="ER20" s="1058"/>
      <c r="ES20" s="746" t="str">
        <f t="shared" si="23"/>
        <v/>
      </c>
      <c r="ET20" s="722" t="str">
        <f t="shared" si="122"/>
        <v>70-L4</v>
      </c>
      <c r="EU20" s="715" t="str">
        <f t="shared" si="123"/>
        <v>GTS-120</v>
      </c>
      <c r="EV20" s="715">
        <f t="shared" si="124"/>
        <v>630</v>
      </c>
      <c r="EW20" s="715" t="str">
        <f t="shared" si="125"/>
        <v>5%-7%</v>
      </c>
      <c r="EX20" s="729"/>
      <c r="EY20" s="718">
        <f t="shared" si="24"/>
        <v>0</v>
      </c>
      <c r="EZ20" s="730"/>
      <c r="FA20" s="730"/>
      <c r="FB20" s="775" t="str">
        <f t="shared" si="126"/>
        <v/>
      </c>
      <c r="FC20" s="1046" t="str">
        <f t="shared" si="127"/>
        <v/>
      </c>
      <c r="FD20" s="1058"/>
      <c r="FE20" s="746" t="str">
        <f t="shared" si="25"/>
        <v/>
      </c>
      <c r="FF20" s="722" t="str">
        <f t="shared" si="128"/>
        <v>70-L4</v>
      </c>
      <c r="FG20" s="715" t="str">
        <f t="shared" si="129"/>
        <v>GTS-120</v>
      </c>
      <c r="FH20" s="715">
        <f t="shared" si="130"/>
        <v>630</v>
      </c>
      <c r="FI20" s="715" t="str">
        <f t="shared" si="131"/>
        <v>5%-7%</v>
      </c>
      <c r="FJ20" s="729"/>
      <c r="FK20" s="718">
        <f t="shared" si="26"/>
        <v>0</v>
      </c>
      <c r="FL20" s="730"/>
      <c r="FM20" s="730"/>
      <c r="FN20" s="775" t="str">
        <f t="shared" si="132"/>
        <v/>
      </c>
      <c r="FO20" s="1046" t="str">
        <f t="shared" si="133"/>
        <v/>
      </c>
      <c r="FP20" s="1058"/>
      <c r="FQ20" s="746" t="str">
        <f t="shared" si="27"/>
        <v/>
      </c>
      <c r="FR20" s="722" t="str">
        <f t="shared" si="134"/>
        <v>70-L4</v>
      </c>
      <c r="FS20" s="715" t="str">
        <f t="shared" si="135"/>
        <v>GTS-120</v>
      </c>
      <c r="FT20" s="715">
        <f t="shared" si="136"/>
        <v>630</v>
      </c>
      <c r="FU20" s="715" t="str">
        <f t="shared" si="137"/>
        <v>5%-7%</v>
      </c>
      <c r="FV20" s="729"/>
      <c r="FW20" s="718">
        <f t="shared" si="28"/>
        <v>0</v>
      </c>
      <c r="FX20" s="730"/>
      <c r="FY20" s="730"/>
      <c r="FZ20" s="775" t="str">
        <f t="shared" si="138"/>
        <v/>
      </c>
      <c r="GA20" s="1046" t="str">
        <f t="shared" si="139"/>
        <v/>
      </c>
      <c r="GB20" s="1058"/>
      <c r="GC20" s="746" t="str">
        <f t="shared" si="29"/>
        <v/>
      </c>
      <c r="GD20" s="731">
        <f t="shared" si="140"/>
        <v>0</v>
      </c>
      <c r="GE20" s="1047" t="str">
        <f t="shared" si="141"/>
        <v/>
      </c>
      <c r="GF20" s="722" t="str">
        <f t="shared" si="142"/>
        <v>70-L4</v>
      </c>
      <c r="GG20" s="715" t="str">
        <f t="shared" si="143"/>
        <v>GTS-120</v>
      </c>
      <c r="GH20" s="715">
        <f t="shared" si="144"/>
        <v>630</v>
      </c>
      <c r="GI20" s="715" t="str">
        <f t="shared" si="145"/>
        <v>5%-7%</v>
      </c>
      <c r="GJ20" s="729"/>
      <c r="GK20" s="718">
        <f t="shared" si="30"/>
        <v>0</v>
      </c>
      <c r="GL20" s="730"/>
      <c r="GM20" s="730"/>
      <c r="GN20" s="775" t="str">
        <f t="shared" si="146"/>
        <v/>
      </c>
      <c r="GO20" s="1046" t="str">
        <f t="shared" si="147"/>
        <v/>
      </c>
      <c r="GP20" s="1058"/>
      <c r="GQ20" s="746" t="str">
        <f t="shared" si="31"/>
        <v/>
      </c>
      <c r="GR20" s="722" t="str">
        <f t="shared" si="148"/>
        <v>70-L4</v>
      </c>
      <c r="GS20" s="715" t="str">
        <f t="shared" si="149"/>
        <v>GTS-120</v>
      </c>
      <c r="GT20" s="715">
        <f t="shared" si="150"/>
        <v>630</v>
      </c>
      <c r="GU20" s="715" t="str">
        <f t="shared" si="151"/>
        <v>5%-7%</v>
      </c>
      <c r="GV20" s="729"/>
      <c r="GW20" s="718">
        <f t="shared" si="32"/>
        <v>0</v>
      </c>
      <c r="GX20" s="730"/>
      <c r="GY20" s="730"/>
      <c r="GZ20" s="775" t="str">
        <f t="shared" si="152"/>
        <v/>
      </c>
      <c r="HA20" s="1046" t="str">
        <f t="shared" si="153"/>
        <v/>
      </c>
      <c r="HB20" s="1058"/>
      <c r="HC20" s="746" t="str">
        <f t="shared" si="33"/>
        <v/>
      </c>
      <c r="HD20" s="722" t="str">
        <f t="shared" si="154"/>
        <v>70-L4</v>
      </c>
      <c r="HE20" s="715" t="str">
        <f t="shared" si="155"/>
        <v>GTS-120</v>
      </c>
      <c r="HF20" s="715">
        <f t="shared" si="156"/>
        <v>630</v>
      </c>
      <c r="HG20" s="715" t="str">
        <f t="shared" si="157"/>
        <v>5%-7%</v>
      </c>
      <c r="HH20" s="729"/>
      <c r="HI20" s="718">
        <f t="shared" si="34"/>
        <v>0</v>
      </c>
      <c r="HJ20" s="730"/>
      <c r="HK20" s="730"/>
      <c r="HL20" s="775" t="str">
        <f t="shared" si="158"/>
        <v/>
      </c>
      <c r="HM20" s="1046" t="str">
        <f t="shared" si="159"/>
        <v/>
      </c>
      <c r="HN20" s="1058"/>
      <c r="HO20" s="746" t="str">
        <f t="shared" si="35"/>
        <v/>
      </c>
      <c r="HP20" s="722" t="str">
        <f t="shared" si="160"/>
        <v>70-L4</v>
      </c>
      <c r="HQ20" s="715" t="str">
        <f t="shared" si="161"/>
        <v>GTS-120</v>
      </c>
      <c r="HR20" s="715">
        <f t="shared" si="162"/>
        <v>630</v>
      </c>
      <c r="HS20" s="715" t="str">
        <f t="shared" si="163"/>
        <v>5%-7%</v>
      </c>
      <c r="HT20" s="729"/>
      <c r="HU20" s="718">
        <f t="shared" si="36"/>
        <v>0</v>
      </c>
      <c r="HV20" s="730"/>
      <c r="HW20" s="730"/>
      <c r="HX20" s="775" t="str">
        <f t="shared" si="164"/>
        <v/>
      </c>
      <c r="HY20" s="1046" t="str">
        <f t="shared" si="165"/>
        <v/>
      </c>
      <c r="HZ20" s="1058"/>
      <c r="IA20" s="746" t="str">
        <f t="shared" si="37"/>
        <v/>
      </c>
      <c r="IB20" s="722" t="str">
        <f t="shared" si="166"/>
        <v>70-L4</v>
      </c>
      <c r="IC20" s="715" t="str">
        <f t="shared" si="167"/>
        <v>GTS-120</v>
      </c>
      <c r="ID20" s="715">
        <f t="shared" si="168"/>
        <v>630</v>
      </c>
      <c r="IE20" s="715" t="str">
        <f t="shared" si="169"/>
        <v>5%-7%</v>
      </c>
      <c r="IF20" s="729"/>
      <c r="IG20" s="718">
        <f t="shared" si="38"/>
        <v>0</v>
      </c>
      <c r="IH20" s="730"/>
      <c r="II20" s="730"/>
      <c r="IJ20" s="775" t="str">
        <f t="shared" si="170"/>
        <v/>
      </c>
      <c r="IK20" s="1046" t="str">
        <f t="shared" si="171"/>
        <v/>
      </c>
      <c r="IL20" s="1058"/>
      <c r="IM20" s="746" t="str">
        <f t="shared" si="39"/>
        <v/>
      </c>
      <c r="IN20" s="731">
        <f t="shared" si="172"/>
        <v>0</v>
      </c>
      <c r="IO20" s="1047" t="str">
        <f t="shared" si="173"/>
        <v/>
      </c>
      <c r="IP20" s="722" t="str">
        <f t="shared" si="174"/>
        <v>70-L4</v>
      </c>
      <c r="IQ20" s="715" t="str">
        <f t="shared" si="175"/>
        <v>GTS-120</v>
      </c>
      <c r="IR20" s="715">
        <f t="shared" si="176"/>
        <v>630</v>
      </c>
      <c r="IS20" s="715" t="str">
        <f t="shared" si="177"/>
        <v>5%-7%</v>
      </c>
      <c r="IT20" s="729"/>
      <c r="IU20" s="718">
        <f t="shared" si="40"/>
        <v>0</v>
      </c>
      <c r="IV20" s="730"/>
      <c r="IW20" s="730"/>
      <c r="IX20" s="775" t="str">
        <f t="shared" si="178"/>
        <v/>
      </c>
      <c r="IY20" s="1046" t="str">
        <f t="shared" si="179"/>
        <v/>
      </c>
      <c r="IZ20" s="1058"/>
      <c r="JA20" s="746" t="str">
        <f t="shared" si="41"/>
        <v/>
      </c>
      <c r="JB20" s="722" t="str">
        <f t="shared" si="180"/>
        <v>70-L4</v>
      </c>
      <c r="JC20" s="715" t="str">
        <f t="shared" si="181"/>
        <v>GTS-120</v>
      </c>
      <c r="JD20" s="715">
        <f t="shared" si="182"/>
        <v>630</v>
      </c>
      <c r="JE20" s="715" t="str">
        <f t="shared" si="183"/>
        <v>5%-7%</v>
      </c>
      <c r="JF20" s="729"/>
      <c r="JG20" s="718">
        <f t="shared" si="42"/>
        <v>0</v>
      </c>
      <c r="JH20" s="730"/>
      <c r="JI20" s="730"/>
      <c r="JJ20" s="775" t="str">
        <f t="shared" si="184"/>
        <v/>
      </c>
      <c r="JK20" s="1046" t="str">
        <f t="shared" si="185"/>
        <v/>
      </c>
      <c r="JL20" s="1058"/>
      <c r="JM20" s="746" t="str">
        <f t="shared" si="43"/>
        <v/>
      </c>
      <c r="JN20" s="722" t="str">
        <f t="shared" si="186"/>
        <v>70-L4</v>
      </c>
      <c r="JO20" s="715" t="str">
        <f t="shared" si="187"/>
        <v>GTS-120</v>
      </c>
      <c r="JP20" s="715">
        <f t="shared" si="188"/>
        <v>630</v>
      </c>
      <c r="JQ20" s="715" t="str">
        <f t="shared" si="189"/>
        <v>5%-7%</v>
      </c>
      <c r="JR20" s="729"/>
      <c r="JS20" s="718">
        <f t="shared" si="44"/>
        <v>0</v>
      </c>
      <c r="JT20" s="730"/>
      <c r="JU20" s="730"/>
      <c r="JV20" s="775" t="str">
        <f t="shared" si="190"/>
        <v/>
      </c>
      <c r="JW20" s="1046" t="str">
        <f t="shared" si="191"/>
        <v/>
      </c>
      <c r="JX20" s="1058"/>
      <c r="JY20" s="746" t="str">
        <f t="shared" si="45"/>
        <v/>
      </c>
      <c r="JZ20" s="722" t="str">
        <f t="shared" si="192"/>
        <v>70-L4</v>
      </c>
      <c r="KA20" s="715" t="str">
        <f t="shared" si="193"/>
        <v>GTS-120</v>
      </c>
      <c r="KB20" s="715">
        <f t="shared" si="194"/>
        <v>630</v>
      </c>
      <c r="KC20" s="715" t="str">
        <f t="shared" si="195"/>
        <v>5%-7%</v>
      </c>
      <c r="KD20" s="729"/>
      <c r="KE20" s="718">
        <f t="shared" si="46"/>
        <v>0</v>
      </c>
      <c r="KF20" s="730"/>
      <c r="KG20" s="730"/>
      <c r="KH20" s="775" t="str">
        <f t="shared" si="196"/>
        <v/>
      </c>
      <c r="KI20" s="1046" t="str">
        <f t="shared" si="197"/>
        <v/>
      </c>
      <c r="KJ20" s="1058"/>
      <c r="KK20" s="746" t="str">
        <f t="shared" si="47"/>
        <v/>
      </c>
      <c r="KL20" s="722" t="str">
        <f t="shared" si="198"/>
        <v>70-L4</v>
      </c>
      <c r="KM20" s="715" t="str">
        <f t="shared" si="199"/>
        <v>GTS-120</v>
      </c>
      <c r="KN20" s="715">
        <f t="shared" si="200"/>
        <v>630</v>
      </c>
      <c r="KO20" s="715" t="str">
        <f t="shared" si="201"/>
        <v>5%-7%</v>
      </c>
      <c r="KP20" s="729"/>
      <c r="KQ20" s="718">
        <f t="shared" si="48"/>
        <v>0</v>
      </c>
      <c r="KR20" s="730"/>
      <c r="KS20" s="730"/>
      <c r="KT20" s="775" t="str">
        <f t="shared" si="202"/>
        <v/>
      </c>
      <c r="KU20" s="1046" t="str">
        <f t="shared" si="203"/>
        <v/>
      </c>
      <c r="KV20" s="1058"/>
      <c r="KW20" s="746" t="str">
        <f t="shared" si="49"/>
        <v/>
      </c>
      <c r="KX20" s="731">
        <f t="shared" si="204"/>
        <v>0</v>
      </c>
      <c r="KY20" s="1047" t="str">
        <f t="shared" si="205"/>
        <v/>
      </c>
    </row>
    <row r="21" spans="1:311" ht="15.75">
      <c r="A21" s="1021" t="s">
        <v>123</v>
      </c>
      <c r="B21" s="778" t="s">
        <v>126</v>
      </c>
      <c r="C21" s="715" t="str">
        <f>VLOOKUP($B21,'OP Info'!$C$4:$H$62,4,FALSE)</f>
        <v>GTS-120</v>
      </c>
      <c r="D21" s="715">
        <f>VLOOKUP($B21,'OP Info'!$C$4:$H$62,3,FALSE)</f>
        <v>630</v>
      </c>
      <c r="E21" s="747" t="str">
        <f>CONCATENATE(VLOOKUP($B21,'OP Info'!$C$4:$J$62,5,FALSE),"%-",VLOOKUP($B21,'OP Info'!$C$4:$J$62,6,FALSE),"%")</f>
        <v>5%-7%</v>
      </c>
      <c r="F21" s="729"/>
      <c r="G21" s="718">
        <f t="shared" si="0"/>
        <v>0</v>
      </c>
      <c r="H21" s="730"/>
      <c r="I21" s="730"/>
      <c r="J21" s="775" t="str">
        <f t="shared" si="50"/>
        <v/>
      </c>
      <c r="K21" s="776" t="str">
        <f t="shared" si="51"/>
        <v/>
      </c>
      <c r="L21" s="1058"/>
      <c r="M21" s="757" t="str">
        <f t="shared" si="1"/>
        <v/>
      </c>
      <c r="N21" s="772" t="str">
        <f t="shared" si="52"/>
        <v>80-L4</v>
      </c>
      <c r="O21" s="715" t="str">
        <f t="shared" si="53"/>
        <v>GTS-120</v>
      </c>
      <c r="P21" s="715">
        <f t="shared" si="54"/>
        <v>630</v>
      </c>
      <c r="Q21" s="715" t="str">
        <f t="shared" si="55"/>
        <v>5%-7%</v>
      </c>
      <c r="R21" s="729"/>
      <c r="S21" s="718">
        <f t="shared" si="2"/>
        <v>0</v>
      </c>
      <c r="T21" s="730"/>
      <c r="U21" s="730"/>
      <c r="V21" s="775" t="str">
        <f t="shared" si="56"/>
        <v/>
      </c>
      <c r="W21" s="1046" t="str">
        <f t="shared" si="57"/>
        <v/>
      </c>
      <c r="X21" s="1058"/>
      <c r="Y21" s="721" t="str">
        <f t="shared" si="3"/>
        <v/>
      </c>
      <c r="Z21" s="722" t="str">
        <f t="shared" si="58"/>
        <v>80-L4</v>
      </c>
      <c r="AA21" s="715" t="str">
        <f t="shared" si="59"/>
        <v>GTS-120</v>
      </c>
      <c r="AB21" s="715">
        <f t="shared" si="60"/>
        <v>630</v>
      </c>
      <c r="AC21" s="715" t="str">
        <f t="shared" si="61"/>
        <v>5%-7%</v>
      </c>
      <c r="AD21" s="729"/>
      <c r="AE21" s="718">
        <f t="shared" si="4"/>
        <v>0</v>
      </c>
      <c r="AF21" s="730"/>
      <c r="AG21" s="730"/>
      <c r="AH21" s="775" t="str">
        <f t="shared" si="62"/>
        <v/>
      </c>
      <c r="AI21" s="1046" t="str">
        <f t="shared" si="63"/>
        <v/>
      </c>
      <c r="AJ21" s="1058"/>
      <c r="AK21" s="721" t="str">
        <f t="shared" si="5"/>
        <v/>
      </c>
      <c r="AL21" s="722" t="str">
        <f t="shared" si="64"/>
        <v>80-L4</v>
      </c>
      <c r="AM21" s="715" t="str">
        <f t="shared" si="65"/>
        <v>GTS-120</v>
      </c>
      <c r="AN21" s="715">
        <f t="shared" si="66"/>
        <v>630</v>
      </c>
      <c r="AO21" s="715" t="str">
        <f t="shared" si="67"/>
        <v>5%-7%</v>
      </c>
      <c r="AP21" s="729"/>
      <c r="AQ21" s="718">
        <f t="shared" si="6"/>
        <v>0</v>
      </c>
      <c r="AR21" s="730"/>
      <c r="AS21" s="730"/>
      <c r="AT21" s="775" t="str">
        <f t="shared" si="68"/>
        <v/>
      </c>
      <c r="AU21" s="1046" t="str">
        <f t="shared" si="69"/>
        <v/>
      </c>
      <c r="AV21" s="1058"/>
      <c r="AW21" s="721" t="str">
        <f t="shared" si="7"/>
        <v/>
      </c>
      <c r="AX21" s="722" t="str">
        <f t="shared" si="70"/>
        <v>80-L4</v>
      </c>
      <c r="AY21" s="715" t="str">
        <f t="shared" si="71"/>
        <v>GTS-120</v>
      </c>
      <c r="AZ21" s="715">
        <f t="shared" si="72"/>
        <v>630</v>
      </c>
      <c r="BA21" s="715" t="str">
        <f t="shared" si="73"/>
        <v>5%-7%</v>
      </c>
      <c r="BB21" s="729"/>
      <c r="BC21" s="718">
        <f t="shared" si="8"/>
        <v>0</v>
      </c>
      <c r="BD21" s="730"/>
      <c r="BE21" s="730"/>
      <c r="BF21" s="775" t="str">
        <f t="shared" si="74"/>
        <v/>
      </c>
      <c r="BG21" s="1046" t="str">
        <f t="shared" si="75"/>
        <v/>
      </c>
      <c r="BH21" s="1058"/>
      <c r="BI21" s="721" t="str">
        <f t="shared" si="9"/>
        <v/>
      </c>
      <c r="BJ21" s="731">
        <f t="shared" si="76"/>
        <v>0</v>
      </c>
      <c r="BK21" s="1047" t="str">
        <f t="shared" si="77"/>
        <v/>
      </c>
      <c r="BL21" s="722" t="str">
        <f t="shared" si="78"/>
        <v>80-L4</v>
      </c>
      <c r="BM21" s="715" t="str">
        <f t="shared" si="79"/>
        <v>GTS-120</v>
      </c>
      <c r="BN21" s="715">
        <f t="shared" si="80"/>
        <v>630</v>
      </c>
      <c r="BO21" s="715" t="str">
        <f t="shared" si="81"/>
        <v>5%-7%</v>
      </c>
      <c r="BP21" s="729"/>
      <c r="BQ21" s="718">
        <f t="shared" si="10"/>
        <v>0</v>
      </c>
      <c r="BR21" s="730"/>
      <c r="BS21" s="730"/>
      <c r="BT21" s="775" t="str">
        <f t="shared" si="82"/>
        <v/>
      </c>
      <c r="BU21" s="1046" t="str">
        <f t="shared" si="83"/>
        <v/>
      </c>
      <c r="BV21" s="1058"/>
      <c r="BW21" s="746" t="str">
        <f t="shared" si="11"/>
        <v/>
      </c>
      <c r="BX21" s="722" t="str">
        <f t="shared" si="84"/>
        <v>80-L4</v>
      </c>
      <c r="BY21" s="715" t="str">
        <f t="shared" si="85"/>
        <v>GTS-120</v>
      </c>
      <c r="BZ21" s="715">
        <f t="shared" si="86"/>
        <v>630</v>
      </c>
      <c r="CA21" s="715" t="str">
        <f t="shared" si="87"/>
        <v>5%-7%</v>
      </c>
      <c r="CB21" s="729"/>
      <c r="CC21" s="718">
        <f t="shared" si="12"/>
        <v>0</v>
      </c>
      <c r="CD21" s="730"/>
      <c r="CE21" s="730"/>
      <c r="CF21" s="775" t="str">
        <f t="shared" si="88"/>
        <v/>
      </c>
      <c r="CG21" s="1046" t="str">
        <f t="shared" si="89"/>
        <v/>
      </c>
      <c r="CH21" s="1058"/>
      <c r="CI21" s="746" t="str">
        <f t="shared" si="13"/>
        <v/>
      </c>
      <c r="CJ21" s="722" t="str">
        <f t="shared" si="90"/>
        <v>80-L4</v>
      </c>
      <c r="CK21" s="715" t="str">
        <f t="shared" si="91"/>
        <v>GTS-120</v>
      </c>
      <c r="CL21" s="715">
        <f t="shared" si="92"/>
        <v>630</v>
      </c>
      <c r="CM21" s="715" t="str">
        <f t="shared" si="93"/>
        <v>5%-7%</v>
      </c>
      <c r="CN21" s="729"/>
      <c r="CO21" s="718">
        <f t="shared" si="14"/>
        <v>0</v>
      </c>
      <c r="CP21" s="730"/>
      <c r="CQ21" s="730"/>
      <c r="CR21" s="775" t="str">
        <f t="shared" si="94"/>
        <v/>
      </c>
      <c r="CS21" s="1046" t="str">
        <f t="shared" si="95"/>
        <v/>
      </c>
      <c r="CT21" s="1058"/>
      <c r="CU21" s="746" t="str">
        <f t="shared" si="15"/>
        <v/>
      </c>
      <c r="CV21" s="722" t="str">
        <f t="shared" si="96"/>
        <v>80-L4</v>
      </c>
      <c r="CW21" s="715" t="str">
        <f t="shared" si="97"/>
        <v>GTS-120</v>
      </c>
      <c r="CX21" s="715">
        <f t="shared" si="98"/>
        <v>630</v>
      </c>
      <c r="CY21" s="715" t="str">
        <f t="shared" si="99"/>
        <v>5%-7%</v>
      </c>
      <c r="CZ21" s="729"/>
      <c r="DA21" s="718">
        <f t="shared" si="16"/>
        <v>0</v>
      </c>
      <c r="DB21" s="730"/>
      <c r="DC21" s="730"/>
      <c r="DD21" s="775" t="str">
        <f t="shared" si="100"/>
        <v/>
      </c>
      <c r="DE21" s="1046" t="str">
        <f t="shared" si="101"/>
        <v/>
      </c>
      <c r="DF21" s="1058"/>
      <c r="DG21" s="746" t="str">
        <f t="shared" si="17"/>
        <v/>
      </c>
      <c r="DH21" s="722" t="str">
        <f t="shared" si="102"/>
        <v>80-L4</v>
      </c>
      <c r="DI21" s="715" t="str">
        <f t="shared" si="103"/>
        <v>GTS-120</v>
      </c>
      <c r="DJ21" s="715">
        <f t="shared" si="104"/>
        <v>630</v>
      </c>
      <c r="DK21" s="715" t="str">
        <f t="shared" si="105"/>
        <v>5%-7%</v>
      </c>
      <c r="DL21" s="729"/>
      <c r="DM21" s="718">
        <f t="shared" si="18"/>
        <v>0</v>
      </c>
      <c r="DN21" s="730"/>
      <c r="DO21" s="730"/>
      <c r="DP21" s="775" t="str">
        <f t="shared" si="106"/>
        <v/>
      </c>
      <c r="DQ21" s="1046" t="str">
        <f t="shared" si="107"/>
        <v/>
      </c>
      <c r="DR21" s="1058"/>
      <c r="DS21" s="746" t="str">
        <f t="shared" si="19"/>
        <v/>
      </c>
      <c r="DT21" s="731">
        <f t="shared" si="108"/>
        <v>0</v>
      </c>
      <c r="DU21" s="1047" t="str">
        <f t="shared" si="109"/>
        <v/>
      </c>
      <c r="DV21" s="722" t="str">
        <f t="shared" si="110"/>
        <v>80-L4</v>
      </c>
      <c r="DW21" s="715" t="str">
        <f t="shared" si="111"/>
        <v>GTS-120</v>
      </c>
      <c r="DX21" s="715">
        <f t="shared" si="112"/>
        <v>630</v>
      </c>
      <c r="DY21" s="715" t="str">
        <f t="shared" si="113"/>
        <v>5%-7%</v>
      </c>
      <c r="DZ21" s="729"/>
      <c r="EA21" s="718">
        <f t="shared" si="20"/>
        <v>0</v>
      </c>
      <c r="EB21" s="730"/>
      <c r="EC21" s="730"/>
      <c r="ED21" s="775" t="str">
        <f t="shared" si="114"/>
        <v/>
      </c>
      <c r="EE21" s="1046" t="str">
        <f t="shared" si="115"/>
        <v/>
      </c>
      <c r="EF21" s="1058"/>
      <c r="EG21" s="746" t="str">
        <f t="shared" si="21"/>
        <v/>
      </c>
      <c r="EH21" s="722" t="str">
        <f t="shared" si="116"/>
        <v>80-L4</v>
      </c>
      <c r="EI21" s="715" t="str">
        <f t="shared" si="117"/>
        <v>GTS-120</v>
      </c>
      <c r="EJ21" s="715">
        <f t="shared" si="118"/>
        <v>630</v>
      </c>
      <c r="EK21" s="715" t="str">
        <f t="shared" si="119"/>
        <v>5%-7%</v>
      </c>
      <c r="EL21" s="729"/>
      <c r="EM21" s="718">
        <f t="shared" si="22"/>
        <v>0</v>
      </c>
      <c r="EN21" s="730"/>
      <c r="EO21" s="730"/>
      <c r="EP21" s="775" t="str">
        <f t="shared" si="120"/>
        <v/>
      </c>
      <c r="EQ21" s="1046" t="str">
        <f t="shared" si="121"/>
        <v/>
      </c>
      <c r="ER21" s="1058"/>
      <c r="ES21" s="746" t="str">
        <f t="shared" si="23"/>
        <v/>
      </c>
      <c r="ET21" s="722" t="str">
        <f t="shared" si="122"/>
        <v>80-L4</v>
      </c>
      <c r="EU21" s="715" t="str">
        <f t="shared" si="123"/>
        <v>GTS-120</v>
      </c>
      <c r="EV21" s="715">
        <f t="shared" si="124"/>
        <v>630</v>
      </c>
      <c r="EW21" s="715" t="str">
        <f t="shared" si="125"/>
        <v>5%-7%</v>
      </c>
      <c r="EX21" s="729"/>
      <c r="EY21" s="718">
        <f t="shared" si="24"/>
        <v>0</v>
      </c>
      <c r="EZ21" s="730"/>
      <c r="FA21" s="730"/>
      <c r="FB21" s="775" t="str">
        <f t="shared" si="126"/>
        <v/>
      </c>
      <c r="FC21" s="1046" t="str">
        <f t="shared" si="127"/>
        <v/>
      </c>
      <c r="FD21" s="1058"/>
      <c r="FE21" s="746" t="str">
        <f t="shared" si="25"/>
        <v/>
      </c>
      <c r="FF21" s="722" t="str">
        <f t="shared" si="128"/>
        <v>80-L4</v>
      </c>
      <c r="FG21" s="715" t="str">
        <f t="shared" si="129"/>
        <v>GTS-120</v>
      </c>
      <c r="FH21" s="715">
        <f t="shared" si="130"/>
        <v>630</v>
      </c>
      <c r="FI21" s="715" t="str">
        <f t="shared" si="131"/>
        <v>5%-7%</v>
      </c>
      <c r="FJ21" s="729"/>
      <c r="FK21" s="718">
        <f t="shared" si="26"/>
        <v>0</v>
      </c>
      <c r="FL21" s="730"/>
      <c r="FM21" s="730"/>
      <c r="FN21" s="775" t="str">
        <f t="shared" si="132"/>
        <v/>
      </c>
      <c r="FO21" s="1046" t="str">
        <f t="shared" si="133"/>
        <v/>
      </c>
      <c r="FP21" s="1058"/>
      <c r="FQ21" s="746" t="str">
        <f t="shared" si="27"/>
        <v/>
      </c>
      <c r="FR21" s="722" t="str">
        <f t="shared" si="134"/>
        <v>80-L4</v>
      </c>
      <c r="FS21" s="715" t="str">
        <f t="shared" si="135"/>
        <v>GTS-120</v>
      </c>
      <c r="FT21" s="715">
        <f t="shared" si="136"/>
        <v>630</v>
      </c>
      <c r="FU21" s="715" t="str">
        <f t="shared" si="137"/>
        <v>5%-7%</v>
      </c>
      <c r="FV21" s="729"/>
      <c r="FW21" s="718">
        <f t="shared" si="28"/>
        <v>0</v>
      </c>
      <c r="FX21" s="730"/>
      <c r="FY21" s="730"/>
      <c r="FZ21" s="775" t="str">
        <f t="shared" si="138"/>
        <v/>
      </c>
      <c r="GA21" s="1046" t="str">
        <f t="shared" si="139"/>
        <v/>
      </c>
      <c r="GB21" s="1058"/>
      <c r="GC21" s="746" t="str">
        <f t="shared" si="29"/>
        <v/>
      </c>
      <c r="GD21" s="731">
        <f t="shared" si="140"/>
        <v>0</v>
      </c>
      <c r="GE21" s="1047" t="str">
        <f t="shared" si="141"/>
        <v/>
      </c>
      <c r="GF21" s="722" t="str">
        <f t="shared" si="142"/>
        <v>80-L4</v>
      </c>
      <c r="GG21" s="715" t="str">
        <f t="shared" si="143"/>
        <v>GTS-120</v>
      </c>
      <c r="GH21" s="715">
        <f t="shared" si="144"/>
        <v>630</v>
      </c>
      <c r="GI21" s="715" t="str">
        <f t="shared" si="145"/>
        <v>5%-7%</v>
      </c>
      <c r="GJ21" s="729"/>
      <c r="GK21" s="718">
        <f t="shared" si="30"/>
        <v>0</v>
      </c>
      <c r="GL21" s="730"/>
      <c r="GM21" s="730"/>
      <c r="GN21" s="775" t="str">
        <f t="shared" si="146"/>
        <v/>
      </c>
      <c r="GO21" s="1046" t="str">
        <f t="shared" si="147"/>
        <v/>
      </c>
      <c r="GP21" s="1058"/>
      <c r="GQ21" s="746" t="str">
        <f t="shared" si="31"/>
        <v/>
      </c>
      <c r="GR21" s="722" t="str">
        <f t="shared" si="148"/>
        <v>80-L4</v>
      </c>
      <c r="GS21" s="715" t="str">
        <f t="shared" si="149"/>
        <v>GTS-120</v>
      </c>
      <c r="GT21" s="715">
        <f t="shared" si="150"/>
        <v>630</v>
      </c>
      <c r="GU21" s="715" t="str">
        <f t="shared" si="151"/>
        <v>5%-7%</v>
      </c>
      <c r="GV21" s="729"/>
      <c r="GW21" s="718">
        <f t="shared" si="32"/>
        <v>0</v>
      </c>
      <c r="GX21" s="730"/>
      <c r="GY21" s="730"/>
      <c r="GZ21" s="775" t="str">
        <f t="shared" si="152"/>
        <v/>
      </c>
      <c r="HA21" s="1046" t="str">
        <f t="shared" si="153"/>
        <v/>
      </c>
      <c r="HB21" s="1058"/>
      <c r="HC21" s="746" t="str">
        <f t="shared" si="33"/>
        <v/>
      </c>
      <c r="HD21" s="722" t="str">
        <f t="shared" si="154"/>
        <v>80-L4</v>
      </c>
      <c r="HE21" s="715" t="str">
        <f t="shared" si="155"/>
        <v>GTS-120</v>
      </c>
      <c r="HF21" s="715">
        <f t="shared" si="156"/>
        <v>630</v>
      </c>
      <c r="HG21" s="715" t="str">
        <f t="shared" si="157"/>
        <v>5%-7%</v>
      </c>
      <c r="HH21" s="729"/>
      <c r="HI21" s="718">
        <f t="shared" si="34"/>
        <v>0</v>
      </c>
      <c r="HJ21" s="730"/>
      <c r="HK21" s="730"/>
      <c r="HL21" s="775" t="str">
        <f t="shared" si="158"/>
        <v/>
      </c>
      <c r="HM21" s="1046" t="str">
        <f t="shared" si="159"/>
        <v/>
      </c>
      <c r="HN21" s="1058"/>
      <c r="HO21" s="746" t="str">
        <f t="shared" si="35"/>
        <v/>
      </c>
      <c r="HP21" s="722" t="str">
        <f t="shared" si="160"/>
        <v>80-L4</v>
      </c>
      <c r="HQ21" s="715" t="str">
        <f t="shared" si="161"/>
        <v>GTS-120</v>
      </c>
      <c r="HR21" s="715">
        <f t="shared" si="162"/>
        <v>630</v>
      </c>
      <c r="HS21" s="715" t="str">
        <f t="shared" si="163"/>
        <v>5%-7%</v>
      </c>
      <c r="HT21" s="729"/>
      <c r="HU21" s="718">
        <f t="shared" si="36"/>
        <v>0</v>
      </c>
      <c r="HV21" s="730"/>
      <c r="HW21" s="730"/>
      <c r="HX21" s="775" t="str">
        <f t="shared" si="164"/>
        <v/>
      </c>
      <c r="HY21" s="1046" t="str">
        <f t="shared" si="165"/>
        <v/>
      </c>
      <c r="HZ21" s="1058"/>
      <c r="IA21" s="746" t="str">
        <f t="shared" si="37"/>
        <v/>
      </c>
      <c r="IB21" s="722" t="str">
        <f t="shared" si="166"/>
        <v>80-L4</v>
      </c>
      <c r="IC21" s="715" t="str">
        <f t="shared" si="167"/>
        <v>GTS-120</v>
      </c>
      <c r="ID21" s="715">
        <f t="shared" si="168"/>
        <v>630</v>
      </c>
      <c r="IE21" s="715" t="str">
        <f t="shared" si="169"/>
        <v>5%-7%</v>
      </c>
      <c r="IF21" s="729"/>
      <c r="IG21" s="718">
        <f t="shared" si="38"/>
        <v>0</v>
      </c>
      <c r="IH21" s="730"/>
      <c r="II21" s="730"/>
      <c r="IJ21" s="775" t="str">
        <f t="shared" si="170"/>
        <v/>
      </c>
      <c r="IK21" s="1046" t="str">
        <f t="shared" si="171"/>
        <v/>
      </c>
      <c r="IL21" s="1058"/>
      <c r="IM21" s="746" t="str">
        <f t="shared" si="39"/>
        <v/>
      </c>
      <c r="IN21" s="731">
        <f t="shared" si="172"/>
        <v>0</v>
      </c>
      <c r="IO21" s="1047" t="str">
        <f t="shared" si="173"/>
        <v/>
      </c>
      <c r="IP21" s="722" t="str">
        <f t="shared" si="174"/>
        <v>80-L4</v>
      </c>
      <c r="IQ21" s="715" t="str">
        <f t="shared" si="175"/>
        <v>GTS-120</v>
      </c>
      <c r="IR21" s="715">
        <f t="shared" si="176"/>
        <v>630</v>
      </c>
      <c r="IS21" s="715" t="str">
        <f t="shared" si="177"/>
        <v>5%-7%</v>
      </c>
      <c r="IT21" s="729"/>
      <c r="IU21" s="718">
        <f t="shared" si="40"/>
        <v>0</v>
      </c>
      <c r="IV21" s="730"/>
      <c r="IW21" s="730"/>
      <c r="IX21" s="775" t="str">
        <f t="shared" si="178"/>
        <v/>
      </c>
      <c r="IY21" s="1046" t="str">
        <f t="shared" si="179"/>
        <v/>
      </c>
      <c r="IZ21" s="1058"/>
      <c r="JA21" s="746" t="str">
        <f t="shared" si="41"/>
        <v/>
      </c>
      <c r="JB21" s="722" t="str">
        <f t="shared" si="180"/>
        <v>80-L4</v>
      </c>
      <c r="JC21" s="715" t="str">
        <f t="shared" si="181"/>
        <v>GTS-120</v>
      </c>
      <c r="JD21" s="715">
        <f t="shared" si="182"/>
        <v>630</v>
      </c>
      <c r="JE21" s="715" t="str">
        <f t="shared" si="183"/>
        <v>5%-7%</v>
      </c>
      <c r="JF21" s="729"/>
      <c r="JG21" s="718">
        <f t="shared" si="42"/>
        <v>0</v>
      </c>
      <c r="JH21" s="730"/>
      <c r="JI21" s="730"/>
      <c r="JJ21" s="775" t="str">
        <f t="shared" si="184"/>
        <v/>
      </c>
      <c r="JK21" s="1046" t="str">
        <f t="shared" si="185"/>
        <v/>
      </c>
      <c r="JL21" s="1058"/>
      <c r="JM21" s="746" t="str">
        <f t="shared" si="43"/>
        <v/>
      </c>
      <c r="JN21" s="722" t="str">
        <f t="shared" si="186"/>
        <v>80-L4</v>
      </c>
      <c r="JO21" s="715" t="str">
        <f t="shared" si="187"/>
        <v>GTS-120</v>
      </c>
      <c r="JP21" s="715">
        <f t="shared" si="188"/>
        <v>630</v>
      </c>
      <c r="JQ21" s="715" t="str">
        <f t="shared" si="189"/>
        <v>5%-7%</v>
      </c>
      <c r="JR21" s="729"/>
      <c r="JS21" s="718">
        <f t="shared" si="44"/>
        <v>0</v>
      </c>
      <c r="JT21" s="730"/>
      <c r="JU21" s="730"/>
      <c r="JV21" s="775" t="str">
        <f t="shared" si="190"/>
        <v/>
      </c>
      <c r="JW21" s="1046" t="str">
        <f t="shared" si="191"/>
        <v/>
      </c>
      <c r="JX21" s="1058"/>
      <c r="JY21" s="746" t="str">
        <f t="shared" si="45"/>
        <v/>
      </c>
      <c r="JZ21" s="722" t="str">
        <f t="shared" si="192"/>
        <v>80-L4</v>
      </c>
      <c r="KA21" s="715" t="str">
        <f t="shared" si="193"/>
        <v>GTS-120</v>
      </c>
      <c r="KB21" s="715">
        <f t="shared" si="194"/>
        <v>630</v>
      </c>
      <c r="KC21" s="715" t="str">
        <f t="shared" si="195"/>
        <v>5%-7%</v>
      </c>
      <c r="KD21" s="729"/>
      <c r="KE21" s="718">
        <f t="shared" si="46"/>
        <v>0</v>
      </c>
      <c r="KF21" s="730"/>
      <c r="KG21" s="730"/>
      <c r="KH21" s="775" t="str">
        <f t="shared" si="196"/>
        <v/>
      </c>
      <c r="KI21" s="1046" t="str">
        <f t="shared" si="197"/>
        <v/>
      </c>
      <c r="KJ21" s="1058"/>
      <c r="KK21" s="746" t="str">
        <f t="shared" si="47"/>
        <v/>
      </c>
      <c r="KL21" s="722" t="str">
        <f t="shared" si="198"/>
        <v>80-L4</v>
      </c>
      <c r="KM21" s="715" t="str">
        <f t="shared" si="199"/>
        <v>GTS-120</v>
      </c>
      <c r="KN21" s="715">
        <f t="shared" si="200"/>
        <v>630</v>
      </c>
      <c r="KO21" s="715" t="str">
        <f t="shared" si="201"/>
        <v>5%-7%</v>
      </c>
      <c r="KP21" s="729"/>
      <c r="KQ21" s="718">
        <f t="shared" si="48"/>
        <v>0</v>
      </c>
      <c r="KR21" s="730"/>
      <c r="KS21" s="730"/>
      <c r="KT21" s="775" t="str">
        <f t="shared" si="202"/>
        <v/>
      </c>
      <c r="KU21" s="1046" t="str">
        <f t="shared" si="203"/>
        <v/>
      </c>
      <c r="KV21" s="1058"/>
      <c r="KW21" s="746" t="str">
        <f t="shared" si="49"/>
        <v/>
      </c>
      <c r="KX21" s="731">
        <f t="shared" si="204"/>
        <v>0</v>
      </c>
      <c r="KY21" s="1047" t="str">
        <f t="shared" si="205"/>
        <v/>
      </c>
    </row>
    <row r="22" spans="1:311" ht="15.75">
      <c r="A22" s="1021" t="s">
        <v>123</v>
      </c>
      <c r="B22" s="778" t="s">
        <v>128</v>
      </c>
      <c r="C22" s="715" t="str">
        <f>VLOOKUP($B22,'OP Info'!$C$4:$H$62,4,FALSE)</f>
        <v>GTS-120</v>
      </c>
      <c r="D22" s="715">
        <f>VLOOKUP($B22,'OP Info'!$C$4:$H$62,3,FALSE)</f>
        <v>690</v>
      </c>
      <c r="E22" s="747" t="str">
        <f>CONCATENATE(VLOOKUP($B22,'OP Info'!$C$4:$J$62,5,FALSE),"%-",VLOOKUP($B22,'OP Info'!$C$4:$J$62,6,FALSE),"%")</f>
        <v>5%-7%</v>
      </c>
      <c r="F22" s="729"/>
      <c r="G22" s="718">
        <f t="shared" si="0"/>
        <v>0</v>
      </c>
      <c r="H22" s="730"/>
      <c r="I22" s="730"/>
      <c r="J22" s="775" t="str">
        <f t="shared" si="50"/>
        <v/>
      </c>
      <c r="K22" s="776" t="str">
        <f t="shared" si="51"/>
        <v/>
      </c>
      <c r="L22" s="1058"/>
      <c r="M22" s="757" t="str">
        <f t="shared" si="1"/>
        <v/>
      </c>
      <c r="N22" s="772" t="str">
        <f t="shared" si="52"/>
        <v>90-L4</v>
      </c>
      <c r="O22" s="715" t="str">
        <f t="shared" si="53"/>
        <v>GTS-120</v>
      </c>
      <c r="P22" s="715">
        <f t="shared" si="54"/>
        <v>690</v>
      </c>
      <c r="Q22" s="715" t="str">
        <f t="shared" si="55"/>
        <v>5%-7%</v>
      </c>
      <c r="R22" s="729"/>
      <c r="S22" s="718">
        <f t="shared" si="2"/>
        <v>0</v>
      </c>
      <c r="T22" s="730"/>
      <c r="U22" s="730"/>
      <c r="V22" s="775" t="str">
        <f t="shared" si="56"/>
        <v/>
      </c>
      <c r="W22" s="1046" t="str">
        <f t="shared" si="57"/>
        <v/>
      </c>
      <c r="X22" s="1058"/>
      <c r="Y22" s="721" t="str">
        <f t="shared" si="3"/>
        <v/>
      </c>
      <c r="Z22" s="722" t="str">
        <f t="shared" si="58"/>
        <v>90-L4</v>
      </c>
      <c r="AA22" s="715" t="str">
        <f t="shared" si="59"/>
        <v>GTS-120</v>
      </c>
      <c r="AB22" s="715">
        <f t="shared" si="60"/>
        <v>690</v>
      </c>
      <c r="AC22" s="715" t="str">
        <f t="shared" si="61"/>
        <v>5%-7%</v>
      </c>
      <c r="AD22" s="729"/>
      <c r="AE22" s="718">
        <f t="shared" si="4"/>
        <v>0</v>
      </c>
      <c r="AF22" s="730"/>
      <c r="AG22" s="730"/>
      <c r="AH22" s="775" t="str">
        <f t="shared" si="62"/>
        <v/>
      </c>
      <c r="AI22" s="1046" t="str">
        <f t="shared" si="63"/>
        <v/>
      </c>
      <c r="AJ22" s="1058"/>
      <c r="AK22" s="721" t="str">
        <f t="shared" si="5"/>
        <v/>
      </c>
      <c r="AL22" s="722" t="str">
        <f t="shared" si="64"/>
        <v>90-L4</v>
      </c>
      <c r="AM22" s="715" t="str">
        <f t="shared" si="65"/>
        <v>GTS-120</v>
      </c>
      <c r="AN22" s="715">
        <f t="shared" si="66"/>
        <v>690</v>
      </c>
      <c r="AO22" s="715" t="str">
        <f t="shared" si="67"/>
        <v>5%-7%</v>
      </c>
      <c r="AP22" s="729"/>
      <c r="AQ22" s="718">
        <f t="shared" si="6"/>
        <v>0</v>
      </c>
      <c r="AR22" s="730"/>
      <c r="AS22" s="730"/>
      <c r="AT22" s="775" t="str">
        <f t="shared" si="68"/>
        <v/>
      </c>
      <c r="AU22" s="1046" t="str">
        <f t="shared" si="69"/>
        <v/>
      </c>
      <c r="AV22" s="1058"/>
      <c r="AW22" s="721" t="str">
        <f t="shared" si="7"/>
        <v/>
      </c>
      <c r="AX22" s="722" t="str">
        <f t="shared" si="70"/>
        <v>90-L4</v>
      </c>
      <c r="AY22" s="715" t="str">
        <f t="shared" si="71"/>
        <v>GTS-120</v>
      </c>
      <c r="AZ22" s="715">
        <f t="shared" si="72"/>
        <v>690</v>
      </c>
      <c r="BA22" s="715" t="str">
        <f t="shared" si="73"/>
        <v>5%-7%</v>
      </c>
      <c r="BB22" s="729"/>
      <c r="BC22" s="718">
        <f t="shared" si="8"/>
        <v>0</v>
      </c>
      <c r="BD22" s="730"/>
      <c r="BE22" s="730"/>
      <c r="BF22" s="775" t="str">
        <f t="shared" si="74"/>
        <v/>
      </c>
      <c r="BG22" s="1046" t="str">
        <f t="shared" si="75"/>
        <v/>
      </c>
      <c r="BH22" s="1058"/>
      <c r="BI22" s="721" t="str">
        <f t="shared" si="9"/>
        <v/>
      </c>
      <c r="BJ22" s="731">
        <f t="shared" si="76"/>
        <v>0</v>
      </c>
      <c r="BK22" s="1047" t="str">
        <f t="shared" si="77"/>
        <v/>
      </c>
      <c r="BL22" s="722" t="str">
        <f t="shared" si="78"/>
        <v>90-L4</v>
      </c>
      <c r="BM22" s="715" t="str">
        <f t="shared" si="79"/>
        <v>GTS-120</v>
      </c>
      <c r="BN22" s="715">
        <f t="shared" si="80"/>
        <v>690</v>
      </c>
      <c r="BO22" s="715" t="str">
        <f t="shared" si="81"/>
        <v>5%-7%</v>
      </c>
      <c r="BP22" s="729"/>
      <c r="BQ22" s="718">
        <f t="shared" si="10"/>
        <v>0</v>
      </c>
      <c r="BR22" s="730"/>
      <c r="BS22" s="730"/>
      <c r="BT22" s="775" t="str">
        <f t="shared" si="82"/>
        <v/>
      </c>
      <c r="BU22" s="1046" t="str">
        <f t="shared" si="83"/>
        <v/>
      </c>
      <c r="BV22" s="1058"/>
      <c r="BW22" s="746" t="str">
        <f t="shared" si="11"/>
        <v/>
      </c>
      <c r="BX22" s="722" t="str">
        <f t="shared" si="84"/>
        <v>90-L4</v>
      </c>
      <c r="BY22" s="715" t="str">
        <f t="shared" si="85"/>
        <v>GTS-120</v>
      </c>
      <c r="BZ22" s="715">
        <f t="shared" si="86"/>
        <v>690</v>
      </c>
      <c r="CA22" s="715" t="str">
        <f t="shared" si="87"/>
        <v>5%-7%</v>
      </c>
      <c r="CB22" s="729"/>
      <c r="CC22" s="718">
        <f t="shared" si="12"/>
        <v>0</v>
      </c>
      <c r="CD22" s="730"/>
      <c r="CE22" s="730"/>
      <c r="CF22" s="775" t="str">
        <f t="shared" si="88"/>
        <v/>
      </c>
      <c r="CG22" s="1046" t="str">
        <f t="shared" si="89"/>
        <v/>
      </c>
      <c r="CH22" s="1058"/>
      <c r="CI22" s="746" t="str">
        <f t="shared" si="13"/>
        <v/>
      </c>
      <c r="CJ22" s="722" t="str">
        <f t="shared" si="90"/>
        <v>90-L4</v>
      </c>
      <c r="CK22" s="715" t="str">
        <f t="shared" si="91"/>
        <v>GTS-120</v>
      </c>
      <c r="CL22" s="715">
        <f t="shared" si="92"/>
        <v>690</v>
      </c>
      <c r="CM22" s="715" t="str">
        <f t="shared" si="93"/>
        <v>5%-7%</v>
      </c>
      <c r="CN22" s="729"/>
      <c r="CO22" s="718">
        <f t="shared" si="14"/>
        <v>0</v>
      </c>
      <c r="CP22" s="730"/>
      <c r="CQ22" s="730"/>
      <c r="CR22" s="775" t="str">
        <f t="shared" si="94"/>
        <v/>
      </c>
      <c r="CS22" s="1046" t="str">
        <f t="shared" si="95"/>
        <v/>
      </c>
      <c r="CT22" s="1058"/>
      <c r="CU22" s="746" t="str">
        <f t="shared" si="15"/>
        <v/>
      </c>
      <c r="CV22" s="722" t="str">
        <f t="shared" si="96"/>
        <v>90-L4</v>
      </c>
      <c r="CW22" s="715" t="str">
        <f t="shared" si="97"/>
        <v>GTS-120</v>
      </c>
      <c r="CX22" s="715">
        <f t="shared" si="98"/>
        <v>690</v>
      </c>
      <c r="CY22" s="715" t="str">
        <f t="shared" si="99"/>
        <v>5%-7%</v>
      </c>
      <c r="CZ22" s="729"/>
      <c r="DA22" s="718">
        <f t="shared" si="16"/>
        <v>0</v>
      </c>
      <c r="DB22" s="730"/>
      <c r="DC22" s="730"/>
      <c r="DD22" s="775" t="str">
        <f t="shared" si="100"/>
        <v/>
      </c>
      <c r="DE22" s="1046" t="str">
        <f t="shared" si="101"/>
        <v/>
      </c>
      <c r="DF22" s="1058"/>
      <c r="DG22" s="746" t="str">
        <f t="shared" si="17"/>
        <v/>
      </c>
      <c r="DH22" s="722" t="str">
        <f t="shared" si="102"/>
        <v>90-L4</v>
      </c>
      <c r="DI22" s="715" t="str">
        <f t="shared" si="103"/>
        <v>GTS-120</v>
      </c>
      <c r="DJ22" s="715">
        <f t="shared" si="104"/>
        <v>690</v>
      </c>
      <c r="DK22" s="715" t="str">
        <f t="shared" si="105"/>
        <v>5%-7%</v>
      </c>
      <c r="DL22" s="729"/>
      <c r="DM22" s="718">
        <f t="shared" si="18"/>
        <v>0</v>
      </c>
      <c r="DN22" s="730"/>
      <c r="DO22" s="730"/>
      <c r="DP22" s="775" t="str">
        <f t="shared" si="106"/>
        <v/>
      </c>
      <c r="DQ22" s="1046" t="str">
        <f t="shared" si="107"/>
        <v/>
      </c>
      <c r="DR22" s="1058"/>
      <c r="DS22" s="746" t="str">
        <f t="shared" si="19"/>
        <v/>
      </c>
      <c r="DT22" s="731">
        <f t="shared" si="108"/>
        <v>0</v>
      </c>
      <c r="DU22" s="1047" t="str">
        <f t="shared" si="109"/>
        <v/>
      </c>
      <c r="DV22" s="722" t="str">
        <f t="shared" si="110"/>
        <v>90-L4</v>
      </c>
      <c r="DW22" s="715" t="str">
        <f t="shared" si="111"/>
        <v>GTS-120</v>
      </c>
      <c r="DX22" s="715">
        <f t="shared" si="112"/>
        <v>690</v>
      </c>
      <c r="DY22" s="715" t="str">
        <f t="shared" si="113"/>
        <v>5%-7%</v>
      </c>
      <c r="DZ22" s="729"/>
      <c r="EA22" s="718">
        <f t="shared" si="20"/>
        <v>0</v>
      </c>
      <c r="EB22" s="730"/>
      <c r="EC22" s="730"/>
      <c r="ED22" s="775" t="str">
        <f t="shared" si="114"/>
        <v/>
      </c>
      <c r="EE22" s="1046" t="str">
        <f t="shared" si="115"/>
        <v/>
      </c>
      <c r="EF22" s="1058"/>
      <c r="EG22" s="746" t="str">
        <f t="shared" si="21"/>
        <v/>
      </c>
      <c r="EH22" s="722" t="str">
        <f t="shared" si="116"/>
        <v>90-L4</v>
      </c>
      <c r="EI22" s="715" t="str">
        <f t="shared" si="117"/>
        <v>GTS-120</v>
      </c>
      <c r="EJ22" s="715">
        <f t="shared" si="118"/>
        <v>690</v>
      </c>
      <c r="EK22" s="715" t="str">
        <f t="shared" si="119"/>
        <v>5%-7%</v>
      </c>
      <c r="EL22" s="729"/>
      <c r="EM22" s="718">
        <f t="shared" si="22"/>
        <v>0</v>
      </c>
      <c r="EN22" s="730"/>
      <c r="EO22" s="730"/>
      <c r="EP22" s="775" t="str">
        <f t="shared" si="120"/>
        <v/>
      </c>
      <c r="EQ22" s="1046" t="str">
        <f t="shared" si="121"/>
        <v/>
      </c>
      <c r="ER22" s="1058"/>
      <c r="ES22" s="746" t="str">
        <f t="shared" si="23"/>
        <v/>
      </c>
      <c r="ET22" s="722" t="str">
        <f t="shared" si="122"/>
        <v>90-L4</v>
      </c>
      <c r="EU22" s="715" t="str">
        <f t="shared" si="123"/>
        <v>GTS-120</v>
      </c>
      <c r="EV22" s="715">
        <f t="shared" si="124"/>
        <v>690</v>
      </c>
      <c r="EW22" s="715" t="str">
        <f t="shared" si="125"/>
        <v>5%-7%</v>
      </c>
      <c r="EX22" s="729"/>
      <c r="EY22" s="718">
        <f t="shared" si="24"/>
        <v>0</v>
      </c>
      <c r="EZ22" s="730"/>
      <c r="FA22" s="730"/>
      <c r="FB22" s="775" t="str">
        <f t="shared" si="126"/>
        <v/>
      </c>
      <c r="FC22" s="1046" t="str">
        <f t="shared" si="127"/>
        <v/>
      </c>
      <c r="FD22" s="1058"/>
      <c r="FE22" s="746" t="str">
        <f t="shared" si="25"/>
        <v/>
      </c>
      <c r="FF22" s="722" t="str">
        <f t="shared" si="128"/>
        <v>90-L4</v>
      </c>
      <c r="FG22" s="715" t="str">
        <f t="shared" si="129"/>
        <v>GTS-120</v>
      </c>
      <c r="FH22" s="715">
        <f t="shared" si="130"/>
        <v>690</v>
      </c>
      <c r="FI22" s="715" t="str">
        <f t="shared" si="131"/>
        <v>5%-7%</v>
      </c>
      <c r="FJ22" s="729"/>
      <c r="FK22" s="718">
        <f t="shared" si="26"/>
        <v>0</v>
      </c>
      <c r="FL22" s="730"/>
      <c r="FM22" s="730"/>
      <c r="FN22" s="775" t="str">
        <f t="shared" si="132"/>
        <v/>
      </c>
      <c r="FO22" s="1046" t="str">
        <f t="shared" si="133"/>
        <v/>
      </c>
      <c r="FP22" s="1058"/>
      <c r="FQ22" s="746" t="str">
        <f t="shared" si="27"/>
        <v/>
      </c>
      <c r="FR22" s="722" t="str">
        <f t="shared" si="134"/>
        <v>90-L4</v>
      </c>
      <c r="FS22" s="715" t="str">
        <f t="shared" si="135"/>
        <v>GTS-120</v>
      </c>
      <c r="FT22" s="715">
        <f t="shared" si="136"/>
        <v>690</v>
      </c>
      <c r="FU22" s="715" t="str">
        <f t="shared" si="137"/>
        <v>5%-7%</v>
      </c>
      <c r="FV22" s="729"/>
      <c r="FW22" s="718">
        <f t="shared" si="28"/>
        <v>0</v>
      </c>
      <c r="FX22" s="730"/>
      <c r="FY22" s="730"/>
      <c r="FZ22" s="775" t="str">
        <f t="shared" si="138"/>
        <v/>
      </c>
      <c r="GA22" s="1046" t="str">
        <f t="shared" si="139"/>
        <v/>
      </c>
      <c r="GB22" s="1058"/>
      <c r="GC22" s="746" t="str">
        <f t="shared" si="29"/>
        <v/>
      </c>
      <c r="GD22" s="731">
        <f t="shared" si="140"/>
        <v>0</v>
      </c>
      <c r="GE22" s="1047" t="str">
        <f t="shared" si="141"/>
        <v/>
      </c>
      <c r="GF22" s="722" t="str">
        <f t="shared" si="142"/>
        <v>90-L4</v>
      </c>
      <c r="GG22" s="715" t="str">
        <f t="shared" si="143"/>
        <v>GTS-120</v>
      </c>
      <c r="GH22" s="715">
        <f t="shared" si="144"/>
        <v>690</v>
      </c>
      <c r="GI22" s="715" t="str">
        <f t="shared" si="145"/>
        <v>5%-7%</v>
      </c>
      <c r="GJ22" s="729"/>
      <c r="GK22" s="718">
        <f t="shared" si="30"/>
        <v>0</v>
      </c>
      <c r="GL22" s="730"/>
      <c r="GM22" s="730"/>
      <c r="GN22" s="775" t="str">
        <f t="shared" si="146"/>
        <v/>
      </c>
      <c r="GO22" s="1046" t="str">
        <f t="shared" si="147"/>
        <v/>
      </c>
      <c r="GP22" s="1058"/>
      <c r="GQ22" s="746" t="str">
        <f t="shared" si="31"/>
        <v/>
      </c>
      <c r="GR22" s="722" t="str">
        <f t="shared" si="148"/>
        <v>90-L4</v>
      </c>
      <c r="GS22" s="715" t="str">
        <f t="shared" si="149"/>
        <v>GTS-120</v>
      </c>
      <c r="GT22" s="715">
        <f t="shared" si="150"/>
        <v>690</v>
      </c>
      <c r="GU22" s="715" t="str">
        <f t="shared" si="151"/>
        <v>5%-7%</v>
      </c>
      <c r="GV22" s="729"/>
      <c r="GW22" s="718">
        <f t="shared" si="32"/>
        <v>0</v>
      </c>
      <c r="GX22" s="730"/>
      <c r="GY22" s="730"/>
      <c r="GZ22" s="775" t="str">
        <f t="shared" si="152"/>
        <v/>
      </c>
      <c r="HA22" s="1046" t="str">
        <f t="shared" si="153"/>
        <v/>
      </c>
      <c r="HB22" s="1058"/>
      <c r="HC22" s="746" t="str">
        <f t="shared" si="33"/>
        <v/>
      </c>
      <c r="HD22" s="722" t="str">
        <f t="shared" si="154"/>
        <v>90-L4</v>
      </c>
      <c r="HE22" s="715" t="str">
        <f t="shared" si="155"/>
        <v>GTS-120</v>
      </c>
      <c r="HF22" s="715">
        <f t="shared" si="156"/>
        <v>690</v>
      </c>
      <c r="HG22" s="715" t="str">
        <f t="shared" si="157"/>
        <v>5%-7%</v>
      </c>
      <c r="HH22" s="729"/>
      <c r="HI22" s="718">
        <f t="shared" si="34"/>
        <v>0</v>
      </c>
      <c r="HJ22" s="730"/>
      <c r="HK22" s="730"/>
      <c r="HL22" s="775" t="str">
        <f t="shared" si="158"/>
        <v/>
      </c>
      <c r="HM22" s="1046" t="str">
        <f t="shared" si="159"/>
        <v/>
      </c>
      <c r="HN22" s="1058"/>
      <c r="HO22" s="746" t="str">
        <f t="shared" si="35"/>
        <v/>
      </c>
      <c r="HP22" s="722" t="str">
        <f t="shared" si="160"/>
        <v>90-L4</v>
      </c>
      <c r="HQ22" s="715" t="str">
        <f t="shared" si="161"/>
        <v>GTS-120</v>
      </c>
      <c r="HR22" s="715">
        <f t="shared" si="162"/>
        <v>690</v>
      </c>
      <c r="HS22" s="715" t="str">
        <f t="shared" si="163"/>
        <v>5%-7%</v>
      </c>
      <c r="HT22" s="729"/>
      <c r="HU22" s="718">
        <f t="shared" si="36"/>
        <v>0</v>
      </c>
      <c r="HV22" s="730"/>
      <c r="HW22" s="730"/>
      <c r="HX22" s="775" t="str">
        <f t="shared" si="164"/>
        <v/>
      </c>
      <c r="HY22" s="1046" t="str">
        <f t="shared" si="165"/>
        <v/>
      </c>
      <c r="HZ22" s="1058"/>
      <c r="IA22" s="746" t="str">
        <f t="shared" si="37"/>
        <v/>
      </c>
      <c r="IB22" s="722" t="str">
        <f t="shared" si="166"/>
        <v>90-L4</v>
      </c>
      <c r="IC22" s="715" t="str">
        <f t="shared" si="167"/>
        <v>GTS-120</v>
      </c>
      <c r="ID22" s="715">
        <f t="shared" si="168"/>
        <v>690</v>
      </c>
      <c r="IE22" s="715" t="str">
        <f t="shared" si="169"/>
        <v>5%-7%</v>
      </c>
      <c r="IF22" s="729"/>
      <c r="IG22" s="718">
        <f t="shared" si="38"/>
        <v>0</v>
      </c>
      <c r="IH22" s="730"/>
      <c r="II22" s="730"/>
      <c r="IJ22" s="775" t="str">
        <f t="shared" si="170"/>
        <v/>
      </c>
      <c r="IK22" s="1046" t="str">
        <f t="shared" si="171"/>
        <v/>
      </c>
      <c r="IL22" s="1058"/>
      <c r="IM22" s="746" t="str">
        <f t="shared" si="39"/>
        <v/>
      </c>
      <c r="IN22" s="731">
        <f t="shared" si="172"/>
        <v>0</v>
      </c>
      <c r="IO22" s="1047" t="str">
        <f t="shared" si="173"/>
        <v/>
      </c>
      <c r="IP22" s="722" t="str">
        <f t="shared" si="174"/>
        <v>90-L4</v>
      </c>
      <c r="IQ22" s="715" t="str">
        <f t="shared" si="175"/>
        <v>GTS-120</v>
      </c>
      <c r="IR22" s="715">
        <f t="shared" si="176"/>
        <v>690</v>
      </c>
      <c r="IS22" s="715" t="str">
        <f t="shared" si="177"/>
        <v>5%-7%</v>
      </c>
      <c r="IT22" s="729"/>
      <c r="IU22" s="718">
        <f t="shared" si="40"/>
        <v>0</v>
      </c>
      <c r="IV22" s="730"/>
      <c r="IW22" s="730"/>
      <c r="IX22" s="775" t="str">
        <f t="shared" si="178"/>
        <v/>
      </c>
      <c r="IY22" s="1046" t="str">
        <f t="shared" si="179"/>
        <v/>
      </c>
      <c r="IZ22" s="1058"/>
      <c r="JA22" s="746" t="str">
        <f t="shared" si="41"/>
        <v/>
      </c>
      <c r="JB22" s="722" t="str">
        <f t="shared" si="180"/>
        <v>90-L4</v>
      </c>
      <c r="JC22" s="715" t="str">
        <f t="shared" si="181"/>
        <v>GTS-120</v>
      </c>
      <c r="JD22" s="715">
        <f t="shared" si="182"/>
        <v>690</v>
      </c>
      <c r="JE22" s="715" t="str">
        <f t="shared" si="183"/>
        <v>5%-7%</v>
      </c>
      <c r="JF22" s="729"/>
      <c r="JG22" s="718">
        <f t="shared" si="42"/>
        <v>0</v>
      </c>
      <c r="JH22" s="730"/>
      <c r="JI22" s="730"/>
      <c r="JJ22" s="775" t="str">
        <f t="shared" si="184"/>
        <v/>
      </c>
      <c r="JK22" s="1046" t="str">
        <f t="shared" si="185"/>
        <v/>
      </c>
      <c r="JL22" s="1058"/>
      <c r="JM22" s="746" t="str">
        <f t="shared" si="43"/>
        <v/>
      </c>
      <c r="JN22" s="722" t="str">
        <f t="shared" si="186"/>
        <v>90-L4</v>
      </c>
      <c r="JO22" s="715" t="str">
        <f t="shared" si="187"/>
        <v>GTS-120</v>
      </c>
      <c r="JP22" s="715">
        <f t="shared" si="188"/>
        <v>690</v>
      </c>
      <c r="JQ22" s="715" t="str">
        <f t="shared" si="189"/>
        <v>5%-7%</v>
      </c>
      <c r="JR22" s="729"/>
      <c r="JS22" s="718">
        <f t="shared" si="44"/>
        <v>0</v>
      </c>
      <c r="JT22" s="730"/>
      <c r="JU22" s="730"/>
      <c r="JV22" s="775" t="str">
        <f t="shared" si="190"/>
        <v/>
      </c>
      <c r="JW22" s="1046" t="str">
        <f t="shared" si="191"/>
        <v/>
      </c>
      <c r="JX22" s="1058"/>
      <c r="JY22" s="746" t="str">
        <f t="shared" si="45"/>
        <v/>
      </c>
      <c r="JZ22" s="722" t="str">
        <f t="shared" si="192"/>
        <v>90-L4</v>
      </c>
      <c r="KA22" s="715" t="str">
        <f t="shared" si="193"/>
        <v>GTS-120</v>
      </c>
      <c r="KB22" s="715">
        <f t="shared" si="194"/>
        <v>690</v>
      </c>
      <c r="KC22" s="715" t="str">
        <f t="shared" si="195"/>
        <v>5%-7%</v>
      </c>
      <c r="KD22" s="729"/>
      <c r="KE22" s="718">
        <f t="shared" si="46"/>
        <v>0</v>
      </c>
      <c r="KF22" s="730"/>
      <c r="KG22" s="730"/>
      <c r="KH22" s="775" t="str">
        <f t="shared" si="196"/>
        <v/>
      </c>
      <c r="KI22" s="1046" t="str">
        <f t="shared" si="197"/>
        <v/>
      </c>
      <c r="KJ22" s="1058"/>
      <c r="KK22" s="746" t="str">
        <f t="shared" si="47"/>
        <v/>
      </c>
      <c r="KL22" s="722" t="str">
        <f t="shared" si="198"/>
        <v>90-L4</v>
      </c>
      <c r="KM22" s="715" t="str">
        <f t="shared" si="199"/>
        <v>GTS-120</v>
      </c>
      <c r="KN22" s="715">
        <f t="shared" si="200"/>
        <v>690</v>
      </c>
      <c r="KO22" s="715" t="str">
        <f t="shared" si="201"/>
        <v>5%-7%</v>
      </c>
      <c r="KP22" s="729"/>
      <c r="KQ22" s="718">
        <f t="shared" si="48"/>
        <v>0</v>
      </c>
      <c r="KR22" s="730"/>
      <c r="KS22" s="730"/>
      <c r="KT22" s="775" t="str">
        <f t="shared" si="202"/>
        <v/>
      </c>
      <c r="KU22" s="1046" t="str">
        <f t="shared" si="203"/>
        <v/>
      </c>
      <c r="KV22" s="1058"/>
      <c r="KW22" s="746" t="str">
        <f t="shared" si="49"/>
        <v/>
      </c>
      <c r="KX22" s="731">
        <f t="shared" si="204"/>
        <v>0</v>
      </c>
      <c r="KY22" s="1047" t="str">
        <f t="shared" si="205"/>
        <v/>
      </c>
    </row>
    <row r="23" spans="1:311" ht="15.75">
      <c r="A23" s="1021" t="s">
        <v>123</v>
      </c>
      <c r="B23" s="778" t="s">
        <v>130</v>
      </c>
      <c r="C23" s="715" t="str">
        <f>VLOOKUP($B23,'OP Info'!$C$4:$H$62,4,FALSE)</f>
        <v>MDS-570</v>
      </c>
      <c r="D23" s="715">
        <f>VLOOKUP($B23,'OP Info'!$C$4:$H$62,3,FALSE)</f>
        <v>850</v>
      </c>
      <c r="E23" s="747" t="str">
        <f>CONCATENATE(VLOOKUP($B23,'OP Info'!$C$4:$J$62,5,FALSE),"%-",VLOOKUP($B23,'OP Info'!$C$4:$J$62,6,FALSE),"%")</f>
        <v>7%-9%</v>
      </c>
      <c r="F23" s="729"/>
      <c r="G23" s="718">
        <f t="shared" si="0"/>
        <v>0</v>
      </c>
      <c r="H23" s="730"/>
      <c r="I23" s="730"/>
      <c r="J23" s="775" t="str">
        <f t="shared" ref="J23:J24" si="231">IF(F23="","",IF(G23&gt;0.069999,"",((8-ROUND(G23*100,1))*0.01)*D23))</f>
        <v/>
      </c>
      <c r="K23" s="776" t="str">
        <f t="shared" si="51"/>
        <v/>
      </c>
      <c r="L23" s="1058"/>
      <c r="M23" s="757" t="str">
        <f t="shared" si="1"/>
        <v/>
      </c>
      <c r="N23" s="772" t="str">
        <f t="shared" si="52"/>
        <v>100A-L4</v>
      </c>
      <c r="O23" s="715" t="str">
        <f t="shared" si="53"/>
        <v>MDS-570</v>
      </c>
      <c r="P23" s="715">
        <f t="shared" si="54"/>
        <v>850</v>
      </c>
      <c r="Q23" s="715" t="str">
        <f t="shared" si="55"/>
        <v>7%-9%</v>
      </c>
      <c r="R23" s="729"/>
      <c r="S23" s="718">
        <f t="shared" si="2"/>
        <v>0</v>
      </c>
      <c r="T23" s="730"/>
      <c r="U23" s="730"/>
      <c r="V23" s="775" t="str">
        <f t="shared" si="56"/>
        <v/>
      </c>
      <c r="W23" s="1046" t="str">
        <f t="shared" si="57"/>
        <v/>
      </c>
      <c r="X23" s="1058"/>
      <c r="Y23" s="721" t="str">
        <f t="shared" si="3"/>
        <v/>
      </c>
      <c r="Z23" s="722" t="str">
        <f t="shared" si="58"/>
        <v>100A-L4</v>
      </c>
      <c r="AA23" s="715" t="str">
        <f t="shared" si="59"/>
        <v>MDS-570</v>
      </c>
      <c r="AB23" s="715">
        <f t="shared" si="60"/>
        <v>850</v>
      </c>
      <c r="AC23" s="715" t="str">
        <f t="shared" si="61"/>
        <v>7%-9%</v>
      </c>
      <c r="AD23" s="729"/>
      <c r="AE23" s="718">
        <f t="shared" si="4"/>
        <v>0</v>
      </c>
      <c r="AF23" s="730"/>
      <c r="AG23" s="730"/>
      <c r="AH23" s="775" t="str">
        <f t="shared" si="62"/>
        <v/>
      </c>
      <c r="AI23" s="1046" t="str">
        <f t="shared" si="63"/>
        <v/>
      </c>
      <c r="AJ23" s="1058"/>
      <c r="AK23" s="721" t="str">
        <f t="shared" si="5"/>
        <v/>
      </c>
      <c r="AL23" s="722" t="str">
        <f t="shared" si="64"/>
        <v>100A-L4</v>
      </c>
      <c r="AM23" s="715" t="str">
        <f t="shared" si="65"/>
        <v>MDS-570</v>
      </c>
      <c r="AN23" s="715">
        <f t="shared" si="66"/>
        <v>850</v>
      </c>
      <c r="AO23" s="715" t="str">
        <f t="shared" si="67"/>
        <v>7%-9%</v>
      </c>
      <c r="AP23" s="729"/>
      <c r="AQ23" s="718">
        <f t="shared" si="6"/>
        <v>0</v>
      </c>
      <c r="AR23" s="730"/>
      <c r="AS23" s="730"/>
      <c r="AT23" s="775" t="str">
        <f t="shared" si="68"/>
        <v/>
      </c>
      <c r="AU23" s="1046" t="str">
        <f t="shared" si="69"/>
        <v/>
      </c>
      <c r="AV23" s="1058"/>
      <c r="AW23" s="721" t="str">
        <f t="shared" si="7"/>
        <v/>
      </c>
      <c r="AX23" s="722" t="str">
        <f t="shared" si="70"/>
        <v>100A-L4</v>
      </c>
      <c r="AY23" s="715" t="str">
        <f t="shared" si="71"/>
        <v>MDS-570</v>
      </c>
      <c r="AZ23" s="715">
        <f t="shared" si="72"/>
        <v>850</v>
      </c>
      <c r="BA23" s="715" t="str">
        <f t="shared" si="73"/>
        <v>7%-9%</v>
      </c>
      <c r="BB23" s="729"/>
      <c r="BC23" s="718">
        <f t="shared" si="8"/>
        <v>0</v>
      </c>
      <c r="BD23" s="730"/>
      <c r="BE23" s="730"/>
      <c r="BF23" s="775" t="str">
        <f t="shared" si="74"/>
        <v/>
      </c>
      <c r="BG23" s="1046" t="str">
        <f t="shared" si="75"/>
        <v/>
      </c>
      <c r="BH23" s="1058"/>
      <c r="BI23" s="721" t="str">
        <f t="shared" si="9"/>
        <v/>
      </c>
      <c r="BJ23" s="731">
        <f t="shared" si="76"/>
        <v>0</v>
      </c>
      <c r="BK23" s="1047" t="str">
        <f t="shared" si="77"/>
        <v/>
      </c>
      <c r="BL23" s="722" t="str">
        <f t="shared" si="78"/>
        <v>100A-L4</v>
      </c>
      <c r="BM23" s="715" t="str">
        <f t="shared" si="79"/>
        <v>MDS-570</v>
      </c>
      <c r="BN23" s="715">
        <f t="shared" si="80"/>
        <v>850</v>
      </c>
      <c r="BO23" s="715" t="str">
        <f t="shared" si="81"/>
        <v>7%-9%</v>
      </c>
      <c r="BP23" s="729"/>
      <c r="BQ23" s="718">
        <f t="shared" si="10"/>
        <v>0</v>
      </c>
      <c r="BR23" s="730"/>
      <c r="BS23" s="730"/>
      <c r="BT23" s="775" t="str">
        <f t="shared" si="82"/>
        <v/>
      </c>
      <c r="BU23" s="1046" t="str">
        <f t="shared" si="83"/>
        <v/>
      </c>
      <c r="BV23" s="1058"/>
      <c r="BW23" s="746" t="str">
        <f t="shared" si="11"/>
        <v/>
      </c>
      <c r="BX23" s="722" t="str">
        <f t="shared" si="84"/>
        <v>100A-L4</v>
      </c>
      <c r="BY23" s="715" t="str">
        <f t="shared" si="85"/>
        <v>MDS-570</v>
      </c>
      <c r="BZ23" s="715">
        <f t="shared" si="86"/>
        <v>850</v>
      </c>
      <c r="CA23" s="715" t="str">
        <f t="shared" si="87"/>
        <v>7%-9%</v>
      </c>
      <c r="CB23" s="729"/>
      <c r="CC23" s="718">
        <f t="shared" si="12"/>
        <v>0</v>
      </c>
      <c r="CD23" s="730"/>
      <c r="CE23" s="730"/>
      <c r="CF23" s="775" t="str">
        <f t="shared" si="88"/>
        <v/>
      </c>
      <c r="CG23" s="1046" t="str">
        <f t="shared" si="89"/>
        <v/>
      </c>
      <c r="CH23" s="1058"/>
      <c r="CI23" s="746" t="str">
        <f t="shared" si="13"/>
        <v/>
      </c>
      <c r="CJ23" s="722" t="str">
        <f t="shared" si="90"/>
        <v>100A-L4</v>
      </c>
      <c r="CK23" s="715" t="str">
        <f t="shared" si="91"/>
        <v>MDS-570</v>
      </c>
      <c r="CL23" s="715">
        <f t="shared" si="92"/>
        <v>850</v>
      </c>
      <c r="CM23" s="715" t="str">
        <f t="shared" si="93"/>
        <v>7%-9%</v>
      </c>
      <c r="CN23" s="729"/>
      <c r="CO23" s="718">
        <f t="shared" si="14"/>
        <v>0</v>
      </c>
      <c r="CP23" s="730"/>
      <c r="CQ23" s="730"/>
      <c r="CR23" s="775" t="str">
        <f t="shared" si="94"/>
        <v/>
      </c>
      <c r="CS23" s="1046" t="str">
        <f t="shared" si="95"/>
        <v/>
      </c>
      <c r="CT23" s="1058"/>
      <c r="CU23" s="746" t="str">
        <f t="shared" si="15"/>
        <v/>
      </c>
      <c r="CV23" s="722" t="str">
        <f t="shared" si="96"/>
        <v>100A-L4</v>
      </c>
      <c r="CW23" s="715" t="str">
        <f t="shared" si="97"/>
        <v>MDS-570</v>
      </c>
      <c r="CX23" s="715">
        <f t="shared" si="98"/>
        <v>850</v>
      </c>
      <c r="CY23" s="715" t="str">
        <f t="shared" si="99"/>
        <v>7%-9%</v>
      </c>
      <c r="CZ23" s="729"/>
      <c r="DA23" s="718">
        <f t="shared" si="16"/>
        <v>0</v>
      </c>
      <c r="DB23" s="730"/>
      <c r="DC23" s="730"/>
      <c r="DD23" s="775" t="str">
        <f t="shared" si="100"/>
        <v/>
      </c>
      <c r="DE23" s="1046" t="str">
        <f t="shared" si="101"/>
        <v/>
      </c>
      <c r="DF23" s="1058"/>
      <c r="DG23" s="746" t="str">
        <f t="shared" si="17"/>
        <v/>
      </c>
      <c r="DH23" s="722" t="str">
        <f t="shared" si="102"/>
        <v>100A-L4</v>
      </c>
      <c r="DI23" s="715" t="str">
        <f t="shared" si="103"/>
        <v>MDS-570</v>
      </c>
      <c r="DJ23" s="715">
        <f t="shared" si="104"/>
        <v>850</v>
      </c>
      <c r="DK23" s="715" t="str">
        <f t="shared" si="105"/>
        <v>7%-9%</v>
      </c>
      <c r="DL23" s="729"/>
      <c r="DM23" s="718">
        <f t="shared" si="18"/>
        <v>0</v>
      </c>
      <c r="DN23" s="730"/>
      <c r="DO23" s="730"/>
      <c r="DP23" s="775" t="str">
        <f t="shared" si="106"/>
        <v/>
      </c>
      <c r="DQ23" s="1046" t="str">
        <f t="shared" si="107"/>
        <v/>
      </c>
      <c r="DR23" s="1058"/>
      <c r="DS23" s="746" t="str">
        <f t="shared" si="19"/>
        <v/>
      </c>
      <c r="DT23" s="731">
        <f t="shared" si="108"/>
        <v>0</v>
      </c>
      <c r="DU23" s="1047" t="str">
        <f t="shared" si="109"/>
        <v/>
      </c>
      <c r="DV23" s="722" t="str">
        <f t="shared" si="110"/>
        <v>100A-L4</v>
      </c>
      <c r="DW23" s="715" t="str">
        <f t="shared" si="111"/>
        <v>MDS-570</v>
      </c>
      <c r="DX23" s="715">
        <f t="shared" si="112"/>
        <v>850</v>
      </c>
      <c r="DY23" s="715" t="str">
        <f t="shared" si="113"/>
        <v>7%-9%</v>
      </c>
      <c r="DZ23" s="729"/>
      <c r="EA23" s="718">
        <f t="shared" si="20"/>
        <v>0</v>
      </c>
      <c r="EB23" s="730"/>
      <c r="EC23" s="730"/>
      <c r="ED23" s="775" t="str">
        <f t="shared" si="114"/>
        <v/>
      </c>
      <c r="EE23" s="1046" t="str">
        <f t="shared" si="115"/>
        <v/>
      </c>
      <c r="EF23" s="1058"/>
      <c r="EG23" s="746" t="str">
        <f t="shared" si="21"/>
        <v/>
      </c>
      <c r="EH23" s="722" t="str">
        <f t="shared" si="116"/>
        <v>100A-L4</v>
      </c>
      <c r="EI23" s="715" t="str">
        <f t="shared" si="117"/>
        <v>MDS-570</v>
      </c>
      <c r="EJ23" s="715">
        <f t="shared" si="118"/>
        <v>850</v>
      </c>
      <c r="EK23" s="715" t="str">
        <f t="shared" si="119"/>
        <v>7%-9%</v>
      </c>
      <c r="EL23" s="729"/>
      <c r="EM23" s="718">
        <f t="shared" si="22"/>
        <v>0</v>
      </c>
      <c r="EN23" s="730"/>
      <c r="EO23" s="730"/>
      <c r="EP23" s="775" t="str">
        <f t="shared" si="120"/>
        <v/>
      </c>
      <c r="EQ23" s="1046" t="str">
        <f t="shared" si="121"/>
        <v/>
      </c>
      <c r="ER23" s="1058"/>
      <c r="ES23" s="746" t="str">
        <f t="shared" si="23"/>
        <v/>
      </c>
      <c r="ET23" s="722" t="str">
        <f t="shared" si="122"/>
        <v>100A-L4</v>
      </c>
      <c r="EU23" s="715" t="str">
        <f t="shared" si="123"/>
        <v>MDS-570</v>
      </c>
      <c r="EV23" s="715">
        <f t="shared" si="124"/>
        <v>850</v>
      </c>
      <c r="EW23" s="715" t="str">
        <f t="shared" si="125"/>
        <v>7%-9%</v>
      </c>
      <c r="EX23" s="729"/>
      <c r="EY23" s="718">
        <f t="shared" si="24"/>
        <v>0</v>
      </c>
      <c r="EZ23" s="730"/>
      <c r="FA23" s="730"/>
      <c r="FB23" s="775" t="str">
        <f t="shared" si="126"/>
        <v/>
      </c>
      <c r="FC23" s="1046" t="str">
        <f t="shared" si="127"/>
        <v/>
      </c>
      <c r="FD23" s="1058"/>
      <c r="FE23" s="746" t="str">
        <f t="shared" si="25"/>
        <v/>
      </c>
      <c r="FF23" s="722" t="str">
        <f t="shared" si="128"/>
        <v>100A-L4</v>
      </c>
      <c r="FG23" s="715" t="str">
        <f t="shared" si="129"/>
        <v>MDS-570</v>
      </c>
      <c r="FH23" s="715">
        <f t="shared" si="130"/>
        <v>850</v>
      </c>
      <c r="FI23" s="715" t="str">
        <f t="shared" si="131"/>
        <v>7%-9%</v>
      </c>
      <c r="FJ23" s="729"/>
      <c r="FK23" s="718">
        <f t="shared" si="26"/>
        <v>0</v>
      </c>
      <c r="FL23" s="730"/>
      <c r="FM23" s="730"/>
      <c r="FN23" s="775" t="str">
        <f t="shared" si="132"/>
        <v/>
      </c>
      <c r="FO23" s="1046" t="str">
        <f t="shared" si="133"/>
        <v/>
      </c>
      <c r="FP23" s="1058"/>
      <c r="FQ23" s="746" t="str">
        <f t="shared" si="27"/>
        <v/>
      </c>
      <c r="FR23" s="722" t="str">
        <f t="shared" si="134"/>
        <v>100A-L4</v>
      </c>
      <c r="FS23" s="715" t="str">
        <f t="shared" si="135"/>
        <v>MDS-570</v>
      </c>
      <c r="FT23" s="715">
        <f t="shared" si="136"/>
        <v>850</v>
      </c>
      <c r="FU23" s="715" t="str">
        <f t="shared" si="137"/>
        <v>7%-9%</v>
      </c>
      <c r="FV23" s="729"/>
      <c r="FW23" s="718">
        <f t="shared" si="28"/>
        <v>0</v>
      </c>
      <c r="FX23" s="730"/>
      <c r="FY23" s="730"/>
      <c r="FZ23" s="775" t="str">
        <f t="shared" si="138"/>
        <v/>
      </c>
      <c r="GA23" s="1046" t="str">
        <f t="shared" si="139"/>
        <v/>
      </c>
      <c r="GB23" s="1058"/>
      <c r="GC23" s="746" t="str">
        <f t="shared" si="29"/>
        <v/>
      </c>
      <c r="GD23" s="731">
        <f t="shared" si="140"/>
        <v>0</v>
      </c>
      <c r="GE23" s="1047" t="str">
        <f t="shared" si="141"/>
        <v/>
      </c>
      <c r="GF23" s="722" t="str">
        <f t="shared" si="142"/>
        <v>100A-L4</v>
      </c>
      <c r="GG23" s="715" t="str">
        <f t="shared" si="143"/>
        <v>MDS-570</v>
      </c>
      <c r="GH23" s="715">
        <f t="shared" si="144"/>
        <v>850</v>
      </c>
      <c r="GI23" s="715" t="str">
        <f t="shared" si="145"/>
        <v>7%-9%</v>
      </c>
      <c r="GJ23" s="729"/>
      <c r="GK23" s="718">
        <f t="shared" si="30"/>
        <v>0</v>
      </c>
      <c r="GL23" s="730"/>
      <c r="GM23" s="730"/>
      <c r="GN23" s="775" t="str">
        <f t="shared" si="146"/>
        <v/>
      </c>
      <c r="GO23" s="1046" t="str">
        <f t="shared" si="147"/>
        <v/>
      </c>
      <c r="GP23" s="1058"/>
      <c r="GQ23" s="746" t="str">
        <f t="shared" si="31"/>
        <v/>
      </c>
      <c r="GR23" s="722" t="str">
        <f t="shared" si="148"/>
        <v>100A-L4</v>
      </c>
      <c r="GS23" s="715" t="str">
        <f t="shared" si="149"/>
        <v>MDS-570</v>
      </c>
      <c r="GT23" s="715">
        <f t="shared" si="150"/>
        <v>850</v>
      </c>
      <c r="GU23" s="715" t="str">
        <f t="shared" si="151"/>
        <v>7%-9%</v>
      </c>
      <c r="GV23" s="729"/>
      <c r="GW23" s="718">
        <f t="shared" si="32"/>
        <v>0</v>
      </c>
      <c r="GX23" s="730"/>
      <c r="GY23" s="730"/>
      <c r="GZ23" s="775" t="str">
        <f t="shared" si="152"/>
        <v/>
      </c>
      <c r="HA23" s="1046" t="str">
        <f t="shared" si="153"/>
        <v/>
      </c>
      <c r="HB23" s="1058"/>
      <c r="HC23" s="746" t="str">
        <f t="shared" si="33"/>
        <v/>
      </c>
      <c r="HD23" s="722" t="str">
        <f t="shared" si="154"/>
        <v>100A-L4</v>
      </c>
      <c r="HE23" s="715" t="str">
        <f t="shared" si="155"/>
        <v>MDS-570</v>
      </c>
      <c r="HF23" s="715">
        <f t="shared" si="156"/>
        <v>850</v>
      </c>
      <c r="HG23" s="715" t="str">
        <f t="shared" si="157"/>
        <v>7%-9%</v>
      </c>
      <c r="HH23" s="729"/>
      <c r="HI23" s="718">
        <f t="shared" si="34"/>
        <v>0</v>
      </c>
      <c r="HJ23" s="730"/>
      <c r="HK23" s="730"/>
      <c r="HL23" s="775" t="str">
        <f t="shared" si="158"/>
        <v/>
      </c>
      <c r="HM23" s="1046" t="str">
        <f t="shared" si="159"/>
        <v/>
      </c>
      <c r="HN23" s="1058"/>
      <c r="HO23" s="746" t="str">
        <f t="shared" si="35"/>
        <v/>
      </c>
      <c r="HP23" s="722" t="str">
        <f t="shared" si="160"/>
        <v>100A-L4</v>
      </c>
      <c r="HQ23" s="715" t="str">
        <f t="shared" si="161"/>
        <v>MDS-570</v>
      </c>
      <c r="HR23" s="715">
        <f t="shared" si="162"/>
        <v>850</v>
      </c>
      <c r="HS23" s="715" t="str">
        <f t="shared" si="163"/>
        <v>7%-9%</v>
      </c>
      <c r="HT23" s="729"/>
      <c r="HU23" s="718">
        <f t="shared" si="36"/>
        <v>0</v>
      </c>
      <c r="HV23" s="730"/>
      <c r="HW23" s="730"/>
      <c r="HX23" s="775" t="str">
        <f t="shared" si="164"/>
        <v/>
      </c>
      <c r="HY23" s="1046" t="str">
        <f t="shared" si="165"/>
        <v/>
      </c>
      <c r="HZ23" s="1058"/>
      <c r="IA23" s="746" t="str">
        <f t="shared" si="37"/>
        <v/>
      </c>
      <c r="IB23" s="722" t="str">
        <f t="shared" si="166"/>
        <v>100A-L4</v>
      </c>
      <c r="IC23" s="715" t="str">
        <f t="shared" si="167"/>
        <v>MDS-570</v>
      </c>
      <c r="ID23" s="715">
        <f t="shared" si="168"/>
        <v>850</v>
      </c>
      <c r="IE23" s="715" t="str">
        <f t="shared" si="169"/>
        <v>7%-9%</v>
      </c>
      <c r="IF23" s="729"/>
      <c r="IG23" s="718">
        <f t="shared" si="38"/>
        <v>0</v>
      </c>
      <c r="IH23" s="730"/>
      <c r="II23" s="730"/>
      <c r="IJ23" s="775" t="str">
        <f t="shared" si="170"/>
        <v/>
      </c>
      <c r="IK23" s="1046" t="str">
        <f t="shared" si="171"/>
        <v/>
      </c>
      <c r="IL23" s="1058"/>
      <c r="IM23" s="746" t="str">
        <f t="shared" si="39"/>
        <v/>
      </c>
      <c r="IN23" s="731">
        <f t="shared" si="172"/>
        <v>0</v>
      </c>
      <c r="IO23" s="1047" t="str">
        <f t="shared" si="173"/>
        <v/>
      </c>
      <c r="IP23" s="722" t="str">
        <f t="shared" si="174"/>
        <v>100A-L4</v>
      </c>
      <c r="IQ23" s="715" t="str">
        <f t="shared" si="175"/>
        <v>MDS-570</v>
      </c>
      <c r="IR23" s="715">
        <f t="shared" si="176"/>
        <v>850</v>
      </c>
      <c r="IS23" s="715" t="str">
        <f t="shared" si="177"/>
        <v>7%-9%</v>
      </c>
      <c r="IT23" s="729"/>
      <c r="IU23" s="718">
        <f t="shared" si="40"/>
        <v>0</v>
      </c>
      <c r="IV23" s="730"/>
      <c r="IW23" s="730"/>
      <c r="IX23" s="775" t="str">
        <f t="shared" si="178"/>
        <v/>
      </c>
      <c r="IY23" s="1046" t="str">
        <f t="shared" si="179"/>
        <v/>
      </c>
      <c r="IZ23" s="1058"/>
      <c r="JA23" s="746" t="str">
        <f t="shared" si="41"/>
        <v/>
      </c>
      <c r="JB23" s="722" t="str">
        <f t="shared" si="180"/>
        <v>100A-L4</v>
      </c>
      <c r="JC23" s="715" t="str">
        <f t="shared" si="181"/>
        <v>MDS-570</v>
      </c>
      <c r="JD23" s="715">
        <f t="shared" si="182"/>
        <v>850</v>
      </c>
      <c r="JE23" s="715" t="str">
        <f t="shared" si="183"/>
        <v>7%-9%</v>
      </c>
      <c r="JF23" s="729"/>
      <c r="JG23" s="718">
        <f t="shared" si="42"/>
        <v>0</v>
      </c>
      <c r="JH23" s="730"/>
      <c r="JI23" s="730"/>
      <c r="JJ23" s="775" t="str">
        <f t="shared" si="184"/>
        <v/>
      </c>
      <c r="JK23" s="1046" t="str">
        <f t="shared" si="185"/>
        <v/>
      </c>
      <c r="JL23" s="1058"/>
      <c r="JM23" s="746" t="str">
        <f t="shared" si="43"/>
        <v/>
      </c>
      <c r="JN23" s="722" t="str">
        <f t="shared" si="186"/>
        <v>100A-L4</v>
      </c>
      <c r="JO23" s="715" t="str">
        <f t="shared" si="187"/>
        <v>MDS-570</v>
      </c>
      <c r="JP23" s="715">
        <f t="shared" si="188"/>
        <v>850</v>
      </c>
      <c r="JQ23" s="715" t="str">
        <f t="shared" si="189"/>
        <v>7%-9%</v>
      </c>
      <c r="JR23" s="729"/>
      <c r="JS23" s="718">
        <f t="shared" si="44"/>
        <v>0</v>
      </c>
      <c r="JT23" s="730"/>
      <c r="JU23" s="730"/>
      <c r="JV23" s="775" t="str">
        <f t="shared" si="190"/>
        <v/>
      </c>
      <c r="JW23" s="1046" t="str">
        <f t="shared" si="191"/>
        <v/>
      </c>
      <c r="JX23" s="1058"/>
      <c r="JY23" s="746" t="str">
        <f t="shared" si="45"/>
        <v/>
      </c>
      <c r="JZ23" s="722" t="str">
        <f t="shared" si="192"/>
        <v>100A-L4</v>
      </c>
      <c r="KA23" s="715" t="str">
        <f t="shared" si="193"/>
        <v>MDS-570</v>
      </c>
      <c r="KB23" s="715">
        <f t="shared" si="194"/>
        <v>850</v>
      </c>
      <c r="KC23" s="715" t="str">
        <f t="shared" si="195"/>
        <v>7%-9%</v>
      </c>
      <c r="KD23" s="729"/>
      <c r="KE23" s="718">
        <f t="shared" si="46"/>
        <v>0</v>
      </c>
      <c r="KF23" s="730"/>
      <c r="KG23" s="730"/>
      <c r="KH23" s="775" t="str">
        <f t="shared" si="196"/>
        <v/>
      </c>
      <c r="KI23" s="1046" t="str">
        <f t="shared" si="197"/>
        <v/>
      </c>
      <c r="KJ23" s="1058"/>
      <c r="KK23" s="746" t="str">
        <f t="shared" si="47"/>
        <v/>
      </c>
      <c r="KL23" s="722" t="str">
        <f t="shared" si="198"/>
        <v>100A-L4</v>
      </c>
      <c r="KM23" s="715" t="str">
        <f t="shared" si="199"/>
        <v>MDS-570</v>
      </c>
      <c r="KN23" s="715">
        <f t="shared" si="200"/>
        <v>850</v>
      </c>
      <c r="KO23" s="715" t="str">
        <f t="shared" si="201"/>
        <v>7%-9%</v>
      </c>
      <c r="KP23" s="729"/>
      <c r="KQ23" s="718">
        <f t="shared" si="48"/>
        <v>0</v>
      </c>
      <c r="KR23" s="730"/>
      <c r="KS23" s="730"/>
      <c r="KT23" s="775" t="str">
        <f t="shared" si="202"/>
        <v/>
      </c>
      <c r="KU23" s="1046" t="str">
        <f t="shared" si="203"/>
        <v/>
      </c>
      <c r="KV23" s="1058"/>
      <c r="KW23" s="746" t="str">
        <f t="shared" si="49"/>
        <v/>
      </c>
      <c r="KX23" s="731">
        <f t="shared" si="204"/>
        <v>0</v>
      </c>
      <c r="KY23" s="1047" t="str">
        <f t="shared" si="205"/>
        <v/>
      </c>
    </row>
    <row r="24" spans="1:311" ht="15.75">
      <c r="A24" s="1021" t="s">
        <v>123</v>
      </c>
      <c r="B24" s="778" t="s">
        <v>132</v>
      </c>
      <c r="C24" s="715" t="str">
        <f>VLOOKUP($B24,'OP Info'!$C$4:$H$62,4,FALSE)</f>
        <v>MDS-570</v>
      </c>
      <c r="D24" s="715">
        <f>VLOOKUP($B24,'OP Info'!$C$4:$H$62,3,FALSE)</f>
        <v>850</v>
      </c>
      <c r="E24" s="747" t="str">
        <f>CONCATENATE(VLOOKUP($B24,'OP Info'!$C$4:$J$62,5,FALSE),"%-",VLOOKUP($B24,'OP Info'!$C$4:$J$62,6,FALSE),"%")</f>
        <v>7%-9%</v>
      </c>
      <c r="F24" s="729"/>
      <c r="G24" s="718">
        <f t="shared" si="0"/>
        <v>0</v>
      </c>
      <c r="H24" s="730"/>
      <c r="I24" s="730"/>
      <c r="J24" s="775" t="str">
        <f t="shared" si="231"/>
        <v/>
      </c>
      <c r="K24" s="776" t="str">
        <f t="shared" si="51"/>
        <v/>
      </c>
      <c r="L24" s="1058"/>
      <c r="M24" s="757" t="str">
        <f t="shared" si="1"/>
        <v/>
      </c>
      <c r="N24" s="772" t="str">
        <f t="shared" si="52"/>
        <v>100B-L4</v>
      </c>
      <c r="O24" s="715" t="str">
        <f t="shared" si="53"/>
        <v>MDS-570</v>
      </c>
      <c r="P24" s="715">
        <f t="shared" si="54"/>
        <v>850</v>
      </c>
      <c r="Q24" s="715" t="str">
        <f t="shared" si="55"/>
        <v>7%-9%</v>
      </c>
      <c r="R24" s="729"/>
      <c r="S24" s="718">
        <f t="shared" si="2"/>
        <v>0</v>
      </c>
      <c r="T24" s="730"/>
      <c r="U24" s="730"/>
      <c r="V24" s="775" t="str">
        <f t="shared" si="56"/>
        <v/>
      </c>
      <c r="W24" s="1046" t="str">
        <f t="shared" si="57"/>
        <v/>
      </c>
      <c r="X24" s="1058"/>
      <c r="Y24" s="721" t="str">
        <f t="shared" si="3"/>
        <v/>
      </c>
      <c r="Z24" s="722" t="str">
        <f t="shared" si="58"/>
        <v>100B-L4</v>
      </c>
      <c r="AA24" s="715" t="str">
        <f t="shared" si="59"/>
        <v>MDS-570</v>
      </c>
      <c r="AB24" s="715">
        <f t="shared" si="60"/>
        <v>850</v>
      </c>
      <c r="AC24" s="715" t="str">
        <f t="shared" si="61"/>
        <v>7%-9%</v>
      </c>
      <c r="AD24" s="729"/>
      <c r="AE24" s="718">
        <f t="shared" si="4"/>
        <v>0</v>
      </c>
      <c r="AF24" s="730"/>
      <c r="AG24" s="730"/>
      <c r="AH24" s="775" t="str">
        <f t="shared" si="62"/>
        <v/>
      </c>
      <c r="AI24" s="1046" t="str">
        <f t="shared" si="63"/>
        <v/>
      </c>
      <c r="AJ24" s="1058"/>
      <c r="AK24" s="721" t="str">
        <f t="shared" si="5"/>
        <v/>
      </c>
      <c r="AL24" s="722" t="str">
        <f t="shared" si="64"/>
        <v>100B-L4</v>
      </c>
      <c r="AM24" s="715" t="str">
        <f t="shared" si="65"/>
        <v>MDS-570</v>
      </c>
      <c r="AN24" s="715">
        <f t="shared" si="66"/>
        <v>850</v>
      </c>
      <c r="AO24" s="715" t="str">
        <f t="shared" si="67"/>
        <v>7%-9%</v>
      </c>
      <c r="AP24" s="729"/>
      <c r="AQ24" s="718">
        <f t="shared" si="6"/>
        <v>0</v>
      </c>
      <c r="AR24" s="730"/>
      <c r="AS24" s="730"/>
      <c r="AT24" s="775" t="str">
        <f t="shared" si="68"/>
        <v/>
      </c>
      <c r="AU24" s="1046" t="str">
        <f t="shared" si="69"/>
        <v/>
      </c>
      <c r="AV24" s="1058"/>
      <c r="AW24" s="721" t="str">
        <f t="shared" si="7"/>
        <v/>
      </c>
      <c r="AX24" s="722" t="str">
        <f t="shared" si="70"/>
        <v>100B-L4</v>
      </c>
      <c r="AY24" s="715" t="str">
        <f t="shared" si="71"/>
        <v>MDS-570</v>
      </c>
      <c r="AZ24" s="715">
        <f t="shared" si="72"/>
        <v>850</v>
      </c>
      <c r="BA24" s="715" t="str">
        <f t="shared" si="73"/>
        <v>7%-9%</v>
      </c>
      <c r="BB24" s="729"/>
      <c r="BC24" s="718">
        <f t="shared" si="8"/>
        <v>0</v>
      </c>
      <c r="BD24" s="730"/>
      <c r="BE24" s="730"/>
      <c r="BF24" s="775" t="str">
        <f t="shared" si="74"/>
        <v/>
      </c>
      <c r="BG24" s="1046" t="str">
        <f t="shared" si="75"/>
        <v/>
      </c>
      <c r="BH24" s="1058"/>
      <c r="BI24" s="721" t="str">
        <f t="shared" si="9"/>
        <v/>
      </c>
      <c r="BJ24" s="731">
        <f t="shared" si="76"/>
        <v>0</v>
      </c>
      <c r="BK24" s="1047" t="str">
        <f t="shared" si="77"/>
        <v/>
      </c>
      <c r="BL24" s="722" t="str">
        <f t="shared" si="78"/>
        <v>100B-L4</v>
      </c>
      <c r="BM24" s="715" t="str">
        <f t="shared" si="79"/>
        <v>MDS-570</v>
      </c>
      <c r="BN24" s="715">
        <f t="shared" si="80"/>
        <v>850</v>
      </c>
      <c r="BO24" s="715" t="str">
        <f t="shared" si="81"/>
        <v>7%-9%</v>
      </c>
      <c r="BP24" s="729"/>
      <c r="BQ24" s="718">
        <f t="shared" si="10"/>
        <v>0</v>
      </c>
      <c r="BR24" s="730"/>
      <c r="BS24" s="730"/>
      <c r="BT24" s="775" t="str">
        <f t="shared" si="82"/>
        <v/>
      </c>
      <c r="BU24" s="1046" t="str">
        <f t="shared" si="83"/>
        <v/>
      </c>
      <c r="BV24" s="1058"/>
      <c r="BW24" s="746" t="str">
        <f t="shared" si="11"/>
        <v/>
      </c>
      <c r="BX24" s="722" t="str">
        <f t="shared" si="84"/>
        <v>100B-L4</v>
      </c>
      <c r="BY24" s="715" t="str">
        <f t="shared" si="85"/>
        <v>MDS-570</v>
      </c>
      <c r="BZ24" s="715">
        <f t="shared" si="86"/>
        <v>850</v>
      </c>
      <c r="CA24" s="715" t="str">
        <f t="shared" si="87"/>
        <v>7%-9%</v>
      </c>
      <c r="CB24" s="729"/>
      <c r="CC24" s="718">
        <f t="shared" si="12"/>
        <v>0</v>
      </c>
      <c r="CD24" s="730"/>
      <c r="CE24" s="730"/>
      <c r="CF24" s="775" t="str">
        <f t="shared" si="88"/>
        <v/>
      </c>
      <c r="CG24" s="1046" t="str">
        <f t="shared" si="89"/>
        <v/>
      </c>
      <c r="CH24" s="1058"/>
      <c r="CI24" s="746" t="str">
        <f t="shared" si="13"/>
        <v/>
      </c>
      <c r="CJ24" s="722" t="str">
        <f t="shared" si="90"/>
        <v>100B-L4</v>
      </c>
      <c r="CK24" s="715" t="str">
        <f t="shared" si="91"/>
        <v>MDS-570</v>
      </c>
      <c r="CL24" s="715">
        <f t="shared" si="92"/>
        <v>850</v>
      </c>
      <c r="CM24" s="715" t="str">
        <f t="shared" si="93"/>
        <v>7%-9%</v>
      </c>
      <c r="CN24" s="729"/>
      <c r="CO24" s="718">
        <f t="shared" si="14"/>
        <v>0</v>
      </c>
      <c r="CP24" s="730"/>
      <c r="CQ24" s="730"/>
      <c r="CR24" s="775" t="str">
        <f t="shared" si="94"/>
        <v/>
      </c>
      <c r="CS24" s="1046" t="str">
        <f t="shared" si="95"/>
        <v/>
      </c>
      <c r="CT24" s="1058"/>
      <c r="CU24" s="746" t="str">
        <f t="shared" si="15"/>
        <v/>
      </c>
      <c r="CV24" s="722" t="str">
        <f t="shared" si="96"/>
        <v>100B-L4</v>
      </c>
      <c r="CW24" s="715" t="str">
        <f t="shared" si="97"/>
        <v>MDS-570</v>
      </c>
      <c r="CX24" s="715">
        <f t="shared" si="98"/>
        <v>850</v>
      </c>
      <c r="CY24" s="715" t="str">
        <f t="shared" si="99"/>
        <v>7%-9%</v>
      </c>
      <c r="CZ24" s="729"/>
      <c r="DA24" s="718">
        <f t="shared" si="16"/>
        <v>0</v>
      </c>
      <c r="DB24" s="730"/>
      <c r="DC24" s="730"/>
      <c r="DD24" s="775" t="str">
        <f t="shared" si="100"/>
        <v/>
      </c>
      <c r="DE24" s="1046" t="str">
        <f t="shared" si="101"/>
        <v/>
      </c>
      <c r="DF24" s="1058"/>
      <c r="DG24" s="746" t="str">
        <f t="shared" si="17"/>
        <v/>
      </c>
      <c r="DH24" s="722" t="str">
        <f t="shared" si="102"/>
        <v>100B-L4</v>
      </c>
      <c r="DI24" s="715" t="str">
        <f t="shared" si="103"/>
        <v>MDS-570</v>
      </c>
      <c r="DJ24" s="715">
        <f t="shared" si="104"/>
        <v>850</v>
      </c>
      <c r="DK24" s="715" t="str">
        <f t="shared" si="105"/>
        <v>7%-9%</v>
      </c>
      <c r="DL24" s="729"/>
      <c r="DM24" s="718">
        <f t="shared" si="18"/>
        <v>0</v>
      </c>
      <c r="DN24" s="730"/>
      <c r="DO24" s="730"/>
      <c r="DP24" s="775" t="str">
        <f t="shared" si="106"/>
        <v/>
      </c>
      <c r="DQ24" s="1046" t="str">
        <f t="shared" si="107"/>
        <v/>
      </c>
      <c r="DR24" s="1058"/>
      <c r="DS24" s="746" t="str">
        <f t="shared" si="19"/>
        <v/>
      </c>
      <c r="DT24" s="731">
        <f t="shared" si="108"/>
        <v>0</v>
      </c>
      <c r="DU24" s="1047" t="str">
        <f t="shared" si="109"/>
        <v/>
      </c>
      <c r="DV24" s="722" t="str">
        <f t="shared" si="110"/>
        <v>100B-L4</v>
      </c>
      <c r="DW24" s="715" t="str">
        <f t="shared" si="111"/>
        <v>MDS-570</v>
      </c>
      <c r="DX24" s="715">
        <f t="shared" si="112"/>
        <v>850</v>
      </c>
      <c r="DY24" s="715" t="str">
        <f t="shared" si="113"/>
        <v>7%-9%</v>
      </c>
      <c r="DZ24" s="729"/>
      <c r="EA24" s="718">
        <f t="shared" si="20"/>
        <v>0</v>
      </c>
      <c r="EB24" s="730"/>
      <c r="EC24" s="730"/>
      <c r="ED24" s="775" t="str">
        <f t="shared" si="114"/>
        <v/>
      </c>
      <c r="EE24" s="1046" t="str">
        <f t="shared" si="115"/>
        <v/>
      </c>
      <c r="EF24" s="1058"/>
      <c r="EG24" s="746" t="str">
        <f t="shared" si="21"/>
        <v/>
      </c>
      <c r="EH24" s="722" t="str">
        <f t="shared" si="116"/>
        <v>100B-L4</v>
      </c>
      <c r="EI24" s="715" t="str">
        <f t="shared" si="117"/>
        <v>MDS-570</v>
      </c>
      <c r="EJ24" s="715">
        <f t="shared" si="118"/>
        <v>850</v>
      </c>
      <c r="EK24" s="715" t="str">
        <f t="shared" si="119"/>
        <v>7%-9%</v>
      </c>
      <c r="EL24" s="729"/>
      <c r="EM24" s="718">
        <f t="shared" si="22"/>
        <v>0</v>
      </c>
      <c r="EN24" s="730"/>
      <c r="EO24" s="730"/>
      <c r="EP24" s="775" t="str">
        <f t="shared" si="120"/>
        <v/>
      </c>
      <c r="EQ24" s="1046" t="str">
        <f t="shared" si="121"/>
        <v/>
      </c>
      <c r="ER24" s="1058"/>
      <c r="ES24" s="746" t="str">
        <f t="shared" si="23"/>
        <v/>
      </c>
      <c r="ET24" s="722" t="str">
        <f t="shared" si="122"/>
        <v>100B-L4</v>
      </c>
      <c r="EU24" s="715" t="str">
        <f t="shared" si="123"/>
        <v>MDS-570</v>
      </c>
      <c r="EV24" s="715">
        <f t="shared" si="124"/>
        <v>850</v>
      </c>
      <c r="EW24" s="715" t="str">
        <f t="shared" si="125"/>
        <v>7%-9%</v>
      </c>
      <c r="EX24" s="729"/>
      <c r="EY24" s="718">
        <f t="shared" si="24"/>
        <v>0</v>
      </c>
      <c r="EZ24" s="730"/>
      <c r="FA24" s="730"/>
      <c r="FB24" s="775" t="str">
        <f t="shared" si="126"/>
        <v/>
      </c>
      <c r="FC24" s="1046" t="str">
        <f t="shared" si="127"/>
        <v/>
      </c>
      <c r="FD24" s="1058"/>
      <c r="FE24" s="746" t="str">
        <f t="shared" si="25"/>
        <v/>
      </c>
      <c r="FF24" s="722" t="str">
        <f t="shared" si="128"/>
        <v>100B-L4</v>
      </c>
      <c r="FG24" s="715" t="str">
        <f t="shared" si="129"/>
        <v>MDS-570</v>
      </c>
      <c r="FH24" s="715">
        <f t="shared" si="130"/>
        <v>850</v>
      </c>
      <c r="FI24" s="715" t="str">
        <f t="shared" si="131"/>
        <v>7%-9%</v>
      </c>
      <c r="FJ24" s="729"/>
      <c r="FK24" s="718">
        <f t="shared" si="26"/>
        <v>0</v>
      </c>
      <c r="FL24" s="730"/>
      <c r="FM24" s="730"/>
      <c r="FN24" s="775" t="str">
        <f t="shared" si="132"/>
        <v/>
      </c>
      <c r="FO24" s="1046" t="str">
        <f t="shared" si="133"/>
        <v/>
      </c>
      <c r="FP24" s="1058"/>
      <c r="FQ24" s="746" t="str">
        <f t="shared" si="27"/>
        <v/>
      </c>
      <c r="FR24" s="722" t="str">
        <f t="shared" si="134"/>
        <v>100B-L4</v>
      </c>
      <c r="FS24" s="715" t="str">
        <f t="shared" si="135"/>
        <v>MDS-570</v>
      </c>
      <c r="FT24" s="715">
        <f t="shared" si="136"/>
        <v>850</v>
      </c>
      <c r="FU24" s="715" t="str">
        <f t="shared" si="137"/>
        <v>7%-9%</v>
      </c>
      <c r="FV24" s="729"/>
      <c r="FW24" s="718">
        <f t="shared" si="28"/>
        <v>0</v>
      </c>
      <c r="FX24" s="730"/>
      <c r="FY24" s="730"/>
      <c r="FZ24" s="775" t="str">
        <f t="shared" si="138"/>
        <v/>
      </c>
      <c r="GA24" s="1046" t="str">
        <f t="shared" si="139"/>
        <v/>
      </c>
      <c r="GB24" s="1058"/>
      <c r="GC24" s="746" t="str">
        <f t="shared" si="29"/>
        <v/>
      </c>
      <c r="GD24" s="731">
        <f t="shared" si="140"/>
        <v>0</v>
      </c>
      <c r="GE24" s="1047" t="str">
        <f t="shared" si="141"/>
        <v/>
      </c>
      <c r="GF24" s="722" t="str">
        <f t="shared" si="142"/>
        <v>100B-L4</v>
      </c>
      <c r="GG24" s="715" t="str">
        <f t="shared" si="143"/>
        <v>MDS-570</v>
      </c>
      <c r="GH24" s="715">
        <f t="shared" si="144"/>
        <v>850</v>
      </c>
      <c r="GI24" s="715" t="str">
        <f t="shared" si="145"/>
        <v>7%-9%</v>
      </c>
      <c r="GJ24" s="729"/>
      <c r="GK24" s="718">
        <f t="shared" si="30"/>
        <v>0</v>
      </c>
      <c r="GL24" s="730"/>
      <c r="GM24" s="730"/>
      <c r="GN24" s="775" t="str">
        <f t="shared" si="146"/>
        <v/>
      </c>
      <c r="GO24" s="1046" t="str">
        <f t="shared" si="147"/>
        <v/>
      </c>
      <c r="GP24" s="1058"/>
      <c r="GQ24" s="746" t="str">
        <f t="shared" si="31"/>
        <v/>
      </c>
      <c r="GR24" s="722" t="str">
        <f t="shared" si="148"/>
        <v>100B-L4</v>
      </c>
      <c r="GS24" s="715" t="str">
        <f t="shared" si="149"/>
        <v>MDS-570</v>
      </c>
      <c r="GT24" s="715">
        <f t="shared" si="150"/>
        <v>850</v>
      </c>
      <c r="GU24" s="715" t="str">
        <f t="shared" si="151"/>
        <v>7%-9%</v>
      </c>
      <c r="GV24" s="729"/>
      <c r="GW24" s="718">
        <f t="shared" si="32"/>
        <v>0</v>
      </c>
      <c r="GX24" s="730"/>
      <c r="GY24" s="730"/>
      <c r="GZ24" s="775" t="str">
        <f t="shared" si="152"/>
        <v/>
      </c>
      <c r="HA24" s="1046" t="str">
        <f t="shared" si="153"/>
        <v/>
      </c>
      <c r="HB24" s="1058"/>
      <c r="HC24" s="746" t="str">
        <f t="shared" si="33"/>
        <v/>
      </c>
      <c r="HD24" s="722" t="str">
        <f t="shared" si="154"/>
        <v>100B-L4</v>
      </c>
      <c r="HE24" s="715" t="str">
        <f t="shared" si="155"/>
        <v>MDS-570</v>
      </c>
      <c r="HF24" s="715">
        <f t="shared" si="156"/>
        <v>850</v>
      </c>
      <c r="HG24" s="715" t="str">
        <f t="shared" si="157"/>
        <v>7%-9%</v>
      </c>
      <c r="HH24" s="729"/>
      <c r="HI24" s="718">
        <f t="shared" si="34"/>
        <v>0</v>
      </c>
      <c r="HJ24" s="730"/>
      <c r="HK24" s="730"/>
      <c r="HL24" s="775" t="str">
        <f t="shared" si="158"/>
        <v/>
      </c>
      <c r="HM24" s="1046" t="str">
        <f t="shared" si="159"/>
        <v/>
      </c>
      <c r="HN24" s="1058"/>
      <c r="HO24" s="746" t="str">
        <f t="shared" si="35"/>
        <v/>
      </c>
      <c r="HP24" s="722" t="str">
        <f t="shared" si="160"/>
        <v>100B-L4</v>
      </c>
      <c r="HQ24" s="715" t="str">
        <f t="shared" si="161"/>
        <v>MDS-570</v>
      </c>
      <c r="HR24" s="715">
        <f t="shared" si="162"/>
        <v>850</v>
      </c>
      <c r="HS24" s="715" t="str">
        <f t="shared" si="163"/>
        <v>7%-9%</v>
      </c>
      <c r="HT24" s="729"/>
      <c r="HU24" s="718">
        <f t="shared" si="36"/>
        <v>0</v>
      </c>
      <c r="HV24" s="730"/>
      <c r="HW24" s="730"/>
      <c r="HX24" s="775" t="str">
        <f t="shared" si="164"/>
        <v/>
      </c>
      <c r="HY24" s="1046" t="str">
        <f t="shared" si="165"/>
        <v/>
      </c>
      <c r="HZ24" s="1058"/>
      <c r="IA24" s="746" t="str">
        <f t="shared" si="37"/>
        <v/>
      </c>
      <c r="IB24" s="722" t="str">
        <f t="shared" si="166"/>
        <v>100B-L4</v>
      </c>
      <c r="IC24" s="715" t="str">
        <f t="shared" si="167"/>
        <v>MDS-570</v>
      </c>
      <c r="ID24" s="715">
        <f t="shared" si="168"/>
        <v>850</v>
      </c>
      <c r="IE24" s="715" t="str">
        <f t="shared" si="169"/>
        <v>7%-9%</v>
      </c>
      <c r="IF24" s="729"/>
      <c r="IG24" s="718">
        <f t="shared" si="38"/>
        <v>0</v>
      </c>
      <c r="IH24" s="730"/>
      <c r="II24" s="730"/>
      <c r="IJ24" s="775" t="str">
        <f t="shared" si="170"/>
        <v/>
      </c>
      <c r="IK24" s="1046" t="str">
        <f t="shared" si="171"/>
        <v/>
      </c>
      <c r="IL24" s="1058"/>
      <c r="IM24" s="746" t="str">
        <f t="shared" si="39"/>
        <v/>
      </c>
      <c r="IN24" s="731">
        <f t="shared" si="172"/>
        <v>0</v>
      </c>
      <c r="IO24" s="1047" t="str">
        <f t="shared" si="173"/>
        <v/>
      </c>
      <c r="IP24" s="722" t="str">
        <f t="shared" si="174"/>
        <v>100B-L4</v>
      </c>
      <c r="IQ24" s="715" t="str">
        <f t="shared" si="175"/>
        <v>MDS-570</v>
      </c>
      <c r="IR24" s="715">
        <f t="shared" si="176"/>
        <v>850</v>
      </c>
      <c r="IS24" s="715" t="str">
        <f t="shared" si="177"/>
        <v>7%-9%</v>
      </c>
      <c r="IT24" s="729"/>
      <c r="IU24" s="718">
        <f t="shared" si="40"/>
        <v>0</v>
      </c>
      <c r="IV24" s="730"/>
      <c r="IW24" s="730"/>
      <c r="IX24" s="775" t="str">
        <f t="shared" si="178"/>
        <v/>
      </c>
      <c r="IY24" s="1046" t="str">
        <f t="shared" si="179"/>
        <v/>
      </c>
      <c r="IZ24" s="1058"/>
      <c r="JA24" s="746" t="str">
        <f t="shared" si="41"/>
        <v/>
      </c>
      <c r="JB24" s="722" t="str">
        <f t="shared" si="180"/>
        <v>100B-L4</v>
      </c>
      <c r="JC24" s="715" t="str">
        <f t="shared" si="181"/>
        <v>MDS-570</v>
      </c>
      <c r="JD24" s="715">
        <f t="shared" si="182"/>
        <v>850</v>
      </c>
      <c r="JE24" s="715" t="str">
        <f t="shared" si="183"/>
        <v>7%-9%</v>
      </c>
      <c r="JF24" s="729"/>
      <c r="JG24" s="718">
        <f t="shared" si="42"/>
        <v>0</v>
      </c>
      <c r="JH24" s="730"/>
      <c r="JI24" s="730"/>
      <c r="JJ24" s="775" t="str">
        <f t="shared" si="184"/>
        <v/>
      </c>
      <c r="JK24" s="1046" t="str">
        <f t="shared" si="185"/>
        <v/>
      </c>
      <c r="JL24" s="1058"/>
      <c r="JM24" s="746" t="str">
        <f t="shared" si="43"/>
        <v/>
      </c>
      <c r="JN24" s="722" t="str">
        <f t="shared" si="186"/>
        <v>100B-L4</v>
      </c>
      <c r="JO24" s="715" t="str">
        <f t="shared" si="187"/>
        <v>MDS-570</v>
      </c>
      <c r="JP24" s="715">
        <f t="shared" si="188"/>
        <v>850</v>
      </c>
      <c r="JQ24" s="715" t="str">
        <f t="shared" si="189"/>
        <v>7%-9%</v>
      </c>
      <c r="JR24" s="729"/>
      <c r="JS24" s="718">
        <f t="shared" si="44"/>
        <v>0</v>
      </c>
      <c r="JT24" s="730"/>
      <c r="JU24" s="730"/>
      <c r="JV24" s="775" t="str">
        <f t="shared" si="190"/>
        <v/>
      </c>
      <c r="JW24" s="1046" t="str">
        <f t="shared" si="191"/>
        <v/>
      </c>
      <c r="JX24" s="1058"/>
      <c r="JY24" s="746" t="str">
        <f t="shared" si="45"/>
        <v/>
      </c>
      <c r="JZ24" s="722" t="str">
        <f t="shared" si="192"/>
        <v>100B-L4</v>
      </c>
      <c r="KA24" s="715" t="str">
        <f t="shared" si="193"/>
        <v>MDS-570</v>
      </c>
      <c r="KB24" s="715">
        <f t="shared" si="194"/>
        <v>850</v>
      </c>
      <c r="KC24" s="715" t="str">
        <f t="shared" si="195"/>
        <v>7%-9%</v>
      </c>
      <c r="KD24" s="729"/>
      <c r="KE24" s="718">
        <f t="shared" si="46"/>
        <v>0</v>
      </c>
      <c r="KF24" s="730"/>
      <c r="KG24" s="730"/>
      <c r="KH24" s="775" t="str">
        <f t="shared" si="196"/>
        <v/>
      </c>
      <c r="KI24" s="1046" t="str">
        <f t="shared" si="197"/>
        <v/>
      </c>
      <c r="KJ24" s="1058"/>
      <c r="KK24" s="746" t="str">
        <f t="shared" si="47"/>
        <v/>
      </c>
      <c r="KL24" s="722" t="str">
        <f t="shared" si="198"/>
        <v>100B-L4</v>
      </c>
      <c r="KM24" s="715" t="str">
        <f t="shared" si="199"/>
        <v>MDS-570</v>
      </c>
      <c r="KN24" s="715">
        <f t="shared" si="200"/>
        <v>850</v>
      </c>
      <c r="KO24" s="715" t="str">
        <f t="shared" si="201"/>
        <v>7%-9%</v>
      </c>
      <c r="KP24" s="729"/>
      <c r="KQ24" s="718">
        <f t="shared" si="48"/>
        <v>0</v>
      </c>
      <c r="KR24" s="730"/>
      <c r="KS24" s="730"/>
      <c r="KT24" s="775" t="str">
        <f t="shared" si="202"/>
        <v/>
      </c>
      <c r="KU24" s="1046" t="str">
        <f t="shared" si="203"/>
        <v/>
      </c>
      <c r="KV24" s="1058"/>
      <c r="KW24" s="746" t="str">
        <f t="shared" si="49"/>
        <v/>
      </c>
      <c r="KX24" s="731">
        <f t="shared" si="204"/>
        <v>0</v>
      </c>
      <c r="KY24" s="1047" t="str">
        <f t="shared" si="205"/>
        <v/>
      </c>
    </row>
    <row r="25" spans="1:311" ht="15.75">
      <c r="A25" s="1021" t="s">
        <v>123</v>
      </c>
      <c r="B25" s="778" t="s">
        <v>144</v>
      </c>
      <c r="C25" s="715" t="str">
        <f>VLOOKUP($B25,'OP Info'!$C$4:$H$62,4,FALSE)</f>
        <v>GTS-120</v>
      </c>
      <c r="D25" s="715">
        <f>VLOOKUP($B25,'OP Info'!$C$4:$H$62,3,FALSE)</f>
        <v>575</v>
      </c>
      <c r="E25" s="747" t="str">
        <f>CONCATENATE(VLOOKUP($B25,'OP Info'!$C$4:$J$62,5,FALSE),"%-",VLOOKUP($B25,'OP Info'!$C$4:$J$62,6,FALSE),"%")</f>
        <v>5%-7%</v>
      </c>
      <c r="F25" s="729"/>
      <c r="G25" s="718">
        <f t="shared" si="0"/>
        <v>0</v>
      </c>
      <c r="H25" s="730"/>
      <c r="I25" s="730"/>
      <c r="J25" s="775" t="str">
        <f t="shared" si="50"/>
        <v/>
      </c>
      <c r="K25" s="776" t="str">
        <f t="shared" si="51"/>
        <v/>
      </c>
      <c r="L25" s="1058"/>
      <c r="M25" s="757" t="str">
        <f t="shared" si="1"/>
        <v/>
      </c>
      <c r="N25" s="772" t="str">
        <f t="shared" si="52"/>
        <v>10-L6</v>
      </c>
      <c r="O25" s="715" t="str">
        <f t="shared" si="53"/>
        <v>GTS-120</v>
      </c>
      <c r="P25" s="715">
        <f t="shared" si="54"/>
        <v>575</v>
      </c>
      <c r="Q25" s="715" t="str">
        <f t="shared" si="55"/>
        <v>5%-7%</v>
      </c>
      <c r="R25" s="729"/>
      <c r="S25" s="718">
        <f t="shared" si="2"/>
        <v>0</v>
      </c>
      <c r="T25" s="730"/>
      <c r="U25" s="730"/>
      <c r="V25" s="775" t="str">
        <f t="shared" si="56"/>
        <v/>
      </c>
      <c r="W25" s="1046" t="str">
        <f t="shared" si="57"/>
        <v/>
      </c>
      <c r="X25" s="1058"/>
      <c r="Y25" s="721" t="str">
        <f t="shared" si="3"/>
        <v/>
      </c>
      <c r="Z25" s="722" t="str">
        <f t="shared" si="58"/>
        <v>10-L6</v>
      </c>
      <c r="AA25" s="715" t="str">
        <f t="shared" si="59"/>
        <v>GTS-120</v>
      </c>
      <c r="AB25" s="715">
        <f t="shared" si="60"/>
        <v>575</v>
      </c>
      <c r="AC25" s="715" t="str">
        <f t="shared" si="61"/>
        <v>5%-7%</v>
      </c>
      <c r="AD25" s="729"/>
      <c r="AE25" s="718">
        <f t="shared" si="4"/>
        <v>0</v>
      </c>
      <c r="AF25" s="730"/>
      <c r="AG25" s="730"/>
      <c r="AH25" s="775" t="str">
        <f t="shared" si="62"/>
        <v/>
      </c>
      <c r="AI25" s="1046" t="str">
        <f t="shared" si="63"/>
        <v/>
      </c>
      <c r="AJ25" s="1058"/>
      <c r="AK25" s="721" t="str">
        <f t="shared" si="5"/>
        <v/>
      </c>
      <c r="AL25" s="722" t="str">
        <f t="shared" si="64"/>
        <v>10-L6</v>
      </c>
      <c r="AM25" s="715" t="str">
        <f t="shared" si="65"/>
        <v>GTS-120</v>
      </c>
      <c r="AN25" s="715">
        <f t="shared" si="66"/>
        <v>575</v>
      </c>
      <c r="AO25" s="715" t="str">
        <f t="shared" si="67"/>
        <v>5%-7%</v>
      </c>
      <c r="AP25" s="729"/>
      <c r="AQ25" s="718">
        <f t="shared" si="6"/>
        <v>0</v>
      </c>
      <c r="AR25" s="730"/>
      <c r="AS25" s="730"/>
      <c r="AT25" s="775" t="str">
        <f t="shared" si="68"/>
        <v/>
      </c>
      <c r="AU25" s="1046" t="str">
        <f t="shared" si="69"/>
        <v/>
      </c>
      <c r="AV25" s="1058"/>
      <c r="AW25" s="721" t="str">
        <f t="shared" si="7"/>
        <v/>
      </c>
      <c r="AX25" s="722" t="str">
        <f t="shared" si="70"/>
        <v>10-L6</v>
      </c>
      <c r="AY25" s="715" t="str">
        <f t="shared" si="71"/>
        <v>GTS-120</v>
      </c>
      <c r="AZ25" s="715">
        <f t="shared" si="72"/>
        <v>575</v>
      </c>
      <c r="BA25" s="715" t="str">
        <f t="shared" si="73"/>
        <v>5%-7%</v>
      </c>
      <c r="BB25" s="729"/>
      <c r="BC25" s="718">
        <f t="shared" si="8"/>
        <v>0</v>
      </c>
      <c r="BD25" s="730"/>
      <c r="BE25" s="730"/>
      <c r="BF25" s="775" t="str">
        <f t="shared" si="74"/>
        <v/>
      </c>
      <c r="BG25" s="1046" t="str">
        <f t="shared" si="75"/>
        <v/>
      </c>
      <c r="BH25" s="1058"/>
      <c r="BI25" s="721" t="str">
        <f t="shared" si="9"/>
        <v/>
      </c>
      <c r="BJ25" s="731">
        <f t="shared" si="76"/>
        <v>0</v>
      </c>
      <c r="BK25" s="1047" t="str">
        <f t="shared" si="77"/>
        <v/>
      </c>
      <c r="BL25" s="722" t="str">
        <f t="shared" si="78"/>
        <v>10-L6</v>
      </c>
      <c r="BM25" s="715" t="str">
        <f t="shared" si="79"/>
        <v>GTS-120</v>
      </c>
      <c r="BN25" s="715">
        <f t="shared" si="80"/>
        <v>575</v>
      </c>
      <c r="BO25" s="715" t="str">
        <f t="shared" si="81"/>
        <v>5%-7%</v>
      </c>
      <c r="BP25" s="729"/>
      <c r="BQ25" s="718">
        <f t="shared" si="10"/>
        <v>0</v>
      </c>
      <c r="BR25" s="730"/>
      <c r="BS25" s="730"/>
      <c r="BT25" s="775" t="str">
        <f t="shared" si="82"/>
        <v/>
      </c>
      <c r="BU25" s="1046" t="str">
        <f t="shared" si="83"/>
        <v/>
      </c>
      <c r="BV25" s="1058"/>
      <c r="BW25" s="746" t="str">
        <f t="shared" si="11"/>
        <v/>
      </c>
      <c r="BX25" s="722" t="str">
        <f t="shared" si="84"/>
        <v>10-L6</v>
      </c>
      <c r="BY25" s="715" t="str">
        <f t="shared" si="85"/>
        <v>GTS-120</v>
      </c>
      <c r="BZ25" s="715">
        <f t="shared" si="86"/>
        <v>575</v>
      </c>
      <c r="CA25" s="715" t="str">
        <f t="shared" si="87"/>
        <v>5%-7%</v>
      </c>
      <c r="CB25" s="729"/>
      <c r="CC25" s="718">
        <f t="shared" si="12"/>
        <v>0</v>
      </c>
      <c r="CD25" s="730"/>
      <c r="CE25" s="730"/>
      <c r="CF25" s="775" t="str">
        <f t="shared" si="88"/>
        <v/>
      </c>
      <c r="CG25" s="1046" t="str">
        <f t="shared" si="89"/>
        <v/>
      </c>
      <c r="CH25" s="1058"/>
      <c r="CI25" s="746" t="str">
        <f t="shared" si="13"/>
        <v/>
      </c>
      <c r="CJ25" s="722" t="str">
        <f t="shared" si="90"/>
        <v>10-L6</v>
      </c>
      <c r="CK25" s="715" t="str">
        <f t="shared" si="91"/>
        <v>GTS-120</v>
      </c>
      <c r="CL25" s="715">
        <f t="shared" si="92"/>
        <v>575</v>
      </c>
      <c r="CM25" s="715" t="str">
        <f t="shared" si="93"/>
        <v>5%-7%</v>
      </c>
      <c r="CN25" s="729"/>
      <c r="CO25" s="718">
        <f t="shared" si="14"/>
        <v>0</v>
      </c>
      <c r="CP25" s="730"/>
      <c r="CQ25" s="730"/>
      <c r="CR25" s="775" t="str">
        <f t="shared" si="94"/>
        <v/>
      </c>
      <c r="CS25" s="1046" t="str">
        <f t="shared" si="95"/>
        <v/>
      </c>
      <c r="CT25" s="1058"/>
      <c r="CU25" s="746" t="str">
        <f t="shared" si="15"/>
        <v/>
      </c>
      <c r="CV25" s="722" t="str">
        <f t="shared" si="96"/>
        <v>10-L6</v>
      </c>
      <c r="CW25" s="715" t="str">
        <f t="shared" si="97"/>
        <v>GTS-120</v>
      </c>
      <c r="CX25" s="715">
        <f t="shared" si="98"/>
        <v>575</v>
      </c>
      <c r="CY25" s="715" t="str">
        <f t="shared" si="99"/>
        <v>5%-7%</v>
      </c>
      <c r="CZ25" s="729"/>
      <c r="DA25" s="718">
        <f t="shared" si="16"/>
        <v>0</v>
      </c>
      <c r="DB25" s="730"/>
      <c r="DC25" s="730"/>
      <c r="DD25" s="775" t="str">
        <f t="shared" si="100"/>
        <v/>
      </c>
      <c r="DE25" s="1046" t="str">
        <f t="shared" si="101"/>
        <v/>
      </c>
      <c r="DF25" s="1058"/>
      <c r="DG25" s="746" t="str">
        <f t="shared" si="17"/>
        <v/>
      </c>
      <c r="DH25" s="722" t="str">
        <f t="shared" si="102"/>
        <v>10-L6</v>
      </c>
      <c r="DI25" s="715" t="str">
        <f t="shared" si="103"/>
        <v>GTS-120</v>
      </c>
      <c r="DJ25" s="715">
        <f t="shared" si="104"/>
        <v>575</v>
      </c>
      <c r="DK25" s="715" t="str">
        <f t="shared" si="105"/>
        <v>5%-7%</v>
      </c>
      <c r="DL25" s="729"/>
      <c r="DM25" s="718">
        <f t="shared" si="18"/>
        <v>0</v>
      </c>
      <c r="DN25" s="730"/>
      <c r="DO25" s="730"/>
      <c r="DP25" s="775" t="str">
        <f t="shared" si="106"/>
        <v/>
      </c>
      <c r="DQ25" s="1046" t="str">
        <f t="shared" si="107"/>
        <v/>
      </c>
      <c r="DR25" s="1058"/>
      <c r="DS25" s="746" t="str">
        <f t="shared" si="19"/>
        <v/>
      </c>
      <c r="DT25" s="731">
        <f t="shared" si="108"/>
        <v>0</v>
      </c>
      <c r="DU25" s="1047" t="str">
        <f t="shared" si="109"/>
        <v/>
      </c>
      <c r="DV25" s="722" t="str">
        <f t="shared" si="110"/>
        <v>10-L6</v>
      </c>
      <c r="DW25" s="715" t="str">
        <f t="shared" si="111"/>
        <v>GTS-120</v>
      </c>
      <c r="DX25" s="715">
        <f t="shared" si="112"/>
        <v>575</v>
      </c>
      <c r="DY25" s="715" t="str">
        <f t="shared" si="113"/>
        <v>5%-7%</v>
      </c>
      <c r="DZ25" s="729"/>
      <c r="EA25" s="718">
        <f t="shared" si="20"/>
        <v>0</v>
      </c>
      <c r="EB25" s="730"/>
      <c r="EC25" s="730"/>
      <c r="ED25" s="775" t="str">
        <f t="shared" si="114"/>
        <v/>
      </c>
      <c r="EE25" s="1046" t="str">
        <f t="shared" si="115"/>
        <v/>
      </c>
      <c r="EF25" s="1058"/>
      <c r="EG25" s="746" t="str">
        <f t="shared" si="21"/>
        <v/>
      </c>
      <c r="EH25" s="722" t="str">
        <f t="shared" si="116"/>
        <v>10-L6</v>
      </c>
      <c r="EI25" s="715" t="str">
        <f t="shared" si="117"/>
        <v>GTS-120</v>
      </c>
      <c r="EJ25" s="715">
        <f t="shared" si="118"/>
        <v>575</v>
      </c>
      <c r="EK25" s="715" t="str">
        <f t="shared" si="119"/>
        <v>5%-7%</v>
      </c>
      <c r="EL25" s="729"/>
      <c r="EM25" s="718">
        <f t="shared" si="22"/>
        <v>0</v>
      </c>
      <c r="EN25" s="730"/>
      <c r="EO25" s="730"/>
      <c r="EP25" s="775" t="str">
        <f t="shared" si="120"/>
        <v/>
      </c>
      <c r="EQ25" s="1046" t="str">
        <f t="shared" si="121"/>
        <v/>
      </c>
      <c r="ER25" s="1058"/>
      <c r="ES25" s="746" t="str">
        <f t="shared" si="23"/>
        <v/>
      </c>
      <c r="ET25" s="722" t="str">
        <f t="shared" si="122"/>
        <v>10-L6</v>
      </c>
      <c r="EU25" s="715" t="str">
        <f t="shared" si="123"/>
        <v>GTS-120</v>
      </c>
      <c r="EV25" s="715">
        <f t="shared" si="124"/>
        <v>575</v>
      </c>
      <c r="EW25" s="715" t="str">
        <f t="shared" si="125"/>
        <v>5%-7%</v>
      </c>
      <c r="EX25" s="729"/>
      <c r="EY25" s="718">
        <f t="shared" si="24"/>
        <v>0</v>
      </c>
      <c r="EZ25" s="730"/>
      <c r="FA25" s="730"/>
      <c r="FB25" s="775" t="str">
        <f t="shared" si="126"/>
        <v/>
      </c>
      <c r="FC25" s="1046" t="str">
        <f t="shared" si="127"/>
        <v/>
      </c>
      <c r="FD25" s="1058"/>
      <c r="FE25" s="746" t="str">
        <f t="shared" si="25"/>
        <v/>
      </c>
      <c r="FF25" s="722" t="str">
        <f t="shared" si="128"/>
        <v>10-L6</v>
      </c>
      <c r="FG25" s="715" t="str">
        <f t="shared" si="129"/>
        <v>GTS-120</v>
      </c>
      <c r="FH25" s="715">
        <f t="shared" si="130"/>
        <v>575</v>
      </c>
      <c r="FI25" s="715" t="str">
        <f t="shared" si="131"/>
        <v>5%-7%</v>
      </c>
      <c r="FJ25" s="729"/>
      <c r="FK25" s="718">
        <f t="shared" si="26"/>
        <v>0</v>
      </c>
      <c r="FL25" s="730"/>
      <c r="FM25" s="730"/>
      <c r="FN25" s="775" t="str">
        <f t="shared" si="132"/>
        <v/>
      </c>
      <c r="FO25" s="1046" t="str">
        <f t="shared" si="133"/>
        <v/>
      </c>
      <c r="FP25" s="1058"/>
      <c r="FQ25" s="746" t="str">
        <f t="shared" si="27"/>
        <v/>
      </c>
      <c r="FR25" s="722" t="str">
        <f t="shared" si="134"/>
        <v>10-L6</v>
      </c>
      <c r="FS25" s="715" t="str">
        <f t="shared" si="135"/>
        <v>GTS-120</v>
      </c>
      <c r="FT25" s="715">
        <f t="shared" si="136"/>
        <v>575</v>
      </c>
      <c r="FU25" s="715" t="str">
        <f t="shared" si="137"/>
        <v>5%-7%</v>
      </c>
      <c r="FV25" s="729"/>
      <c r="FW25" s="718">
        <f t="shared" si="28"/>
        <v>0</v>
      </c>
      <c r="FX25" s="730"/>
      <c r="FY25" s="730"/>
      <c r="FZ25" s="775" t="str">
        <f t="shared" si="138"/>
        <v/>
      </c>
      <c r="GA25" s="1046" t="str">
        <f t="shared" si="139"/>
        <v/>
      </c>
      <c r="GB25" s="1058"/>
      <c r="GC25" s="746" t="str">
        <f t="shared" si="29"/>
        <v/>
      </c>
      <c r="GD25" s="731">
        <f t="shared" si="140"/>
        <v>0</v>
      </c>
      <c r="GE25" s="1047" t="str">
        <f t="shared" si="141"/>
        <v/>
      </c>
      <c r="GF25" s="722" t="str">
        <f t="shared" si="142"/>
        <v>10-L6</v>
      </c>
      <c r="GG25" s="715" t="str">
        <f t="shared" si="143"/>
        <v>GTS-120</v>
      </c>
      <c r="GH25" s="715">
        <f t="shared" si="144"/>
        <v>575</v>
      </c>
      <c r="GI25" s="715" t="str">
        <f t="shared" si="145"/>
        <v>5%-7%</v>
      </c>
      <c r="GJ25" s="729"/>
      <c r="GK25" s="718">
        <f t="shared" si="30"/>
        <v>0</v>
      </c>
      <c r="GL25" s="730"/>
      <c r="GM25" s="730"/>
      <c r="GN25" s="775" t="str">
        <f t="shared" si="146"/>
        <v/>
      </c>
      <c r="GO25" s="1046" t="str">
        <f t="shared" si="147"/>
        <v/>
      </c>
      <c r="GP25" s="1058"/>
      <c r="GQ25" s="746" t="str">
        <f t="shared" si="31"/>
        <v/>
      </c>
      <c r="GR25" s="722" t="str">
        <f t="shared" si="148"/>
        <v>10-L6</v>
      </c>
      <c r="GS25" s="715" t="str">
        <f t="shared" si="149"/>
        <v>GTS-120</v>
      </c>
      <c r="GT25" s="715">
        <f t="shared" si="150"/>
        <v>575</v>
      </c>
      <c r="GU25" s="715" t="str">
        <f t="shared" si="151"/>
        <v>5%-7%</v>
      </c>
      <c r="GV25" s="729"/>
      <c r="GW25" s="718">
        <f t="shared" si="32"/>
        <v>0</v>
      </c>
      <c r="GX25" s="730"/>
      <c r="GY25" s="730"/>
      <c r="GZ25" s="775" t="str">
        <f t="shared" si="152"/>
        <v/>
      </c>
      <c r="HA25" s="1046" t="str">
        <f t="shared" si="153"/>
        <v/>
      </c>
      <c r="HB25" s="1058"/>
      <c r="HC25" s="746" t="str">
        <f t="shared" si="33"/>
        <v/>
      </c>
      <c r="HD25" s="722" t="str">
        <f t="shared" si="154"/>
        <v>10-L6</v>
      </c>
      <c r="HE25" s="715" t="str">
        <f t="shared" si="155"/>
        <v>GTS-120</v>
      </c>
      <c r="HF25" s="715">
        <f t="shared" si="156"/>
        <v>575</v>
      </c>
      <c r="HG25" s="715" t="str">
        <f t="shared" si="157"/>
        <v>5%-7%</v>
      </c>
      <c r="HH25" s="729"/>
      <c r="HI25" s="718">
        <f t="shared" si="34"/>
        <v>0</v>
      </c>
      <c r="HJ25" s="730"/>
      <c r="HK25" s="730"/>
      <c r="HL25" s="775" t="str">
        <f t="shared" si="158"/>
        <v/>
      </c>
      <c r="HM25" s="1046" t="str">
        <f t="shared" si="159"/>
        <v/>
      </c>
      <c r="HN25" s="1058"/>
      <c r="HO25" s="746" t="str">
        <f t="shared" si="35"/>
        <v/>
      </c>
      <c r="HP25" s="722" t="str">
        <f t="shared" si="160"/>
        <v>10-L6</v>
      </c>
      <c r="HQ25" s="715" t="str">
        <f t="shared" si="161"/>
        <v>GTS-120</v>
      </c>
      <c r="HR25" s="715">
        <f t="shared" si="162"/>
        <v>575</v>
      </c>
      <c r="HS25" s="715" t="str">
        <f t="shared" si="163"/>
        <v>5%-7%</v>
      </c>
      <c r="HT25" s="729"/>
      <c r="HU25" s="718">
        <f t="shared" si="36"/>
        <v>0</v>
      </c>
      <c r="HV25" s="730"/>
      <c r="HW25" s="730"/>
      <c r="HX25" s="775" t="str">
        <f t="shared" si="164"/>
        <v/>
      </c>
      <c r="HY25" s="1046" t="str">
        <f t="shared" si="165"/>
        <v/>
      </c>
      <c r="HZ25" s="1058"/>
      <c r="IA25" s="746" t="str">
        <f t="shared" si="37"/>
        <v/>
      </c>
      <c r="IB25" s="722" t="str">
        <f t="shared" si="166"/>
        <v>10-L6</v>
      </c>
      <c r="IC25" s="715" t="str">
        <f t="shared" si="167"/>
        <v>GTS-120</v>
      </c>
      <c r="ID25" s="715">
        <f t="shared" si="168"/>
        <v>575</v>
      </c>
      <c r="IE25" s="715" t="str">
        <f t="shared" si="169"/>
        <v>5%-7%</v>
      </c>
      <c r="IF25" s="729"/>
      <c r="IG25" s="718">
        <f t="shared" si="38"/>
        <v>0</v>
      </c>
      <c r="IH25" s="730"/>
      <c r="II25" s="730"/>
      <c r="IJ25" s="775" t="str">
        <f t="shared" si="170"/>
        <v/>
      </c>
      <c r="IK25" s="1046" t="str">
        <f t="shared" si="171"/>
        <v/>
      </c>
      <c r="IL25" s="1058"/>
      <c r="IM25" s="746" t="str">
        <f t="shared" si="39"/>
        <v/>
      </c>
      <c r="IN25" s="731">
        <f t="shared" si="172"/>
        <v>0</v>
      </c>
      <c r="IO25" s="1047" t="str">
        <f t="shared" si="173"/>
        <v/>
      </c>
      <c r="IP25" s="722" t="str">
        <f t="shared" si="174"/>
        <v>10-L6</v>
      </c>
      <c r="IQ25" s="715" t="str">
        <f t="shared" si="175"/>
        <v>GTS-120</v>
      </c>
      <c r="IR25" s="715">
        <f t="shared" si="176"/>
        <v>575</v>
      </c>
      <c r="IS25" s="715" t="str">
        <f t="shared" si="177"/>
        <v>5%-7%</v>
      </c>
      <c r="IT25" s="729"/>
      <c r="IU25" s="718">
        <f t="shared" si="40"/>
        <v>0</v>
      </c>
      <c r="IV25" s="730"/>
      <c r="IW25" s="730"/>
      <c r="IX25" s="775" t="str">
        <f t="shared" si="178"/>
        <v/>
      </c>
      <c r="IY25" s="1046" t="str">
        <f t="shared" si="179"/>
        <v/>
      </c>
      <c r="IZ25" s="1058"/>
      <c r="JA25" s="746" t="str">
        <f t="shared" si="41"/>
        <v/>
      </c>
      <c r="JB25" s="722" t="str">
        <f t="shared" si="180"/>
        <v>10-L6</v>
      </c>
      <c r="JC25" s="715" t="str">
        <f t="shared" si="181"/>
        <v>GTS-120</v>
      </c>
      <c r="JD25" s="715">
        <f t="shared" si="182"/>
        <v>575</v>
      </c>
      <c r="JE25" s="715" t="str">
        <f t="shared" si="183"/>
        <v>5%-7%</v>
      </c>
      <c r="JF25" s="729"/>
      <c r="JG25" s="718">
        <f t="shared" si="42"/>
        <v>0</v>
      </c>
      <c r="JH25" s="730"/>
      <c r="JI25" s="730"/>
      <c r="JJ25" s="775" t="str">
        <f t="shared" si="184"/>
        <v/>
      </c>
      <c r="JK25" s="1046" t="str">
        <f t="shared" si="185"/>
        <v/>
      </c>
      <c r="JL25" s="1058"/>
      <c r="JM25" s="746" t="str">
        <f t="shared" si="43"/>
        <v/>
      </c>
      <c r="JN25" s="722" t="str">
        <f t="shared" si="186"/>
        <v>10-L6</v>
      </c>
      <c r="JO25" s="715" t="str">
        <f t="shared" si="187"/>
        <v>GTS-120</v>
      </c>
      <c r="JP25" s="715">
        <f t="shared" si="188"/>
        <v>575</v>
      </c>
      <c r="JQ25" s="715" t="str">
        <f t="shared" si="189"/>
        <v>5%-7%</v>
      </c>
      <c r="JR25" s="729"/>
      <c r="JS25" s="718">
        <f t="shared" si="44"/>
        <v>0</v>
      </c>
      <c r="JT25" s="730"/>
      <c r="JU25" s="730"/>
      <c r="JV25" s="775" t="str">
        <f t="shared" si="190"/>
        <v/>
      </c>
      <c r="JW25" s="1046" t="str">
        <f t="shared" si="191"/>
        <v/>
      </c>
      <c r="JX25" s="1058"/>
      <c r="JY25" s="746" t="str">
        <f t="shared" si="45"/>
        <v/>
      </c>
      <c r="JZ25" s="722" t="str">
        <f t="shared" si="192"/>
        <v>10-L6</v>
      </c>
      <c r="KA25" s="715" t="str">
        <f t="shared" si="193"/>
        <v>GTS-120</v>
      </c>
      <c r="KB25" s="715">
        <f t="shared" si="194"/>
        <v>575</v>
      </c>
      <c r="KC25" s="715" t="str">
        <f t="shared" si="195"/>
        <v>5%-7%</v>
      </c>
      <c r="KD25" s="729"/>
      <c r="KE25" s="718">
        <f t="shared" si="46"/>
        <v>0</v>
      </c>
      <c r="KF25" s="730"/>
      <c r="KG25" s="730"/>
      <c r="KH25" s="775" t="str">
        <f t="shared" si="196"/>
        <v/>
      </c>
      <c r="KI25" s="1046" t="str">
        <f t="shared" si="197"/>
        <v/>
      </c>
      <c r="KJ25" s="1058"/>
      <c r="KK25" s="746" t="str">
        <f t="shared" si="47"/>
        <v/>
      </c>
      <c r="KL25" s="722" t="str">
        <f t="shared" si="198"/>
        <v>10-L6</v>
      </c>
      <c r="KM25" s="715" t="str">
        <f t="shared" si="199"/>
        <v>GTS-120</v>
      </c>
      <c r="KN25" s="715">
        <f t="shared" si="200"/>
        <v>575</v>
      </c>
      <c r="KO25" s="715" t="str">
        <f t="shared" si="201"/>
        <v>5%-7%</v>
      </c>
      <c r="KP25" s="729"/>
      <c r="KQ25" s="718">
        <f t="shared" si="48"/>
        <v>0</v>
      </c>
      <c r="KR25" s="730"/>
      <c r="KS25" s="730"/>
      <c r="KT25" s="775" t="str">
        <f t="shared" si="202"/>
        <v/>
      </c>
      <c r="KU25" s="1046" t="str">
        <f t="shared" si="203"/>
        <v/>
      </c>
      <c r="KV25" s="1058"/>
      <c r="KW25" s="746" t="str">
        <f t="shared" si="49"/>
        <v/>
      </c>
      <c r="KX25" s="731">
        <f t="shared" si="204"/>
        <v>0</v>
      </c>
      <c r="KY25" s="1047" t="str">
        <f t="shared" si="205"/>
        <v/>
      </c>
    </row>
    <row r="26" spans="1:311" ht="15.75">
      <c r="A26" s="1021" t="s">
        <v>123</v>
      </c>
      <c r="B26" s="778" t="s">
        <v>146</v>
      </c>
      <c r="C26" s="715" t="str">
        <f>VLOOKUP($B26,'OP Info'!$C$4:$H$62,4,FALSE)</f>
        <v>GTS-120</v>
      </c>
      <c r="D26" s="715">
        <f>VLOOKUP($B26,'OP Info'!$C$4:$H$62,3,FALSE)</f>
        <v>685</v>
      </c>
      <c r="E26" s="747" t="str">
        <f>CONCATENATE(VLOOKUP($B26,'OP Info'!$C$4:$J$62,5,FALSE),"%-",VLOOKUP($B26,'OP Info'!$C$4:$J$62,6,FALSE),"%")</f>
        <v>5%-7%</v>
      </c>
      <c r="F26" s="729"/>
      <c r="G26" s="718">
        <f t="shared" si="0"/>
        <v>0</v>
      </c>
      <c r="H26" s="730"/>
      <c r="I26" s="730"/>
      <c r="J26" s="775" t="str">
        <f t="shared" si="50"/>
        <v/>
      </c>
      <c r="K26" s="776" t="str">
        <f t="shared" si="51"/>
        <v/>
      </c>
      <c r="L26" s="1058"/>
      <c r="M26" s="757" t="str">
        <f t="shared" si="1"/>
        <v/>
      </c>
      <c r="N26" s="772" t="str">
        <f t="shared" si="52"/>
        <v>20-L6</v>
      </c>
      <c r="O26" s="715" t="str">
        <f t="shared" si="53"/>
        <v>GTS-120</v>
      </c>
      <c r="P26" s="715">
        <f t="shared" si="54"/>
        <v>685</v>
      </c>
      <c r="Q26" s="715" t="str">
        <f t="shared" si="55"/>
        <v>5%-7%</v>
      </c>
      <c r="R26" s="729"/>
      <c r="S26" s="718">
        <f t="shared" si="2"/>
        <v>0</v>
      </c>
      <c r="T26" s="730"/>
      <c r="U26" s="730"/>
      <c r="V26" s="775" t="str">
        <f t="shared" si="56"/>
        <v/>
      </c>
      <c r="W26" s="1046" t="str">
        <f t="shared" si="57"/>
        <v/>
      </c>
      <c r="X26" s="1058"/>
      <c r="Y26" s="721" t="str">
        <f t="shared" si="3"/>
        <v/>
      </c>
      <c r="Z26" s="722" t="str">
        <f t="shared" si="58"/>
        <v>20-L6</v>
      </c>
      <c r="AA26" s="715" t="str">
        <f t="shared" si="59"/>
        <v>GTS-120</v>
      </c>
      <c r="AB26" s="715">
        <f t="shared" si="60"/>
        <v>685</v>
      </c>
      <c r="AC26" s="715" t="str">
        <f t="shared" si="61"/>
        <v>5%-7%</v>
      </c>
      <c r="AD26" s="729"/>
      <c r="AE26" s="718">
        <f t="shared" si="4"/>
        <v>0</v>
      </c>
      <c r="AF26" s="730"/>
      <c r="AG26" s="730"/>
      <c r="AH26" s="775" t="str">
        <f t="shared" si="62"/>
        <v/>
      </c>
      <c r="AI26" s="1046" t="str">
        <f t="shared" si="63"/>
        <v/>
      </c>
      <c r="AJ26" s="1058"/>
      <c r="AK26" s="721" t="str">
        <f t="shared" si="5"/>
        <v/>
      </c>
      <c r="AL26" s="722" t="str">
        <f t="shared" si="64"/>
        <v>20-L6</v>
      </c>
      <c r="AM26" s="715" t="str">
        <f t="shared" si="65"/>
        <v>GTS-120</v>
      </c>
      <c r="AN26" s="715">
        <f t="shared" si="66"/>
        <v>685</v>
      </c>
      <c r="AO26" s="715" t="str">
        <f t="shared" si="67"/>
        <v>5%-7%</v>
      </c>
      <c r="AP26" s="729"/>
      <c r="AQ26" s="718">
        <f t="shared" si="6"/>
        <v>0</v>
      </c>
      <c r="AR26" s="730"/>
      <c r="AS26" s="730"/>
      <c r="AT26" s="775" t="str">
        <f t="shared" si="68"/>
        <v/>
      </c>
      <c r="AU26" s="1046" t="str">
        <f t="shared" si="69"/>
        <v/>
      </c>
      <c r="AV26" s="1058"/>
      <c r="AW26" s="721" t="str">
        <f t="shared" si="7"/>
        <v/>
      </c>
      <c r="AX26" s="722" t="str">
        <f t="shared" si="70"/>
        <v>20-L6</v>
      </c>
      <c r="AY26" s="715" t="str">
        <f t="shared" si="71"/>
        <v>GTS-120</v>
      </c>
      <c r="AZ26" s="715">
        <f t="shared" si="72"/>
        <v>685</v>
      </c>
      <c r="BA26" s="715" t="str">
        <f t="shared" si="73"/>
        <v>5%-7%</v>
      </c>
      <c r="BB26" s="729"/>
      <c r="BC26" s="718">
        <f t="shared" si="8"/>
        <v>0</v>
      </c>
      <c r="BD26" s="730"/>
      <c r="BE26" s="730"/>
      <c r="BF26" s="775" t="str">
        <f t="shared" si="74"/>
        <v/>
      </c>
      <c r="BG26" s="1046" t="str">
        <f t="shared" si="75"/>
        <v/>
      </c>
      <c r="BH26" s="1058"/>
      <c r="BI26" s="721" t="str">
        <f t="shared" si="9"/>
        <v/>
      </c>
      <c r="BJ26" s="731">
        <f t="shared" si="76"/>
        <v>0</v>
      </c>
      <c r="BK26" s="1047" t="str">
        <f t="shared" si="77"/>
        <v/>
      </c>
      <c r="BL26" s="722" t="str">
        <f t="shared" si="78"/>
        <v>20-L6</v>
      </c>
      <c r="BM26" s="715" t="str">
        <f t="shared" si="79"/>
        <v>GTS-120</v>
      </c>
      <c r="BN26" s="715">
        <f t="shared" si="80"/>
        <v>685</v>
      </c>
      <c r="BO26" s="715" t="str">
        <f t="shared" si="81"/>
        <v>5%-7%</v>
      </c>
      <c r="BP26" s="729"/>
      <c r="BQ26" s="718">
        <f t="shared" si="10"/>
        <v>0</v>
      </c>
      <c r="BR26" s="730"/>
      <c r="BS26" s="730"/>
      <c r="BT26" s="775" t="str">
        <f t="shared" si="82"/>
        <v/>
      </c>
      <c r="BU26" s="1046" t="str">
        <f t="shared" si="83"/>
        <v/>
      </c>
      <c r="BV26" s="1058"/>
      <c r="BW26" s="746" t="str">
        <f t="shared" si="11"/>
        <v/>
      </c>
      <c r="BX26" s="722" t="str">
        <f t="shared" si="84"/>
        <v>20-L6</v>
      </c>
      <c r="BY26" s="715" t="str">
        <f t="shared" si="85"/>
        <v>GTS-120</v>
      </c>
      <c r="BZ26" s="715">
        <f t="shared" si="86"/>
        <v>685</v>
      </c>
      <c r="CA26" s="715" t="str">
        <f t="shared" si="87"/>
        <v>5%-7%</v>
      </c>
      <c r="CB26" s="729"/>
      <c r="CC26" s="718">
        <f t="shared" si="12"/>
        <v>0</v>
      </c>
      <c r="CD26" s="730"/>
      <c r="CE26" s="730"/>
      <c r="CF26" s="775" t="str">
        <f t="shared" si="88"/>
        <v/>
      </c>
      <c r="CG26" s="1046" t="str">
        <f t="shared" si="89"/>
        <v/>
      </c>
      <c r="CH26" s="1058"/>
      <c r="CI26" s="746" t="str">
        <f t="shared" si="13"/>
        <v/>
      </c>
      <c r="CJ26" s="722" t="str">
        <f t="shared" si="90"/>
        <v>20-L6</v>
      </c>
      <c r="CK26" s="715" t="str">
        <f t="shared" si="91"/>
        <v>GTS-120</v>
      </c>
      <c r="CL26" s="715">
        <f t="shared" si="92"/>
        <v>685</v>
      </c>
      <c r="CM26" s="715" t="str">
        <f t="shared" si="93"/>
        <v>5%-7%</v>
      </c>
      <c r="CN26" s="729"/>
      <c r="CO26" s="718">
        <f t="shared" si="14"/>
        <v>0</v>
      </c>
      <c r="CP26" s="730"/>
      <c r="CQ26" s="730"/>
      <c r="CR26" s="775" t="str">
        <f t="shared" si="94"/>
        <v/>
      </c>
      <c r="CS26" s="1046" t="str">
        <f t="shared" si="95"/>
        <v/>
      </c>
      <c r="CT26" s="1058"/>
      <c r="CU26" s="746" t="str">
        <f t="shared" si="15"/>
        <v/>
      </c>
      <c r="CV26" s="722" t="str">
        <f t="shared" si="96"/>
        <v>20-L6</v>
      </c>
      <c r="CW26" s="715" t="str">
        <f t="shared" si="97"/>
        <v>GTS-120</v>
      </c>
      <c r="CX26" s="715">
        <f t="shared" si="98"/>
        <v>685</v>
      </c>
      <c r="CY26" s="715" t="str">
        <f t="shared" si="99"/>
        <v>5%-7%</v>
      </c>
      <c r="CZ26" s="729"/>
      <c r="DA26" s="718">
        <f t="shared" si="16"/>
        <v>0</v>
      </c>
      <c r="DB26" s="730"/>
      <c r="DC26" s="730"/>
      <c r="DD26" s="775" t="str">
        <f t="shared" si="100"/>
        <v/>
      </c>
      <c r="DE26" s="1046" t="str">
        <f t="shared" si="101"/>
        <v/>
      </c>
      <c r="DF26" s="1058"/>
      <c r="DG26" s="746" t="str">
        <f t="shared" si="17"/>
        <v/>
      </c>
      <c r="DH26" s="722" t="str">
        <f t="shared" si="102"/>
        <v>20-L6</v>
      </c>
      <c r="DI26" s="715" t="str">
        <f t="shared" si="103"/>
        <v>GTS-120</v>
      </c>
      <c r="DJ26" s="715">
        <f t="shared" si="104"/>
        <v>685</v>
      </c>
      <c r="DK26" s="715" t="str">
        <f t="shared" si="105"/>
        <v>5%-7%</v>
      </c>
      <c r="DL26" s="729"/>
      <c r="DM26" s="718">
        <f t="shared" si="18"/>
        <v>0</v>
      </c>
      <c r="DN26" s="730"/>
      <c r="DO26" s="730"/>
      <c r="DP26" s="775" t="str">
        <f t="shared" si="106"/>
        <v/>
      </c>
      <c r="DQ26" s="1046" t="str">
        <f t="shared" si="107"/>
        <v/>
      </c>
      <c r="DR26" s="1058"/>
      <c r="DS26" s="746" t="str">
        <f t="shared" si="19"/>
        <v/>
      </c>
      <c r="DT26" s="731">
        <f t="shared" si="108"/>
        <v>0</v>
      </c>
      <c r="DU26" s="1047" t="str">
        <f t="shared" si="109"/>
        <v/>
      </c>
      <c r="DV26" s="722" t="str">
        <f t="shared" si="110"/>
        <v>20-L6</v>
      </c>
      <c r="DW26" s="715" t="str">
        <f t="shared" si="111"/>
        <v>GTS-120</v>
      </c>
      <c r="DX26" s="715">
        <f t="shared" si="112"/>
        <v>685</v>
      </c>
      <c r="DY26" s="715" t="str">
        <f t="shared" si="113"/>
        <v>5%-7%</v>
      </c>
      <c r="DZ26" s="729"/>
      <c r="EA26" s="718">
        <f t="shared" si="20"/>
        <v>0</v>
      </c>
      <c r="EB26" s="730"/>
      <c r="EC26" s="730"/>
      <c r="ED26" s="775" t="str">
        <f t="shared" si="114"/>
        <v/>
      </c>
      <c r="EE26" s="1046" t="str">
        <f t="shared" si="115"/>
        <v/>
      </c>
      <c r="EF26" s="1058"/>
      <c r="EG26" s="746" t="str">
        <f t="shared" si="21"/>
        <v/>
      </c>
      <c r="EH26" s="722" t="str">
        <f t="shared" si="116"/>
        <v>20-L6</v>
      </c>
      <c r="EI26" s="715" t="str">
        <f t="shared" si="117"/>
        <v>GTS-120</v>
      </c>
      <c r="EJ26" s="715">
        <f t="shared" si="118"/>
        <v>685</v>
      </c>
      <c r="EK26" s="715" t="str">
        <f t="shared" si="119"/>
        <v>5%-7%</v>
      </c>
      <c r="EL26" s="729"/>
      <c r="EM26" s="718">
        <f t="shared" si="22"/>
        <v>0</v>
      </c>
      <c r="EN26" s="730"/>
      <c r="EO26" s="730"/>
      <c r="EP26" s="775" t="str">
        <f t="shared" si="120"/>
        <v/>
      </c>
      <c r="EQ26" s="1046" t="str">
        <f t="shared" si="121"/>
        <v/>
      </c>
      <c r="ER26" s="1058"/>
      <c r="ES26" s="746" t="str">
        <f t="shared" si="23"/>
        <v/>
      </c>
      <c r="ET26" s="722" t="str">
        <f t="shared" si="122"/>
        <v>20-L6</v>
      </c>
      <c r="EU26" s="715" t="str">
        <f t="shared" si="123"/>
        <v>GTS-120</v>
      </c>
      <c r="EV26" s="715">
        <f t="shared" si="124"/>
        <v>685</v>
      </c>
      <c r="EW26" s="715" t="str">
        <f t="shared" si="125"/>
        <v>5%-7%</v>
      </c>
      <c r="EX26" s="729"/>
      <c r="EY26" s="718">
        <f t="shared" si="24"/>
        <v>0</v>
      </c>
      <c r="EZ26" s="730"/>
      <c r="FA26" s="730"/>
      <c r="FB26" s="775" t="str">
        <f t="shared" si="126"/>
        <v/>
      </c>
      <c r="FC26" s="1046" t="str">
        <f t="shared" si="127"/>
        <v/>
      </c>
      <c r="FD26" s="1058"/>
      <c r="FE26" s="746" t="str">
        <f t="shared" si="25"/>
        <v/>
      </c>
      <c r="FF26" s="722" t="str">
        <f t="shared" si="128"/>
        <v>20-L6</v>
      </c>
      <c r="FG26" s="715" t="str">
        <f t="shared" si="129"/>
        <v>GTS-120</v>
      </c>
      <c r="FH26" s="715">
        <f t="shared" si="130"/>
        <v>685</v>
      </c>
      <c r="FI26" s="715" t="str">
        <f t="shared" si="131"/>
        <v>5%-7%</v>
      </c>
      <c r="FJ26" s="729"/>
      <c r="FK26" s="718">
        <f t="shared" si="26"/>
        <v>0</v>
      </c>
      <c r="FL26" s="730"/>
      <c r="FM26" s="730"/>
      <c r="FN26" s="775" t="str">
        <f t="shared" si="132"/>
        <v/>
      </c>
      <c r="FO26" s="1046" t="str">
        <f t="shared" si="133"/>
        <v/>
      </c>
      <c r="FP26" s="1058"/>
      <c r="FQ26" s="746" t="str">
        <f t="shared" si="27"/>
        <v/>
      </c>
      <c r="FR26" s="722" t="str">
        <f t="shared" si="134"/>
        <v>20-L6</v>
      </c>
      <c r="FS26" s="715" t="str">
        <f t="shared" si="135"/>
        <v>GTS-120</v>
      </c>
      <c r="FT26" s="715">
        <f t="shared" si="136"/>
        <v>685</v>
      </c>
      <c r="FU26" s="715" t="str">
        <f t="shared" si="137"/>
        <v>5%-7%</v>
      </c>
      <c r="FV26" s="729"/>
      <c r="FW26" s="718">
        <f t="shared" si="28"/>
        <v>0</v>
      </c>
      <c r="FX26" s="730"/>
      <c r="FY26" s="730"/>
      <c r="FZ26" s="775" t="str">
        <f t="shared" si="138"/>
        <v/>
      </c>
      <c r="GA26" s="1046" t="str">
        <f t="shared" si="139"/>
        <v/>
      </c>
      <c r="GB26" s="1058"/>
      <c r="GC26" s="746" t="str">
        <f t="shared" si="29"/>
        <v/>
      </c>
      <c r="GD26" s="731">
        <f t="shared" si="140"/>
        <v>0</v>
      </c>
      <c r="GE26" s="1047" t="str">
        <f t="shared" si="141"/>
        <v/>
      </c>
      <c r="GF26" s="722" t="str">
        <f t="shared" si="142"/>
        <v>20-L6</v>
      </c>
      <c r="GG26" s="715" t="str">
        <f t="shared" si="143"/>
        <v>GTS-120</v>
      </c>
      <c r="GH26" s="715">
        <f t="shared" si="144"/>
        <v>685</v>
      </c>
      <c r="GI26" s="715" t="str">
        <f t="shared" si="145"/>
        <v>5%-7%</v>
      </c>
      <c r="GJ26" s="729"/>
      <c r="GK26" s="718">
        <f t="shared" si="30"/>
        <v>0</v>
      </c>
      <c r="GL26" s="730"/>
      <c r="GM26" s="730"/>
      <c r="GN26" s="775" t="str">
        <f t="shared" si="146"/>
        <v/>
      </c>
      <c r="GO26" s="1046" t="str">
        <f t="shared" si="147"/>
        <v/>
      </c>
      <c r="GP26" s="1058"/>
      <c r="GQ26" s="746" t="str">
        <f t="shared" si="31"/>
        <v/>
      </c>
      <c r="GR26" s="722" t="str">
        <f t="shared" si="148"/>
        <v>20-L6</v>
      </c>
      <c r="GS26" s="715" t="str">
        <f t="shared" si="149"/>
        <v>GTS-120</v>
      </c>
      <c r="GT26" s="715">
        <f t="shared" si="150"/>
        <v>685</v>
      </c>
      <c r="GU26" s="715" t="str">
        <f t="shared" si="151"/>
        <v>5%-7%</v>
      </c>
      <c r="GV26" s="729"/>
      <c r="GW26" s="718">
        <f t="shared" si="32"/>
        <v>0</v>
      </c>
      <c r="GX26" s="730"/>
      <c r="GY26" s="730"/>
      <c r="GZ26" s="775" t="str">
        <f t="shared" si="152"/>
        <v/>
      </c>
      <c r="HA26" s="1046" t="str">
        <f t="shared" si="153"/>
        <v/>
      </c>
      <c r="HB26" s="1058"/>
      <c r="HC26" s="746" t="str">
        <f t="shared" si="33"/>
        <v/>
      </c>
      <c r="HD26" s="722" t="str">
        <f t="shared" si="154"/>
        <v>20-L6</v>
      </c>
      <c r="HE26" s="715" t="str">
        <f t="shared" si="155"/>
        <v>GTS-120</v>
      </c>
      <c r="HF26" s="715">
        <f t="shared" si="156"/>
        <v>685</v>
      </c>
      <c r="HG26" s="715" t="str">
        <f t="shared" si="157"/>
        <v>5%-7%</v>
      </c>
      <c r="HH26" s="729"/>
      <c r="HI26" s="718">
        <f t="shared" si="34"/>
        <v>0</v>
      </c>
      <c r="HJ26" s="730"/>
      <c r="HK26" s="730"/>
      <c r="HL26" s="775" t="str">
        <f t="shared" si="158"/>
        <v/>
      </c>
      <c r="HM26" s="1046" t="str">
        <f t="shared" si="159"/>
        <v/>
      </c>
      <c r="HN26" s="1058"/>
      <c r="HO26" s="746" t="str">
        <f t="shared" si="35"/>
        <v/>
      </c>
      <c r="HP26" s="722" t="str">
        <f t="shared" si="160"/>
        <v>20-L6</v>
      </c>
      <c r="HQ26" s="715" t="str">
        <f t="shared" si="161"/>
        <v>GTS-120</v>
      </c>
      <c r="HR26" s="715">
        <f t="shared" si="162"/>
        <v>685</v>
      </c>
      <c r="HS26" s="715" t="str">
        <f t="shared" si="163"/>
        <v>5%-7%</v>
      </c>
      <c r="HT26" s="729"/>
      <c r="HU26" s="718">
        <f t="shared" si="36"/>
        <v>0</v>
      </c>
      <c r="HV26" s="730"/>
      <c r="HW26" s="730"/>
      <c r="HX26" s="775" t="str">
        <f t="shared" si="164"/>
        <v/>
      </c>
      <c r="HY26" s="1046" t="str">
        <f t="shared" si="165"/>
        <v/>
      </c>
      <c r="HZ26" s="1058"/>
      <c r="IA26" s="746" t="str">
        <f t="shared" si="37"/>
        <v/>
      </c>
      <c r="IB26" s="722" t="str">
        <f t="shared" si="166"/>
        <v>20-L6</v>
      </c>
      <c r="IC26" s="715" t="str">
        <f t="shared" si="167"/>
        <v>GTS-120</v>
      </c>
      <c r="ID26" s="715">
        <f t="shared" si="168"/>
        <v>685</v>
      </c>
      <c r="IE26" s="715" t="str">
        <f t="shared" si="169"/>
        <v>5%-7%</v>
      </c>
      <c r="IF26" s="729"/>
      <c r="IG26" s="718">
        <f t="shared" si="38"/>
        <v>0</v>
      </c>
      <c r="IH26" s="730"/>
      <c r="II26" s="730"/>
      <c r="IJ26" s="775" t="str">
        <f t="shared" si="170"/>
        <v/>
      </c>
      <c r="IK26" s="1046" t="str">
        <f t="shared" si="171"/>
        <v/>
      </c>
      <c r="IL26" s="1058"/>
      <c r="IM26" s="746" t="str">
        <f t="shared" si="39"/>
        <v/>
      </c>
      <c r="IN26" s="731">
        <f t="shared" si="172"/>
        <v>0</v>
      </c>
      <c r="IO26" s="1047" t="str">
        <f t="shared" si="173"/>
        <v/>
      </c>
      <c r="IP26" s="722" t="str">
        <f t="shared" si="174"/>
        <v>20-L6</v>
      </c>
      <c r="IQ26" s="715" t="str">
        <f t="shared" si="175"/>
        <v>GTS-120</v>
      </c>
      <c r="IR26" s="715">
        <f t="shared" si="176"/>
        <v>685</v>
      </c>
      <c r="IS26" s="715" t="str">
        <f t="shared" si="177"/>
        <v>5%-7%</v>
      </c>
      <c r="IT26" s="729"/>
      <c r="IU26" s="718">
        <f t="shared" si="40"/>
        <v>0</v>
      </c>
      <c r="IV26" s="730"/>
      <c r="IW26" s="730"/>
      <c r="IX26" s="775" t="str">
        <f t="shared" si="178"/>
        <v/>
      </c>
      <c r="IY26" s="1046" t="str">
        <f t="shared" si="179"/>
        <v/>
      </c>
      <c r="IZ26" s="1058"/>
      <c r="JA26" s="746" t="str">
        <f t="shared" si="41"/>
        <v/>
      </c>
      <c r="JB26" s="722" t="str">
        <f t="shared" si="180"/>
        <v>20-L6</v>
      </c>
      <c r="JC26" s="715" t="str">
        <f t="shared" si="181"/>
        <v>GTS-120</v>
      </c>
      <c r="JD26" s="715">
        <f t="shared" si="182"/>
        <v>685</v>
      </c>
      <c r="JE26" s="715" t="str">
        <f t="shared" si="183"/>
        <v>5%-7%</v>
      </c>
      <c r="JF26" s="729"/>
      <c r="JG26" s="718">
        <f t="shared" si="42"/>
        <v>0</v>
      </c>
      <c r="JH26" s="730"/>
      <c r="JI26" s="730"/>
      <c r="JJ26" s="775" t="str">
        <f t="shared" si="184"/>
        <v/>
      </c>
      <c r="JK26" s="1046" t="str">
        <f t="shared" si="185"/>
        <v/>
      </c>
      <c r="JL26" s="1058"/>
      <c r="JM26" s="746" t="str">
        <f t="shared" si="43"/>
        <v/>
      </c>
      <c r="JN26" s="722" t="str">
        <f t="shared" si="186"/>
        <v>20-L6</v>
      </c>
      <c r="JO26" s="715" t="str">
        <f t="shared" si="187"/>
        <v>GTS-120</v>
      </c>
      <c r="JP26" s="715">
        <f t="shared" si="188"/>
        <v>685</v>
      </c>
      <c r="JQ26" s="715" t="str">
        <f t="shared" si="189"/>
        <v>5%-7%</v>
      </c>
      <c r="JR26" s="729"/>
      <c r="JS26" s="718">
        <f t="shared" si="44"/>
        <v>0</v>
      </c>
      <c r="JT26" s="730"/>
      <c r="JU26" s="730"/>
      <c r="JV26" s="775" t="str">
        <f t="shared" si="190"/>
        <v/>
      </c>
      <c r="JW26" s="1046" t="str">
        <f t="shared" si="191"/>
        <v/>
      </c>
      <c r="JX26" s="1058"/>
      <c r="JY26" s="746" t="str">
        <f t="shared" si="45"/>
        <v/>
      </c>
      <c r="JZ26" s="722" t="str">
        <f t="shared" si="192"/>
        <v>20-L6</v>
      </c>
      <c r="KA26" s="715" t="str">
        <f t="shared" si="193"/>
        <v>GTS-120</v>
      </c>
      <c r="KB26" s="715">
        <f t="shared" si="194"/>
        <v>685</v>
      </c>
      <c r="KC26" s="715" t="str">
        <f t="shared" si="195"/>
        <v>5%-7%</v>
      </c>
      <c r="KD26" s="729"/>
      <c r="KE26" s="718">
        <f t="shared" si="46"/>
        <v>0</v>
      </c>
      <c r="KF26" s="730"/>
      <c r="KG26" s="730"/>
      <c r="KH26" s="775" t="str">
        <f t="shared" si="196"/>
        <v/>
      </c>
      <c r="KI26" s="1046" t="str">
        <f t="shared" si="197"/>
        <v/>
      </c>
      <c r="KJ26" s="1058"/>
      <c r="KK26" s="746" t="str">
        <f t="shared" si="47"/>
        <v/>
      </c>
      <c r="KL26" s="722" t="str">
        <f t="shared" si="198"/>
        <v>20-L6</v>
      </c>
      <c r="KM26" s="715" t="str">
        <f t="shared" si="199"/>
        <v>GTS-120</v>
      </c>
      <c r="KN26" s="715">
        <f t="shared" si="200"/>
        <v>685</v>
      </c>
      <c r="KO26" s="715" t="str">
        <f t="shared" si="201"/>
        <v>5%-7%</v>
      </c>
      <c r="KP26" s="729"/>
      <c r="KQ26" s="718">
        <f t="shared" si="48"/>
        <v>0</v>
      </c>
      <c r="KR26" s="730"/>
      <c r="KS26" s="730"/>
      <c r="KT26" s="775" t="str">
        <f t="shared" si="202"/>
        <v/>
      </c>
      <c r="KU26" s="1046" t="str">
        <f t="shared" si="203"/>
        <v/>
      </c>
      <c r="KV26" s="1058"/>
      <c r="KW26" s="746" t="str">
        <f t="shared" si="49"/>
        <v/>
      </c>
      <c r="KX26" s="731">
        <f t="shared" si="204"/>
        <v>0</v>
      </c>
      <c r="KY26" s="1047" t="str">
        <f t="shared" si="205"/>
        <v/>
      </c>
    </row>
    <row r="27" spans="1:311" ht="15.75">
      <c r="A27" s="1021" t="s">
        <v>123</v>
      </c>
      <c r="B27" s="778" t="s">
        <v>148</v>
      </c>
      <c r="C27" s="715" t="str">
        <f>VLOOKUP($B27,'OP Info'!$C$4:$H$62,4,FALSE)</f>
        <v>GTS-120</v>
      </c>
      <c r="D27" s="715">
        <f>VLOOKUP($B27,'OP Info'!$C$4:$H$62,3,FALSE)</f>
        <v>685</v>
      </c>
      <c r="E27" s="747" t="str">
        <f>CONCATENATE(VLOOKUP($B27,'OP Info'!$C$4:$J$62,5,FALSE),"%-",VLOOKUP($B27,'OP Info'!$C$4:$J$62,6,FALSE),"%")</f>
        <v>5%-7%</v>
      </c>
      <c r="F27" s="729"/>
      <c r="G27" s="718">
        <f t="shared" si="0"/>
        <v>0</v>
      </c>
      <c r="H27" s="730"/>
      <c r="I27" s="730"/>
      <c r="J27" s="775" t="str">
        <f t="shared" ref="J27:J30" si="232">IF(F27="","",IF(G27&gt;0.049999,"",((6-ROUND(G27*100,1))*0.01)*D27))</f>
        <v/>
      </c>
      <c r="K27" s="776" t="str">
        <f t="shared" ref="K27:K30" si="233">IF(J27="","",J27*0.264172)</f>
        <v/>
      </c>
      <c r="L27" s="1058"/>
      <c r="M27" s="757" t="str">
        <f t="shared" ref="M27:M30" si="234">IF(J27="",IF(G27=0,"",G27),"")</f>
        <v/>
      </c>
      <c r="N27" s="772" t="str">
        <f t="shared" si="52"/>
        <v>30-L6</v>
      </c>
      <c r="O27" s="715" t="str">
        <f t="shared" si="53"/>
        <v>GTS-120</v>
      </c>
      <c r="P27" s="715">
        <f t="shared" si="54"/>
        <v>685</v>
      </c>
      <c r="Q27" s="715" t="str">
        <f t="shared" si="55"/>
        <v>5%-7%</v>
      </c>
      <c r="R27" s="729"/>
      <c r="S27" s="718">
        <f t="shared" si="2"/>
        <v>0</v>
      </c>
      <c r="T27" s="730"/>
      <c r="U27" s="730"/>
      <c r="V27" s="775" t="str">
        <f t="shared" si="56"/>
        <v/>
      </c>
      <c r="W27" s="1046" t="str">
        <f t="shared" ref="W27:W30" si="235">IF(V27="","",V27*0.264172)</f>
        <v/>
      </c>
      <c r="X27" s="1058"/>
      <c r="Y27" s="721" t="str">
        <f t="shared" ref="Y27:Y30" si="236">IF(V27="",IF(S27=0,"",S27),"")</f>
        <v/>
      </c>
      <c r="Z27" s="722" t="str">
        <f t="shared" si="58"/>
        <v>30-L6</v>
      </c>
      <c r="AA27" s="715" t="str">
        <f t="shared" si="59"/>
        <v>GTS-120</v>
      </c>
      <c r="AB27" s="715">
        <f t="shared" si="60"/>
        <v>685</v>
      </c>
      <c r="AC27" s="715" t="str">
        <f t="shared" si="61"/>
        <v>5%-7%</v>
      </c>
      <c r="AD27" s="729"/>
      <c r="AE27" s="718">
        <f t="shared" si="4"/>
        <v>0</v>
      </c>
      <c r="AF27" s="730"/>
      <c r="AG27" s="730"/>
      <c r="AH27" s="775" t="str">
        <f t="shared" si="62"/>
        <v/>
      </c>
      <c r="AI27" s="1046" t="str">
        <f t="shared" ref="AI27:AI30" si="237">IF(AH27="","",AH27*0.264172)</f>
        <v/>
      </c>
      <c r="AJ27" s="1058"/>
      <c r="AK27" s="721" t="str">
        <f t="shared" ref="AK27:AK30" si="238">IF(AH27="",IF(AE27=0,"",AE27),"")</f>
        <v/>
      </c>
      <c r="AL27" s="722" t="str">
        <f t="shared" si="64"/>
        <v>30-L6</v>
      </c>
      <c r="AM27" s="715" t="str">
        <f t="shared" si="65"/>
        <v>GTS-120</v>
      </c>
      <c r="AN27" s="715">
        <f t="shared" si="66"/>
        <v>685</v>
      </c>
      <c r="AO27" s="715" t="str">
        <f t="shared" si="67"/>
        <v>5%-7%</v>
      </c>
      <c r="AP27" s="729"/>
      <c r="AQ27" s="718">
        <f t="shared" si="6"/>
        <v>0</v>
      </c>
      <c r="AR27" s="730"/>
      <c r="AS27" s="730"/>
      <c r="AT27" s="775" t="str">
        <f t="shared" si="68"/>
        <v/>
      </c>
      <c r="AU27" s="1046" t="str">
        <f t="shared" ref="AU27:AU30" si="239">IF(AT27="","",AT27*0.264172)</f>
        <v/>
      </c>
      <c r="AV27" s="1058"/>
      <c r="AW27" s="721" t="str">
        <f t="shared" ref="AW27:AW30" si="240">IF(AT27="",IF(AQ27=0,"",AQ27),"")</f>
        <v/>
      </c>
      <c r="AX27" s="722" t="str">
        <f t="shared" si="70"/>
        <v>30-L6</v>
      </c>
      <c r="AY27" s="715" t="str">
        <f t="shared" si="71"/>
        <v>GTS-120</v>
      </c>
      <c r="AZ27" s="715">
        <f t="shared" si="72"/>
        <v>685</v>
      </c>
      <c r="BA27" s="715" t="str">
        <f t="shared" si="73"/>
        <v>5%-7%</v>
      </c>
      <c r="BB27" s="729"/>
      <c r="BC27" s="718">
        <f t="shared" si="8"/>
        <v>0</v>
      </c>
      <c r="BD27" s="730"/>
      <c r="BE27" s="730"/>
      <c r="BF27" s="775" t="str">
        <f t="shared" si="74"/>
        <v/>
      </c>
      <c r="BG27" s="1046" t="str">
        <f t="shared" ref="BG27:BG30" si="241">IF(BF27="","",BF27*0.264172)</f>
        <v/>
      </c>
      <c r="BH27" s="1058"/>
      <c r="BI27" s="721" t="str">
        <f t="shared" ref="BI27:BI30" si="242">IF(BF27="",IF(BC27=0,"",BC27),"")</f>
        <v/>
      </c>
      <c r="BJ27" s="731">
        <f t="shared" ref="BJ27:BJ30" si="243">SUM(K27,W27,AI27,AU27,BG27)</f>
        <v>0</v>
      </c>
      <c r="BK27" s="1047" t="str">
        <f t="shared" ref="BK27:BK30" si="244">L27&amp;X27&amp;AJ27&amp;AV27&amp;BH27</f>
        <v/>
      </c>
      <c r="BL27" s="722" t="str">
        <f t="shared" si="78"/>
        <v>30-L6</v>
      </c>
      <c r="BM27" s="715" t="str">
        <f t="shared" si="79"/>
        <v>GTS-120</v>
      </c>
      <c r="BN27" s="715">
        <f t="shared" si="80"/>
        <v>685</v>
      </c>
      <c r="BO27" s="715" t="str">
        <f t="shared" si="81"/>
        <v>5%-7%</v>
      </c>
      <c r="BP27" s="729"/>
      <c r="BQ27" s="718">
        <f t="shared" si="10"/>
        <v>0</v>
      </c>
      <c r="BR27" s="730"/>
      <c r="BS27" s="730"/>
      <c r="BT27" s="775" t="str">
        <f t="shared" si="82"/>
        <v/>
      </c>
      <c r="BU27" s="1046" t="str">
        <f t="shared" ref="BU27:BU30" si="245">IF(BT27="","",BT27*0.264172)</f>
        <v/>
      </c>
      <c r="BV27" s="1058"/>
      <c r="BW27" s="746" t="str">
        <f t="shared" ref="BW27:BW30" si="246">IF(BT27="",IF(BQ27=0,"",BQ27),"")</f>
        <v/>
      </c>
      <c r="BX27" s="722" t="str">
        <f t="shared" si="84"/>
        <v>30-L6</v>
      </c>
      <c r="BY27" s="715" t="str">
        <f t="shared" si="85"/>
        <v>GTS-120</v>
      </c>
      <c r="BZ27" s="715">
        <f t="shared" si="86"/>
        <v>685</v>
      </c>
      <c r="CA27" s="715" t="str">
        <f t="shared" si="87"/>
        <v>5%-7%</v>
      </c>
      <c r="CB27" s="729"/>
      <c r="CC27" s="718">
        <f t="shared" si="12"/>
        <v>0</v>
      </c>
      <c r="CD27" s="730"/>
      <c r="CE27" s="730"/>
      <c r="CF27" s="775" t="str">
        <f t="shared" si="88"/>
        <v/>
      </c>
      <c r="CG27" s="1046" t="str">
        <f t="shared" ref="CG27:CG30" si="247">IF(CF27="","",CF27*0.264172)</f>
        <v/>
      </c>
      <c r="CH27" s="1058"/>
      <c r="CI27" s="746" t="str">
        <f t="shared" ref="CI27:CI30" si="248">IF(CF27="",IF(CC27=0,"",CC27),"")</f>
        <v/>
      </c>
      <c r="CJ27" s="722" t="str">
        <f t="shared" si="90"/>
        <v>30-L6</v>
      </c>
      <c r="CK27" s="715" t="str">
        <f t="shared" si="91"/>
        <v>GTS-120</v>
      </c>
      <c r="CL27" s="715">
        <f t="shared" si="92"/>
        <v>685</v>
      </c>
      <c r="CM27" s="715" t="str">
        <f t="shared" si="93"/>
        <v>5%-7%</v>
      </c>
      <c r="CN27" s="729"/>
      <c r="CO27" s="718">
        <f t="shared" si="14"/>
        <v>0</v>
      </c>
      <c r="CP27" s="730"/>
      <c r="CQ27" s="730"/>
      <c r="CR27" s="775" t="str">
        <f t="shared" si="94"/>
        <v/>
      </c>
      <c r="CS27" s="1046" t="str">
        <f t="shared" ref="CS27:CS30" si="249">IF(CR27="","",CR27*0.264172)</f>
        <v/>
      </c>
      <c r="CT27" s="1058"/>
      <c r="CU27" s="746" t="str">
        <f t="shared" ref="CU27:CU30" si="250">IF(CR27="",IF(CO27=0,"",CO27),"")</f>
        <v/>
      </c>
      <c r="CV27" s="722" t="str">
        <f t="shared" si="96"/>
        <v>30-L6</v>
      </c>
      <c r="CW27" s="715" t="str">
        <f t="shared" si="97"/>
        <v>GTS-120</v>
      </c>
      <c r="CX27" s="715">
        <f t="shared" si="98"/>
        <v>685</v>
      </c>
      <c r="CY27" s="715" t="str">
        <f t="shared" si="99"/>
        <v>5%-7%</v>
      </c>
      <c r="CZ27" s="729"/>
      <c r="DA27" s="718">
        <f t="shared" si="16"/>
        <v>0</v>
      </c>
      <c r="DB27" s="730"/>
      <c r="DC27" s="730"/>
      <c r="DD27" s="775" t="str">
        <f t="shared" si="100"/>
        <v/>
      </c>
      <c r="DE27" s="1046" t="str">
        <f t="shared" ref="DE27:DE30" si="251">IF(DD27="","",DD27*0.264172)</f>
        <v/>
      </c>
      <c r="DF27" s="1058"/>
      <c r="DG27" s="746" t="str">
        <f t="shared" ref="DG27:DG30" si="252">IF(DD27="",IF(DA27=0,"",DA27),"")</f>
        <v/>
      </c>
      <c r="DH27" s="722" t="str">
        <f t="shared" si="102"/>
        <v>30-L6</v>
      </c>
      <c r="DI27" s="715" t="str">
        <f t="shared" si="103"/>
        <v>GTS-120</v>
      </c>
      <c r="DJ27" s="715">
        <f t="shared" si="104"/>
        <v>685</v>
      </c>
      <c r="DK27" s="715" t="str">
        <f t="shared" si="105"/>
        <v>5%-7%</v>
      </c>
      <c r="DL27" s="729"/>
      <c r="DM27" s="718">
        <f t="shared" si="18"/>
        <v>0</v>
      </c>
      <c r="DN27" s="730"/>
      <c r="DO27" s="730"/>
      <c r="DP27" s="775" t="str">
        <f t="shared" si="106"/>
        <v/>
      </c>
      <c r="DQ27" s="1046" t="str">
        <f t="shared" ref="DQ27:DQ30" si="253">IF(DP27="","",DP27*0.264172)</f>
        <v/>
      </c>
      <c r="DR27" s="1058"/>
      <c r="DS27" s="746" t="str">
        <f t="shared" ref="DS27:DS30" si="254">IF(DP27="",IF(DM27=0,"",DM27),"")</f>
        <v/>
      </c>
      <c r="DT27" s="731">
        <f t="shared" ref="DT27:DT30" si="255">SUM(BU27,CG27,CS27,DE27,DQ27)</f>
        <v>0</v>
      </c>
      <c r="DU27" s="1047" t="str">
        <f t="shared" ref="DU27:DU30" si="256">BV27&amp;CH27&amp;CT27&amp;DF27&amp;DR27</f>
        <v/>
      </c>
      <c r="DV27" s="722" t="str">
        <f t="shared" si="110"/>
        <v>30-L6</v>
      </c>
      <c r="DW27" s="715" t="str">
        <f t="shared" si="111"/>
        <v>GTS-120</v>
      </c>
      <c r="DX27" s="715">
        <f t="shared" si="112"/>
        <v>685</v>
      </c>
      <c r="DY27" s="715" t="str">
        <f t="shared" si="113"/>
        <v>5%-7%</v>
      </c>
      <c r="DZ27" s="729"/>
      <c r="EA27" s="718">
        <f t="shared" si="20"/>
        <v>0</v>
      </c>
      <c r="EB27" s="730"/>
      <c r="EC27" s="730"/>
      <c r="ED27" s="775" t="str">
        <f t="shared" si="114"/>
        <v/>
      </c>
      <c r="EE27" s="1046" t="str">
        <f t="shared" ref="EE27:EE30" si="257">IF(ED27="","",ED27*0.264172)</f>
        <v/>
      </c>
      <c r="EF27" s="1058"/>
      <c r="EG27" s="746" t="str">
        <f t="shared" ref="EG27:EG30" si="258">IF(ED27="",IF(EA27=0,"",EA27),"")</f>
        <v/>
      </c>
      <c r="EH27" s="722" t="str">
        <f t="shared" si="116"/>
        <v>30-L6</v>
      </c>
      <c r="EI27" s="715" t="str">
        <f t="shared" si="117"/>
        <v>GTS-120</v>
      </c>
      <c r="EJ27" s="715">
        <f t="shared" si="118"/>
        <v>685</v>
      </c>
      <c r="EK27" s="715" t="str">
        <f t="shared" si="119"/>
        <v>5%-7%</v>
      </c>
      <c r="EL27" s="729"/>
      <c r="EM27" s="718">
        <f t="shared" si="22"/>
        <v>0</v>
      </c>
      <c r="EN27" s="730"/>
      <c r="EO27" s="730"/>
      <c r="EP27" s="775" t="str">
        <f t="shared" si="120"/>
        <v/>
      </c>
      <c r="EQ27" s="1046" t="str">
        <f t="shared" ref="EQ27:EQ30" si="259">IF(EP27="","",EP27*0.264172)</f>
        <v/>
      </c>
      <c r="ER27" s="1058"/>
      <c r="ES27" s="746" t="str">
        <f t="shared" ref="ES27:ES30" si="260">IF(EP27="",IF(EM27=0,"",EM27),"")</f>
        <v/>
      </c>
      <c r="ET27" s="722" t="str">
        <f t="shared" si="122"/>
        <v>30-L6</v>
      </c>
      <c r="EU27" s="715" t="str">
        <f t="shared" si="123"/>
        <v>GTS-120</v>
      </c>
      <c r="EV27" s="715">
        <f t="shared" si="124"/>
        <v>685</v>
      </c>
      <c r="EW27" s="715" t="str">
        <f t="shared" si="125"/>
        <v>5%-7%</v>
      </c>
      <c r="EX27" s="729"/>
      <c r="EY27" s="718">
        <f t="shared" si="24"/>
        <v>0</v>
      </c>
      <c r="EZ27" s="730"/>
      <c r="FA27" s="730"/>
      <c r="FB27" s="775" t="str">
        <f t="shared" si="126"/>
        <v/>
      </c>
      <c r="FC27" s="1046" t="str">
        <f t="shared" ref="FC27:FC30" si="261">IF(FB27="","",FB27*0.264172)</f>
        <v/>
      </c>
      <c r="FD27" s="1058"/>
      <c r="FE27" s="746" t="str">
        <f t="shared" ref="FE27:FE30" si="262">IF(FB27="",IF(EY27=0,"",EY27),"")</f>
        <v/>
      </c>
      <c r="FF27" s="722" t="str">
        <f t="shared" si="128"/>
        <v>30-L6</v>
      </c>
      <c r="FG27" s="715" t="str">
        <f t="shared" si="129"/>
        <v>GTS-120</v>
      </c>
      <c r="FH27" s="715">
        <f t="shared" si="130"/>
        <v>685</v>
      </c>
      <c r="FI27" s="715" t="str">
        <f t="shared" si="131"/>
        <v>5%-7%</v>
      </c>
      <c r="FJ27" s="729"/>
      <c r="FK27" s="718">
        <f t="shared" si="26"/>
        <v>0</v>
      </c>
      <c r="FL27" s="730"/>
      <c r="FM27" s="730"/>
      <c r="FN27" s="775" t="str">
        <f t="shared" si="132"/>
        <v/>
      </c>
      <c r="FO27" s="1046" t="str">
        <f t="shared" ref="FO27:FO30" si="263">IF(FN27="","",FN27*0.264172)</f>
        <v/>
      </c>
      <c r="FP27" s="1058"/>
      <c r="FQ27" s="746" t="str">
        <f t="shared" ref="FQ27:FQ30" si="264">IF(FN27="",IF(FK27=0,"",FK27),"")</f>
        <v/>
      </c>
      <c r="FR27" s="722" t="str">
        <f t="shared" si="134"/>
        <v>30-L6</v>
      </c>
      <c r="FS27" s="715" t="str">
        <f t="shared" si="135"/>
        <v>GTS-120</v>
      </c>
      <c r="FT27" s="715">
        <f t="shared" si="136"/>
        <v>685</v>
      </c>
      <c r="FU27" s="715" t="str">
        <f t="shared" si="137"/>
        <v>5%-7%</v>
      </c>
      <c r="FV27" s="729"/>
      <c r="FW27" s="718">
        <f t="shared" si="28"/>
        <v>0</v>
      </c>
      <c r="FX27" s="730"/>
      <c r="FY27" s="730"/>
      <c r="FZ27" s="775" t="str">
        <f t="shared" si="138"/>
        <v/>
      </c>
      <c r="GA27" s="1046" t="str">
        <f t="shared" ref="GA27:GA30" si="265">IF(FZ27="","",FZ27*0.264172)</f>
        <v/>
      </c>
      <c r="GB27" s="1058"/>
      <c r="GC27" s="746" t="str">
        <f t="shared" ref="GC27:GC30" si="266">IF(FZ27="",IF(FW27=0,"",FW27),"")</f>
        <v/>
      </c>
      <c r="GD27" s="731">
        <f t="shared" ref="GD27:GD30" si="267">SUM(EE27,EQ27,FC27,FO27,GA27)</f>
        <v>0</v>
      </c>
      <c r="GE27" s="1047" t="str">
        <f t="shared" ref="GE27:GE30" si="268">EF27&amp;ER27&amp;FD27&amp;FP27&amp;GB27</f>
        <v/>
      </c>
      <c r="GF27" s="722" t="str">
        <f t="shared" si="142"/>
        <v>30-L6</v>
      </c>
      <c r="GG27" s="715" t="str">
        <f t="shared" si="143"/>
        <v>GTS-120</v>
      </c>
      <c r="GH27" s="715">
        <f t="shared" si="144"/>
        <v>685</v>
      </c>
      <c r="GI27" s="715" t="str">
        <f t="shared" si="145"/>
        <v>5%-7%</v>
      </c>
      <c r="GJ27" s="729"/>
      <c r="GK27" s="718">
        <f t="shared" si="30"/>
        <v>0</v>
      </c>
      <c r="GL27" s="730"/>
      <c r="GM27" s="730"/>
      <c r="GN27" s="775" t="str">
        <f t="shared" si="146"/>
        <v/>
      </c>
      <c r="GO27" s="1046" t="str">
        <f t="shared" ref="GO27:GO30" si="269">IF(GN27="","",GN27*0.264172)</f>
        <v/>
      </c>
      <c r="GP27" s="1058"/>
      <c r="GQ27" s="746" t="str">
        <f t="shared" ref="GQ27:GQ30" si="270">IF(GN27="",IF(GK27=0,"",GK27),"")</f>
        <v/>
      </c>
      <c r="GR27" s="722" t="str">
        <f t="shared" si="148"/>
        <v>30-L6</v>
      </c>
      <c r="GS27" s="715" t="str">
        <f t="shared" si="149"/>
        <v>GTS-120</v>
      </c>
      <c r="GT27" s="715">
        <f t="shared" si="150"/>
        <v>685</v>
      </c>
      <c r="GU27" s="715" t="str">
        <f t="shared" si="151"/>
        <v>5%-7%</v>
      </c>
      <c r="GV27" s="729"/>
      <c r="GW27" s="718">
        <f t="shared" si="32"/>
        <v>0</v>
      </c>
      <c r="GX27" s="730"/>
      <c r="GY27" s="730"/>
      <c r="GZ27" s="775" t="str">
        <f t="shared" si="152"/>
        <v/>
      </c>
      <c r="HA27" s="1046" t="str">
        <f t="shared" ref="HA27:HA30" si="271">IF(GZ27="","",GZ27*0.264172)</f>
        <v/>
      </c>
      <c r="HB27" s="1058"/>
      <c r="HC27" s="746" t="str">
        <f t="shared" ref="HC27:HC30" si="272">IF(GZ27="",IF(GW27=0,"",GW27),"")</f>
        <v/>
      </c>
      <c r="HD27" s="722" t="str">
        <f t="shared" si="154"/>
        <v>30-L6</v>
      </c>
      <c r="HE27" s="715" t="str">
        <f t="shared" si="155"/>
        <v>GTS-120</v>
      </c>
      <c r="HF27" s="715">
        <f t="shared" si="156"/>
        <v>685</v>
      </c>
      <c r="HG27" s="715" t="str">
        <f t="shared" si="157"/>
        <v>5%-7%</v>
      </c>
      <c r="HH27" s="729"/>
      <c r="HI27" s="718">
        <f t="shared" si="34"/>
        <v>0</v>
      </c>
      <c r="HJ27" s="730"/>
      <c r="HK27" s="730"/>
      <c r="HL27" s="775" t="str">
        <f t="shared" si="158"/>
        <v/>
      </c>
      <c r="HM27" s="1046" t="str">
        <f t="shared" ref="HM27:HM30" si="273">IF(HL27="","",HL27*0.264172)</f>
        <v/>
      </c>
      <c r="HN27" s="1058"/>
      <c r="HO27" s="746" t="str">
        <f t="shared" ref="HO27:HO30" si="274">IF(HL27="",IF(HI27=0,"",HI27),"")</f>
        <v/>
      </c>
      <c r="HP27" s="722" t="str">
        <f t="shared" si="160"/>
        <v>30-L6</v>
      </c>
      <c r="HQ27" s="715" t="str">
        <f t="shared" si="161"/>
        <v>GTS-120</v>
      </c>
      <c r="HR27" s="715">
        <f t="shared" si="162"/>
        <v>685</v>
      </c>
      <c r="HS27" s="715" t="str">
        <f t="shared" si="163"/>
        <v>5%-7%</v>
      </c>
      <c r="HT27" s="729"/>
      <c r="HU27" s="718">
        <f t="shared" si="36"/>
        <v>0</v>
      </c>
      <c r="HV27" s="730"/>
      <c r="HW27" s="730"/>
      <c r="HX27" s="775" t="str">
        <f t="shared" si="164"/>
        <v/>
      </c>
      <c r="HY27" s="1046" t="str">
        <f t="shared" ref="HY27:HY30" si="275">IF(HX27="","",HX27*0.264172)</f>
        <v/>
      </c>
      <c r="HZ27" s="1058"/>
      <c r="IA27" s="746" t="str">
        <f t="shared" ref="IA27:IA30" si="276">IF(HX27="",IF(HU27=0,"",HU27),"")</f>
        <v/>
      </c>
      <c r="IB27" s="722" t="str">
        <f t="shared" si="166"/>
        <v>30-L6</v>
      </c>
      <c r="IC27" s="715" t="str">
        <f t="shared" si="167"/>
        <v>GTS-120</v>
      </c>
      <c r="ID27" s="715">
        <f t="shared" si="168"/>
        <v>685</v>
      </c>
      <c r="IE27" s="715" t="str">
        <f t="shared" si="169"/>
        <v>5%-7%</v>
      </c>
      <c r="IF27" s="729"/>
      <c r="IG27" s="718">
        <f t="shared" si="38"/>
        <v>0</v>
      </c>
      <c r="IH27" s="730"/>
      <c r="II27" s="730"/>
      <c r="IJ27" s="775" t="str">
        <f t="shared" si="170"/>
        <v/>
      </c>
      <c r="IK27" s="1046" t="str">
        <f t="shared" ref="IK27:IK30" si="277">IF(IJ27="","",IJ27*0.264172)</f>
        <v/>
      </c>
      <c r="IL27" s="1058"/>
      <c r="IM27" s="746" t="str">
        <f t="shared" ref="IM27:IM30" si="278">IF(IJ27="",IF(IG27=0,"",IG27),"")</f>
        <v/>
      </c>
      <c r="IN27" s="731">
        <f t="shared" ref="IN27:IN30" si="279">SUM(GO27,HA27,HM27,HY27,IK27)</f>
        <v>0</v>
      </c>
      <c r="IO27" s="1047" t="str">
        <f t="shared" ref="IO27:IO30" si="280">GP27&amp;HB27&amp;HN27&amp;HZ27&amp;IL27</f>
        <v/>
      </c>
      <c r="IP27" s="722" t="str">
        <f t="shared" si="174"/>
        <v>30-L6</v>
      </c>
      <c r="IQ27" s="715" t="str">
        <f t="shared" si="175"/>
        <v>GTS-120</v>
      </c>
      <c r="IR27" s="715">
        <f t="shared" si="176"/>
        <v>685</v>
      </c>
      <c r="IS27" s="715" t="str">
        <f t="shared" si="177"/>
        <v>5%-7%</v>
      </c>
      <c r="IT27" s="729"/>
      <c r="IU27" s="718">
        <f t="shared" si="40"/>
        <v>0</v>
      </c>
      <c r="IV27" s="730"/>
      <c r="IW27" s="730"/>
      <c r="IX27" s="775" t="str">
        <f t="shared" si="178"/>
        <v/>
      </c>
      <c r="IY27" s="1046" t="str">
        <f t="shared" ref="IY27:IY30" si="281">IF(IX27="","",IX27*0.264172)</f>
        <v/>
      </c>
      <c r="IZ27" s="1058"/>
      <c r="JA27" s="746" t="str">
        <f t="shared" ref="JA27:JA30" si="282">IF(IX27="",IF(IU27=0,"",IU27),"")</f>
        <v/>
      </c>
      <c r="JB27" s="722" t="str">
        <f t="shared" si="180"/>
        <v>30-L6</v>
      </c>
      <c r="JC27" s="715" t="str">
        <f t="shared" si="181"/>
        <v>GTS-120</v>
      </c>
      <c r="JD27" s="715">
        <f t="shared" si="182"/>
        <v>685</v>
      </c>
      <c r="JE27" s="715" t="str">
        <f t="shared" si="183"/>
        <v>5%-7%</v>
      </c>
      <c r="JF27" s="729"/>
      <c r="JG27" s="718">
        <f t="shared" si="42"/>
        <v>0</v>
      </c>
      <c r="JH27" s="730"/>
      <c r="JI27" s="730"/>
      <c r="JJ27" s="775" t="str">
        <f t="shared" si="184"/>
        <v/>
      </c>
      <c r="JK27" s="1046" t="str">
        <f t="shared" ref="JK27:JK30" si="283">IF(JJ27="","",JJ27*0.264172)</f>
        <v/>
      </c>
      <c r="JL27" s="1058"/>
      <c r="JM27" s="746" t="str">
        <f t="shared" ref="JM27:JM30" si="284">IF(JJ27="",IF(JG27=0,"",JG27),"")</f>
        <v/>
      </c>
      <c r="JN27" s="722" t="str">
        <f t="shared" si="186"/>
        <v>30-L6</v>
      </c>
      <c r="JO27" s="715" t="str">
        <f t="shared" si="187"/>
        <v>GTS-120</v>
      </c>
      <c r="JP27" s="715">
        <f t="shared" si="188"/>
        <v>685</v>
      </c>
      <c r="JQ27" s="715" t="str">
        <f t="shared" si="189"/>
        <v>5%-7%</v>
      </c>
      <c r="JR27" s="729"/>
      <c r="JS27" s="718">
        <f t="shared" si="44"/>
        <v>0</v>
      </c>
      <c r="JT27" s="730"/>
      <c r="JU27" s="730"/>
      <c r="JV27" s="775" t="str">
        <f t="shared" si="190"/>
        <v/>
      </c>
      <c r="JW27" s="1046" t="str">
        <f t="shared" ref="JW27:JW30" si="285">IF(JV27="","",JV27*0.264172)</f>
        <v/>
      </c>
      <c r="JX27" s="1058"/>
      <c r="JY27" s="746" t="str">
        <f t="shared" ref="JY27:JY30" si="286">IF(JV27="",IF(JS27=0,"",JS27),"")</f>
        <v/>
      </c>
      <c r="JZ27" s="722" t="str">
        <f t="shared" si="192"/>
        <v>30-L6</v>
      </c>
      <c r="KA27" s="715" t="str">
        <f t="shared" si="193"/>
        <v>GTS-120</v>
      </c>
      <c r="KB27" s="715">
        <f t="shared" si="194"/>
        <v>685</v>
      </c>
      <c r="KC27" s="715" t="str">
        <f t="shared" si="195"/>
        <v>5%-7%</v>
      </c>
      <c r="KD27" s="729"/>
      <c r="KE27" s="718">
        <f t="shared" si="46"/>
        <v>0</v>
      </c>
      <c r="KF27" s="730"/>
      <c r="KG27" s="730"/>
      <c r="KH27" s="775" t="str">
        <f t="shared" si="196"/>
        <v/>
      </c>
      <c r="KI27" s="1046" t="str">
        <f t="shared" ref="KI27:KI30" si="287">IF(KH27="","",KH27*0.264172)</f>
        <v/>
      </c>
      <c r="KJ27" s="1058"/>
      <c r="KK27" s="746" t="str">
        <f t="shared" ref="KK27:KK30" si="288">IF(KH27="",IF(KE27=0,"",KE27),"")</f>
        <v/>
      </c>
      <c r="KL27" s="722" t="str">
        <f t="shared" si="198"/>
        <v>30-L6</v>
      </c>
      <c r="KM27" s="715" t="str">
        <f t="shared" si="199"/>
        <v>GTS-120</v>
      </c>
      <c r="KN27" s="715">
        <f t="shared" si="200"/>
        <v>685</v>
      </c>
      <c r="KO27" s="715" t="str">
        <f t="shared" si="201"/>
        <v>5%-7%</v>
      </c>
      <c r="KP27" s="729"/>
      <c r="KQ27" s="718">
        <f t="shared" si="48"/>
        <v>0</v>
      </c>
      <c r="KR27" s="730"/>
      <c r="KS27" s="730"/>
      <c r="KT27" s="775" t="str">
        <f t="shared" si="202"/>
        <v/>
      </c>
      <c r="KU27" s="1046" t="str">
        <f t="shared" ref="KU27:KU30" si="289">IF(KT27="","",KT27*0.264172)</f>
        <v/>
      </c>
      <c r="KV27" s="1058"/>
      <c r="KW27" s="746" t="str">
        <f t="shared" ref="KW27:KW30" si="290">IF(KT27="",IF(KQ27=0,"",KQ27),"")</f>
        <v/>
      </c>
      <c r="KX27" s="731">
        <f t="shared" ref="KX27:KX30" si="291">SUM(IY27,JK27,JW27,KI27,KU27)</f>
        <v>0</v>
      </c>
      <c r="KY27" s="1047" t="str">
        <f t="shared" ref="KY27:KY30" si="292">IZ27&amp;JL27&amp;JX27&amp;KJ27&amp;KV27</f>
        <v/>
      </c>
    </row>
    <row r="28" spans="1:311" ht="15.75">
      <c r="A28" s="1021" t="s">
        <v>123</v>
      </c>
      <c r="B28" s="778" t="s">
        <v>150</v>
      </c>
      <c r="C28" s="715" t="str">
        <f>VLOOKUP($B28,'OP Info'!$C$4:$H$62,4,FALSE)</f>
        <v>AQ-YB</v>
      </c>
      <c r="D28" s="715">
        <f>VLOOKUP($B28,'OP Info'!$C$4:$H$62,3,FALSE)</f>
        <v>3300</v>
      </c>
      <c r="E28" s="747" t="str">
        <f>CONCATENATE(VLOOKUP($B28,'OP Info'!$C$4:$J$62,5,FALSE),"%-",VLOOKUP($B28,'OP Info'!$C$4:$J$62,6,FALSE),"%")</f>
        <v>5%-7%</v>
      </c>
      <c r="F28" s="729"/>
      <c r="G28" s="718">
        <f t="shared" si="0"/>
        <v>0</v>
      </c>
      <c r="H28" s="730"/>
      <c r="I28" s="730"/>
      <c r="J28" s="775" t="str">
        <f t="shared" si="232"/>
        <v/>
      </c>
      <c r="K28" s="776" t="str">
        <f t="shared" si="233"/>
        <v/>
      </c>
      <c r="L28" s="1058"/>
      <c r="M28" s="757" t="str">
        <f t="shared" si="234"/>
        <v/>
      </c>
      <c r="N28" s="772" t="str">
        <f t="shared" si="52"/>
        <v>50 A/B-L6</v>
      </c>
      <c r="O28" s="715" t="str">
        <f t="shared" si="53"/>
        <v>AQ-YB</v>
      </c>
      <c r="P28" s="715">
        <f t="shared" si="54"/>
        <v>3300</v>
      </c>
      <c r="Q28" s="715" t="str">
        <f t="shared" si="55"/>
        <v>5%-7%</v>
      </c>
      <c r="R28" s="729"/>
      <c r="S28" s="718">
        <f t="shared" si="2"/>
        <v>0</v>
      </c>
      <c r="T28" s="730"/>
      <c r="U28" s="730"/>
      <c r="V28" s="775" t="str">
        <f t="shared" si="56"/>
        <v/>
      </c>
      <c r="W28" s="1046" t="str">
        <f t="shared" si="235"/>
        <v/>
      </c>
      <c r="X28" s="1058"/>
      <c r="Y28" s="721" t="str">
        <f t="shared" si="236"/>
        <v/>
      </c>
      <c r="Z28" s="722" t="str">
        <f t="shared" si="58"/>
        <v>50 A/B-L6</v>
      </c>
      <c r="AA28" s="715" t="str">
        <f t="shared" si="59"/>
        <v>AQ-YB</v>
      </c>
      <c r="AB28" s="715">
        <f t="shared" si="60"/>
        <v>3300</v>
      </c>
      <c r="AC28" s="715" t="str">
        <f t="shared" si="61"/>
        <v>5%-7%</v>
      </c>
      <c r="AD28" s="729"/>
      <c r="AE28" s="718">
        <f t="shared" si="4"/>
        <v>0</v>
      </c>
      <c r="AF28" s="730"/>
      <c r="AG28" s="730"/>
      <c r="AH28" s="775" t="str">
        <f t="shared" si="62"/>
        <v/>
      </c>
      <c r="AI28" s="1046" t="str">
        <f t="shared" si="237"/>
        <v/>
      </c>
      <c r="AJ28" s="1058"/>
      <c r="AK28" s="721" t="str">
        <f t="shared" si="238"/>
        <v/>
      </c>
      <c r="AL28" s="722" t="str">
        <f t="shared" si="64"/>
        <v>50 A/B-L6</v>
      </c>
      <c r="AM28" s="715" t="str">
        <f t="shared" si="65"/>
        <v>AQ-YB</v>
      </c>
      <c r="AN28" s="715">
        <f t="shared" si="66"/>
        <v>3300</v>
      </c>
      <c r="AO28" s="715" t="str">
        <f t="shared" si="67"/>
        <v>5%-7%</v>
      </c>
      <c r="AP28" s="729"/>
      <c r="AQ28" s="718">
        <f t="shared" si="6"/>
        <v>0</v>
      </c>
      <c r="AR28" s="730"/>
      <c r="AS28" s="730"/>
      <c r="AT28" s="775" t="str">
        <f t="shared" si="68"/>
        <v/>
      </c>
      <c r="AU28" s="1046" t="str">
        <f t="shared" si="239"/>
        <v/>
      </c>
      <c r="AV28" s="1058"/>
      <c r="AW28" s="721" t="str">
        <f t="shared" si="240"/>
        <v/>
      </c>
      <c r="AX28" s="722" t="str">
        <f t="shared" si="70"/>
        <v>50 A/B-L6</v>
      </c>
      <c r="AY28" s="715" t="str">
        <f t="shared" si="71"/>
        <v>AQ-YB</v>
      </c>
      <c r="AZ28" s="715">
        <f t="shared" si="72"/>
        <v>3300</v>
      </c>
      <c r="BA28" s="715" t="str">
        <f t="shared" si="73"/>
        <v>5%-7%</v>
      </c>
      <c r="BB28" s="729"/>
      <c r="BC28" s="718">
        <f t="shared" si="8"/>
        <v>0</v>
      </c>
      <c r="BD28" s="730"/>
      <c r="BE28" s="730"/>
      <c r="BF28" s="775" t="str">
        <f t="shared" si="74"/>
        <v/>
      </c>
      <c r="BG28" s="1046" t="str">
        <f t="shared" si="241"/>
        <v/>
      </c>
      <c r="BH28" s="1058"/>
      <c r="BI28" s="721" t="str">
        <f t="shared" si="242"/>
        <v/>
      </c>
      <c r="BJ28" s="731">
        <f t="shared" si="243"/>
        <v>0</v>
      </c>
      <c r="BK28" s="1047" t="str">
        <f t="shared" si="244"/>
        <v/>
      </c>
      <c r="BL28" s="722" t="str">
        <f t="shared" si="78"/>
        <v>50 A/B-L6</v>
      </c>
      <c r="BM28" s="715" t="str">
        <f t="shared" si="79"/>
        <v>AQ-YB</v>
      </c>
      <c r="BN28" s="715">
        <f t="shared" si="80"/>
        <v>3300</v>
      </c>
      <c r="BO28" s="715" t="str">
        <f t="shared" si="81"/>
        <v>5%-7%</v>
      </c>
      <c r="BP28" s="729"/>
      <c r="BQ28" s="718">
        <f t="shared" si="10"/>
        <v>0</v>
      </c>
      <c r="BR28" s="730"/>
      <c r="BS28" s="730"/>
      <c r="BT28" s="775" t="str">
        <f t="shared" si="82"/>
        <v/>
      </c>
      <c r="BU28" s="1046" t="str">
        <f t="shared" si="245"/>
        <v/>
      </c>
      <c r="BV28" s="1058"/>
      <c r="BW28" s="746" t="str">
        <f t="shared" si="246"/>
        <v/>
      </c>
      <c r="BX28" s="722" t="str">
        <f t="shared" si="84"/>
        <v>50 A/B-L6</v>
      </c>
      <c r="BY28" s="715" t="str">
        <f t="shared" si="85"/>
        <v>AQ-YB</v>
      </c>
      <c r="BZ28" s="715">
        <f t="shared" si="86"/>
        <v>3300</v>
      </c>
      <c r="CA28" s="715" t="str">
        <f t="shared" si="87"/>
        <v>5%-7%</v>
      </c>
      <c r="CB28" s="729"/>
      <c r="CC28" s="718">
        <f t="shared" si="12"/>
        <v>0</v>
      </c>
      <c r="CD28" s="730"/>
      <c r="CE28" s="730"/>
      <c r="CF28" s="775" t="str">
        <f t="shared" si="88"/>
        <v/>
      </c>
      <c r="CG28" s="1046" t="str">
        <f t="shared" si="247"/>
        <v/>
      </c>
      <c r="CH28" s="1058"/>
      <c r="CI28" s="746" t="str">
        <f t="shared" si="248"/>
        <v/>
      </c>
      <c r="CJ28" s="722" t="str">
        <f t="shared" si="90"/>
        <v>50 A/B-L6</v>
      </c>
      <c r="CK28" s="715" t="str">
        <f t="shared" si="91"/>
        <v>AQ-YB</v>
      </c>
      <c r="CL28" s="715">
        <f t="shared" si="92"/>
        <v>3300</v>
      </c>
      <c r="CM28" s="715" t="str">
        <f t="shared" si="93"/>
        <v>5%-7%</v>
      </c>
      <c r="CN28" s="729"/>
      <c r="CO28" s="718">
        <f t="shared" si="14"/>
        <v>0</v>
      </c>
      <c r="CP28" s="730"/>
      <c r="CQ28" s="730"/>
      <c r="CR28" s="775" t="str">
        <f t="shared" si="94"/>
        <v/>
      </c>
      <c r="CS28" s="1046" t="str">
        <f t="shared" si="249"/>
        <v/>
      </c>
      <c r="CT28" s="1058"/>
      <c r="CU28" s="746" t="str">
        <f t="shared" si="250"/>
        <v/>
      </c>
      <c r="CV28" s="722" t="str">
        <f t="shared" si="96"/>
        <v>50 A/B-L6</v>
      </c>
      <c r="CW28" s="715" t="str">
        <f t="shared" si="97"/>
        <v>AQ-YB</v>
      </c>
      <c r="CX28" s="715">
        <f t="shared" si="98"/>
        <v>3300</v>
      </c>
      <c r="CY28" s="715" t="str">
        <f t="shared" si="99"/>
        <v>5%-7%</v>
      </c>
      <c r="CZ28" s="729"/>
      <c r="DA28" s="718">
        <f t="shared" si="16"/>
        <v>0</v>
      </c>
      <c r="DB28" s="730"/>
      <c r="DC28" s="730"/>
      <c r="DD28" s="775" t="str">
        <f t="shared" si="100"/>
        <v/>
      </c>
      <c r="DE28" s="1046" t="str">
        <f t="shared" si="251"/>
        <v/>
      </c>
      <c r="DF28" s="1058"/>
      <c r="DG28" s="746" t="str">
        <f t="shared" si="252"/>
        <v/>
      </c>
      <c r="DH28" s="722" t="str">
        <f t="shared" si="102"/>
        <v>50 A/B-L6</v>
      </c>
      <c r="DI28" s="715" t="str">
        <f t="shared" si="103"/>
        <v>AQ-YB</v>
      </c>
      <c r="DJ28" s="715">
        <f t="shared" si="104"/>
        <v>3300</v>
      </c>
      <c r="DK28" s="715" t="str">
        <f t="shared" si="105"/>
        <v>5%-7%</v>
      </c>
      <c r="DL28" s="729"/>
      <c r="DM28" s="718">
        <f t="shared" si="18"/>
        <v>0</v>
      </c>
      <c r="DN28" s="730"/>
      <c r="DO28" s="730"/>
      <c r="DP28" s="775" t="str">
        <f t="shared" si="106"/>
        <v/>
      </c>
      <c r="DQ28" s="1046" t="str">
        <f t="shared" si="253"/>
        <v/>
      </c>
      <c r="DR28" s="1058"/>
      <c r="DS28" s="746" t="str">
        <f t="shared" si="254"/>
        <v/>
      </c>
      <c r="DT28" s="731">
        <f t="shared" si="255"/>
        <v>0</v>
      </c>
      <c r="DU28" s="1047" t="str">
        <f t="shared" si="256"/>
        <v/>
      </c>
      <c r="DV28" s="722" t="str">
        <f t="shared" si="110"/>
        <v>50 A/B-L6</v>
      </c>
      <c r="DW28" s="715" t="str">
        <f t="shared" si="111"/>
        <v>AQ-YB</v>
      </c>
      <c r="DX28" s="715">
        <f t="shared" si="112"/>
        <v>3300</v>
      </c>
      <c r="DY28" s="715" t="str">
        <f t="shared" si="113"/>
        <v>5%-7%</v>
      </c>
      <c r="DZ28" s="729"/>
      <c r="EA28" s="718">
        <f t="shared" si="20"/>
        <v>0</v>
      </c>
      <c r="EB28" s="730"/>
      <c r="EC28" s="730"/>
      <c r="ED28" s="775" t="str">
        <f t="shared" si="114"/>
        <v/>
      </c>
      <c r="EE28" s="1046" t="str">
        <f t="shared" si="257"/>
        <v/>
      </c>
      <c r="EF28" s="1058"/>
      <c r="EG28" s="746" t="str">
        <f t="shared" si="258"/>
        <v/>
      </c>
      <c r="EH28" s="722" t="str">
        <f t="shared" si="116"/>
        <v>50 A/B-L6</v>
      </c>
      <c r="EI28" s="715" t="str">
        <f t="shared" si="117"/>
        <v>AQ-YB</v>
      </c>
      <c r="EJ28" s="715">
        <f t="shared" si="118"/>
        <v>3300</v>
      </c>
      <c r="EK28" s="715" t="str">
        <f t="shared" si="119"/>
        <v>5%-7%</v>
      </c>
      <c r="EL28" s="729"/>
      <c r="EM28" s="718">
        <f t="shared" si="22"/>
        <v>0</v>
      </c>
      <c r="EN28" s="730"/>
      <c r="EO28" s="730"/>
      <c r="EP28" s="775" t="str">
        <f t="shared" si="120"/>
        <v/>
      </c>
      <c r="EQ28" s="1046" t="str">
        <f t="shared" si="259"/>
        <v/>
      </c>
      <c r="ER28" s="1058"/>
      <c r="ES28" s="746" t="str">
        <f t="shared" si="260"/>
        <v/>
      </c>
      <c r="ET28" s="722" t="str">
        <f t="shared" si="122"/>
        <v>50 A/B-L6</v>
      </c>
      <c r="EU28" s="715" t="str">
        <f t="shared" si="123"/>
        <v>AQ-YB</v>
      </c>
      <c r="EV28" s="715">
        <f t="shared" si="124"/>
        <v>3300</v>
      </c>
      <c r="EW28" s="715" t="str">
        <f t="shared" si="125"/>
        <v>5%-7%</v>
      </c>
      <c r="EX28" s="729"/>
      <c r="EY28" s="718">
        <f t="shared" si="24"/>
        <v>0</v>
      </c>
      <c r="EZ28" s="730"/>
      <c r="FA28" s="730"/>
      <c r="FB28" s="775" t="str">
        <f t="shared" si="126"/>
        <v/>
      </c>
      <c r="FC28" s="1046" t="str">
        <f t="shared" si="261"/>
        <v/>
      </c>
      <c r="FD28" s="1058"/>
      <c r="FE28" s="746" t="str">
        <f t="shared" si="262"/>
        <v/>
      </c>
      <c r="FF28" s="722" t="str">
        <f t="shared" si="128"/>
        <v>50 A/B-L6</v>
      </c>
      <c r="FG28" s="715" t="str">
        <f t="shared" si="129"/>
        <v>AQ-YB</v>
      </c>
      <c r="FH28" s="715">
        <f t="shared" si="130"/>
        <v>3300</v>
      </c>
      <c r="FI28" s="715" t="str">
        <f t="shared" si="131"/>
        <v>5%-7%</v>
      </c>
      <c r="FJ28" s="729"/>
      <c r="FK28" s="718">
        <f t="shared" si="26"/>
        <v>0</v>
      </c>
      <c r="FL28" s="730"/>
      <c r="FM28" s="730"/>
      <c r="FN28" s="775" t="str">
        <f t="shared" si="132"/>
        <v/>
      </c>
      <c r="FO28" s="1046" t="str">
        <f t="shared" si="263"/>
        <v/>
      </c>
      <c r="FP28" s="1058"/>
      <c r="FQ28" s="746" t="str">
        <f t="shared" si="264"/>
        <v/>
      </c>
      <c r="FR28" s="722" t="str">
        <f t="shared" si="134"/>
        <v>50 A/B-L6</v>
      </c>
      <c r="FS28" s="715" t="str">
        <f t="shared" si="135"/>
        <v>AQ-YB</v>
      </c>
      <c r="FT28" s="715">
        <f t="shared" si="136"/>
        <v>3300</v>
      </c>
      <c r="FU28" s="715" t="str">
        <f t="shared" si="137"/>
        <v>5%-7%</v>
      </c>
      <c r="FV28" s="729"/>
      <c r="FW28" s="718">
        <f t="shared" si="28"/>
        <v>0</v>
      </c>
      <c r="FX28" s="730"/>
      <c r="FY28" s="730"/>
      <c r="FZ28" s="775" t="str">
        <f t="shared" si="138"/>
        <v/>
      </c>
      <c r="GA28" s="1046" t="str">
        <f t="shared" si="265"/>
        <v/>
      </c>
      <c r="GB28" s="1058"/>
      <c r="GC28" s="746" t="str">
        <f t="shared" si="266"/>
        <v/>
      </c>
      <c r="GD28" s="731">
        <f t="shared" si="267"/>
        <v>0</v>
      </c>
      <c r="GE28" s="1047" t="str">
        <f t="shared" si="268"/>
        <v/>
      </c>
      <c r="GF28" s="722" t="str">
        <f t="shared" si="142"/>
        <v>50 A/B-L6</v>
      </c>
      <c r="GG28" s="715" t="str">
        <f t="shared" si="143"/>
        <v>AQ-YB</v>
      </c>
      <c r="GH28" s="715">
        <f t="shared" si="144"/>
        <v>3300</v>
      </c>
      <c r="GI28" s="715" t="str">
        <f t="shared" si="145"/>
        <v>5%-7%</v>
      </c>
      <c r="GJ28" s="729"/>
      <c r="GK28" s="718">
        <f t="shared" si="30"/>
        <v>0</v>
      </c>
      <c r="GL28" s="730"/>
      <c r="GM28" s="730"/>
      <c r="GN28" s="775" t="str">
        <f t="shared" si="146"/>
        <v/>
      </c>
      <c r="GO28" s="1046" t="str">
        <f t="shared" si="269"/>
        <v/>
      </c>
      <c r="GP28" s="1058"/>
      <c r="GQ28" s="746" t="str">
        <f t="shared" si="270"/>
        <v/>
      </c>
      <c r="GR28" s="722" t="str">
        <f t="shared" si="148"/>
        <v>50 A/B-L6</v>
      </c>
      <c r="GS28" s="715" t="str">
        <f t="shared" si="149"/>
        <v>AQ-YB</v>
      </c>
      <c r="GT28" s="715">
        <f t="shared" si="150"/>
        <v>3300</v>
      </c>
      <c r="GU28" s="715" t="str">
        <f t="shared" si="151"/>
        <v>5%-7%</v>
      </c>
      <c r="GV28" s="729"/>
      <c r="GW28" s="718">
        <f t="shared" si="32"/>
        <v>0</v>
      </c>
      <c r="GX28" s="730"/>
      <c r="GY28" s="730"/>
      <c r="GZ28" s="775" t="str">
        <f t="shared" si="152"/>
        <v/>
      </c>
      <c r="HA28" s="1046" t="str">
        <f t="shared" si="271"/>
        <v/>
      </c>
      <c r="HB28" s="1058"/>
      <c r="HC28" s="746" t="str">
        <f t="shared" si="272"/>
        <v/>
      </c>
      <c r="HD28" s="722" t="str">
        <f t="shared" si="154"/>
        <v>50 A/B-L6</v>
      </c>
      <c r="HE28" s="715" t="str">
        <f t="shared" si="155"/>
        <v>AQ-YB</v>
      </c>
      <c r="HF28" s="715">
        <f t="shared" si="156"/>
        <v>3300</v>
      </c>
      <c r="HG28" s="715" t="str">
        <f t="shared" si="157"/>
        <v>5%-7%</v>
      </c>
      <c r="HH28" s="729"/>
      <c r="HI28" s="718">
        <f t="shared" si="34"/>
        <v>0</v>
      </c>
      <c r="HJ28" s="730"/>
      <c r="HK28" s="730"/>
      <c r="HL28" s="775" t="str">
        <f t="shared" si="158"/>
        <v/>
      </c>
      <c r="HM28" s="1046" t="str">
        <f t="shared" si="273"/>
        <v/>
      </c>
      <c r="HN28" s="1058"/>
      <c r="HO28" s="746" t="str">
        <f t="shared" si="274"/>
        <v/>
      </c>
      <c r="HP28" s="722" t="str">
        <f t="shared" si="160"/>
        <v>50 A/B-L6</v>
      </c>
      <c r="HQ28" s="715" t="str">
        <f t="shared" si="161"/>
        <v>AQ-YB</v>
      </c>
      <c r="HR28" s="715">
        <f t="shared" si="162"/>
        <v>3300</v>
      </c>
      <c r="HS28" s="715" t="str">
        <f t="shared" si="163"/>
        <v>5%-7%</v>
      </c>
      <c r="HT28" s="729"/>
      <c r="HU28" s="718">
        <f t="shared" si="36"/>
        <v>0</v>
      </c>
      <c r="HV28" s="730"/>
      <c r="HW28" s="730"/>
      <c r="HX28" s="775" t="str">
        <f t="shared" si="164"/>
        <v/>
      </c>
      <c r="HY28" s="1046" t="str">
        <f t="shared" si="275"/>
        <v/>
      </c>
      <c r="HZ28" s="1058"/>
      <c r="IA28" s="746" t="str">
        <f t="shared" si="276"/>
        <v/>
      </c>
      <c r="IB28" s="722" t="str">
        <f t="shared" si="166"/>
        <v>50 A/B-L6</v>
      </c>
      <c r="IC28" s="715" t="str">
        <f t="shared" si="167"/>
        <v>AQ-YB</v>
      </c>
      <c r="ID28" s="715">
        <f t="shared" si="168"/>
        <v>3300</v>
      </c>
      <c r="IE28" s="715" t="str">
        <f t="shared" si="169"/>
        <v>5%-7%</v>
      </c>
      <c r="IF28" s="729"/>
      <c r="IG28" s="718">
        <f t="shared" si="38"/>
        <v>0</v>
      </c>
      <c r="IH28" s="730"/>
      <c r="II28" s="730"/>
      <c r="IJ28" s="775" t="str">
        <f t="shared" si="170"/>
        <v/>
      </c>
      <c r="IK28" s="1046" t="str">
        <f t="shared" si="277"/>
        <v/>
      </c>
      <c r="IL28" s="1058"/>
      <c r="IM28" s="746" t="str">
        <f t="shared" si="278"/>
        <v/>
      </c>
      <c r="IN28" s="731">
        <f t="shared" si="279"/>
        <v>0</v>
      </c>
      <c r="IO28" s="1047" t="str">
        <f t="shared" si="280"/>
        <v/>
      </c>
      <c r="IP28" s="722" t="str">
        <f t="shared" si="174"/>
        <v>50 A/B-L6</v>
      </c>
      <c r="IQ28" s="715" t="str">
        <f t="shared" si="175"/>
        <v>AQ-YB</v>
      </c>
      <c r="IR28" s="715">
        <f t="shared" si="176"/>
        <v>3300</v>
      </c>
      <c r="IS28" s="715" t="str">
        <f t="shared" si="177"/>
        <v>5%-7%</v>
      </c>
      <c r="IT28" s="729"/>
      <c r="IU28" s="718">
        <f t="shared" si="40"/>
        <v>0</v>
      </c>
      <c r="IV28" s="730"/>
      <c r="IW28" s="730"/>
      <c r="IX28" s="775" t="str">
        <f t="shared" si="178"/>
        <v/>
      </c>
      <c r="IY28" s="1046" t="str">
        <f t="shared" si="281"/>
        <v/>
      </c>
      <c r="IZ28" s="1058"/>
      <c r="JA28" s="746" t="str">
        <f t="shared" si="282"/>
        <v/>
      </c>
      <c r="JB28" s="722" t="str">
        <f t="shared" si="180"/>
        <v>50 A/B-L6</v>
      </c>
      <c r="JC28" s="715" t="str">
        <f t="shared" si="181"/>
        <v>AQ-YB</v>
      </c>
      <c r="JD28" s="715">
        <f t="shared" si="182"/>
        <v>3300</v>
      </c>
      <c r="JE28" s="715" t="str">
        <f t="shared" si="183"/>
        <v>5%-7%</v>
      </c>
      <c r="JF28" s="729"/>
      <c r="JG28" s="718">
        <f t="shared" si="42"/>
        <v>0</v>
      </c>
      <c r="JH28" s="730"/>
      <c r="JI28" s="730"/>
      <c r="JJ28" s="775" t="str">
        <f t="shared" si="184"/>
        <v/>
      </c>
      <c r="JK28" s="1046" t="str">
        <f t="shared" si="283"/>
        <v/>
      </c>
      <c r="JL28" s="1058"/>
      <c r="JM28" s="746" t="str">
        <f t="shared" si="284"/>
        <v/>
      </c>
      <c r="JN28" s="722" t="str">
        <f t="shared" si="186"/>
        <v>50 A/B-L6</v>
      </c>
      <c r="JO28" s="715" t="str">
        <f t="shared" si="187"/>
        <v>AQ-YB</v>
      </c>
      <c r="JP28" s="715">
        <f t="shared" si="188"/>
        <v>3300</v>
      </c>
      <c r="JQ28" s="715" t="str">
        <f t="shared" si="189"/>
        <v>5%-7%</v>
      </c>
      <c r="JR28" s="729"/>
      <c r="JS28" s="718">
        <f t="shared" si="44"/>
        <v>0</v>
      </c>
      <c r="JT28" s="730"/>
      <c r="JU28" s="730"/>
      <c r="JV28" s="775" t="str">
        <f t="shared" si="190"/>
        <v/>
      </c>
      <c r="JW28" s="1046" t="str">
        <f t="shared" si="285"/>
        <v/>
      </c>
      <c r="JX28" s="1058"/>
      <c r="JY28" s="746" t="str">
        <f t="shared" si="286"/>
        <v/>
      </c>
      <c r="JZ28" s="722" t="str">
        <f t="shared" si="192"/>
        <v>50 A/B-L6</v>
      </c>
      <c r="KA28" s="715" t="str">
        <f t="shared" si="193"/>
        <v>AQ-YB</v>
      </c>
      <c r="KB28" s="715">
        <f t="shared" si="194"/>
        <v>3300</v>
      </c>
      <c r="KC28" s="715" t="str">
        <f t="shared" si="195"/>
        <v>5%-7%</v>
      </c>
      <c r="KD28" s="729"/>
      <c r="KE28" s="718">
        <f t="shared" si="46"/>
        <v>0</v>
      </c>
      <c r="KF28" s="730"/>
      <c r="KG28" s="730"/>
      <c r="KH28" s="775" t="str">
        <f t="shared" si="196"/>
        <v/>
      </c>
      <c r="KI28" s="1046" t="str">
        <f t="shared" si="287"/>
        <v/>
      </c>
      <c r="KJ28" s="1058"/>
      <c r="KK28" s="746" t="str">
        <f t="shared" si="288"/>
        <v/>
      </c>
      <c r="KL28" s="722" t="str">
        <f t="shared" si="198"/>
        <v>50 A/B-L6</v>
      </c>
      <c r="KM28" s="715" t="str">
        <f t="shared" si="199"/>
        <v>AQ-YB</v>
      </c>
      <c r="KN28" s="715">
        <f t="shared" si="200"/>
        <v>3300</v>
      </c>
      <c r="KO28" s="715" t="str">
        <f t="shared" si="201"/>
        <v>5%-7%</v>
      </c>
      <c r="KP28" s="729"/>
      <c r="KQ28" s="718">
        <f t="shared" si="48"/>
        <v>0</v>
      </c>
      <c r="KR28" s="730"/>
      <c r="KS28" s="730"/>
      <c r="KT28" s="775" t="str">
        <f t="shared" si="202"/>
        <v/>
      </c>
      <c r="KU28" s="1046" t="str">
        <f t="shared" si="289"/>
        <v/>
      </c>
      <c r="KV28" s="1058"/>
      <c r="KW28" s="746" t="str">
        <f t="shared" si="290"/>
        <v/>
      </c>
      <c r="KX28" s="731">
        <f t="shared" si="291"/>
        <v>0</v>
      </c>
      <c r="KY28" s="1047" t="str">
        <f t="shared" si="292"/>
        <v/>
      </c>
    </row>
    <row r="29" spans="1:311" ht="15.75">
      <c r="A29" s="1021" t="s">
        <v>123</v>
      </c>
      <c r="B29" s="778" t="s">
        <v>152</v>
      </c>
      <c r="C29" s="715" t="str">
        <f>VLOOKUP($B29,'OP Info'!$C$4:$H$62,4,FALSE)</f>
        <v>GTS-120</v>
      </c>
      <c r="D29" s="715">
        <f>VLOOKUP($B29,'OP Info'!$C$4:$H$62,3,FALSE)</f>
        <v>630</v>
      </c>
      <c r="E29" s="747" t="str">
        <f>CONCATENATE(VLOOKUP($B29,'OP Info'!$C$4:$J$62,5,FALSE),"%-",VLOOKUP($B29,'OP Info'!$C$4:$J$62,6,FALSE),"%")</f>
        <v>5%-7%</v>
      </c>
      <c r="F29" s="729"/>
      <c r="G29" s="718">
        <f t="shared" si="0"/>
        <v>0</v>
      </c>
      <c r="H29" s="730"/>
      <c r="I29" s="730"/>
      <c r="J29" s="775" t="str">
        <f t="shared" si="232"/>
        <v/>
      </c>
      <c r="K29" s="776" t="str">
        <f t="shared" si="233"/>
        <v/>
      </c>
      <c r="L29" s="1058"/>
      <c r="M29" s="757" t="str">
        <f t="shared" si="234"/>
        <v/>
      </c>
      <c r="N29" s="772" t="str">
        <f t="shared" si="52"/>
        <v>70-L6</v>
      </c>
      <c r="O29" s="715" t="str">
        <f t="shared" si="53"/>
        <v>GTS-120</v>
      </c>
      <c r="P29" s="715">
        <f t="shared" si="54"/>
        <v>630</v>
      </c>
      <c r="Q29" s="715" t="str">
        <f t="shared" si="55"/>
        <v>5%-7%</v>
      </c>
      <c r="R29" s="729"/>
      <c r="S29" s="718">
        <f t="shared" si="2"/>
        <v>0</v>
      </c>
      <c r="T29" s="730"/>
      <c r="U29" s="730"/>
      <c r="V29" s="775" t="str">
        <f t="shared" si="56"/>
        <v/>
      </c>
      <c r="W29" s="1046" t="str">
        <f t="shared" si="235"/>
        <v/>
      </c>
      <c r="X29" s="1058"/>
      <c r="Y29" s="721" t="str">
        <f t="shared" si="236"/>
        <v/>
      </c>
      <c r="Z29" s="722" t="str">
        <f t="shared" si="58"/>
        <v>70-L6</v>
      </c>
      <c r="AA29" s="715" t="str">
        <f t="shared" si="59"/>
        <v>GTS-120</v>
      </c>
      <c r="AB29" s="715">
        <f t="shared" si="60"/>
        <v>630</v>
      </c>
      <c r="AC29" s="715" t="str">
        <f t="shared" si="61"/>
        <v>5%-7%</v>
      </c>
      <c r="AD29" s="729"/>
      <c r="AE29" s="718">
        <f t="shared" si="4"/>
        <v>0</v>
      </c>
      <c r="AF29" s="730"/>
      <c r="AG29" s="730"/>
      <c r="AH29" s="775" t="str">
        <f t="shared" si="62"/>
        <v/>
      </c>
      <c r="AI29" s="1046" t="str">
        <f t="shared" si="237"/>
        <v/>
      </c>
      <c r="AJ29" s="1058"/>
      <c r="AK29" s="721" t="str">
        <f t="shared" si="238"/>
        <v/>
      </c>
      <c r="AL29" s="722" t="str">
        <f t="shared" si="64"/>
        <v>70-L6</v>
      </c>
      <c r="AM29" s="715" t="str">
        <f t="shared" si="65"/>
        <v>GTS-120</v>
      </c>
      <c r="AN29" s="715">
        <f t="shared" si="66"/>
        <v>630</v>
      </c>
      <c r="AO29" s="715" t="str">
        <f t="shared" si="67"/>
        <v>5%-7%</v>
      </c>
      <c r="AP29" s="729"/>
      <c r="AQ29" s="718">
        <f t="shared" si="6"/>
        <v>0</v>
      </c>
      <c r="AR29" s="730"/>
      <c r="AS29" s="730"/>
      <c r="AT29" s="775" t="str">
        <f t="shared" si="68"/>
        <v/>
      </c>
      <c r="AU29" s="1046" t="str">
        <f t="shared" si="239"/>
        <v/>
      </c>
      <c r="AV29" s="1058"/>
      <c r="AW29" s="721" t="str">
        <f t="shared" si="240"/>
        <v/>
      </c>
      <c r="AX29" s="722" t="str">
        <f t="shared" si="70"/>
        <v>70-L6</v>
      </c>
      <c r="AY29" s="715" t="str">
        <f t="shared" si="71"/>
        <v>GTS-120</v>
      </c>
      <c r="AZ29" s="715">
        <f t="shared" si="72"/>
        <v>630</v>
      </c>
      <c r="BA29" s="715" t="str">
        <f t="shared" si="73"/>
        <v>5%-7%</v>
      </c>
      <c r="BB29" s="729"/>
      <c r="BC29" s="718">
        <f t="shared" si="8"/>
        <v>0</v>
      </c>
      <c r="BD29" s="730"/>
      <c r="BE29" s="730"/>
      <c r="BF29" s="775" t="str">
        <f t="shared" si="74"/>
        <v/>
      </c>
      <c r="BG29" s="1046" t="str">
        <f t="shared" si="241"/>
        <v/>
      </c>
      <c r="BH29" s="1058"/>
      <c r="BI29" s="721" t="str">
        <f t="shared" si="242"/>
        <v/>
      </c>
      <c r="BJ29" s="731">
        <f t="shared" si="243"/>
        <v>0</v>
      </c>
      <c r="BK29" s="1047" t="str">
        <f t="shared" si="244"/>
        <v/>
      </c>
      <c r="BL29" s="722" t="str">
        <f t="shared" si="78"/>
        <v>70-L6</v>
      </c>
      <c r="BM29" s="715" t="str">
        <f t="shared" si="79"/>
        <v>GTS-120</v>
      </c>
      <c r="BN29" s="715">
        <f t="shared" si="80"/>
        <v>630</v>
      </c>
      <c r="BO29" s="715" t="str">
        <f t="shared" si="81"/>
        <v>5%-7%</v>
      </c>
      <c r="BP29" s="729"/>
      <c r="BQ29" s="718">
        <f t="shared" si="10"/>
        <v>0</v>
      </c>
      <c r="BR29" s="730"/>
      <c r="BS29" s="730"/>
      <c r="BT29" s="775" t="str">
        <f t="shared" si="82"/>
        <v/>
      </c>
      <c r="BU29" s="1046" t="str">
        <f t="shared" si="245"/>
        <v/>
      </c>
      <c r="BV29" s="1058"/>
      <c r="BW29" s="746" t="str">
        <f t="shared" si="246"/>
        <v/>
      </c>
      <c r="BX29" s="722" t="str">
        <f t="shared" si="84"/>
        <v>70-L6</v>
      </c>
      <c r="BY29" s="715" t="str">
        <f t="shared" si="85"/>
        <v>GTS-120</v>
      </c>
      <c r="BZ29" s="715">
        <f t="shared" si="86"/>
        <v>630</v>
      </c>
      <c r="CA29" s="715" t="str">
        <f t="shared" si="87"/>
        <v>5%-7%</v>
      </c>
      <c r="CB29" s="729"/>
      <c r="CC29" s="718">
        <f t="shared" si="12"/>
        <v>0</v>
      </c>
      <c r="CD29" s="730"/>
      <c r="CE29" s="730"/>
      <c r="CF29" s="775" t="str">
        <f t="shared" si="88"/>
        <v/>
      </c>
      <c r="CG29" s="1046" t="str">
        <f t="shared" si="247"/>
        <v/>
      </c>
      <c r="CH29" s="1058"/>
      <c r="CI29" s="746" t="str">
        <f t="shared" si="248"/>
        <v/>
      </c>
      <c r="CJ29" s="722" t="str">
        <f t="shared" si="90"/>
        <v>70-L6</v>
      </c>
      <c r="CK29" s="715" t="str">
        <f t="shared" si="91"/>
        <v>GTS-120</v>
      </c>
      <c r="CL29" s="715">
        <f t="shared" si="92"/>
        <v>630</v>
      </c>
      <c r="CM29" s="715" t="str">
        <f t="shared" si="93"/>
        <v>5%-7%</v>
      </c>
      <c r="CN29" s="729"/>
      <c r="CO29" s="718">
        <f t="shared" si="14"/>
        <v>0</v>
      </c>
      <c r="CP29" s="730"/>
      <c r="CQ29" s="730"/>
      <c r="CR29" s="775" t="str">
        <f t="shared" si="94"/>
        <v/>
      </c>
      <c r="CS29" s="1046" t="str">
        <f t="shared" si="249"/>
        <v/>
      </c>
      <c r="CT29" s="1058"/>
      <c r="CU29" s="746" t="str">
        <f t="shared" si="250"/>
        <v/>
      </c>
      <c r="CV29" s="722" t="str">
        <f t="shared" si="96"/>
        <v>70-L6</v>
      </c>
      <c r="CW29" s="715" t="str">
        <f t="shared" si="97"/>
        <v>GTS-120</v>
      </c>
      <c r="CX29" s="715">
        <f t="shared" si="98"/>
        <v>630</v>
      </c>
      <c r="CY29" s="715" t="str">
        <f t="shared" si="99"/>
        <v>5%-7%</v>
      </c>
      <c r="CZ29" s="729"/>
      <c r="DA29" s="718">
        <f t="shared" si="16"/>
        <v>0</v>
      </c>
      <c r="DB29" s="730"/>
      <c r="DC29" s="730"/>
      <c r="DD29" s="775" t="str">
        <f t="shared" si="100"/>
        <v/>
      </c>
      <c r="DE29" s="1046" t="str">
        <f t="shared" si="251"/>
        <v/>
      </c>
      <c r="DF29" s="1058"/>
      <c r="DG29" s="746" t="str">
        <f t="shared" si="252"/>
        <v/>
      </c>
      <c r="DH29" s="722" t="str">
        <f t="shared" si="102"/>
        <v>70-L6</v>
      </c>
      <c r="DI29" s="715" t="str">
        <f t="shared" si="103"/>
        <v>GTS-120</v>
      </c>
      <c r="DJ29" s="715">
        <f t="shared" si="104"/>
        <v>630</v>
      </c>
      <c r="DK29" s="715" t="str">
        <f t="shared" si="105"/>
        <v>5%-7%</v>
      </c>
      <c r="DL29" s="729"/>
      <c r="DM29" s="718">
        <f t="shared" si="18"/>
        <v>0</v>
      </c>
      <c r="DN29" s="730"/>
      <c r="DO29" s="730"/>
      <c r="DP29" s="775" t="str">
        <f t="shared" si="106"/>
        <v/>
      </c>
      <c r="DQ29" s="1046" t="str">
        <f t="shared" si="253"/>
        <v/>
      </c>
      <c r="DR29" s="1058"/>
      <c r="DS29" s="746" t="str">
        <f t="shared" si="254"/>
        <v/>
      </c>
      <c r="DT29" s="731">
        <f t="shared" si="255"/>
        <v>0</v>
      </c>
      <c r="DU29" s="1047" t="str">
        <f t="shared" si="256"/>
        <v/>
      </c>
      <c r="DV29" s="722" t="str">
        <f t="shared" si="110"/>
        <v>70-L6</v>
      </c>
      <c r="DW29" s="715" t="str">
        <f t="shared" si="111"/>
        <v>GTS-120</v>
      </c>
      <c r="DX29" s="715">
        <f t="shared" si="112"/>
        <v>630</v>
      </c>
      <c r="DY29" s="715" t="str">
        <f t="shared" si="113"/>
        <v>5%-7%</v>
      </c>
      <c r="DZ29" s="729"/>
      <c r="EA29" s="718">
        <f t="shared" si="20"/>
        <v>0</v>
      </c>
      <c r="EB29" s="730"/>
      <c r="EC29" s="730"/>
      <c r="ED29" s="775" t="str">
        <f t="shared" si="114"/>
        <v/>
      </c>
      <c r="EE29" s="1046" t="str">
        <f t="shared" si="257"/>
        <v/>
      </c>
      <c r="EF29" s="1058"/>
      <c r="EG29" s="746" t="str">
        <f t="shared" si="258"/>
        <v/>
      </c>
      <c r="EH29" s="722" t="str">
        <f t="shared" si="116"/>
        <v>70-L6</v>
      </c>
      <c r="EI29" s="715" t="str">
        <f t="shared" si="117"/>
        <v>GTS-120</v>
      </c>
      <c r="EJ29" s="715">
        <f t="shared" si="118"/>
        <v>630</v>
      </c>
      <c r="EK29" s="715" t="str">
        <f t="shared" si="119"/>
        <v>5%-7%</v>
      </c>
      <c r="EL29" s="729"/>
      <c r="EM29" s="718">
        <f t="shared" si="22"/>
        <v>0</v>
      </c>
      <c r="EN29" s="730"/>
      <c r="EO29" s="730"/>
      <c r="EP29" s="775" t="str">
        <f t="shared" si="120"/>
        <v/>
      </c>
      <c r="EQ29" s="1046" t="str">
        <f t="shared" si="259"/>
        <v/>
      </c>
      <c r="ER29" s="1058"/>
      <c r="ES29" s="746" t="str">
        <f t="shared" si="260"/>
        <v/>
      </c>
      <c r="ET29" s="722" t="str">
        <f t="shared" si="122"/>
        <v>70-L6</v>
      </c>
      <c r="EU29" s="715" t="str">
        <f t="shared" si="123"/>
        <v>GTS-120</v>
      </c>
      <c r="EV29" s="715">
        <f t="shared" si="124"/>
        <v>630</v>
      </c>
      <c r="EW29" s="715" t="str">
        <f t="shared" si="125"/>
        <v>5%-7%</v>
      </c>
      <c r="EX29" s="729"/>
      <c r="EY29" s="718">
        <f t="shared" si="24"/>
        <v>0</v>
      </c>
      <c r="EZ29" s="730"/>
      <c r="FA29" s="730"/>
      <c r="FB29" s="775" t="str">
        <f t="shared" si="126"/>
        <v/>
      </c>
      <c r="FC29" s="1046" t="str">
        <f t="shared" si="261"/>
        <v/>
      </c>
      <c r="FD29" s="1058"/>
      <c r="FE29" s="746" t="str">
        <f t="shared" si="262"/>
        <v/>
      </c>
      <c r="FF29" s="722" t="str">
        <f t="shared" si="128"/>
        <v>70-L6</v>
      </c>
      <c r="FG29" s="715" t="str">
        <f t="shared" si="129"/>
        <v>GTS-120</v>
      </c>
      <c r="FH29" s="715">
        <f t="shared" si="130"/>
        <v>630</v>
      </c>
      <c r="FI29" s="715" t="str">
        <f t="shared" si="131"/>
        <v>5%-7%</v>
      </c>
      <c r="FJ29" s="729"/>
      <c r="FK29" s="718">
        <f t="shared" si="26"/>
        <v>0</v>
      </c>
      <c r="FL29" s="730"/>
      <c r="FM29" s="730"/>
      <c r="FN29" s="775" t="str">
        <f t="shared" si="132"/>
        <v/>
      </c>
      <c r="FO29" s="1046" t="str">
        <f t="shared" si="263"/>
        <v/>
      </c>
      <c r="FP29" s="1058"/>
      <c r="FQ29" s="746" t="str">
        <f t="shared" si="264"/>
        <v/>
      </c>
      <c r="FR29" s="722" t="str">
        <f t="shared" si="134"/>
        <v>70-L6</v>
      </c>
      <c r="FS29" s="715" t="str">
        <f t="shared" si="135"/>
        <v>GTS-120</v>
      </c>
      <c r="FT29" s="715">
        <f t="shared" si="136"/>
        <v>630</v>
      </c>
      <c r="FU29" s="715" t="str">
        <f t="shared" si="137"/>
        <v>5%-7%</v>
      </c>
      <c r="FV29" s="729"/>
      <c r="FW29" s="718">
        <f t="shared" si="28"/>
        <v>0</v>
      </c>
      <c r="FX29" s="730"/>
      <c r="FY29" s="730"/>
      <c r="FZ29" s="775" t="str">
        <f t="shared" si="138"/>
        <v/>
      </c>
      <c r="GA29" s="1046" t="str">
        <f t="shared" si="265"/>
        <v/>
      </c>
      <c r="GB29" s="1058"/>
      <c r="GC29" s="746" t="str">
        <f t="shared" si="266"/>
        <v/>
      </c>
      <c r="GD29" s="731">
        <f t="shared" si="267"/>
        <v>0</v>
      </c>
      <c r="GE29" s="1047" t="str">
        <f t="shared" si="268"/>
        <v/>
      </c>
      <c r="GF29" s="722" t="str">
        <f t="shared" si="142"/>
        <v>70-L6</v>
      </c>
      <c r="GG29" s="715" t="str">
        <f t="shared" si="143"/>
        <v>GTS-120</v>
      </c>
      <c r="GH29" s="715">
        <f t="shared" si="144"/>
        <v>630</v>
      </c>
      <c r="GI29" s="715" t="str">
        <f t="shared" si="145"/>
        <v>5%-7%</v>
      </c>
      <c r="GJ29" s="729"/>
      <c r="GK29" s="718">
        <f t="shared" si="30"/>
        <v>0</v>
      </c>
      <c r="GL29" s="730"/>
      <c r="GM29" s="730"/>
      <c r="GN29" s="775" t="str">
        <f t="shared" si="146"/>
        <v/>
      </c>
      <c r="GO29" s="1046" t="str">
        <f t="shared" si="269"/>
        <v/>
      </c>
      <c r="GP29" s="1058"/>
      <c r="GQ29" s="746" t="str">
        <f t="shared" si="270"/>
        <v/>
      </c>
      <c r="GR29" s="722" t="str">
        <f t="shared" si="148"/>
        <v>70-L6</v>
      </c>
      <c r="GS29" s="715" t="str">
        <f t="shared" si="149"/>
        <v>GTS-120</v>
      </c>
      <c r="GT29" s="715">
        <f t="shared" si="150"/>
        <v>630</v>
      </c>
      <c r="GU29" s="715" t="str">
        <f t="shared" si="151"/>
        <v>5%-7%</v>
      </c>
      <c r="GV29" s="729"/>
      <c r="GW29" s="718">
        <f t="shared" si="32"/>
        <v>0</v>
      </c>
      <c r="GX29" s="730"/>
      <c r="GY29" s="730"/>
      <c r="GZ29" s="775" t="str">
        <f t="shared" si="152"/>
        <v/>
      </c>
      <c r="HA29" s="1046" t="str">
        <f t="shared" si="271"/>
        <v/>
      </c>
      <c r="HB29" s="1058"/>
      <c r="HC29" s="746" t="str">
        <f t="shared" si="272"/>
        <v/>
      </c>
      <c r="HD29" s="722" t="str">
        <f t="shared" si="154"/>
        <v>70-L6</v>
      </c>
      <c r="HE29" s="715" t="str">
        <f t="shared" si="155"/>
        <v>GTS-120</v>
      </c>
      <c r="HF29" s="715">
        <f t="shared" si="156"/>
        <v>630</v>
      </c>
      <c r="HG29" s="715" t="str">
        <f t="shared" si="157"/>
        <v>5%-7%</v>
      </c>
      <c r="HH29" s="729"/>
      <c r="HI29" s="718">
        <f t="shared" si="34"/>
        <v>0</v>
      </c>
      <c r="HJ29" s="730"/>
      <c r="HK29" s="730"/>
      <c r="HL29" s="775" t="str">
        <f t="shared" si="158"/>
        <v/>
      </c>
      <c r="HM29" s="1046" t="str">
        <f t="shared" si="273"/>
        <v/>
      </c>
      <c r="HN29" s="1058"/>
      <c r="HO29" s="746" t="str">
        <f t="shared" si="274"/>
        <v/>
      </c>
      <c r="HP29" s="722" t="str">
        <f t="shared" si="160"/>
        <v>70-L6</v>
      </c>
      <c r="HQ29" s="715" t="str">
        <f t="shared" si="161"/>
        <v>GTS-120</v>
      </c>
      <c r="HR29" s="715">
        <f t="shared" si="162"/>
        <v>630</v>
      </c>
      <c r="HS29" s="715" t="str">
        <f t="shared" si="163"/>
        <v>5%-7%</v>
      </c>
      <c r="HT29" s="729"/>
      <c r="HU29" s="718">
        <f t="shared" si="36"/>
        <v>0</v>
      </c>
      <c r="HV29" s="730"/>
      <c r="HW29" s="730"/>
      <c r="HX29" s="775" t="str">
        <f t="shared" si="164"/>
        <v/>
      </c>
      <c r="HY29" s="1046" t="str">
        <f t="shared" si="275"/>
        <v/>
      </c>
      <c r="HZ29" s="1058"/>
      <c r="IA29" s="746" t="str">
        <f t="shared" si="276"/>
        <v/>
      </c>
      <c r="IB29" s="722" t="str">
        <f t="shared" si="166"/>
        <v>70-L6</v>
      </c>
      <c r="IC29" s="715" t="str">
        <f t="shared" si="167"/>
        <v>GTS-120</v>
      </c>
      <c r="ID29" s="715">
        <f t="shared" si="168"/>
        <v>630</v>
      </c>
      <c r="IE29" s="715" t="str">
        <f t="shared" si="169"/>
        <v>5%-7%</v>
      </c>
      <c r="IF29" s="729"/>
      <c r="IG29" s="718">
        <f t="shared" si="38"/>
        <v>0</v>
      </c>
      <c r="IH29" s="730"/>
      <c r="II29" s="730"/>
      <c r="IJ29" s="775" t="str">
        <f t="shared" si="170"/>
        <v/>
      </c>
      <c r="IK29" s="1046" t="str">
        <f t="shared" si="277"/>
        <v/>
      </c>
      <c r="IL29" s="1058"/>
      <c r="IM29" s="746" t="str">
        <f t="shared" si="278"/>
        <v/>
      </c>
      <c r="IN29" s="731">
        <f t="shared" si="279"/>
        <v>0</v>
      </c>
      <c r="IO29" s="1047" t="str">
        <f t="shared" si="280"/>
        <v/>
      </c>
      <c r="IP29" s="722" t="str">
        <f t="shared" si="174"/>
        <v>70-L6</v>
      </c>
      <c r="IQ29" s="715" t="str">
        <f t="shared" si="175"/>
        <v>GTS-120</v>
      </c>
      <c r="IR29" s="715">
        <f t="shared" si="176"/>
        <v>630</v>
      </c>
      <c r="IS29" s="715" t="str">
        <f t="shared" si="177"/>
        <v>5%-7%</v>
      </c>
      <c r="IT29" s="729"/>
      <c r="IU29" s="718">
        <f t="shared" si="40"/>
        <v>0</v>
      </c>
      <c r="IV29" s="730"/>
      <c r="IW29" s="730"/>
      <c r="IX29" s="775" t="str">
        <f t="shared" si="178"/>
        <v/>
      </c>
      <c r="IY29" s="1046" t="str">
        <f t="shared" si="281"/>
        <v/>
      </c>
      <c r="IZ29" s="1058"/>
      <c r="JA29" s="746" t="str">
        <f t="shared" si="282"/>
        <v/>
      </c>
      <c r="JB29" s="722" t="str">
        <f t="shared" si="180"/>
        <v>70-L6</v>
      </c>
      <c r="JC29" s="715" t="str">
        <f t="shared" si="181"/>
        <v>GTS-120</v>
      </c>
      <c r="JD29" s="715">
        <f t="shared" si="182"/>
        <v>630</v>
      </c>
      <c r="JE29" s="715" t="str">
        <f t="shared" si="183"/>
        <v>5%-7%</v>
      </c>
      <c r="JF29" s="729"/>
      <c r="JG29" s="718">
        <f t="shared" si="42"/>
        <v>0</v>
      </c>
      <c r="JH29" s="730"/>
      <c r="JI29" s="730"/>
      <c r="JJ29" s="775" t="str">
        <f t="shared" si="184"/>
        <v/>
      </c>
      <c r="JK29" s="1046" t="str">
        <f t="shared" si="283"/>
        <v/>
      </c>
      <c r="JL29" s="1058"/>
      <c r="JM29" s="746" t="str">
        <f t="shared" si="284"/>
        <v/>
      </c>
      <c r="JN29" s="722" t="str">
        <f t="shared" si="186"/>
        <v>70-L6</v>
      </c>
      <c r="JO29" s="715" t="str">
        <f t="shared" si="187"/>
        <v>GTS-120</v>
      </c>
      <c r="JP29" s="715">
        <f t="shared" si="188"/>
        <v>630</v>
      </c>
      <c r="JQ29" s="715" t="str">
        <f t="shared" si="189"/>
        <v>5%-7%</v>
      </c>
      <c r="JR29" s="729"/>
      <c r="JS29" s="718">
        <f t="shared" si="44"/>
        <v>0</v>
      </c>
      <c r="JT29" s="730"/>
      <c r="JU29" s="730"/>
      <c r="JV29" s="775" t="str">
        <f t="shared" si="190"/>
        <v/>
      </c>
      <c r="JW29" s="1046" t="str">
        <f t="shared" si="285"/>
        <v/>
      </c>
      <c r="JX29" s="1058"/>
      <c r="JY29" s="746" t="str">
        <f t="shared" si="286"/>
        <v/>
      </c>
      <c r="JZ29" s="722" t="str">
        <f t="shared" si="192"/>
        <v>70-L6</v>
      </c>
      <c r="KA29" s="715" t="str">
        <f t="shared" si="193"/>
        <v>GTS-120</v>
      </c>
      <c r="KB29" s="715">
        <f t="shared" si="194"/>
        <v>630</v>
      </c>
      <c r="KC29" s="715" t="str">
        <f t="shared" si="195"/>
        <v>5%-7%</v>
      </c>
      <c r="KD29" s="729"/>
      <c r="KE29" s="718">
        <f t="shared" si="46"/>
        <v>0</v>
      </c>
      <c r="KF29" s="730"/>
      <c r="KG29" s="730"/>
      <c r="KH29" s="775" t="str">
        <f t="shared" si="196"/>
        <v/>
      </c>
      <c r="KI29" s="1046" t="str">
        <f t="shared" si="287"/>
        <v/>
      </c>
      <c r="KJ29" s="1058"/>
      <c r="KK29" s="746" t="str">
        <f t="shared" si="288"/>
        <v/>
      </c>
      <c r="KL29" s="722" t="str">
        <f t="shared" si="198"/>
        <v>70-L6</v>
      </c>
      <c r="KM29" s="715" t="str">
        <f t="shared" si="199"/>
        <v>GTS-120</v>
      </c>
      <c r="KN29" s="715">
        <f t="shared" si="200"/>
        <v>630</v>
      </c>
      <c r="KO29" s="715" t="str">
        <f t="shared" si="201"/>
        <v>5%-7%</v>
      </c>
      <c r="KP29" s="729"/>
      <c r="KQ29" s="718">
        <f t="shared" si="48"/>
        <v>0</v>
      </c>
      <c r="KR29" s="730"/>
      <c r="KS29" s="730"/>
      <c r="KT29" s="775" t="str">
        <f t="shared" si="202"/>
        <v/>
      </c>
      <c r="KU29" s="1046" t="str">
        <f t="shared" si="289"/>
        <v/>
      </c>
      <c r="KV29" s="1058"/>
      <c r="KW29" s="746" t="str">
        <f t="shared" si="290"/>
        <v/>
      </c>
      <c r="KX29" s="731">
        <f t="shared" si="291"/>
        <v>0</v>
      </c>
      <c r="KY29" s="1047" t="str">
        <f t="shared" si="292"/>
        <v/>
      </c>
    </row>
    <row r="30" spans="1:311" ht="15.75">
      <c r="A30" s="1021" t="s">
        <v>123</v>
      </c>
      <c r="B30" s="778" t="s">
        <v>154</v>
      </c>
      <c r="C30" s="715" t="str">
        <f>VLOOKUP($B30,'OP Info'!$C$4:$H$62,4,FALSE)</f>
        <v>GTS-120</v>
      </c>
      <c r="D30" s="715">
        <f>VLOOKUP($B30,'OP Info'!$C$4:$H$62,3,FALSE)</f>
        <v>630</v>
      </c>
      <c r="E30" s="747" t="str">
        <f>CONCATENATE(VLOOKUP($B30,'OP Info'!$C$4:$J$62,5,FALSE),"%-",VLOOKUP($B30,'OP Info'!$C$4:$J$62,6,FALSE),"%")</f>
        <v>5%-7%</v>
      </c>
      <c r="F30" s="729"/>
      <c r="G30" s="718">
        <f t="shared" si="0"/>
        <v>0</v>
      </c>
      <c r="H30" s="730"/>
      <c r="I30" s="730"/>
      <c r="J30" s="775" t="str">
        <f t="shared" si="232"/>
        <v/>
      </c>
      <c r="K30" s="776" t="str">
        <f t="shared" si="233"/>
        <v/>
      </c>
      <c r="L30" s="1058"/>
      <c r="M30" s="757" t="str">
        <f t="shared" si="234"/>
        <v/>
      </c>
      <c r="N30" s="772" t="str">
        <f t="shared" si="52"/>
        <v>80-L6</v>
      </c>
      <c r="O30" s="715" t="str">
        <f t="shared" si="53"/>
        <v>GTS-120</v>
      </c>
      <c r="P30" s="715">
        <f t="shared" si="54"/>
        <v>630</v>
      </c>
      <c r="Q30" s="715" t="str">
        <f t="shared" si="55"/>
        <v>5%-7%</v>
      </c>
      <c r="R30" s="729"/>
      <c r="S30" s="718">
        <f t="shared" si="2"/>
        <v>0</v>
      </c>
      <c r="T30" s="730"/>
      <c r="U30" s="730"/>
      <c r="V30" s="775" t="str">
        <f t="shared" si="56"/>
        <v/>
      </c>
      <c r="W30" s="1046" t="str">
        <f t="shared" si="235"/>
        <v/>
      </c>
      <c r="X30" s="1058"/>
      <c r="Y30" s="721" t="str">
        <f t="shared" si="236"/>
        <v/>
      </c>
      <c r="Z30" s="722" t="str">
        <f t="shared" si="58"/>
        <v>80-L6</v>
      </c>
      <c r="AA30" s="715" t="str">
        <f t="shared" si="59"/>
        <v>GTS-120</v>
      </c>
      <c r="AB30" s="715">
        <f t="shared" si="60"/>
        <v>630</v>
      </c>
      <c r="AC30" s="715" t="str">
        <f t="shared" si="61"/>
        <v>5%-7%</v>
      </c>
      <c r="AD30" s="729"/>
      <c r="AE30" s="718">
        <f t="shared" si="4"/>
        <v>0</v>
      </c>
      <c r="AF30" s="730"/>
      <c r="AG30" s="730"/>
      <c r="AH30" s="775" t="str">
        <f t="shared" si="62"/>
        <v/>
      </c>
      <c r="AI30" s="1046" t="str">
        <f t="shared" si="237"/>
        <v/>
      </c>
      <c r="AJ30" s="1058"/>
      <c r="AK30" s="721" t="str">
        <f t="shared" si="238"/>
        <v/>
      </c>
      <c r="AL30" s="722" t="str">
        <f t="shared" si="64"/>
        <v>80-L6</v>
      </c>
      <c r="AM30" s="715" t="str">
        <f t="shared" si="65"/>
        <v>GTS-120</v>
      </c>
      <c r="AN30" s="715">
        <f t="shared" si="66"/>
        <v>630</v>
      </c>
      <c r="AO30" s="715" t="str">
        <f t="shared" si="67"/>
        <v>5%-7%</v>
      </c>
      <c r="AP30" s="729"/>
      <c r="AQ30" s="718">
        <f t="shared" si="6"/>
        <v>0</v>
      </c>
      <c r="AR30" s="730"/>
      <c r="AS30" s="730"/>
      <c r="AT30" s="775" t="str">
        <f t="shared" si="68"/>
        <v/>
      </c>
      <c r="AU30" s="1046" t="str">
        <f t="shared" si="239"/>
        <v/>
      </c>
      <c r="AV30" s="1058"/>
      <c r="AW30" s="721" t="str">
        <f t="shared" si="240"/>
        <v/>
      </c>
      <c r="AX30" s="722" t="str">
        <f t="shared" si="70"/>
        <v>80-L6</v>
      </c>
      <c r="AY30" s="715" t="str">
        <f t="shared" si="71"/>
        <v>GTS-120</v>
      </c>
      <c r="AZ30" s="715">
        <f t="shared" si="72"/>
        <v>630</v>
      </c>
      <c r="BA30" s="715" t="str">
        <f t="shared" si="73"/>
        <v>5%-7%</v>
      </c>
      <c r="BB30" s="729"/>
      <c r="BC30" s="718">
        <f t="shared" si="8"/>
        <v>0</v>
      </c>
      <c r="BD30" s="730"/>
      <c r="BE30" s="730"/>
      <c r="BF30" s="775" t="str">
        <f t="shared" si="74"/>
        <v/>
      </c>
      <c r="BG30" s="1046" t="str">
        <f t="shared" si="241"/>
        <v/>
      </c>
      <c r="BH30" s="1058"/>
      <c r="BI30" s="721" t="str">
        <f t="shared" si="242"/>
        <v/>
      </c>
      <c r="BJ30" s="731">
        <f t="shared" si="243"/>
        <v>0</v>
      </c>
      <c r="BK30" s="1047" t="str">
        <f t="shared" si="244"/>
        <v/>
      </c>
      <c r="BL30" s="722" t="str">
        <f t="shared" si="78"/>
        <v>80-L6</v>
      </c>
      <c r="BM30" s="715" t="str">
        <f t="shared" si="79"/>
        <v>GTS-120</v>
      </c>
      <c r="BN30" s="715">
        <f t="shared" si="80"/>
        <v>630</v>
      </c>
      <c r="BO30" s="715" t="str">
        <f t="shared" si="81"/>
        <v>5%-7%</v>
      </c>
      <c r="BP30" s="729"/>
      <c r="BQ30" s="718">
        <f t="shared" si="10"/>
        <v>0</v>
      </c>
      <c r="BR30" s="730"/>
      <c r="BS30" s="730"/>
      <c r="BT30" s="775" t="str">
        <f t="shared" si="82"/>
        <v/>
      </c>
      <c r="BU30" s="1046" t="str">
        <f t="shared" si="245"/>
        <v/>
      </c>
      <c r="BV30" s="1058"/>
      <c r="BW30" s="746" t="str">
        <f t="shared" si="246"/>
        <v/>
      </c>
      <c r="BX30" s="722" t="str">
        <f t="shared" si="84"/>
        <v>80-L6</v>
      </c>
      <c r="BY30" s="715" t="str">
        <f t="shared" si="85"/>
        <v>GTS-120</v>
      </c>
      <c r="BZ30" s="715">
        <f t="shared" si="86"/>
        <v>630</v>
      </c>
      <c r="CA30" s="715" t="str">
        <f t="shared" si="87"/>
        <v>5%-7%</v>
      </c>
      <c r="CB30" s="729"/>
      <c r="CC30" s="718">
        <f t="shared" si="12"/>
        <v>0</v>
      </c>
      <c r="CD30" s="730"/>
      <c r="CE30" s="730"/>
      <c r="CF30" s="775" t="str">
        <f t="shared" si="88"/>
        <v/>
      </c>
      <c r="CG30" s="1046" t="str">
        <f t="shared" si="247"/>
        <v/>
      </c>
      <c r="CH30" s="1058"/>
      <c r="CI30" s="746" t="str">
        <f t="shared" si="248"/>
        <v/>
      </c>
      <c r="CJ30" s="722" t="str">
        <f t="shared" si="90"/>
        <v>80-L6</v>
      </c>
      <c r="CK30" s="715" t="str">
        <f t="shared" si="91"/>
        <v>GTS-120</v>
      </c>
      <c r="CL30" s="715">
        <f t="shared" si="92"/>
        <v>630</v>
      </c>
      <c r="CM30" s="715" t="str">
        <f t="shared" si="93"/>
        <v>5%-7%</v>
      </c>
      <c r="CN30" s="729"/>
      <c r="CO30" s="718">
        <f t="shared" si="14"/>
        <v>0</v>
      </c>
      <c r="CP30" s="730"/>
      <c r="CQ30" s="730"/>
      <c r="CR30" s="775" t="str">
        <f t="shared" si="94"/>
        <v/>
      </c>
      <c r="CS30" s="1046" t="str">
        <f t="shared" si="249"/>
        <v/>
      </c>
      <c r="CT30" s="1058"/>
      <c r="CU30" s="746" t="str">
        <f t="shared" si="250"/>
        <v/>
      </c>
      <c r="CV30" s="722" t="str">
        <f t="shared" si="96"/>
        <v>80-L6</v>
      </c>
      <c r="CW30" s="715" t="str">
        <f t="shared" si="97"/>
        <v>GTS-120</v>
      </c>
      <c r="CX30" s="715">
        <f t="shared" si="98"/>
        <v>630</v>
      </c>
      <c r="CY30" s="715" t="str">
        <f t="shared" si="99"/>
        <v>5%-7%</v>
      </c>
      <c r="CZ30" s="729"/>
      <c r="DA30" s="718">
        <f t="shared" si="16"/>
        <v>0</v>
      </c>
      <c r="DB30" s="730"/>
      <c r="DC30" s="730"/>
      <c r="DD30" s="775" t="str">
        <f t="shared" si="100"/>
        <v/>
      </c>
      <c r="DE30" s="1046" t="str">
        <f t="shared" si="251"/>
        <v/>
      </c>
      <c r="DF30" s="1058"/>
      <c r="DG30" s="746" t="str">
        <f t="shared" si="252"/>
        <v/>
      </c>
      <c r="DH30" s="722" t="str">
        <f t="shared" si="102"/>
        <v>80-L6</v>
      </c>
      <c r="DI30" s="715" t="str">
        <f t="shared" si="103"/>
        <v>GTS-120</v>
      </c>
      <c r="DJ30" s="715">
        <f t="shared" si="104"/>
        <v>630</v>
      </c>
      <c r="DK30" s="715" t="str">
        <f t="shared" si="105"/>
        <v>5%-7%</v>
      </c>
      <c r="DL30" s="729"/>
      <c r="DM30" s="718">
        <f t="shared" si="18"/>
        <v>0</v>
      </c>
      <c r="DN30" s="730"/>
      <c r="DO30" s="730"/>
      <c r="DP30" s="775" t="str">
        <f t="shared" si="106"/>
        <v/>
      </c>
      <c r="DQ30" s="1046" t="str">
        <f t="shared" si="253"/>
        <v/>
      </c>
      <c r="DR30" s="1058"/>
      <c r="DS30" s="746" t="str">
        <f t="shared" si="254"/>
        <v/>
      </c>
      <c r="DT30" s="731">
        <f t="shared" si="255"/>
        <v>0</v>
      </c>
      <c r="DU30" s="1047" t="str">
        <f t="shared" si="256"/>
        <v/>
      </c>
      <c r="DV30" s="722" t="str">
        <f t="shared" si="110"/>
        <v>80-L6</v>
      </c>
      <c r="DW30" s="715" t="str">
        <f t="shared" si="111"/>
        <v>GTS-120</v>
      </c>
      <c r="DX30" s="715">
        <f t="shared" si="112"/>
        <v>630</v>
      </c>
      <c r="DY30" s="715" t="str">
        <f t="shared" si="113"/>
        <v>5%-7%</v>
      </c>
      <c r="DZ30" s="729"/>
      <c r="EA30" s="718">
        <f t="shared" si="20"/>
        <v>0</v>
      </c>
      <c r="EB30" s="730"/>
      <c r="EC30" s="730"/>
      <c r="ED30" s="775" t="str">
        <f t="shared" si="114"/>
        <v/>
      </c>
      <c r="EE30" s="1046" t="str">
        <f t="shared" si="257"/>
        <v/>
      </c>
      <c r="EF30" s="1058"/>
      <c r="EG30" s="746" t="str">
        <f t="shared" si="258"/>
        <v/>
      </c>
      <c r="EH30" s="722" t="str">
        <f t="shared" si="116"/>
        <v>80-L6</v>
      </c>
      <c r="EI30" s="715" t="str">
        <f t="shared" si="117"/>
        <v>GTS-120</v>
      </c>
      <c r="EJ30" s="715">
        <f t="shared" si="118"/>
        <v>630</v>
      </c>
      <c r="EK30" s="715" t="str">
        <f t="shared" si="119"/>
        <v>5%-7%</v>
      </c>
      <c r="EL30" s="729"/>
      <c r="EM30" s="718">
        <f t="shared" si="22"/>
        <v>0</v>
      </c>
      <c r="EN30" s="730"/>
      <c r="EO30" s="730"/>
      <c r="EP30" s="775" t="str">
        <f t="shared" si="120"/>
        <v/>
      </c>
      <c r="EQ30" s="1046" t="str">
        <f t="shared" si="259"/>
        <v/>
      </c>
      <c r="ER30" s="1058"/>
      <c r="ES30" s="746" t="str">
        <f t="shared" si="260"/>
        <v/>
      </c>
      <c r="ET30" s="722" t="str">
        <f t="shared" si="122"/>
        <v>80-L6</v>
      </c>
      <c r="EU30" s="715" t="str">
        <f t="shared" si="123"/>
        <v>GTS-120</v>
      </c>
      <c r="EV30" s="715">
        <f t="shared" si="124"/>
        <v>630</v>
      </c>
      <c r="EW30" s="715" t="str">
        <f t="shared" si="125"/>
        <v>5%-7%</v>
      </c>
      <c r="EX30" s="729"/>
      <c r="EY30" s="718">
        <f t="shared" si="24"/>
        <v>0</v>
      </c>
      <c r="EZ30" s="730"/>
      <c r="FA30" s="730"/>
      <c r="FB30" s="775" t="str">
        <f t="shared" si="126"/>
        <v/>
      </c>
      <c r="FC30" s="1046" t="str">
        <f t="shared" si="261"/>
        <v/>
      </c>
      <c r="FD30" s="1058"/>
      <c r="FE30" s="746" t="str">
        <f t="shared" si="262"/>
        <v/>
      </c>
      <c r="FF30" s="722" t="str">
        <f t="shared" si="128"/>
        <v>80-L6</v>
      </c>
      <c r="FG30" s="715" t="str">
        <f t="shared" si="129"/>
        <v>GTS-120</v>
      </c>
      <c r="FH30" s="715">
        <f t="shared" si="130"/>
        <v>630</v>
      </c>
      <c r="FI30" s="715" t="str">
        <f t="shared" si="131"/>
        <v>5%-7%</v>
      </c>
      <c r="FJ30" s="729"/>
      <c r="FK30" s="718">
        <f t="shared" si="26"/>
        <v>0</v>
      </c>
      <c r="FL30" s="730"/>
      <c r="FM30" s="730"/>
      <c r="FN30" s="775" t="str">
        <f t="shared" si="132"/>
        <v/>
      </c>
      <c r="FO30" s="1046" t="str">
        <f t="shared" si="263"/>
        <v/>
      </c>
      <c r="FP30" s="1058"/>
      <c r="FQ30" s="746" t="str">
        <f t="shared" si="264"/>
        <v/>
      </c>
      <c r="FR30" s="722" t="str">
        <f t="shared" si="134"/>
        <v>80-L6</v>
      </c>
      <c r="FS30" s="715" t="str">
        <f t="shared" si="135"/>
        <v>GTS-120</v>
      </c>
      <c r="FT30" s="715">
        <f t="shared" si="136"/>
        <v>630</v>
      </c>
      <c r="FU30" s="715" t="str">
        <f t="shared" si="137"/>
        <v>5%-7%</v>
      </c>
      <c r="FV30" s="729"/>
      <c r="FW30" s="718">
        <f t="shared" si="28"/>
        <v>0</v>
      </c>
      <c r="FX30" s="730"/>
      <c r="FY30" s="730"/>
      <c r="FZ30" s="775" t="str">
        <f t="shared" si="138"/>
        <v/>
      </c>
      <c r="GA30" s="1046" t="str">
        <f t="shared" si="265"/>
        <v/>
      </c>
      <c r="GB30" s="1058"/>
      <c r="GC30" s="746" t="str">
        <f t="shared" si="266"/>
        <v/>
      </c>
      <c r="GD30" s="731">
        <f t="shared" si="267"/>
        <v>0</v>
      </c>
      <c r="GE30" s="1047" t="str">
        <f t="shared" si="268"/>
        <v/>
      </c>
      <c r="GF30" s="722" t="str">
        <f t="shared" si="142"/>
        <v>80-L6</v>
      </c>
      <c r="GG30" s="715" t="str">
        <f t="shared" si="143"/>
        <v>GTS-120</v>
      </c>
      <c r="GH30" s="715">
        <f t="shared" si="144"/>
        <v>630</v>
      </c>
      <c r="GI30" s="715" t="str">
        <f t="shared" si="145"/>
        <v>5%-7%</v>
      </c>
      <c r="GJ30" s="729"/>
      <c r="GK30" s="718">
        <f t="shared" si="30"/>
        <v>0</v>
      </c>
      <c r="GL30" s="730"/>
      <c r="GM30" s="730"/>
      <c r="GN30" s="775" t="str">
        <f t="shared" si="146"/>
        <v/>
      </c>
      <c r="GO30" s="1046" t="str">
        <f t="shared" si="269"/>
        <v/>
      </c>
      <c r="GP30" s="1058"/>
      <c r="GQ30" s="746" t="str">
        <f t="shared" si="270"/>
        <v/>
      </c>
      <c r="GR30" s="722" t="str">
        <f t="shared" si="148"/>
        <v>80-L6</v>
      </c>
      <c r="GS30" s="715" t="str">
        <f t="shared" si="149"/>
        <v>GTS-120</v>
      </c>
      <c r="GT30" s="715">
        <f t="shared" si="150"/>
        <v>630</v>
      </c>
      <c r="GU30" s="715" t="str">
        <f t="shared" si="151"/>
        <v>5%-7%</v>
      </c>
      <c r="GV30" s="729"/>
      <c r="GW30" s="718">
        <f t="shared" si="32"/>
        <v>0</v>
      </c>
      <c r="GX30" s="730"/>
      <c r="GY30" s="730"/>
      <c r="GZ30" s="775" t="str">
        <f t="shared" si="152"/>
        <v/>
      </c>
      <c r="HA30" s="1046" t="str">
        <f t="shared" si="271"/>
        <v/>
      </c>
      <c r="HB30" s="1058"/>
      <c r="HC30" s="746" t="str">
        <f t="shared" si="272"/>
        <v/>
      </c>
      <c r="HD30" s="722" t="str">
        <f t="shared" si="154"/>
        <v>80-L6</v>
      </c>
      <c r="HE30" s="715" t="str">
        <f t="shared" si="155"/>
        <v>GTS-120</v>
      </c>
      <c r="HF30" s="715">
        <f t="shared" si="156"/>
        <v>630</v>
      </c>
      <c r="HG30" s="715" t="str">
        <f t="shared" si="157"/>
        <v>5%-7%</v>
      </c>
      <c r="HH30" s="729"/>
      <c r="HI30" s="718">
        <f t="shared" si="34"/>
        <v>0</v>
      </c>
      <c r="HJ30" s="730"/>
      <c r="HK30" s="730"/>
      <c r="HL30" s="775" t="str">
        <f t="shared" si="158"/>
        <v/>
      </c>
      <c r="HM30" s="1046" t="str">
        <f t="shared" si="273"/>
        <v/>
      </c>
      <c r="HN30" s="1058"/>
      <c r="HO30" s="746" t="str">
        <f t="shared" si="274"/>
        <v/>
      </c>
      <c r="HP30" s="722" t="str">
        <f t="shared" si="160"/>
        <v>80-L6</v>
      </c>
      <c r="HQ30" s="715" t="str">
        <f t="shared" si="161"/>
        <v>GTS-120</v>
      </c>
      <c r="HR30" s="715">
        <f t="shared" si="162"/>
        <v>630</v>
      </c>
      <c r="HS30" s="715" t="str">
        <f t="shared" si="163"/>
        <v>5%-7%</v>
      </c>
      <c r="HT30" s="729"/>
      <c r="HU30" s="718">
        <f t="shared" si="36"/>
        <v>0</v>
      </c>
      <c r="HV30" s="730"/>
      <c r="HW30" s="730"/>
      <c r="HX30" s="775" t="str">
        <f t="shared" si="164"/>
        <v/>
      </c>
      <c r="HY30" s="1046" t="str">
        <f t="shared" si="275"/>
        <v/>
      </c>
      <c r="HZ30" s="1058"/>
      <c r="IA30" s="746" t="str">
        <f t="shared" si="276"/>
        <v/>
      </c>
      <c r="IB30" s="722" t="str">
        <f t="shared" si="166"/>
        <v>80-L6</v>
      </c>
      <c r="IC30" s="715" t="str">
        <f t="shared" si="167"/>
        <v>GTS-120</v>
      </c>
      <c r="ID30" s="715">
        <f t="shared" si="168"/>
        <v>630</v>
      </c>
      <c r="IE30" s="715" t="str">
        <f t="shared" si="169"/>
        <v>5%-7%</v>
      </c>
      <c r="IF30" s="729"/>
      <c r="IG30" s="718">
        <f t="shared" si="38"/>
        <v>0</v>
      </c>
      <c r="IH30" s="730"/>
      <c r="II30" s="730"/>
      <c r="IJ30" s="775" t="str">
        <f t="shared" si="170"/>
        <v/>
      </c>
      <c r="IK30" s="1046" t="str">
        <f t="shared" si="277"/>
        <v/>
      </c>
      <c r="IL30" s="1058"/>
      <c r="IM30" s="746" t="str">
        <f t="shared" si="278"/>
        <v/>
      </c>
      <c r="IN30" s="731">
        <f t="shared" si="279"/>
        <v>0</v>
      </c>
      <c r="IO30" s="1047" t="str">
        <f t="shared" si="280"/>
        <v/>
      </c>
      <c r="IP30" s="722" t="str">
        <f t="shared" si="174"/>
        <v>80-L6</v>
      </c>
      <c r="IQ30" s="715" t="str">
        <f t="shared" si="175"/>
        <v>GTS-120</v>
      </c>
      <c r="IR30" s="715">
        <f t="shared" si="176"/>
        <v>630</v>
      </c>
      <c r="IS30" s="715" t="str">
        <f t="shared" si="177"/>
        <v>5%-7%</v>
      </c>
      <c r="IT30" s="729"/>
      <c r="IU30" s="718">
        <f t="shared" si="40"/>
        <v>0</v>
      </c>
      <c r="IV30" s="730"/>
      <c r="IW30" s="730"/>
      <c r="IX30" s="775" t="str">
        <f t="shared" si="178"/>
        <v/>
      </c>
      <c r="IY30" s="1046" t="str">
        <f t="shared" si="281"/>
        <v/>
      </c>
      <c r="IZ30" s="1058"/>
      <c r="JA30" s="746" t="str">
        <f t="shared" si="282"/>
        <v/>
      </c>
      <c r="JB30" s="722" t="str">
        <f t="shared" si="180"/>
        <v>80-L6</v>
      </c>
      <c r="JC30" s="715" t="str">
        <f t="shared" si="181"/>
        <v>GTS-120</v>
      </c>
      <c r="JD30" s="715">
        <f t="shared" si="182"/>
        <v>630</v>
      </c>
      <c r="JE30" s="715" t="str">
        <f t="shared" si="183"/>
        <v>5%-7%</v>
      </c>
      <c r="JF30" s="729"/>
      <c r="JG30" s="718">
        <f t="shared" si="42"/>
        <v>0</v>
      </c>
      <c r="JH30" s="730"/>
      <c r="JI30" s="730"/>
      <c r="JJ30" s="775" t="str">
        <f t="shared" si="184"/>
        <v/>
      </c>
      <c r="JK30" s="1046" t="str">
        <f t="shared" si="283"/>
        <v/>
      </c>
      <c r="JL30" s="1058"/>
      <c r="JM30" s="746" t="str">
        <f t="shared" si="284"/>
        <v/>
      </c>
      <c r="JN30" s="722" t="str">
        <f t="shared" si="186"/>
        <v>80-L6</v>
      </c>
      <c r="JO30" s="715" t="str">
        <f t="shared" si="187"/>
        <v>GTS-120</v>
      </c>
      <c r="JP30" s="715">
        <f t="shared" si="188"/>
        <v>630</v>
      </c>
      <c r="JQ30" s="715" t="str">
        <f t="shared" si="189"/>
        <v>5%-7%</v>
      </c>
      <c r="JR30" s="729"/>
      <c r="JS30" s="718">
        <f t="shared" si="44"/>
        <v>0</v>
      </c>
      <c r="JT30" s="730"/>
      <c r="JU30" s="730"/>
      <c r="JV30" s="775" t="str">
        <f t="shared" si="190"/>
        <v/>
      </c>
      <c r="JW30" s="1046" t="str">
        <f t="shared" si="285"/>
        <v/>
      </c>
      <c r="JX30" s="1058"/>
      <c r="JY30" s="746" t="str">
        <f t="shared" si="286"/>
        <v/>
      </c>
      <c r="JZ30" s="722" t="str">
        <f t="shared" si="192"/>
        <v>80-L6</v>
      </c>
      <c r="KA30" s="715" t="str">
        <f t="shared" si="193"/>
        <v>GTS-120</v>
      </c>
      <c r="KB30" s="715">
        <f t="shared" si="194"/>
        <v>630</v>
      </c>
      <c r="KC30" s="715" t="str">
        <f t="shared" si="195"/>
        <v>5%-7%</v>
      </c>
      <c r="KD30" s="729"/>
      <c r="KE30" s="718">
        <f t="shared" si="46"/>
        <v>0</v>
      </c>
      <c r="KF30" s="730"/>
      <c r="KG30" s="730"/>
      <c r="KH30" s="775" t="str">
        <f t="shared" si="196"/>
        <v/>
      </c>
      <c r="KI30" s="1046" t="str">
        <f t="shared" si="287"/>
        <v/>
      </c>
      <c r="KJ30" s="1058"/>
      <c r="KK30" s="746" t="str">
        <f t="shared" si="288"/>
        <v/>
      </c>
      <c r="KL30" s="722" t="str">
        <f t="shared" si="198"/>
        <v>80-L6</v>
      </c>
      <c r="KM30" s="715" t="str">
        <f t="shared" si="199"/>
        <v>GTS-120</v>
      </c>
      <c r="KN30" s="715">
        <f t="shared" si="200"/>
        <v>630</v>
      </c>
      <c r="KO30" s="715" t="str">
        <f t="shared" si="201"/>
        <v>5%-7%</v>
      </c>
      <c r="KP30" s="729"/>
      <c r="KQ30" s="718">
        <f t="shared" si="48"/>
        <v>0</v>
      </c>
      <c r="KR30" s="730"/>
      <c r="KS30" s="730"/>
      <c r="KT30" s="775" t="str">
        <f t="shared" si="202"/>
        <v/>
      </c>
      <c r="KU30" s="1046" t="str">
        <f t="shared" si="289"/>
        <v/>
      </c>
      <c r="KV30" s="1058"/>
      <c r="KW30" s="746" t="str">
        <f t="shared" si="290"/>
        <v/>
      </c>
      <c r="KX30" s="731">
        <f t="shared" si="291"/>
        <v>0</v>
      </c>
      <c r="KY30" s="1047" t="str">
        <f t="shared" si="292"/>
        <v/>
      </c>
    </row>
    <row r="31" spans="1:311" ht="15.75">
      <c r="A31" s="1021" t="s">
        <v>123</v>
      </c>
      <c r="B31" s="778" t="s">
        <v>156</v>
      </c>
      <c r="C31" s="715" t="str">
        <f>VLOOKUP($B31,'OP Info'!$C$4:$H$62,4,FALSE)</f>
        <v>GTS-120</v>
      </c>
      <c r="D31" s="715">
        <f>VLOOKUP($B31,'OP Info'!$C$4:$H$62,3,FALSE)</f>
        <v>690</v>
      </c>
      <c r="E31" s="747" t="str">
        <f>CONCATENATE(VLOOKUP($B31,'OP Info'!$C$4:$J$62,5,FALSE),"%-",VLOOKUP($B31,'OP Info'!$C$4:$J$62,6,FALSE),"%")</f>
        <v>5%-7%</v>
      </c>
      <c r="F31" s="729"/>
      <c r="G31" s="718">
        <f t="shared" si="0"/>
        <v>0</v>
      </c>
      <c r="H31" s="730"/>
      <c r="I31" s="730"/>
      <c r="J31" s="775" t="str">
        <f t="shared" si="50"/>
        <v/>
      </c>
      <c r="K31" s="776" t="str">
        <f t="shared" si="51"/>
        <v/>
      </c>
      <c r="L31" s="1058"/>
      <c r="M31" s="757" t="str">
        <f t="shared" si="1"/>
        <v/>
      </c>
      <c r="N31" s="772" t="str">
        <f t="shared" si="52"/>
        <v>90-1-L6</v>
      </c>
      <c r="O31" s="715" t="str">
        <f t="shared" si="53"/>
        <v>GTS-120</v>
      </c>
      <c r="P31" s="715">
        <f t="shared" si="54"/>
        <v>690</v>
      </c>
      <c r="Q31" s="715" t="str">
        <f t="shared" si="55"/>
        <v>5%-7%</v>
      </c>
      <c r="R31" s="729"/>
      <c r="S31" s="718">
        <f t="shared" si="2"/>
        <v>0</v>
      </c>
      <c r="T31" s="730"/>
      <c r="U31" s="730"/>
      <c r="V31" s="775" t="str">
        <f t="shared" si="56"/>
        <v/>
      </c>
      <c r="W31" s="1046" t="str">
        <f t="shared" si="57"/>
        <v/>
      </c>
      <c r="X31" s="1058"/>
      <c r="Y31" s="721" t="str">
        <f t="shared" si="3"/>
        <v/>
      </c>
      <c r="Z31" s="722" t="str">
        <f t="shared" si="58"/>
        <v>90-1-L6</v>
      </c>
      <c r="AA31" s="715" t="str">
        <f t="shared" si="59"/>
        <v>GTS-120</v>
      </c>
      <c r="AB31" s="715">
        <f t="shared" si="60"/>
        <v>690</v>
      </c>
      <c r="AC31" s="715" t="str">
        <f t="shared" si="61"/>
        <v>5%-7%</v>
      </c>
      <c r="AD31" s="729"/>
      <c r="AE31" s="718">
        <f t="shared" si="4"/>
        <v>0</v>
      </c>
      <c r="AF31" s="730"/>
      <c r="AG31" s="730"/>
      <c r="AH31" s="775" t="str">
        <f t="shared" si="62"/>
        <v/>
      </c>
      <c r="AI31" s="1046" t="str">
        <f t="shared" si="63"/>
        <v/>
      </c>
      <c r="AJ31" s="1058"/>
      <c r="AK31" s="721" t="str">
        <f t="shared" si="5"/>
        <v/>
      </c>
      <c r="AL31" s="722" t="str">
        <f t="shared" si="64"/>
        <v>90-1-L6</v>
      </c>
      <c r="AM31" s="715" t="str">
        <f t="shared" si="65"/>
        <v>GTS-120</v>
      </c>
      <c r="AN31" s="715">
        <f t="shared" si="66"/>
        <v>690</v>
      </c>
      <c r="AO31" s="715" t="str">
        <f t="shared" si="67"/>
        <v>5%-7%</v>
      </c>
      <c r="AP31" s="729"/>
      <c r="AQ31" s="718">
        <f t="shared" si="6"/>
        <v>0</v>
      </c>
      <c r="AR31" s="730"/>
      <c r="AS31" s="730"/>
      <c r="AT31" s="775" t="str">
        <f t="shared" si="68"/>
        <v/>
      </c>
      <c r="AU31" s="1046" t="str">
        <f t="shared" si="69"/>
        <v/>
      </c>
      <c r="AV31" s="1058"/>
      <c r="AW31" s="721" t="str">
        <f t="shared" si="7"/>
        <v/>
      </c>
      <c r="AX31" s="722" t="str">
        <f t="shared" si="70"/>
        <v>90-1-L6</v>
      </c>
      <c r="AY31" s="715" t="str">
        <f t="shared" si="71"/>
        <v>GTS-120</v>
      </c>
      <c r="AZ31" s="715">
        <f t="shared" si="72"/>
        <v>690</v>
      </c>
      <c r="BA31" s="715" t="str">
        <f t="shared" si="73"/>
        <v>5%-7%</v>
      </c>
      <c r="BB31" s="729"/>
      <c r="BC31" s="718">
        <f t="shared" si="8"/>
        <v>0</v>
      </c>
      <c r="BD31" s="730"/>
      <c r="BE31" s="730"/>
      <c r="BF31" s="775" t="str">
        <f t="shared" si="74"/>
        <v/>
      </c>
      <c r="BG31" s="1046" t="str">
        <f t="shared" si="75"/>
        <v/>
      </c>
      <c r="BH31" s="1058"/>
      <c r="BI31" s="721" t="str">
        <f t="shared" si="9"/>
        <v/>
      </c>
      <c r="BJ31" s="731">
        <f t="shared" si="76"/>
        <v>0</v>
      </c>
      <c r="BK31" s="1047" t="str">
        <f t="shared" si="77"/>
        <v/>
      </c>
      <c r="BL31" s="722" t="str">
        <f t="shared" si="78"/>
        <v>90-1-L6</v>
      </c>
      <c r="BM31" s="715" t="str">
        <f t="shared" si="79"/>
        <v>GTS-120</v>
      </c>
      <c r="BN31" s="715">
        <f t="shared" si="80"/>
        <v>690</v>
      </c>
      <c r="BO31" s="715" t="str">
        <f t="shared" si="81"/>
        <v>5%-7%</v>
      </c>
      <c r="BP31" s="729"/>
      <c r="BQ31" s="718">
        <f t="shared" si="10"/>
        <v>0</v>
      </c>
      <c r="BR31" s="730"/>
      <c r="BS31" s="730"/>
      <c r="BT31" s="775" t="str">
        <f t="shared" si="82"/>
        <v/>
      </c>
      <c r="BU31" s="1046" t="str">
        <f t="shared" si="83"/>
        <v/>
      </c>
      <c r="BV31" s="1058"/>
      <c r="BW31" s="746" t="str">
        <f t="shared" si="11"/>
        <v/>
      </c>
      <c r="BX31" s="722" t="str">
        <f t="shared" si="84"/>
        <v>90-1-L6</v>
      </c>
      <c r="BY31" s="715" t="str">
        <f t="shared" si="85"/>
        <v>GTS-120</v>
      </c>
      <c r="BZ31" s="715">
        <f t="shared" si="86"/>
        <v>690</v>
      </c>
      <c r="CA31" s="715" t="str">
        <f t="shared" si="87"/>
        <v>5%-7%</v>
      </c>
      <c r="CB31" s="729"/>
      <c r="CC31" s="718">
        <f t="shared" si="12"/>
        <v>0</v>
      </c>
      <c r="CD31" s="730"/>
      <c r="CE31" s="730"/>
      <c r="CF31" s="775" t="str">
        <f t="shared" si="88"/>
        <v/>
      </c>
      <c r="CG31" s="1046" t="str">
        <f t="shared" si="89"/>
        <v/>
      </c>
      <c r="CH31" s="1058"/>
      <c r="CI31" s="746" t="str">
        <f t="shared" si="13"/>
        <v/>
      </c>
      <c r="CJ31" s="722" t="str">
        <f t="shared" si="90"/>
        <v>90-1-L6</v>
      </c>
      <c r="CK31" s="715" t="str">
        <f t="shared" si="91"/>
        <v>GTS-120</v>
      </c>
      <c r="CL31" s="715">
        <f t="shared" si="92"/>
        <v>690</v>
      </c>
      <c r="CM31" s="715" t="str">
        <f t="shared" si="93"/>
        <v>5%-7%</v>
      </c>
      <c r="CN31" s="729"/>
      <c r="CO31" s="718">
        <f t="shared" si="14"/>
        <v>0</v>
      </c>
      <c r="CP31" s="730"/>
      <c r="CQ31" s="730"/>
      <c r="CR31" s="775" t="str">
        <f t="shared" si="94"/>
        <v/>
      </c>
      <c r="CS31" s="1046" t="str">
        <f t="shared" si="95"/>
        <v/>
      </c>
      <c r="CT31" s="1058"/>
      <c r="CU31" s="746" t="str">
        <f t="shared" si="15"/>
        <v/>
      </c>
      <c r="CV31" s="722" t="str">
        <f t="shared" si="96"/>
        <v>90-1-L6</v>
      </c>
      <c r="CW31" s="715" t="str">
        <f t="shared" si="97"/>
        <v>GTS-120</v>
      </c>
      <c r="CX31" s="715">
        <f t="shared" si="98"/>
        <v>690</v>
      </c>
      <c r="CY31" s="715" t="str">
        <f t="shared" si="99"/>
        <v>5%-7%</v>
      </c>
      <c r="CZ31" s="729"/>
      <c r="DA31" s="718">
        <f t="shared" si="16"/>
        <v>0</v>
      </c>
      <c r="DB31" s="730"/>
      <c r="DC31" s="730"/>
      <c r="DD31" s="775" t="str">
        <f t="shared" si="100"/>
        <v/>
      </c>
      <c r="DE31" s="1046" t="str">
        <f t="shared" si="101"/>
        <v/>
      </c>
      <c r="DF31" s="1058"/>
      <c r="DG31" s="746" t="str">
        <f t="shared" si="17"/>
        <v/>
      </c>
      <c r="DH31" s="722" t="str">
        <f t="shared" si="102"/>
        <v>90-1-L6</v>
      </c>
      <c r="DI31" s="715" t="str">
        <f t="shared" si="103"/>
        <v>GTS-120</v>
      </c>
      <c r="DJ31" s="715">
        <f t="shared" si="104"/>
        <v>690</v>
      </c>
      <c r="DK31" s="715" t="str">
        <f t="shared" si="105"/>
        <v>5%-7%</v>
      </c>
      <c r="DL31" s="729"/>
      <c r="DM31" s="718">
        <f t="shared" si="18"/>
        <v>0</v>
      </c>
      <c r="DN31" s="730"/>
      <c r="DO31" s="730"/>
      <c r="DP31" s="775" t="str">
        <f t="shared" si="106"/>
        <v/>
      </c>
      <c r="DQ31" s="1046" t="str">
        <f t="shared" si="107"/>
        <v/>
      </c>
      <c r="DR31" s="1058"/>
      <c r="DS31" s="746" t="str">
        <f t="shared" si="19"/>
        <v/>
      </c>
      <c r="DT31" s="731">
        <f t="shared" si="108"/>
        <v>0</v>
      </c>
      <c r="DU31" s="1047" t="str">
        <f t="shared" si="109"/>
        <v/>
      </c>
      <c r="DV31" s="722" t="str">
        <f t="shared" si="110"/>
        <v>90-1-L6</v>
      </c>
      <c r="DW31" s="715" t="str">
        <f t="shared" si="111"/>
        <v>GTS-120</v>
      </c>
      <c r="DX31" s="715">
        <f t="shared" si="112"/>
        <v>690</v>
      </c>
      <c r="DY31" s="715" t="str">
        <f t="shared" si="113"/>
        <v>5%-7%</v>
      </c>
      <c r="DZ31" s="729"/>
      <c r="EA31" s="718">
        <f t="shared" si="20"/>
        <v>0</v>
      </c>
      <c r="EB31" s="730"/>
      <c r="EC31" s="730"/>
      <c r="ED31" s="775" t="str">
        <f t="shared" si="114"/>
        <v/>
      </c>
      <c r="EE31" s="1046" t="str">
        <f t="shared" si="115"/>
        <v/>
      </c>
      <c r="EF31" s="1058"/>
      <c r="EG31" s="746" t="str">
        <f t="shared" si="21"/>
        <v/>
      </c>
      <c r="EH31" s="722" t="str">
        <f t="shared" si="116"/>
        <v>90-1-L6</v>
      </c>
      <c r="EI31" s="715" t="str">
        <f t="shared" si="117"/>
        <v>GTS-120</v>
      </c>
      <c r="EJ31" s="715">
        <f t="shared" si="118"/>
        <v>690</v>
      </c>
      <c r="EK31" s="715" t="str">
        <f t="shared" si="119"/>
        <v>5%-7%</v>
      </c>
      <c r="EL31" s="729"/>
      <c r="EM31" s="718">
        <f t="shared" si="22"/>
        <v>0</v>
      </c>
      <c r="EN31" s="730"/>
      <c r="EO31" s="730"/>
      <c r="EP31" s="775" t="str">
        <f t="shared" si="120"/>
        <v/>
      </c>
      <c r="EQ31" s="1046" t="str">
        <f t="shared" si="121"/>
        <v/>
      </c>
      <c r="ER31" s="1058"/>
      <c r="ES31" s="746" t="str">
        <f t="shared" si="23"/>
        <v/>
      </c>
      <c r="ET31" s="722" t="str">
        <f t="shared" si="122"/>
        <v>90-1-L6</v>
      </c>
      <c r="EU31" s="715" t="str">
        <f t="shared" si="123"/>
        <v>GTS-120</v>
      </c>
      <c r="EV31" s="715">
        <f t="shared" si="124"/>
        <v>690</v>
      </c>
      <c r="EW31" s="715" t="str">
        <f t="shared" si="125"/>
        <v>5%-7%</v>
      </c>
      <c r="EX31" s="729"/>
      <c r="EY31" s="718">
        <f t="shared" si="24"/>
        <v>0</v>
      </c>
      <c r="EZ31" s="730"/>
      <c r="FA31" s="730"/>
      <c r="FB31" s="775" t="str">
        <f t="shared" si="126"/>
        <v/>
      </c>
      <c r="FC31" s="1046" t="str">
        <f t="shared" si="127"/>
        <v/>
      </c>
      <c r="FD31" s="1058"/>
      <c r="FE31" s="746" t="str">
        <f t="shared" si="25"/>
        <v/>
      </c>
      <c r="FF31" s="722" t="str">
        <f t="shared" si="128"/>
        <v>90-1-L6</v>
      </c>
      <c r="FG31" s="715" t="str">
        <f t="shared" si="129"/>
        <v>GTS-120</v>
      </c>
      <c r="FH31" s="715">
        <f t="shared" si="130"/>
        <v>690</v>
      </c>
      <c r="FI31" s="715" t="str">
        <f t="shared" si="131"/>
        <v>5%-7%</v>
      </c>
      <c r="FJ31" s="729"/>
      <c r="FK31" s="718">
        <f t="shared" si="26"/>
        <v>0</v>
      </c>
      <c r="FL31" s="730"/>
      <c r="FM31" s="730"/>
      <c r="FN31" s="775" t="str">
        <f t="shared" si="132"/>
        <v/>
      </c>
      <c r="FO31" s="1046" t="str">
        <f t="shared" si="133"/>
        <v/>
      </c>
      <c r="FP31" s="1058"/>
      <c r="FQ31" s="746" t="str">
        <f t="shared" si="27"/>
        <v/>
      </c>
      <c r="FR31" s="722" t="str">
        <f t="shared" si="134"/>
        <v>90-1-L6</v>
      </c>
      <c r="FS31" s="715" t="str">
        <f t="shared" si="135"/>
        <v>GTS-120</v>
      </c>
      <c r="FT31" s="715">
        <f t="shared" si="136"/>
        <v>690</v>
      </c>
      <c r="FU31" s="715" t="str">
        <f t="shared" si="137"/>
        <v>5%-7%</v>
      </c>
      <c r="FV31" s="729"/>
      <c r="FW31" s="718">
        <f t="shared" si="28"/>
        <v>0</v>
      </c>
      <c r="FX31" s="730"/>
      <c r="FY31" s="730"/>
      <c r="FZ31" s="775" t="str">
        <f t="shared" si="138"/>
        <v/>
      </c>
      <c r="GA31" s="1046" t="str">
        <f t="shared" si="139"/>
        <v/>
      </c>
      <c r="GB31" s="1058"/>
      <c r="GC31" s="746" t="str">
        <f t="shared" si="29"/>
        <v/>
      </c>
      <c r="GD31" s="731">
        <f t="shared" si="140"/>
        <v>0</v>
      </c>
      <c r="GE31" s="1047" t="str">
        <f t="shared" si="141"/>
        <v/>
      </c>
      <c r="GF31" s="722" t="str">
        <f t="shared" si="142"/>
        <v>90-1-L6</v>
      </c>
      <c r="GG31" s="715" t="str">
        <f t="shared" si="143"/>
        <v>GTS-120</v>
      </c>
      <c r="GH31" s="715">
        <f t="shared" si="144"/>
        <v>690</v>
      </c>
      <c r="GI31" s="715" t="str">
        <f t="shared" si="145"/>
        <v>5%-7%</v>
      </c>
      <c r="GJ31" s="729"/>
      <c r="GK31" s="718">
        <f t="shared" si="30"/>
        <v>0</v>
      </c>
      <c r="GL31" s="730"/>
      <c r="GM31" s="730"/>
      <c r="GN31" s="775" t="str">
        <f t="shared" si="146"/>
        <v/>
      </c>
      <c r="GO31" s="1046" t="str">
        <f t="shared" si="147"/>
        <v/>
      </c>
      <c r="GP31" s="1058"/>
      <c r="GQ31" s="746" t="str">
        <f t="shared" si="31"/>
        <v/>
      </c>
      <c r="GR31" s="722" t="str">
        <f t="shared" si="148"/>
        <v>90-1-L6</v>
      </c>
      <c r="GS31" s="715" t="str">
        <f t="shared" si="149"/>
        <v>GTS-120</v>
      </c>
      <c r="GT31" s="715">
        <f t="shared" si="150"/>
        <v>690</v>
      </c>
      <c r="GU31" s="715" t="str">
        <f t="shared" si="151"/>
        <v>5%-7%</v>
      </c>
      <c r="GV31" s="729"/>
      <c r="GW31" s="718">
        <f t="shared" si="32"/>
        <v>0</v>
      </c>
      <c r="GX31" s="730"/>
      <c r="GY31" s="730"/>
      <c r="GZ31" s="775" t="str">
        <f t="shared" si="152"/>
        <v/>
      </c>
      <c r="HA31" s="1046" t="str">
        <f t="shared" si="153"/>
        <v/>
      </c>
      <c r="HB31" s="1058"/>
      <c r="HC31" s="746" t="str">
        <f t="shared" si="33"/>
        <v/>
      </c>
      <c r="HD31" s="722" t="str">
        <f t="shared" si="154"/>
        <v>90-1-L6</v>
      </c>
      <c r="HE31" s="715" t="str">
        <f t="shared" si="155"/>
        <v>GTS-120</v>
      </c>
      <c r="HF31" s="715">
        <f t="shared" si="156"/>
        <v>690</v>
      </c>
      <c r="HG31" s="715" t="str">
        <f t="shared" si="157"/>
        <v>5%-7%</v>
      </c>
      <c r="HH31" s="729"/>
      <c r="HI31" s="718">
        <f t="shared" si="34"/>
        <v>0</v>
      </c>
      <c r="HJ31" s="730"/>
      <c r="HK31" s="730"/>
      <c r="HL31" s="775" t="str">
        <f t="shared" si="158"/>
        <v/>
      </c>
      <c r="HM31" s="1046" t="str">
        <f t="shared" si="159"/>
        <v/>
      </c>
      <c r="HN31" s="1058"/>
      <c r="HO31" s="746" t="str">
        <f t="shared" si="35"/>
        <v/>
      </c>
      <c r="HP31" s="722" t="str">
        <f t="shared" si="160"/>
        <v>90-1-L6</v>
      </c>
      <c r="HQ31" s="715" t="str">
        <f t="shared" si="161"/>
        <v>GTS-120</v>
      </c>
      <c r="HR31" s="715">
        <f t="shared" si="162"/>
        <v>690</v>
      </c>
      <c r="HS31" s="715" t="str">
        <f t="shared" si="163"/>
        <v>5%-7%</v>
      </c>
      <c r="HT31" s="729"/>
      <c r="HU31" s="718">
        <f t="shared" si="36"/>
        <v>0</v>
      </c>
      <c r="HV31" s="730"/>
      <c r="HW31" s="730"/>
      <c r="HX31" s="775" t="str">
        <f t="shared" si="164"/>
        <v/>
      </c>
      <c r="HY31" s="1046" t="str">
        <f t="shared" si="165"/>
        <v/>
      </c>
      <c r="HZ31" s="1058"/>
      <c r="IA31" s="746" t="str">
        <f t="shared" si="37"/>
        <v/>
      </c>
      <c r="IB31" s="722" t="str">
        <f t="shared" si="166"/>
        <v>90-1-L6</v>
      </c>
      <c r="IC31" s="715" t="str">
        <f t="shared" si="167"/>
        <v>GTS-120</v>
      </c>
      <c r="ID31" s="715">
        <f t="shared" si="168"/>
        <v>690</v>
      </c>
      <c r="IE31" s="715" t="str">
        <f t="shared" si="169"/>
        <v>5%-7%</v>
      </c>
      <c r="IF31" s="729"/>
      <c r="IG31" s="718">
        <f t="shared" si="38"/>
        <v>0</v>
      </c>
      <c r="IH31" s="730"/>
      <c r="II31" s="730"/>
      <c r="IJ31" s="775" t="str">
        <f t="shared" si="170"/>
        <v/>
      </c>
      <c r="IK31" s="1046" t="str">
        <f t="shared" si="171"/>
        <v/>
      </c>
      <c r="IL31" s="1058"/>
      <c r="IM31" s="746" t="str">
        <f t="shared" si="39"/>
        <v/>
      </c>
      <c r="IN31" s="731">
        <f t="shared" si="172"/>
        <v>0</v>
      </c>
      <c r="IO31" s="1047" t="str">
        <f t="shared" si="173"/>
        <v/>
      </c>
      <c r="IP31" s="722" t="str">
        <f t="shared" si="174"/>
        <v>90-1-L6</v>
      </c>
      <c r="IQ31" s="715" t="str">
        <f t="shared" si="175"/>
        <v>GTS-120</v>
      </c>
      <c r="IR31" s="715">
        <f t="shared" si="176"/>
        <v>690</v>
      </c>
      <c r="IS31" s="715" t="str">
        <f t="shared" si="177"/>
        <v>5%-7%</v>
      </c>
      <c r="IT31" s="729"/>
      <c r="IU31" s="718">
        <f t="shared" si="40"/>
        <v>0</v>
      </c>
      <c r="IV31" s="730"/>
      <c r="IW31" s="730"/>
      <c r="IX31" s="775" t="str">
        <f t="shared" si="178"/>
        <v/>
      </c>
      <c r="IY31" s="1046" t="str">
        <f t="shared" si="179"/>
        <v/>
      </c>
      <c r="IZ31" s="1058"/>
      <c r="JA31" s="746" t="str">
        <f t="shared" si="41"/>
        <v/>
      </c>
      <c r="JB31" s="722" t="str">
        <f t="shared" si="180"/>
        <v>90-1-L6</v>
      </c>
      <c r="JC31" s="715" t="str">
        <f t="shared" si="181"/>
        <v>GTS-120</v>
      </c>
      <c r="JD31" s="715">
        <f t="shared" si="182"/>
        <v>690</v>
      </c>
      <c r="JE31" s="715" t="str">
        <f t="shared" si="183"/>
        <v>5%-7%</v>
      </c>
      <c r="JF31" s="729"/>
      <c r="JG31" s="718">
        <f t="shared" si="42"/>
        <v>0</v>
      </c>
      <c r="JH31" s="730"/>
      <c r="JI31" s="730"/>
      <c r="JJ31" s="775" t="str">
        <f t="shared" si="184"/>
        <v/>
      </c>
      <c r="JK31" s="1046" t="str">
        <f t="shared" si="185"/>
        <v/>
      </c>
      <c r="JL31" s="1058"/>
      <c r="JM31" s="746" t="str">
        <f t="shared" si="43"/>
        <v/>
      </c>
      <c r="JN31" s="722" t="str">
        <f t="shared" si="186"/>
        <v>90-1-L6</v>
      </c>
      <c r="JO31" s="715" t="str">
        <f t="shared" si="187"/>
        <v>GTS-120</v>
      </c>
      <c r="JP31" s="715">
        <f t="shared" si="188"/>
        <v>690</v>
      </c>
      <c r="JQ31" s="715" t="str">
        <f t="shared" si="189"/>
        <v>5%-7%</v>
      </c>
      <c r="JR31" s="729"/>
      <c r="JS31" s="718">
        <f t="shared" si="44"/>
        <v>0</v>
      </c>
      <c r="JT31" s="730"/>
      <c r="JU31" s="730"/>
      <c r="JV31" s="775" t="str">
        <f t="shared" si="190"/>
        <v/>
      </c>
      <c r="JW31" s="1046" t="str">
        <f t="shared" si="191"/>
        <v/>
      </c>
      <c r="JX31" s="1058"/>
      <c r="JY31" s="746" t="str">
        <f t="shared" si="45"/>
        <v/>
      </c>
      <c r="JZ31" s="722" t="str">
        <f t="shared" si="192"/>
        <v>90-1-L6</v>
      </c>
      <c r="KA31" s="715" t="str">
        <f t="shared" si="193"/>
        <v>GTS-120</v>
      </c>
      <c r="KB31" s="715">
        <f t="shared" si="194"/>
        <v>690</v>
      </c>
      <c r="KC31" s="715" t="str">
        <f t="shared" si="195"/>
        <v>5%-7%</v>
      </c>
      <c r="KD31" s="729"/>
      <c r="KE31" s="718">
        <f t="shared" si="46"/>
        <v>0</v>
      </c>
      <c r="KF31" s="730"/>
      <c r="KG31" s="730"/>
      <c r="KH31" s="775" t="str">
        <f t="shared" si="196"/>
        <v/>
      </c>
      <c r="KI31" s="1046" t="str">
        <f t="shared" si="197"/>
        <v/>
      </c>
      <c r="KJ31" s="1058"/>
      <c r="KK31" s="746" t="str">
        <f t="shared" si="47"/>
        <v/>
      </c>
      <c r="KL31" s="722" t="str">
        <f t="shared" si="198"/>
        <v>90-1-L6</v>
      </c>
      <c r="KM31" s="715" t="str">
        <f t="shared" si="199"/>
        <v>GTS-120</v>
      </c>
      <c r="KN31" s="715">
        <f t="shared" si="200"/>
        <v>690</v>
      </c>
      <c r="KO31" s="715" t="str">
        <f t="shared" si="201"/>
        <v>5%-7%</v>
      </c>
      <c r="KP31" s="729"/>
      <c r="KQ31" s="718">
        <f t="shared" si="48"/>
        <v>0</v>
      </c>
      <c r="KR31" s="730"/>
      <c r="KS31" s="730"/>
      <c r="KT31" s="775" t="str">
        <f t="shared" si="202"/>
        <v/>
      </c>
      <c r="KU31" s="1046" t="str">
        <f t="shared" si="203"/>
        <v/>
      </c>
      <c r="KV31" s="1058"/>
      <c r="KW31" s="746" t="str">
        <f t="shared" si="49"/>
        <v/>
      </c>
      <c r="KX31" s="731">
        <f t="shared" si="204"/>
        <v>0</v>
      </c>
      <c r="KY31" s="1047" t="str">
        <f t="shared" si="205"/>
        <v/>
      </c>
    </row>
    <row r="32" spans="1:311" ht="15.75">
      <c r="A32" s="1021" t="s">
        <v>123</v>
      </c>
      <c r="B32" s="778" t="s">
        <v>158</v>
      </c>
      <c r="C32" s="715" t="str">
        <f>VLOOKUP($B32,'OP Info'!$C$4:$H$62,4,FALSE)</f>
        <v>GTS-120</v>
      </c>
      <c r="D32" s="715">
        <f>VLOOKUP($B32,'OP Info'!$C$4:$H$62,3,FALSE)</f>
        <v>690</v>
      </c>
      <c r="E32" s="747" t="str">
        <f>CONCATENATE(VLOOKUP($B32,'OP Info'!$C$4:$J$62,5,FALSE),"%-",VLOOKUP($B32,'OP Info'!$C$4:$J$62,6,FALSE),"%")</f>
        <v>5%-7%</v>
      </c>
      <c r="F32" s="729"/>
      <c r="G32" s="718">
        <f t="shared" si="0"/>
        <v>0</v>
      </c>
      <c r="H32" s="730"/>
      <c r="I32" s="730"/>
      <c r="J32" s="775" t="str">
        <f t="shared" si="50"/>
        <v/>
      </c>
      <c r="K32" s="776" t="str">
        <f t="shared" si="51"/>
        <v/>
      </c>
      <c r="L32" s="1058"/>
      <c r="M32" s="757" t="str">
        <f t="shared" si="1"/>
        <v/>
      </c>
      <c r="N32" s="772" t="str">
        <f t="shared" si="52"/>
        <v>90-2-L6</v>
      </c>
      <c r="O32" s="715" t="str">
        <f t="shared" si="53"/>
        <v>GTS-120</v>
      </c>
      <c r="P32" s="715">
        <f t="shared" si="54"/>
        <v>690</v>
      </c>
      <c r="Q32" s="715" t="str">
        <f t="shared" si="55"/>
        <v>5%-7%</v>
      </c>
      <c r="R32" s="729"/>
      <c r="S32" s="718">
        <f t="shared" si="2"/>
        <v>0</v>
      </c>
      <c r="T32" s="730"/>
      <c r="U32" s="730"/>
      <c r="V32" s="775" t="str">
        <f t="shared" si="56"/>
        <v/>
      </c>
      <c r="W32" s="1046" t="str">
        <f t="shared" si="57"/>
        <v/>
      </c>
      <c r="X32" s="1058"/>
      <c r="Y32" s="721" t="str">
        <f t="shared" si="3"/>
        <v/>
      </c>
      <c r="Z32" s="722" t="str">
        <f t="shared" si="58"/>
        <v>90-2-L6</v>
      </c>
      <c r="AA32" s="715" t="str">
        <f t="shared" si="59"/>
        <v>GTS-120</v>
      </c>
      <c r="AB32" s="715">
        <f t="shared" si="60"/>
        <v>690</v>
      </c>
      <c r="AC32" s="715" t="str">
        <f t="shared" si="61"/>
        <v>5%-7%</v>
      </c>
      <c r="AD32" s="729"/>
      <c r="AE32" s="718">
        <f t="shared" si="4"/>
        <v>0</v>
      </c>
      <c r="AF32" s="730"/>
      <c r="AG32" s="730"/>
      <c r="AH32" s="775" t="str">
        <f t="shared" si="62"/>
        <v/>
      </c>
      <c r="AI32" s="1046" t="str">
        <f t="shared" si="63"/>
        <v/>
      </c>
      <c r="AJ32" s="1058"/>
      <c r="AK32" s="721" t="str">
        <f t="shared" si="5"/>
        <v/>
      </c>
      <c r="AL32" s="722" t="str">
        <f t="shared" si="64"/>
        <v>90-2-L6</v>
      </c>
      <c r="AM32" s="715" t="str">
        <f t="shared" si="65"/>
        <v>GTS-120</v>
      </c>
      <c r="AN32" s="715">
        <f t="shared" si="66"/>
        <v>690</v>
      </c>
      <c r="AO32" s="715" t="str">
        <f t="shared" si="67"/>
        <v>5%-7%</v>
      </c>
      <c r="AP32" s="729"/>
      <c r="AQ32" s="718">
        <f t="shared" si="6"/>
        <v>0</v>
      </c>
      <c r="AR32" s="730"/>
      <c r="AS32" s="730"/>
      <c r="AT32" s="775" t="str">
        <f t="shared" si="68"/>
        <v/>
      </c>
      <c r="AU32" s="1046" t="str">
        <f t="shared" si="69"/>
        <v/>
      </c>
      <c r="AV32" s="1058"/>
      <c r="AW32" s="721" t="str">
        <f t="shared" si="7"/>
        <v/>
      </c>
      <c r="AX32" s="722" t="str">
        <f t="shared" si="70"/>
        <v>90-2-L6</v>
      </c>
      <c r="AY32" s="715" t="str">
        <f t="shared" si="71"/>
        <v>GTS-120</v>
      </c>
      <c r="AZ32" s="715">
        <f t="shared" si="72"/>
        <v>690</v>
      </c>
      <c r="BA32" s="715" t="str">
        <f t="shared" si="73"/>
        <v>5%-7%</v>
      </c>
      <c r="BB32" s="729"/>
      <c r="BC32" s="718">
        <f t="shared" si="8"/>
        <v>0</v>
      </c>
      <c r="BD32" s="730"/>
      <c r="BE32" s="730"/>
      <c r="BF32" s="775" t="str">
        <f t="shared" si="74"/>
        <v/>
      </c>
      <c r="BG32" s="1046" t="str">
        <f t="shared" si="75"/>
        <v/>
      </c>
      <c r="BH32" s="1058"/>
      <c r="BI32" s="721" t="str">
        <f t="shared" si="9"/>
        <v/>
      </c>
      <c r="BJ32" s="731">
        <f t="shared" si="76"/>
        <v>0</v>
      </c>
      <c r="BK32" s="1047" t="str">
        <f t="shared" si="77"/>
        <v/>
      </c>
      <c r="BL32" s="722" t="str">
        <f t="shared" si="78"/>
        <v>90-2-L6</v>
      </c>
      <c r="BM32" s="715" t="str">
        <f t="shared" si="79"/>
        <v>GTS-120</v>
      </c>
      <c r="BN32" s="715">
        <f t="shared" si="80"/>
        <v>690</v>
      </c>
      <c r="BO32" s="715" t="str">
        <f t="shared" si="81"/>
        <v>5%-7%</v>
      </c>
      <c r="BP32" s="729"/>
      <c r="BQ32" s="718">
        <f t="shared" si="10"/>
        <v>0</v>
      </c>
      <c r="BR32" s="730"/>
      <c r="BS32" s="730"/>
      <c r="BT32" s="775" t="str">
        <f t="shared" si="82"/>
        <v/>
      </c>
      <c r="BU32" s="1046" t="str">
        <f t="shared" si="83"/>
        <v/>
      </c>
      <c r="BV32" s="1058"/>
      <c r="BW32" s="746" t="str">
        <f t="shared" si="11"/>
        <v/>
      </c>
      <c r="BX32" s="722" t="str">
        <f t="shared" si="84"/>
        <v>90-2-L6</v>
      </c>
      <c r="BY32" s="715" t="str">
        <f t="shared" si="85"/>
        <v>GTS-120</v>
      </c>
      <c r="BZ32" s="715">
        <f t="shared" si="86"/>
        <v>690</v>
      </c>
      <c r="CA32" s="715" t="str">
        <f t="shared" si="87"/>
        <v>5%-7%</v>
      </c>
      <c r="CB32" s="729"/>
      <c r="CC32" s="718">
        <f t="shared" si="12"/>
        <v>0</v>
      </c>
      <c r="CD32" s="730"/>
      <c r="CE32" s="730"/>
      <c r="CF32" s="775" t="str">
        <f t="shared" si="88"/>
        <v/>
      </c>
      <c r="CG32" s="1046" t="str">
        <f t="shared" si="89"/>
        <v/>
      </c>
      <c r="CH32" s="1058"/>
      <c r="CI32" s="746" t="str">
        <f t="shared" si="13"/>
        <v/>
      </c>
      <c r="CJ32" s="722" t="str">
        <f t="shared" si="90"/>
        <v>90-2-L6</v>
      </c>
      <c r="CK32" s="715" t="str">
        <f t="shared" si="91"/>
        <v>GTS-120</v>
      </c>
      <c r="CL32" s="715">
        <f t="shared" si="92"/>
        <v>690</v>
      </c>
      <c r="CM32" s="715" t="str">
        <f t="shared" si="93"/>
        <v>5%-7%</v>
      </c>
      <c r="CN32" s="729"/>
      <c r="CO32" s="718">
        <f t="shared" si="14"/>
        <v>0</v>
      </c>
      <c r="CP32" s="730"/>
      <c r="CQ32" s="730"/>
      <c r="CR32" s="775" t="str">
        <f t="shared" si="94"/>
        <v/>
      </c>
      <c r="CS32" s="1046" t="str">
        <f t="shared" si="95"/>
        <v/>
      </c>
      <c r="CT32" s="1058"/>
      <c r="CU32" s="746" t="str">
        <f t="shared" si="15"/>
        <v/>
      </c>
      <c r="CV32" s="722" t="str">
        <f t="shared" si="96"/>
        <v>90-2-L6</v>
      </c>
      <c r="CW32" s="715" t="str">
        <f t="shared" si="97"/>
        <v>GTS-120</v>
      </c>
      <c r="CX32" s="715">
        <f t="shared" si="98"/>
        <v>690</v>
      </c>
      <c r="CY32" s="715" t="str">
        <f t="shared" si="99"/>
        <v>5%-7%</v>
      </c>
      <c r="CZ32" s="729"/>
      <c r="DA32" s="718">
        <f t="shared" si="16"/>
        <v>0</v>
      </c>
      <c r="DB32" s="730"/>
      <c r="DC32" s="730"/>
      <c r="DD32" s="775" t="str">
        <f t="shared" si="100"/>
        <v/>
      </c>
      <c r="DE32" s="1046" t="str">
        <f t="shared" si="101"/>
        <v/>
      </c>
      <c r="DF32" s="1058"/>
      <c r="DG32" s="746" t="str">
        <f t="shared" si="17"/>
        <v/>
      </c>
      <c r="DH32" s="722" t="str">
        <f t="shared" si="102"/>
        <v>90-2-L6</v>
      </c>
      <c r="DI32" s="715" t="str">
        <f t="shared" si="103"/>
        <v>GTS-120</v>
      </c>
      <c r="DJ32" s="715">
        <f t="shared" si="104"/>
        <v>690</v>
      </c>
      <c r="DK32" s="715" t="str">
        <f t="shared" si="105"/>
        <v>5%-7%</v>
      </c>
      <c r="DL32" s="729"/>
      <c r="DM32" s="718">
        <f t="shared" si="18"/>
        <v>0</v>
      </c>
      <c r="DN32" s="730"/>
      <c r="DO32" s="730"/>
      <c r="DP32" s="775" t="str">
        <f t="shared" si="106"/>
        <v/>
      </c>
      <c r="DQ32" s="1046" t="str">
        <f t="shared" si="107"/>
        <v/>
      </c>
      <c r="DR32" s="1058"/>
      <c r="DS32" s="746" t="str">
        <f t="shared" si="19"/>
        <v/>
      </c>
      <c r="DT32" s="731">
        <f t="shared" si="108"/>
        <v>0</v>
      </c>
      <c r="DU32" s="1047" t="str">
        <f t="shared" si="109"/>
        <v/>
      </c>
      <c r="DV32" s="722" t="str">
        <f t="shared" si="110"/>
        <v>90-2-L6</v>
      </c>
      <c r="DW32" s="715" t="str">
        <f t="shared" si="111"/>
        <v>GTS-120</v>
      </c>
      <c r="DX32" s="715">
        <f t="shared" si="112"/>
        <v>690</v>
      </c>
      <c r="DY32" s="715" t="str">
        <f t="shared" si="113"/>
        <v>5%-7%</v>
      </c>
      <c r="DZ32" s="729"/>
      <c r="EA32" s="718">
        <f t="shared" si="20"/>
        <v>0</v>
      </c>
      <c r="EB32" s="730"/>
      <c r="EC32" s="730"/>
      <c r="ED32" s="775" t="str">
        <f t="shared" si="114"/>
        <v/>
      </c>
      <c r="EE32" s="1046" t="str">
        <f t="shared" si="115"/>
        <v/>
      </c>
      <c r="EF32" s="1058"/>
      <c r="EG32" s="746" t="str">
        <f t="shared" si="21"/>
        <v/>
      </c>
      <c r="EH32" s="722" t="str">
        <f t="shared" si="116"/>
        <v>90-2-L6</v>
      </c>
      <c r="EI32" s="715" t="str">
        <f t="shared" si="117"/>
        <v>GTS-120</v>
      </c>
      <c r="EJ32" s="715">
        <f t="shared" si="118"/>
        <v>690</v>
      </c>
      <c r="EK32" s="715" t="str">
        <f t="shared" si="119"/>
        <v>5%-7%</v>
      </c>
      <c r="EL32" s="729"/>
      <c r="EM32" s="718">
        <f t="shared" si="22"/>
        <v>0</v>
      </c>
      <c r="EN32" s="730"/>
      <c r="EO32" s="730"/>
      <c r="EP32" s="775" t="str">
        <f t="shared" si="120"/>
        <v/>
      </c>
      <c r="EQ32" s="1046" t="str">
        <f t="shared" si="121"/>
        <v/>
      </c>
      <c r="ER32" s="1058"/>
      <c r="ES32" s="746" t="str">
        <f t="shared" si="23"/>
        <v/>
      </c>
      <c r="ET32" s="722" t="str">
        <f t="shared" si="122"/>
        <v>90-2-L6</v>
      </c>
      <c r="EU32" s="715" t="str">
        <f t="shared" si="123"/>
        <v>GTS-120</v>
      </c>
      <c r="EV32" s="715">
        <f t="shared" si="124"/>
        <v>690</v>
      </c>
      <c r="EW32" s="715" t="str">
        <f t="shared" si="125"/>
        <v>5%-7%</v>
      </c>
      <c r="EX32" s="729"/>
      <c r="EY32" s="718">
        <f t="shared" si="24"/>
        <v>0</v>
      </c>
      <c r="EZ32" s="730"/>
      <c r="FA32" s="730"/>
      <c r="FB32" s="775" t="str">
        <f t="shared" si="126"/>
        <v/>
      </c>
      <c r="FC32" s="1046" t="str">
        <f t="shared" si="127"/>
        <v/>
      </c>
      <c r="FD32" s="1058"/>
      <c r="FE32" s="746" t="str">
        <f t="shared" si="25"/>
        <v/>
      </c>
      <c r="FF32" s="722" t="str">
        <f t="shared" si="128"/>
        <v>90-2-L6</v>
      </c>
      <c r="FG32" s="715" t="str">
        <f t="shared" si="129"/>
        <v>GTS-120</v>
      </c>
      <c r="FH32" s="715">
        <f t="shared" si="130"/>
        <v>690</v>
      </c>
      <c r="FI32" s="715" t="str">
        <f t="shared" si="131"/>
        <v>5%-7%</v>
      </c>
      <c r="FJ32" s="729"/>
      <c r="FK32" s="718">
        <f t="shared" si="26"/>
        <v>0</v>
      </c>
      <c r="FL32" s="730"/>
      <c r="FM32" s="730"/>
      <c r="FN32" s="775" t="str">
        <f t="shared" si="132"/>
        <v/>
      </c>
      <c r="FO32" s="1046" t="str">
        <f t="shared" si="133"/>
        <v/>
      </c>
      <c r="FP32" s="1058"/>
      <c r="FQ32" s="746" t="str">
        <f t="shared" si="27"/>
        <v/>
      </c>
      <c r="FR32" s="722" t="str">
        <f t="shared" si="134"/>
        <v>90-2-L6</v>
      </c>
      <c r="FS32" s="715" t="str">
        <f t="shared" si="135"/>
        <v>GTS-120</v>
      </c>
      <c r="FT32" s="715">
        <f t="shared" si="136"/>
        <v>690</v>
      </c>
      <c r="FU32" s="715" t="str">
        <f t="shared" si="137"/>
        <v>5%-7%</v>
      </c>
      <c r="FV32" s="729"/>
      <c r="FW32" s="718">
        <f t="shared" si="28"/>
        <v>0</v>
      </c>
      <c r="FX32" s="730"/>
      <c r="FY32" s="730"/>
      <c r="FZ32" s="775" t="str">
        <f t="shared" si="138"/>
        <v/>
      </c>
      <c r="GA32" s="1046" t="str">
        <f t="shared" si="139"/>
        <v/>
      </c>
      <c r="GB32" s="1058"/>
      <c r="GC32" s="746" t="str">
        <f t="shared" si="29"/>
        <v/>
      </c>
      <c r="GD32" s="731">
        <f t="shared" si="140"/>
        <v>0</v>
      </c>
      <c r="GE32" s="1047" t="str">
        <f t="shared" si="141"/>
        <v/>
      </c>
      <c r="GF32" s="722" t="str">
        <f t="shared" si="142"/>
        <v>90-2-L6</v>
      </c>
      <c r="GG32" s="715" t="str">
        <f t="shared" si="143"/>
        <v>GTS-120</v>
      </c>
      <c r="GH32" s="715">
        <f t="shared" si="144"/>
        <v>690</v>
      </c>
      <c r="GI32" s="715" t="str">
        <f t="shared" si="145"/>
        <v>5%-7%</v>
      </c>
      <c r="GJ32" s="729"/>
      <c r="GK32" s="718">
        <f t="shared" si="30"/>
        <v>0</v>
      </c>
      <c r="GL32" s="730"/>
      <c r="GM32" s="730"/>
      <c r="GN32" s="775" t="str">
        <f t="shared" si="146"/>
        <v/>
      </c>
      <c r="GO32" s="1046" t="str">
        <f t="shared" si="147"/>
        <v/>
      </c>
      <c r="GP32" s="1058"/>
      <c r="GQ32" s="746" t="str">
        <f t="shared" si="31"/>
        <v/>
      </c>
      <c r="GR32" s="722" t="str">
        <f t="shared" si="148"/>
        <v>90-2-L6</v>
      </c>
      <c r="GS32" s="715" t="str">
        <f t="shared" si="149"/>
        <v>GTS-120</v>
      </c>
      <c r="GT32" s="715">
        <f t="shared" si="150"/>
        <v>690</v>
      </c>
      <c r="GU32" s="715" t="str">
        <f t="shared" si="151"/>
        <v>5%-7%</v>
      </c>
      <c r="GV32" s="729"/>
      <c r="GW32" s="718">
        <f t="shared" si="32"/>
        <v>0</v>
      </c>
      <c r="GX32" s="730"/>
      <c r="GY32" s="730"/>
      <c r="GZ32" s="775" t="str">
        <f t="shared" si="152"/>
        <v/>
      </c>
      <c r="HA32" s="1046" t="str">
        <f t="shared" si="153"/>
        <v/>
      </c>
      <c r="HB32" s="1058"/>
      <c r="HC32" s="746" t="str">
        <f t="shared" si="33"/>
        <v/>
      </c>
      <c r="HD32" s="722" t="str">
        <f t="shared" si="154"/>
        <v>90-2-L6</v>
      </c>
      <c r="HE32" s="715" t="str">
        <f t="shared" si="155"/>
        <v>GTS-120</v>
      </c>
      <c r="HF32" s="715">
        <f t="shared" si="156"/>
        <v>690</v>
      </c>
      <c r="HG32" s="715" t="str">
        <f t="shared" si="157"/>
        <v>5%-7%</v>
      </c>
      <c r="HH32" s="729"/>
      <c r="HI32" s="718">
        <f t="shared" si="34"/>
        <v>0</v>
      </c>
      <c r="HJ32" s="730"/>
      <c r="HK32" s="730"/>
      <c r="HL32" s="775" t="str">
        <f t="shared" si="158"/>
        <v/>
      </c>
      <c r="HM32" s="1046" t="str">
        <f t="shared" si="159"/>
        <v/>
      </c>
      <c r="HN32" s="1058"/>
      <c r="HO32" s="746" t="str">
        <f t="shared" si="35"/>
        <v/>
      </c>
      <c r="HP32" s="722" t="str">
        <f t="shared" si="160"/>
        <v>90-2-L6</v>
      </c>
      <c r="HQ32" s="715" t="str">
        <f t="shared" si="161"/>
        <v>GTS-120</v>
      </c>
      <c r="HR32" s="715">
        <f t="shared" si="162"/>
        <v>690</v>
      </c>
      <c r="HS32" s="715" t="str">
        <f t="shared" si="163"/>
        <v>5%-7%</v>
      </c>
      <c r="HT32" s="729"/>
      <c r="HU32" s="718">
        <f t="shared" si="36"/>
        <v>0</v>
      </c>
      <c r="HV32" s="730"/>
      <c r="HW32" s="730"/>
      <c r="HX32" s="775" t="str">
        <f t="shared" si="164"/>
        <v/>
      </c>
      <c r="HY32" s="1046" t="str">
        <f t="shared" si="165"/>
        <v/>
      </c>
      <c r="HZ32" s="1058"/>
      <c r="IA32" s="746" t="str">
        <f t="shared" si="37"/>
        <v/>
      </c>
      <c r="IB32" s="722" t="str">
        <f t="shared" si="166"/>
        <v>90-2-L6</v>
      </c>
      <c r="IC32" s="715" t="str">
        <f t="shared" si="167"/>
        <v>GTS-120</v>
      </c>
      <c r="ID32" s="715">
        <f t="shared" si="168"/>
        <v>690</v>
      </c>
      <c r="IE32" s="715" t="str">
        <f t="shared" si="169"/>
        <v>5%-7%</v>
      </c>
      <c r="IF32" s="729"/>
      <c r="IG32" s="718">
        <f t="shared" si="38"/>
        <v>0</v>
      </c>
      <c r="IH32" s="730"/>
      <c r="II32" s="730"/>
      <c r="IJ32" s="775" t="str">
        <f t="shared" si="170"/>
        <v/>
      </c>
      <c r="IK32" s="1046" t="str">
        <f t="shared" si="171"/>
        <v/>
      </c>
      <c r="IL32" s="1058"/>
      <c r="IM32" s="746" t="str">
        <f t="shared" si="39"/>
        <v/>
      </c>
      <c r="IN32" s="731">
        <f t="shared" si="172"/>
        <v>0</v>
      </c>
      <c r="IO32" s="1047" t="str">
        <f t="shared" si="173"/>
        <v/>
      </c>
      <c r="IP32" s="722" t="str">
        <f t="shared" si="174"/>
        <v>90-2-L6</v>
      </c>
      <c r="IQ32" s="715" t="str">
        <f t="shared" si="175"/>
        <v>GTS-120</v>
      </c>
      <c r="IR32" s="715">
        <f t="shared" si="176"/>
        <v>690</v>
      </c>
      <c r="IS32" s="715" t="str">
        <f t="shared" si="177"/>
        <v>5%-7%</v>
      </c>
      <c r="IT32" s="729"/>
      <c r="IU32" s="718">
        <f t="shared" si="40"/>
        <v>0</v>
      </c>
      <c r="IV32" s="730"/>
      <c r="IW32" s="730"/>
      <c r="IX32" s="775" t="str">
        <f t="shared" si="178"/>
        <v/>
      </c>
      <c r="IY32" s="1046" t="str">
        <f t="shared" si="179"/>
        <v/>
      </c>
      <c r="IZ32" s="1058"/>
      <c r="JA32" s="746" t="str">
        <f t="shared" si="41"/>
        <v/>
      </c>
      <c r="JB32" s="722" t="str">
        <f t="shared" si="180"/>
        <v>90-2-L6</v>
      </c>
      <c r="JC32" s="715" t="str">
        <f t="shared" si="181"/>
        <v>GTS-120</v>
      </c>
      <c r="JD32" s="715">
        <f t="shared" si="182"/>
        <v>690</v>
      </c>
      <c r="JE32" s="715" t="str">
        <f t="shared" si="183"/>
        <v>5%-7%</v>
      </c>
      <c r="JF32" s="729"/>
      <c r="JG32" s="718">
        <f t="shared" si="42"/>
        <v>0</v>
      </c>
      <c r="JH32" s="730"/>
      <c r="JI32" s="730"/>
      <c r="JJ32" s="775" t="str">
        <f t="shared" si="184"/>
        <v/>
      </c>
      <c r="JK32" s="1046" t="str">
        <f t="shared" si="185"/>
        <v/>
      </c>
      <c r="JL32" s="1058"/>
      <c r="JM32" s="746" t="str">
        <f t="shared" si="43"/>
        <v/>
      </c>
      <c r="JN32" s="722" t="str">
        <f t="shared" si="186"/>
        <v>90-2-L6</v>
      </c>
      <c r="JO32" s="715" t="str">
        <f t="shared" si="187"/>
        <v>GTS-120</v>
      </c>
      <c r="JP32" s="715">
        <f t="shared" si="188"/>
        <v>690</v>
      </c>
      <c r="JQ32" s="715" t="str">
        <f t="shared" si="189"/>
        <v>5%-7%</v>
      </c>
      <c r="JR32" s="729"/>
      <c r="JS32" s="718">
        <f t="shared" si="44"/>
        <v>0</v>
      </c>
      <c r="JT32" s="730"/>
      <c r="JU32" s="730"/>
      <c r="JV32" s="775" t="str">
        <f t="shared" si="190"/>
        <v/>
      </c>
      <c r="JW32" s="1046" t="str">
        <f t="shared" si="191"/>
        <v/>
      </c>
      <c r="JX32" s="1058"/>
      <c r="JY32" s="746" t="str">
        <f t="shared" si="45"/>
        <v/>
      </c>
      <c r="JZ32" s="722" t="str">
        <f t="shared" si="192"/>
        <v>90-2-L6</v>
      </c>
      <c r="KA32" s="715" t="str">
        <f t="shared" si="193"/>
        <v>GTS-120</v>
      </c>
      <c r="KB32" s="715">
        <f t="shared" si="194"/>
        <v>690</v>
      </c>
      <c r="KC32" s="715" t="str">
        <f t="shared" si="195"/>
        <v>5%-7%</v>
      </c>
      <c r="KD32" s="729"/>
      <c r="KE32" s="718">
        <f t="shared" si="46"/>
        <v>0</v>
      </c>
      <c r="KF32" s="730"/>
      <c r="KG32" s="730"/>
      <c r="KH32" s="775" t="str">
        <f t="shared" si="196"/>
        <v/>
      </c>
      <c r="KI32" s="1046" t="str">
        <f t="shared" si="197"/>
        <v/>
      </c>
      <c r="KJ32" s="1058"/>
      <c r="KK32" s="746" t="str">
        <f t="shared" si="47"/>
        <v/>
      </c>
      <c r="KL32" s="722" t="str">
        <f t="shared" si="198"/>
        <v>90-2-L6</v>
      </c>
      <c r="KM32" s="715" t="str">
        <f t="shared" si="199"/>
        <v>GTS-120</v>
      </c>
      <c r="KN32" s="715">
        <f t="shared" si="200"/>
        <v>690</v>
      </c>
      <c r="KO32" s="715" t="str">
        <f t="shared" si="201"/>
        <v>5%-7%</v>
      </c>
      <c r="KP32" s="729"/>
      <c r="KQ32" s="718">
        <f t="shared" si="48"/>
        <v>0</v>
      </c>
      <c r="KR32" s="730"/>
      <c r="KS32" s="730"/>
      <c r="KT32" s="775" t="str">
        <f t="shared" si="202"/>
        <v/>
      </c>
      <c r="KU32" s="1046" t="str">
        <f t="shared" si="203"/>
        <v/>
      </c>
      <c r="KV32" s="1058"/>
      <c r="KW32" s="746" t="str">
        <f t="shared" si="49"/>
        <v/>
      </c>
      <c r="KX32" s="731">
        <f t="shared" si="204"/>
        <v>0</v>
      </c>
      <c r="KY32" s="1047" t="str">
        <f t="shared" si="205"/>
        <v/>
      </c>
    </row>
    <row r="33" spans="1:311" ht="15.75">
      <c r="A33" s="1021" t="s">
        <v>123</v>
      </c>
      <c r="B33" s="778" t="s">
        <v>160</v>
      </c>
      <c r="C33" s="715" t="str">
        <f>VLOOKUP($B33,'OP Info'!$C$4:$H$62,4,FALSE)</f>
        <v>GTS-120</v>
      </c>
      <c r="D33" s="715">
        <f>VLOOKUP($B33,'OP Info'!$C$4:$H$62,3,FALSE)</f>
        <v>850</v>
      </c>
      <c r="E33" s="747" t="str">
        <f>CONCATENATE(VLOOKUP($B33,'OP Info'!$C$4:$J$62,5,FALSE),"%-",VLOOKUP($B33,'OP Info'!$C$4:$J$62,6,FALSE),"%")</f>
        <v>7%-9%</v>
      </c>
      <c r="F33" s="729"/>
      <c r="G33" s="718">
        <f t="shared" si="0"/>
        <v>0</v>
      </c>
      <c r="H33" s="730"/>
      <c r="I33" s="730"/>
      <c r="J33" s="775" t="str">
        <f t="shared" ref="J33:J34" si="293">IF(F33="","",IF(G33&gt;0.069999,"",((8-ROUND(G33*100,1))*0.01)*D33))</f>
        <v/>
      </c>
      <c r="K33" s="776" t="str">
        <f t="shared" si="51"/>
        <v/>
      </c>
      <c r="L33" s="1058"/>
      <c r="M33" s="757" t="str">
        <f t="shared" si="1"/>
        <v/>
      </c>
      <c r="N33" s="772" t="str">
        <f t="shared" si="52"/>
        <v>100A-L6</v>
      </c>
      <c r="O33" s="715" t="str">
        <f t="shared" si="53"/>
        <v>GTS-120</v>
      </c>
      <c r="P33" s="715">
        <f t="shared" si="54"/>
        <v>850</v>
      </c>
      <c r="Q33" s="715" t="str">
        <f t="shared" si="55"/>
        <v>7%-9%</v>
      </c>
      <c r="R33" s="729"/>
      <c r="S33" s="718">
        <f t="shared" si="2"/>
        <v>0</v>
      </c>
      <c r="T33" s="730"/>
      <c r="U33" s="730"/>
      <c r="V33" s="775" t="str">
        <f t="shared" ref="V33:V34" si="294">IF(R33="","",IF(S33&gt;0.069999,"",((8-ROUND(S33*100,1))*0.01)*P33))</f>
        <v/>
      </c>
      <c r="W33" s="1046" t="str">
        <f t="shared" si="57"/>
        <v/>
      </c>
      <c r="X33" s="1058"/>
      <c r="Y33" s="721" t="str">
        <f t="shared" si="3"/>
        <v/>
      </c>
      <c r="Z33" s="722" t="str">
        <f t="shared" si="58"/>
        <v>100A-L6</v>
      </c>
      <c r="AA33" s="715" t="str">
        <f t="shared" si="59"/>
        <v>GTS-120</v>
      </c>
      <c r="AB33" s="715">
        <f t="shared" si="60"/>
        <v>850</v>
      </c>
      <c r="AC33" s="715" t="str">
        <f t="shared" si="61"/>
        <v>7%-9%</v>
      </c>
      <c r="AD33" s="729"/>
      <c r="AE33" s="718">
        <f t="shared" si="4"/>
        <v>0</v>
      </c>
      <c r="AF33" s="730"/>
      <c r="AG33" s="730"/>
      <c r="AH33" s="775" t="str">
        <f t="shared" ref="AH33:AH34" si="295">IF(AD33="","",IF(AE33&gt;0.069999,"",((8-ROUND(AE33*100,1))*0.01)*AB33))</f>
        <v/>
      </c>
      <c r="AI33" s="1046" t="str">
        <f t="shared" si="63"/>
        <v/>
      </c>
      <c r="AJ33" s="1058"/>
      <c r="AK33" s="721" t="str">
        <f t="shared" si="5"/>
        <v/>
      </c>
      <c r="AL33" s="722" t="str">
        <f t="shared" si="64"/>
        <v>100A-L6</v>
      </c>
      <c r="AM33" s="715" t="str">
        <f t="shared" si="65"/>
        <v>GTS-120</v>
      </c>
      <c r="AN33" s="715">
        <f t="shared" si="66"/>
        <v>850</v>
      </c>
      <c r="AO33" s="715" t="str">
        <f t="shared" si="67"/>
        <v>7%-9%</v>
      </c>
      <c r="AP33" s="729"/>
      <c r="AQ33" s="718">
        <f t="shared" si="6"/>
        <v>0</v>
      </c>
      <c r="AR33" s="730"/>
      <c r="AS33" s="730"/>
      <c r="AT33" s="775" t="str">
        <f t="shared" ref="AT33:AT34" si="296">IF(AP33="","",IF(AQ33&gt;0.069999,"",((8-ROUND(AQ33*100,1))*0.01)*AN33))</f>
        <v/>
      </c>
      <c r="AU33" s="1046" t="str">
        <f t="shared" si="69"/>
        <v/>
      </c>
      <c r="AV33" s="1058"/>
      <c r="AW33" s="721" t="str">
        <f t="shared" si="7"/>
        <v/>
      </c>
      <c r="AX33" s="722" t="str">
        <f t="shared" si="70"/>
        <v>100A-L6</v>
      </c>
      <c r="AY33" s="715" t="str">
        <f t="shared" si="71"/>
        <v>GTS-120</v>
      </c>
      <c r="AZ33" s="715">
        <f t="shared" si="72"/>
        <v>850</v>
      </c>
      <c r="BA33" s="715" t="str">
        <f t="shared" si="73"/>
        <v>7%-9%</v>
      </c>
      <c r="BB33" s="729"/>
      <c r="BC33" s="718">
        <f t="shared" si="8"/>
        <v>0</v>
      </c>
      <c r="BD33" s="730"/>
      <c r="BE33" s="730"/>
      <c r="BF33" s="775" t="str">
        <f t="shared" ref="BF33:BF34" si="297">IF(BB33="","",IF(BC33&gt;0.069999,"",((8-ROUND(BC33*100,1))*0.01)*AZ33))</f>
        <v/>
      </c>
      <c r="BG33" s="1046" t="str">
        <f t="shared" si="75"/>
        <v/>
      </c>
      <c r="BH33" s="1058"/>
      <c r="BI33" s="721" t="str">
        <f t="shared" si="9"/>
        <v/>
      </c>
      <c r="BJ33" s="731">
        <f t="shared" si="76"/>
        <v>0</v>
      </c>
      <c r="BK33" s="1047" t="str">
        <f t="shared" si="77"/>
        <v/>
      </c>
      <c r="BL33" s="722" t="str">
        <f t="shared" si="78"/>
        <v>100A-L6</v>
      </c>
      <c r="BM33" s="715" t="str">
        <f t="shared" si="79"/>
        <v>GTS-120</v>
      </c>
      <c r="BN33" s="715">
        <f t="shared" si="80"/>
        <v>850</v>
      </c>
      <c r="BO33" s="715" t="str">
        <f t="shared" si="81"/>
        <v>7%-9%</v>
      </c>
      <c r="BP33" s="729"/>
      <c r="BQ33" s="718">
        <f t="shared" si="10"/>
        <v>0</v>
      </c>
      <c r="BR33" s="730"/>
      <c r="BS33" s="730"/>
      <c r="BT33" s="775" t="str">
        <f t="shared" ref="BT33:BT34" si="298">IF(BP33="","",IF(BQ33&gt;0.069999,"",((8-ROUND(BQ33*100,1))*0.01)*BN33))</f>
        <v/>
      </c>
      <c r="BU33" s="1046" t="str">
        <f t="shared" si="83"/>
        <v/>
      </c>
      <c r="BV33" s="1058"/>
      <c r="BW33" s="746" t="str">
        <f t="shared" si="11"/>
        <v/>
      </c>
      <c r="BX33" s="722" t="str">
        <f t="shared" si="84"/>
        <v>100A-L6</v>
      </c>
      <c r="BY33" s="715" t="str">
        <f t="shared" si="85"/>
        <v>GTS-120</v>
      </c>
      <c r="BZ33" s="715">
        <f t="shared" si="86"/>
        <v>850</v>
      </c>
      <c r="CA33" s="715" t="str">
        <f t="shared" si="87"/>
        <v>7%-9%</v>
      </c>
      <c r="CB33" s="729"/>
      <c r="CC33" s="718">
        <f t="shared" si="12"/>
        <v>0</v>
      </c>
      <c r="CD33" s="730"/>
      <c r="CE33" s="730"/>
      <c r="CF33" s="775" t="str">
        <f t="shared" ref="CF33:CF34" si="299">IF(CB33="","",IF(CC33&gt;0.069999,"",((8-ROUND(CC33*100,1))*0.01)*BZ33))</f>
        <v/>
      </c>
      <c r="CG33" s="1046" t="str">
        <f t="shared" si="89"/>
        <v/>
      </c>
      <c r="CH33" s="1058"/>
      <c r="CI33" s="746" t="str">
        <f t="shared" si="13"/>
        <v/>
      </c>
      <c r="CJ33" s="722" t="str">
        <f t="shared" si="90"/>
        <v>100A-L6</v>
      </c>
      <c r="CK33" s="715" t="str">
        <f t="shared" si="91"/>
        <v>GTS-120</v>
      </c>
      <c r="CL33" s="715">
        <f t="shared" si="92"/>
        <v>850</v>
      </c>
      <c r="CM33" s="715" t="str">
        <f t="shared" si="93"/>
        <v>7%-9%</v>
      </c>
      <c r="CN33" s="729"/>
      <c r="CO33" s="718">
        <f t="shared" si="14"/>
        <v>0</v>
      </c>
      <c r="CP33" s="730"/>
      <c r="CQ33" s="730"/>
      <c r="CR33" s="775" t="str">
        <f t="shared" ref="CR33:CR34" si="300">IF(CN33="","",IF(CO33&gt;0.069999,"",((8-ROUND(CO33*100,1))*0.01)*CL33))</f>
        <v/>
      </c>
      <c r="CS33" s="1046" t="str">
        <f t="shared" si="95"/>
        <v/>
      </c>
      <c r="CT33" s="1058"/>
      <c r="CU33" s="746" t="str">
        <f t="shared" si="15"/>
        <v/>
      </c>
      <c r="CV33" s="722" t="str">
        <f t="shared" si="96"/>
        <v>100A-L6</v>
      </c>
      <c r="CW33" s="715" t="str">
        <f t="shared" si="97"/>
        <v>GTS-120</v>
      </c>
      <c r="CX33" s="715">
        <f t="shared" si="98"/>
        <v>850</v>
      </c>
      <c r="CY33" s="715" t="str">
        <f t="shared" si="99"/>
        <v>7%-9%</v>
      </c>
      <c r="CZ33" s="729"/>
      <c r="DA33" s="718">
        <f t="shared" si="16"/>
        <v>0</v>
      </c>
      <c r="DB33" s="730"/>
      <c r="DC33" s="730"/>
      <c r="DD33" s="775" t="str">
        <f t="shared" ref="DD33:DD34" si="301">IF(CZ33="","",IF(DA33&gt;0.069999,"",((8-ROUND(DA33*100,1))*0.01)*CX33))</f>
        <v/>
      </c>
      <c r="DE33" s="1046" t="str">
        <f t="shared" si="101"/>
        <v/>
      </c>
      <c r="DF33" s="1058"/>
      <c r="DG33" s="746" t="str">
        <f t="shared" si="17"/>
        <v/>
      </c>
      <c r="DH33" s="722" t="str">
        <f t="shared" si="102"/>
        <v>100A-L6</v>
      </c>
      <c r="DI33" s="715" t="str">
        <f t="shared" si="103"/>
        <v>GTS-120</v>
      </c>
      <c r="DJ33" s="715">
        <f t="shared" si="104"/>
        <v>850</v>
      </c>
      <c r="DK33" s="715" t="str">
        <f t="shared" si="105"/>
        <v>7%-9%</v>
      </c>
      <c r="DL33" s="729"/>
      <c r="DM33" s="718">
        <f t="shared" si="18"/>
        <v>0</v>
      </c>
      <c r="DN33" s="730"/>
      <c r="DO33" s="730"/>
      <c r="DP33" s="775" t="str">
        <f t="shared" ref="DP33:DP34" si="302">IF(DL33="","",IF(DM33&gt;0.069999,"",((8-ROUND(DM33*100,1))*0.01)*DJ33))</f>
        <v/>
      </c>
      <c r="DQ33" s="1046" t="str">
        <f t="shared" si="107"/>
        <v/>
      </c>
      <c r="DR33" s="1058"/>
      <c r="DS33" s="746" t="str">
        <f t="shared" si="19"/>
        <v/>
      </c>
      <c r="DT33" s="731">
        <f t="shared" si="108"/>
        <v>0</v>
      </c>
      <c r="DU33" s="1047" t="str">
        <f t="shared" si="109"/>
        <v/>
      </c>
      <c r="DV33" s="722" t="str">
        <f t="shared" si="110"/>
        <v>100A-L6</v>
      </c>
      <c r="DW33" s="715" t="str">
        <f t="shared" si="111"/>
        <v>GTS-120</v>
      </c>
      <c r="DX33" s="715">
        <f t="shared" si="112"/>
        <v>850</v>
      </c>
      <c r="DY33" s="715" t="str">
        <f t="shared" si="113"/>
        <v>7%-9%</v>
      </c>
      <c r="DZ33" s="729"/>
      <c r="EA33" s="718">
        <f t="shared" si="20"/>
        <v>0</v>
      </c>
      <c r="EB33" s="730"/>
      <c r="EC33" s="730"/>
      <c r="ED33" s="775" t="str">
        <f t="shared" ref="ED33:ED34" si="303">IF(DZ33="","",IF(EA33&gt;0.069999,"",((8-ROUND(EA33*100,1))*0.01)*DX33))</f>
        <v/>
      </c>
      <c r="EE33" s="1046" t="str">
        <f t="shared" si="115"/>
        <v/>
      </c>
      <c r="EF33" s="1058"/>
      <c r="EG33" s="746" t="str">
        <f t="shared" si="21"/>
        <v/>
      </c>
      <c r="EH33" s="722" t="str">
        <f t="shared" si="116"/>
        <v>100A-L6</v>
      </c>
      <c r="EI33" s="715" t="str">
        <f t="shared" si="117"/>
        <v>GTS-120</v>
      </c>
      <c r="EJ33" s="715">
        <f t="shared" si="118"/>
        <v>850</v>
      </c>
      <c r="EK33" s="715" t="str">
        <f t="shared" si="119"/>
        <v>7%-9%</v>
      </c>
      <c r="EL33" s="729"/>
      <c r="EM33" s="718">
        <f t="shared" si="22"/>
        <v>0</v>
      </c>
      <c r="EN33" s="730"/>
      <c r="EO33" s="730"/>
      <c r="EP33" s="775" t="str">
        <f t="shared" ref="EP33:EP34" si="304">IF(EL33="","",IF(EM33&gt;0.069999,"",((8-ROUND(EM33*100,1))*0.01)*EJ33))</f>
        <v/>
      </c>
      <c r="EQ33" s="1046" t="str">
        <f t="shared" si="121"/>
        <v/>
      </c>
      <c r="ER33" s="1058"/>
      <c r="ES33" s="746" t="str">
        <f t="shared" si="23"/>
        <v/>
      </c>
      <c r="ET33" s="722" t="str">
        <f t="shared" si="122"/>
        <v>100A-L6</v>
      </c>
      <c r="EU33" s="715" t="str">
        <f t="shared" si="123"/>
        <v>GTS-120</v>
      </c>
      <c r="EV33" s="715">
        <f t="shared" si="124"/>
        <v>850</v>
      </c>
      <c r="EW33" s="715" t="str">
        <f t="shared" si="125"/>
        <v>7%-9%</v>
      </c>
      <c r="EX33" s="729"/>
      <c r="EY33" s="718">
        <f t="shared" si="24"/>
        <v>0</v>
      </c>
      <c r="EZ33" s="730"/>
      <c r="FA33" s="730"/>
      <c r="FB33" s="775" t="str">
        <f t="shared" ref="FB33:FB34" si="305">IF(EX33="","",IF(EY33&gt;0.069999,"",((8-ROUND(EY33*100,1))*0.01)*EV33))</f>
        <v/>
      </c>
      <c r="FC33" s="1046" t="str">
        <f t="shared" si="127"/>
        <v/>
      </c>
      <c r="FD33" s="1058"/>
      <c r="FE33" s="746" t="str">
        <f t="shared" si="25"/>
        <v/>
      </c>
      <c r="FF33" s="722" t="str">
        <f t="shared" si="128"/>
        <v>100A-L6</v>
      </c>
      <c r="FG33" s="715" t="str">
        <f t="shared" si="129"/>
        <v>GTS-120</v>
      </c>
      <c r="FH33" s="715">
        <f t="shared" si="130"/>
        <v>850</v>
      </c>
      <c r="FI33" s="715" t="str">
        <f t="shared" si="131"/>
        <v>7%-9%</v>
      </c>
      <c r="FJ33" s="729"/>
      <c r="FK33" s="718">
        <f t="shared" si="26"/>
        <v>0</v>
      </c>
      <c r="FL33" s="730"/>
      <c r="FM33" s="730"/>
      <c r="FN33" s="775" t="str">
        <f t="shared" ref="FN33:FN34" si="306">IF(FJ33="","",IF(FK33&gt;0.069999,"",((8-ROUND(FK33*100,1))*0.01)*FH33))</f>
        <v/>
      </c>
      <c r="FO33" s="1046" t="str">
        <f t="shared" si="133"/>
        <v/>
      </c>
      <c r="FP33" s="1058"/>
      <c r="FQ33" s="746" t="str">
        <f t="shared" si="27"/>
        <v/>
      </c>
      <c r="FR33" s="722" t="str">
        <f t="shared" si="134"/>
        <v>100A-L6</v>
      </c>
      <c r="FS33" s="715" t="str">
        <f t="shared" si="135"/>
        <v>GTS-120</v>
      </c>
      <c r="FT33" s="715">
        <f t="shared" si="136"/>
        <v>850</v>
      </c>
      <c r="FU33" s="715" t="str">
        <f t="shared" si="137"/>
        <v>7%-9%</v>
      </c>
      <c r="FV33" s="729"/>
      <c r="FW33" s="718">
        <f t="shared" si="28"/>
        <v>0</v>
      </c>
      <c r="FX33" s="730"/>
      <c r="FY33" s="730"/>
      <c r="FZ33" s="775" t="str">
        <f t="shared" ref="FZ33:FZ34" si="307">IF(FV33="","",IF(FW33&gt;0.069999,"",((8-ROUND(FW33*100,1))*0.01)*FT33))</f>
        <v/>
      </c>
      <c r="GA33" s="1046" t="str">
        <f t="shared" si="139"/>
        <v/>
      </c>
      <c r="GB33" s="1058"/>
      <c r="GC33" s="746" t="str">
        <f t="shared" si="29"/>
        <v/>
      </c>
      <c r="GD33" s="731">
        <f t="shared" si="140"/>
        <v>0</v>
      </c>
      <c r="GE33" s="1047" t="str">
        <f t="shared" si="141"/>
        <v/>
      </c>
      <c r="GF33" s="722" t="str">
        <f t="shared" si="142"/>
        <v>100A-L6</v>
      </c>
      <c r="GG33" s="715" t="str">
        <f t="shared" si="143"/>
        <v>GTS-120</v>
      </c>
      <c r="GH33" s="715">
        <f t="shared" si="144"/>
        <v>850</v>
      </c>
      <c r="GI33" s="715" t="str">
        <f t="shared" si="145"/>
        <v>7%-9%</v>
      </c>
      <c r="GJ33" s="729"/>
      <c r="GK33" s="718">
        <f t="shared" si="30"/>
        <v>0</v>
      </c>
      <c r="GL33" s="730"/>
      <c r="GM33" s="730"/>
      <c r="GN33" s="775" t="str">
        <f t="shared" ref="GN33:GN34" si="308">IF(GJ33="","",IF(GK33&gt;0.069999,"",((8-ROUND(GK33*100,1))*0.01)*GH33))</f>
        <v/>
      </c>
      <c r="GO33" s="1046" t="str">
        <f t="shared" si="147"/>
        <v/>
      </c>
      <c r="GP33" s="1058"/>
      <c r="GQ33" s="746" t="str">
        <f t="shared" si="31"/>
        <v/>
      </c>
      <c r="GR33" s="722" t="str">
        <f t="shared" si="148"/>
        <v>100A-L6</v>
      </c>
      <c r="GS33" s="715" t="str">
        <f t="shared" si="149"/>
        <v>GTS-120</v>
      </c>
      <c r="GT33" s="715">
        <f t="shared" si="150"/>
        <v>850</v>
      </c>
      <c r="GU33" s="715" t="str">
        <f t="shared" si="151"/>
        <v>7%-9%</v>
      </c>
      <c r="GV33" s="729"/>
      <c r="GW33" s="718">
        <f t="shared" si="32"/>
        <v>0</v>
      </c>
      <c r="GX33" s="730"/>
      <c r="GY33" s="730"/>
      <c r="GZ33" s="775" t="str">
        <f t="shared" ref="GZ33:GZ34" si="309">IF(GV33="","",IF(GW33&gt;0.069999,"",((8-ROUND(GW33*100,1))*0.01)*GT33))</f>
        <v/>
      </c>
      <c r="HA33" s="1046" t="str">
        <f t="shared" si="153"/>
        <v/>
      </c>
      <c r="HB33" s="1058"/>
      <c r="HC33" s="746" t="str">
        <f t="shared" si="33"/>
        <v/>
      </c>
      <c r="HD33" s="722" t="str">
        <f t="shared" si="154"/>
        <v>100A-L6</v>
      </c>
      <c r="HE33" s="715" t="str">
        <f t="shared" si="155"/>
        <v>GTS-120</v>
      </c>
      <c r="HF33" s="715">
        <f t="shared" si="156"/>
        <v>850</v>
      </c>
      <c r="HG33" s="715" t="str">
        <f t="shared" si="157"/>
        <v>7%-9%</v>
      </c>
      <c r="HH33" s="729"/>
      <c r="HI33" s="718">
        <f t="shared" si="34"/>
        <v>0</v>
      </c>
      <c r="HJ33" s="730"/>
      <c r="HK33" s="730"/>
      <c r="HL33" s="775" t="str">
        <f t="shared" ref="HL33:HL34" si="310">IF(HH33="","",IF(HI33&gt;0.069999,"",((8-ROUND(HI33*100,1))*0.01)*HF33))</f>
        <v/>
      </c>
      <c r="HM33" s="1046" t="str">
        <f t="shared" si="159"/>
        <v/>
      </c>
      <c r="HN33" s="1058"/>
      <c r="HO33" s="746" t="str">
        <f t="shared" si="35"/>
        <v/>
      </c>
      <c r="HP33" s="722" t="str">
        <f t="shared" si="160"/>
        <v>100A-L6</v>
      </c>
      <c r="HQ33" s="715" t="str">
        <f t="shared" si="161"/>
        <v>GTS-120</v>
      </c>
      <c r="HR33" s="715">
        <f t="shared" si="162"/>
        <v>850</v>
      </c>
      <c r="HS33" s="715" t="str">
        <f t="shared" si="163"/>
        <v>7%-9%</v>
      </c>
      <c r="HT33" s="729"/>
      <c r="HU33" s="718">
        <f t="shared" si="36"/>
        <v>0</v>
      </c>
      <c r="HV33" s="730"/>
      <c r="HW33" s="730"/>
      <c r="HX33" s="775" t="str">
        <f t="shared" ref="HX33:HX34" si="311">IF(HT33="","",IF(HU33&gt;0.069999,"",((8-ROUND(HU33*100,1))*0.01)*HR33))</f>
        <v/>
      </c>
      <c r="HY33" s="1046" t="str">
        <f t="shared" si="165"/>
        <v/>
      </c>
      <c r="HZ33" s="1058"/>
      <c r="IA33" s="746" t="str">
        <f t="shared" si="37"/>
        <v/>
      </c>
      <c r="IB33" s="722" t="str">
        <f t="shared" si="166"/>
        <v>100A-L6</v>
      </c>
      <c r="IC33" s="715" t="str">
        <f t="shared" si="167"/>
        <v>GTS-120</v>
      </c>
      <c r="ID33" s="715">
        <f t="shared" si="168"/>
        <v>850</v>
      </c>
      <c r="IE33" s="715" t="str">
        <f t="shared" si="169"/>
        <v>7%-9%</v>
      </c>
      <c r="IF33" s="729"/>
      <c r="IG33" s="718">
        <f t="shared" si="38"/>
        <v>0</v>
      </c>
      <c r="IH33" s="730"/>
      <c r="II33" s="730"/>
      <c r="IJ33" s="775" t="str">
        <f t="shared" ref="IJ33:IJ34" si="312">IF(IF33="","",IF(IG33&gt;0.069999,"",((8-ROUND(IG33*100,1))*0.01)*ID33))</f>
        <v/>
      </c>
      <c r="IK33" s="1046" t="str">
        <f t="shared" si="171"/>
        <v/>
      </c>
      <c r="IL33" s="1058"/>
      <c r="IM33" s="746" t="str">
        <f t="shared" si="39"/>
        <v/>
      </c>
      <c r="IN33" s="731">
        <f t="shared" si="172"/>
        <v>0</v>
      </c>
      <c r="IO33" s="1047" t="str">
        <f t="shared" si="173"/>
        <v/>
      </c>
      <c r="IP33" s="722" t="str">
        <f t="shared" si="174"/>
        <v>100A-L6</v>
      </c>
      <c r="IQ33" s="715" t="str">
        <f t="shared" si="175"/>
        <v>GTS-120</v>
      </c>
      <c r="IR33" s="715">
        <f t="shared" si="176"/>
        <v>850</v>
      </c>
      <c r="IS33" s="715" t="str">
        <f t="shared" si="177"/>
        <v>7%-9%</v>
      </c>
      <c r="IT33" s="729"/>
      <c r="IU33" s="718">
        <f t="shared" si="40"/>
        <v>0</v>
      </c>
      <c r="IV33" s="730"/>
      <c r="IW33" s="730"/>
      <c r="IX33" s="775" t="str">
        <f t="shared" ref="IX33:IX34" si="313">IF(IT33="","",IF(IU33&gt;0.069999,"",((8-ROUND(IU33*100,1))*0.01)*IR33))</f>
        <v/>
      </c>
      <c r="IY33" s="1046" t="str">
        <f t="shared" si="179"/>
        <v/>
      </c>
      <c r="IZ33" s="1058"/>
      <c r="JA33" s="746" t="str">
        <f t="shared" si="41"/>
        <v/>
      </c>
      <c r="JB33" s="722" t="str">
        <f t="shared" si="180"/>
        <v>100A-L6</v>
      </c>
      <c r="JC33" s="715" t="str">
        <f t="shared" si="181"/>
        <v>GTS-120</v>
      </c>
      <c r="JD33" s="715">
        <f t="shared" si="182"/>
        <v>850</v>
      </c>
      <c r="JE33" s="715" t="str">
        <f t="shared" si="183"/>
        <v>7%-9%</v>
      </c>
      <c r="JF33" s="729"/>
      <c r="JG33" s="718">
        <f t="shared" si="42"/>
        <v>0</v>
      </c>
      <c r="JH33" s="730"/>
      <c r="JI33" s="730"/>
      <c r="JJ33" s="775" t="str">
        <f t="shared" ref="JJ33:JJ34" si="314">IF(JF33="","",IF(JG33&gt;0.069999,"",((8-ROUND(JG33*100,1))*0.01)*JD33))</f>
        <v/>
      </c>
      <c r="JK33" s="1046" t="str">
        <f t="shared" si="185"/>
        <v/>
      </c>
      <c r="JL33" s="1058"/>
      <c r="JM33" s="746" t="str">
        <f t="shared" si="43"/>
        <v/>
      </c>
      <c r="JN33" s="722" t="str">
        <f t="shared" si="186"/>
        <v>100A-L6</v>
      </c>
      <c r="JO33" s="715" t="str">
        <f t="shared" si="187"/>
        <v>GTS-120</v>
      </c>
      <c r="JP33" s="715">
        <f t="shared" si="188"/>
        <v>850</v>
      </c>
      <c r="JQ33" s="715" t="str">
        <f t="shared" si="189"/>
        <v>7%-9%</v>
      </c>
      <c r="JR33" s="729"/>
      <c r="JS33" s="718">
        <f t="shared" si="44"/>
        <v>0</v>
      </c>
      <c r="JT33" s="730"/>
      <c r="JU33" s="730"/>
      <c r="JV33" s="775" t="str">
        <f t="shared" ref="JV33:JV34" si="315">IF(JR33="","",IF(JS33&gt;0.069999,"",((8-ROUND(JS33*100,1))*0.01)*JP33))</f>
        <v/>
      </c>
      <c r="JW33" s="1046" t="str">
        <f t="shared" si="191"/>
        <v/>
      </c>
      <c r="JX33" s="1058"/>
      <c r="JY33" s="746" t="str">
        <f t="shared" si="45"/>
        <v/>
      </c>
      <c r="JZ33" s="722" t="str">
        <f t="shared" si="192"/>
        <v>100A-L6</v>
      </c>
      <c r="KA33" s="715" t="str">
        <f t="shared" si="193"/>
        <v>GTS-120</v>
      </c>
      <c r="KB33" s="715">
        <f t="shared" si="194"/>
        <v>850</v>
      </c>
      <c r="KC33" s="715" t="str">
        <f t="shared" si="195"/>
        <v>7%-9%</v>
      </c>
      <c r="KD33" s="729"/>
      <c r="KE33" s="718">
        <f t="shared" si="46"/>
        <v>0</v>
      </c>
      <c r="KF33" s="730"/>
      <c r="KG33" s="730"/>
      <c r="KH33" s="775" t="str">
        <f t="shared" ref="KH33:KH34" si="316">IF(KD33="","",IF(KE33&gt;0.069999,"",((8-ROUND(KE33*100,1))*0.01)*KB33))</f>
        <v/>
      </c>
      <c r="KI33" s="1046" t="str">
        <f t="shared" si="197"/>
        <v/>
      </c>
      <c r="KJ33" s="1058"/>
      <c r="KK33" s="746" t="str">
        <f t="shared" si="47"/>
        <v/>
      </c>
      <c r="KL33" s="722" t="str">
        <f t="shared" si="198"/>
        <v>100A-L6</v>
      </c>
      <c r="KM33" s="715" t="str">
        <f t="shared" si="199"/>
        <v>GTS-120</v>
      </c>
      <c r="KN33" s="715">
        <f t="shared" si="200"/>
        <v>850</v>
      </c>
      <c r="KO33" s="715" t="str">
        <f t="shared" si="201"/>
        <v>7%-9%</v>
      </c>
      <c r="KP33" s="729"/>
      <c r="KQ33" s="718">
        <f t="shared" si="48"/>
        <v>0</v>
      </c>
      <c r="KR33" s="730"/>
      <c r="KS33" s="730"/>
      <c r="KT33" s="775" t="str">
        <f t="shared" ref="KT33:KT34" si="317">IF(KP33="","",IF(KQ33&gt;0.069999,"",((8-ROUND(KQ33*100,1))*0.01)*KN33))</f>
        <v/>
      </c>
      <c r="KU33" s="1046" t="str">
        <f t="shared" si="203"/>
        <v/>
      </c>
      <c r="KV33" s="1058"/>
      <c r="KW33" s="746" t="str">
        <f t="shared" si="49"/>
        <v/>
      </c>
      <c r="KX33" s="731">
        <f t="shared" si="204"/>
        <v>0</v>
      </c>
      <c r="KY33" s="1047" t="str">
        <f t="shared" si="205"/>
        <v/>
      </c>
    </row>
    <row r="34" spans="1:311" ht="15.75">
      <c r="A34" s="1021" t="s">
        <v>123</v>
      </c>
      <c r="B34" s="779" t="s">
        <v>162</v>
      </c>
      <c r="C34" s="780" t="str">
        <f>VLOOKUP($B34,'OP Info'!$C$4:$H$62,4,FALSE)</f>
        <v>GTS-120</v>
      </c>
      <c r="D34" s="780">
        <f>VLOOKUP($B34,'OP Info'!$C$4:$H$62,3,FALSE)</f>
        <v>850</v>
      </c>
      <c r="E34" s="781" t="str">
        <f>CONCATENATE(VLOOKUP($B34,'OP Info'!$C$4:$J$62,5,FALSE),"%-",VLOOKUP($B34,'OP Info'!$C$4:$J$62,6,FALSE),"%")</f>
        <v>7%-9%</v>
      </c>
      <c r="F34" s="1059"/>
      <c r="G34" s="782">
        <f t="shared" si="0"/>
        <v>0</v>
      </c>
      <c r="H34" s="1060"/>
      <c r="I34" s="1060"/>
      <c r="J34" s="783" t="str">
        <f t="shared" si="293"/>
        <v/>
      </c>
      <c r="K34" s="1051" t="str">
        <f t="shared" si="51"/>
        <v/>
      </c>
      <c r="L34" s="1061"/>
      <c r="M34" s="784" t="str">
        <f t="shared" si="1"/>
        <v/>
      </c>
      <c r="N34" s="772" t="str">
        <f t="shared" si="52"/>
        <v>100B-L6</v>
      </c>
      <c r="O34" s="715" t="str">
        <f t="shared" si="53"/>
        <v>GTS-120</v>
      </c>
      <c r="P34" s="715">
        <f t="shared" si="54"/>
        <v>850</v>
      </c>
      <c r="Q34" s="715" t="str">
        <f t="shared" si="55"/>
        <v>7%-9%</v>
      </c>
      <c r="R34" s="729"/>
      <c r="S34" s="718">
        <f t="shared" si="2"/>
        <v>0</v>
      </c>
      <c r="T34" s="730"/>
      <c r="U34" s="730"/>
      <c r="V34" s="783" t="str">
        <f t="shared" si="294"/>
        <v/>
      </c>
      <c r="W34" s="1046" t="str">
        <f t="shared" si="57"/>
        <v/>
      </c>
      <c r="X34" s="1058"/>
      <c r="Y34" s="721" t="str">
        <f t="shared" si="3"/>
        <v/>
      </c>
      <c r="Z34" s="772" t="str">
        <f t="shared" si="58"/>
        <v>100B-L6</v>
      </c>
      <c r="AA34" s="715" t="str">
        <f t="shared" si="59"/>
        <v>GTS-120</v>
      </c>
      <c r="AB34" s="715">
        <f t="shared" si="60"/>
        <v>850</v>
      </c>
      <c r="AC34" s="715" t="str">
        <f t="shared" si="61"/>
        <v>7%-9%</v>
      </c>
      <c r="AD34" s="729"/>
      <c r="AE34" s="718">
        <f t="shared" si="4"/>
        <v>0</v>
      </c>
      <c r="AF34" s="730"/>
      <c r="AG34" s="730"/>
      <c r="AH34" s="783" t="str">
        <f t="shared" si="295"/>
        <v/>
      </c>
      <c r="AI34" s="1046" t="str">
        <f t="shared" si="63"/>
        <v/>
      </c>
      <c r="AJ34" s="1058"/>
      <c r="AK34" s="721" t="str">
        <f t="shared" si="5"/>
        <v/>
      </c>
      <c r="AL34" s="772" t="str">
        <f t="shared" si="64"/>
        <v>100B-L6</v>
      </c>
      <c r="AM34" s="715" t="str">
        <f t="shared" si="65"/>
        <v>GTS-120</v>
      </c>
      <c r="AN34" s="715">
        <f t="shared" si="66"/>
        <v>850</v>
      </c>
      <c r="AO34" s="715" t="str">
        <f t="shared" si="67"/>
        <v>7%-9%</v>
      </c>
      <c r="AP34" s="729"/>
      <c r="AQ34" s="718">
        <f t="shared" si="6"/>
        <v>0</v>
      </c>
      <c r="AR34" s="730"/>
      <c r="AS34" s="730"/>
      <c r="AT34" s="783" t="str">
        <f t="shared" si="296"/>
        <v/>
      </c>
      <c r="AU34" s="1046" t="str">
        <f t="shared" si="69"/>
        <v/>
      </c>
      <c r="AV34" s="1058"/>
      <c r="AW34" s="721" t="str">
        <f t="shared" si="7"/>
        <v/>
      </c>
      <c r="AX34" s="772" t="str">
        <f t="shared" si="70"/>
        <v>100B-L6</v>
      </c>
      <c r="AY34" s="715" t="str">
        <f t="shared" si="71"/>
        <v>GTS-120</v>
      </c>
      <c r="AZ34" s="715">
        <f t="shared" si="72"/>
        <v>850</v>
      </c>
      <c r="BA34" s="715" t="str">
        <f t="shared" si="73"/>
        <v>7%-9%</v>
      </c>
      <c r="BB34" s="729"/>
      <c r="BC34" s="718">
        <f t="shared" si="8"/>
        <v>0</v>
      </c>
      <c r="BD34" s="730"/>
      <c r="BE34" s="730"/>
      <c r="BF34" s="783" t="str">
        <f t="shared" si="297"/>
        <v/>
      </c>
      <c r="BG34" s="1046" t="str">
        <f t="shared" si="75"/>
        <v/>
      </c>
      <c r="BH34" s="1058"/>
      <c r="BI34" s="721" t="str">
        <f t="shared" si="9"/>
        <v/>
      </c>
      <c r="BJ34" s="731">
        <f t="shared" si="76"/>
        <v>0</v>
      </c>
      <c r="BK34" s="1047" t="str">
        <f t="shared" si="77"/>
        <v/>
      </c>
      <c r="BL34" s="772" t="str">
        <f t="shared" si="78"/>
        <v>100B-L6</v>
      </c>
      <c r="BM34" s="715" t="str">
        <f t="shared" si="79"/>
        <v>GTS-120</v>
      </c>
      <c r="BN34" s="715">
        <f t="shared" si="80"/>
        <v>850</v>
      </c>
      <c r="BO34" s="715" t="str">
        <f t="shared" si="81"/>
        <v>7%-9%</v>
      </c>
      <c r="BP34" s="729"/>
      <c r="BQ34" s="718">
        <f t="shared" si="10"/>
        <v>0</v>
      </c>
      <c r="BR34" s="730"/>
      <c r="BS34" s="730"/>
      <c r="BT34" s="783" t="str">
        <f t="shared" si="298"/>
        <v/>
      </c>
      <c r="BU34" s="1046" t="str">
        <f t="shared" si="83"/>
        <v/>
      </c>
      <c r="BV34" s="1058"/>
      <c r="BW34" s="746" t="str">
        <f t="shared" si="11"/>
        <v/>
      </c>
      <c r="BX34" s="772" t="str">
        <f t="shared" si="84"/>
        <v>100B-L6</v>
      </c>
      <c r="BY34" s="715" t="str">
        <f t="shared" si="85"/>
        <v>GTS-120</v>
      </c>
      <c r="BZ34" s="715">
        <f t="shared" si="86"/>
        <v>850</v>
      </c>
      <c r="CA34" s="715" t="str">
        <f t="shared" si="87"/>
        <v>7%-9%</v>
      </c>
      <c r="CB34" s="729"/>
      <c r="CC34" s="718">
        <f t="shared" si="12"/>
        <v>0</v>
      </c>
      <c r="CD34" s="730"/>
      <c r="CE34" s="730"/>
      <c r="CF34" s="783" t="str">
        <f t="shared" si="299"/>
        <v/>
      </c>
      <c r="CG34" s="1046" t="str">
        <f t="shared" si="89"/>
        <v/>
      </c>
      <c r="CH34" s="1058"/>
      <c r="CI34" s="746" t="str">
        <f t="shared" si="13"/>
        <v/>
      </c>
      <c r="CJ34" s="772" t="str">
        <f t="shared" si="90"/>
        <v>100B-L6</v>
      </c>
      <c r="CK34" s="715" t="str">
        <f t="shared" si="91"/>
        <v>GTS-120</v>
      </c>
      <c r="CL34" s="715">
        <f t="shared" si="92"/>
        <v>850</v>
      </c>
      <c r="CM34" s="715" t="str">
        <f t="shared" si="93"/>
        <v>7%-9%</v>
      </c>
      <c r="CN34" s="729"/>
      <c r="CO34" s="718">
        <f t="shared" si="14"/>
        <v>0</v>
      </c>
      <c r="CP34" s="730"/>
      <c r="CQ34" s="730"/>
      <c r="CR34" s="783" t="str">
        <f t="shared" si="300"/>
        <v/>
      </c>
      <c r="CS34" s="1046" t="str">
        <f t="shared" si="95"/>
        <v/>
      </c>
      <c r="CT34" s="1058"/>
      <c r="CU34" s="746" t="str">
        <f t="shared" si="15"/>
        <v/>
      </c>
      <c r="CV34" s="772" t="str">
        <f t="shared" si="96"/>
        <v>100B-L6</v>
      </c>
      <c r="CW34" s="715" t="str">
        <f t="shared" si="97"/>
        <v>GTS-120</v>
      </c>
      <c r="CX34" s="715">
        <f t="shared" si="98"/>
        <v>850</v>
      </c>
      <c r="CY34" s="715" t="str">
        <f t="shared" si="99"/>
        <v>7%-9%</v>
      </c>
      <c r="CZ34" s="729"/>
      <c r="DA34" s="718">
        <f t="shared" si="16"/>
        <v>0</v>
      </c>
      <c r="DB34" s="730"/>
      <c r="DC34" s="730"/>
      <c r="DD34" s="783" t="str">
        <f t="shared" si="301"/>
        <v/>
      </c>
      <c r="DE34" s="1046" t="str">
        <f t="shared" si="101"/>
        <v/>
      </c>
      <c r="DF34" s="1058"/>
      <c r="DG34" s="746" t="str">
        <f t="shared" si="17"/>
        <v/>
      </c>
      <c r="DH34" s="772" t="str">
        <f t="shared" si="102"/>
        <v>100B-L6</v>
      </c>
      <c r="DI34" s="715" t="str">
        <f t="shared" si="103"/>
        <v>GTS-120</v>
      </c>
      <c r="DJ34" s="715">
        <f t="shared" si="104"/>
        <v>850</v>
      </c>
      <c r="DK34" s="715" t="str">
        <f t="shared" si="105"/>
        <v>7%-9%</v>
      </c>
      <c r="DL34" s="729"/>
      <c r="DM34" s="718">
        <f t="shared" si="18"/>
        <v>0</v>
      </c>
      <c r="DN34" s="730"/>
      <c r="DO34" s="730"/>
      <c r="DP34" s="783" t="str">
        <f t="shared" si="302"/>
        <v/>
      </c>
      <c r="DQ34" s="1046" t="str">
        <f t="shared" si="107"/>
        <v/>
      </c>
      <c r="DR34" s="1058"/>
      <c r="DS34" s="746" t="str">
        <f t="shared" si="19"/>
        <v/>
      </c>
      <c r="DT34" s="731">
        <f t="shared" si="108"/>
        <v>0</v>
      </c>
      <c r="DU34" s="1047" t="str">
        <f t="shared" si="109"/>
        <v/>
      </c>
      <c r="DV34" s="772" t="str">
        <f t="shared" si="110"/>
        <v>100B-L6</v>
      </c>
      <c r="DW34" s="715" t="str">
        <f t="shared" si="111"/>
        <v>GTS-120</v>
      </c>
      <c r="DX34" s="715">
        <f t="shared" si="112"/>
        <v>850</v>
      </c>
      <c r="DY34" s="715" t="str">
        <f t="shared" si="113"/>
        <v>7%-9%</v>
      </c>
      <c r="DZ34" s="729"/>
      <c r="EA34" s="718">
        <f t="shared" si="20"/>
        <v>0</v>
      </c>
      <c r="EB34" s="730"/>
      <c r="EC34" s="730"/>
      <c r="ED34" s="783" t="str">
        <f t="shared" si="303"/>
        <v/>
      </c>
      <c r="EE34" s="1046" t="str">
        <f t="shared" si="115"/>
        <v/>
      </c>
      <c r="EF34" s="1058"/>
      <c r="EG34" s="746" t="str">
        <f t="shared" si="21"/>
        <v/>
      </c>
      <c r="EH34" s="772" t="str">
        <f t="shared" si="116"/>
        <v>100B-L6</v>
      </c>
      <c r="EI34" s="715" t="str">
        <f t="shared" si="117"/>
        <v>GTS-120</v>
      </c>
      <c r="EJ34" s="715">
        <f t="shared" si="118"/>
        <v>850</v>
      </c>
      <c r="EK34" s="715" t="str">
        <f t="shared" si="119"/>
        <v>7%-9%</v>
      </c>
      <c r="EL34" s="729"/>
      <c r="EM34" s="718">
        <f t="shared" si="22"/>
        <v>0</v>
      </c>
      <c r="EN34" s="730"/>
      <c r="EO34" s="730"/>
      <c r="EP34" s="783" t="str">
        <f t="shared" si="304"/>
        <v/>
      </c>
      <c r="EQ34" s="1046" t="str">
        <f t="shared" si="121"/>
        <v/>
      </c>
      <c r="ER34" s="1058"/>
      <c r="ES34" s="746" t="str">
        <f t="shared" si="23"/>
        <v/>
      </c>
      <c r="ET34" s="772" t="str">
        <f t="shared" si="122"/>
        <v>100B-L6</v>
      </c>
      <c r="EU34" s="715" t="str">
        <f t="shared" si="123"/>
        <v>GTS-120</v>
      </c>
      <c r="EV34" s="715">
        <f t="shared" si="124"/>
        <v>850</v>
      </c>
      <c r="EW34" s="715" t="str">
        <f t="shared" si="125"/>
        <v>7%-9%</v>
      </c>
      <c r="EX34" s="729"/>
      <c r="EY34" s="718">
        <f t="shared" si="24"/>
        <v>0</v>
      </c>
      <c r="EZ34" s="730"/>
      <c r="FA34" s="730"/>
      <c r="FB34" s="783" t="str">
        <f t="shared" si="305"/>
        <v/>
      </c>
      <c r="FC34" s="1046" t="str">
        <f t="shared" si="127"/>
        <v/>
      </c>
      <c r="FD34" s="1058"/>
      <c r="FE34" s="746" t="str">
        <f t="shared" si="25"/>
        <v/>
      </c>
      <c r="FF34" s="772" t="str">
        <f t="shared" si="128"/>
        <v>100B-L6</v>
      </c>
      <c r="FG34" s="715" t="str">
        <f t="shared" si="129"/>
        <v>GTS-120</v>
      </c>
      <c r="FH34" s="715">
        <f t="shared" si="130"/>
        <v>850</v>
      </c>
      <c r="FI34" s="715" t="str">
        <f t="shared" si="131"/>
        <v>7%-9%</v>
      </c>
      <c r="FJ34" s="729"/>
      <c r="FK34" s="718">
        <f t="shared" si="26"/>
        <v>0</v>
      </c>
      <c r="FL34" s="730"/>
      <c r="FM34" s="730"/>
      <c r="FN34" s="783" t="str">
        <f t="shared" si="306"/>
        <v/>
      </c>
      <c r="FO34" s="1046" t="str">
        <f t="shared" si="133"/>
        <v/>
      </c>
      <c r="FP34" s="1058"/>
      <c r="FQ34" s="746" t="str">
        <f t="shared" si="27"/>
        <v/>
      </c>
      <c r="FR34" s="772" t="str">
        <f t="shared" si="134"/>
        <v>100B-L6</v>
      </c>
      <c r="FS34" s="715" t="str">
        <f t="shared" si="135"/>
        <v>GTS-120</v>
      </c>
      <c r="FT34" s="715">
        <f t="shared" si="136"/>
        <v>850</v>
      </c>
      <c r="FU34" s="715" t="str">
        <f t="shared" si="137"/>
        <v>7%-9%</v>
      </c>
      <c r="FV34" s="729"/>
      <c r="FW34" s="718">
        <f t="shared" si="28"/>
        <v>0</v>
      </c>
      <c r="FX34" s="730"/>
      <c r="FY34" s="730"/>
      <c r="FZ34" s="783" t="str">
        <f t="shared" si="307"/>
        <v/>
      </c>
      <c r="GA34" s="1046" t="str">
        <f t="shared" si="139"/>
        <v/>
      </c>
      <c r="GB34" s="1058"/>
      <c r="GC34" s="746" t="str">
        <f t="shared" si="29"/>
        <v/>
      </c>
      <c r="GD34" s="731">
        <f t="shared" si="140"/>
        <v>0</v>
      </c>
      <c r="GE34" s="1047" t="str">
        <f t="shared" si="141"/>
        <v/>
      </c>
      <c r="GF34" s="772" t="str">
        <f t="shared" si="142"/>
        <v>100B-L6</v>
      </c>
      <c r="GG34" s="715" t="str">
        <f t="shared" si="143"/>
        <v>GTS-120</v>
      </c>
      <c r="GH34" s="715">
        <f t="shared" si="144"/>
        <v>850</v>
      </c>
      <c r="GI34" s="715" t="str">
        <f t="shared" si="145"/>
        <v>7%-9%</v>
      </c>
      <c r="GJ34" s="729"/>
      <c r="GK34" s="718">
        <f t="shared" si="30"/>
        <v>0</v>
      </c>
      <c r="GL34" s="730"/>
      <c r="GM34" s="730"/>
      <c r="GN34" s="783" t="str">
        <f t="shared" si="308"/>
        <v/>
      </c>
      <c r="GO34" s="1046" t="str">
        <f t="shared" si="147"/>
        <v/>
      </c>
      <c r="GP34" s="1058"/>
      <c r="GQ34" s="746" t="str">
        <f t="shared" si="31"/>
        <v/>
      </c>
      <c r="GR34" s="772" t="str">
        <f t="shared" si="148"/>
        <v>100B-L6</v>
      </c>
      <c r="GS34" s="715" t="str">
        <f t="shared" si="149"/>
        <v>GTS-120</v>
      </c>
      <c r="GT34" s="715">
        <f t="shared" si="150"/>
        <v>850</v>
      </c>
      <c r="GU34" s="715" t="str">
        <f t="shared" si="151"/>
        <v>7%-9%</v>
      </c>
      <c r="GV34" s="729"/>
      <c r="GW34" s="718">
        <f t="shared" si="32"/>
        <v>0</v>
      </c>
      <c r="GX34" s="730"/>
      <c r="GY34" s="730"/>
      <c r="GZ34" s="783" t="str">
        <f t="shared" si="309"/>
        <v/>
      </c>
      <c r="HA34" s="1046" t="str">
        <f t="shared" si="153"/>
        <v/>
      </c>
      <c r="HB34" s="1058"/>
      <c r="HC34" s="746" t="str">
        <f t="shared" si="33"/>
        <v/>
      </c>
      <c r="HD34" s="772" t="str">
        <f t="shared" si="154"/>
        <v>100B-L6</v>
      </c>
      <c r="HE34" s="715" t="str">
        <f t="shared" si="155"/>
        <v>GTS-120</v>
      </c>
      <c r="HF34" s="715">
        <f t="shared" si="156"/>
        <v>850</v>
      </c>
      <c r="HG34" s="715" t="str">
        <f t="shared" si="157"/>
        <v>7%-9%</v>
      </c>
      <c r="HH34" s="729"/>
      <c r="HI34" s="718">
        <f t="shared" si="34"/>
        <v>0</v>
      </c>
      <c r="HJ34" s="730"/>
      <c r="HK34" s="730"/>
      <c r="HL34" s="783" t="str">
        <f t="shared" si="310"/>
        <v/>
      </c>
      <c r="HM34" s="1046" t="str">
        <f t="shared" si="159"/>
        <v/>
      </c>
      <c r="HN34" s="1058"/>
      <c r="HO34" s="746" t="str">
        <f t="shared" si="35"/>
        <v/>
      </c>
      <c r="HP34" s="772" t="str">
        <f t="shared" si="160"/>
        <v>100B-L6</v>
      </c>
      <c r="HQ34" s="715" t="str">
        <f t="shared" si="161"/>
        <v>GTS-120</v>
      </c>
      <c r="HR34" s="715">
        <f t="shared" si="162"/>
        <v>850</v>
      </c>
      <c r="HS34" s="715" t="str">
        <f t="shared" si="163"/>
        <v>7%-9%</v>
      </c>
      <c r="HT34" s="729"/>
      <c r="HU34" s="718">
        <f t="shared" si="36"/>
        <v>0</v>
      </c>
      <c r="HV34" s="730"/>
      <c r="HW34" s="730"/>
      <c r="HX34" s="783" t="str">
        <f t="shared" si="311"/>
        <v/>
      </c>
      <c r="HY34" s="1046" t="str">
        <f t="shared" si="165"/>
        <v/>
      </c>
      <c r="HZ34" s="1058"/>
      <c r="IA34" s="746" t="str">
        <f t="shared" si="37"/>
        <v/>
      </c>
      <c r="IB34" s="772" t="str">
        <f t="shared" si="166"/>
        <v>100B-L6</v>
      </c>
      <c r="IC34" s="715" t="str">
        <f t="shared" si="167"/>
        <v>GTS-120</v>
      </c>
      <c r="ID34" s="715">
        <f t="shared" si="168"/>
        <v>850</v>
      </c>
      <c r="IE34" s="715" t="str">
        <f t="shared" si="169"/>
        <v>7%-9%</v>
      </c>
      <c r="IF34" s="729"/>
      <c r="IG34" s="718">
        <f t="shared" si="38"/>
        <v>0</v>
      </c>
      <c r="IH34" s="730"/>
      <c r="II34" s="730"/>
      <c r="IJ34" s="783" t="str">
        <f t="shared" si="312"/>
        <v/>
      </c>
      <c r="IK34" s="1046" t="str">
        <f t="shared" si="171"/>
        <v/>
      </c>
      <c r="IL34" s="1058"/>
      <c r="IM34" s="746" t="str">
        <f t="shared" si="39"/>
        <v/>
      </c>
      <c r="IN34" s="731">
        <f t="shared" si="172"/>
        <v>0</v>
      </c>
      <c r="IO34" s="1047" t="str">
        <f t="shared" si="173"/>
        <v/>
      </c>
      <c r="IP34" s="772" t="str">
        <f t="shared" si="174"/>
        <v>100B-L6</v>
      </c>
      <c r="IQ34" s="715" t="str">
        <f t="shared" si="175"/>
        <v>GTS-120</v>
      </c>
      <c r="IR34" s="715">
        <f t="shared" si="176"/>
        <v>850</v>
      </c>
      <c r="IS34" s="715" t="str">
        <f t="shared" si="177"/>
        <v>7%-9%</v>
      </c>
      <c r="IT34" s="729"/>
      <c r="IU34" s="718">
        <f t="shared" si="40"/>
        <v>0</v>
      </c>
      <c r="IV34" s="730"/>
      <c r="IW34" s="730"/>
      <c r="IX34" s="783" t="str">
        <f t="shared" si="313"/>
        <v/>
      </c>
      <c r="IY34" s="1046" t="str">
        <f t="shared" si="179"/>
        <v/>
      </c>
      <c r="IZ34" s="1058"/>
      <c r="JA34" s="746" t="str">
        <f t="shared" si="41"/>
        <v/>
      </c>
      <c r="JB34" s="772" t="str">
        <f t="shared" si="180"/>
        <v>100B-L6</v>
      </c>
      <c r="JC34" s="715" t="str">
        <f t="shared" si="181"/>
        <v>GTS-120</v>
      </c>
      <c r="JD34" s="715">
        <f t="shared" si="182"/>
        <v>850</v>
      </c>
      <c r="JE34" s="715" t="str">
        <f t="shared" si="183"/>
        <v>7%-9%</v>
      </c>
      <c r="JF34" s="729"/>
      <c r="JG34" s="718">
        <f t="shared" si="42"/>
        <v>0</v>
      </c>
      <c r="JH34" s="730"/>
      <c r="JI34" s="730"/>
      <c r="JJ34" s="783" t="str">
        <f t="shared" si="314"/>
        <v/>
      </c>
      <c r="JK34" s="1046" t="str">
        <f t="shared" si="185"/>
        <v/>
      </c>
      <c r="JL34" s="1058"/>
      <c r="JM34" s="746" t="str">
        <f t="shared" si="43"/>
        <v/>
      </c>
      <c r="JN34" s="772" t="str">
        <f t="shared" si="186"/>
        <v>100B-L6</v>
      </c>
      <c r="JO34" s="715" t="str">
        <f t="shared" si="187"/>
        <v>GTS-120</v>
      </c>
      <c r="JP34" s="715">
        <f t="shared" si="188"/>
        <v>850</v>
      </c>
      <c r="JQ34" s="715" t="str">
        <f t="shared" si="189"/>
        <v>7%-9%</v>
      </c>
      <c r="JR34" s="729"/>
      <c r="JS34" s="718">
        <f t="shared" si="44"/>
        <v>0</v>
      </c>
      <c r="JT34" s="730"/>
      <c r="JU34" s="730"/>
      <c r="JV34" s="783" t="str">
        <f t="shared" si="315"/>
        <v/>
      </c>
      <c r="JW34" s="1046" t="str">
        <f t="shared" si="191"/>
        <v/>
      </c>
      <c r="JX34" s="1058"/>
      <c r="JY34" s="746" t="str">
        <f t="shared" si="45"/>
        <v/>
      </c>
      <c r="JZ34" s="772" t="str">
        <f t="shared" si="192"/>
        <v>100B-L6</v>
      </c>
      <c r="KA34" s="715" t="str">
        <f t="shared" si="193"/>
        <v>GTS-120</v>
      </c>
      <c r="KB34" s="715">
        <f t="shared" si="194"/>
        <v>850</v>
      </c>
      <c r="KC34" s="715" t="str">
        <f t="shared" si="195"/>
        <v>7%-9%</v>
      </c>
      <c r="KD34" s="729"/>
      <c r="KE34" s="718">
        <f t="shared" si="46"/>
        <v>0</v>
      </c>
      <c r="KF34" s="730"/>
      <c r="KG34" s="730"/>
      <c r="KH34" s="783" t="str">
        <f t="shared" si="316"/>
        <v/>
      </c>
      <c r="KI34" s="1046" t="str">
        <f t="shared" si="197"/>
        <v/>
      </c>
      <c r="KJ34" s="1058"/>
      <c r="KK34" s="746" t="str">
        <f t="shared" si="47"/>
        <v/>
      </c>
      <c r="KL34" s="772" t="str">
        <f t="shared" si="198"/>
        <v>100B-L6</v>
      </c>
      <c r="KM34" s="715" t="str">
        <f t="shared" si="199"/>
        <v>GTS-120</v>
      </c>
      <c r="KN34" s="715">
        <f t="shared" si="200"/>
        <v>850</v>
      </c>
      <c r="KO34" s="715" t="str">
        <f t="shared" si="201"/>
        <v>7%-9%</v>
      </c>
      <c r="KP34" s="729"/>
      <c r="KQ34" s="718">
        <f t="shared" si="48"/>
        <v>0</v>
      </c>
      <c r="KR34" s="730"/>
      <c r="KS34" s="730"/>
      <c r="KT34" s="783" t="str">
        <f t="shared" si="317"/>
        <v/>
      </c>
      <c r="KU34" s="1046" t="str">
        <f t="shared" si="203"/>
        <v/>
      </c>
      <c r="KV34" s="1058"/>
      <c r="KW34" s="746" t="str">
        <f t="shared" si="49"/>
        <v/>
      </c>
      <c r="KX34" s="731">
        <f t="shared" si="204"/>
        <v>0</v>
      </c>
      <c r="KY34" s="1047" t="str">
        <f t="shared" si="205"/>
        <v/>
      </c>
    </row>
    <row r="35" spans="1:311">
      <c r="A35" s="86"/>
      <c r="B35" s="774"/>
      <c r="C35" s="399"/>
      <c r="D35" s="399"/>
      <c r="E35" s="399"/>
      <c r="F35" s="399"/>
      <c r="G35" s="399"/>
      <c r="H35" s="399"/>
      <c r="I35" s="399"/>
      <c r="J35" s="399"/>
      <c r="K35" s="399"/>
      <c r="L35" s="399"/>
      <c r="M35" s="591"/>
      <c r="N35" s="583"/>
      <c r="O35" s="582"/>
      <c r="P35" s="582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  <c r="AO35" s="582"/>
      <c r="AP35" s="582"/>
      <c r="AQ35" s="582"/>
      <c r="AR35" s="582"/>
      <c r="AS35" s="582"/>
      <c r="AT35" s="582"/>
      <c r="AU35" s="582"/>
      <c r="AV35" s="582"/>
      <c r="AW35" s="582"/>
      <c r="AX35" s="582"/>
      <c r="AY35" s="582"/>
      <c r="AZ35" s="582"/>
      <c r="BA35" s="582"/>
      <c r="BB35" s="582"/>
      <c r="BC35" s="582"/>
      <c r="BD35" s="582"/>
      <c r="BE35" s="582"/>
      <c r="BF35" s="582"/>
      <c r="BG35" s="582"/>
      <c r="BH35" s="582"/>
      <c r="BI35" s="582"/>
      <c r="BJ35" s="582"/>
      <c r="BK35" s="582"/>
      <c r="BL35" s="583"/>
      <c r="BM35" s="582"/>
      <c r="BN35" s="582"/>
      <c r="BO35" s="582"/>
      <c r="BP35" s="582"/>
      <c r="BQ35" s="582"/>
      <c r="BR35" s="582"/>
      <c r="BS35" s="582"/>
      <c r="BT35" s="582"/>
      <c r="BU35" s="582"/>
      <c r="BV35" s="582"/>
      <c r="BW35" s="584"/>
      <c r="BX35" s="583"/>
      <c r="BY35" s="582"/>
      <c r="BZ35" s="582"/>
      <c r="CA35" s="582"/>
      <c r="CB35" s="582"/>
      <c r="CC35" s="582"/>
      <c r="CD35" s="582"/>
      <c r="CE35" s="582"/>
      <c r="CF35" s="582"/>
      <c r="CG35" s="582"/>
      <c r="CH35" s="582"/>
      <c r="CI35" s="582"/>
      <c r="CJ35" s="582"/>
      <c r="CK35" s="582"/>
      <c r="CL35" s="582"/>
      <c r="CM35" s="582"/>
      <c r="CN35" s="582"/>
      <c r="CO35" s="582"/>
      <c r="CP35" s="582"/>
      <c r="CQ35" s="582"/>
      <c r="CR35" s="582"/>
      <c r="CS35" s="582"/>
      <c r="CT35" s="582"/>
      <c r="CU35" s="582"/>
      <c r="CV35" s="582"/>
      <c r="CW35" s="582"/>
      <c r="CX35" s="582"/>
      <c r="CY35" s="582"/>
      <c r="CZ35" s="582"/>
      <c r="DA35" s="582"/>
      <c r="DB35" s="582"/>
      <c r="DC35" s="582"/>
      <c r="DD35" s="582"/>
      <c r="DE35" s="582"/>
      <c r="DF35" s="582"/>
      <c r="DG35" s="582"/>
      <c r="DH35" s="582"/>
      <c r="DI35" s="582"/>
      <c r="DJ35" s="582"/>
      <c r="DK35" s="582"/>
      <c r="DL35" s="582"/>
      <c r="DM35" s="582"/>
      <c r="DN35" s="582"/>
      <c r="DO35" s="582"/>
      <c r="DP35" s="582"/>
      <c r="DQ35" s="582"/>
      <c r="DR35" s="582"/>
      <c r="DS35" s="582"/>
      <c r="DT35" s="582"/>
      <c r="DU35" s="582"/>
      <c r="DV35" s="583"/>
      <c r="DW35" s="582"/>
      <c r="DX35" s="582"/>
      <c r="DY35" s="582"/>
      <c r="DZ35" s="582"/>
      <c r="EA35" s="582"/>
      <c r="EB35" s="582"/>
      <c r="EC35" s="582"/>
      <c r="ED35" s="582"/>
      <c r="EE35" s="582"/>
      <c r="EF35" s="582"/>
      <c r="EG35" s="584"/>
      <c r="EH35" s="583"/>
      <c r="EI35" s="582"/>
      <c r="EJ35" s="582"/>
      <c r="EK35" s="582"/>
      <c r="EL35" s="582"/>
      <c r="EM35" s="582"/>
      <c r="EN35" s="582"/>
      <c r="EO35" s="582"/>
      <c r="EP35" s="582"/>
      <c r="EQ35" s="582"/>
      <c r="ER35" s="582"/>
      <c r="ES35" s="582"/>
      <c r="ET35" s="582"/>
      <c r="EU35" s="582"/>
      <c r="EV35" s="582"/>
      <c r="EW35" s="582"/>
      <c r="EX35" s="582"/>
      <c r="EY35" s="582"/>
      <c r="EZ35" s="582"/>
      <c r="FA35" s="582"/>
      <c r="FB35" s="582"/>
      <c r="FC35" s="582"/>
      <c r="FD35" s="582"/>
      <c r="FE35" s="582"/>
      <c r="FF35" s="582"/>
      <c r="FG35" s="582"/>
      <c r="FH35" s="582"/>
      <c r="FI35" s="582"/>
      <c r="FJ35" s="582"/>
      <c r="FK35" s="582"/>
      <c r="FL35" s="582"/>
      <c r="FM35" s="582"/>
      <c r="FN35" s="582"/>
      <c r="FO35" s="582"/>
      <c r="FP35" s="582"/>
      <c r="FQ35" s="582"/>
      <c r="FR35" s="582"/>
      <c r="FS35" s="582"/>
      <c r="FT35" s="582"/>
      <c r="FU35" s="582"/>
      <c r="FV35" s="582"/>
      <c r="FW35" s="582"/>
      <c r="FX35" s="582"/>
      <c r="FY35" s="582"/>
      <c r="FZ35" s="582"/>
      <c r="GA35" s="582"/>
      <c r="GB35" s="582"/>
      <c r="GC35" s="582"/>
      <c r="GD35" s="582"/>
      <c r="GE35" s="582"/>
      <c r="GF35" s="583"/>
      <c r="GG35" s="582"/>
      <c r="GH35" s="582"/>
      <c r="GI35" s="582"/>
      <c r="GJ35" s="582"/>
      <c r="GK35" s="582"/>
      <c r="GL35" s="582"/>
      <c r="GM35" s="582"/>
      <c r="GN35" s="582"/>
      <c r="GO35" s="582"/>
      <c r="GP35" s="582"/>
      <c r="GQ35" s="584"/>
      <c r="GR35" s="583"/>
      <c r="GS35" s="582"/>
      <c r="GT35" s="582"/>
      <c r="GU35" s="582"/>
      <c r="GV35" s="582"/>
      <c r="GW35" s="582"/>
      <c r="GX35" s="582"/>
      <c r="GY35" s="582"/>
      <c r="GZ35" s="582"/>
      <c r="HA35" s="582"/>
      <c r="HB35" s="582"/>
      <c r="HC35" s="582"/>
      <c r="HD35" s="582"/>
      <c r="HE35" s="582"/>
      <c r="HF35" s="582"/>
      <c r="HG35" s="582"/>
      <c r="HH35" s="582"/>
      <c r="HI35" s="582"/>
      <c r="HJ35" s="582"/>
      <c r="HK35" s="582"/>
      <c r="HL35" s="582"/>
      <c r="HM35" s="582"/>
      <c r="HN35" s="582"/>
      <c r="HO35" s="582"/>
      <c r="HP35" s="582"/>
      <c r="HQ35" s="582"/>
      <c r="HR35" s="582"/>
      <c r="HS35" s="582"/>
      <c r="HT35" s="582"/>
      <c r="HU35" s="582"/>
      <c r="HV35" s="582"/>
      <c r="HW35" s="582"/>
      <c r="HX35" s="582"/>
      <c r="HY35" s="582"/>
      <c r="HZ35" s="582"/>
      <c r="IA35" s="582"/>
      <c r="IB35" s="582"/>
      <c r="IC35" s="582"/>
      <c r="ID35" s="582"/>
      <c r="IE35" s="582"/>
      <c r="IF35" s="582"/>
      <c r="IG35" s="582"/>
      <c r="IH35" s="582"/>
      <c r="II35" s="582"/>
      <c r="IJ35" s="582"/>
      <c r="IK35" s="582"/>
      <c r="IL35" s="582"/>
      <c r="IM35" s="582"/>
      <c r="IN35" s="582"/>
      <c r="IO35" s="582"/>
      <c r="IP35" s="583"/>
      <c r="IQ35" s="582"/>
      <c r="IR35" s="582"/>
      <c r="IS35" s="582"/>
      <c r="IT35" s="582"/>
      <c r="IU35" s="582"/>
      <c r="IV35" s="582"/>
      <c r="IW35" s="582"/>
      <c r="IX35" s="582"/>
      <c r="IY35" s="582"/>
      <c r="IZ35" s="582"/>
      <c r="JA35" s="584"/>
      <c r="JB35" s="583"/>
      <c r="JC35" s="582"/>
      <c r="JD35" s="582"/>
      <c r="JE35" s="582"/>
      <c r="JF35" s="582"/>
      <c r="JG35" s="582"/>
      <c r="JH35" s="582"/>
      <c r="JI35" s="582"/>
      <c r="JJ35" s="582"/>
      <c r="JK35" s="582"/>
      <c r="JL35" s="582"/>
      <c r="JM35" s="582"/>
      <c r="JN35" s="582"/>
      <c r="JO35" s="582"/>
      <c r="JP35" s="582"/>
      <c r="JQ35" s="582"/>
      <c r="JR35" s="582"/>
      <c r="JS35" s="582"/>
      <c r="JT35" s="582"/>
      <c r="JU35" s="582"/>
      <c r="JV35" s="582"/>
      <c r="JW35" s="582"/>
      <c r="JX35" s="582"/>
      <c r="JY35" s="582"/>
      <c r="JZ35" s="582"/>
      <c r="KA35" s="582"/>
      <c r="KB35" s="582"/>
      <c r="KC35" s="582"/>
      <c r="KD35" s="582"/>
      <c r="KE35" s="582"/>
      <c r="KF35" s="582"/>
      <c r="KG35" s="582"/>
      <c r="KH35" s="582"/>
      <c r="KI35" s="582"/>
      <c r="KJ35" s="582"/>
      <c r="KK35" s="582"/>
      <c r="KL35" s="582"/>
      <c r="KM35" s="582"/>
      <c r="KN35" s="582"/>
      <c r="KO35" s="582"/>
      <c r="KP35" s="582"/>
      <c r="KQ35" s="582"/>
      <c r="KR35" s="582"/>
      <c r="KS35" s="582"/>
      <c r="KT35" s="582"/>
      <c r="KU35" s="582"/>
      <c r="KV35" s="582"/>
      <c r="KW35" s="582"/>
      <c r="KX35" s="582"/>
      <c r="KY35" s="582"/>
    </row>
    <row r="36" spans="1:311" ht="31.5">
      <c r="A36" s="86"/>
      <c r="B36" s="1282" t="s">
        <v>171</v>
      </c>
      <c r="C36" s="1283"/>
      <c r="D36" s="1283"/>
      <c r="E36" s="1283"/>
      <c r="F36" s="1283"/>
      <c r="G36" s="1283"/>
      <c r="H36" s="1283"/>
      <c r="I36" s="1283"/>
      <c r="J36" s="1283"/>
      <c r="K36" s="1283"/>
      <c r="L36" s="1284"/>
      <c r="M36" s="23">
        <f>H2</f>
        <v>46300</v>
      </c>
      <c r="N36" s="1282" t="s">
        <v>171</v>
      </c>
      <c r="O36" s="1283"/>
      <c r="P36" s="1283"/>
      <c r="Q36" s="1283"/>
      <c r="R36" s="1283"/>
      <c r="S36" s="1283"/>
      <c r="T36" s="1283"/>
      <c r="U36" s="1283"/>
      <c r="V36" s="1283"/>
      <c r="W36" s="1283"/>
      <c r="X36" s="1284"/>
      <c r="Y36" s="386">
        <f>T2</f>
        <v>46301</v>
      </c>
      <c r="Z36" s="1282" t="s">
        <v>171</v>
      </c>
      <c r="AA36" s="1283"/>
      <c r="AB36" s="1283"/>
      <c r="AC36" s="1283"/>
      <c r="AD36" s="1283"/>
      <c r="AE36" s="1283"/>
      <c r="AF36" s="1283"/>
      <c r="AG36" s="1283"/>
      <c r="AH36" s="1283"/>
      <c r="AI36" s="1283"/>
      <c r="AJ36" s="1284"/>
      <c r="AK36" s="23">
        <f>AF2</f>
        <v>46302</v>
      </c>
      <c r="AL36" s="1282" t="s">
        <v>171</v>
      </c>
      <c r="AM36" s="1283"/>
      <c r="AN36" s="1283"/>
      <c r="AO36" s="1283"/>
      <c r="AP36" s="1283"/>
      <c r="AQ36" s="1283"/>
      <c r="AR36" s="1283"/>
      <c r="AS36" s="1283"/>
      <c r="AT36" s="1283"/>
      <c r="AU36" s="1283"/>
      <c r="AV36" s="1284"/>
      <c r="AW36" s="23">
        <f>AR2</f>
        <v>46303</v>
      </c>
      <c r="AX36" s="1282" t="s">
        <v>171</v>
      </c>
      <c r="AY36" s="1283"/>
      <c r="AZ36" s="1283"/>
      <c r="BA36" s="1283"/>
      <c r="BB36" s="1283"/>
      <c r="BC36" s="1283"/>
      <c r="BD36" s="1283"/>
      <c r="BE36" s="1283"/>
      <c r="BF36" s="1283"/>
      <c r="BG36" s="1283"/>
      <c r="BH36" s="1284"/>
      <c r="BI36" s="386">
        <f>BD2</f>
        <v>46304</v>
      </c>
      <c r="BJ36" s="163" t="s">
        <v>320</v>
      </c>
      <c r="BK36" s="129" t="s">
        <v>316</v>
      </c>
      <c r="BL36" s="1282" t="s">
        <v>171</v>
      </c>
      <c r="BM36" s="1283"/>
      <c r="BN36" s="1283"/>
      <c r="BO36" s="1283"/>
      <c r="BP36" s="1283"/>
      <c r="BQ36" s="1283"/>
      <c r="BR36" s="1283"/>
      <c r="BS36" s="1283"/>
      <c r="BT36" s="1283"/>
      <c r="BU36" s="1283"/>
      <c r="BV36" s="1284"/>
      <c r="BW36" s="23">
        <f>BR2</f>
        <v>46307</v>
      </c>
      <c r="BX36" s="1282" t="s">
        <v>171</v>
      </c>
      <c r="BY36" s="1283"/>
      <c r="BZ36" s="1283"/>
      <c r="CA36" s="1283"/>
      <c r="CB36" s="1283"/>
      <c r="CC36" s="1283"/>
      <c r="CD36" s="1283"/>
      <c r="CE36" s="1283"/>
      <c r="CF36" s="1283"/>
      <c r="CG36" s="1283"/>
      <c r="CH36" s="1284"/>
      <c r="CI36" s="386">
        <f>CD2</f>
        <v>46308</v>
      </c>
      <c r="CJ36" s="1282" t="s">
        <v>171</v>
      </c>
      <c r="CK36" s="1283"/>
      <c r="CL36" s="1283"/>
      <c r="CM36" s="1283"/>
      <c r="CN36" s="1283"/>
      <c r="CO36" s="1283"/>
      <c r="CP36" s="1283"/>
      <c r="CQ36" s="1283"/>
      <c r="CR36" s="1283"/>
      <c r="CS36" s="1283"/>
      <c r="CT36" s="1284"/>
      <c r="CU36" s="23">
        <f>CP2</f>
        <v>46309</v>
      </c>
      <c r="CV36" s="1282" t="s">
        <v>171</v>
      </c>
      <c r="CW36" s="1283"/>
      <c r="CX36" s="1283"/>
      <c r="CY36" s="1283"/>
      <c r="CZ36" s="1283"/>
      <c r="DA36" s="1283"/>
      <c r="DB36" s="1283"/>
      <c r="DC36" s="1283"/>
      <c r="DD36" s="1283"/>
      <c r="DE36" s="1283"/>
      <c r="DF36" s="1284"/>
      <c r="DG36" s="23">
        <f>DB2</f>
        <v>46310</v>
      </c>
      <c r="DH36" s="1282" t="s">
        <v>171</v>
      </c>
      <c r="DI36" s="1283"/>
      <c r="DJ36" s="1283"/>
      <c r="DK36" s="1283"/>
      <c r="DL36" s="1283"/>
      <c r="DM36" s="1283"/>
      <c r="DN36" s="1283"/>
      <c r="DO36" s="1283"/>
      <c r="DP36" s="1283"/>
      <c r="DQ36" s="1283"/>
      <c r="DR36" s="1284"/>
      <c r="DS36" s="386">
        <f>DN2</f>
        <v>46311</v>
      </c>
      <c r="DT36" s="128" t="s">
        <v>320</v>
      </c>
      <c r="DU36" s="129" t="s">
        <v>316</v>
      </c>
      <c r="DV36" s="1282" t="s">
        <v>171</v>
      </c>
      <c r="DW36" s="1283"/>
      <c r="DX36" s="1283"/>
      <c r="DY36" s="1283"/>
      <c r="DZ36" s="1283"/>
      <c r="EA36" s="1283"/>
      <c r="EB36" s="1283"/>
      <c r="EC36" s="1283"/>
      <c r="ED36" s="1283"/>
      <c r="EE36" s="1283"/>
      <c r="EF36" s="1284"/>
      <c r="EG36" s="23">
        <f>EB2</f>
        <v>46314</v>
      </c>
      <c r="EH36" s="1282" t="s">
        <v>171</v>
      </c>
      <c r="EI36" s="1283"/>
      <c r="EJ36" s="1283"/>
      <c r="EK36" s="1283"/>
      <c r="EL36" s="1283"/>
      <c r="EM36" s="1283"/>
      <c r="EN36" s="1283"/>
      <c r="EO36" s="1283"/>
      <c r="EP36" s="1283"/>
      <c r="EQ36" s="1283"/>
      <c r="ER36" s="1284"/>
      <c r="ES36" s="386">
        <f>EN2</f>
        <v>46315</v>
      </c>
      <c r="ET36" s="1282" t="s">
        <v>171</v>
      </c>
      <c r="EU36" s="1283"/>
      <c r="EV36" s="1283"/>
      <c r="EW36" s="1283"/>
      <c r="EX36" s="1283"/>
      <c r="EY36" s="1283"/>
      <c r="EZ36" s="1283"/>
      <c r="FA36" s="1283"/>
      <c r="FB36" s="1283"/>
      <c r="FC36" s="1283"/>
      <c r="FD36" s="1284"/>
      <c r="FE36" s="23">
        <f>EZ2</f>
        <v>46316</v>
      </c>
      <c r="FF36" s="1282" t="s">
        <v>171</v>
      </c>
      <c r="FG36" s="1283"/>
      <c r="FH36" s="1283"/>
      <c r="FI36" s="1283"/>
      <c r="FJ36" s="1283"/>
      <c r="FK36" s="1283"/>
      <c r="FL36" s="1283"/>
      <c r="FM36" s="1283"/>
      <c r="FN36" s="1283"/>
      <c r="FO36" s="1283"/>
      <c r="FP36" s="1284"/>
      <c r="FQ36" s="23">
        <f>FL2</f>
        <v>46317</v>
      </c>
      <c r="FR36" s="1282" t="s">
        <v>171</v>
      </c>
      <c r="FS36" s="1283"/>
      <c r="FT36" s="1283"/>
      <c r="FU36" s="1283"/>
      <c r="FV36" s="1283"/>
      <c r="FW36" s="1283"/>
      <c r="FX36" s="1283"/>
      <c r="FY36" s="1283"/>
      <c r="FZ36" s="1283"/>
      <c r="GA36" s="1283"/>
      <c r="GB36" s="1284"/>
      <c r="GC36" s="386">
        <f>FX2</f>
        <v>46318</v>
      </c>
      <c r="GD36" s="128" t="s">
        <v>320</v>
      </c>
      <c r="GE36" s="129" t="s">
        <v>316</v>
      </c>
      <c r="GF36" s="1282" t="s">
        <v>171</v>
      </c>
      <c r="GG36" s="1283"/>
      <c r="GH36" s="1283"/>
      <c r="GI36" s="1283"/>
      <c r="GJ36" s="1283"/>
      <c r="GK36" s="1283"/>
      <c r="GL36" s="1283"/>
      <c r="GM36" s="1283"/>
      <c r="GN36" s="1283"/>
      <c r="GO36" s="1283"/>
      <c r="GP36" s="1284"/>
      <c r="GQ36" s="23">
        <f>GL2</f>
        <v>46321</v>
      </c>
      <c r="GR36" s="1282" t="s">
        <v>171</v>
      </c>
      <c r="GS36" s="1283"/>
      <c r="GT36" s="1283"/>
      <c r="GU36" s="1283"/>
      <c r="GV36" s="1283"/>
      <c r="GW36" s="1283"/>
      <c r="GX36" s="1283"/>
      <c r="GY36" s="1283"/>
      <c r="GZ36" s="1283"/>
      <c r="HA36" s="1283"/>
      <c r="HB36" s="1284"/>
      <c r="HC36" s="386">
        <f>GX2</f>
        <v>46322</v>
      </c>
      <c r="HD36" s="1282" t="s">
        <v>171</v>
      </c>
      <c r="HE36" s="1283"/>
      <c r="HF36" s="1283"/>
      <c r="HG36" s="1283"/>
      <c r="HH36" s="1283"/>
      <c r="HI36" s="1283"/>
      <c r="HJ36" s="1283"/>
      <c r="HK36" s="1283"/>
      <c r="HL36" s="1283"/>
      <c r="HM36" s="1283"/>
      <c r="HN36" s="1284"/>
      <c r="HO36" s="23">
        <f>HJ2</f>
        <v>46323</v>
      </c>
      <c r="HP36" s="1282" t="s">
        <v>171</v>
      </c>
      <c r="HQ36" s="1283"/>
      <c r="HR36" s="1283"/>
      <c r="HS36" s="1283"/>
      <c r="HT36" s="1283"/>
      <c r="HU36" s="1283"/>
      <c r="HV36" s="1283"/>
      <c r="HW36" s="1283"/>
      <c r="HX36" s="1283"/>
      <c r="HY36" s="1283"/>
      <c r="HZ36" s="1284"/>
      <c r="IA36" s="23">
        <f>HV2</f>
        <v>46324</v>
      </c>
      <c r="IB36" s="1282" t="s">
        <v>171</v>
      </c>
      <c r="IC36" s="1283"/>
      <c r="ID36" s="1283"/>
      <c r="IE36" s="1283"/>
      <c r="IF36" s="1283"/>
      <c r="IG36" s="1283"/>
      <c r="IH36" s="1283"/>
      <c r="II36" s="1283"/>
      <c r="IJ36" s="1283"/>
      <c r="IK36" s="1283"/>
      <c r="IL36" s="1284"/>
      <c r="IM36" s="386">
        <f>IH2</f>
        <v>46325</v>
      </c>
      <c r="IN36" s="128" t="s">
        <v>320</v>
      </c>
      <c r="IO36" s="129" t="s">
        <v>316</v>
      </c>
      <c r="IP36" s="1282" t="s">
        <v>171</v>
      </c>
      <c r="IQ36" s="1283"/>
      <c r="IR36" s="1283"/>
      <c r="IS36" s="1283"/>
      <c r="IT36" s="1283"/>
      <c r="IU36" s="1283"/>
      <c r="IV36" s="1283"/>
      <c r="IW36" s="1283"/>
      <c r="IX36" s="1283"/>
      <c r="IY36" s="1283"/>
      <c r="IZ36" s="1284"/>
      <c r="JA36" s="23">
        <f>IV2</f>
        <v>46328</v>
      </c>
      <c r="JB36" s="1282" t="s">
        <v>171</v>
      </c>
      <c r="JC36" s="1283"/>
      <c r="JD36" s="1283"/>
      <c r="JE36" s="1283"/>
      <c r="JF36" s="1283"/>
      <c r="JG36" s="1283"/>
      <c r="JH36" s="1283"/>
      <c r="JI36" s="1283"/>
      <c r="JJ36" s="1283"/>
      <c r="JK36" s="1283"/>
      <c r="JL36" s="1284"/>
      <c r="JM36" s="386">
        <f>JH2</f>
        <v>46329</v>
      </c>
      <c r="JN36" s="1282" t="s">
        <v>171</v>
      </c>
      <c r="JO36" s="1283"/>
      <c r="JP36" s="1283"/>
      <c r="JQ36" s="1283"/>
      <c r="JR36" s="1283"/>
      <c r="JS36" s="1283"/>
      <c r="JT36" s="1283"/>
      <c r="JU36" s="1283"/>
      <c r="JV36" s="1283"/>
      <c r="JW36" s="1283"/>
      <c r="JX36" s="1284"/>
      <c r="JY36" s="23">
        <f>JT2</f>
        <v>46330</v>
      </c>
      <c r="JZ36" s="1282" t="s">
        <v>171</v>
      </c>
      <c r="KA36" s="1283"/>
      <c r="KB36" s="1283"/>
      <c r="KC36" s="1283"/>
      <c r="KD36" s="1283"/>
      <c r="KE36" s="1283"/>
      <c r="KF36" s="1283"/>
      <c r="KG36" s="1283"/>
      <c r="KH36" s="1283"/>
      <c r="KI36" s="1283"/>
      <c r="KJ36" s="1284"/>
      <c r="KK36" s="23">
        <f>KF2</f>
        <v>46331</v>
      </c>
      <c r="KL36" s="1282" t="s">
        <v>171</v>
      </c>
      <c r="KM36" s="1283"/>
      <c r="KN36" s="1283"/>
      <c r="KO36" s="1283"/>
      <c r="KP36" s="1283"/>
      <c r="KQ36" s="1283"/>
      <c r="KR36" s="1283"/>
      <c r="KS36" s="1283"/>
      <c r="KT36" s="1283"/>
      <c r="KU36" s="1283"/>
      <c r="KV36" s="1284"/>
      <c r="KW36" s="386">
        <f>KR2</f>
        <v>46332</v>
      </c>
      <c r="KX36" s="128" t="s">
        <v>320</v>
      </c>
      <c r="KY36" s="129" t="s">
        <v>316</v>
      </c>
    </row>
    <row r="37" spans="1:311" ht="47.25">
      <c r="A37" s="86"/>
      <c r="B37" s="758" t="s">
        <v>32</v>
      </c>
      <c r="C37" s="72" t="s">
        <v>35</v>
      </c>
      <c r="D37" s="73" t="s">
        <v>321</v>
      </c>
      <c r="E37" s="73" t="s">
        <v>322</v>
      </c>
      <c r="F37" s="74" t="s">
        <v>323</v>
      </c>
      <c r="G37" s="74" t="s">
        <v>324</v>
      </c>
      <c r="H37" s="73" t="s">
        <v>325</v>
      </c>
      <c r="I37" s="73" t="s">
        <v>326</v>
      </c>
      <c r="J37" s="122" t="s">
        <v>327</v>
      </c>
      <c r="K37" s="122" t="s">
        <v>328</v>
      </c>
      <c r="L37" s="73" t="s">
        <v>3</v>
      </c>
      <c r="M37" s="75" t="s">
        <v>329</v>
      </c>
      <c r="N37" s="71" t="s">
        <v>32</v>
      </c>
      <c r="O37" s="72" t="s">
        <v>35</v>
      </c>
      <c r="P37" s="73" t="s">
        <v>321</v>
      </c>
      <c r="Q37" s="73" t="s">
        <v>322</v>
      </c>
      <c r="R37" s="74" t="s">
        <v>323</v>
      </c>
      <c r="S37" s="74" t="s">
        <v>324</v>
      </c>
      <c r="T37" s="73" t="s">
        <v>325</v>
      </c>
      <c r="U37" s="73" t="s">
        <v>326</v>
      </c>
      <c r="V37" s="122" t="s">
        <v>327</v>
      </c>
      <c r="W37" s="122" t="s">
        <v>328</v>
      </c>
      <c r="X37" s="73" t="s">
        <v>3</v>
      </c>
      <c r="Y37" s="75" t="s">
        <v>329</v>
      </c>
      <c r="Z37" s="71" t="s">
        <v>32</v>
      </c>
      <c r="AA37" s="72" t="s">
        <v>35</v>
      </c>
      <c r="AB37" s="73" t="s">
        <v>321</v>
      </c>
      <c r="AC37" s="73" t="s">
        <v>322</v>
      </c>
      <c r="AD37" s="74" t="s">
        <v>323</v>
      </c>
      <c r="AE37" s="74" t="s">
        <v>324</v>
      </c>
      <c r="AF37" s="73" t="s">
        <v>325</v>
      </c>
      <c r="AG37" s="73" t="s">
        <v>326</v>
      </c>
      <c r="AH37" s="122" t="s">
        <v>327</v>
      </c>
      <c r="AI37" s="122" t="s">
        <v>328</v>
      </c>
      <c r="AJ37" s="73" t="s">
        <v>3</v>
      </c>
      <c r="AK37" s="75" t="s">
        <v>329</v>
      </c>
      <c r="AL37" s="71" t="s">
        <v>32</v>
      </c>
      <c r="AM37" s="72" t="s">
        <v>35</v>
      </c>
      <c r="AN37" s="73" t="s">
        <v>321</v>
      </c>
      <c r="AO37" s="73" t="s">
        <v>322</v>
      </c>
      <c r="AP37" s="74" t="s">
        <v>323</v>
      </c>
      <c r="AQ37" s="74" t="s">
        <v>324</v>
      </c>
      <c r="AR37" s="73" t="s">
        <v>325</v>
      </c>
      <c r="AS37" s="73" t="s">
        <v>326</v>
      </c>
      <c r="AT37" s="122" t="s">
        <v>327</v>
      </c>
      <c r="AU37" s="122" t="s">
        <v>328</v>
      </c>
      <c r="AV37" s="73" t="s">
        <v>3</v>
      </c>
      <c r="AW37" s="75" t="s">
        <v>329</v>
      </c>
      <c r="AX37" s="71" t="s">
        <v>32</v>
      </c>
      <c r="AY37" s="72" t="s">
        <v>35</v>
      </c>
      <c r="AZ37" s="73" t="s">
        <v>321</v>
      </c>
      <c r="BA37" s="73" t="s">
        <v>322</v>
      </c>
      <c r="BB37" s="74" t="s">
        <v>323</v>
      </c>
      <c r="BC37" s="74" t="s">
        <v>324</v>
      </c>
      <c r="BD37" s="73" t="s">
        <v>325</v>
      </c>
      <c r="BE37" s="73" t="s">
        <v>326</v>
      </c>
      <c r="BF37" s="122" t="s">
        <v>327</v>
      </c>
      <c r="BG37" s="122" t="s">
        <v>328</v>
      </c>
      <c r="BH37" s="73" t="s">
        <v>3</v>
      </c>
      <c r="BI37" s="75" t="s">
        <v>329</v>
      </c>
      <c r="BJ37" s="164"/>
      <c r="BK37" s="24"/>
      <c r="BL37" s="71" t="s">
        <v>32</v>
      </c>
      <c r="BM37" s="72" t="s">
        <v>35</v>
      </c>
      <c r="BN37" s="73" t="s">
        <v>321</v>
      </c>
      <c r="BO37" s="73" t="s">
        <v>322</v>
      </c>
      <c r="BP37" s="74" t="s">
        <v>323</v>
      </c>
      <c r="BQ37" s="74" t="s">
        <v>324</v>
      </c>
      <c r="BR37" s="73" t="s">
        <v>325</v>
      </c>
      <c r="BS37" s="73" t="s">
        <v>326</v>
      </c>
      <c r="BT37" s="122" t="s">
        <v>327</v>
      </c>
      <c r="BU37" s="122" t="s">
        <v>328</v>
      </c>
      <c r="BV37" s="73" t="s">
        <v>3</v>
      </c>
      <c r="BW37" s="75" t="s">
        <v>329</v>
      </c>
      <c r="BX37" s="71" t="s">
        <v>32</v>
      </c>
      <c r="BY37" s="72" t="s">
        <v>35</v>
      </c>
      <c r="BZ37" s="73" t="s">
        <v>321</v>
      </c>
      <c r="CA37" s="73" t="s">
        <v>322</v>
      </c>
      <c r="CB37" s="74" t="s">
        <v>323</v>
      </c>
      <c r="CC37" s="74" t="s">
        <v>324</v>
      </c>
      <c r="CD37" s="73" t="s">
        <v>325</v>
      </c>
      <c r="CE37" s="73" t="s">
        <v>326</v>
      </c>
      <c r="CF37" s="122" t="s">
        <v>327</v>
      </c>
      <c r="CG37" s="122" t="s">
        <v>328</v>
      </c>
      <c r="CH37" s="73" t="s">
        <v>3</v>
      </c>
      <c r="CI37" s="75" t="s">
        <v>329</v>
      </c>
      <c r="CJ37" s="71" t="s">
        <v>32</v>
      </c>
      <c r="CK37" s="72" t="s">
        <v>35</v>
      </c>
      <c r="CL37" s="73" t="s">
        <v>321</v>
      </c>
      <c r="CM37" s="73" t="s">
        <v>322</v>
      </c>
      <c r="CN37" s="74" t="s">
        <v>323</v>
      </c>
      <c r="CO37" s="74" t="s">
        <v>324</v>
      </c>
      <c r="CP37" s="73" t="s">
        <v>325</v>
      </c>
      <c r="CQ37" s="73" t="s">
        <v>326</v>
      </c>
      <c r="CR37" s="122" t="s">
        <v>327</v>
      </c>
      <c r="CS37" s="122" t="s">
        <v>328</v>
      </c>
      <c r="CT37" s="73" t="s">
        <v>3</v>
      </c>
      <c r="CU37" s="75" t="s">
        <v>329</v>
      </c>
      <c r="CV37" s="71" t="s">
        <v>32</v>
      </c>
      <c r="CW37" s="72" t="s">
        <v>35</v>
      </c>
      <c r="CX37" s="73" t="s">
        <v>321</v>
      </c>
      <c r="CY37" s="73" t="s">
        <v>322</v>
      </c>
      <c r="CZ37" s="74" t="s">
        <v>323</v>
      </c>
      <c r="DA37" s="74" t="s">
        <v>324</v>
      </c>
      <c r="DB37" s="73" t="s">
        <v>325</v>
      </c>
      <c r="DC37" s="73" t="s">
        <v>326</v>
      </c>
      <c r="DD37" s="122" t="s">
        <v>327</v>
      </c>
      <c r="DE37" s="122" t="s">
        <v>328</v>
      </c>
      <c r="DF37" s="73" t="s">
        <v>3</v>
      </c>
      <c r="DG37" s="75" t="s">
        <v>329</v>
      </c>
      <c r="DH37" s="71" t="s">
        <v>32</v>
      </c>
      <c r="DI37" s="72" t="s">
        <v>35</v>
      </c>
      <c r="DJ37" s="73" t="s">
        <v>321</v>
      </c>
      <c r="DK37" s="73" t="s">
        <v>322</v>
      </c>
      <c r="DL37" s="74" t="s">
        <v>323</v>
      </c>
      <c r="DM37" s="74" t="s">
        <v>324</v>
      </c>
      <c r="DN37" s="73" t="s">
        <v>325</v>
      </c>
      <c r="DO37" s="73" t="s">
        <v>326</v>
      </c>
      <c r="DP37" s="122" t="s">
        <v>327</v>
      </c>
      <c r="DQ37" s="122" t="s">
        <v>328</v>
      </c>
      <c r="DR37" s="73" t="s">
        <v>3</v>
      </c>
      <c r="DS37" s="75" t="s">
        <v>329</v>
      </c>
      <c r="DT37" s="130"/>
      <c r="DU37" s="24"/>
      <c r="DV37" s="71" t="s">
        <v>32</v>
      </c>
      <c r="DW37" s="72" t="s">
        <v>35</v>
      </c>
      <c r="DX37" s="73" t="s">
        <v>321</v>
      </c>
      <c r="DY37" s="73" t="s">
        <v>322</v>
      </c>
      <c r="DZ37" s="74" t="s">
        <v>323</v>
      </c>
      <c r="EA37" s="74" t="s">
        <v>324</v>
      </c>
      <c r="EB37" s="73" t="s">
        <v>325</v>
      </c>
      <c r="EC37" s="73" t="s">
        <v>326</v>
      </c>
      <c r="ED37" s="122" t="s">
        <v>327</v>
      </c>
      <c r="EE37" s="122" t="s">
        <v>328</v>
      </c>
      <c r="EF37" s="73" t="s">
        <v>3</v>
      </c>
      <c r="EG37" s="75" t="s">
        <v>329</v>
      </c>
      <c r="EH37" s="71" t="s">
        <v>32</v>
      </c>
      <c r="EI37" s="72" t="s">
        <v>35</v>
      </c>
      <c r="EJ37" s="73" t="s">
        <v>321</v>
      </c>
      <c r="EK37" s="73" t="s">
        <v>322</v>
      </c>
      <c r="EL37" s="74" t="s">
        <v>323</v>
      </c>
      <c r="EM37" s="74" t="s">
        <v>324</v>
      </c>
      <c r="EN37" s="73" t="s">
        <v>325</v>
      </c>
      <c r="EO37" s="73" t="s">
        <v>326</v>
      </c>
      <c r="EP37" s="78" t="s">
        <v>327</v>
      </c>
      <c r="EQ37" s="78" t="s">
        <v>328</v>
      </c>
      <c r="ER37" s="73" t="s">
        <v>3</v>
      </c>
      <c r="ES37" s="75" t="s">
        <v>329</v>
      </c>
      <c r="ET37" s="71" t="s">
        <v>32</v>
      </c>
      <c r="EU37" s="72" t="s">
        <v>35</v>
      </c>
      <c r="EV37" s="73" t="s">
        <v>321</v>
      </c>
      <c r="EW37" s="73" t="s">
        <v>322</v>
      </c>
      <c r="EX37" s="74" t="s">
        <v>323</v>
      </c>
      <c r="EY37" s="74" t="s">
        <v>324</v>
      </c>
      <c r="EZ37" s="73" t="s">
        <v>325</v>
      </c>
      <c r="FA37" s="73" t="s">
        <v>326</v>
      </c>
      <c r="FB37" s="122" t="s">
        <v>327</v>
      </c>
      <c r="FC37" s="122" t="s">
        <v>328</v>
      </c>
      <c r="FD37" s="73" t="s">
        <v>3</v>
      </c>
      <c r="FE37" s="75" t="s">
        <v>329</v>
      </c>
      <c r="FF37" s="71" t="s">
        <v>32</v>
      </c>
      <c r="FG37" s="72" t="s">
        <v>35</v>
      </c>
      <c r="FH37" s="73" t="s">
        <v>321</v>
      </c>
      <c r="FI37" s="73" t="s">
        <v>322</v>
      </c>
      <c r="FJ37" s="74" t="s">
        <v>323</v>
      </c>
      <c r="FK37" s="74" t="s">
        <v>324</v>
      </c>
      <c r="FL37" s="73" t="s">
        <v>325</v>
      </c>
      <c r="FM37" s="73" t="s">
        <v>326</v>
      </c>
      <c r="FN37" s="122" t="s">
        <v>327</v>
      </c>
      <c r="FO37" s="122" t="s">
        <v>328</v>
      </c>
      <c r="FP37" s="73" t="s">
        <v>3</v>
      </c>
      <c r="FQ37" s="75" t="s">
        <v>329</v>
      </c>
      <c r="FR37" s="71" t="s">
        <v>32</v>
      </c>
      <c r="FS37" s="72" t="s">
        <v>35</v>
      </c>
      <c r="FT37" s="73" t="s">
        <v>321</v>
      </c>
      <c r="FU37" s="73" t="s">
        <v>322</v>
      </c>
      <c r="FV37" s="74" t="s">
        <v>323</v>
      </c>
      <c r="FW37" s="74" t="s">
        <v>324</v>
      </c>
      <c r="FX37" s="73" t="s">
        <v>325</v>
      </c>
      <c r="FY37" s="73" t="s">
        <v>326</v>
      </c>
      <c r="FZ37" s="122" t="s">
        <v>327</v>
      </c>
      <c r="GA37" s="122" t="s">
        <v>328</v>
      </c>
      <c r="GB37" s="73" t="s">
        <v>3</v>
      </c>
      <c r="GC37" s="75" t="s">
        <v>329</v>
      </c>
      <c r="GD37" s="130"/>
      <c r="GE37" s="24"/>
      <c r="GF37" s="71" t="s">
        <v>32</v>
      </c>
      <c r="GG37" s="72" t="s">
        <v>35</v>
      </c>
      <c r="GH37" s="73" t="s">
        <v>321</v>
      </c>
      <c r="GI37" s="73" t="s">
        <v>322</v>
      </c>
      <c r="GJ37" s="74" t="s">
        <v>323</v>
      </c>
      <c r="GK37" s="74" t="s">
        <v>324</v>
      </c>
      <c r="GL37" s="73" t="s">
        <v>325</v>
      </c>
      <c r="GM37" s="73" t="s">
        <v>326</v>
      </c>
      <c r="GN37" s="122" t="s">
        <v>327</v>
      </c>
      <c r="GO37" s="122" t="s">
        <v>328</v>
      </c>
      <c r="GP37" s="73" t="s">
        <v>3</v>
      </c>
      <c r="GQ37" s="75" t="s">
        <v>329</v>
      </c>
      <c r="GR37" s="71" t="s">
        <v>32</v>
      </c>
      <c r="GS37" s="72" t="s">
        <v>35</v>
      </c>
      <c r="GT37" s="73" t="s">
        <v>321</v>
      </c>
      <c r="GU37" s="73" t="s">
        <v>322</v>
      </c>
      <c r="GV37" s="74" t="s">
        <v>323</v>
      </c>
      <c r="GW37" s="74" t="s">
        <v>324</v>
      </c>
      <c r="GX37" s="73" t="s">
        <v>325</v>
      </c>
      <c r="GY37" s="73" t="s">
        <v>326</v>
      </c>
      <c r="GZ37" s="122" t="s">
        <v>327</v>
      </c>
      <c r="HA37" s="122" t="s">
        <v>328</v>
      </c>
      <c r="HB37" s="73" t="s">
        <v>3</v>
      </c>
      <c r="HC37" s="75" t="s">
        <v>329</v>
      </c>
      <c r="HD37" s="71" t="s">
        <v>32</v>
      </c>
      <c r="HE37" s="72" t="s">
        <v>35</v>
      </c>
      <c r="HF37" s="73" t="s">
        <v>321</v>
      </c>
      <c r="HG37" s="73" t="s">
        <v>322</v>
      </c>
      <c r="HH37" s="74" t="s">
        <v>323</v>
      </c>
      <c r="HI37" s="74" t="s">
        <v>324</v>
      </c>
      <c r="HJ37" s="73" t="s">
        <v>325</v>
      </c>
      <c r="HK37" s="73" t="s">
        <v>326</v>
      </c>
      <c r="HL37" s="122" t="s">
        <v>327</v>
      </c>
      <c r="HM37" s="122" t="s">
        <v>328</v>
      </c>
      <c r="HN37" s="73" t="s">
        <v>3</v>
      </c>
      <c r="HO37" s="75" t="s">
        <v>329</v>
      </c>
      <c r="HP37" s="71" t="s">
        <v>32</v>
      </c>
      <c r="HQ37" s="72" t="s">
        <v>35</v>
      </c>
      <c r="HR37" s="73" t="s">
        <v>321</v>
      </c>
      <c r="HS37" s="73" t="s">
        <v>322</v>
      </c>
      <c r="HT37" s="74" t="s">
        <v>323</v>
      </c>
      <c r="HU37" s="74" t="s">
        <v>324</v>
      </c>
      <c r="HV37" s="73" t="s">
        <v>325</v>
      </c>
      <c r="HW37" s="73" t="s">
        <v>326</v>
      </c>
      <c r="HX37" s="122" t="s">
        <v>327</v>
      </c>
      <c r="HY37" s="122" t="s">
        <v>328</v>
      </c>
      <c r="HZ37" s="73" t="s">
        <v>3</v>
      </c>
      <c r="IA37" s="75" t="s">
        <v>329</v>
      </c>
      <c r="IB37" s="71" t="s">
        <v>32</v>
      </c>
      <c r="IC37" s="72" t="s">
        <v>35</v>
      </c>
      <c r="ID37" s="73" t="s">
        <v>321</v>
      </c>
      <c r="IE37" s="73" t="s">
        <v>322</v>
      </c>
      <c r="IF37" s="74" t="s">
        <v>323</v>
      </c>
      <c r="IG37" s="74" t="s">
        <v>324</v>
      </c>
      <c r="IH37" s="73" t="s">
        <v>325</v>
      </c>
      <c r="II37" s="73" t="s">
        <v>326</v>
      </c>
      <c r="IJ37" s="122" t="s">
        <v>327</v>
      </c>
      <c r="IK37" s="122" t="s">
        <v>328</v>
      </c>
      <c r="IL37" s="73" t="s">
        <v>3</v>
      </c>
      <c r="IM37" s="75" t="s">
        <v>329</v>
      </c>
      <c r="IN37" s="130"/>
      <c r="IO37" s="24"/>
      <c r="IP37" s="71" t="s">
        <v>32</v>
      </c>
      <c r="IQ37" s="72" t="s">
        <v>35</v>
      </c>
      <c r="IR37" s="73" t="s">
        <v>321</v>
      </c>
      <c r="IS37" s="73" t="s">
        <v>322</v>
      </c>
      <c r="IT37" s="74" t="s">
        <v>323</v>
      </c>
      <c r="IU37" s="74" t="s">
        <v>324</v>
      </c>
      <c r="IV37" s="73" t="s">
        <v>325</v>
      </c>
      <c r="IW37" s="73" t="s">
        <v>326</v>
      </c>
      <c r="IX37" s="122" t="s">
        <v>327</v>
      </c>
      <c r="IY37" s="122" t="s">
        <v>328</v>
      </c>
      <c r="IZ37" s="73" t="s">
        <v>3</v>
      </c>
      <c r="JA37" s="75" t="s">
        <v>329</v>
      </c>
      <c r="JB37" s="71" t="s">
        <v>32</v>
      </c>
      <c r="JC37" s="72" t="s">
        <v>35</v>
      </c>
      <c r="JD37" s="73" t="s">
        <v>321</v>
      </c>
      <c r="JE37" s="73" t="s">
        <v>322</v>
      </c>
      <c r="JF37" s="74" t="s">
        <v>323</v>
      </c>
      <c r="JG37" s="74" t="s">
        <v>324</v>
      </c>
      <c r="JH37" s="73" t="s">
        <v>325</v>
      </c>
      <c r="JI37" s="73" t="s">
        <v>326</v>
      </c>
      <c r="JJ37" s="122" t="s">
        <v>327</v>
      </c>
      <c r="JK37" s="122" t="s">
        <v>328</v>
      </c>
      <c r="JL37" s="73" t="s">
        <v>3</v>
      </c>
      <c r="JM37" s="75" t="s">
        <v>329</v>
      </c>
      <c r="JN37" s="71" t="s">
        <v>32</v>
      </c>
      <c r="JO37" s="72" t="s">
        <v>35</v>
      </c>
      <c r="JP37" s="73" t="s">
        <v>321</v>
      </c>
      <c r="JQ37" s="73" t="s">
        <v>322</v>
      </c>
      <c r="JR37" s="74" t="s">
        <v>323</v>
      </c>
      <c r="JS37" s="74" t="s">
        <v>324</v>
      </c>
      <c r="JT37" s="73" t="s">
        <v>325</v>
      </c>
      <c r="JU37" s="73" t="s">
        <v>326</v>
      </c>
      <c r="JV37" s="122" t="s">
        <v>327</v>
      </c>
      <c r="JW37" s="122" t="s">
        <v>328</v>
      </c>
      <c r="JX37" s="73" t="s">
        <v>3</v>
      </c>
      <c r="JY37" s="75" t="s">
        <v>329</v>
      </c>
      <c r="JZ37" s="71" t="s">
        <v>32</v>
      </c>
      <c r="KA37" s="72" t="s">
        <v>35</v>
      </c>
      <c r="KB37" s="73" t="s">
        <v>321</v>
      </c>
      <c r="KC37" s="73" t="s">
        <v>322</v>
      </c>
      <c r="KD37" s="74" t="s">
        <v>323</v>
      </c>
      <c r="KE37" s="74" t="s">
        <v>324</v>
      </c>
      <c r="KF37" s="73" t="s">
        <v>325</v>
      </c>
      <c r="KG37" s="73" t="s">
        <v>326</v>
      </c>
      <c r="KH37" s="122" t="s">
        <v>327</v>
      </c>
      <c r="KI37" s="122" t="s">
        <v>328</v>
      </c>
      <c r="KJ37" s="73" t="s">
        <v>3</v>
      </c>
      <c r="KK37" s="75" t="s">
        <v>329</v>
      </c>
      <c r="KL37" s="71" t="s">
        <v>32</v>
      </c>
      <c r="KM37" s="72" t="s">
        <v>35</v>
      </c>
      <c r="KN37" s="73" t="s">
        <v>321</v>
      </c>
      <c r="KO37" s="73" t="s">
        <v>322</v>
      </c>
      <c r="KP37" s="74" t="s">
        <v>323</v>
      </c>
      <c r="KQ37" s="74" t="s">
        <v>324</v>
      </c>
      <c r="KR37" s="73" t="s">
        <v>325</v>
      </c>
      <c r="KS37" s="73" t="s">
        <v>326</v>
      </c>
      <c r="KT37" s="122" t="s">
        <v>327</v>
      </c>
      <c r="KU37" s="122" t="s">
        <v>328</v>
      </c>
      <c r="KV37" s="73" t="s">
        <v>3</v>
      </c>
      <c r="KW37" s="75" t="s">
        <v>329</v>
      </c>
      <c r="KX37" s="130"/>
      <c r="KY37" s="24"/>
    </row>
    <row r="38" spans="1:311" ht="15.75">
      <c r="A38" s="691" t="s">
        <v>123</v>
      </c>
      <c r="B38" s="759" t="s">
        <v>176</v>
      </c>
      <c r="C38" s="715" t="str">
        <f>VLOOKUP($B38,'OP Info'!$C$67:$H$98,4,FALSE)</f>
        <v>GTS-120</v>
      </c>
      <c r="D38" s="715">
        <f>VLOOKUP($B38,'OP Info'!$C$67:$H$98,3,FALSE)</f>
        <v>875</v>
      </c>
      <c r="E38" s="716" t="str">
        <f>CONCATENATE(VLOOKUP($B38,'OP Info'!$C$67:$J$101,5,FALSE),"%-",VLOOKUP($B38,'OP Info'!$C$67:$J$101,6,FALSE),"%")</f>
        <v>5%-7%</v>
      </c>
      <c r="F38" s="729"/>
      <c r="G38" s="718">
        <f t="shared" ref="G38:G48" si="318">F38*VLOOKUP(C38,$B$156:$C$159,2,FALSE)</f>
        <v>0</v>
      </c>
      <c r="H38" s="730"/>
      <c r="I38" s="730"/>
      <c r="J38" s="719" t="str">
        <f t="shared" ref="J38:J55" si="319">IF(F38="","",IF(G38&gt;0.049999,"",((6-ROUND(G38*100,1))*0.01)*D38))</f>
        <v/>
      </c>
      <c r="K38" s="1046" t="str">
        <f t="shared" ref="K38:K55" si="320">IF(J38="","",J38*0.264172)</f>
        <v/>
      </c>
      <c r="L38" s="1058"/>
      <c r="M38" s="757" t="str">
        <f t="shared" ref="M38:M55" si="321">IF(J38="",IF(G38=0,"",G38),"")</f>
        <v/>
      </c>
      <c r="N38" s="722" t="str">
        <f t="shared" ref="N38:N55" si="322">$B38</f>
        <v>40A</v>
      </c>
      <c r="O38" s="715" t="str">
        <f t="shared" ref="O38:O55" si="323">$C38</f>
        <v>GTS-120</v>
      </c>
      <c r="P38" s="715">
        <f t="shared" ref="P38:P55" si="324">$D38</f>
        <v>875</v>
      </c>
      <c r="Q38" s="715" t="str">
        <f t="shared" ref="Q38:Q55" si="325">$E38</f>
        <v>5%-7%</v>
      </c>
      <c r="R38" s="729"/>
      <c r="S38" s="718">
        <f t="shared" ref="S38:S48" si="326">R38*VLOOKUP(O38,$B$156:$C$159,2,FALSE)</f>
        <v>0</v>
      </c>
      <c r="T38" s="730"/>
      <c r="U38" s="730"/>
      <c r="V38" s="719" t="str">
        <f t="shared" ref="V38:V55" si="327">IF(R38="","",IF(S38&gt;0.049999,"",((6-ROUND(S38*100,1))*0.01)*P38))</f>
        <v/>
      </c>
      <c r="W38" s="1046" t="str">
        <f t="shared" ref="W38:W55" si="328">IF(V38="","",V38*0.264172)</f>
        <v/>
      </c>
      <c r="X38" s="1058"/>
      <c r="Y38" s="721" t="str">
        <f t="shared" ref="Y38:Y55" si="329">IF(V38="",IF(S38=0,"",S38),"")</f>
        <v/>
      </c>
      <c r="Z38" s="722" t="str">
        <f t="shared" ref="Z38:Z55" si="330">$B38</f>
        <v>40A</v>
      </c>
      <c r="AA38" s="715" t="str">
        <f t="shared" ref="AA38:AA55" si="331">$C38</f>
        <v>GTS-120</v>
      </c>
      <c r="AB38" s="715">
        <f t="shared" ref="AB38:AB55" si="332">$D38</f>
        <v>875</v>
      </c>
      <c r="AC38" s="715" t="str">
        <f t="shared" ref="AC38:AC55" si="333">$E38</f>
        <v>5%-7%</v>
      </c>
      <c r="AD38" s="729"/>
      <c r="AE38" s="718">
        <f t="shared" ref="AE38:AE51" si="334">AD38*VLOOKUP(AA38,$B$156:$C$159,2,FALSE)</f>
        <v>0</v>
      </c>
      <c r="AF38" s="730"/>
      <c r="AG38" s="730"/>
      <c r="AH38" s="719" t="str">
        <f t="shared" ref="AH38:AH55" si="335">IF(AD38="","",IF(AE38&gt;0.049999,"",((6-ROUND(AE38*100,1))*0.01)*AB38))</f>
        <v/>
      </c>
      <c r="AI38" s="1046" t="str">
        <f t="shared" ref="AI38:AI55" si="336">IF(AH38="","",AH38*0.264172)</f>
        <v/>
      </c>
      <c r="AJ38" s="1058"/>
      <c r="AK38" s="721" t="str">
        <f t="shared" ref="AK38:AK55" si="337">IF(AH38="",IF(AE38=0,"",AE38),"")</f>
        <v/>
      </c>
      <c r="AL38" s="722" t="str">
        <f t="shared" ref="AL38:AL55" si="338">$B38</f>
        <v>40A</v>
      </c>
      <c r="AM38" s="715" t="str">
        <f t="shared" ref="AM38:AM55" si="339">$C38</f>
        <v>GTS-120</v>
      </c>
      <c r="AN38" s="715">
        <f t="shared" ref="AN38:AN55" si="340">$D38</f>
        <v>875</v>
      </c>
      <c r="AO38" s="715" t="str">
        <f t="shared" ref="AO38:AO55" si="341">$E38</f>
        <v>5%-7%</v>
      </c>
      <c r="AP38" s="729"/>
      <c r="AQ38" s="718">
        <f t="shared" ref="AQ38:AQ51" si="342">AP38*VLOOKUP(AM38,$B$156:$C$159,2,FALSE)</f>
        <v>0</v>
      </c>
      <c r="AR38" s="730"/>
      <c r="AS38" s="730"/>
      <c r="AT38" s="719" t="str">
        <f t="shared" ref="AT38:AT55" si="343">IF(AP38="","",IF(AQ38&gt;0.049999,"",((6-ROUND(AQ38*100,1))*0.01)*AN38))</f>
        <v/>
      </c>
      <c r="AU38" s="1046" t="str">
        <f t="shared" ref="AU38:AU55" si="344">IF(AT38="","",AT38*0.264172)</f>
        <v/>
      </c>
      <c r="AV38" s="1058"/>
      <c r="AW38" s="721" t="str">
        <f t="shared" ref="AW38:AW55" si="345">IF(AT38="",IF(AQ38=0,"",AQ38),"")</f>
        <v/>
      </c>
      <c r="AX38" s="722" t="str">
        <f t="shared" ref="AX38:AX55" si="346">$B38</f>
        <v>40A</v>
      </c>
      <c r="AY38" s="715" t="str">
        <f t="shared" ref="AY38:AY55" si="347">$C38</f>
        <v>GTS-120</v>
      </c>
      <c r="AZ38" s="715">
        <f t="shared" ref="AZ38:AZ55" si="348">$D38</f>
        <v>875</v>
      </c>
      <c r="BA38" s="715" t="str">
        <f t="shared" ref="BA38:BA55" si="349">$E38</f>
        <v>5%-7%</v>
      </c>
      <c r="BB38" s="729"/>
      <c r="BC38" s="718">
        <f t="shared" ref="BC38:BC51" si="350">BB38*VLOOKUP(AY38,$B$156:$C$159,2,FALSE)</f>
        <v>0</v>
      </c>
      <c r="BD38" s="730"/>
      <c r="BE38" s="730"/>
      <c r="BF38" s="719" t="str">
        <f t="shared" ref="BF38:BF55" si="351">IF(BB38="","",IF(BC38&gt;0.049999,"",((6-ROUND(BC38*100,1))*0.01)*AZ38))</f>
        <v/>
      </c>
      <c r="BG38" s="1046" t="str">
        <f t="shared" ref="BG38:BG55" si="352">IF(BF38="","",BF38*0.264172)</f>
        <v/>
      </c>
      <c r="BH38" s="1058"/>
      <c r="BI38" s="721" t="str">
        <f t="shared" ref="BI38:BI55" si="353">IF(BF38="",IF(BC38=0,"",BC38),"")</f>
        <v/>
      </c>
      <c r="BJ38" s="731">
        <f t="shared" ref="BJ38:BJ55" si="354">SUM(K38,W38,AI38,AU38,BG38)</f>
        <v>0</v>
      </c>
      <c r="BK38" s="1047" t="str">
        <f t="shared" ref="BK38:BK55" si="355">L38&amp;X38&amp;AJ38&amp;AV38&amp;BH38</f>
        <v/>
      </c>
      <c r="BL38" s="722" t="str">
        <f t="shared" ref="BL38:BL55" si="356">$B38</f>
        <v>40A</v>
      </c>
      <c r="BM38" s="715" t="str">
        <f t="shared" ref="BM38:BM55" si="357">$C38</f>
        <v>GTS-120</v>
      </c>
      <c r="BN38" s="715">
        <f t="shared" ref="BN38:BN55" si="358">$D38</f>
        <v>875</v>
      </c>
      <c r="BO38" s="715" t="str">
        <f t="shared" ref="BO38:BO55" si="359">$E38</f>
        <v>5%-7%</v>
      </c>
      <c r="BP38" s="729"/>
      <c r="BQ38" s="718">
        <f t="shared" ref="BQ38:BQ51" si="360">BP38*VLOOKUP(BM38,$B$156:$C$159,2,FALSE)</f>
        <v>0</v>
      </c>
      <c r="BR38" s="730"/>
      <c r="BS38" s="730"/>
      <c r="BT38" s="719" t="str">
        <f t="shared" ref="BT38:BT55" si="361">IF(BP38="","",IF(BQ38&gt;0.049999,"",((6-ROUND(BQ38*100,1))*0.01)*BN38))</f>
        <v/>
      </c>
      <c r="BU38" s="1046" t="str">
        <f t="shared" ref="BU38:BU55" si="362">IF(BT38="","",BT38*0.264172)</f>
        <v/>
      </c>
      <c r="BV38" s="1058"/>
      <c r="BW38" s="746" t="str">
        <f t="shared" ref="BW38:BW55" si="363">IF(BT38="",IF(BQ38=0,"",BQ38),"")</f>
        <v/>
      </c>
      <c r="BX38" s="722" t="str">
        <f t="shared" ref="BX38:BX55" si="364">$B38</f>
        <v>40A</v>
      </c>
      <c r="BY38" s="715" t="str">
        <f t="shared" ref="BY38:BY55" si="365">$C38</f>
        <v>GTS-120</v>
      </c>
      <c r="BZ38" s="715">
        <f t="shared" ref="BZ38:BZ55" si="366">$D38</f>
        <v>875</v>
      </c>
      <c r="CA38" s="715" t="str">
        <f t="shared" ref="CA38:CA55" si="367">$E38</f>
        <v>5%-7%</v>
      </c>
      <c r="CB38" s="729"/>
      <c r="CC38" s="718">
        <f t="shared" ref="CC38:CC52" si="368">CB38*VLOOKUP(BY38,$B$156:$C$159,2,FALSE)</f>
        <v>0</v>
      </c>
      <c r="CD38" s="730"/>
      <c r="CE38" s="730"/>
      <c r="CF38" s="719" t="str">
        <f t="shared" ref="CF38:CF55" si="369">IF(CB38="","",IF(CC38&gt;0.049999,"",((6-ROUND(CC38*100,1))*0.01)*BZ38))</f>
        <v/>
      </c>
      <c r="CG38" s="1046" t="str">
        <f t="shared" ref="CG38:CG55" si="370">IF(CF38="","",CF38*0.264172)</f>
        <v/>
      </c>
      <c r="CH38" s="1058"/>
      <c r="CI38" s="746" t="str">
        <f t="shared" ref="CI38:CI55" si="371">IF(CF38="",IF(CC38=0,"",CC38),"")</f>
        <v/>
      </c>
      <c r="CJ38" s="722" t="str">
        <f t="shared" ref="CJ38:CJ55" si="372">$B38</f>
        <v>40A</v>
      </c>
      <c r="CK38" s="715" t="str">
        <f t="shared" ref="CK38:CK55" si="373">$C38</f>
        <v>GTS-120</v>
      </c>
      <c r="CL38" s="715">
        <f t="shared" ref="CL38:CL55" si="374">$D38</f>
        <v>875</v>
      </c>
      <c r="CM38" s="715" t="str">
        <f t="shared" ref="CM38:CM55" si="375">$E38</f>
        <v>5%-7%</v>
      </c>
      <c r="CN38" s="729"/>
      <c r="CO38" s="718">
        <f t="shared" ref="CO38:CO51" si="376">CN38*VLOOKUP(CK38,$B$156:$C$159,2,FALSE)</f>
        <v>0</v>
      </c>
      <c r="CP38" s="730"/>
      <c r="CQ38" s="730"/>
      <c r="CR38" s="719" t="str">
        <f t="shared" ref="CR38:CR55" si="377">IF(CN38="","",IF(CO38&gt;0.049999,"",((6-ROUND(CO38*100,1))*0.01)*CL38))</f>
        <v/>
      </c>
      <c r="CS38" s="1046" t="str">
        <f t="shared" ref="CS38:CS55" si="378">IF(CR38="","",CR38*0.264172)</f>
        <v/>
      </c>
      <c r="CT38" s="1058"/>
      <c r="CU38" s="746" t="str">
        <f t="shared" ref="CU38:CU55" si="379">IF(CR38="",IF(CO38=0,"",CO38),"")</f>
        <v/>
      </c>
      <c r="CV38" s="722" t="str">
        <f t="shared" ref="CV38:CV55" si="380">$B38</f>
        <v>40A</v>
      </c>
      <c r="CW38" s="715" t="str">
        <f t="shared" ref="CW38:CW55" si="381">$C38</f>
        <v>GTS-120</v>
      </c>
      <c r="CX38" s="715">
        <f t="shared" ref="CX38:CX55" si="382">$D38</f>
        <v>875</v>
      </c>
      <c r="CY38" s="715" t="str">
        <f t="shared" ref="CY38:CY55" si="383">$E38</f>
        <v>5%-7%</v>
      </c>
      <c r="CZ38" s="729"/>
      <c r="DA38" s="718">
        <f t="shared" ref="DA38:DA51" si="384">CZ38*VLOOKUP(CW38,$B$156:$C$159,2,FALSE)</f>
        <v>0</v>
      </c>
      <c r="DB38" s="730"/>
      <c r="DC38" s="730"/>
      <c r="DD38" s="719" t="str">
        <f t="shared" ref="DD38:DD55" si="385">IF(CZ38="","",IF(DA38&gt;0.049999,"",((6-ROUND(DA38*100,1))*0.01)*CX38))</f>
        <v/>
      </c>
      <c r="DE38" s="1046" t="str">
        <f t="shared" ref="DE38:DE55" si="386">IF(DD38="","",DD38*0.264172)</f>
        <v/>
      </c>
      <c r="DF38" s="1058"/>
      <c r="DG38" s="746" t="str">
        <f t="shared" ref="DG38:DG55" si="387">IF(DD38="",IF(DA38=0,"",DA38),"")</f>
        <v/>
      </c>
      <c r="DH38" s="722" t="str">
        <f t="shared" ref="DH38:DH55" si="388">$B38</f>
        <v>40A</v>
      </c>
      <c r="DI38" s="715" t="str">
        <f t="shared" ref="DI38:DI55" si="389">$C38</f>
        <v>GTS-120</v>
      </c>
      <c r="DJ38" s="715">
        <f t="shared" ref="DJ38:DJ55" si="390">$D38</f>
        <v>875</v>
      </c>
      <c r="DK38" s="715" t="str">
        <f t="shared" ref="DK38:DK55" si="391">$E38</f>
        <v>5%-7%</v>
      </c>
      <c r="DL38" s="729"/>
      <c r="DM38" s="718">
        <f t="shared" ref="DM38:DM51" si="392">DL38*VLOOKUP(DI38,$B$156:$C$159,2,FALSE)</f>
        <v>0</v>
      </c>
      <c r="DN38" s="730"/>
      <c r="DO38" s="730"/>
      <c r="DP38" s="719" t="str">
        <f t="shared" ref="DP38:DP55" si="393">IF(DL38="","",IF(DM38&gt;0.049999,"",((6-ROUND(DM38*100,1))*0.01)*DJ38))</f>
        <v/>
      </c>
      <c r="DQ38" s="1046" t="str">
        <f t="shared" ref="DQ38:DQ55" si="394">IF(DP38="","",DP38*0.264172)</f>
        <v/>
      </c>
      <c r="DR38" s="1058"/>
      <c r="DS38" s="746" t="str">
        <f t="shared" ref="DS38:DS55" si="395">IF(DP38="",IF(DM38=0,"",DM38),"")</f>
        <v/>
      </c>
      <c r="DT38" s="731">
        <f t="shared" ref="DT38:DT55" si="396">SUM(BU38,CG38,CS38,DE38,DQ38)</f>
        <v>0</v>
      </c>
      <c r="DU38" s="1047" t="str">
        <f t="shared" ref="DU38:DU55" si="397">BV38&amp;CH38&amp;CT38&amp;DF38&amp;DR38</f>
        <v/>
      </c>
      <c r="DV38" s="722" t="str">
        <f t="shared" ref="DV38:DV55" si="398">$B38</f>
        <v>40A</v>
      </c>
      <c r="DW38" s="715" t="str">
        <f t="shared" ref="DW38:DW55" si="399">$C38</f>
        <v>GTS-120</v>
      </c>
      <c r="DX38" s="715">
        <f t="shared" ref="DX38:DX55" si="400">$D38</f>
        <v>875</v>
      </c>
      <c r="DY38" s="715" t="str">
        <f t="shared" ref="DY38:DY55" si="401">$E38</f>
        <v>5%-7%</v>
      </c>
      <c r="DZ38" s="729"/>
      <c r="EA38" s="718">
        <f t="shared" ref="EA38:EA51" si="402">DZ38*VLOOKUP(DW38,$B$156:$C$159,2,FALSE)</f>
        <v>0</v>
      </c>
      <c r="EB38" s="730"/>
      <c r="EC38" s="730"/>
      <c r="ED38" s="719" t="str">
        <f t="shared" ref="ED38:ED55" si="403">IF(DZ38="","",IF(EA38&gt;0.049999,"",((6-ROUND(EA38*100,1))*0.01)*DX38))</f>
        <v/>
      </c>
      <c r="EE38" s="1046" t="str">
        <f t="shared" ref="EE38:EE55" si="404">IF(ED38="","",ED38*0.264172)</f>
        <v/>
      </c>
      <c r="EF38" s="1058"/>
      <c r="EG38" s="746" t="str">
        <f t="shared" ref="EG38:EG55" si="405">IF(ED38="",IF(EA38=0,"",EA38),"")</f>
        <v/>
      </c>
      <c r="EH38" s="722" t="str">
        <f t="shared" ref="EH38:EH55" si="406">$B38</f>
        <v>40A</v>
      </c>
      <c r="EI38" s="715" t="str">
        <f t="shared" ref="EI38:EI55" si="407">$C38</f>
        <v>GTS-120</v>
      </c>
      <c r="EJ38" s="715">
        <f t="shared" ref="EJ38:EJ55" si="408">$D38</f>
        <v>875</v>
      </c>
      <c r="EK38" s="715" t="str">
        <f t="shared" ref="EK38:EK55" si="409">$E38</f>
        <v>5%-7%</v>
      </c>
      <c r="EL38" s="729"/>
      <c r="EM38" s="718">
        <f t="shared" ref="EM38:EM51" si="410">EL38*VLOOKUP(EI38,$B$156:$C$159,2,FALSE)</f>
        <v>0</v>
      </c>
      <c r="EN38" s="730"/>
      <c r="EO38" s="730"/>
      <c r="EP38" s="719" t="str">
        <f t="shared" ref="EP38:EP55" si="411">IF(EL38="","",IF(EM38&gt;0.049999,"",((6-ROUND(EM38*100,1))*0.01)*EJ38))</f>
        <v/>
      </c>
      <c r="EQ38" s="1046" t="str">
        <f t="shared" ref="EQ38:EQ55" si="412">IF(EP38="","",EP38*0.264172)</f>
        <v/>
      </c>
      <c r="ER38" s="1058"/>
      <c r="ES38" s="746" t="str">
        <f t="shared" ref="ES38:ES55" si="413">IF(EP38="",IF(EM38=0,"",EM38),"")</f>
        <v/>
      </c>
      <c r="ET38" s="722" t="str">
        <f t="shared" ref="ET38:ET55" si="414">$B38</f>
        <v>40A</v>
      </c>
      <c r="EU38" s="715" t="str">
        <f t="shared" ref="EU38:EU55" si="415">$C38</f>
        <v>GTS-120</v>
      </c>
      <c r="EV38" s="715">
        <f t="shared" ref="EV38:EV55" si="416">$D38</f>
        <v>875</v>
      </c>
      <c r="EW38" s="715" t="str">
        <f t="shared" ref="EW38:EW55" si="417">$E38</f>
        <v>5%-7%</v>
      </c>
      <c r="EX38" s="729"/>
      <c r="EY38" s="718">
        <f t="shared" ref="EY38:EY51" si="418">EX38*VLOOKUP(EU38,$B$156:$C$159,2,FALSE)</f>
        <v>0</v>
      </c>
      <c r="EZ38" s="730"/>
      <c r="FA38" s="730"/>
      <c r="FB38" s="719" t="str">
        <f t="shared" ref="FB38:FB55" si="419">IF(EX38="","",IF(EY38&gt;0.049999,"",((6-ROUND(EY38*100,1))*0.01)*EV38))</f>
        <v/>
      </c>
      <c r="FC38" s="1046" t="str">
        <f t="shared" ref="FC38:FC55" si="420">IF(FB38="","",FB38*0.264172)</f>
        <v/>
      </c>
      <c r="FD38" s="1058"/>
      <c r="FE38" s="746" t="str">
        <f t="shared" ref="FE38:FE55" si="421">IF(FB38="",IF(EY38=0,"",EY38),"")</f>
        <v/>
      </c>
      <c r="FF38" s="722" t="str">
        <f t="shared" ref="FF38:FF55" si="422">$B38</f>
        <v>40A</v>
      </c>
      <c r="FG38" s="715" t="str">
        <f t="shared" ref="FG38:FG55" si="423">$C38</f>
        <v>GTS-120</v>
      </c>
      <c r="FH38" s="715">
        <f t="shared" ref="FH38:FH55" si="424">$D38</f>
        <v>875</v>
      </c>
      <c r="FI38" s="715" t="str">
        <f t="shared" ref="FI38:FI55" si="425">$E38</f>
        <v>5%-7%</v>
      </c>
      <c r="FJ38" s="729"/>
      <c r="FK38" s="718">
        <f t="shared" ref="FK38:FK51" si="426">FJ38*VLOOKUP(FG38,$B$156:$C$159,2,FALSE)</f>
        <v>0</v>
      </c>
      <c r="FL38" s="730"/>
      <c r="FM38" s="730"/>
      <c r="FN38" s="719" t="str">
        <f t="shared" ref="FN38:FN55" si="427">IF(FJ38="","",IF(FK38&gt;0.049999,"",((6-ROUND(FK38*100,1))*0.01)*FH38))</f>
        <v/>
      </c>
      <c r="FO38" s="1046" t="str">
        <f t="shared" ref="FO38:FO55" si="428">IF(FN38="","",FN38*0.264172)</f>
        <v/>
      </c>
      <c r="FP38" s="1058"/>
      <c r="FQ38" s="746" t="str">
        <f t="shared" ref="FQ38:FQ55" si="429">IF(FN38="",IF(FK38=0,"",FK38),"")</f>
        <v/>
      </c>
      <c r="FR38" s="722" t="str">
        <f t="shared" ref="FR38:FR55" si="430">$B38</f>
        <v>40A</v>
      </c>
      <c r="FS38" s="715" t="str">
        <f t="shared" ref="FS38:FS55" si="431">$C38</f>
        <v>GTS-120</v>
      </c>
      <c r="FT38" s="715">
        <f t="shared" ref="FT38:FT55" si="432">$D38</f>
        <v>875</v>
      </c>
      <c r="FU38" s="715" t="str">
        <f t="shared" ref="FU38:FU55" si="433">$E38</f>
        <v>5%-7%</v>
      </c>
      <c r="FV38" s="729"/>
      <c r="FW38" s="718">
        <f t="shared" ref="FW38:FW51" si="434">FV38*VLOOKUP(FS38,$B$156:$C$159,2,FALSE)</f>
        <v>0</v>
      </c>
      <c r="FX38" s="730"/>
      <c r="FY38" s="730"/>
      <c r="FZ38" s="719" t="str">
        <f t="shared" ref="FZ38:FZ55" si="435">IF(FV38="","",IF(FW38&gt;0.049999,"",((6-ROUND(FW38*100,1))*0.01)*FT38))</f>
        <v/>
      </c>
      <c r="GA38" s="1046" t="str">
        <f t="shared" ref="GA38:GA55" si="436">IF(FZ38="","",FZ38*0.264172)</f>
        <v/>
      </c>
      <c r="GB38" s="1058"/>
      <c r="GC38" s="746" t="str">
        <f t="shared" ref="GC38:GC55" si="437">IF(FZ38="",IF(FW38=0,"",FW38),"")</f>
        <v/>
      </c>
      <c r="GD38" s="731">
        <f t="shared" ref="GD38:GD55" si="438">SUM(EE38,EQ38,FC38,FO38,GA38)</f>
        <v>0</v>
      </c>
      <c r="GE38" s="1047" t="str">
        <f t="shared" ref="GE38:GE55" si="439">EF38&amp;ER38&amp;FD38&amp;FP38&amp;GB38</f>
        <v/>
      </c>
      <c r="GF38" s="722" t="str">
        <f t="shared" ref="GF38:GF55" si="440">$B38</f>
        <v>40A</v>
      </c>
      <c r="GG38" s="715" t="str">
        <f t="shared" ref="GG38:GG55" si="441">$C38</f>
        <v>GTS-120</v>
      </c>
      <c r="GH38" s="715">
        <f t="shared" ref="GH38:GH55" si="442">$D38</f>
        <v>875</v>
      </c>
      <c r="GI38" s="715" t="str">
        <f t="shared" ref="GI38:GI55" si="443">$E38</f>
        <v>5%-7%</v>
      </c>
      <c r="GJ38" s="729"/>
      <c r="GK38" s="718">
        <f t="shared" ref="GK38:GK51" si="444">GJ38*VLOOKUP(GG38,$B$156:$C$159,2,FALSE)</f>
        <v>0</v>
      </c>
      <c r="GL38" s="730"/>
      <c r="GM38" s="730"/>
      <c r="GN38" s="719" t="str">
        <f t="shared" ref="GN38:GN55" si="445">IF(GJ38="","",IF(GK38&gt;0.049999,"",((6-ROUND(GK38*100,1))*0.01)*GH38))</f>
        <v/>
      </c>
      <c r="GO38" s="1046" t="str">
        <f t="shared" ref="GO38:GO55" si="446">IF(GN38="","",GN38*0.264172)</f>
        <v/>
      </c>
      <c r="GP38" s="1058"/>
      <c r="GQ38" s="746" t="str">
        <f t="shared" ref="GQ38:GQ55" si="447">IF(GN38="",IF(GK38=0,"",GK38),"")</f>
        <v/>
      </c>
      <c r="GR38" s="722" t="str">
        <f t="shared" ref="GR38:GR55" si="448">$B38</f>
        <v>40A</v>
      </c>
      <c r="GS38" s="715" t="str">
        <f t="shared" ref="GS38:GS55" si="449">$C38</f>
        <v>GTS-120</v>
      </c>
      <c r="GT38" s="715">
        <f t="shared" ref="GT38:GT55" si="450">$D38</f>
        <v>875</v>
      </c>
      <c r="GU38" s="715" t="str">
        <f t="shared" ref="GU38:GU55" si="451">$E38</f>
        <v>5%-7%</v>
      </c>
      <c r="GV38" s="729"/>
      <c r="GW38" s="718">
        <f t="shared" ref="GW38:GW51" si="452">GV38*VLOOKUP(GS38,$B$156:$C$159,2,FALSE)</f>
        <v>0</v>
      </c>
      <c r="GX38" s="730"/>
      <c r="GY38" s="730"/>
      <c r="GZ38" s="719" t="str">
        <f t="shared" ref="GZ38:GZ55" si="453">IF(GV38="","",IF(GW38&gt;0.049999,"",((6-ROUND(GW38*100,1))*0.01)*GT38))</f>
        <v/>
      </c>
      <c r="HA38" s="1046" t="str">
        <f t="shared" ref="HA38:HA55" si="454">IF(GZ38="","",GZ38*0.264172)</f>
        <v/>
      </c>
      <c r="HB38" s="1058"/>
      <c r="HC38" s="746" t="str">
        <f t="shared" ref="HC38:HC55" si="455">IF(GZ38="",IF(GW38=0,"",GW38),"")</f>
        <v/>
      </c>
      <c r="HD38" s="722" t="str">
        <f t="shared" ref="HD38:HD55" si="456">$B38</f>
        <v>40A</v>
      </c>
      <c r="HE38" s="715" t="str">
        <f t="shared" ref="HE38:HE55" si="457">$C38</f>
        <v>GTS-120</v>
      </c>
      <c r="HF38" s="715">
        <f t="shared" ref="HF38:HF55" si="458">$D38</f>
        <v>875</v>
      </c>
      <c r="HG38" s="715" t="str">
        <f t="shared" ref="HG38:HG55" si="459">$E38</f>
        <v>5%-7%</v>
      </c>
      <c r="HH38" s="729"/>
      <c r="HI38" s="718">
        <f t="shared" ref="HI38:HI51" si="460">HH38*VLOOKUP(HE38,$B$156:$C$159,2,FALSE)</f>
        <v>0</v>
      </c>
      <c r="HJ38" s="730"/>
      <c r="HK38" s="730"/>
      <c r="HL38" s="719" t="str">
        <f t="shared" ref="HL38:HL55" si="461">IF(HH38="","",IF(HI38&gt;0.049999,"",((6-ROUND(HI38*100,1))*0.01)*HF38))</f>
        <v/>
      </c>
      <c r="HM38" s="1046" t="str">
        <f t="shared" ref="HM38:HM55" si="462">IF(HL38="","",HL38*0.264172)</f>
        <v/>
      </c>
      <c r="HN38" s="1058"/>
      <c r="HO38" s="746" t="str">
        <f t="shared" ref="HO38:HO55" si="463">IF(HL38="",IF(HI38=0,"",HI38),"")</f>
        <v/>
      </c>
      <c r="HP38" s="722" t="str">
        <f t="shared" ref="HP38:HP55" si="464">$B38</f>
        <v>40A</v>
      </c>
      <c r="HQ38" s="715" t="str">
        <f t="shared" ref="HQ38:HQ55" si="465">$C38</f>
        <v>GTS-120</v>
      </c>
      <c r="HR38" s="715">
        <f t="shared" ref="HR38:HR55" si="466">$D38</f>
        <v>875</v>
      </c>
      <c r="HS38" s="715" t="str">
        <f t="shared" ref="HS38:HS55" si="467">$E38</f>
        <v>5%-7%</v>
      </c>
      <c r="HT38" s="729"/>
      <c r="HU38" s="718">
        <f t="shared" ref="HU38:HU51" si="468">HT38*VLOOKUP(HQ38,$B$156:$C$159,2,FALSE)</f>
        <v>0</v>
      </c>
      <c r="HV38" s="730"/>
      <c r="HW38" s="730"/>
      <c r="HX38" s="719" t="str">
        <f t="shared" ref="HX38:HX55" si="469">IF(HT38="","",IF(HU38&gt;0.049999,"",((6-ROUND(HU38*100,1))*0.01)*HR38))</f>
        <v/>
      </c>
      <c r="HY38" s="1046" t="str">
        <f t="shared" ref="HY38:HY55" si="470">IF(HX38="","",HX38*0.264172)</f>
        <v/>
      </c>
      <c r="HZ38" s="1058"/>
      <c r="IA38" s="746" t="str">
        <f t="shared" ref="IA38:IA55" si="471">IF(HX38="",IF(HU38=0,"",HU38),"")</f>
        <v/>
      </c>
      <c r="IB38" s="722" t="str">
        <f t="shared" ref="IB38:IB55" si="472">$B38</f>
        <v>40A</v>
      </c>
      <c r="IC38" s="715" t="str">
        <f t="shared" ref="IC38:IC55" si="473">$C38</f>
        <v>GTS-120</v>
      </c>
      <c r="ID38" s="715">
        <f t="shared" ref="ID38:ID55" si="474">$D38</f>
        <v>875</v>
      </c>
      <c r="IE38" s="715" t="str">
        <f t="shared" ref="IE38:IE55" si="475">$E38</f>
        <v>5%-7%</v>
      </c>
      <c r="IF38" s="729"/>
      <c r="IG38" s="718">
        <f t="shared" ref="IG38:IG51" si="476">IF38*VLOOKUP(IC38,$B$156:$C$159,2,FALSE)</f>
        <v>0</v>
      </c>
      <c r="IH38" s="730"/>
      <c r="II38" s="730"/>
      <c r="IJ38" s="719" t="str">
        <f t="shared" ref="IJ38:IJ55" si="477">IF(IF38="","",IF(IG38&gt;0.049999,"",((6-ROUND(IG38*100,1))*0.01)*ID38))</f>
        <v/>
      </c>
      <c r="IK38" s="1046" t="str">
        <f t="shared" ref="IK38:IK55" si="478">IF(IJ38="","",IJ38*0.264172)</f>
        <v/>
      </c>
      <c r="IL38" s="1058"/>
      <c r="IM38" s="746" t="str">
        <f t="shared" ref="IM38:IM55" si="479">IF(IJ38="",IF(IG38=0,"",IG38),"")</f>
        <v/>
      </c>
      <c r="IN38" s="731">
        <f t="shared" ref="IN38:IN55" si="480">SUM(GO38,HA38,HM38,HY38,IK38)</f>
        <v>0</v>
      </c>
      <c r="IO38" s="1047" t="str">
        <f t="shared" ref="IO38:IO55" si="481">GP38&amp;HB38&amp;HN38&amp;HZ38&amp;IL38</f>
        <v/>
      </c>
      <c r="IP38" s="722" t="str">
        <f t="shared" ref="IP38:IP55" si="482">$B38</f>
        <v>40A</v>
      </c>
      <c r="IQ38" s="715" t="str">
        <f t="shared" ref="IQ38:IQ55" si="483">$C38</f>
        <v>GTS-120</v>
      </c>
      <c r="IR38" s="715">
        <f t="shared" ref="IR38:IR55" si="484">$D38</f>
        <v>875</v>
      </c>
      <c r="IS38" s="715" t="str">
        <f t="shared" ref="IS38:IS55" si="485">$E38</f>
        <v>5%-7%</v>
      </c>
      <c r="IT38" s="729"/>
      <c r="IU38" s="718">
        <f t="shared" ref="IU38:IU51" si="486">IT38*VLOOKUP(IQ38,$B$156:$C$159,2,FALSE)</f>
        <v>0</v>
      </c>
      <c r="IV38" s="730"/>
      <c r="IW38" s="730"/>
      <c r="IX38" s="719" t="str">
        <f t="shared" ref="IX38:IX55" si="487">IF(IT38="","",IF(IU38&gt;0.049999,"",((6-ROUND(IU38*100,1))*0.01)*IR38))</f>
        <v/>
      </c>
      <c r="IY38" s="1046" t="str">
        <f t="shared" ref="IY38:IY55" si="488">IF(IX38="","",IX38*0.264172)</f>
        <v/>
      </c>
      <c r="IZ38" s="1058"/>
      <c r="JA38" s="746" t="str">
        <f t="shared" ref="JA38:JA55" si="489">IF(IX38="",IF(IU38=0,"",IU38),"")</f>
        <v/>
      </c>
      <c r="JB38" s="722" t="str">
        <f t="shared" ref="JB38:JB55" si="490">$B38</f>
        <v>40A</v>
      </c>
      <c r="JC38" s="715" t="str">
        <f t="shared" ref="JC38:JC55" si="491">$C38</f>
        <v>GTS-120</v>
      </c>
      <c r="JD38" s="715">
        <f t="shared" ref="JD38:JD55" si="492">$D38</f>
        <v>875</v>
      </c>
      <c r="JE38" s="715" t="str">
        <f t="shared" ref="JE38:JE55" si="493">$E38</f>
        <v>5%-7%</v>
      </c>
      <c r="JF38" s="729"/>
      <c r="JG38" s="718">
        <f t="shared" ref="JG38:JG51" si="494">JF38*VLOOKUP(JC38,$B$156:$C$159,2,FALSE)</f>
        <v>0</v>
      </c>
      <c r="JH38" s="730"/>
      <c r="JI38" s="730"/>
      <c r="JJ38" s="719" t="str">
        <f t="shared" ref="JJ38:JJ55" si="495">IF(JF38="","",IF(JG38&gt;0.049999,"",((6-ROUND(JG38*100,1))*0.01)*JD38))</f>
        <v/>
      </c>
      <c r="JK38" s="1046" t="str">
        <f t="shared" ref="JK38:JK55" si="496">IF(JJ38="","",JJ38*0.264172)</f>
        <v/>
      </c>
      <c r="JL38" s="1058"/>
      <c r="JM38" s="746" t="str">
        <f t="shared" ref="JM38:JM55" si="497">IF(JJ38="",IF(JG38=0,"",JG38),"")</f>
        <v/>
      </c>
      <c r="JN38" s="722" t="str">
        <f t="shared" ref="JN38:JN55" si="498">$B38</f>
        <v>40A</v>
      </c>
      <c r="JO38" s="715" t="str">
        <f t="shared" ref="JO38:JO55" si="499">$C38</f>
        <v>GTS-120</v>
      </c>
      <c r="JP38" s="715">
        <f t="shared" ref="JP38:JP55" si="500">$D38</f>
        <v>875</v>
      </c>
      <c r="JQ38" s="715" t="str">
        <f t="shared" ref="JQ38:JQ55" si="501">$E38</f>
        <v>5%-7%</v>
      </c>
      <c r="JR38" s="729"/>
      <c r="JS38" s="718">
        <f t="shared" ref="JS38:JS51" si="502">JR38*VLOOKUP(JO38,$B$156:$C$159,2,FALSE)</f>
        <v>0</v>
      </c>
      <c r="JT38" s="730"/>
      <c r="JU38" s="730"/>
      <c r="JV38" s="719" t="str">
        <f t="shared" ref="JV38:JV55" si="503">IF(JR38="","",IF(JS38&gt;0.049999,"",((6-ROUND(JS38*100,1))*0.01)*JP38))</f>
        <v/>
      </c>
      <c r="JW38" s="1046" t="str">
        <f t="shared" ref="JW38:JW55" si="504">IF(JV38="","",JV38*0.264172)</f>
        <v/>
      </c>
      <c r="JX38" s="1058"/>
      <c r="JY38" s="746" t="str">
        <f t="shared" ref="JY38:JY55" si="505">IF(JV38="",IF(JS38=0,"",JS38),"")</f>
        <v/>
      </c>
      <c r="JZ38" s="722" t="str">
        <f t="shared" ref="JZ38:JZ55" si="506">$B38</f>
        <v>40A</v>
      </c>
      <c r="KA38" s="715" t="str">
        <f t="shared" ref="KA38:KA55" si="507">$C38</f>
        <v>GTS-120</v>
      </c>
      <c r="KB38" s="715">
        <f t="shared" ref="KB38:KB55" si="508">$D38</f>
        <v>875</v>
      </c>
      <c r="KC38" s="715" t="str">
        <f t="shared" ref="KC38:KC55" si="509">$E38</f>
        <v>5%-7%</v>
      </c>
      <c r="KD38" s="729"/>
      <c r="KE38" s="718">
        <f t="shared" ref="KE38:KE51" si="510">KD38*VLOOKUP(KA38,$B$156:$C$159,2,FALSE)</f>
        <v>0</v>
      </c>
      <c r="KF38" s="730"/>
      <c r="KG38" s="730"/>
      <c r="KH38" s="719" t="str">
        <f t="shared" ref="KH38:KH55" si="511">IF(KD38="","",IF(KE38&gt;0.049999,"",((6-ROUND(KE38*100,1))*0.01)*KB38))</f>
        <v/>
      </c>
      <c r="KI38" s="1046" t="str">
        <f t="shared" ref="KI38:KI55" si="512">IF(KH38="","",KH38*0.264172)</f>
        <v/>
      </c>
      <c r="KJ38" s="1058"/>
      <c r="KK38" s="746" t="str">
        <f t="shared" ref="KK38:KK55" si="513">IF(KH38="",IF(KE38=0,"",KE38),"")</f>
        <v/>
      </c>
      <c r="KL38" s="722" t="str">
        <f t="shared" ref="KL38:KL55" si="514">$B38</f>
        <v>40A</v>
      </c>
      <c r="KM38" s="715" t="str">
        <f t="shared" ref="KM38:KM55" si="515">$C38</f>
        <v>GTS-120</v>
      </c>
      <c r="KN38" s="715">
        <f t="shared" ref="KN38:KN55" si="516">$D38</f>
        <v>875</v>
      </c>
      <c r="KO38" s="715" t="str">
        <f t="shared" ref="KO38:KO55" si="517">$E38</f>
        <v>5%-7%</v>
      </c>
      <c r="KP38" s="729"/>
      <c r="KQ38" s="718">
        <f t="shared" ref="KQ38:KQ51" si="518">KP38*VLOOKUP(KM38,$B$156:$C$159,2,FALSE)</f>
        <v>0</v>
      </c>
      <c r="KR38" s="730"/>
      <c r="KS38" s="730"/>
      <c r="KT38" s="719" t="str">
        <f t="shared" ref="KT38:KT55" si="519">IF(KP38="","",IF(KQ38&gt;0.049999,"",((6-ROUND(KQ38*100,1))*0.01)*KN38))</f>
        <v/>
      </c>
      <c r="KU38" s="1046" t="str">
        <f t="shared" ref="KU38:KU55" si="520">IF(KT38="","",KT38*0.264172)</f>
        <v/>
      </c>
      <c r="KV38" s="1058"/>
      <c r="KW38" s="746" t="str">
        <f t="shared" ref="KW38:KW55" si="521">IF(KT38="",IF(KQ38=0,"",KQ38),"")</f>
        <v/>
      </c>
      <c r="KX38" s="731">
        <f t="shared" ref="KX38:KX55" si="522">SUM(IY38,JK38,JW38,KI38,KU38)</f>
        <v>0</v>
      </c>
      <c r="KY38" s="1047" t="str">
        <f t="shared" ref="KY38:KY55" si="523">IZ38&amp;JL38&amp;JX38&amp;KJ38&amp;KV38</f>
        <v/>
      </c>
    </row>
    <row r="39" spans="1:311" ht="15.75">
      <c r="A39" s="691" t="s">
        <v>123</v>
      </c>
      <c r="B39" s="759" t="s">
        <v>179</v>
      </c>
      <c r="C39" s="715" t="str">
        <f>VLOOKUP($B39,'OP Info'!$C$67:$H$98,4,FALSE)</f>
        <v>GTS-120</v>
      </c>
      <c r="D39" s="715">
        <f>VLOOKUP($B39,'OP Info'!$C$67:$H$98,3,FALSE)</f>
        <v>875</v>
      </c>
      <c r="E39" s="716" t="str">
        <f>CONCATENATE(VLOOKUP($B39,'OP Info'!$C$67:$J$101,5,FALSE),"%-",VLOOKUP($B39,'OP Info'!$C$67:$J$101,6,FALSE),"%")</f>
        <v>5%-7%</v>
      </c>
      <c r="F39" s="729"/>
      <c r="G39" s="718">
        <f t="shared" si="318"/>
        <v>0</v>
      </c>
      <c r="H39" s="730"/>
      <c r="I39" s="730"/>
      <c r="J39" s="719" t="str">
        <f t="shared" si="319"/>
        <v/>
      </c>
      <c r="K39" s="1046" t="str">
        <f t="shared" si="320"/>
        <v/>
      </c>
      <c r="L39" s="1058"/>
      <c r="M39" s="757" t="str">
        <f t="shared" si="321"/>
        <v/>
      </c>
      <c r="N39" s="722" t="str">
        <f t="shared" si="322"/>
        <v>50A</v>
      </c>
      <c r="O39" s="715" t="str">
        <f t="shared" si="323"/>
        <v>GTS-120</v>
      </c>
      <c r="P39" s="715">
        <f t="shared" si="324"/>
        <v>875</v>
      </c>
      <c r="Q39" s="715" t="str">
        <f t="shared" si="325"/>
        <v>5%-7%</v>
      </c>
      <c r="R39" s="729"/>
      <c r="S39" s="718">
        <f t="shared" si="326"/>
        <v>0</v>
      </c>
      <c r="T39" s="730"/>
      <c r="U39" s="730"/>
      <c r="V39" s="719" t="str">
        <f t="shared" si="327"/>
        <v/>
      </c>
      <c r="W39" s="1046" t="str">
        <f t="shared" si="328"/>
        <v/>
      </c>
      <c r="X39" s="1058"/>
      <c r="Y39" s="721" t="str">
        <f t="shared" si="329"/>
        <v/>
      </c>
      <c r="Z39" s="722" t="str">
        <f t="shared" si="330"/>
        <v>50A</v>
      </c>
      <c r="AA39" s="715" t="str">
        <f t="shared" si="331"/>
        <v>GTS-120</v>
      </c>
      <c r="AB39" s="715">
        <f t="shared" si="332"/>
        <v>875</v>
      </c>
      <c r="AC39" s="715" t="str">
        <f t="shared" si="333"/>
        <v>5%-7%</v>
      </c>
      <c r="AD39" s="729"/>
      <c r="AE39" s="718">
        <f t="shared" si="334"/>
        <v>0</v>
      </c>
      <c r="AF39" s="730"/>
      <c r="AG39" s="730"/>
      <c r="AH39" s="719" t="str">
        <f t="shared" si="335"/>
        <v/>
      </c>
      <c r="AI39" s="1046" t="str">
        <f t="shared" si="336"/>
        <v/>
      </c>
      <c r="AJ39" s="1058"/>
      <c r="AK39" s="721" t="str">
        <f t="shared" si="337"/>
        <v/>
      </c>
      <c r="AL39" s="722" t="str">
        <f t="shared" si="338"/>
        <v>50A</v>
      </c>
      <c r="AM39" s="715" t="str">
        <f t="shared" si="339"/>
        <v>GTS-120</v>
      </c>
      <c r="AN39" s="715">
        <f t="shared" si="340"/>
        <v>875</v>
      </c>
      <c r="AO39" s="715" t="str">
        <f t="shared" si="341"/>
        <v>5%-7%</v>
      </c>
      <c r="AP39" s="729"/>
      <c r="AQ39" s="718">
        <f t="shared" si="342"/>
        <v>0</v>
      </c>
      <c r="AR39" s="730"/>
      <c r="AS39" s="730"/>
      <c r="AT39" s="719" t="str">
        <f t="shared" si="343"/>
        <v/>
      </c>
      <c r="AU39" s="1046" t="str">
        <f t="shared" si="344"/>
        <v/>
      </c>
      <c r="AV39" s="1058"/>
      <c r="AW39" s="721" t="str">
        <f t="shared" si="345"/>
        <v/>
      </c>
      <c r="AX39" s="722" t="str">
        <f t="shared" si="346"/>
        <v>50A</v>
      </c>
      <c r="AY39" s="715" t="str">
        <f t="shared" si="347"/>
        <v>GTS-120</v>
      </c>
      <c r="AZ39" s="715">
        <f t="shared" si="348"/>
        <v>875</v>
      </c>
      <c r="BA39" s="715" t="str">
        <f t="shared" si="349"/>
        <v>5%-7%</v>
      </c>
      <c r="BB39" s="729"/>
      <c r="BC39" s="718">
        <f t="shared" si="350"/>
        <v>0</v>
      </c>
      <c r="BD39" s="730"/>
      <c r="BE39" s="730"/>
      <c r="BF39" s="719" t="str">
        <f t="shared" si="351"/>
        <v/>
      </c>
      <c r="BG39" s="1046" t="str">
        <f t="shared" si="352"/>
        <v/>
      </c>
      <c r="BH39" s="1058"/>
      <c r="BI39" s="721" t="str">
        <f t="shared" si="353"/>
        <v/>
      </c>
      <c r="BJ39" s="731">
        <f t="shared" si="354"/>
        <v>0</v>
      </c>
      <c r="BK39" s="1047" t="str">
        <f t="shared" si="355"/>
        <v/>
      </c>
      <c r="BL39" s="722" t="str">
        <f t="shared" si="356"/>
        <v>50A</v>
      </c>
      <c r="BM39" s="715" t="str">
        <f t="shared" si="357"/>
        <v>GTS-120</v>
      </c>
      <c r="BN39" s="715">
        <f t="shared" si="358"/>
        <v>875</v>
      </c>
      <c r="BO39" s="715" t="str">
        <f t="shared" si="359"/>
        <v>5%-7%</v>
      </c>
      <c r="BP39" s="729"/>
      <c r="BQ39" s="718">
        <f t="shared" si="360"/>
        <v>0</v>
      </c>
      <c r="BR39" s="730"/>
      <c r="BS39" s="730"/>
      <c r="BT39" s="719" t="str">
        <f t="shared" si="361"/>
        <v/>
      </c>
      <c r="BU39" s="1046" t="str">
        <f t="shared" si="362"/>
        <v/>
      </c>
      <c r="BV39" s="1058"/>
      <c r="BW39" s="746" t="str">
        <f t="shared" si="363"/>
        <v/>
      </c>
      <c r="BX39" s="722" t="str">
        <f t="shared" si="364"/>
        <v>50A</v>
      </c>
      <c r="BY39" s="715" t="str">
        <f t="shared" si="365"/>
        <v>GTS-120</v>
      </c>
      <c r="BZ39" s="715">
        <f t="shared" si="366"/>
        <v>875</v>
      </c>
      <c r="CA39" s="715" t="str">
        <f t="shared" si="367"/>
        <v>5%-7%</v>
      </c>
      <c r="CB39" s="729"/>
      <c r="CC39" s="718">
        <f t="shared" si="368"/>
        <v>0</v>
      </c>
      <c r="CD39" s="730"/>
      <c r="CE39" s="730"/>
      <c r="CF39" s="719" t="str">
        <f t="shared" si="369"/>
        <v/>
      </c>
      <c r="CG39" s="1046" t="str">
        <f t="shared" si="370"/>
        <v/>
      </c>
      <c r="CH39" s="1058"/>
      <c r="CI39" s="746" t="str">
        <f t="shared" si="371"/>
        <v/>
      </c>
      <c r="CJ39" s="722" t="str">
        <f t="shared" si="372"/>
        <v>50A</v>
      </c>
      <c r="CK39" s="715" t="str">
        <f t="shared" si="373"/>
        <v>GTS-120</v>
      </c>
      <c r="CL39" s="715">
        <f t="shared" si="374"/>
        <v>875</v>
      </c>
      <c r="CM39" s="715" t="str">
        <f t="shared" si="375"/>
        <v>5%-7%</v>
      </c>
      <c r="CN39" s="729"/>
      <c r="CO39" s="718">
        <f t="shared" si="376"/>
        <v>0</v>
      </c>
      <c r="CP39" s="730"/>
      <c r="CQ39" s="730"/>
      <c r="CR39" s="719" t="str">
        <f t="shared" si="377"/>
        <v/>
      </c>
      <c r="CS39" s="1046" t="str">
        <f t="shared" si="378"/>
        <v/>
      </c>
      <c r="CT39" s="1058"/>
      <c r="CU39" s="746" t="str">
        <f t="shared" si="379"/>
        <v/>
      </c>
      <c r="CV39" s="722" t="str">
        <f t="shared" si="380"/>
        <v>50A</v>
      </c>
      <c r="CW39" s="715" t="str">
        <f t="shared" si="381"/>
        <v>GTS-120</v>
      </c>
      <c r="CX39" s="715">
        <f t="shared" si="382"/>
        <v>875</v>
      </c>
      <c r="CY39" s="715" t="str">
        <f t="shared" si="383"/>
        <v>5%-7%</v>
      </c>
      <c r="CZ39" s="729"/>
      <c r="DA39" s="718">
        <f t="shared" si="384"/>
        <v>0</v>
      </c>
      <c r="DB39" s="730"/>
      <c r="DC39" s="730"/>
      <c r="DD39" s="719" t="str">
        <f t="shared" si="385"/>
        <v/>
      </c>
      <c r="DE39" s="1046" t="str">
        <f t="shared" si="386"/>
        <v/>
      </c>
      <c r="DF39" s="1058"/>
      <c r="DG39" s="746" t="str">
        <f t="shared" si="387"/>
        <v/>
      </c>
      <c r="DH39" s="722" t="str">
        <f t="shared" si="388"/>
        <v>50A</v>
      </c>
      <c r="DI39" s="715" t="str">
        <f t="shared" si="389"/>
        <v>GTS-120</v>
      </c>
      <c r="DJ39" s="715">
        <f t="shared" si="390"/>
        <v>875</v>
      </c>
      <c r="DK39" s="715" t="str">
        <f t="shared" si="391"/>
        <v>5%-7%</v>
      </c>
      <c r="DL39" s="729"/>
      <c r="DM39" s="718">
        <f t="shared" si="392"/>
        <v>0</v>
      </c>
      <c r="DN39" s="730"/>
      <c r="DO39" s="730"/>
      <c r="DP39" s="719" t="str">
        <f t="shared" si="393"/>
        <v/>
      </c>
      <c r="DQ39" s="1046" t="str">
        <f t="shared" si="394"/>
        <v/>
      </c>
      <c r="DR39" s="1058"/>
      <c r="DS39" s="746" t="str">
        <f t="shared" si="395"/>
        <v/>
      </c>
      <c r="DT39" s="731">
        <f t="shared" si="396"/>
        <v>0</v>
      </c>
      <c r="DU39" s="1047" t="str">
        <f t="shared" si="397"/>
        <v/>
      </c>
      <c r="DV39" s="722" t="str">
        <f t="shared" si="398"/>
        <v>50A</v>
      </c>
      <c r="DW39" s="715" t="str">
        <f t="shared" si="399"/>
        <v>GTS-120</v>
      </c>
      <c r="DX39" s="715">
        <f t="shared" si="400"/>
        <v>875</v>
      </c>
      <c r="DY39" s="715" t="str">
        <f t="shared" si="401"/>
        <v>5%-7%</v>
      </c>
      <c r="DZ39" s="729"/>
      <c r="EA39" s="718">
        <f t="shared" si="402"/>
        <v>0</v>
      </c>
      <c r="EB39" s="730"/>
      <c r="EC39" s="730"/>
      <c r="ED39" s="719" t="str">
        <f t="shared" si="403"/>
        <v/>
      </c>
      <c r="EE39" s="1046" t="str">
        <f t="shared" si="404"/>
        <v/>
      </c>
      <c r="EF39" s="1058"/>
      <c r="EG39" s="746" t="str">
        <f t="shared" si="405"/>
        <v/>
      </c>
      <c r="EH39" s="722" t="str">
        <f t="shared" si="406"/>
        <v>50A</v>
      </c>
      <c r="EI39" s="715" t="str">
        <f t="shared" si="407"/>
        <v>GTS-120</v>
      </c>
      <c r="EJ39" s="715">
        <f t="shared" si="408"/>
        <v>875</v>
      </c>
      <c r="EK39" s="715" t="str">
        <f t="shared" si="409"/>
        <v>5%-7%</v>
      </c>
      <c r="EL39" s="729"/>
      <c r="EM39" s="718">
        <f t="shared" si="410"/>
        <v>0</v>
      </c>
      <c r="EN39" s="730"/>
      <c r="EO39" s="730"/>
      <c r="EP39" s="719" t="str">
        <f t="shared" si="411"/>
        <v/>
      </c>
      <c r="EQ39" s="1046" t="str">
        <f t="shared" si="412"/>
        <v/>
      </c>
      <c r="ER39" s="1058"/>
      <c r="ES39" s="746" t="str">
        <f t="shared" si="413"/>
        <v/>
      </c>
      <c r="ET39" s="722" t="str">
        <f t="shared" si="414"/>
        <v>50A</v>
      </c>
      <c r="EU39" s="715" t="str">
        <f t="shared" si="415"/>
        <v>GTS-120</v>
      </c>
      <c r="EV39" s="715">
        <f t="shared" si="416"/>
        <v>875</v>
      </c>
      <c r="EW39" s="715" t="str">
        <f t="shared" si="417"/>
        <v>5%-7%</v>
      </c>
      <c r="EX39" s="729"/>
      <c r="EY39" s="718">
        <f t="shared" si="418"/>
        <v>0</v>
      </c>
      <c r="EZ39" s="730"/>
      <c r="FA39" s="730"/>
      <c r="FB39" s="719" t="str">
        <f t="shared" si="419"/>
        <v/>
      </c>
      <c r="FC39" s="1046" t="str">
        <f t="shared" si="420"/>
        <v/>
      </c>
      <c r="FD39" s="1058"/>
      <c r="FE39" s="746" t="str">
        <f t="shared" si="421"/>
        <v/>
      </c>
      <c r="FF39" s="722" t="str">
        <f t="shared" si="422"/>
        <v>50A</v>
      </c>
      <c r="FG39" s="715" t="str">
        <f t="shared" si="423"/>
        <v>GTS-120</v>
      </c>
      <c r="FH39" s="715">
        <f t="shared" si="424"/>
        <v>875</v>
      </c>
      <c r="FI39" s="715" t="str">
        <f t="shared" si="425"/>
        <v>5%-7%</v>
      </c>
      <c r="FJ39" s="729"/>
      <c r="FK39" s="718">
        <f t="shared" si="426"/>
        <v>0</v>
      </c>
      <c r="FL39" s="730"/>
      <c r="FM39" s="730"/>
      <c r="FN39" s="719" t="str">
        <f t="shared" si="427"/>
        <v/>
      </c>
      <c r="FO39" s="1046" t="str">
        <f t="shared" si="428"/>
        <v/>
      </c>
      <c r="FP39" s="1058"/>
      <c r="FQ39" s="746" t="str">
        <f t="shared" si="429"/>
        <v/>
      </c>
      <c r="FR39" s="722" t="str">
        <f t="shared" si="430"/>
        <v>50A</v>
      </c>
      <c r="FS39" s="715" t="str">
        <f t="shared" si="431"/>
        <v>GTS-120</v>
      </c>
      <c r="FT39" s="715">
        <f t="shared" si="432"/>
        <v>875</v>
      </c>
      <c r="FU39" s="715" t="str">
        <f t="shared" si="433"/>
        <v>5%-7%</v>
      </c>
      <c r="FV39" s="729"/>
      <c r="FW39" s="718">
        <f t="shared" si="434"/>
        <v>0</v>
      </c>
      <c r="FX39" s="730"/>
      <c r="FY39" s="730"/>
      <c r="FZ39" s="719" t="str">
        <f t="shared" si="435"/>
        <v/>
      </c>
      <c r="GA39" s="1046" t="str">
        <f t="shared" si="436"/>
        <v/>
      </c>
      <c r="GB39" s="1058"/>
      <c r="GC39" s="746" t="str">
        <f t="shared" si="437"/>
        <v/>
      </c>
      <c r="GD39" s="731">
        <f t="shared" si="438"/>
        <v>0</v>
      </c>
      <c r="GE39" s="1047" t="str">
        <f t="shared" si="439"/>
        <v/>
      </c>
      <c r="GF39" s="722" t="str">
        <f t="shared" si="440"/>
        <v>50A</v>
      </c>
      <c r="GG39" s="715" t="str">
        <f t="shared" si="441"/>
        <v>GTS-120</v>
      </c>
      <c r="GH39" s="715">
        <f t="shared" si="442"/>
        <v>875</v>
      </c>
      <c r="GI39" s="715" t="str">
        <f t="shared" si="443"/>
        <v>5%-7%</v>
      </c>
      <c r="GJ39" s="729"/>
      <c r="GK39" s="718">
        <f t="shared" si="444"/>
        <v>0</v>
      </c>
      <c r="GL39" s="730"/>
      <c r="GM39" s="730"/>
      <c r="GN39" s="719" t="str">
        <f t="shared" si="445"/>
        <v/>
      </c>
      <c r="GO39" s="1046" t="str">
        <f t="shared" si="446"/>
        <v/>
      </c>
      <c r="GP39" s="1058"/>
      <c r="GQ39" s="746" t="str">
        <f t="shared" si="447"/>
        <v/>
      </c>
      <c r="GR39" s="722" t="str">
        <f t="shared" si="448"/>
        <v>50A</v>
      </c>
      <c r="GS39" s="715" t="str">
        <f t="shared" si="449"/>
        <v>GTS-120</v>
      </c>
      <c r="GT39" s="715">
        <f t="shared" si="450"/>
        <v>875</v>
      </c>
      <c r="GU39" s="715" t="str">
        <f t="shared" si="451"/>
        <v>5%-7%</v>
      </c>
      <c r="GV39" s="729"/>
      <c r="GW39" s="718">
        <f t="shared" si="452"/>
        <v>0</v>
      </c>
      <c r="GX39" s="730"/>
      <c r="GY39" s="730"/>
      <c r="GZ39" s="719" t="str">
        <f t="shared" si="453"/>
        <v/>
      </c>
      <c r="HA39" s="1046" t="str">
        <f t="shared" si="454"/>
        <v/>
      </c>
      <c r="HB39" s="1058"/>
      <c r="HC39" s="746" t="str">
        <f t="shared" si="455"/>
        <v/>
      </c>
      <c r="HD39" s="722" t="str">
        <f t="shared" si="456"/>
        <v>50A</v>
      </c>
      <c r="HE39" s="715" t="str">
        <f t="shared" si="457"/>
        <v>GTS-120</v>
      </c>
      <c r="HF39" s="715">
        <f t="shared" si="458"/>
        <v>875</v>
      </c>
      <c r="HG39" s="715" t="str">
        <f t="shared" si="459"/>
        <v>5%-7%</v>
      </c>
      <c r="HH39" s="729"/>
      <c r="HI39" s="718">
        <f t="shared" si="460"/>
        <v>0</v>
      </c>
      <c r="HJ39" s="730"/>
      <c r="HK39" s="730"/>
      <c r="HL39" s="719" t="str">
        <f t="shared" si="461"/>
        <v/>
      </c>
      <c r="HM39" s="1046" t="str">
        <f t="shared" si="462"/>
        <v/>
      </c>
      <c r="HN39" s="1058"/>
      <c r="HO39" s="746" t="str">
        <f t="shared" si="463"/>
        <v/>
      </c>
      <c r="HP39" s="722" t="str">
        <f t="shared" si="464"/>
        <v>50A</v>
      </c>
      <c r="HQ39" s="715" t="str">
        <f t="shared" si="465"/>
        <v>GTS-120</v>
      </c>
      <c r="HR39" s="715">
        <f t="shared" si="466"/>
        <v>875</v>
      </c>
      <c r="HS39" s="715" t="str">
        <f t="shared" si="467"/>
        <v>5%-7%</v>
      </c>
      <c r="HT39" s="729"/>
      <c r="HU39" s="718">
        <f t="shared" si="468"/>
        <v>0</v>
      </c>
      <c r="HV39" s="730"/>
      <c r="HW39" s="730"/>
      <c r="HX39" s="719" t="str">
        <f t="shared" si="469"/>
        <v/>
      </c>
      <c r="HY39" s="1046" t="str">
        <f t="shared" si="470"/>
        <v/>
      </c>
      <c r="HZ39" s="1058"/>
      <c r="IA39" s="746" t="str">
        <f t="shared" si="471"/>
        <v/>
      </c>
      <c r="IB39" s="722" t="str">
        <f t="shared" si="472"/>
        <v>50A</v>
      </c>
      <c r="IC39" s="715" t="str">
        <f t="shared" si="473"/>
        <v>GTS-120</v>
      </c>
      <c r="ID39" s="715">
        <f t="shared" si="474"/>
        <v>875</v>
      </c>
      <c r="IE39" s="715" t="str">
        <f t="shared" si="475"/>
        <v>5%-7%</v>
      </c>
      <c r="IF39" s="729"/>
      <c r="IG39" s="718">
        <f t="shared" si="476"/>
        <v>0</v>
      </c>
      <c r="IH39" s="730"/>
      <c r="II39" s="730"/>
      <c r="IJ39" s="719" t="str">
        <f t="shared" si="477"/>
        <v/>
      </c>
      <c r="IK39" s="1046" t="str">
        <f t="shared" si="478"/>
        <v/>
      </c>
      <c r="IL39" s="1058"/>
      <c r="IM39" s="746" t="str">
        <f t="shared" si="479"/>
        <v/>
      </c>
      <c r="IN39" s="731">
        <f t="shared" si="480"/>
        <v>0</v>
      </c>
      <c r="IO39" s="1047" t="str">
        <f t="shared" si="481"/>
        <v/>
      </c>
      <c r="IP39" s="722" t="str">
        <f t="shared" si="482"/>
        <v>50A</v>
      </c>
      <c r="IQ39" s="715" t="str">
        <f t="shared" si="483"/>
        <v>GTS-120</v>
      </c>
      <c r="IR39" s="715">
        <f t="shared" si="484"/>
        <v>875</v>
      </c>
      <c r="IS39" s="715" t="str">
        <f t="shared" si="485"/>
        <v>5%-7%</v>
      </c>
      <c r="IT39" s="729"/>
      <c r="IU39" s="718">
        <f t="shared" si="486"/>
        <v>0</v>
      </c>
      <c r="IV39" s="730"/>
      <c r="IW39" s="730"/>
      <c r="IX39" s="719" t="str">
        <f t="shared" si="487"/>
        <v/>
      </c>
      <c r="IY39" s="1046" t="str">
        <f t="shared" si="488"/>
        <v/>
      </c>
      <c r="IZ39" s="1058"/>
      <c r="JA39" s="746" t="str">
        <f t="shared" si="489"/>
        <v/>
      </c>
      <c r="JB39" s="722" t="str">
        <f t="shared" si="490"/>
        <v>50A</v>
      </c>
      <c r="JC39" s="715" t="str">
        <f t="shared" si="491"/>
        <v>GTS-120</v>
      </c>
      <c r="JD39" s="715">
        <f t="shared" si="492"/>
        <v>875</v>
      </c>
      <c r="JE39" s="715" t="str">
        <f t="shared" si="493"/>
        <v>5%-7%</v>
      </c>
      <c r="JF39" s="729"/>
      <c r="JG39" s="718">
        <f t="shared" si="494"/>
        <v>0</v>
      </c>
      <c r="JH39" s="730"/>
      <c r="JI39" s="730"/>
      <c r="JJ39" s="719" t="str">
        <f t="shared" si="495"/>
        <v/>
      </c>
      <c r="JK39" s="1046" t="str">
        <f t="shared" si="496"/>
        <v/>
      </c>
      <c r="JL39" s="1058"/>
      <c r="JM39" s="746" t="str">
        <f t="shared" si="497"/>
        <v/>
      </c>
      <c r="JN39" s="722" t="str">
        <f t="shared" si="498"/>
        <v>50A</v>
      </c>
      <c r="JO39" s="715" t="str">
        <f t="shared" si="499"/>
        <v>GTS-120</v>
      </c>
      <c r="JP39" s="715">
        <f t="shared" si="500"/>
        <v>875</v>
      </c>
      <c r="JQ39" s="715" t="str">
        <f t="shared" si="501"/>
        <v>5%-7%</v>
      </c>
      <c r="JR39" s="729"/>
      <c r="JS39" s="718">
        <f t="shared" si="502"/>
        <v>0</v>
      </c>
      <c r="JT39" s="730"/>
      <c r="JU39" s="730"/>
      <c r="JV39" s="719" t="str">
        <f t="shared" si="503"/>
        <v/>
      </c>
      <c r="JW39" s="1046" t="str">
        <f t="shared" si="504"/>
        <v/>
      </c>
      <c r="JX39" s="1058"/>
      <c r="JY39" s="746" t="str">
        <f t="shared" si="505"/>
        <v/>
      </c>
      <c r="JZ39" s="722" t="str">
        <f t="shared" si="506"/>
        <v>50A</v>
      </c>
      <c r="KA39" s="715" t="str">
        <f t="shared" si="507"/>
        <v>GTS-120</v>
      </c>
      <c r="KB39" s="715">
        <f t="shared" si="508"/>
        <v>875</v>
      </c>
      <c r="KC39" s="715" t="str">
        <f t="shared" si="509"/>
        <v>5%-7%</v>
      </c>
      <c r="KD39" s="729"/>
      <c r="KE39" s="718">
        <f t="shared" si="510"/>
        <v>0</v>
      </c>
      <c r="KF39" s="730"/>
      <c r="KG39" s="730"/>
      <c r="KH39" s="719" t="str">
        <f t="shared" si="511"/>
        <v/>
      </c>
      <c r="KI39" s="1046" t="str">
        <f t="shared" si="512"/>
        <v/>
      </c>
      <c r="KJ39" s="1058"/>
      <c r="KK39" s="746" t="str">
        <f t="shared" si="513"/>
        <v/>
      </c>
      <c r="KL39" s="722" t="str">
        <f t="shared" si="514"/>
        <v>50A</v>
      </c>
      <c r="KM39" s="715" t="str">
        <f t="shared" si="515"/>
        <v>GTS-120</v>
      </c>
      <c r="KN39" s="715">
        <f t="shared" si="516"/>
        <v>875</v>
      </c>
      <c r="KO39" s="715" t="str">
        <f t="shared" si="517"/>
        <v>5%-7%</v>
      </c>
      <c r="KP39" s="729"/>
      <c r="KQ39" s="718">
        <f t="shared" si="518"/>
        <v>0</v>
      </c>
      <c r="KR39" s="730"/>
      <c r="KS39" s="730"/>
      <c r="KT39" s="719" t="str">
        <f t="shared" si="519"/>
        <v/>
      </c>
      <c r="KU39" s="1046" t="str">
        <f t="shared" si="520"/>
        <v/>
      </c>
      <c r="KV39" s="1058"/>
      <c r="KW39" s="746" t="str">
        <f t="shared" si="521"/>
        <v/>
      </c>
      <c r="KX39" s="731">
        <f t="shared" si="522"/>
        <v>0</v>
      </c>
      <c r="KY39" s="1047" t="str">
        <f t="shared" si="523"/>
        <v/>
      </c>
    </row>
    <row r="40" spans="1:311" ht="15.75">
      <c r="A40" s="691" t="s">
        <v>123</v>
      </c>
      <c r="B40" s="759" t="s">
        <v>182</v>
      </c>
      <c r="C40" s="715" t="str">
        <f>VLOOKUP($B40,'OP Info'!$C$67:$H$98,4,FALSE)</f>
        <v>GTS-120</v>
      </c>
      <c r="D40" s="715">
        <f>VLOOKUP($B40,'OP Info'!$C$67:$H$98,3,FALSE)</f>
        <v>875</v>
      </c>
      <c r="E40" s="716" t="str">
        <f>CONCATENATE(VLOOKUP($B40,'OP Info'!$C$67:$J$101,5,FALSE),"%-",VLOOKUP($B40,'OP Info'!$C$67:$J$101,6,FALSE),"%")</f>
        <v>5%-7%</v>
      </c>
      <c r="F40" s="729"/>
      <c r="G40" s="718">
        <f t="shared" si="318"/>
        <v>0</v>
      </c>
      <c r="H40" s="730"/>
      <c r="I40" s="730"/>
      <c r="J40" s="719" t="str">
        <f t="shared" si="319"/>
        <v/>
      </c>
      <c r="K40" s="1046" t="str">
        <f t="shared" si="320"/>
        <v/>
      </c>
      <c r="L40" s="1058"/>
      <c r="M40" s="757" t="str">
        <f t="shared" si="321"/>
        <v/>
      </c>
      <c r="N40" s="722" t="str">
        <f t="shared" si="322"/>
        <v>60A</v>
      </c>
      <c r="O40" s="715" t="str">
        <f t="shared" si="323"/>
        <v>GTS-120</v>
      </c>
      <c r="P40" s="715">
        <f t="shared" si="324"/>
        <v>875</v>
      </c>
      <c r="Q40" s="715" t="str">
        <f t="shared" si="325"/>
        <v>5%-7%</v>
      </c>
      <c r="R40" s="729"/>
      <c r="S40" s="718">
        <f t="shared" si="326"/>
        <v>0</v>
      </c>
      <c r="T40" s="730"/>
      <c r="U40" s="730"/>
      <c r="V40" s="719" t="str">
        <f t="shared" si="327"/>
        <v/>
      </c>
      <c r="W40" s="1046" t="str">
        <f t="shared" si="328"/>
        <v/>
      </c>
      <c r="X40" s="1058"/>
      <c r="Y40" s="721" t="str">
        <f t="shared" si="329"/>
        <v/>
      </c>
      <c r="Z40" s="722" t="str">
        <f t="shared" si="330"/>
        <v>60A</v>
      </c>
      <c r="AA40" s="715" t="str">
        <f t="shared" si="331"/>
        <v>GTS-120</v>
      </c>
      <c r="AB40" s="715">
        <f t="shared" si="332"/>
        <v>875</v>
      </c>
      <c r="AC40" s="715" t="str">
        <f t="shared" si="333"/>
        <v>5%-7%</v>
      </c>
      <c r="AD40" s="729"/>
      <c r="AE40" s="718">
        <f t="shared" si="334"/>
        <v>0</v>
      </c>
      <c r="AF40" s="730"/>
      <c r="AG40" s="730"/>
      <c r="AH40" s="719" t="str">
        <f t="shared" si="335"/>
        <v/>
      </c>
      <c r="AI40" s="1046" t="str">
        <f t="shared" si="336"/>
        <v/>
      </c>
      <c r="AJ40" s="1058"/>
      <c r="AK40" s="721" t="str">
        <f t="shared" si="337"/>
        <v/>
      </c>
      <c r="AL40" s="722" t="str">
        <f t="shared" si="338"/>
        <v>60A</v>
      </c>
      <c r="AM40" s="715" t="str">
        <f t="shared" si="339"/>
        <v>GTS-120</v>
      </c>
      <c r="AN40" s="715">
        <f t="shared" si="340"/>
        <v>875</v>
      </c>
      <c r="AO40" s="715" t="str">
        <f t="shared" si="341"/>
        <v>5%-7%</v>
      </c>
      <c r="AP40" s="729"/>
      <c r="AQ40" s="718">
        <f t="shared" si="342"/>
        <v>0</v>
      </c>
      <c r="AR40" s="730"/>
      <c r="AS40" s="730"/>
      <c r="AT40" s="719" t="str">
        <f t="shared" si="343"/>
        <v/>
      </c>
      <c r="AU40" s="1046" t="str">
        <f t="shared" si="344"/>
        <v/>
      </c>
      <c r="AV40" s="1058"/>
      <c r="AW40" s="721" t="str">
        <f t="shared" si="345"/>
        <v/>
      </c>
      <c r="AX40" s="722" t="str">
        <f t="shared" si="346"/>
        <v>60A</v>
      </c>
      <c r="AY40" s="715" t="str">
        <f t="shared" si="347"/>
        <v>GTS-120</v>
      </c>
      <c r="AZ40" s="715">
        <f t="shared" si="348"/>
        <v>875</v>
      </c>
      <c r="BA40" s="715" t="str">
        <f t="shared" si="349"/>
        <v>5%-7%</v>
      </c>
      <c r="BB40" s="729"/>
      <c r="BC40" s="718">
        <f t="shared" si="350"/>
        <v>0</v>
      </c>
      <c r="BD40" s="730"/>
      <c r="BE40" s="730"/>
      <c r="BF40" s="719" t="str">
        <f t="shared" si="351"/>
        <v/>
      </c>
      <c r="BG40" s="1046" t="str">
        <f t="shared" si="352"/>
        <v/>
      </c>
      <c r="BH40" s="1058"/>
      <c r="BI40" s="721" t="str">
        <f t="shared" si="353"/>
        <v/>
      </c>
      <c r="BJ40" s="731">
        <f t="shared" si="354"/>
        <v>0</v>
      </c>
      <c r="BK40" s="1047" t="str">
        <f t="shared" si="355"/>
        <v/>
      </c>
      <c r="BL40" s="722" t="str">
        <f t="shared" si="356"/>
        <v>60A</v>
      </c>
      <c r="BM40" s="715" t="str">
        <f t="shared" si="357"/>
        <v>GTS-120</v>
      </c>
      <c r="BN40" s="715">
        <f t="shared" si="358"/>
        <v>875</v>
      </c>
      <c r="BO40" s="715" t="str">
        <f t="shared" si="359"/>
        <v>5%-7%</v>
      </c>
      <c r="BP40" s="729"/>
      <c r="BQ40" s="718">
        <f t="shared" si="360"/>
        <v>0</v>
      </c>
      <c r="BR40" s="730"/>
      <c r="BS40" s="730"/>
      <c r="BT40" s="719" t="str">
        <f t="shared" si="361"/>
        <v/>
      </c>
      <c r="BU40" s="1046" t="str">
        <f t="shared" si="362"/>
        <v/>
      </c>
      <c r="BV40" s="1058"/>
      <c r="BW40" s="746" t="str">
        <f t="shared" si="363"/>
        <v/>
      </c>
      <c r="BX40" s="722" t="str">
        <f t="shared" si="364"/>
        <v>60A</v>
      </c>
      <c r="BY40" s="715" t="str">
        <f t="shared" si="365"/>
        <v>GTS-120</v>
      </c>
      <c r="BZ40" s="715">
        <f t="shared" si="366"/>
        <v>875</v>
      </c>
      <c r="CA40" s="715" t="str">
        <f t="shared" si="367"/>
        <v>5%-7%</v>
      </c>
      <c r="CB40" s="729"/>
      <c r="CC40" s="718">
        <f t="shared" si="368"/>
        <v>0</v>
      </c>
      <c r="CD40" s="730"/>
      <c r="CE40" s="730"/>
      <c r="CF40" s="719" t="str">
        <f t="shared" si="369"/>
        <v/>
      </c>
      <c r="CG40" s="1046" t="str">
        <f t="shared" si="370"/>
        <v/>
      </c>
      <c r="CH40" s="1058"/>
      <c r="CI40" s="746" t="str">
        <f t="shared" si="371"/>
        <v/>
      </c>
      <c r="CJ40" s="722" t="str">
        <f t="shared" si="372"/>
        <v>60A</v>
      </c>
      <c r="CK40" s="715" t="str">
        <f t="shared" si="373"/>
        <v>GTS-120</v>
      </c>
      <c r="CL40" s="715">
        <f t="shared" si="374"/>
        <v>875</v>
      </c>
      <c r="CM40" s="715" t="str">
        <f t="shared" si="375"/>
        <v>5%-7%</v>
      </c>
      <c r="CN40" s="729"/>
      <c r="CO40" s="718">
        <f t="shared" si="376"/>
        <v>0</v>
      </c>
      <c r="CP40" s="730"/>
      <c r="CQ40" s="730"/>
      <c r="CR40" s="719" t="str">
        <f t="shared" si="377"/>
        <v/>
      </c>
      <c r="CS40" s="1046" t="str">
        <f t="shared" si="378"/>
        <v/>
      </c>
      <c r="CT40" s="1058"/>
      <c r="CU40" s="746" t="str">
        <f t="shared" si="379"/>
        <v/>
      </c>
      <c r="CV40" s="722" t="str">
        <f t="shared" si="380"/>
        <v>60A</v>
      </c>
      <c r="CW40" s="715" t="str">
        <f t="shared" si="381"/>
        <v>GTS-120</v>
      </c>
      <c r="CX40" s="715">
        <f t="shared" si="382"/>
        <v>875</v>
      </c>
      <c r="CY40" s="715" t="str">
        <f t="shared" si="383"/>
        <v>5%-7%</v>
      </c>
      <c r="CZ40" s="729"/>
      <c r="DA40" s="718">
        <f t="shared" si="384"/>
        <v>0</v>
      </c>
      <c r="DB40" s="730"/>
      <c r="DC40" s="730"/>
      <c r="DD40" s="719" t="str">
        <f t="shared" si="385"/>
        <v/>
      </c>
      <c r="DE40" s="1046" t="str">
        <f t="shared" si="386"/>
        <v/>
      </c>
      <c r="DF40" s="1058"/>
      <c r="DG40" s="746" t="str">
        <f t="shared" si="387"/>
        <v/>
      </c>
      <c r="DH40" s="722" t="str">
        <f t="shared" si="388"/>
        <v>60A</v>
      </c>
      <c r="DI40" s="715" t="str">
        <f t="shared" si="389"/>
        <v>GTS-120</v>
      </c>
      <c r="DJ40" s="715">
        <f t="shared" si="390"/>
        <v>875</v>
      </c>
      <c r="DK40" s="715" t="str">
        <f t="shared" si="391"/>
        <v>5%-7%</v>
      </c>
      <c r="DL40" s="729"/>
      <c r="DM40" s="718">
        <f t="shared" si="392"/>
        <v>0</v>
      </c>
      <c r="DN40" s="730"/>
      <c r="DO40" s="730"/>
      <c r="DP40" s="719" t="str">
        <f t="shared" si="393"/>
        <v/>
      </c>
      <c r="DQ40" s="1046" t="str">
        <f t="shared" si="394"/>
        <v/>
      </c>
      <c r="DR40" s="1058"/>
      <c r="DS40" s="746" t="str">
        <f t="shared" si="395"/>
        <v/>
      </c>
      <c r="DT40" s="731">
        <f t="shared" si="396"/>
        <v>0</v>
      </c>
      <c r="DU40" s="1047" t="str">
        <f t="shared" si="397"/>
        <v/>
      </c>
      <c r="DV40" s="722" t="str">
        <f t="shared" si="398"/>
        <v>60A</v>
      </c>
      <c r="DW40" s="715" t="str">
        <f t="shared" si="399"/>
        <v>GTS-120</v>
      </c>
      <c r="DX40" s="715">
        <f t="shared" si="400"/>
        <v>875</v>
      </c>
      <c r="DY40" s="715" t="str">
        <f t="shared" si="401"/>
        <v>5%-7%</v>
      </c>
      <c r="DZ40" s="729"/>
      <c r="EA40" s="718">
        <f t="shared" si="402"/>
        <v>0</v>
      </c>
      <c r="EB40" s="730"/>
      <c r="EC40" s="730"/>
      <c r="ED40" s="719" t="str">
        <f t="shared" si="403"/>
        <v/>
      </c>
      <c r="EE40" s="1046" t="str">
        <f t="shared" si="404"/>
        <v/>
      </c>
      <c r="EF40" s="1058"/>
      <c r="EG40" s="746" t="str">
        <f t="shared" si="405"/>
        <v/>
      </c>
      <c r="EH40" s="722" t="str">
        <f t="shared" si="406"/>
        <v>60A</v>
      </c>
      <c r="EI40" s="715" t="str">
        <f t="shared" si="407"/>
        <v>GTS-120</v>
      </c>
      <c r="EJ40" s="715">
        <f t="shared" si="408"/>
        <v>875</v>
      </c>
      <c r="EK40" s="715" t="str">
        <f t="shared" si="409"/>
        <v>5%-7%</v>
      </c>
      <c r="EL40" s="729"/>
      <c r="EM40" s="718">
        <f t="shared" si="410"/>
        <v>0</v>
      </c>
      <c r="EN40" s="730"/>
      <c r="EO40" s="730"/>
      <c r="EP40" s="719" t="str">
        <f t="shared" si="411"/>
        <v/>
      </c>
      <c r="EQ40" s="1046" t="str">
        <f t="shared" si="412"/>
        <v/>
      </c>
      <c r="ER40" s="1058"/>
      <c r="ES40" s="746" t="str">
        <f t="shared" si="413"/>
        <v/>
      </c>
      <c r="ET40" s="722" t="str">
        <f t="shared" si="414"/>
        <v>60A</v>
      </c>
      <c r="EU40" s="715" t="str">
        <f t="shared" si="415"/>
        <v>GTS-120</v>
      </c>
      <c r="EV40" s="715">
        <f t="shared" si="416"/>
        <v>875</v>
      </c>
      <c r="EW40" s="715" t="str">
        <f t="shared" si="417"/>
        <v>5%-7%</v>
      </c>
      <c r="EX40" s="729"/>
      <c r="EY40" s="718">
        <f t="shared" si="418"/>
        <v>0</v>
      </c>
      <c r="EZ40" s="730"/>
      <c r="FA40" s="730"/>
      <c r="FB40" s="719" t="str">
        <f t="shared" si="419"/>
        <v/>
      </c>
      <c r="FC40" s="1046" t="str">
        <f t="shared" si="420"/>
        <v/>
      </c>
      <c r="FD40" s="1058"/>
      <c r="FE40" s="746" t="str">
        <f t="shared" si="421"/>
        <v/>
      </c>
      <c r="FF40" s="722" t="str">
        <f t="shared" si="422"/>
        <v>60A</v>
      </c>
      <c r="FG40" s="715" t="str">
        <f t="shared" si="423"/>
        <v>GTS-120</v>
      </c>
      <c r="FH40" s="715">
        <f t="shared" si="424"/>
        <v>875</v>
      </c>
      <c r="FI40" s="715" t="str">
        <f t="shared" si="425"/>
        <v>5%-7%</v>
      </c>
      <c r="FJ40" s="729"/>
      <c r="FK40" s="718">
        <f t="shared" si="426"/>
        <v>0</v>
      </c>
      <c r="FL40" s="730"/>
      <c r="FM40" s="730"/>
      <c r="FN40" s="719" t="str">
        <f t="shared" si="427"/>
        <v/>
      </c>
      <c r="FO40" s="1046" t="str">
        <f t="shared" si="428"/>
        <v/>
      </c>
      <c r="FP40" s="1058"/>
      <c r="FQ40" s="746" t="str">
        <f t="shared" si="429"/>
        <v/>
      </c>
      <c r="FR40" s="722" t="str">
        <f t="shared" si="430"/>
        <v>60A</v>
      </c>
      <c r="FS40" s="715" t="str">
        <f t="shared" si="431"/>
        <v>GTS-120</v>
      </c>
      <c r="FT40" s="715">
        <f t="shared" si="432"/>
        <v>875</v>
      </c>
      <c r="FU40" s="715" t="str">
        <f t="shared" si="433"/>
        <v>5%-7%</v>
      </c>
      <c r="FV40" s="729"/>
      <c r="FW40" s="718">
        <f t="shared" si="434"/>
        <v>0</v>
      </c>
      <c r="FX40" s="730"/>
      <c r="FY40" s="730"/>
      <c r="FZ40" s="719" t="str">
        <f t="shared" si="435"/>
        <v/>
      </c>
      <c r="GA40" s="1046" t="str">
        <f t="shared" si="436"/>
        <v/>
      </c>
      <c r="GB40" s="1058"/>
      <c r="GC40" s="746" t="str">
        <f t="shared" si="437"/>
        <v/>
      </c>
      <c r="GD40" s="731">
        <f t="shared" si="438"/>
        <v>0</v>
      </c>
      <c r="GE40" s="1047" t="str">
        <f t="shared" si="439"/>
        <v/>
      </c>
      <c r="GF40" s="722" t="str">
        <f t="shared" si="440"/>
        <v>60A</v>
      </c>
      <c r="GG40" s="715" t="str">
        <f t="shared" si="441"/>
        <v>GTS-120</v>
      </c>
      <c r="GH40" s="715">
        <f t="shared" si="442"/>
        <v>875</v>
      </c>
      <c r="GI40" s="715" t="str">
        <f t="shared" si="443"/>
        <v>5%-7%</v>
      </c>
      <c r="GJ40" s="729"/>
      <c r="GK40" s="718">
        <f t="shared" si="444"/>
        <v>0</v>
      </c>
      <c r="GL40" s="730"/>
      <c r="GM40" s="730"/>
      <c r="GN40" s="719" t="str">
        <f t="shared" si="445"/>
        <v/>
      </c>
      <c r="GO40" s="1046" t="str">
        <f t="shared" si="446"/>
        <v/>
      </c>
      <c r="GP40" s="1058"/>
      <c r="GQ40" s="746" t="str">
        <f t="shared" si="447"/>
        <v/>
      </c>
      <c r="GR40" s="722" t="str">
        <f t="shared" si="448"/>
        <v>60A</v>
      </c>
      <c r="GS40" s="715" t="str">
        <f t="shared" si="449"/>
        <v>GTS-120</v>
      </c>
      <c r="GT40" s="715">
        <f t="shared" si="450"/>
        <v>875</v>
      </c>
      <c r="GU40" s="715" t="str">
        <f t="shared" si="451"/>
        <v>5%-7%</v>
      </c>
      <c r="GV40" s="729"/>
      <c r="GW40" s="718">
        <f t="shared" si="452"/>
        <v>0</v>
      </c>
      <c r="GX40" s="730"/>
      <c r="GY40" s="730"/>
      <c r="GZ40" s="719" t="str">
        <f t="shared" si="453"/>
        <v/>
      </c>
      <c r="HA40" s="1046" t="str">
        <f t="shared" si="454"/>
        <v/>
      </c>
      <c r="HB40" s="1058"/>
      <c r="HC40" s="746" t="str">
        <f t="shared" si="455"/>
        <v/>
      </c>
      <c r="HD40" s="722" t="str">
        <f t="shared" si="456"/>
        <v>60A</v>
      </c>
      <c r="HE40" s="715" t="str">
        <f t="shared" si="457"/>
        <v>GTS-120</v>
      </c>
      <c r="HF40" s="715">
        <f t="shared" si="458"/>
        <v>875</v>
      </c>
      <c r="HG40" s="715" t="str">
        <f t="shared" si="459"/>
        <v>5%-7%</v>
      </c>
      <c r="HH40" s="729"/>
      <c r="HI40" s="718">
        <f t="shared" si="460"/>
        <v>0</v>
      </c>
      <c r="HJ40" s="730"/>
      <c r="HK40" s="730"/>
      <c r="HL40" s="719" t="str">
        <f t="shared" si="461"/>
        <v/>
      </c>
      <c r="HM40" s="1046" t="str">
        <f t="shared" si="462"/>
        <v/>
      </c>
      <c r="HN40" s="1058"/>
      <c r="HO40" s="746" t="str">
        <f t="shared" si="463"/>
        <v/>
      </c>
      <c r="HP40" s="722" t="str">
        <f t="shared" si="464"/>
        <v>60A</v>
      </c>
      <c r="HQ40" s="715" t="str">
        <f t="shared" si="465"/>
        <v>GTS-120</v>
      </c>
      <c r="HR40" s="715">
        <f t="shared" si="466"/>
        <v>875</v>
      </c>
      <c r="HS40" s="715" t="str">
        <f t="shared" si="467"/>
        <v>5%-7%</v>
      </c>
      <c r="HT40" s="729"/>
      <c r="HU40" s="718">
        <f t="shared" si="468"/>
        <v>0</v>
      </c>
      <c r="HV40" s="730"/>
      <c r="HW40" s="730"/>
      <c r="HX40" s="719" t="str">
        <f t="shared" si="469"/>
        <v/>
      </c>
      <c r="HY40" s="1046" t="str">
        <f t="shared" si="470"/>
        <v/>
      </c>
      <c r="HZ40" s="1058"/>
      <c r="IA40" s="746" t="str">
        <f t="shared" si="471"/>
        <v/>
      </c>
      <c r="IB40" s="722" t="str">
        <f t="shared" si="472"/>
        <v>60A</v>
      </c>
      <c r="IC40" s="715" t="str">
        <f t="shared" si="473"/>
        <v>GTS-120</v>
      </c>
      <c r="ID40" s="715">
        <f t="shared" si="474"/>
        <v>875</v>
      </c>
      <c r="IE40" s="715" t="str">
        <f t="shared" si="475"/>
        <v>5%-7%</v>
      </c>
      <c r="IF40" s="729"/>
      <c r="IG40" s="718">
        <f t="shared" si="476"/>
        <v>0</v>
      </c>
      <c r="IH40" s="730"/>
      <c r="II40" s="730"/>
      <c r="IJ40" s="719" t="str">
        <f t="shared" si="477"/>
        <v/>
      </c>
      <c r="IK40" s="1046" t="str">
        <f t="shared" si="478"/>
        <v/>
      </c>
      <c r="IL40" s="1058"/>
      <c r="IM40" s="746" t="str">
        <f t="shared" si="479"/>
        <v/>
      </c>
      <c r="IN40" s="731">
        <f t="shared" si="480"/>
        <v>0</v>
      </c>
      <c r="IO40" s="1047" t="str">
        <f t="shared" si="481"/>
        <v/>
      </c>
      <c r="IP40" s="722" t="str">
        <f t="shared" si="482"/>
        <v>60A</v>
      </c>
      <c r="IQ40" s="715" t="str">
        <f t="shared" si="483"/>
        <v>GTS-120</v>
      </c>
      <c r="IR40" s="715">
        <f t="shared" si="484"/>
        <v>875</v>
      </c>
      <c r="IS40" s="715" t="str">
        <f t="shared" si="485"/>
        <v>5%-7%</v>
      </c>
      <c r="IT40" s="729"/>
      <c r="IU40" s="718">
        <f t="shared" si="486"/>
        <v>0</v>
      </c>
      <c r="IV40" s="730"/>
      <c r="IW40" s="730"/>
      <c r="IX40" s="719" t="str">
        <f t="shared" si="487"/>
        <v/>
      </c>
      <c r="IY40" s="1046" t="str">
        <f t="shared" si="488"/>
        <v/>
      </c>
      <c r="IZ40" s="1058"/>
      <c r="JA40" s="746" t="str">
        <f t="shared" si="489"/>
        <v/>
      </c>
      <c r="JB40" s="722" t="str">
        <f t="shared" si="490"/>
        <v>60A</v>
      </c>
      <c r="JC40" s="715" t="str">
        <f t="shared" si="491"/>
        <v>GTS-120</v>
      </c>
      <c r="JD40" s="715">
        <f t="shared" si="492"/>
        <v>875</v>
      </c>
      <c r="JE40" s="715" t="str">
        <f t="shared" si="493"/>
        <v>5%-7%</v>
      </c>
      <c r="JF40" s="729"/>
      <c r="JG40" s="718">
        <f t="shared" si="494"/>
        <v>0</v>
      </c>
      <c r="JH40" s="730"/>
      <c r="JI40" s="730"/>
      <c r="JJ40" s="719" t="str">
        <f t="shared" si="495"/>
        <v/>
      </c>
      <c r="JK40" s="1046" t="str">
        <f t="shared" si="496"/>
        <v/>
      </c>
      <c r="JL40" s="1058"/>
      <c r="JM40" s="746" t="str">
        <f t="shared" si="497"/>
        <v/>
      </c>
      <c r="JN40" s="722" t="str">
        <f t="shared" si="498"/>
        <v>60A</v>
      </c>
      <c r="JO40" s="715" t="str">
        <f t="shared" si="499"/>
        <v>GTS-120</v>
      </c>
      <c r="JP40" s="715">
        <f t="shared" si="500"/>
        <v>875</v>
      </c>
      <c r="JQ40" s="715" t="str">
        <f t="shared" si="501"/>
        <v>5%-7%</v>
      </c>
      <c r="JR40" s="729"/>
      <c r="JS40" s="718">
        <f t="shared" si="502"/>
        <v>0</v>
      </c>
      <c r="JT40" s="730"/>
      <c r="JU40" s="730"/>
      <c r="JV40" s="719" t="str">
        <f t="shared" si="503"/>
        <v/>
      </c>
      <c r="JW40" s="1046" t="str">
        <f t="shared" si="504"/>
        <v/>
      </c>
      <c r="JX40" s="1058"/>
      <c r="JY40" s="746" t="str">
        <f t="shared" si="505"/>
        <v/>
      </c>
      <c r="JZ40" s="722" t="str">
        <f t="shared" si="506"/>
        <v>60A</v>
      </c>
      <c r="KA40" s="715" t="str">
        <f t="shared" si="507"/>
        <v>GTS-120</v>
      </c>
      <c r="KB40" s="715">
        <f t="shared" si="508"/>
        <v>875</v>
      </c>
      <c r="KC40" s="715" t="str">
        <f t="shared" si="509"/>
        <v>5%-7%</v>
      </c>
      <c r="KD40" s="729"/>
      <c r="KE40" s="718">
        <f t="shared" si="510"/>
        <v>0</v>
      </c>
      <c r="KF40" s="730"/>
      <c r="KG40" s="730"/>
      <c r="KH40" s="719" t="str">
        <f t="shared" si="511"/>
        <v/>
      </c>
      <c r="KI40" s="1046" t="str">
        <f t="shared" si="512"/>
        <v/>
      </c>
      <c r="KJ40" s="1058"/>
      <c r="KK40" s="746" t="str">
        <f t="shared" si="513"/>
        <v/>
      </c>
      <c r="KL40" s="722" t="str">
        <f t="shared" si="514"/>
        <v>60A</v>
      </c>
      <c r="KM40" s="715" t="str">
        <f t="shared" si="515"/>
        <v>GTS-120</v>
      </c>
      <c r="KN40" s="715">
        <f t="shared" si="516"/>
        <v>875</v>
      </c>
      <c r="KO40" s="715" t="str">
        <f t="shared" si="517"/>
        <v>5%-7%</v>
      </c>
      <c r="KP40" s="729"/>
      <c r="KQ40" s="718">
        <f t="shared" si="518"/>
        <v>0</v>
      </c>
      <c r="KR40" s="730"/>
      <c r="KS40" s="730"/>
      <c r="KT40" s="719" t="str">
        <f t="shared" si="519"/>
        <v/>
      </c>
      <c r="KU40" s="1046" t="str">
        <f t="shared" si="520"/>
        <v/>
      </c>
      <c r="KV40" s="1058"/>
      <c r="KW40" s="746" t="str">
        <f t="shared" si="521"/>
        <v/>
      </c>
      <c r="KX40" s="731">
        <f t="shared" si="522"/>
        <v>0</v>
      </c>
      <c r="KY40" s="1047" t="str">
        <f t="shared" si="523"/>
        <v/>
      </c>
    </row>
    <row r="41" spans="1:311" ht="15.75">
      <c r="A41" s="691" t="s">
        <v>123</v>
      </c>
      <c r="B41" s="759" t="s">
        <v>189</v>
      </c>
      <c r="C41" s="715" t="str">
        <f>VLOOKUP($B41,'OP Info'!$C$67:$H$98,4,FALSE)</f>
        <v>GTS-120</v>
      </c>
      <c r="D41" s="715">
        <f>VLOOKUP($B41,'OP Info'!$C$67:$H$98,3,FALSE)</f>
        <v>875</v>
      </c>
      <c r="E41" s="716" t="str">
        <f>CONCATENATE(VLOOKUP($B41,'OP Info'!$C$67:$J$101,5,FALSE),"%-",VLOOKUP($B41,'OP Info'!$C$67:$J$101,6,FALSE),"%")</f>
        <v>5%-7%</v>
      </c>
      <c r="F41" s="729"/>
      <c r="G41" s="718">
        <f t="shared" si="318"/>
        <v>0</v>
      </c>
      <c r="H41" s="730"/>
      <c r="I41" s="730"/>
      <c r="J41" s="719" t="str">
        <f t="shared" si="319"/>
        <v/>
      </c>
      <c r="K41" s="1046" t="str">
        <f t="shared" si="320"/>
        <v/>
      </c>
      <c r="L41" s="1058"/>
      <c r="M41" s="757" t="str">
        <f t="shared" si="321"/>
        <v/>
      </c>
      <c r="N41" s="722" t="str">
        <f t="shared" si="322"/>
        <v>40B</v>
      </c>
      <c r="O41" s="715" t="str">
        <f t="shared" si="323"/>
        <v>GTS-120</v>
      </c>
      <c r="P41" s="715">
        <f t="shared" si="324"/>
        <v>875</v>
      </c>
      <c r="Q41" s="715" t="str">
        <f t="shared" si="325"/>
        <v>5%-7%</v>
      </c>
      <c r="R41" s="729"/>
      <c r="S41" s="718">
        <f t="shared" si="326"/>
        <v>0</v>
      </c>
      <c r="T41" s="730"/>
      <c r="U41" s="730"/>
      <c r="V41" s="719" t="str">
        <f t="shared" si="327"/>
        <v/>
      </c>
      <c r="W41" s="1046" t="str">
        <f t="shared" si="328"/>
        <v/>
      </c>
      <c r="X41" s="1058"/>
      <c r="Y41" s="721" t="str">
        <f t="shared" si="329"/>
        <v/>
      </c>
      <c r="Z41" s="722" t="str">
        <f t="shared" si="330"/>
        <v>40B</v>
      </c>
      <c r="AA41" s="715" t="str">
        <f t="shared" si="331"/>
        <v>GTS-120</v>
      </c>
      <c r="AB41" s="715">
        <f t="shared" si="332"/>
        <v>875</v>
      </c>
      <c r="AC41" s="715" t="str">
        <f t="shared" si="333"/>
        <v>5%-7%</v>
      </c>
      <c r="AD41" s="729"/>
      <c r="AE41" s="718">
        <f t="shared" si="334"/>
        <v>0</v>
      </c>
      <c r="AF41" s="730"/>
      <c r="AG41" s="730"/>
      <c r="AH41" s="719" t="str">
        <f t="shared" si="335"/>
        <v/>
      </c>
      <c r="AI41" s="1046" t="str">
        <f t="shared" si="336"/>
        <v/>
      </c>
      <c r="AJ41" s="1058"/>
      <c r="AK41" s="721" t="str">
        <f t="shared" si="337"/>
        <v/>
      </c>
      <c r="AL41" s="722" t="str">
        <f t="shared" si="338"/>
        <v>40B</v>
      </c>
      <c r="AM41" s="715" t="str">
        <f t="shared" si="339"/>
        <v>GTS-120</v>
      </c>
      <c r="AN41" s="715">
        <f t="shared" si="340"/>
        <v>875</v>
      </c>
      <c r="AO41" s="715" t="str">
        <f t="shared" si="341"/>
        <v>5%-7%</v>
      </c>
      <c r="AP41" s="729"/>
      <c r="AQ41" s="718">
        <f t="shared" si="342"/>
        <v>0</v>
      </c>
      <c r="AR41" s="730"/>
      <c r="AS41" s="730"/>
      <c r="AT41" s="719" t="str">
        <f t="shared" si="343"/>
        <v/>
      </c>
      <c r="AU41" s="1046" t="str">
        <f t="shared" si="344"/>
        <v/>
      </c>
      <c r="AV41" s="1058"/>
      <c r="AW41" s="721" t="str">
        <f t="shared" si="345"/>
        <v/>
      </c>
      <c r="AX41" s="722" t="str">
        <f t="shared" si="346"/>
        <v>40B</v>
      </c>
      <c r="AY41" s="715" t="str">
        <f t="shared" si="347"/>
        <v>GTS-120</v>
      </c>
      <c r="AZ41" s="715">
        <f t="shared" si="348"/>
        <v>875</v>
      </c>
      <c r="BA41" s="715" t="str">
        <f t="shared" si="349"/>
        <v>5%-7%</v>
      </c>
      <c r="BB41" s="729"/>
      <c r="BC41" s="718">
        <f t="shared" si="350"/>
        <v>0</v>
      </c>
      <c r="BD41" s="730"/>
      <c r="BE41" s="730"/>
      <c r="BF41" s="719" t="str">
        <f t="shared" si="351"/>
        <v/>
      </c>
      <c r="BG41" s="1046" t="str">
        <f t="shared" si="352"/>
        <v/>
      </c>
      <c r="BH41" s="1058"/>
      <c r="BI41" s="721" t="str">
        <f t="shared" si="353"/>
        <v/>
      </c>
      <c r="BJ41" s="731">
        <f t="shared" si="354"/>
        <v>0</v>
      </c>
      <c r="BK41" s="1047" t="str">
        <f t="shared" si="355"/>
        <v/>
      </c>
      <c r="BL41" s="722" t="str">
        <f t="shared" si="356"/>
        <v>40B</v>
      </c>
      <c r="BM41" s="715" t="str">
        <f t="shared" si="357"/>
        <v>GTS-120</v>
      </c>
      <c r="BN41" s="715">
        <f t="shared" si="358"/>
        <v>875</v>
      </c>
      <c r="BO41" s="715" t="str">
        <f t="shared" si="359"/>
        <v>5%-7%</v>
      </c>
      <c r="BP41" s="729"/>
      <c r="BQ41" s="718">
        <f t="shared" si="360"/>
        <v>0</v>
      </c>
      <c r="BR41" s="730"/>
      <c r="BS41" s="730"/>
      <c r="BT41" s="719" t="str">
        <f t="shared" si="361"/>
        <v/>
      </c>
      <c r="BU41" s="1046" t="str">
        <f t="shared" si="362"/>
        <v/>
      </c>
      <c r="BV41" s="1058"/>
      <c r="BW41" s="746" t="str">
        <f t="shared" si="363"/>
        <v/>
      </c>
      <c r="BX41" s="722" t="str">
        <f t="shared" si="364"/>
        <v>40B</v>
      </c>
      <c r="BY41" s="715" t="str">
        <f t="shared" si="365"/>
        <v>GTS-120</v>
      </c>
      <c r="BZ41" s="715">
        <f t="shared" si="366"/>
        <v>875</v>
      </c>
      <c r="CA41" s="715" t="str">
        <f t="shared" si="367"/>
        <v>5%-7%</v>
      </c>
      <c r="CB41" s="729"/>
      <c r="CC41" s="718">
        <f t="shared" si="368"/>
        <v>0</v>
      </c>
      <c r="CD41" s="730"/>
      <c r="CE41" s="730"/>
      <c r="CF41" s="719" t="str">
        <f t="shared" si="369"/>
        <v/>
      </c>
      <c r="CG41" s="1046" t="str">
        <f t="shared" si="370"/>
        <v/>
      </c>
      <c r="CH41" s="1058"/>
      <c r="CI41" s="746" t="str">
        <f t="shared" si="371"/>
        <v/>
      </c>
      <c r="CJ41" s="722" t="str">
        <f t="shared" si="372"/>
        <v>40B</v>
      </c>
      <c r="CK41" s="715" t="str">
        <f t="shared" si="373"/>
        <v>GTS-120</v>
      </c>
      <c r="CL41" s="715">
        <f t="shared" si="374"/>
        <v>875</v>
      </c>
      <c r="CM41" s="715" t="str">
        <f t="shared" si="375"/>
        <v>5%-7%</v>
      </c>
      <c r="CN41" s="729"/>
      <c r="CO41" s="718">
        <f t="shared" si="376"/>
        <v>0</v>
      </c>
      <c r="CP41" s="730"/>
      <c r="CQ41" s="730"/>
      <c r="CR41" s="719" t="str">
        <f t="shared" si="377"/>
        <v/>
      </c>
      <c r="CS41" s="1046" t="str">
        <f t="shared" si="378"/>
        <v/>
      </c>
      <c r="CT41" s="1058"/>
      <c r="CU41" s="746" t="str">
        <f t="shared" si="379"/>
        <v/>
      </c>
      <c r="CV41" s="722" t="str">
        <f t="shared" si="380"/>
        <v>40B</v>
      </c>
      <c r="CW41" s="715" t="str">
        <f t="shared" si="381"/>
        <v>GTS-120</v>
      </c>
      <c r="CX41" s="715">
        <f t="shared" si="382"/>
        <v>875</v>
      </c>
      <c r="CY41" s="715" t="str">
        <f t="shared" si="383"/>
        <v>5%-7%</v>
      </c>
      <c r="CZ41" s="729"/>
      <c r="DA41" s="718">
        <f t="shared" si="384"/>
        <v>0</v>
      </c>
      <c r="DB41" s="730"/>
      <c r="DC41" s="730"/>
      <c r="DD41" s="719" t="str">
        <f t="shared" si="385"/>
        <v/>
      </c>
      <c r="DE41" s="1046" t="str">
        <f t="shared" si="386"/>
        <v/>
      </c>
      <c r="DF41" s="1058"/>
      <c r="DG41" s="746" t="str">
        <f t="shared" si="387"/>
        <v/>
      </c>
      <c r="DH41" s="722" t="str">
        <f t="shared" si="388"/>
        <v>40B</v>
      </c>
      <c r="DI41" s="715" t="str">
        <f t="shared" si="389"/>
        <v>GTS-120</v>
      </c>
      <c r="DJ41" s="715">
        <f t="shared" si="390"/>
        <v>875</v>
      </c>
      <c r="DK41" s="715" t="str">
        <f t="shared" si="391"/>
        <v>5%-7%</v>
      </c>
      <c r="DL41" s="729"/>
      <c r="DM41" s="718">
        <f t="shared" si="392"/>
        <v>0</v>
      </c>
      <c r="DN41" s="730"/>
      <c r="DO41" s="730"/>
      <c r="DP41" s="719" t="str">
        <f t="shared" si="393"/>
        <v/>
      </c>
      <c r="DQ41" s="1046" t="str">
        <f t="shared" si="394"/>
        <v/>
      </c>
      <c r="DR41" s="1058"/>
      <c r="DS41" s="746" t="str">
        <f t="shared" si="395"/>
        <v/>
      </c>
      <c r="DT41" s="731">
        <f t="shared" si="396"/>
        <v>0</v>
      </c>
      <c r="DU41" s="1047" t="str">
        <f t="shared" si="397"/>
        <v/>
      </c>
      <c r="DV41" s="722" t="str">
        <f t="shared" si="398"/>
        <v>40B</v>
      </c>
      <c r="DW41" s="715" t="str">
        <f t="shared" si="399"/>
        <v>GTS-120</v>
      </c>
      <c r="DX41" s="715">
        <f t="shared" si="400"/>
        <v>875</v>
      </c>
      <c r="DY41" s="715" t="str">
        <f t="shared" si="401"/>
        <v>5%-7%</v>
      </c>
      <c r="DZ41" s="729"/>
      <c r="EA41" s="718">
        <f t="shared" si="402"/>
        <v>0</v>
      </c>
      <c r="EB41" s="730"/>
      <c r="EC41" s="730"/>
      <c r="ED41" s="719" t="str">
        <f t="shared" si="403"/>
        <v/>
      </c>
      <c r="EE41" s="1046" t="str">
        <f t="shared" si="404"/>
        <v/>
      </c>
      <c r="EF41" s="1058"/>
      <c r="EG41" s="746" t="str">
        <f t="shared" si="405"/>
        <v/>
      </c>
      <c r="EH41" s="722" t="str">
        <f t="shared" si="406"/>
        <v>40B</v>
      </c>
      <c r="EI41" s="715" t="str">
        <f t="shared" si="407"/>
        <v>GTS-120</v>
      </c>
      <c r="EJ41" s="715">
        <f t="shared" si="408"/>
        <v>875</v>
      </c>
      <c r="EK41" s="715" t="str">
        <f t="shared" si="409"/>
        <v>5%-7%</v>
      </c>
      <c r="EL41" s="729"/>
      <c r="EM41" s="718">
        <f t="shared" si="410"/>
        <v>0</v>
      </c>
      <c r="EN41" s="730"/>
      <c r="EO41" s="730"/>
      <c r="EP41" s="719" t="str">
        <f t="shared" si="411"/>
        <v/>
      </c>
      <c r="EQ41" s="1046" t="str">
        <f t="shared" si="412"/>
        <v/>
      </c>
      <c r="ER41" s="1058"/>
      <c r="ES41" s="746" t="str">
        <f t="shared" si="413"/>
        <v/>
      </c>
      <c r="ET41" s="722" t="str">
        <f t="shared" si="414"/>
        <v>40B</v>
      </c>
      <c r="EU41" s="715" t="str">
        <f t="shared" si="415"/>
        <v>GTS-120</v>
      </c>
      <c r="EV41" s="715">
        <f t="shared" si="416"/>
        <v>875</v>
      </c>
      <c r="EW41" s="715" t="str">
        <f t="shared" si="417"/>
        <v>5%-7%</v>
      </c>
      <c r="EX41" s="729"/>
      <c r="EY41" s="718">
        <f t="shared" si="418"/>
        <v>0</v>
      </c>
      <c r="EZ41" s="730"/>
      <c r="FA41" s="730"/>
      <c r="FB41" s="719" t="str">
        <f t="shared" si="419"/>
        <v/>
      </c>
      <c r="FC41" s="1046" t="str">
        <f t="shared" si="420"/>
        <v/>
      </c>
      <c r="FD41" s="1058"/>
      <c r="FE41" s="746" t="str">
        <f t="shared" si="421"/>
        <v/>
      </c>
      <c r="FF41" s="722" t="str">
        <f t="shared" si="422"/>
        <v>40B</v>
      </c>
      <c r="FG41" s="715" t="str">
        <f t="shared" si="423"/>
        <v>GTS-120</v>
      </c>
      <c r="FH41" s="715">
        <f t="shared" si="424"/>
        <v>875</v>
      </c>
      <c r="FI41" s="715" t="str">
        <f t="shared" si="425"/>
        <v>5%-7%</v>
      </c>
      <c r="FJ41" s="729"/>
      <c r="FK41" s="718">
        <f t="shared" si="426"/>
        <v>0</v>
      </c>
      <c r="FL41" s="730"/>
      <c r="FM41" s="730"/>
      <c r="FN41" s="719" t="str">
        <f t="shared" si="427"/>
        <v/>
      </c>
      <c r="FO41" s="1046" t="str">
        <f t="shared" si="428"/>
        <v/>
      </c>
      <c r="FP41" s="1058"/>
      <c r="FQ41" s="746" t="str">
        <f t="shared" si="429"/>
        <v/>
      </c>
      <c r="FR41" s="722" t="str">
        <f t="shared" si="430"/>
        <v>40B</v>
      </c>
      <c r="FS41" s="715" t="str">
        <f t="shared" si="431"/>
        <v>GTS-120</v>
      </c>
      <c r="FT41" s="715">
        <f t="shared" si="432"/>
        <v>875</v>
      </c>
      <c r="FU41" s="715" t="str">
        <f t="shared" si="433"/>
        <v>5%-7%</v>
      </c>
      <c r="FV41" s="729"/>
      <c r="FW41" s="718">
        <f t="shared" si="434"/>
        <v>0</v>
      </c>
      <c r="FX41" s="730"/>
      <c r="FY41" s="730"/>
      <c r="FZ41" s="719" t="str">
        <f t="shared" si="435"/>
        <v/>
      </c>
      <c r="GA41" s="1046" t="str">
        <f t="shared" si="436"/>
        <v/>
      </c>
      <c r="GB41" s="1058"/>
      <c r="GC41" s="746" t="str">
        <f t="shared" si="437"/>
        <v/>
      </c>
      <c r="GD41" s="731">
        <f t="shared" si="438"/>
        <v>0</v>
      </c>
      <c r="GE41" s="1047" t="str">
        <f t="shared" si="439"/>
        <v/>
      </c>
      <c r="GF41" s="722" t="str">
        <f t="shared" si="440"/>
        <v>40B</v>
      </c>
      <c r="GG41" s="715" t="str">
        <f t="shared" si="441"/>
        <v>GTS-120</v>
      </c>
      <c r="GH41" s="715">
        <f t="shared" si="442"/>
        <v>875</v>
      </c>
      <c r="GI41" s="715" t="str">
        <f t="shared" si="443"/>
        <v>5%-7%</v>
      </c>
      <c r="GJ41" s="729"/>
      <c r="GK41" s="718">
        <f t="shared" si="444"/>
        <v>0</v>
      </c>
      <c r="GL41" s="730"/>
      <c r="GM41" s="730"/>
      <c r="GN41" s="719" t="str">
        <f t="shared" si="445"/>
        <v/>
      </c>
      <c r="GO41" s="1046" t="str">
        <f t="shared" si="446"/>
        <v/>
      </c>
      <c r="GP41" s="1058"/>
      <c r="GQ41" s="746" t="str">
        <f t="shared" si="447"/>
        <v/>
      </c>
      <c r="GR41" s="722" t="str">
        <f t="shared" si="448"/>
        <v>40B</v>
      </c>
      <c r="GS41" s="715" t="str">
        <f t="shared" si="449"/>
        <v>GTS-120</v>
      </c>
      <c r="GT41" s="715">
        <f t="shared" si="450"/>
        <v>875</v>
      </c>
      <c r="GU41" s="715" t="str">
        <f t="shared" si="451"/>
        <v>5%-7%</v>
      </c>
      <c r="GV41" s="729"/>
      <c r="GW41" s="718">
        <f t="shared" si="452"/>
        <v>0</v>
      </c>
      <c r="GX41" s="730"/>
      <c r="GY41" s="730"/>
      <c r="GZ41" s="719" t="str">
        <f t="shared" si="453"/>
        <v/>
      </c>
      <c r="HA41" s="1046" t="str">
        <f t="shared" si="454"/>
        <v/>
      </c>
      <c r="HB41" s="1058"/>
      <c r="HC41" s="746" t="str">
        <f t="shared" si="455"/>
        <v/>
      </c>
      <c r="HD41" s="722" t="str">
        <f t="shared" si="456"/>
        <v>40B</v>
      </c>
      <c r="HE41" s="715" t="str">
        <f t="shared" si="457"/>
        <v>GTS-120</v>
      </c>
      <c r="HF41" s="715">
        <f t="shared" si="458"/>
        <v>875</v>
      </c>
      <c r="HG41" s="715" t="str">
        <f t="shared" si="459"/>
        <v>5%-7%</v>
      </c>
      <c r="HH41" s="729"/>
      <c r="HI41" s="718">
        <f t="shared" si="460"/>
        <v>0</v>
      </c>
      <c r="HJ41" s="730"/>
      <c r="HK41" s="730"/>
      <c r="HL41" s="719" t="str">
        <f t="shared" si="461"/>
        <v/>
      </c>
      <c r="HM41" s="1046" t="str">
        <f t="shared" si="462"/>
        <v/>
      </c>
      <c r="HN41" s="1058"/>
      <c r="HO41" s="746" t="str">
        <f t="shared" si="463"/>
        <v/>
      </c>
      <c r="HP41" s="722" t="str">
        <f t="shared" si="464"/>
        <v>40B</v>
      </c>
      <c r="HQ41" s="715" t="str">
        <f t="shared" si="465"/>
        <v>GTS-120</v>
      </c>
      <c r="HR41" s="715">
        <f t="shared" si="466"/>
        <v>875</v>
      </c>
      <c r="HS41" s="715" t="str">
        <f t="shared" si="467"/>
        <v>5%-7%</v>
      </c>
      <c r="HT41" s="729"/>
      <c r="HU41" s="718">
        <f t="shared" si="468"/>
        <v>0</v>
      </c>
      <c r="HV41" s="730"/>
      <c r="HW41" s="730"/>
      <c r="HX41" s="719" t="str">
        <f t="shared" si="469"/>
        <v/>
      </c>
      <c r="HY41" s="1046" t="str">
        <f t="shared" si="470"/>
        <v/>
      </c>
      <c r="HZ41" s="1058"/>
      <c r="IA41" s="746" t="str">
        <f t="shared" si="471"/>
        <v/>
      </c>
      <c r="IB41" s="722" t="str">
        <f t="shared" si="472"/>
        <v>40B</v>
      </c>
      <c r="IC41" s="715" t="str">
        <f t="shared" si="473"/>
        <v>GTS-120</v>
      </c>
      <c r="ID41" s="715">
        <f t="shared" si="474"/>
        <v>875</v>
      </c>
      <c r="IE41" s="715" t="str">
        <f t="shared" si="475"/>
        <v>5%-7%</v>
      </c>
      <c r="IF41" s="729"/>
      <c r="IG41" s="718">
        <f t="shared" si="476"/>
        <v>0</v>
      </c>
      <c r="IH41" s="730"/>
      <c r="II41" s="730"/>
      <c r="IJ41" s="719" t="str">
        <f t="shared" si="477"/>
        <v/>
      </c>
      <c r="IK41" s="1046" t="str">
        <f t="shared" si="478"/>
        <v/>
      </c>
      <c r="IL41" s="1058"/>
      <c r="IM41" s="746" t="str">
        <f t="shared" si="479"/>
        <v/>
      </c>
      <c r="IN41" s="731">
        <f t="shared" si="480"/>
        <v>0</v>
      </c>
      <c r="IO41" s="1047" t="str">
        <f t="shared" si="481"/>
        <v/>
      </c>
      <c r="IP41" s="722" t="str">
        <f t="shared" si="482"/>
        <v>40B</v>
      </c>
      <c r="IQ41" s="715" t="str">
        <f t="shared" si="483"/>
        <v>GTS-120</v>
      </c>
      <c r="IR41" s="715">
        <f t="shared" si="484"/>
        <v>875</v>
      </c>
      <c r="IS41" s="715" t="str">
        <f t="shared" si="485"/>
        <v>5%-7%</v>
      </c>
      <c r="IT41" s="729"/>
      <c r="IU41" s="718">
        <f t="shared" si="486"/>
        <v>0</v>
      </c>
      <c r="IV41" s="730"/>
      <c r="IW41" s="730"/>
      <c r="IX41" s="719" t="str">
        <f t="shared" si="487"/>
        <v/>
      </c>
      <c r="IY41" s="1046" t="str">
        <f t="shared" si="488"/>
        <v/>
      </c>
      <c r="IZ41" s="1058"/>
      <c r="JA41" s="746" t="str">
        <f t="shared" si="489"/>
        <v/>
      </c>
      <c r="JB41" s="722" t="str">
        <f t="shared" si="490"/>
        <v>40B</v>
      </c>
      <c r="JC41" s="715" t="str">
        <f t="shared" si="491"/>
        <v>GTS-120</v>
      </c>
      <c r="JD41" s="715">
        <f t="shared" si="492"/>
        <v>875</v>
      </c>
      <c r="JE41" s="715" t="str">
        <f t="shared" si="493"/>
        <v>5%-7%</v>
      </c>
      <c r="JF41" s="729"/>
      <c r="JG41" s="718">
        <f t="shared" si="494"/>
        <v>0</v>
      </c>
      <c r="JH41" s="730"/>
      <c r="JI41" s="730"/>
      <c r="JJ41" s="719" t="str">
        <f t="shared" si="495"/>
        <v/>
      </c>
      <c r="JK41" s="1046" t="str">
        <f t="shared" si="496"/>
        <v/>
      </c>
      <c r="JL41" s="1058"/>
      <c r="JM41" s="746" t="str">
        <f t="shared" si="497"/>
        <v/>
      </c>
      <c r="JN41" s="722" t="str">
        <f t="shared" si="498"/>
        <v>40B</v>
      </c>
      <c r="JO41" s="715" t="str">
        <f t="shared" si="499"/>
        <v>GTS-120</v>
      </c>
      <c r="JP41" s="715">
        <f t="shared" si="500"/>
        <v>875</v>
      </c>
      <c r="JQ41" s="715" t="str">
        <f t="shared" si="501"/>
        <v>5%-7%</v>
      </c>
      <c r="JR41" s="729"/>
      <c r="JS41" s="718">
        <f t="shared" si="502"/>
        <v>0</v>
      </c>
      <c r="JT41" s="730"/>
      <c r="JU41" s="730"/>
      <c r="JV41" s="719" t="str">
        <f t="shared" si="503"/>
        <v/>
      </c>
      <c r="JW41" s="1046" t="str">
        <f t="shared" si="504"/>
        <v/>
      </c>
      <c r="JX41" s="1058"/>
      <c r="JY41" s="746" t="str">
        <f t="shared" si="505"/>
        <v/>
      </c>
      <c r="JZ41" s="722" t="str">
        <f t="shared" si="506"/>
        <v>40B</v>
      </c>
      <c r="KA41" s="715" t="str">
        <f t="shared" si="507"/>
        <v>GTS-120</v>
      </c>
      <c r="KB41" s="715">
        <f t="shared" si="508"/>
        <v>875</v>
      </c>
      <c r="KC41" s="715" t="str">
        <f t="shared" si="509"/>
        <v>5%-7%</v>
      </c>
      <c r="KD41" s="729"/>
      <c r="KE41" s="718">
        <f t="shared" si="510"/>
        <v>0</v>
      </c>
      <c r="KF41" s="730"/>
      <c r="KG41" s="730"/>
      <c r="KH41" s="719" t="str">
        <f t="shared" si="511"/>
        <v/>
      </c>
      <c r="KI41" s="1046" t="str">
        <f t="shared" si="512"/>
        <v/>
      </c>
      <c r="KJ41" s="1058"/>
      <c r="KK41" s="746" t="str">
        <f t="shared" si="513"/>
        <v/>
      </c>
      <c r="KL41" s="722" t="str">
        <f t="shared" si="514"/>
        <v>40B</v>
      </c>
      <c r="KM41" s="715" t="str">
        <f t="shared" si="515"/>
        <v>GTS-120</v>
      </c>
      <c r="KN41" s="715">
        <f t="shared" si="516"/>
        <v>875</v>
      </c>
      <c r="KO41" s="715" t="str">
        <f t="shared" si="517"/>
        <v>5%-7%</v>
      </c>
      <c r="KP41" s="729"/>
      <c r="KQ41" s="718">
        <f t="shared" si="518"/>
        <v>0</v>
      </c>
      <c r="KR41" s="730"/>
      <c r="KS41" s="730"/>
      <c r="KT41" s="719" t="str">
        <f t="shared" si="519"/>
        <v/>
      </c>
      <c r="KU41" s="1046" t="str">
        <f t="shared" si="520"/>
        <v/>
      </c>
      <c r="KV41" s="1058"/>
      <c r="KW41" s="746" t="str">
        <f t="shared" si="521"/>
        <v/>
      </c>
      <c r="KX41" s="731">
        <f t="shared" si="522"/>
        <v>0</v>
      </c>
      <c r="KY41" s="1047" t="str">
        <f t="shared" si="523"/>
        <v/>
      </c>
    </row>
    <row r="42" spans="1:311" ht="15.75">
      <c r="A42" s="691" t="s">
        <v>123</v>
      </c>
      <c r="B42" s="759" t="s">
        <v>192</v>
      </c>
      <c r="C42" s="715" t="str">
        <f>VLOOKUP($B42,'OP Info'!$C$67:$H$98,4,FALSE)</f>
        <v>GTS-120</v>
      </c>
      <c r="D42" s="715">
        <f>VLOOKUP($B42,'OP Info'!$C$67:$H$98,3,FALSE)</f>
        <v>875</v>
      </c>
      <c r="E42" s="716" t="str">
        <f>CONCATENATE(VLOOKUP($B42,'OP Info'!$C$67:$J$101,5,FALSE),"%-",VLOOKUP($B42,'OP Info'!$C$67:$J$101,6,FALSE),"%")</f>
        <v>5%-7%</v>
      </c>
      <c r="F42" s="729"/>
      <c r="G42" s="718">
        <f t="shared" si="318"/>
        <v>0</v>
      </c>
      <c r="H42" s="730"/>
      <c r="I42" s="730"/>
      <c r="J42" s="719" t="str">
        <f t="shared" si="319"/>
        <v/>
      </c>
      <c r="K42" s="1046" t="str">
        <f t="shared" si="320"/>
        <v/>
      </c>
      <c r="L42" s="1058"/>
      <c r="M42" s="757" t="str">
        <f t="shared" si="321"/>
        <v/>
      </c>
      <c r="N42" s="722" t="str">
        <f t="shared" si="322"/>
        <v>50B</v>
      </c>
      <c r="O42" s="715" t="str">
        <f t="shared" si="323"/>
        <v>GTS-120</v>
      </c>
      <c r="P42" s="715">
        <f t="shared" si="324"/>
        <v>875</v>
      </c>
      <c r="Q42" s="715" t="str">
        <f t="shared" si="325"/>
        <v>5%-7%</v>
      </c>
      <c r="R42" s="729"/>
      <c r="S42" s="718">
        <f t="shared" si="326"/>
        <v>0</v>
      </c>
      <c r="T42" s="730"/>
      <c r="U42" s="730"/>
      <c r="V42" s="719" t="str">
        <f t="shared" si="327"/>
        <v/>
      </c>
      <c r="W42" s="1046" t="str">
        <f t="shared" si="328"/>
        <v/>
      </c>
      <c r="X42" s="1058"/>
      <c r="Y42" s="721" t="str">
        <f t="shared" si="329"/>
        <v/>
      </c>
      <c r="Z42" s="722" t="str">
        <f t="shared" si="330"/>
        <v>50B</v>
      </c>
      <c r="AA42" s="715" t="str">
        <f t="shared" si="331"/>
        <v>GTS-120</v>
      </c>
      <c r="AB42" s="715">
        <f t="shared" si="332"/>
        <v>875</v>
      </c>
      <c r="AC42" s="715" t="str">
        <f t="shared" si="333"/>
        <v>5%-7%</v>
      </c>
      <c r="AD42" s="729"/>
      <c r="AE42" s="718">
        <f t="shared" si="334"/>
        <v>0</v>
      </c>
      <c r="AF42" s="730"/>
      <c r="AG42" s="730"/>
      <c r="AH42" s="719" t="str">
        <f t="shared" si="335"/>
        <v/>
      </c>
      <c r="AI42" s="1046" t="str">
        <f t="shared" si="336"/>
        <v/>
      </c>
      <c r="AJ42" s="1058"/>
      <c r="AK42" s="721" t="str">
        <f t="shared" si="337"/>
        <v/>
      </c>
      <c r="AL42" s="722" t="str">
        <f t="shared" si="338"/>
        <v>50B</v>
      </c>
      <c r="AM42" s="715" t="str">
        <f t="shared" si="339"/>
        <v>GTS-120</v>
      </c>
      <c r="AN42" s="715">
        <f t="shared" si="340"/>
        <v>875</v>
      </c>
      <c r="AO42" s="715" t="str">
        <f t="shared" si="341"/>
        <v>5%-7%</v>
      </c>
      <c r="AP42" s="729"/>
      <c r="AQ42" s="718">
        <f t="shared" si="342"/>
        <v>0</v>
      </c>
      <c r="AR42" s="730"/>
      <c r="AS42" s="730"/>
      <c r="AT42" s="719" t="str">
        <f t="shared" si="343"/>
        <v/>
      </c>
      <c r="AU42" s="1046" t="str">
        <f t="shared" si="344"/>
        <v/>
      </c>
      <c r="AV42" s="1058"/>
      <c r="AW42" s="721" t="str">
        <f t="shared" si="345"/>
        <v/>
      </c>
      <c r="AX42" s="722" t="str">
        <f t="shared" si="346"/>
        <v>50B</v>
      </c>
      <c r="AY42" s="715" t="str">
        <f t="shared" si="347"/>
        <v>GTS-120</v>
      </c>
      <c r="AZ42" s="715">
        <f t="shared" si="348"/>
        <v>875</v>
      </c>
      <c r="BA42" s="715" t="str">
        <f t="shared" si="349"/>
        <v>5%-7%</v>
      </c>
      <c r="BB42" s="729"/>
      <c r="BC42" s="718">
        <f t="shared" si="350"/>
        <v>0</v>
      </c>
      <c r="BD42" s="730"/>
      <c r="BE42" s="730"/>
      <c r="BF42" s="719" t="str">
        <f t="shared" si="351"/>
        <v/>
      </c>
      <c r="BG42" s="1046" t="str">
        <f t="shared" si="352"/>
        <v/>
      </c>
      <c r="BH42" s="1058"/>
      <c r="BI42" s="721" t="str">
        <f t="shared" si="353"/>
        <v/>
      </c>
      <c r="BJ42" s="731">
        <f t="shared" si="354"/>
        <v>0</v>
      </c>
      <c r="BK42" s="1047" t="str">
        <f t="shared" si="355"/>
        <v/>
      </c>
      <c r="BL42" s="722" t="str">
        <f t="shared" si="356"/>
        <v>50B</v>
      </c>
      <c r="BM42" s="715" t="str">
        <f t="shared" si="357"/>
        <v>GTS-120</v>
      </c>
      <c r="BN42" s="715">
        <f t="shared" si="358"/>
        <v>875</v>
      </c>
      <c r="BO42" s="715" t="str">
        <f t="shared" si="359"/>
        <v>5%-7%</v>
      </c>
      <c r="BP42" s="729"/>
      <c r="BQ42" s="718">
        <f t="shared" si="360"/>
        <v>0</v>
      </c>
      <c r="BR42" s="730"/>
      <c r="BS42" s="730"/>
      <c r="BT42" s="719" t="str">
        <f t="shared" si="361"/>
        <v/>
      </c>
      <c r="BU42" s="1046" t="str">
        <f t="shared" si="362"/>
        <v/>
      </c>
      <c r="BV42" s="1058"/>
      <c r="BW42" s="746" t="str">
        <f t="shared" si="363"/>
        <v/>
      </c>
      <c r="BX42" s="722" t="str">
        <f t="shared" si="364"/>
        <v>50B</v>
      </c>
      <c r="BY42" s="715" t="str">
        <f t="shared" si="365"/>
        <v>GTS-120</v>
      </c>
      <c r="BZ42" s="715">
        <f t="shared" si="366"/>
        <v>875</v>
      </c>
      <c r="CA42" s="715" t="str">
        <f t="shared" si="367"/>
        <v>5%-7%</v>
      </c>
      <c r="CB42" s="729"/>
      <c r="CC42" s="718">
        <f t="shared" si="368"/>
        <v>0</v>
      </c>
      <c r="CD42" s="730"/>
      <c r="CE42" s="730"/>
      <c r="CF42" s="719" t="str">
        <f t="shared" si="369"/>
        <v/>
      </c>
      <c r="CG42" s="1046" t="str">
        <f t="shared" si="370"/>
        <v/>
      </c>
      <c r="CH42" s="1058"/>
      <c r="CI42" s="746" t="str">
        <f t="shared" si="371"/>
        <v/>
      </c>
      <c r="CJ42" s="722" t="str">
        <f t="shared" si="372"/>
        <v>50B</v>
      </c>
      <c r="CK42" s="715" t="str">
        <f t="shared" si="373"/>
        <v>GTS-120</v>
      </c>
      <c r="CL42" s="715">
        <f t="shared" si="374"/>
        <v>875</v>
      </c>
      <c r="CM42" s="715" t="str">
        <f t="shared" si="375"/>
        <v>5%-7%</v>
      </c>
      <c r="CN42" s="729"/>
      <c r="CO42" s="718">
        <f t="shared" si="376"/>
        <v>0</v>
      </c>
      <c r="CP42" s="730"/>
      <c r="CQ42" s="730"/>
      <c r="CR42" s="719" t="str">
        <f t="shared" si="377"/>
        <v/>
      </c>
      <c r="CS42" s="1046" t="str">
        <f t="shared" si="378"/>
        <v/>
      </c>
      <c r="CT42" s="1058"/>
      <c r="CU42" s="746" t="str">
        <f t="shared" si="379"/>
        <v/>
      </c>
      <c r="CV42" s="722" t="str">
        <f t="shared" si="380"/>
        <v>50B</v>
      </c>
      <c r="CW42" s="715" t="str">
        <f t="shared" si="381"/>
        <v>GTS-120</v>
      </c>
      <c r="CX42" s="715">
        <f t="shared" si="382"/>
        <v>875</v>
      </c>
      <c r="CY42" s="715" t="str">
        <f t="shared" si="383"/>
        <v>5%-7%</v>
      </c>
      <c r="CZ42" s="729"/>
      <c r="DA42" s="718">
        <f t="shared" si="384"/>
        <v>0</v>
      </c>
      <c r="DB42" s="730"/>
      <c r="DC42" s="730"/>
      <c r="DD42" s="719" t="str">
        <f t="shared" si="385"/>
        <v/>
      </c>
      <c r="DE42" s="1046" t="str">
        <f t="shared" si="386"/>
        <v/>
      </c>
      <c r="DF42" s="1058"/>
      <c r="DG42" s="746" t="str">
        <f t="shared" si="387"/>
        <v/>
      </c>
      <c r="DH42" s="722" t="str">
        <f t="shared" si="388"/>
        <v>50B</v>
      </c>
      <c r="DI42" s="715" t="str">
        <f t="shared" si="389"/>
        <v>GTS-120</v>
      </c>
      <c r="DJ42" s="715">
        <f t="shared" si="390"/>
        <v>875</v>
      </c>
      <c r="DK42" s="715" t="str">
        <f t="shared" si="391"/>
        <v>5%-7%</v>
      </c>
      <c r="DL42" s="729"/>
      <c r="DM42" s="718">
        <f t="shared" si="392"/>
        <v>0</v>
      </c>
      <c r="DN42" s="730"/>
      <c r="DO42" s="730"/>
      <c r="DP42" s="719" t="str">
        <f t="shared" si="393"/>
        <v/>
      </c>
      <c r="DQ42" s="1046" t="str">
        <f t="shared" si="394"/>
        <v/>
      </c>
      <c r="DR42" s="1058"/>
      <c r="DS42" s="746" t="str">
        <f t="shared" si="395"/>
        <v/>
      </c>
      <c r="DT42" s="731">
        <f t="shared" si="396"/>
        <v>0</v>
      </c>
      <c r="DU42" s="1047" t="str">
        <f t="shared" si="397"/>
        <v/>
      </c>
      <c r="DV42" s="722" t="str">
        <f t="shared" si="398"/>
        <v>50B</v>
      </c>
      <c r="DW42" s="715" t="str">
        <f t="shared" si="399"/>
        <v>GTS-120</v>
      </c>
      <c r="DX42" s="715">
        <f t="shared" si="400"/>
        <v>875</v>
      </c>
      <c r="DY42" s="715" t="str">
        <f t="shared" si="401"/>
        <v>5%-7%</v>
      </c>
      <c r="DZ42" s="729"/>
      <c r="EA42" s="718">
        <f t="shared" si="402"/>
        <v>0</v>
      </c>
      <c r="EB42" s="730"/>
      <c r="EC42" s="730"/>
      <c r="ED42" s="719" t="str">
        <f t="shared" si="403"/>
        <v/>
      </c>
      <c r="EE42" s="1046" t="str">
        <f t="shared" si="404"/>
        <v/>
      </c>
      <c r="EF42" s="1058"/>
      <c r="EG42" s="746" t="str">
        <f t="shared" si="405"/>
        <v/>
      </c>
      <c r="EH42" s="722" t="str">
        <f t="shared" si="406"/>
        <v>50B</v>
      </c>
      <c r="EI42" s="715" t="str">
        <f t="shared" si="407"/>
        <v>GTS-120</v>
      </c>
      <c r="EJ42" s="715">
        <f t="shared" si="408"/>
        <v>875</v>
      </c>
      <c r="EK42" s="715" t="str">
        <f t="shared" si="409"/>
        <v>5%-7%</v>
      </c>
      <c r="EL42" s="729"/>
      <c r="EM42" s="718">
        <f t="shared" si="410"/>
        <v>0</v>
      </c>
      <c r="EN42" s="730"/>
      <c r="EO42" s="730"/>
      <c r="EP42" s="719" t="str">
        <f t="shared" si="411"/>
        <v/>
      </c>
      <c r="EQ42" s="1046" t="str">
        <f t="shared" si="412"/>
        <v/>
      </c>
      <c r="ER42" s="1058"/>
      <c r="ES42" s="746" t="str">
        <f t="shared" si="413"/>
        <v/>
      </c>
      <c r="ET42" s="722" t="str">
        <f t="shared" si="414"/>
        <v>50B</v>
      </c>
      <c r="EU42" s="715" t="str">
        <f t="shared" si="415"/>
        <v>GTS-120</v>
      </c>
      <c r="EV42" s="715">
        <f t="shared" si="416"/>
        <v>875</v>
      </c>
      <c r="EW42" s="715" t="str">
        <f t="shared" si="417"/>
        <v>5%-7%</v>
      </c>
      <c r="EX42" s="729"/>
      <c r="EY42" s="718">
        <f t="shared" si="418"/>
        <v>0</v>
      </c>
      <c r="EZ42" s="730"/>
      <c r="FA42" s="730"/>
      <c r="FB42" s="719" t="str">
        <f t="shared" si="419"/>
        <v/>
      </c>
      <c r="FC42" s="1046" t="str">
        <f t="shared" si="420"/>
        <v/>
      </c>
      <c r="FD42" s="1058"/>
      <c r="FE42" s="746" t="str">
        <f t="shared" si="421"/>
        <v/>
      </c>
      <c r="FF42" s="722" t="str">
        <f t="shared" si="422"/>
        <v>50B</v>
      </c>
      <c r="FG42" s="715" t="str">
        <f t="shared" si="423"/>
        <v>GTS-120</v>
      </c>
      <c r="FH42" s="715">
        <f t="shared" si="424"/>
        <v>875</v>
      </c>
      <c r="FI42" s="715" t="str">
        <f t="shared" si="425"/>
        <v>5%-7%</v>
      </c>
      <c r="FJ42" s="729"/>
      <c r="FK42" s="718">
        <f t="shared" si="426"/>
        <v>0</v>
      </c>
      <c r="FL42" s="730"/>
      <c r="FM42" s="730"/>
      <c r="FN42" s="719" t="str">
        <f t="shared" si="427"/>
        <v/>
      </c>
      <c r="FO42" s="1046" t="str">
        <f t="shared" si="428"/>
        <v/>
      </c>
      <c r="FP42" s="1058"/>
      <c r="FQ42" s="746" t="str">
        <f t="shared" si="429"/>
        <v/>
      </c>
      <c r="FR42" s="722" t="str">
        <f t="shared" si="430"/>
        <v>50B</v>
      </c>
      <c r="FS42" s="715" t="str">
        <f t="shared" si="431"/>
        <v>GTS-120</v>
      </c>
      <c r="FT42" s="715">
        <f t="shared" si="432"/>
        <v>875</v>
      </c>
      <c r="FU42" s="715" t="str">
        <f t="shared" si="433"/>
        <v>5%-7%</v>
      </c>
      <c r="FV42" s="729"/>
      <c r="FW42" s="718">
        <f t="shared" si="434"/>
        <v>0</v>
      </c>
      <c r="FX42" s="730"/>
      <c r="FY42" s="730"/>
      <c r="FZ42" s="719" t="str">
        <f t="shared" si="435"/>
        <v/>
      </c>
      <c r="GA42" s="1046" t="str">
        <f t="shared" si="436"/>
        <v/>
      </c>
      <c r="GB42" s="1058"/>
      <c r="GC42" s="746" t="str">
        <f t="shared" si="437"/>
        <v/>
      </c>
      <c r="GD42" s="731">
        <f t="shared" si="438"/>
        <v>0</v>
      </c>
      <c r="GE42" s="1047" t="str">
        <f t="shared" si="439"/>
        <v/>
      </c>
      <c r="GF42" s="722" t="str">
        <f t="shared" si="440"/>
        <v>50B</v>
      </c>
      <c r="GG42" s="715" t="str">
        <f t="shared" si="441"/>
        <v>GTS-120</v>
      </c>
      <c r="GH42" s="715">
        <f t="shared" si="442"/>
        <v>875</v>
      </c>
      <c r="GI42" s="715" t="str">
        <f t="shared" si="443"/>
        <v>5%-7%</v>
      </c>
      <c r="GJ42" s="729"/>
      <c r="GK42" s="718">
        <f t="shared" si="444"/>
        <v>0</v>
      </c>
      <c r="GL42" s="730"/>
      <c r="GM42" s="730"/>
      <c r="GN42" s="719" t="str">
        <f t="shared" si="445"/>
        <v/>
      </c>
      <c r="GO42" s="1046" t="str">
        <f t="shared" si="446"/>
        <v/>
      </c>
      <c r="GP42" s="1058"/>
      <c r="GQ42" s="746" t="str">
        <f t="shared" si="447"/>
        <v/>
      </c>
      <c r="GR42" s="722" t="str">
        <f t="shared" si="448"/>
        <v>50B</v>
      </c>
      <c r="GS42" s="715" t="str">
        <f t="shared" si="449"/>
        <v>GTS-120</v>
      </c>
      <c r="GT42" s="715">
        <f t="shared" si="450"/>
        <v>875</v>
      </c>
      <c r="GU42" s="715" t="str">
        <f t="shared" si="451"/>
        <v>5%-7%</v>
      </c>
      <c r="GV42" s="729"/>
      <c r="GW42" s="718">
        <f t="shared" si="452"/>
        <v>0</v>
      </c>
      <c r="GX42" s="730"/>
      <c r="GY42" s="730"/>
      <c r="GZ42" s="719" t="str">
        <f t="shared" si="453"/>
        <v/>
      </c>
      <c r="HA42" s="1046" t="str">
        <f t="shared" si="454"/>
        <v/>
      </c>
      <c r="HB42" s="1058"/>
      <c r="HC42" s="746" t="str">
        <f t="shared" si="455"/>
        <v/>
      </c>
      <c r="HD42" s="722" t="str">
        <f t="shared" si="456"/>
        <v>50B</v>
      </c>
      <c r="HE42" s="715" t="str">
        <f t="shared" si="457"/>
        <v>GTS-120</v>
      </c>
      <c r="HF42" s="715">
        <f t="shared" si="458"/>
        <v>875</v>
      </c>
      <c r="HG42" s="715" t="str">
        <f t="shared" si="459"/>
        <v>5%-7%</v>
      </c>
      <c r="HH42" s="729"/>
      <c r="HI42" s="718">
        <f t="shared" si="460"/>
        <v>0</v>
      </c>
      <c r="HJ42" s="730"/>
      <c r="HK42" s="730"/>
      <c r="HL42" s="719" t="str">
        <f t="shared" si="461"/>
        <v/>
      </c>
      <c r="HM42" s="1046" t="str">
        <f t="shared" si="462"/>
        <v/>
      </c>
      <c r="HN42" s="1058"/>
      <c r="HO42" s="746" t="str">
        <f t="shared" si="463"/>
        <v/>
      </c>
      <c r="HP42" s="722" t="str">
        <f t="shared" si="464"/>
        <v>50B</v>
      </c>
      <c r="HQ42" s="715" t="str">
        <f t="shared" si="465"/>
        <v>GTS-120</v>
      </c>
      <c r="HR42" s="715">
        <f t="shared" si="466"/>
        <v>875</v>
      </c>
      <c r="HS42" s="715" t="str">
        <f t="shared" si="467"/>
        <v>5%-7%</v>
      </c>
      <c r="HT42" s="729"/>
      <c r="HU42" s="718">
        <f t="shared" si="468"/>
        <v>0</v>
      </c>
      <c r="HV42" s="730"/>
      <c r="HW42" s="730"/>
      <c r="HX42" s="719" t="str">
        <f t="shared" si="469"/>
        <v/>
      </c>
      <c r="HY42" s="1046" t="str">
        <f t="shared" si="470"/>
        <v/>
      </c>
      <c r="HZ42" s="1058"/>
      <c r="IA42" s="746" t="str">
        <f t="shared" si="471"/>
        <v/>
      </c>
      <c r="IB42" s="722" t="str">
        <f t="shared" si="472"/>
        <v>50B</v>
      </c>
      <c r="IC42" s="715" t="str">
        <f t="shared" si="473"/>
        <v>GTS-120</v>
      </c>
      <c r="ID42" s="715">
        <f t="shared" si="474"/>
        <v>875</v>
      </c>
      <c r="IE42" s="715" t="str">
        <f t="shared" si="475"/>
        <v>5%-7%</v>
      </c>
      <c r="IF42" s="729"/>
      <c r="IG42" s="718">
        <f t="shared" si="476"/>
        <v>0</v>
      </c>
      <c r="IH42" s="730"/>
      <c r="II42" s="730"/>
      <c r="IJ42" s="719" t="str">
        <f t="shared" si="477"/>
        <v/>
      </c>
      <c r="IK42" s="1046" t="str">
        <f t="shared" si="478"/>
        <v/>
      </c>
      <c r="IL42" s="1058"/>
      <c r="IM42" s="746" t="str">
        <f t="shared" si="479"/>
        <v/>
      </c>
      <c r="IN42" s="731">
        <f t="shared" si="480"/>
        <v>0</v>
      </c>
      <c r="IO42" s="1047" t="str">
        <f t="shared" si="481"/>
        <v/>
      </c>
      <c r="IP42" s="722" t="str">
        <f t="shared" si="482"/>
        <v>50B</v>
      </c>
      <c r="IQ42" s="715" t="str">
        <f t="shared" si="483"/>
        <v>GTS-120</v>
      </c>
      <c r="IR42" s="715">
        <f t="shared" si="484"/>
        <v>875</v>
      </c>
      <c r="IS42" s="715" t="str">
        <f t="shared" si="485"/>
        <v>5%-7%</v>
      </c>
      <c r="IT42" s="729"/>
      <c r="IU42" s="718">
        <f t="shared" si="486"/>
        <v>0</v>
      </c>
      <c r="IV42" s="730"/>
      <c r="IW42" s="730"/>
      <c r="IX42" s="719" t="str">
        <f t="shared" si="487"/>
        <v/>
      </c>
      <c r="IY42" s="1046" t="str">
        <f t="shared" si="488"/>
        <v/>
      </c>
      <c r="IZ42" s="1058"/>
      <c r="JA42" s="746" t="str">
        <f t="shared" si="489"/>
        <v/>
      </c>
      <c r="JB42" s="722" t="str">
        <f t="shared" si="490"/>
        <v>50B</v>
      </c>
      <c r="JC42" s="715" t="str">
        <f t="shared" si="491"/>
        <v>GTS-120</v>
      </c>
      <c r="JD42" s="715">
        <f t="shared" si="492"/>
        <v>875</v>
      </c>
      <c r="JE42" s="715" t="str">
        <f t="shared" si="493"/>
        <v>5%-7%</v>
      </c>
      <c r="JF42" s="729"/>
      <c r="JG42" s="718">
        <f t="shared" si="494"/>
        <v>0</v>
      </c>
      <c r="JH42" s="730"/>
      <c r="JI42" s="730"/>
      <c r="JJ42" s="719" t="str">
        <f t="shared" si="495"/>
        <v/>
      </c>
      <c r="JK42" s="1046" t="str">
        <f t="shared" si="496"/>
        <v/>
      </c>
      <c r="JL42" s="1058"/>
      <c r="JM42" s="746" t="str">
        <f t="shared" si="497"/>
        <v/>
      </c>
      <c r="JN42" s="722" t="str">
        <f t="shared" si="498"/>
        <v>50B</v>
      </c>
      <c r="JO42" s="715" t="str">
        <f t="shared" si="499"/>
        <v>GTS-120</v>
      </c>
      <c r="JP42" s="715">
        <f t="shared" si="500"/>
        <v>875</v>
      </c>
      <c r="JQ42" s="715" t="str">
        <f t="shared" si="501"/>
        <v>5%-7%</v>
      </c>
      <c r="JR42" s="729"/>
      <c r="JS42" s="718">
        <f t="shared" si="502"/>
        <v>0</v>
      </c>
      <c r="JT42" s="730"/>
      <c r="JU42" s="730"/>
      <c r="JV42" s="719" t="str">
        <f t="shared" si="503"/>
        <v/>
      </c>
      <c r="JW42" s="1046" t="str">
        <f t="shared" si="504"/>
        <v/>
      </c>
      <c r="JX42" s="1058"/>
      <c r="JY42" s="746" t="str">
        <f t="shared" si="505"/>
        <v/>
      </c>
      <c r="JZ42" s="722" t="str">
        <f t="shared" si="506"/>
        <v>50B</v>
      </c>
      <c r="KA42" s="715" t="str">
        <f t="shared" si="507"/>
        <v>GTS-120</v>
      </c>
      <c r="KB42" s="715">
        <f t="shared" si="508"/>
        <v>875</v>
      </c>
      <c r="KC42" s="715" t="str">
        <f t="shared" si="509"/>
        <v>5%-7%</v>
      </c>
      <c r="KD42" s="729"/>
      <c r="KE42" s="718">
        <f t="shared" si="510"/>
        <v>0</v>
      </c>
      <c r="KF42" s="730"/>
      <c r="KG42" s="730"/>
      <c r="KH42" s="719" t="str">
        <f t="shared" si="511"/>
        <v/>
      </c>
      <c r="KI42" s="1046" t="str">
        <f t="shared" si="512"/>
        <v/>
      </c>
      <c r="KJ42" s="1058"/>
      <c r="KK42" s="746" t="str">
        <f t="shared" si="513"/>
        <v/>
      </c>
      <c r="KL42" s="722" t="str">
        <f t="shared" si="514"/>
        <v>50B</v>
      </c>
      <c r="KM42" s="715" t="str">
        <f t="shared" si="515"/>
        <v>GTS-120</v>
      </c>
      <c r="KN42" s="715">
        <f t="shared" si="516"/>
        <v>875</v>
      </c>
      <c r="KO42" s="715" t="str">
        <f t="shared" si="517"/>
        <v>5%-7%</v>
      </c>
      <c r="KP42" s="729"/>
      <c r="KQ42" s="718">
        <f t="shared" si="518"/>
        <v>0</v>
      </c>
      <c r="KR42" s="730"/>
      <c r="KS42" s="730"/>
      <c r="KT42" s="719" t="str">
        <f t="shared" si="519"/>
        <v/>
      </c>
      <c r="KU42" s="1046" t="str">
        <f t="shared" si="520"/>
        <v/>
      </c>
      <c r="KV42" s="1058"/>
      <c r="KW42" s="746" t="str">
        <f t="shared" si="521"/>
        <v/>
      </c>
      <c r="KX42" s="731">
        <f t="shared" si="522"/>
        <v>0</v>
      </c>
      <c r="KY42" s="1047" t="str">
        <f t="shared" si="523"/>
        <v/>
      </c>
    </row>
    <row r="43" spans="1:311" ht="15.75">
      <c r="A43" s="691" t="s">
        <v>123</v>
      </c>
      <c r="B43" s="759" t="s">
        <v>199</v>
      </c>
      <c r="C43" s="715" t="str">
        <f>VLOOKUP($B43,'OP Info'!$C$67:$H$98,4,FALSE)</f>
        <v>GTS-120</v>
      </c>
      <c r="D43" s="715">
        <f>VLOOKUP($B43,'OP Info'!$C$67:$H$98,3,FALSE)</f>
        <v>875</v>
      </c>
      <c r="E43" s="716" t="str">
        <f>CONCATENATE(VLOOKUP($B43,'OP Info'!$C$67:$J$101,5,FALSE),"%-",VLOOKUP($B43,'OP Info'!$C$67:$J$101,6,FALSE),"%")</f>
        <v>5%-7%</v>
      </c>
      <c r="F43" s="729"/>
      <c r="G43" s="718">
        <f t="shared" si="318"/>
        <v>0</v>
      </c>
      <c r="H43" s="730"/>
      <c r="I43" s="730"/>
      <c r="J43" s="719" t="str">
        <f t="shared" si="319"/>
        <v/>
      </c>
      <c r="K43" s="1046" t="str">
        <f t="shared" si="320"/>
        <v/>
      </c>
      <c r="L43" s="1058"/>
      <c r="M43" s="757" t="str">
        <f t="shared" si="321"/>
        <v/>
      </c>
      <c r="N43" s="722" t="str">
        <f t="shared" si="322"/>
        <v>40C</v>
      </c>
      <c r="O43" s="715" t="str">
        <f t="shared" si="323"/>
        <v>GTS-120</v>
      </c>
      <c r="P43" s="715">
        <f t="shared" si="324"/>
        <v>875</v>
      </c>
      <c r="Q43" s="715" t="str">
        <f t="shared" si="325"/>
        <v>5%-7%</v>
      </c>
      <c r="R43" s="729"/>
      <c r="S43" s="718">
        <f t="shared" si="326"/>
        <v>0</v>
      </c>
      <c r="T43" s="730"/>
      <c r="U43" s="730"/>
      <c r="V43" s="719" t="str">
        <f t="shared" si="327"/>
        <v/>
      </c>
      <c r="W43" s="1046" t="str">
        <f t="shared" si="328"/>
        <v/>
      </c>
      <c r="X43" s="1058"/>
      <c r="Y43" s="721" t="str">
        <f t="shared" si="329"/>
        <v/>
      </c>
      <c r="Z43" s="722" t="str">
        <f t="shared" si="330"/>
        <v>40C</v>
      </c>
      <c r="AA43" s="715" t="str">
        <f t="shared" si="331"/>
        <v>GTS-120</v>
      </c>
      <c r="AB43" s="715">
        <f t="shared" si="332"/>
        <v>875</v>
      </c>
      <c r="AC43" s="715" t="str">
        <f t="shared" si="333"/>
        <v>5%-7%</v>
      </c>
      <c r="AD43" s="729"/>
      <c r="AE43" s="718">
        <f t="shared" si="334"/>
        <v>0</v>
      </c>
      <c r="AF43" s="730"/>
      <c r="AG43" s="730"/>
      <c r="AH43" s="719" t="str">
        <f t="shared" si="335"/>
        <v/>
      </c>
      <c r="AI43" s="1046" t="str">
        <f t="shared" si="336"/>
        <v/>
      </c>
      <c r="AJ43" s="1058"/>
      <c r="AK43" s="721" t="str">
        <f t="shared" si="337"/>
        <v/>
      </c>
      <c r="AL43" s="722" t="str">
        <f t="shared" si="338"/>
        <v>40C</v>
      </c>
      <c r="AM43" s="715" t="str">
        <f t="shared" si="339"/>
        <v>GTS-120</v>
      </c>
      <c r="AN43" s="715">
        <f t="shared" si="340"/>
        <v>875</v>
      </c>
      <c r="AO43" s="715" t="str">
        <f t="shared" si="341"/>
        <v>5%-7%</v>
      </c>
      <c r="AP43" s="729"/>
      <c r="AQ43" s="718">
        <f t="shared" si="342"/>
        <v>0</v>
      </c>
      <c r="AR43" s="730"/>
      <c r="AS43" s="730"/>
      <c r="AT43" s="719" t="str">
        <f t="shared" si="343"/>
        <v/>
      </c>
      <c r="AU43" s="1046" t="str">
        <f t="shared" si="344"/>
        <v/>
      </c>
      <c r="AV43" s="1058"/>
      <c r="AW43" s="721" t="str">
        <f t="shared" si="345"/>
        <v/>
      </c>
      <c r="AX43" s="722" t="str">
        <f t="shared" si="346"/>
        <v>40C</v>
      </c>
      <c r="AY43" s="715" t="str">
        <f t="shared" si="347"/>
        <v>GTS-120</v>
      </c>
      <c r="AZ43" s="715">
        <f t="shared" si="348"/>
        <v>875</v>
      </c>
      <c r="BA43" s="715" t="str">
        <f t="shared" si="349"/>
        <v>5%-7%</v>
      </c>
      <c r="BB43" s="729"/>
      <c r="BC43" s="718">
        <f t="shared" si="350"/>
        <v>0</v>
      </c>
      <c r="BD43" s="730"/>
      <c r="BE43" s="730"/>
      <c r="BF43" s="719" t="str">
        <f t="shared" si="351"/>
        <v/>
      </c>
      <c r="BG43" s="1046" t="str">
        <f t="shared" si="352"/>
        <v/>
      </c>
      <c r="BH43" s="1058"/>
      <c r="BI43" s="721" t="str">
        <f t="shared" si="353"/>
        <v/>
      </c>
      <c r="BJ43" s="731">
        <f t="shared" si="354"/>
        <v>0</v>
      </c>
      <c r="BK43" s="1047" t="str">
        <f t="shared" si="355"/>
        <v/>
      </c>
      <c r="BL43" s="722" t="str">
        <f t="shared" si="356"/>
        <v>40C</v>
      </c>
      <c r="BM43" s="715" t="str">
        <f t="shared" si="357"/>
        <v>GTS-120</v>
      </c>
      <c r="BN43" s="715">
        <f t="shared" si="358"/>
        <v>875</v>
      </c>
      <c r="BO43" s="715" t="str">
        <f t="shared" si="359"/>
        <v>5%-7%</v>
      </c>
      <c r="BP43" s="729"/>
      <c r="BQ43" s="718">
        <f t="shared" si="360"/>
        <v>0</v>
      </c>
      <c r="BR43" s="730"/>
      <c r="BS43" s="730"/>
      <c r="BT43" s="719" t="str">
        <f t="shared" si="361"/>
        <v/>
      </c>
      <c r="BU43" s="1046" t="str">
        <f t="shared" si="362"/>
        <v/>
      </c>
      <c r="BV43" s="1058"/>
      <c r="BW43" s="746" t="str">
        <f t="shared" si="363"/>
        <v/>
      </c>
      <c r="BX43" s="722" t="str">
        <f t="shared" si="364"/>
        <v>40C</v>
      </c>
      <c r="BY43" s="715" t="str">
        <f t="shared" si="365"/>
        <v>GTS-120</v>
      </c>
      <c r="BZ43" s="715">
        <f t="shared" si="366"/>
        <v>875</v>
      </c>
      <c r="CA43" s="715" t="str">
        <f t="shared" si="367"/>
        <v>5%-7%</v>
      </c>
      <c r="CB43" s="729"/>
      <c r="CC43" s="718">
        <f t="shared" si="368"/>
        <v>0</v>
      </c>
      <c r="CD43" s="730"/>
      <c r="CE43" s="730"/>
      <c r="CF43" s="719" t="str">
        <f t="shared" si="369"/>
        <v/>
      </c>
      <c r="CG43" s="1046" t="str">
        <f t="shared" si="370"/>
        <v/>
      </c>
      <c r="CH43" s="1058"/>
      <c r="CI43" s="746" t="str">
        <f t="shared" si="371"/>
        <v/>
      </c>
      <c r="CJ43" s="722" t="str">
        <f t="shared" si="372"/>
        <v>40C</v>
      </c>
      <c r="CK43" s="715" t="str">
        <f t="shared" si="373"/>
        <v>GTS-120</v>
      </c>
      <c r="CL43" s="715">
        <f t="shared" si="374"/>
        <v>875</v>
      </c>
      <c r="CM43" s="715" t="str">
        <f t="shared" si="375"/>
        <v>5%-7%</v>
      </c>
      <c r="CN43" s="729"/>
      <c r="CO43" s="718">
        <f t="shared" si="376"/>
        <v>0</v>
      </c>
      <c r="CP43" s="730"/>
      <c r="CQ43" s="730"/>
      <c r="CR43" s="719" t="str">
        <f t="shared" si="377"/>
        <v/>
      </c>
      <c r="CS43" s="1046" t="str">
        <f t="shared" si="378"/>
        <v/>
      </c>
      <c r="CT43" s="1058"/>
      <c r="CU43" s="746" t="str">
        <f t="shared" si="379"/>
        <v/>
      </c>
      <c r="CV43" s="722" t="str">
        <f t="shared" si="380"/>
        <v>40C</v>
      </c>
      <c r="CW43" s="715" t="str">
        <f t="shared" si="381"/>
        <v>GTS-120</v>
      </c>
      <c r="CX43" s="715">
        <f t="shared" si="382"/>
        <v>875</v>
      </c>
      <c r="CY43" s="715" t="str">
        <f t="shared" si="383"/>
        <v>5%-7%</v>
      </c>
      <c r="CZ43" s="729"/>
      <c r="DA43" s="718">
        <f t="shared" si="384"/>
        <v>0</v>
      </c>
      <c r="DB43" s="730"/>
      <c r="DC43" s="730"/>
      <c r="DD43" s="719" t="str">
        <f t="shared" si="385"/>
        <v/>
      </c>
      <c r="DE43" s="1046" t="str">
        <f t="shared" si="386"/>
        <v/>
      </c>
      <c r="DF43" s="1058"/>
      <c r="DG43" s="746" t="str">
        <f t="shared" si="387"/>
        <v/>
      </c>
      <c r="DH43" s="722" t="str">
        <f t="shared" si="388"/>
        <v>40C</v>
      </c>
      <c r="DI43" s="715" t="str">
        <f t="shared" si="389"/>
        <v>GTS-120</v>
      </c>
      <c r="DJ43" s="715">
        <f t="shared" si="390"/>
        <v>875</v>
      </c>
      <c r="DK43" s="715" t="str">
        <f t="shared" si="391"/>
        <v>5%-7%</v>
      </c>
      <c r="DL43" s="729"/>
      <c r="DM43" s="718">
        <f t="shared" si="392"/>
        <v>0</v>
      </c>
      <c r="DN43" s="730"/>
      <c r="DO43" s="730"/>
      <c r="DP43" s="719" t="str">
        <f t="shared" si="393"/>
        <v/>
      </c>
      <c r="DQ43" s="1046" t="str">
        <f t="shared" si="394"/>
        <v/>
      </c>
      <c r="DR43" s="1058"/>
      <c r="DS43" s="746" t="str">
        <f t="shared" si="395"/>
        <v/>
      </c>
      <c r="DT43" s="731">
        <f t="shared" si="396"/>
        <v>0</v>
      </c>
      <c r="DU43" s="1047" t="str">
        <f t="shared" si="397"/>
        <v/>
      </c>
      <c r="DV43" s="722" t="str">
        <f t="shared" si="398"/>
        <v>40C</v>
      </c>
      <c r="DW43" s="715" t="str">
        <f t="shared" si="399"/>
        <v>GTS-120</v>
      </c>
      <c r="DX43" s="715">
        <f t="shared" si="400"/>
        <v>875</v>
      </c>
      <c r="DY43" s="715" t="str">
        <f t="shared" si="401"/>
        <v>5%-7%</v>
      </c>
      <c r="DZ43" s="729"/>
      <c r="EA43" s="718">
        <f t="shared" si="402"/>
        <v>0</v>
      </c>
      <c r="EB43" s="730"/>
      <c r="EC43" s="730"/>
      <c r="ED43" s="719" t="str">
        <f t="shared" si="403"/>
        <v/>
      </c>
      <c r="EE43" s="1046" t="str">
        <f t="shared" si="404"/>
        <v/>
      </c>
      <c r="EF43" s="1058"/>
      <c r="EG43" s="746" t="str">
        <f t="shared" si="405"/>
        <v/>
      </c>
      <c r="EH43" s="722" t="str">
        <f t="shared" si="406"/>
        <v>40C</v>
      </c>
      <c r="EI43" s="715" t="str">
        <f t="shared" si="407"/>
        <v>GTS-120</v>
      </c>
      <c r="EJ43" s="715">
        <f t="shared" si="408"/>
        <v>875</v>
      </c>
      <c r="EK43" s="715" t="str">
        <f t="shared" si="409"/>
        <v>5%-7%</v>
      </c>
      <c r="EL43" s="729"/>
      <c r="EM43" s="718">
        <f t="shared" si="410"/>
        <v>0</v>
      </c>
      <c r="EN43" s="730"/>
      <c r="EO43" s="730"/>
      <c r="EP43" s="719" t="str">
        <f t="shared" si="411"/>
        <v/>
      </c>
      <c r="EQ43" s="1046" t="str">
        <f t="shared" si="412"/>
        <v/>
      </c>
      <c r="ER43" s="1058"/>
      <c r="ES43" s="746" t="str">
        <f t="shared" si="413"/>
        <v/>
      </c>
      <c r="ET43" s="722" t="str">
        <f t="shared" si="414"/>
        <v>40C</v>
      </c>
      <c r="EU43" s="715" t="str">
        <f t="shared" si="415"/>
        <v>GTS-120</v>
      </c>
      <c r="EV43" s="715">
        <f t="shared" si="416"/>
        <v>875</v>
      </c>
      <c r="EW43" s="715" t="str">
        <f t="shared" si="417"/>
        <v>5%-7%</v>
      </c>
      <c r="EX43" s="729"/>
      <c r="EY43" s="718">
        <f t="shared" si="418"/>
        <v>0</v>
      </c>
      <c r="EZ43" s="730"/>
      <c r="FA43" s="730"/>
      <c r="FB43" s="719" t="str">
        <f t="shared" si="419"/>
        <v/>
      </c>
      <c r="FC43" s="1046" t="str">
        <f t="shared" si="420"/>
        <v/>
      </c>
      <c r="FD43" s="1058"/>
      <c r="FE43" s="746" t="str">
        <f t="shared" si="421"/>
        <v/>
      </c>
      <c r="FF43" s="722" t="str">
        <f t="shared" si="422"/>
        <v>40C</v>
      </c>
      <c r="FG43" s="715" t="str">
        <f t="shared" si="423"/>
        <v>GTS-120</v>
      </c>
      <c r="FH43" s="715">
        <f t="shared" si="424"/>
        <v>875</v>
      </c>
      <c r="FI43" s="715" t="str">
        <f t="shared" si="425"/>
        <v>5%-7%</v>
      </c>
      <c r="FJ43" s="729"/>
      <c r="FK43" s="718">
        <f t="shared" si="426"/>
        <v>0</v>
      </c>
      <c r="FL43" s="730"/>
      <c r="FM43" s="730"/>
      <c r="FN43" s="719" t="str">
        <f t="shared" si="427"/>
        <v/>
      </c>
      <c r="FO43" s="1046" t="str">
        <f t="shared" si="428"/>
        <v/>
      </c>
      <c r="FP43" s="1058"/>
      <c r="FQ43" s="746" t="str">
        <f t="shared" si="429"/>
        <v/>
      </c>
      <c r="FR43" s="722" t="str">
        <f t="shared" si="430"/>
        <v>40C</v>
      </c>
      <c r="FS43" s="715" t="str">
        <f t="shared" si="431"/>
        <v>GTS-120</v>
      </c>
      <c r="FT43" s="715">
        <f t="shared" si="432"/>
        <v>875</v>
      </c>
      <c r="FU43" s="715" t="str">
        <f t="shared" si="433"/>
        <v>5%-7%</v>
      </c>
      <c r="FV43" s="729"/>
      <c r="FW43" s="718">
        <f t="shared" si="434"/>
        <v>0</v>
      </c>
      <c r="FX43" s="730"/>
      <c r="FY43" s="730"/>
      <c r="FZ43" s="719" t="str">
        <f t="shared" si="435"/>
        <v/>
      </c>
      <c r="GA43" s="1046" t="str">
        <f t="shared" si="436"/>
        <v/>
      </c>
      <c r="GB43" s="1058"/>
      <c r="GC43" s="746" t="str">
        <f t="shared" si="437"/>
        <v/>
      </c>
      <c r="GD43" s="731">
        <f t="shared" si="438"/>
        <v>0</v>
      </c>
      <c r="GE43" s="1047" t="str">
        <f t="shared" si="439"/>
        <v/>
      </c>
      <c r="GF43" s="722" t="str">
        <f t="shared" si="440"/>
        <v>40C</v>
      </c>
      <c r="GG43" s="715" t="str">
        <f t="shared" si="441"/>
        <v>GTS-120</v>
      </c>
      <c r="GH43" s="715">
        <f t="shared" si="442"/>
        <v>875</v>
      </c>
      <c r="GI43" s="715" t="str">
        <f t="shared" si="443"/>
        <v>5%-7%</v>
      </c>
      <c r="GJ43" s="729"/>
      <c r="GK43" s="718">
        <f t="shared" si="444"/>
        <v>0</v>
      </c>
      <c r="GL43" s="730"/>
      <c r="GM43" s="730"/>
      <c r="GN43" s="719" t="str">
        <f t="shared" si="445"/>
        <v/>
      </c>
      <c r="GO43" s="1046" t="str">
        <f t="shared" si="446"/>
        <v/>
      </c>
      <c r="GP43" s="1058"/>
      <c r="GQ43" s="746" t="str">
        <f t="shared" si="447"/>
        <v/>
      </c>
      <c r="GR43" s="722" t="str">
        <f t="shared" si="448"/>
        <v>40C</v>
      </c>
      <c r="GS43" s="715" t="str">
        <f t="shared" si="449"/>
        <v>GTS-120</v>
      </c>
      <c r="GT43" s="715">
        <f t="shared" si="450"/>
        <v>875</v>
      </c>
      <c r="GU43" s="715" t="str">
        <f t="shared" si="451"/>
        <v>5%-7%</v>
      </c>
      <c r="GV43" s="729"/>
      <c r="GW43" s="718">
        <f t="shared" si="452"/>
        <v>0</v>
      </c>
      <c r="GX43" s="730"/>
      <c r="GY43" s="730"/>
      <c r="GZ43" s="719" t="str">
        <f t="shared" si="453"/>
        <v/>
      </c>
      <c r="HA43" s="1046" t="str">
        <f t="shared" si="454"/>
        <v/>
      </c>
      <c r="HB43" s="1058"/>
      <c r="HC43" s="746" t="str">
        <f t="shared" si="455"/>
        <v/>
      </c>
      <c r="HD43" s="722" t="str">
        <f t="shared" si="456"/>
        <v>40C</v>
      </c>
      <c r="HE43" s="715" t="str">
        <f t="shared" si="457"/>
        <v>GTS-120</v>
      </c>
      <c r="HF43" s="715">
        <f t="shared" si="458"/>
        <v>875</v>
      </c>
      <c r="HG43" s="715" t="str">
        <f t="shared" si="459"/>
        <v>5%-7%</v>
      </c>
      <c r="HH43" s="729"/>
      <c r="HI43" s="718">
        <f t="shared" si="460"/>
        <v>0</v>
      </c>
      <c r="HJ43" s="730"/>
      <c r="HK43" s="730"/>
      <c r="HL43" s="719" t="str">
        <f t="shared" si="461"/>
        <v/>
      </c>
      <c r="HM43" s="1046" t="str">
        <f t="shared" si="462"/>
        <v/>
      </c>
      <c r="HN43" s="1058"/>
      <c r="HO43" s="746" t="str">
        <f t="shared" si="463"/>
        <v/>
      </c>
      <c r="HP43" s="722" t="str">
        <f t="shared" si="464"/>
        <v>40C</v>
      </c>
      <c r="HQ43" s="715" t="str">
        <f t="shared" si="465"/>
        <v>GTS-120</v>
      </c>
      <c r="HR43" s="715">
        <f t="shared" si="466"/>
        <v>875</v>
      </c>
      <c r="HS43" s="715" t="str">
        <f t="shared" si="467"/>
        <v>5%-7%</v>
      </c>
      <c r="HT43" s="729"/>
      <c r="HU43" s="718">
        <f t="shared" si="468"/>
        <v>0</v>
      </c>
      <c r="HV43" s="730"/>
      <c r="HW43" s="730"/>
      <c r="HX43" s="719" t="str">
        <f t="shared" si="469"/>
        <v/>
      </c>
      <c r="HY43" s="1046" t="str">
        <f t="shared" si="470"/>
        <v/>
      </c>
      <c r="HZ43" s="1058"/>
      <c r="IA43" s="746" t="str">
        <f t="shared" si="471"/>
        <v/>
      </c>
      <c r="IB43" s="722" t="str">
        <f t="shared" si="472"/>
        <v>40C</v>
      </c>
      <c r="IC43" s="715" t="str">
        <f t="shared" si="473"/>
        <v>GTS-120</v>
      </c>
      <c r="ID43" s="715">
        <f t="shared" si="474"/>
        <v>875</v>
      </c>
      <c r="IE43" s="715" t="str">
        <f t="shared" si="475"/>
        <v>5%-7%</v>
      </c>
      <c r="IF43" s="729"/>
      <c r="IG43" s="718">
        <f t="shared" si="476"/>
        <v>0</v>
      </c>
      <c r="IH43" s="730"/>
      <c r="II43" s="730"/>
      <c r="IJ43" s="719" t="str">
        <f t="shared" si="477"/>
        <v/>
      </c>
      <c r="IK43" s="1046" t="str">
        <f t="shared" si="478"/>
        <v/>
      </c>
      <c r="IL43" s="1058"/>
      <c r="IM43" s="746" t="str">
        <f t="shared" si="479"/>
        <v/>
      </c>
      <c r="IN43" s="731">
        <f t="shared" si="480"/>
        <v>0</v>
      </c>
      <c r="IO43" s="1047" t="str">
        <f t="shared" si="481"/>
        <v/>
      </c>
      <c r="IP43" s="722" t="str">
        <f t="shared" si="482"/>
        <v>40C</v>
      </c>
      <c r="IQ43" s="715" t="str">
        <f t="shared" si="483"/>
        <v>GTS-120</v>
      </c>
      <c r="IR43" s="715">
        <f t="shared" si="484"/>
        <v>875</v>
      </c>
      <c r="IS43" s="715" t="str">
        <f t="shared" si="485"/>
        <v>5%-7%</v>
      </c>
      <c r="IT43" s="729"/>
      <c r="IU43" s="718">
        <f t="shared" si="486"/>
        <v>0</v>
      </c>
      <c r="IV43" s="730"/>
      <c r="IW43" s="730"/>
      <c r="IX43" s="719" t="str">
        <f t="shared" si="487"/>
        <v/>
      </c>
      <c r="IY43" s="1046" t="str">
        <f t="shared" si="488"/>
        <v/>
      </c>
      <c r="IZ43" s="1058"/>
      <c r="JA43" s="746" t="str">
        <f t="shared" si="489"/>
        <v/>
      </c>
      <c r="JB43" s="722" t="str">
        <f t="shared" si="490"/>
        <v>40C</v>
      </c>
      <c r="JC43" s="715" t="str">
        <f t="shared" si="491"/>
        <v>GTS-120</v>
      </c>
      <c r="JD43" s="715">
        <f t="shared" si="492"/>
        <v>875</v>
      </c>
      <c r="JE43" s="715" t="str">
        <f t="shared" si="493"/>
        <v>5%-7%</v>
      </c>
      <c r="JF43" s="729"/>
      <c r="JG43" s="718">
        <f t="shared" si="494"/>
        <v>0</v>
      </c>
      <c r="JH43" s="730"/>
      <c r="JI43" s="730"/>
      <c r="JJ43" s="719" t="str">
        <f t="shared" si="495"/>
        <v/>
      </c>
      <c r="JK43" s="1046" t="str">
        <f t="shared" si="496"/>
        <v/>
      </c>
      <c r="JL43" s="1058"/>
      <c r="JM43" s="746" t="str">
        <f t="shared" si="497"/>
        <v/>
      </c>
      <c r="JN43" s="722" t="str">
        <f t="shared" si="498"/>
        <v>40C</v>
      </c>
      <c r="JO43" s="715" t="str">
        <f t="shared" si="499"/>
        <v>GTS-120</v>
      </c>
      <c r="JP43" s="715">
        <f t="shared" si="500"/>
        <v>875</v>
      </c>
      <c r="JQ43" s="715" t="str">
        <f t="shared" si="501"/>
        <v>5%-7%</v>
      </c>
      <c r="JR43" s="729"/>
      <c r="JS43" s="718">
        <f t="shared" si="502"/>
        <v>0</v>
      </c>
      <c r="JT43" s="730"/>
      <c r="JU43" s="730"/>
      <c r="JV43" s="719" t="str">
        <f t="shared" si="503"/>
        <v/>
      </c>
      <c r="JW43" s="1046" t="str">
        <f t="shared" si="504"/>
        <v/>
      </c>
      <c r="JX43" s="1058"/>
      <c r="JY43" s="746" t="str">
        <f t="shared" si="505"/>
        <v/>
      </c>
      <c r="JZ43" s="722" t="str">
        <f t="shared" si="506"/>
        <v>40C</v>
      </c>
      <c r="KA43" s="715" t="str">
        <f t="shared" si="507"/>
        <v>GTS-120</v>
      </c>
      <c r="KB43" s="715">
        <f t="shared" si="508"/>
        <v>875</v>
      </c>
      <c r="KC43" s="715" t="str">
        <f t="shared" si="509"/>
        <v>5%-7%</v>
      </c>
      <c r="KD43" s="729"/>
      <c r="KE43" s="718">
        <f t="shared" si="510"/>
        <v>0</v>
      </c>
      <c r="KF43" s="730"/>
      <c r="KG43" s="730"/>
      <c r="KH43" s="719" t="str">
        <f t="shared" si="511"/>
        <v/>
      </c>
      <c r="KI43" s="1046" t="str">
        <f t="shared" si="512"/>
        <v/>
      </c>
      <c r="KJ43" s="1058"/>
      <c r="KK43" s="746" t="str">
        <f t="shared" si="513"/>
        <v/>
      </c>
      <c r="KL43" s="722" t="str">
        <f t="shared" si="514"/>
        <v>40C</v>
      </c>
      <c r="KM43" s="715" t="str">
        <f t="shared" si="515"/>
        <v>GTS-120</v>
      </c>
      <c r="KN43" s="715">
        <f t="shared" si="516"/>
        <v>875</v>
      </c>
      <c r="KO43" s="715" t="str">
        <f t="shared" si="517"/>
        <v>5%-7%</v>
      </c>
      <c r="KP43" s="729"/>
      <c r="KQ43" s="718">
        <f t="shared" si="518"/>
        <v>0</v>
      </c>
      <c r="KR43" s="730"/>
      <c r="KS43" s="730"/>
      <c r="KT43" s="719" t="str">
        <f t="shared" si="519"/>
        <v/>
      </c>
      <c r="KU43" s="1046" t="str">
        <f t="shared" si="520"/>
        <v/>
      </c>
      <c r="KV43" s="1058"/>
      <c r="KW43" s="746" t="str">
        <f t="shared" si="521"/>
        <v/>
      </c>
      <c r="KX43" s="731">
        <f t="shared" si="522"/>
        <v>0</v>
      </c>
      <c r="KY43" s="1047" t="str">
        <f t="shared" si="523"/>
        <v/>
      </c>
    </row>
    <row r="44" spans="1:311" ht="15.75">
      <c r="A44" s="691" t="s">
        <v>123</v>
      </c>
      <c r="B44" s="759" t="s">
        <v>202</v>
      </c>
      <c r="C44" s="715" t="str">
        <f>VLOOKUP($B44,'OP Info'!$C$67:$H$98,4,FALSE)</f>
        <v>GTS-120</v>
      </c>
      <c r="D44" s="715">
        <f>VLOOKUP($B44,'OP Info'!$C$67:$H$98,3,FALSE)</f>
        <v>875</v>
      </c>
      <c r="E44" s="716" t="str">
        <f>CONCATENATE(VLOOKUP($B44,'OP Info'!$C$67:$J$101,5,FALSE),"%-",VLOOKUP($B44,'OP Info'!$C$67:$J$101,6,FALSE),"%")</f>
        <v>5%-7%</v>
      </c>
      <c r="F44" s="729"/>
      <c r="G44" s="718">
        <f t="shared" si="318"/>
        <v>0</v>
      </c>
      <c r="H44" s="730"/>
      <c r="I44" s="730"/>
      <c r="J44" s="719" t="str">
        <f t="shared" si="319"/>
        <v/>
      </c>
      <c r="K44" s="1046" t="str">
        <f t="shared" si="320"/>
        <v/>
      </c>
      <c r="L44" s="1058"/>
      <c r="M44" s="757" t="str">
        <f t="shared" si="321"/>
        <v/>
      </c>
      <c r="N44" s="722" t="str">
        <f t="shared" si="322"/>
        <v>50C</v>
      </c>
      <c r="O44" s="715" t="str">
        <f t="shared" si="323"/>
        <v>GTS-120</v>
      </c>
      <c r="P44" s="715">
        <f t="shared" si="324"/>
        <v>875</v>
      </c>
      <c r="Q44" s="715" t="str">
        <f t="shared" si="325"/>
        <v>5%-7%</v>
      </c>
      <c r="R44" s="729"/>
      <c r="S44" s="718">
        <f t="shared" si="326"/>
        <v>0</v>
      </c>
      <c r="T44" s="730"/>
      <c r="U44" s="730"/>
      <c r="V44" s="719" t="str">
        <f t="shared" si="327"/>
        <v/>
      </c>
      <c r="W44" s="1046" t="str">
        <f t="shared" si="328"/>
        <v/>
      </c>
      <c r="X44" s="1058"/>
      <c r="Y44" s="721" t="str">
        <f t="shared" si="329"/>
        <v/>
      </c>
      <c r="Z44" s="722" t="str">
        <f t="shared" si="330"/>
        <v>50C</v>
      </c>
      <c r="AA44" s="715" t="str">
        <f t="shared" si="331"/>
        <v>GTS-120</v>
      </c>
      <c r="AB44" s="715">
        <f t="shared" si="332"/>
        <v>875</v>
      </c>
      <c r="AC44" s="715" t="str">
        <f t="shared" si="333"/>
        <v>5%-7%</v>
      </c>
      <c r="AD44" s="729"/>
      <c r="AE44" s="718">
        <f t="shared" si="334"/>
        <v>0</v>
      </c>
      <c r="AF44" s="730"/>
      <c r="AG44" s="730"/>
      <c r="AH44" s="719" t="str">
        <f t="shared" si="335"/>
        <v/>
      </c>
      <c r="AI44" s="1046" t="str">
        <f t="shared" si="336"/>
        <v/>
      </c>
      <c r="AJ44" s="1058"/>
      <c r="AK44" s="721" t="str">
        <f t="shared" si="337"/>
        <v/>
      </c>
      <c r="AL44" s="722" t="str">
        <f t="shared" si="338"/>
        <v>50C</v>
      </c>
      <c r="AM44" s="715" t="str">
        <f t="shared" si="339"/>
        <v>GTS-120</v>
      </c>
      <c r="AN44" s="715">
        <f t="shared" si="340"/>
        <v>875</v>
      </c>
      <c r="AO44" s="715" t="str">
        <f t="shared" si="341"/>
        <v>5%-7%</v>
      </c>
      <c r="AP44" s="729"/>
      <c r="AQ44" s="718">
        <f t="shared" si="342"/>
        <v>0</v>
      </c>
      <c r="AR44" s="730"/>
      <c r="AS44" s="730"/>
      <c r="AT44" s="719" t="str">
        <f t="shared" si="343"/>
        <v/>
      </c>
      <c r="AU44" s="1046" t="str">
        <f t="shared" si="344"/>
        <v/>
      </c>
      <c r="AV44" s="1058"/>
      <c r="AW44" s="721" t="str">
        <f t="shared" si="345"/>
        <v/>
      </c>
      <c r="AX44" s="722" t="str">
        <f t="shared" si="346"/>
        <v>50C</v>
      </c>
      <c r="AY44" s="715" t="str">
        <f t="shared" si="347"/>
        <v>GTS-120</v>
      </c>
      <c r="AZ44" s="715">
        <f t="shared" si="348"/>
        <v>875</v>
      </c>
      <c r="BA44" s="715" t="str">
        <f t="shared" si="349"/>
        <v>5%-7%</v>
      </c>
      <c r="BB44" s="729"/>
      <c r="BC44" s="718">
        <f t="shared" si="350"/>
        <v>0</v>
      </c>
      <c r="BD44" s="730"/>
      <c r="BE44" s="730"/>
      <c r="BF44" s="719" t="str">
        <f t="shared" si="351"/>
        <v/>
      </c>
      <c r="BG44" s="1046" t="str">
        <f t="shared" si="352"/>
        <v/>
      </c>
      <c r="BH44" s="1058"/>
      <c r="BI44" s="721" t="str">
        <f t="shared" si="353"/>
        <v/>
      </c>
      <c r="BJ44" s="731">
        <f t="shared" si="354"/>
        <v>0</v>
      </c>
      <c r="BK44" s="1047" t="str">
        <f t="shared" si="355"/>
        <v/>
      </c>
      <c r="BL44" s="722" t="str">
        <f t="shared" si="356"/>
        <v>50C</v>
      </c>
      <c r="BM44" s="715" t="str">
        <f t="shared" si="357"/>
        <v>GTS-120</v>
      </c>
      <c r="BN44" s="715">
        <f t="shared" si="358"/>
        <v>875</v>
      </c>
      <c r="BO44" s="715" t="str">
        <f t="shared" si="359"/>
        <v>5%-7%</v>
      </c>
      <c r="BP44" s="729"/>
      <c r="BQ44" s="718">
        <f t="shared" si="360"/>
        <v>0</v>
      </c>
      <c r="BR44" s="730"/>
      <c r="BS44" s="730"/>
      <c r="BT44" s="719" t="str">
        <f t="shared" si="361"/>
        <v/>
      </c>
      <c r="BU44" s="1046" t="str">
        <f t="shared" si="362"/>
        <v/>
      </c>
      <c r="BV44" s="1058"/>
      <c r="BW44" s="746" t="str">
        <f t="shared" si="363"/>
        <v/>
      </c>
      <c r="BX44" s="722" t="str">
        <f t="shared" si="364"/>
        <v>50C</v>
      </c>
      <c r="BY44" s="715" t="str">
        <f t="shared" si="365"/>
        <v>GTS-120</v>
      </c>
      <c r="BZ44" s="715">
        <f t="shared" si="366"/>
        <v>875</v>
      </c>
      <c r="CA44" s="715" t="str">
        <f t="shared" si="367"/>
        <v>5%-7%</v>
      </c>
      <c r="CB44" s="729"/>
      <c r="CC44" s="718">
        <f t="shared" si="368"/>
        <v>0</v>
      </c>
      <c r="CD44" s="730"/>
      <c r="CE44" s="730"/>
      <c r="CF44" s="719" t="str">
        <f t="shared" si="369"/>
        <v/>
      </c>
      <c r="CG44" s="1046" t="str">
        <f t="shared" si="370"/>
        <v/>
      </c>
      <c r="CH44" s="1058"/>
      <c r="CI44" s="746" t="str">
        <f t="shared" si="371"/>
        <v/>
      </c>
      <c r="CJ44" s="722" t="str">
        <f t="shared" si="372"/>
        <v>50C</v>
      </c>
      <c r="CK44" s="715" t="str">
        <f t="shared" si="373"/>
        <v>GTS-120</v>
      </c>
      <c r="CL44" s="715">
        <f t="shared" si="374"/>
        <v>875</v>
      </c>
      <c r="CM44" s="715" t="str">
        <f t="shared" si="375"/>
        <v>5%-7%</v>
      </c>
      <c r="CN44" s="729"/>
      <c r="CO44" s="718">
        <f t="shared" si="376"/>
        <v>0</v>
      </c>
      <c r="CP44" s="730"/>
      <c r="CQ44" s="730"/>
      <c r="CR44" s="719" t="str">
        <f t="shared" si="377"/>
        <v/>
      </c>
      <c r="CS44" s="1046" t="str">
        <f t="shared" si="378"/>
        <v/>
      </c>
      <c r="CT44" s="1058"/>
      <c r="CU44" s="746" t="str">
        <f t="shared" si="379"/>
        <v/>
      </c>
      <c r="CV44" s="722" t="str">
        <f t="shared" si="380"/>
        <v>50C</v>
      </c>
      <c r="CW44" s="715" t="str">
        <f t="shared" si="381"/>
        <v>GTS-120</v>
      </c>
      <c r="CX44" s="715">
        <f t="shared" si="382"/>
        <v>875</v>
      </c>
      <c r="CY44" s="715" t="str">
        <f t="shared" si="383"/>
        <v>5%-7%</v>
      </c>
      <c r="CZ44" s="729"/>
      <c r="DA44" s="718">
        <f t="shared" si="384"/>
        <v>0</v>
      </c>
      <c r="DB44" s="730"/>
      <c r="DC44" s="730"/>
      <c r="DD44" s="719" t="str">
        <f t="shared" si="385"/>
        <v/>
      </c>
      <c r="DE44" s="1046" t="str">
        <f t="shared" si="386"/>
        <v/>
      </c>
      <c r="DF44" s="1058"/>
      <c r="DG44" s="746" t="str">
        <f t="shared" si="387"/>
        <v/>
      </c>
      <c r="DH44" s="722" t="str">
        <f t="shared" si="388"/>
        <v>50C</v>
      </c>
      <c r="DI44" s="715" t="str">
        <f t="shared" si="389"/>
        <v>GTS-120</v>
      </c>
      <c r="DJ44" s="715">
        <f t="shared" si="390"/>
        <v>875</v>
      </c>
      <c r="DK44" s="715" t="str">
        <f t="shared" si="391"/>
        <v>5%-7%</v>
      </c>
      <c r="DL44" s="729"/>
      <c r="DM44" s="718">
        <f t="shared" si="392"/>
        <v>0</v>
      </c>
      <c r="DN44" s="730"/>
      <c r="DO44" s="730"/>
      <c r="DP44" s="719" t="str">
        <f t="shared" si="393"/>
        <v/>
      </c>
      <c r="DQ44" s="1046" t="str">
        <f t="shared" si="394"/>
        <v/>
      </c>
      <c r="DR44" s="1058"/>
      <c r="DS44" s="746" t="str">
        <f t="shared" si="395"/>
        <v/>
      </c>
      <c r="DT44" s="731">
        <f t="shared" si="396"/>
        <v>0</v>
      </c>
      <c r="DU44" s="1047" t="str">
        <f t="shared" si="397"/>
        <v/>
      </c>
      <c r="DV44" s="722" t="str">
        <f t="shared" si="398"/>
        <v>50C</v>
      </c>
      <c r="DW44" s="715" t="str">
        <f t="shared" si="399"/>
        <v>GTS-120</v>
      </c>
      <c r="DX44" s="715">
        <f t="shared" si="400"/>
        <v>875</v>
      </c>
      <c r="DY44" s="715" t="str">
        <f t="shared" si="401"/>
        <v>5%-7%</v>
      </c>
      <c r="DZ44" s="729"/>
      <c r="EA44" s="718">
        <f t="shared" si="402"/>
        <v>0</v>
      </c>
      <c r="EB44" s="730"/>
      <c r="EC44" s="730"/>
      <c r="ED44" s="719" t="str">
        <f t="shared" si="403"/>
        <v/>
      </c>
      <c r="EE44" s="1046" t="str">
        <f t="shared" si="404"/>
        <v/>
      </c>
      <c r="EF44" s="1058"/>
      <c r="EG44" s="746" t="str">
        <f t="shared" si="405"/>
        <v/>
      </c>
      <c r="EH44" s="722" t="str">
        <f t="shared" si="406"/>
        <v>50C</v>
      </c>
      <c r="EI44" s="715" t="str">
        <f t="shared" si="407"/>
        <v>GTS-120</v>
      </c>
      <c r="EJ44" s="715">
        <f t="shared" si="408"/>
        <v>875</v>
      </c>
      <c r="EK44" s="715" t="str">
        <f t="shared" si="409"/>
        <v>5%-7%</v>
      </c>
      <c r="EL44" s="729"/>
      <c r="EM44" s="718">
        <f t="shared" si="410"/>
        <v>0</v>
      </c>
      <c r="EN44" s="730"/>
      <c r="EO44" s="730"/>
      <c r="EP44" s="719" t="str">
        <f t="shared" si="411"/>
        <v/>
      </c>
      <c r="EQ44" s="1046" t="str">
        <f t="shared" si="412"/>
        <v/>
      </c>
      <c r="ER44" s="1058"/>
      <c r="ES44" s="746" t="str">
        <f t="shared" si="413"/>
        <v/>
      </c>
      <c r="ET44" s="722" t="str">
        <f t="shared" si="414"/>
        <v>50C</v>
      </c>
      <c r="EU44" s="715" t="str">
        <f t="shared" si="415"/>
        <v>GTS-120</v>
      </c>
      <c r="EV44" s="715">
        <f t="shared" si="416"/>
        <v>875</v>
      </c>
      <c r="EW44" s="715" t="str">
        <f t="shared" si="417"/>
        <v>5%-7%</v>
      </c>
      <c r="EX44" s="729"/>
      <c r="EY44" s="718">
        <f t="shared" si="418"/>
        <v>0</v>
      </c>
      <c r="EZ44" s="730"/>
      <c r="FA44" s="730"/>
      <c r="FB44" s="719" t="str">
        <f t="shared" si="419"/>
        <v/>
      </c>
      <c r="FC44" s="1046" t="str">
        <f t="shared" si="420"/>
        <v/>
      </c>
      <c r="FD44" s="1058"/>
      <c r="FE44" s="746" t="str">
        <f t="shared" si="421"/>
        <v/>
      </c>
      <c r="FF44" s="722" t="str">
        <f t="shared" si="422"/>
        <v>50C</v>
      </c>
      <c r="FG44" s="715" t="str">
        <f t="shared" si="423"/>
        <v>GTS-120</v>
      </c>
      <c r="FH44" s="715">
        <f t="shared" si="424"/>
        <v>875</v>
      </c>
      <c r="FI44" s="715" t="str">
        <f t="shared" si="425"/>
        <v>5%-7%</v>
      </c>
      <c r="FJ44" s="729"/>
      <c r="FK44" s="718">
        <f t="shared" si="426"/>
        <v>0</v>
      </c>
      <c r="FL44" s="730"/>
      <c r="FM44" s="730"/>
      <c r="FN44" s="719" t="str">
        <f t="shared" si="427"/>
        <v/>
      </c>
      <c r="FO44" s="1046" t="str">
        <f t="shared" si="428"/>
        <v/>
      </c>
      <c r="FP44" s="1058"/>
      <c r="FQ44" s="746" t="str">
        <f t="shared" si="429"/>
        <v/>
      </c>
      <c r="FR44" s="722" t="str">
        <f t="shared" si="430"/>
        <v>50C</v>
      </c>
      <c r="FS44" s="715" t="str">
        <f t="shared" si="431"/>
        <v>GTS-120</v>
      </c>
      <c r="FT44" s="715">
        <f t="shared" si="432"/>
        <v>875</v>
      </c>
      <c r="FU44" s="715" t="str">
        <f t="shared" si="433"/>
        <v>5%-7%</v>
      </c>
      <c r="FV44" s="729"/>
      <c r="FW44" s="718">
        <f t="shared" si="434"/>
        <v>0</v>
      </c>
      <c r="FX44" s="730"/>
      <c r="FY44" s="730"/>
      <c r="FZ44" s="719" t="str">
        <f t="shared" si="435"/>
        <v/>
      </c>
      <c r="GA44" s="1046" t="str">
        <f t="shared" si="436"/>
        <v/>
      </c>
      <c r="GB44" s="1058"/>
      <c r="GC44" s="746" t="str">
        <f t="shared" si="437"/>
        <v/>
      </c>
      <c r="GD44" s="731">
        <f t="shared" si="438"/>
        <v>0</v>
      </c>
      <c r="GE44" s="1047" t="str">
        <f t="shared" si="439"/>
        <v/>
      </c>
      <c r="GF44" s="722" t="str">
        <f t="shared" si="440"/>
        <v>50C</v>
      </c>
      <c r="GG44" s="715" t="str">
        <f t="shared" si="441"/>
        <v>GTS-120</v>
      </c>
      <c r="GH44" s="715">
        <f t="shared" si="442"/>
        <v>875</v>
      </c>
      <c r="GI44" s="715" t="str">
        <f t="shared" si="443"/>
        <v>5%-7%</v>
      </c>
      <c r="GJ44" s="729"/>
      <c r="GK44" s="718">
        <f t="shared" si="444"/>
        <v>0</v>
      </c>
      <c r="GL44" s="730"/>
      <c r="GM44" s="730"/>
      <c r="GN44" s="719" t="str">
        <f t="shared" si="445"/>
        <v/>
      </c>
      <c r="GO44" s="1046" t="str">
        <f t="shared" si="446"/>
        <v/>
      </c>
      <c r="GP44" s="1058"/>
      <c r="GQ44" s="746" t="str">
        <f t="shared" si="447"/>
        <v/>
      </c>
      <c r="GR44" s="722" t="str">
        <f t="shared" si="448"/>
        <v>50C</v>
      </c>
      <c r="GS44" s="715" t="str">
        <f t="shared" si="449"/>
        <v>GTS-120</v>
      </c>
      <c r="GT44" s="715">
        <f t="shared" si="450"/>
        <v>875</v>
      </c>
      <c r="GU44" s="715" t="str">
        <f t="shared" si="451"/>
        <v>5%-7%</v>
      </c>
      <c r="GV44" s="729"/>
      <c r="GW44" s="718">
        <f t="shared" si="452"/>
        <v>0</v>
      </c>
      <c r="GX44" s="730"/>
      <c r="GY44" s="730"/>
      <c r="GZ44" s="719" t="str">
        <f t="shared" si="453"/>
        <v/>
      </c>
      <c r="HA44" s="1046" t="str">
        <f t="shared" si="454"/>
        <v/>
      </c>
      <c r="HB44" s="1058"/>
      <c r="HC44" s="746" t="str">
        <f t="shared" si="455"/>
        <v/>
      </c>
      <c r="HD44" s="722" t="str">
        <f t="shared" si="456"/>
        <v>50C</v>
      </c>
      <c r="HE44" s="715" t="str">
        <f t="shared" si="457"/>
        <v>GTS-120</v>
      </c>
      <c r="HF44" s="715">
        <f t="shared" si="458"/>
        <v>875</v>
      </c>
      <c r="HG44" s="715" t="str">
        <f t="shared" si="459"/>
        <v>5%-7%</v>
      </c>
      <c r="HH44" s="729"/>
      <c r="HI44" s="718">
        <f t="shared" si="460"/>
        <v>0</v>
      </c>
      <c r="HJ44" s="730"/>
      <c r="HK44" s="730"/>
      <c r="HL44" s="719" t="str">
        <f t="shared" si="461"/>
        <v/>
      </c>
      <c r="HM44" s="1046" t="str">
        <f t="shared" si="462"/>
        <v/>
      </c>
      <c r="HN44" s="1058"/>
      <c r="HO44" s="746" t="str">
        <f t="shared" si="463"/>
        <v/>
      </c>
      <c r="HP44" s="722" t="str">
        <f t="shared" si="464"/>
        <v>50C</v>
      </c>
      <c r="HQ44" s="715" t="str">
        <f t="shared" si="465"/>
        <v>GTS-120</v>
      </c>
      <c r="HR44" s="715">
        <f t="shared" si="466"/>
        <v>875</v>
      </c>
      <c r="HS44" s="715" t="str">
        <f t="shared" si="467"/>
        <v>5%-7%</v>
      </c>
      <c r="HT44" s="729"/>
      <c r="HU44" s="718">
        <f t="shared" si="468"/>
        <v>0</v>
      </c>
      <c r="HV44" s="730"/>
      <c r="HW44" s="730"/>
      <c r="HX44" s="719" t="str">
        <f t="shared" si="469"/>
        <v/>
      </c>
      <c r="HY44" s="1046" t="str">
        <f t="shared" si="470"/>
        <v/>
      </c>
      <c r="HZ44" s="1058"/>
      <c r="IA44" s="746" t="str">
        <f t="shared" si="471"/>
        <v/>
      </c>
      <c r="IB44" s="722" t="str">
        <f t="shared" si="472"/>
        <v>50C</v>
      </c>
      <c r="IC44" s="715" t="str">
        <f t="shared" si="473"/>
        <v>GTS-120</v>
      </c>
      <c r="ID44" s="715">
        <f t="shared" si="474"/>
        <v>875</v>
      </c>
      <c r="IE44" s="715" t="str">
        <f t="shared" si="475"/>
        <v>5%-7%</v>
      </c>
      <c r="IF44" s="729"/>
      <c r="IG44" s="718">
        <f t="shared" si="476"/>
        <v>0</v>
      </c>
      <c r="IH44" s="730"/>
      <c r="II44" s="730"/>
      <c r="IJ44" s="719" t="str">
        <f t="shared" si="477"/>
        <v/>
      </c>
      <c r="IK44" s="1046" t="str">
        <f t="shared" si="478"/>
        <v/>
      </c>
      <c r="IL44" s="1058"/>
      <c r="IM44" s="746" t="str">
        <f t="shared" si="479"/>
        <v/>
      </c>
      <c r="IN44" s="731">
        <f t="shared" si="480"/>
        <v>0</v>
      </c>
      <c r="IO44" s="1047" t="str">
        <f t="shared" si="481"/>
        <v/>
      </c>
      <c r="IP44" s="722" t="str">
        <f t="shared" si="482"/>
        <v>50C</v>
      </c>
      <c r="IQ44" s="715" t="str">
        <f t="shared" si="483"/>
        <v>GTS-120</v>
      </c>
      <c r="IR44" s="715">
        <f t="shared" si="484"/>
        <v>875</v>
      </c>
      <c r="IS44" s="715" t="str">
        <f t="shared" si="485"/>
        <v>5%-7%</v>
      </c>
      <c r="IT44" s="729"/>
      <c r="IU44" s="718">
        <f t="shared" si="486"/>
        <v>0</v>
      </c>
      <c r="IV44" s="730"/>
      <c r="IW44" s="730"/>
      <c r="IX44" s="719" t="str">
        <f t="shared" si="487"/>
        <v/>
      </c>
      <c r="IY44" s="1046" t="str">
        <f t="shared" si="488"/>
        <v/>
      </c>
      <c r="IZ44" s="1058"/>
      <c r="JA44" s="746" t="str">
        <f t="shared" si="489"/>
        <v/>
      </c>
      <c r="JB44" s="722" t="str">
        <f t="shared" si="490"/>
        <v>50C</v>
      </c>
      <c r="JC44" s="715" t="str">
        <f t="shared" si="491"/>
        <v>GTS-120</v>
      </c>
      <c r="JD44" s="715">
        <f t="shared" si="492"/>
        <v>875</v>
      </c>
      <c r="JE44" s="715" t="str">
        <f t="shared" si="493"/>
        <v>5%-7%</v>
      </c>
      <c r="JF44" s="729"/>
      <c r="JG44" s="718">
        <f t="shared" si="494"/>
        <v>0</v>
      </c>
      <c r="JH44" s="730"/>
      <c r="JI44" s="730"/>
      <c r="JJ44" s="719" t="str">
        <f t="shared" si="495"/>
        <v/>
      </c>
      <c r="JK44" s="1046" t="str">
        <f t="shared" si="496"/>
        <v/>
      </c>
      <c r="JL44" s="1058"/>
      <c r="JM44" s="746" t="str">
        <f t="shared" si="497"/>
        <v/>
      </c>
      <c r="JN44" s="722" t="str">
        <f t="shared" si="498"/>
        <v>50C</v>
      </c>
      <c r="JO44" s="715" t="str">
        <f t="shared" si="499"/>
        <v>GTS-120</v>
      </c>
      <c r="JP44" s="715">
        <f t="shared" si="500"/>
        <v>875</v>
      </c>
      <c r="JQ44" s="715" t="str">
        <f t="shared" si="501"/>
        <v>5%-7%</v>
      </c>
      <c r="JR44" s="729"/>
      <c r="JS44" s="718">
        <f t="shared" si="502"/>
        <v>0</v>
      </c>
      <c r="JT44" s="730"/>
      <c r="JU44" s="730"/>
      <c r="JV44" s="719" t="str">
        <f t="shared" si="503"/>
        <v/>
      </c>
      <c r="JW44" s="1046" t="str">
        <f t="shared" si="504"/>
        <v/>
      </c>
      <c r="JX44" s="1058"/>
      <c r="JY44" s="746" t="str">
        <f t="shared" si="505"/>
        <v/>
      </c>
      <c r="JZ44" s="722" t="str">
        <f t="shared" si="506"/>
        <v>50C</v>
      </c>
      <c r="KA44" s="715" t="str">
        <f t="shared" si="507"/>
        <v>GTS-120</v>
      </c>
      <c r="KB44" s="715">
        <f t="shared" si="508"/>
        <v>875</v>
      </c>
      <c r="KC44" s="715" t="str">
        <f t="shared" si="509"/>
        <v>5%-7%</v>
      </c>
      <c r="KD44" s="729"/>
      <c r="KE44" s="718">
        <f t="shared" si="510"/>
        <v>0</v>
      </c>
      <c r="KF44" s="730"/>
      <c r="KG44" s="730"/>
      <c r="KH44" s="719" t="str">
        <f t="shared" si="511"/>
        <v/>
      </c>
      <c r="KI44" s="1046" t="str">
        <f t="shared" si="512"/>
        <v/>
      </c>
      <c r="KJ44" s="1058"/>
      <c r="KK44" s="746" t="str">
        <f t="shared" si="513"/>
        <v/>
      </c>
      <c r="KL44" s="722" t="str">
        <f t="shared" si="514"/>
        <v>50C</v>
      </c>
      <c r="KM44" s="715" t="str">
        <f t="shared" si="515"/>
        <v>GTS-120</v>
      </c>
      <c r="KN44" s="715">
        <f t="shared" si="516"/>
        <v>875</v>
      </c>
      <c r="KO44" s="715" t="str">
        <f t="shared" si="517"/>
        <v>5%-7%</v>
      </c>
      <c r="KP44" s="729"/>
      <c r="KQ44" s="718">
        <f t="shared" si="518"/>
        <v>0</v>
      </c>
      <c r="KR44" s="730"/>
      <c r="KS44" s="730"/>
      <c r="KT44" s="719" t="str">
        <f t="shared" si="519"/>
        <v/>
      </c>
      <c r="KU44" s="1046" t="str">
        <f t="shared" si="520"/>
        <v/>
      </c>
      <c r="KV44" s="1058"/>
      <c r="KW44" s="746" t="str">
        <f t="shared" si="521"/>
        <v/>
      </c>
      <c r="KX44" s="731">
        <f t="shared" si="522"/>
        <v>0</v>
      </c>
      <c r="KY44" s="1047" t="str">
        <f t="shared" si="523"/>
        <v/>
      </c>
    </row>
    <row r="45" spans="1:311" ht="15.75">
      <c r="A45" s="691" t="s">
        <v>123</v>
      </c>
      <c r="B45" s="759" t="s">
        <v>205</v>
      </c>
      <c r="C45" s="715" t="str">
        <f>VLOOKUP($B45,'OP Info'!$C$67:$H$98,4,FALSE)</f>
        <v>GTS-120</v>
      </c>
      <c r="D45" s="715">
        <f>VLOOKUP($B45,'OP Info'!$C$67:$H$98,3,FALSE)</f>
        <v>875</v>
      </c>
      <c r="E45" s="716" t="str">
        <f>CONCATENATE(VLOOKUP($B45,'OP Info'!$C$67:$J$101,5,FALSE),"%-",VLOOKUP($B45,'OP Info'!$C$67:$J$101,6,FALSE),"%")</f>
        <v>5%-7%</v>
      </c>
      <c r="F45" s="729"/>
      <c r="G45" s="718">
        <f t="shared" si="318"/>
        <v>0</v>
      </c>
      <c r="H45" s="730"/>
      <c r="I45" s="730"/>
      <c r="J45" s="719" t="str">
        <f t="shared" si="319"/>
        <v/>
      </c>
      <c r="K45" s="1046" t="str">
        <f t="shared" si="320"/>
        <v/>
      </c>
      <c r="L45" s="1058"/>
      <c r="M45" s="757" t="str">
        <f t="shared" si="321"/>
        <v/>
      </c>
      <c r="N45" s="722" t="str">
        <f t="shared" si="322"/>
        <v>60C</v>
      </c>
      <c r="O45" s="715" t="str">
        <f t="shared" si="323"/>
        <v>GTS-120</v>
      </c>
      <c r="P45" s="715">
        <f t="shared" si="324"/>
        <v>875</v>
      </c>
      <c r="Q45" s="715" t="str">
        <f t="shared" si="325"/>
        <v>5%-7%</v>
      </c>
      <c r="R45" s="729"/>
      <c r="S45" s="718">
        <f t="shared" si="326"/>
        <v>0</v>
      </c>
      <c r="T45" s="730"/>
      <c r="U45" s="730"/>
      <c r="V45" s="719" t="str">
        <f t="shared" si="327"/>
        <v/>
      </c>
      <c r="W45" s="1046" t="str">
        <f t="shared" si="328"/>
        <v/>
      </c>
      <c r="X45" s="1058"/>
      <c r="Y45" s="721" t="str">
        <f t="shared" si="329"/>
        <v/>
      </c>
      <c r="Z45" s="722" t="str">
        <f t="shared" si="330"/>
        <v>60C</v>
      </c>
      <c r="AA45" s="715" t="str">
        <f t="shared" si="331"/>
        <v>GTS-120</v>
      </c>
      <c r="AB45" s="715">
        <f t="shared" si="332"/>
        <v>875</v>
      </c>
      <c r="AC45" s="715" t="str">
        <f t="shared" si="333"/>
        <v>5%-7%</v>
      </c>
      <c r="AD45" s="729"/>
      <c r="AE45" s="718">
        <f t="shared" si="334"/>
        <v>0</v>
      </c>
      <c r="AF45" s="730"/>
      <c r="AG45" s="730"/>
      <c r="AH45" s="719" t="str">
        <f t="shared" si="335"/>
        <v/>
      </c>
      <c r="AI45" s="1046" t="str">
        <f t="shared" si="336"/>
        <v/>
      </c>
      <c r="AJ45" s="1058"/>
      <c r="AK45" s="721" t="str">
        <f t="shared" si="337"/>
        <v/>
      </c>
      <c r="AL45" s="722" t="str">
        <f t="shared" si="338"/>
        <v>60C</v>
      </c>
      <c r="AM45" s="715" t="str">
        <f t="shared" si="339"/>
        <v>GTS-120</v>
      </c>
      <c r="AN45" s="715">
        <f t="shared" si="340"/>
        <v>875</v>
      </c>
      <c r="AO45" s="715" t="str">
        <f t="shared" si="341"/>
        <v>5%-7%</v>
      </c>
      <c r="AP45" s="729"/>
      <c r="AQ45" s="718">
        <f t="shared" si="342"/>
        <v>0</v>
      </c>
      <c r="AR45" s="730"/>
      <c r="AS45" s="730"/>
      <c r="AT45" s="719" t="str">
        <f t="shared" si="343"/>
        <v/>
      </c>
      <c r="AU45" s="1046" t="str">
        <f t="shared" si="344"/>
        <v/>
      </c>
      <c r="AV45" s="1058"/>
      <c r="AW45" s="721" t="str">
        <f t="shared" si="345"/>
        <v/>
      </c>
      <c r="AX45" s="722" t="str">
        <f t="shared" si="346"/>
        <v>60C</v>
      </c>
      <c r="AY45" s="715" t="str">
        <f t="shared" si="347"/>
        <v>GTS-120</v>
      </c>
      <c r="AZ45" s="715">
        <f t="shared" si="348"/>
        <v>875</v>
      </c>
      <c r="BA45" s="715" t="str">
        <f t="shared" si="349"/>
        <v>5%-7%</v>
      </c>
      <c r="BB45" s="729"/>
      <c r="BC45" s="718">
        <f t="shared" si="350"/>
        <v>0</v>
      </c>
      <c r="BD45" s="730"/>
      <c r="BE45" s="730"/>
      <c r="BF45" s="719" t="str">
        <f t="shared" si="351"/>
        <v/>
      </c>
      <c r="BG45" s="1046" t="str">
        <f t="shared" si="352"/>
        <v/>
      </c>
      <c r="BH45" s="1058"/>
      <c r="BI45" s="721" t="str">
        <f t="shared" si="353"/>
        <v/>
      </c>
      <c r="BJ45" s="731">
        <f t="shared" si="354"/>
        <v>0</v>
      </c>
      <c r="BK45" s="1047" t="str">
        <f t="shared" si="355"/>
        <v/>
      </c>
      <c r="BL45" s="722" t="str">
        <f t="shared" si="356"/>
        <v>60C</v>
      </c>
      <c r="BM45" s="715" t="str">
        <f t="shared" si="357"/>
        <v>GTS-120</v>
      </c>
      <c r="BN45" s="715">
        <f t="shared" si="358"/>
        <v>875</v>
      </c>
      <c r="BO45" s="715" t="str">
        <f t="shared" si="359"/>
        <v>5%-7%</v>
      </c>
      <c r="BP45" s="729"/>
      <c r="BQ45" s="718">
        <f t="shared" si="360"/>
        <v>0</v>
      </c>
      <c r="BR45" s="730"/>
      <c r="BS45" s="730"/>
      <c r="BT45" s="719" t="str">
        <f t="shared" si="361"/>
        <v/>
      </c>
      <c r="BU45" s="1046" t="str">
        <f t="shared" si="362"/>
        <v/>
      </c>
      <c r="BV45" s="1058"/>
      <c r="BW45" s="746" t="str">
        <f t="shared" si="363"/>
        <v/>
      </c>
      <c r="BX45" s="722" t="str">
        <f t="shared" si="364"/>
        <v>60C</v>
      </c>
      <c r="BY45" s="715" t="str">
        <f t="shared" si="365"/>
        <v>GTS-120</v>
      </c>
      <c r="BZ45" s="715">
        <f t="shared" si="366"/>
        <v>875</v>
      </c>
      <c r="CA45" s="715" t="str">
        <f t="shared" si="367"/>
        <v>5%-7%</v>
      </c>
      <c r="CB45" s="729"/>
      <c r="CC45" s="718">
        <f t="shared" si="368"/>
        <v>0</v>
      </c>
      <c r="CD45" s="730"/>
      <c r="CE45" s="730"/>
      <c r="CF45" s="719" t="str">
        <f t="shared" si="369"/>
        <v/>
      </c>
      <c r="CG45" s="1046" t="str">
        <f t="shared" si="370"/>
        <v/>
      </c>
      <c r="CH45" s="1058"/>
      <c r="CI45" s="746" t="str">
        <f t="shared" si="371"/>
        <v/>
      </c>
      <c r="CJ45" s="722" t="str">
        <f t="shared" si="372"/>
        <v>60C</v>
      </c>
      <c r="CK45" s="715" t="str">
        <f t="shared" si="373"/>
        <v>GTS-120</v>
      </c>
      <c r="CL45" s="715">
        <f t="shared" si="374"/>
        <v>875</v>
      </c>
      <c r="CM45" s="715" t="str">
        <f t="shared" si="375"/>
        <v>5%-7%</v>
      </c>
      <c r="CN45" s="729"/>
      <c r="CO45" s="718">
        <f t="shared" si="376"/>
        <v>0</v>
      </c>
      <c r="CP45" s="730"/>
      <c r="CQ45" s="730"/>
      <c r="CR45" s="719" t="str">
        <f t="shared" si="377"/>
        <v/>
      </c>
      <c r="CS45" s="1046" t="str">
        <f t="shared" si="378"/>
        <v/>
      </c>
      <c r="CT45" s="1058"/>
      <c r="CU45" s="746" t="str">
        <f t="shared" si="379"/>
        <v/>
      </c>
      <c r="CV45" s="722" t="str">
        <f t="shared" si="380"/>
        <v>60C</v>
      </c>
      <c r="CW45" s="715" t="str">
        <f t="shared" si="381"/>
        <v>GTS-120</v>
      </c>
      <c r="CX45" s="715">
        <f t="shared" si="382"/>
        <v>875</v>
      </c>
      <c r="CY45" s="715" t="str">
        <f t="shared" si="383"/>
        <v>5%-7%</v>
      </c>
      <c r="CZ45" s="729"/>
      <c r="DA45" s="718">
        <f t="shared" si="384"/>
        <v>0</v>
      </c>
      <c r="DB45" s="730"/>
      <c r="DC45" s="730"/>
      <c r="DD45" s="719" t="str">
        <f t="shared" si="385"/>
        <v/>
      </c>
      <c r="DE45" s="1046" t="str">
        <f t="shared" si="386"/>
        <v/>
      </c>
      <c r="DF45" s="1058"/>
      <c r="DG45" s="746" t="str">
        <f t="shared" si="387"/>
        <v/>
      </c>
      <c r="DH45" s="722" t="str">
        <f t="shared" si="388"/>
        <v>60C</v>
      </c>
      <c r="DI45" s="715" t="str">
        <f t="shared" si="389"/>
        <v>GTS-120</v>
      </c>
      <c r="DJ45" s="715">
        <f t="shared" si="390"/>
        <v>875</v>
      </c>
      <c r="DK45" s="715" t="str">
        <f t="shared" si="391"/>
        <v>5%-7%</v>
      </c>
      <c r="DL45" s="729"/>
      <c r="DM45" s="718">
        <f t="shared" si="392"/>
        <v>0</v>
      </c>
      <c r="DN45" s="730"/>
      <c r="DO45" s="730"/>
      <c r="DP45" s="719" t="str">
        <f t="shared" si="393"/>
        <v/>
      </c>
      <c r="DQ45" s="1046" t="str">
        <f t="shared" si="394"/>
        <v/>
      </c>
      <c r="DR45" s="1058"/>
      <c r="DS45" s="746" t="str">
        <f t="shared" si="395"/>
        <v/>
      </c>
      <c r="DT45" s="731">
        <f t="shared" si="396"/>
        <v>0</v>
      </c>
      <c r="DU45" s="1047" t="str">
        <f t="shared" si="397"/>
        <v/>
      </c>
      <c r="DV45" s="722" t="str">
        <f t="shared" si="398"/>
        <v>60C</v>
      </c>
      <c r="DW45" s="715" t="str">
        <f t="shared" si="399"/>
        <v>GTS-120</v>
      </c>
      <c r="DX45" s="715">
        <f t="shared" si="400"/>
        <v>875</v>
      </c>
      <c r="DY45" s="715" t="str">
        <f t="shared" si="401"/>
        <v>5%-7%</v>
      </c>
      <c r="DZ45" s="729"/>
      <c r="EA45" s="718">
        <f t="shared" si="402"/>
        <v>0</v>
      </c>
      <c r="EB45" s="730"/>
      <c r="EC45" s="730"/>
      <c r="ED45" s="719" t="str">
        <f t="shared" si="403"/>
        <v/>
      </c>
      <c r="EE45" s="1046" t="str">
        <f t="shared" si="404"/>
        <v/>
      </c>
      <c r="EF45" s="1058"/>
      <c r="EG45" s="746" t="str">
        <f t="shared" si="405"/>
        <v/>
      </c>
      <c r="EH45" s="722" t="str">
        <f t="shared" si="406"/>
        <v>60C</v>
      </c>
      <c r="EI45" s="715" t="str">
        <f t="shared" si="407"/>
        <v>GTS-120</v>
      </c>
      <c r="EJ45" s="715">
        <f t="shared" si="408"/>
        <v>875</v>
      </c>
      <c r="EK45" s="715" t="str">
        <f t="shared" si="409"/>
        <v>5%-7%</v>
      </c>
      <c r="EL45" s="729"/>
      <c r="EM45" s="718">
        <f t="shared" si="410"/>
        <v>0</v>
      </c>
      <c r="EN45" s="730"/>
      <c r="EO45" s="730"/>
      <c r="EP45" s="719" t="str">
        <f t="shared" si="411"/>
        <v/>
      </c>
      <c r="EQ45" s="1046" t="str">
        <f t="shared" si="412"/>
        <v/>
      </c>
      <c r="ER45" s="1058"/>
      <c r="ES45" s="746" t="str">
        <f t="shared" si="413"/>
        <v/>
      </c>
      <c r="ET45" s="722" t="str">
        <f t="shared" si="414"/>
        <v>60C</v>
      </c>
      <c r="EU45" s="715" t="str">
        <f t="shared" si="415"/>
        <v>GTS-120</v>
      </c>
      <c r="EV45" s="715">
        <f t="shared" si="416"/>
        <v>875</v>
      </c>
      <c r="EW45" s="715" t="str">
        <f t="shared" si="417"/>
        <v>5%-7%</v>
      </c>
      <c r="EX45" s="729"/>
      <c r="EY45" s="718">
        <f t="shared" si="418"/>
        <v>0</v>
      </c>
      <c r="EZ45" s="730"/>
      <c r="FA45" s="730"/>
      <c r="FB45" s="719" t="str">
        <f t="shared" si="419"/>
        <v/>
      </c>
      <c r="FC45" s="1046" t="str">
        <f t="shared" si="420"/>
        <v/>
      </c>
      <c r="FD45" s="1058"/>
      <c r="FE45" s="746" t="str">
        <f t="shared" si="421"/>
        <v/>
      </c>
      <c r="FF45" s="722" t="str">
        <f t="shared" si="422"/>
        <v>60C</v>
      </c>
      <c r="FG45" s="715" t="str">
        <f t="shared" si="423"/>
        <v>GTS-120</v>
      </c>
      <c r="FH45" s="715">
        <f t="shared" si="424"/>
        <v>875</v>
      </c>
      <c r="FI45" s="715" t="str">
        <f t="shared" si="425"/>
        <v>5%-7%</v>
      </c>
      <c r="FJ45" s="729"/>
      <c r="FK45" s="718">
        <f t="shared" si="426"/>
        <v>0</v>
      </c>
      <c r="FL45" s="730"/>
      <c r="FM45" s="730"/>
      <c r="FN45" s="719" t="str">
        <f t="shared" si="427"/>
        <v/>
      </c>
      <c r="FO45" s="1046" t="str">
        <f t="shared" si="428"/>
        <v/>
      </c>
      <c r="FP45" s="1058"/>
      <c r="FQ45" s="746" t="str">
        <f t="shared" si="429"/>
        <v/>
      </c>
      <c r="FR45" s="722" t="str">
        <f t="shared" si="430"/>
        <v>60C</v>
      </c>
      <c r="FS45" s="715" t="str">
        <f t="shared" si="431"/>
        <v>GTS-120</v>
      </c>
      <c r="FT45" s="715">
        <f t="shared" si="432"/>
        <v>875</v>
      </c>
      <c r="FU45" s="715" t="str">
        <f t="shared" si="433"/>
        <v>5%-7%</v>
      </c>
      <c r="FV45" s="729"/>
      <c r="FW45" s="718">
        <f t="shared" si="434"/>
        <v>0</v>
      </c>
      <c r="FX45" s="730"/>
      <c r="FY45" s="730"/>
      <c r="FZ45" s="719" t="str">
        <f t="shared" si="435"/>
        <v/>
      </c>
      <c r="GA45" s="1046" t="str">
        <f t="shared" si="436"/>
        <v/>
      </c>
      <c r="GB45" s="1058"/>
      <c r="GC45" s="746" t="str">
        <f t="shared" si="437"/>
        <v/>
      </c>
      <c r="GD45" s="731">
        <f t="shared" si="438"/>
        <v>0</v>
      </c>
      <c r="GE45" s="1047" t="str">
        <f t="shared" si="439"/>
        <v/>
      </c>
      <c r="GF45" s="722" t="str">
        <f t="shared" si="440"/>
        <v>60C</v>
      </c>
      <c r="GG45" s="715" t="str">
        <f t="shared" si="441"/>
        <v>GTS-120</v>
      </c>
      <c r="GH45" s="715">
        <f t="shared" si="442"/>
        <v>875</v>
      </c>
      <c r="GI45" s="715" t="str">
        <f t="shared" si="443"/>
        <v>5%-7%</v>
      </c>
      <c r="GJ45" s="729"/>
      <c r="GK45" s="718">
        <f t="shared" si="444"/>
        <v>0</v>
      </c>
      <c r="GL45" s="730"/>
      <c r="GM45" s="730"/>
      <c r="GN45" s="719" t="str">
        <f t="shared" si="445"/>
        <v/>
      </c>
      <c r="GO45" s="1046" t="str">
        <f t="shared" si="446"/>
        <v/>
      </c>
      <c r="GP45" s="1058"/>
      <c r="GQ45" s="746" t="str">
        <f t="shared" si="447"/>
        <v/>
      </c>
      <c r="GR45" s="722" t="str">
        <f t="shared" si="448"/>
        <v>60C</v>
      </c>
      <c r="GS45" s="715" t="str">
        <f t="shared" si="449"/>
        <v>GTS-120</v>
      </c>
      <c r="GT45" s="715">
        <f t="shared" si="450"/>
        <v>875</v>
      </c>
      <c r="GU45" s="715" t="str">
        <f t="shared" si="451"/>
        <v>5%-7%</v>
      </c>
      <c r="GV45" s="729"/>
      <c r="GW45" s="718">
        <f t="shared" si="452"/>
        <v>0</v>
      </c>
      <c r="GX45" s="730"/>
      <c r="GY45" s="730"/>
      <c r="GZ45" s="719" t="str">
        <f t="shared" si="453"/>
        <v/>
      </c>
      <c r="HA45" s="1046" t="str">
        <f t="shared" si="454"/>
        <v/>
      </c>
      <c r="HB45" s="1058"/>
      <c r="HC45" s="746" t="str">
        <f t="shared" si="455"/>
        <v/>
      </c>
      <c r="HD45" s="722" t="str">
        <f t="shared" si="456"/>
        <v>60C</v>
      </c>
      <c r="HE45" s="715" t="str">
        <f t="shared" si="457"/>
        <v>GTS-120</v>
      </c>
      <c r="HF45" s="715">
        <f t="shared" si="458"/>
        <v>875</v>
      </c>
      <c r="HG45" s="715" t="str">
        <f t="shared" si="459"/>
        <v>5%-7%</v>
      </c>
      <c r="HH45" s="729"/>
      <c r="HI45" s="718">
        <f t="shared" si="460"/>
        <v>0</v>
      </c>
      <c r="HJ45" s="730"/>
      <c r="HK45" s="730"/>
      <c r="HL45" s="719" t="str">
        <f t="shared" si="461"/>
        <v/>
      </c>
      <c r="HM45" s="1046" t="str">
        <f t="shared" si="462"/>
        <v/>
      </c>
      <c r="HN45" s="1058"/>
      <c r="HO45" s="746" t="str">
        <f t="shared" si="463"/>
        <v/>
      </c>
      <c r="HP45" s="722" t="str">
        <f t="shared" si="464"/>
        <v>60C</v>
      </c>
      <c r="HQ45" s="715" t="str">
        <f t="shared" si="465"/>
        <v>GTS-120</v>
      </c>
      <c r="HR45" s="715">
        <f t="shared" si="466"/>
        <v>875</v>
      </c>
      <c r="HS45" s="715" t="str">
        <f t="shared" si="467"/>
        <v>5%-7%</v>
      </c>
      <c r="HT45" s="729"/>
      <c r="HU45" s="718">
        <f t="shared" si="468"/>
        <v>0</v>
      </c>
      <c r="HV45" s="730"/>
      <c r="HW45" s="730"/>
      <c r="HX45" s="719" t="str">
        <f t="shared" si="469"/>
        <v/>
      </c>
      <c r="HY45" s="1046" t="str">
        <f t="shared" si="470"/>
        <v/>
      </c>
      <c r="HZ45" s="1058"/>
      <c r="IA45" s="746" t="str">
        <f t="shared" si="471"/>
        <v/>
      </c>
      <c r="IB45" s="722" t="str">
        <f t="shared" si="472"/>
        <v>60C</v>
      </c>
      <c r="IC45" s="715" t="str">
        <f t="shared" si="473"/>
        <v>GTS-120</v>
      </c>
      <c r="ID45" s="715">
        <f t="shared" si="474"/>
        <v>875</v>
      </c>
      <c r="IE45" s="715" t="str">
        <f t="shared" si="475"/>
        <v>5%-7%</v>
      </c>
      <c r="IF45" s="729"/>
      <c r="IG45" s="718">
        <f t="shared" si="476"/>
        <v>0</v>
      </c>
      <c r="IH45" s="730"/>
      <c r="II45" s="730"/>
      <c r="IJ45" s="719" t="str">
        <f t="shared" si="477"/>
        <v/>
      </c>
      <c r="IK45" s="1046" t="str">
        <f t="shared" si="478"/>
        <v/>
      </c>
      <c r="IL45" s="1058"/>
      <c r="IM45" s="746" t="str">
        <f t="shared" si="479"/>
        <v/>
      </c>
      <c r="IN45" s="731">
        <f t="shared" si="480"/>
        <v>0</v>
      </c>
      <c r="IO45" s="1047" t="str">
        <f t="shared" si="481"/>
        <v/>
      </c>
      <c r="IP45" s="722" t="str">
        <f t="shared" si="482"/>
        <v>60C</v>
      </c>
      <c r="IQ45" s="715" t="str">
        <f t="shared" si="483"/>
        <v>GTS-120</v>
      </c>
      <c r="IR45" s="715">
        <f t="shared" si="484"/>
        <v>875</v>
      </c>
      <c r="IS45" s="715" t="str">
        <f t="shared" si="485"/>
        <v>5%-7%</v>
      </c>
      <c r="IT45" s="729"/>
      <c r="IU45" s="718">
        <f t="shared" si="486"/>
        <v>0</v>
      </c>
      <c r="IV45" s="730"/>
      <c r="IW45" s="730"/>
      <c r="IX45" s="719" t="str">
        <f t="shared" si="487"/>
        <v/>
      </c>
      <c r="IY45" s="1046" t="str">
        <f t="shared" si="488"/>
        <v/>
      </c>
      <c r="IZ45" s="1058"/>
      <c r="JA45" s="746" t="str">
        <f t="shared" si="489"/>
        <v/>
      </c>
      <c r="JB45" s="722" t="str">
        <f t="shared" si="490"/>
        <v>60C</v>
      </c>
      <c r="JC45" s="715" t="str">
        <f t="shared" si="491"/>
        <v>GTS-120</v>
      </c>
      <c r="JD45" s="715">
        <f t="shared" si="492"/>
        <v>875</v>
      </c>
      <c r="JE45" s="715" t="str">
        <f t="shared" si="493"/>
        <v>5%-7%</v>
      </c>
      <c r="JF45" s="729"/>
      <c r="JG45" s="718">
        <f t="shared" si="494"/>
        <v>0</v>
      </c>
      <c r="JH45" s="730"/>
      <c r="JI45" s="730"/>
      <c r="JJ45" s="719" t="str">
        <f t="shared" si="495"/>
        <v/>
      </c>
      <c r="JK45" s="1046" t="str">
        <f t="shared" si="496"/>
        <v/>
      </c>
      <c r="JL45" s="1058"/>
      <c r="JM45" s="746" t="str">
        <f t="shared" si="497"/>
        <v/>
      </c>
      <c r="JN45" s="722" t="str">
        <f t="shared" si="498"/>
        <v>60C</v>
      </c>
      <c r="JO45" s="715" t="str">
        <f t="shared" si="499"/>
        <v>GTS-120</v>
      </c>
      <c r="JP45" s="715">
        <f t="shared" si="500"/>
        <v>875</v>
      </c>
      <c r="JQ45" s="715" t="str">
        <f t="shared" si="501"/>
        <v>5%-7%</v>
      </c>
      <c r="JR45" s="729"/>
      <c r="JS45" s="718">
        <f t="shared" si="502"/>
        <v>0</v>
      </c>
      <c r="JT45" s="730"/>
      <c r="JU45" s="730"/>
      <c r="JV45" s="719" t="str">
        <f t="shared" si="503"/>
        <v/>
      </c>
      <c r="JW45" s="1046" t="str">
        <f t="shared" si="504"/>
        <v/>
      </c>
      <c r="JX45" s="1058"/>
      <c r="JY45" s="746" t="str">
        <f t="shared" si="505"/>
        <v/>
      </c>
      <c r="JZ45" s="722" t="str">
        <f t="shared" si="506"/>
        <v>60C</v>
      </c>
      <c r="KA45" s="715" t="str">
        <f t="shared" si="507"/>
        <v>GTS-120</v>
      </c>
      <c r="KB45" s="715">
        <f t="shared" si="508"/>
        <v>875</v>
      </c>
      <c r="KC45" s="715" t="str">
        <f t="shared" si="509"/>
        <v>5%-7%</v>
      </c>
      <c r="KD45" s="729"/>
      <c r="KE45" s="718">
        <f t="shared" si="510"/>
        <v>0</v>
      </c>
      <c r="KF45" s="730"/>
      <c r="KG45" s="730"/>
      <c r="KH45" s="719" t="str">
        <f t="shared" si="511"/>
        <v/>
      </c>
      <c r="KI45" s="1046" t="str">
        <f t="shared" si="512"/>
        <v/>
      </c>
      <c r="KJ45" s="1058"/>
      <c r="KK45" s="746" t="str">
        <f t="shared" si="513"/>
        <v/>
      </c>
      <c r="KL45" s="722" t="str">
        <f t="shared" si="514"/>
        <v>60C</v>
      </c>
      <c r="KM45" s="715" t="str">
        <f t="shared" si="515"/>
        <v>GTS-120</v>
      </c>
      <c r="KN45" s="715">
        <f t="shared" si="516"/>
        <v>875</v>
      </c>
      <c r="KO45" s="715" t="str">
        <f t="shared" si="517"/>
        <v>5%-7%</v>
      </c>
      <c r="KP45" s="729"/>
      <c r="KQ45" s="718">
        <f t="shared" si="518"/>
        <v>0</v>
      </c>
      <c r="KR45" s="730"/>
      <c r="KS45" s="730"/>
      <c r="KT45" s="719" t="str">
        <f t="shared" si="519"/>
        <v/>
      </c>
      <c r="KU45" s="1046" t="str">
        <f t="shared" si="520"/>
        <v/>
      </c>
      <c r="KV45" s="1058"/>
      <c r="KW45" s="746" t="str">
        <f t="shared" si="521"/>
        <v/>
      </c>
      <c r="KX45" s="731">
        <f t="shared" si="522"/>
        <v>0</v>
      </c>
      <c r="KY45" s="1047" t="str">
        <f t="shared" si="523"/>
        <v/>
      </c>
    </row>
    <row r="46" spans="1:311" ht="15.75">
      <c r="A46" s="691" t="s">
        <v>123</v>
      </c>
      <c r="B46" s="759" t="s">
        <v>217</v>
      </c>
      <c r="C46" s="715" t="str">
        <f>VLOOKUP($B46,'OP Info'!$C$67:$H$98,4,FALSE)</f>
        <v>GTS-120</v>
      </c>
      <c r="D46" s="715">
        <f>VLOOKUP($B46,'OP Info'!$C$67:$H$98,3,FALSE)</f>
        <v>875</v>
      </c>
      <c r="E46" s="716" t="str">
        <f>CONCATENATE(VLOOKUP($B46,'OP Info'!$C$67:$J$101,5,FALSE),"%-",VLOOKUP($B46,'OP Info'!$C$67:$J$101,6,FALSE),"%")</f>
        <v>5%-7%</v>
      </c>
      <c r="F46" s="729"/>
      <c r="G46" s="718">
        <f t="shared" si="318"/>
        <v>0</v>
      </c>
      <c r="H46" s="730"/>
      <c r="I46" s="730"/>
      <c r="J46" s="719" t="str">
        <f t="shared" si="319"/>
        <v/>
      </c>
      <c r="K46" s="1046" t="str">
        <f t="shared" si="320"/>
        <v/>
      </c>
      <c r="L46" s="1058"/>
      <c r="M46" s="757" t="str">
        <f t="shared" si="321"/>
        <v/>
      </c>
      <c r="N46" s="722" t="str">
        <f t="shared" si="322"/>
        <v>20E</v>
      </c>
      <c r="O46" s="715" t="str">
        <f t="shared" si="323"/>
        <v>GTS-120</v>
      </c>
      <c r="P46" s="715">
        <f t="shared" si="324"/>
        <v>875</v>
      </c>
      <c r="Q46" s="715" t="str">
        <f t="shared" si="325"/>
        <v>5%-7%</v>
      </c>
      <c r="R46" s="729"/>
      <c r="S46" s="718">
        <f t="shared" si="326"/>
        <v>0</v>
      </c>
      <c r="T46" s="730"/>
      <c r="U46" s="730"/>
      <c r="V46" s="719" t="str">
        <f t="shared" si="327"/>
        <v/>
      </c>
      <c r="W46" s="1046" t="str">
        <f t="shared" si="328"/>
        <v/>
      </c>
      <c r="X46" s="1058"/>
      <c r="Y46" s="721" t="str">
        <f t="shared" si="329"/>
        <v/>
      </c>
      <c r="Z46" s="722" t="str">
        <f t="shared" si="330"/>
        <v>20E</v>
      </c>
      <c r="AA46" s="715" t="str">
        <f t="shared" si="331"/>
        <v>GTS-120</v>
      </c>
      <c r="AB46" s="715">
        <f t="shared" si="332"/>
        <v>875</v>
      </c>
      <c r="AC46" s="715" t="str">
        <f t="shared" si="333"/>
        <v>5%-7%</v>
      </c>
      <c r="AD46" s="729"/>
      <c r="AE46" s="718">
        <f t="shared" si="334"/>
        <v>0</v>
      </c>
      <c r="AF46" s="730"/>
      <c r="AG46" s="730"/>
      <c r="AH46" s="719" t="str">
        <f t="shared" si="335"/>
        <v/>
      </c>
      <c r="AI46" s="1046" t="str">
        <f t="shared" si="336"/>
        <v/>
      </c>
      <c r="AJ46" s="1058"/>
      <c r="AK46" s="721" t="str">
        <f t="shared" si="337"/>
        <v/>
      </c>
      <c r="AL46" s="722" t="str">
        <f t="shared" si="338"/>
        <v>20E</v>
      </c>
      <c r="AM46" s="715" t="str">
        <f t="shared" si="339"/>
        <v>GTS-120</v>
      </c>
      <c r="AN46" s="715">
        <f t="shared" si="340"/>
        <v>875</v>
      </c>
      <c r="AO46" s="715" t="str">
        <f t="shared" si="341"/>
        <v>5%-7%</v>
      </c>
      <c r="AP46" s="729"/>
      <c r="AQ46" s="718">
        <f t="shared" si="342"/>
        <v>0</v>
      </c>
      <c r="AR46" s="730"/>
      <c r="AS46" s="730"/>
      <c r="AT46" s="719" t="str">
        <f t="shared" si="343"/>
        <v/>
      </c>
      <c r="AU46" s="1046" t="str">
        <f t="shared" si="344"/>
        <v/>
      </c>
      <c r="AV46" s="1058"/>
      <c r="AW46" s="721" t="str">
        <f t="shared" si="345"/>
        <v/>
      </c>
      <c r="AX46" s="722" t="str">
        <f t="shared" si="346"/>
        <v>20E</v>
      </c>
      <c r="AY46" s="715" t="str">
        <f t="shared" si="347"/>
        <v>GTS-120</v>
      </c>
      <c r="AZ46" s="715">
        <f t="shared" si="348"/>
        <v>875</v>
      </c>
      <c r="BA46" s="715" t="str">
        <f t="shared" si="349"/>
        <v>5%-7%</v>
      </c>
      <c r="BB46" s="729"/>
      <c r="BC46" s="718">
        <f t="shared" si="350"/>
        <v>0</v>
      </c>
      <c r="BD46" s="730"/>
      <c r="BE46" s="730"/>
      <c r="BF46" s="719" t="str">
        <f t="shared" si="351"/>
        <v/>
      </c>
      <c r="BG46" s="1046" t="str">
        <f t="shared" si="352"/>
        <v/>
      </c>
      <c r="BH46" s="1058"/>
      <c r="BI46" s="721" t="str">
        <f t="shared" si="353"/>
        <v/>
      </c>
      <c r="BJ46" s="731">
        <f t="shared" si="354"/>
        <v>0</v>
      </c>
      <c r="BK46" s="1047" t="str">
        <f t="shared" si="355"/>
        <v/>
      </c>
      <c r="BL46" s="722" t="str">
        <f t="shared" si="356"/>
        <v>20E</v>
      </c>
      <c r="BM46" s="715" t="str">
        <f t="shared" si="357"/>
        <v>GTS-120</v>
      </c>
      <c r="BN46" s="715">
        <f t="shared" si="358"/>
        <v>875</v>
      </c>
      <c r="BO46" s="715" t="str">
        <f t="shared" si="359"/>
        <v>5%-7%</v>
      </c>
      <c r="BP46" s="729"/>
      <c r="BQ46" s="718">
        <f t="shared" si="360"/>
        <v>0</v>
      </c>
      <c r="BR46" s="730"/>
      <c r="BS46" s="730"/>
      <c r="BT46" s="719" t="str">
        <f t="shared" si="361"/>
        <v/>
      </c>
      <c r="BU46" s="1046" t="str">
        <f t="shared" si="362"/>
        <v/>
      </c>
      <c r="BV46" s="1058"/>
      <c r="BW46" s="746" t="str">
        <f t="shared" si="363"/>
        <v/>
      </c>
      <c r="BX46" s="722" t="str">
        <f t="shared" si="364"/>
        <v>20E</v>
      </c>
      <c r="BY46" s="715" t="str">
        <f t="shared" si="365"/>
        <v>GTS-120</v>
      </c>
      <c r="BZ46" s="715">
        <f t="shared" si="366"/>
        <v>875</v>
      </c>
      <c r="CA46" s="715" t="str">
        <f t="shared" si="367"/>
        <v>5%-7%</v>
      </c>
      <c r="CB46" s="729"/>
      <c r="CC46" s="718">
        <f t="shared" si="368"/>
        <v>0</v>
      </c>
      <c r="CD46" s="730"/>
      <c r="CE46" s="730"/>
      <c r="CF46" s="719" t="str">
        <f t="shared" si="369"/>
        <v/>
      </c>
      <c r="CG46" s="1046" t="str">
        <f t="shared" si="370"/>
        <v/>
      </c>
      <c r="CH46" s="1058"/>
      <c r="CI46" s="746" t="str">
        <f t="shared" si="371"/>
        <v/>
      </c>
      <c r="CJ46" s="722" t="str">
        <f t="shared" si="372"/>
        <v>20E</v>
      </c>
      <c r="CK46" s="715" t="str">
        <f t="shared" si="373"/>
        <v>GTS-120</v>
      </c>
      <c r="CL46" s="715">
        <f t="shared" si="374"/>
        <v>875</v>
      </c>
      <c r="CM46" s="715" t="str">
        <f t="shared" si="375"/>
        <v>5%-7%</v>
      </c>
      <c r="CN46" s="729"/>
      <c r="CO46" s="718">
        <f t="shared" si="376"/>
        <v>0</v>
      </c>
      <c r="CP46" s="730"/>
      <c r="CQ46" s="730"/>
      <c r="CR46" s="719" t="str">
        <f t="shared" si="377"/>
        <v/>
      </c>
      <c r="CS46" s="1046" t="str">
        <f t="shared" si="378"/>
        <v/>
      </c>
      <c r="CT46" s="1058"/>
      <c r="CU46" s="746" t="str">
        <f t="shared" si="379"/>
        <v/>
      </c>
      <c r="CV46" s="722" t="str">
        <f t="shared" si="380"/>
        <v>20E</v>
      </c>
      <c r="CW46" s="715" t="str">
        <f t="shared" si="381"/>
        <v>GTS-120</v>
      </c>
      <c r="CX46" s="715">
        <f t="shared" si="382"/>
        <v>875</v>
      </c>
      <c r="CY46" s="715" t="str">
        <f t="shared" si="383"/>
        <v>5%-7%</v>
      </c>
      <c r="CZ46" s="729"/>
      <c r="DA46" s="718">
        <f t="shared" si="384"/>
        <v>0</v>
      </c>
      <c r="DB46" s="730"/>
      <c r="DC46" s="730"/>
      <c r="DD46" s="719" t="str">
        <f t="shared" si="385"/>
        <v/>
      </c>
      <c r="DE46" s="1046" t="str">
        <f t="shared" si="386"/>
        <v/>
      </c>
      <c r="DF46" s="1058"/>
      <c r="DG46" s="746" t="str">
        <f t="shared" si="387"/>
        <v/>
      </c>
      <c r="DH46" s="722" t="str">
        <f t="shared" si="388"/>
        <v>20E</v>
      </c>
      <c r="DI46" s="715" t="str">
        <f t="shared" si="389"/>
        <v>GTS-120</v>
      </c>
      <c r="DJ46" s="715">
        <f t="shared" si="390"/>
        <v>875</v>
      </c>
      <c r="DK46" s="715" t="str">
        <f t="shared" si="391"/>
        <v>5%-7%</v>
      </c>
      <c r="DL46" s="729"/>
      <c r="DM46" s="718">
        <f t="shared" si="392"/>
        <v>0</v>
      </c>
      <c r="DN46" s="730"/>
      <c r="DO46" s="730"/>
      <c r="DP46" s="719" t="str">
        <f t="shared" si="393"/>
        <v/>
      </c>
      <c r="DQ46" s="1046" t="str">
        <f t="shared" si="394"/>
        <v/>
      </c>
      <c r="DR46" s="1058"/>
      <c r="DS46" s="746" t="str">
        <f t="shared" si="395"/>
        <v/>
      </c>
      <c r="DT46" s="731">
        <f t="shared" si="396"/>
        <v>0</v>
      </c>
      <c r="DU46" s="1047" t="str">
        <f t="shared" si="397"/>
        <v/>
      </c>
      <c r="DV46" s="722" t="str">
        <f t="shared" si="398"/>
        <v>20E</v>
      </c>
      <c r="DW46" s="715" t="str">
        <f t="shared" si="399"/>
        <v>GTS-120</v>
      </c>
      <c r="DX46" s="715">
        <f t="shared" si="400"/>
        <v>875</v>
      </c>
      <c r="DY46" s="715" t="str">
        <f t="shared" si="401"/>
        <v>5%-7%</v>
      </c>
      <c r="DZ46" s="729"/>
      <c r="EA46" s="718">
        <f t="shared" si="402"/>
        <v>0</v>
      </c>
      <c r="EB46" s="730"/>
      <c r="EC46" s="730"/>
      <c r="ED46" s="719" t="str">
        <f t="shared" si="403"/>
        <v/>
      </c>
      <c r="EE46" s="1046" t="str">
        <f t="shared" si="404"/>
        <v/>
      </c>
      <c r="EF46" s="1058"/>
      <c r="EG46" s="746" t="str">
        <f t="shared" si="405"/>
        <v/>
      </c>
      <c r="EH46" s="722" t="str">
        <f t="shared" si="406"/>
        <v>20E</v>
      </c>
      <c r="EI46" s="715" t="str">
        <f t="shared" si="407"/>
        <v>GTS-120</v>
      </c>
      <c r="EJ46" s="715">
        <f t="shared" si="408"/>
        <v>875</v>
      </c>
      <c r="EK46" s="715" t="str">
        <f t="shared" si="409"/>
        <v>5%-7%</v>
      </c>
      <c r="EL46" s="729"/>
      <c r="EM46" s="718">
        <f t="shared" si="410"/>
        <v>0</v>
      </c>
      <c r="EN46" s="730"/>
      <c r="EO46" s="730"/>
      <c r="EP46" s="719" t="str">
        <f t="shared" si="411"/>
        <v/>
      </c>
      <c r="EQ46" s="1046" t="str">
        <f t="shared" si="412"/>
        <v/>
      </c>
      <c r="ER46" s="1058"/>
      <c r="ES46" s="746" t="str">
        <f t="shared" si="413"/>
        <v/>
      </c>
      <c r="ET46" s="722" t="str">
        <f t="shared" si="414"/>
        <v>20E</v>
      </c>
      <c r="EU46" s="715" t="str">
        <f t="shared" si="415"/>
        <v>GTS-120</v>
      </c>
      <c r="EV46" s="715">
        <f t="shared" si="416"/>
        <v>875</v>
      </c>
      <c r="EW46" s="715" t="str">
        <f t="shared" si="417"/>
        <v>5%-7%</v>
      </c>
      <c r="EX46" s="729"/>
      <c r="EY46" s="718">
        <f t="shared" si="418"/>
        <v>0</v>
      </c>
      <c r="EZ46" s="730"/>
      <c r="FA46" s="730"/>
      <c r="FB46" s="719" t="str">
        <f t="shared" si="419"/>
        <v/>
      </c>
      <c r="FC46" s="1046" t="str">
        <f t="shared" si="420"/>
        <v/>
      </c>
      <c r="FD46" s="1058"/>
      <c r="FE46" s="746" t="str">
        <f t="shared" si="421"/>
        <v/>
      </c>
      <c r="FF46" s="722" t="str">
        <f t="shared" si="422"/>
        <v>20E</v>
      </c>
      <c r="FG46" s="715" t="str">
        <f t="shared" si="423"/>
        <v>GTS-120</v>
      </c>
      <c r="FH46" s="715">
        <f t="shared" si="424"/>
        <v>875</v>
      </c>
      <c r="FI46" s="715" t="str">
        <f t="shared" si="425"/>
        <v>5%-7%</v>
      </c>
      <c r="FJ46" s="729"/>
      <c r="FK46" s="718">
        <f t="shared" si="426"/>
        <v>0</v>
      </c>
      <c r="FL46" s="730"/>
      <c r="FM46" s="730"/>
      <c r="FN46" s="719" t="str">
        <f t="shared" si="427"/>
        <v/>
      </c>
      <c r="FO46" s="1046" t="str">
        <f t="shared" si="428"/>
        <v/>
      </c>
      <c r="FP46" s="1058"/>
      <c r="FQ46" s="746" t="str">
        <f t="shared" si="429"/>
        <v/>
      </c>
      <c r="FR46" s="722" t="str">
        <f t="shared" si="430"/>
        <v>20E</v>
      </c>
      <c r="FS46" s="715" t="str">
        <f t="shared" si="431"/>
        <v>GTS-120</v>
      </c>
      <c r="FT46" s="715">
        <f t="shared" si="432"/>
        <v>875</v>
      </c>
      <c r="FU46" s="715" t="str">
        <f t="shared" si="433"/>
        <v>5%-7%</v>
      </c>
      <c r="FV46" s="729"/>
      <c r="FW46" s="718">
        <f t="shared" si="434"/>
        <v>0</v>
      </c>
      <c r="FX46" s="730"/>
      <c r="FY46" s="730"/>
      <c r="FZ46" s="719" t="str">
        <f t="shared" si="435"/>
        <v/>
      </c>
      <c r="GA46" s="1046" t="str">
        <f t="shared" si="436"/>
        <v/>
      </c>
      <c r="GB46" s="1058"/>
      <c r="GC46" s="746" t="str">
        <f t="shared" si="437"/>
        <v/>
      </c>
      <c r="GD46" s="731">
        <f t="shared" si="438"/>
        <v>0</v>
      </c>
      <c r="GE46" s="1047" t="str">
        <f t="shared" si="439"/>
        <v/>
      </c>
      <c r="GF46" s="722" t="str">
        <f t="shared" si="440"/>
        <v>20E</v>
      </c>
      <c r="GG46" s="715" t="str">
        <f t="shared" si="441"/>
        <v>GTS-120</v>
      </c>
      <c r="GH46" s="715">
        <f t="shared" si="442"/>
        <v>875</v>
      </c>
      <c r="GI46" s="715" t="str">
        <f t="shared" si="443"/>
        <v>5%-7%</v>
      </c>
      <c r="GJ46" s="729"/>
      <c r="GK46" s="718">
        <f t="shared" si="444"/>
        <v>0</v>
      </c>
      <c r="GL46" s="730"/>
      <c r="GM46" s="730"/>
      <c r="GN46" s="719" t="str">
        <f t="shared" si="445"/>
        <v/>
      </c>
      <c r="GO46" s="1046" t="str">
        <f t="shared" si="446"/>
        <v/>
      </c>
      <c r="GP46" s="1058"/>
      <c r="GQ46" s="746" t="str">
        <f t="shared" si="447"/>
        <v/>
      </c>
      <c r="GR46" s="722" t="str">
        <f t="shared" si="448"/>
        <v>20E</v>
      </c>
      <c r="GS46" s="715" t="str">
        <f t="shared" si="449"/>
        <v>GTS-120</v>
      </c>
      <c r="GT46" s="715">
        <f t="shared" si="450"/>
        <v>875</v>
      </c>
      <c r="GU46" s="715" t="str">
        <f t="shared" si="451"/>
        <v>5%-7%</v>
      </c>
      <c r="GV46" s="729"/>
      <c r="GW46" s="718">
        <f t="shared" si="452"/>
        <v>0</v>
      </c>
      <c r="GX46" s="730"/>
      <c r="GY46" s="730"/>
      <c r="GZ46" s="719" t="str">
        <f t="shared" si="453"/>
        <v/>
      </c>
      <c r="HA46" s="1046" t="str">
        <f t="shared" si="454"/>
        <v/>
      </c>
      <c r="HB46" s="1058"/>
      <c r="HC46" s="746" t="str">
        <f t="shared" si="455"/>
        <v/>
      </c>
      <c r="HD46" s="722" t="str">
        <f t="shared" si="456"/>
        <v>20E</v>
      </c>
      <c r="HE46" s="715" t="str">
        <f t="shared" si="457"/>
        <v>GTS-120</v>
      </c>
      <c r="HF46" s="715">
        <f t="shared" si="458"/>
        <v>875</v>
      </c>
      <c r="HG46" s="715" t="str">
        <f t="shared" si="459"/>
        <v>5%-7%</v>
      </c>
      <c r="HH46" s="729"/>
      <c r="HI46" s="718">
        <f t="shared" si="460"/>
        <v>0</v>
      </c>
      <c r="HJ46" s="730"/>
      <c r="HK46" s="730"/>
      <c r="HL46" s="719" t="str">
        <f t="shared" si="461"/>
        <v/>
      </c>
      <c r="HM46" s="1046" t="str">
        <f t="shared" si="462"/>
        <v/>
      </c>
      <c r="HN46" s="1058"/>
      <c r="HO46" s="746" t="str">
        <f t="shared" si="463"/>
        <v/>
      </c>
      <c r="HP46" s="722" t="str">
        <f t="shared" si="464"/>
        <v>20E</v>
      </c>
      <c r="HQ46" s="715" t="str">
        <f t="shared" si="465"/>
        <v>GTS-120</v>
      </c>
      <c r="HR46" s="715">
        <f t="shared" si="466"/>
        <v>875</v>
      </c>
      <c r="HS46" s="715" t="str">
        <f t="shared" si="467"/>
        <v>5%-7%</v>
      </c>
      <c r="HT46" s="729"/>
      <c r="HU46" s="718">
        <f t="shared" si="468"/>
        <v>0</v>
      </c>
      <c r="HV46" s="730"/>
      <c r="HW46" s="730"/>
      <c r="HX46" s="719" t="str">
        <f t="shared" si="469"/>
        <v/>
      </c>
      <c r="HY46" s="1046" t="str">
        <f t="shared" si="470"/>
        <v/>
      </c>
      <c r="HZ46" s="1058"/>
      <c r="IA46" s="746" t="str">
        <f t="shared" si="471"/>
        <v/>
      </c>
      <c r="IB46" s="722" t="str">
        <f t="shared" si="472"/>
        <v>20E</v>
      </c>
      <c r="IC46" s="715" t="str">
        <f t="shared" si="473"/>
        <v>GTS-120</v>
      </c>
      <c r="ID46" s="715">
        <f t="shared" si="474"/>
        <v>875</v>
      </c>
      <c r="IE46" s="715" t="str">
        <f t="shared" si="475"/>
        <v>5%-7%</v>
      </c>
      <c r="IF46" s="729"/>
      <c r="IG46" s="718">
        <f t="shared" si="476"/>
        <v>0</v>
      </c>
      <c r="IH46" s="730"/>
      <c r="II46" s="730"/>
      <c r="IJ46" s="719" t="str">
        <f t="shared" si="477"/>
        <v/>
      </c>
      <c r="IK46" s="1046" t="str">
        <f t="shared" si="478"/>
        <v/>
      </c>
      <c r="IL46" s="1058"/>
      <c r="IM46" s="746" t="str">
        <f t="shared" si="479"/>
        <v/>
      </c>
      <c r="IN46" s="731">
        <f t="shared" si="480"/>
        <v>0</v>
      </c>
      <c r="IO46" s="1047" t="str">
        <f t="shared" si="481"/>
        <v/>
      </c>
      <c r="IP46" s="722" t="str">
        <f t="shared" si="482"/>
        <v>20E</v>
      </c>
      <c r="IQ46" s="715" t="str">
        <f t="shared" si="483"/>
        <v>GTS-120</v>
      </c>
      <c r="IR46" s="715">
        <f t="shared" si="484"/>
        <v>875</v>
      </c>
      <c r="IS46" s="715" t="str">
        <f t="shared" si="485"/>
        <v>5%-7%</v>
      </c>
      <c r="IT46" s="729"/>
      <c r="IU46" s="718">
        <f t="shared" si="486"/>
        <v>0</v>
      </c>
      <c r="IV46" s="730"/>
      <c r="IW46" s="730"/>
      <c r="IX46" s="719" t="str">
        <f t="shared" si="487"/>
        <v/>
      </c>
      <c r="IY46" s="1046" t="str">
        <f t="shared" si="488"/>
        <v/>
      </c>
      <c r="IZ46" s="1058"/>
      <c r="JA46" s="746" t="str">
        <f t="shared" si="489"/>
        <v/>
      </c>
      <c r="JB46" s="722" t="str">
        <f t="shared" si="490"/>
        <v>20E</v>
      </c>
      <c r="JC46" s="715" t="str">
        <f t="shared" si="491"/>
        <v>GTS-120</v>
      </c>
      <c r="JD46" s="715">
        <f t="shared" si="492"/>
        <v>875</v>
      </c>
      <c r="JE46" s="715" t="str">
        <f t="shared" si="493"/>
        <v>5%-7%</v>
      </c>
      <c r="JF46" s="729"/>
      <c r="JG46" s="718">
        <f t="shared" si="494"/>
        <v>0</v>
      </c>
      <c r="JH46" s="730"/>
      <c r="JI46" s="730"/>
      <c r="JJ46" s="719" t="str">
        <f t="shared" si="495"/>
        <v/>
      </c>
      <c r="JK46" s="1046" t="str">
        <f t="shared" si="496"/>
        <v/>
      </c>
      <c r="JL46" s="1058"/>
      <c r="JM46" s="746" t="str">
        <f t="shared" si="497"/>
        <v/>
      </c>
      <c r="JN46" s="722" t="str">
        <f t="shared" si="498"/>
        <v>20E</v>
      </c>
      <c r="JO46" s="715" t="str">
        <f t="shared" si="499"/>
        <v>GTS-120</v>
      </c>
      <c r="JP46" s="715">
        <f t="shared" si="500"/>
        <v>875</v>
      </c>
      <c r="JQ46" s="715" t="str">
        <f t="shared" si="501"/>
        <v>5%-7%</v>
      </c>
      <c r="JR46" s="729"/>
      <c r="JS46" s="718">
        <f t="shared" si="502"/>
        <v>0</v>
      </c>
      <c r="JT46" s="730"/>
      <c r="JU46" s="730"/>
      <c r="JV46" s="719" t="str">
        <f t="shared" si="503"/>
        <v/>
      </c>
      <c r="JW46" s="1046" t="str">
        <f t="shared" si="504"/>
        <v/>
      </c>
      <c r="JX46" s="1058"/>
      <c r="JY46" s="746" t="str">
        <f t="shared" si="505"/>
        <v/>
      </c>
      <c r="JZ46" s="722" t="str">
        <f t="shared" si="506"/>
        <v>20E</v>
      </c>
      <c r="KA46" s="715" t="str">
        <f t="shared" si="507"/>
        <v>GTS-120</v>
      </c>
      <c r="KB46" s="715">
        <f t="shared" si="508"/>
        <v>875</v>
      </c>
      <c r="KC46" s="715" t="str">
        <f t="shared" si="509"/>
        <v>5%-7%</v>
      </c>
      <c r="KD46" s="729"/>
      <c r="KE46" s="718">
        <f t="shared" si="510"/>
        <v>0</v>
      </c>
      <c r="KF46" s="730"/>
      <c r="KG46" s="730"/>
      <c r="KH46" s="719" t="str">
        <f t="shared" si="511"/>
        <v/>
      </c>
      <c r="KI46" s="1046" t="str">
        <f t="shared" si="512"/>
        <v/>
      </c>
      <c r="KJ46" s="1058"/>
      <c r="KK46" s="746" t="str">
        <f t="shared" si="513"/>
        <v/>
      </c>
      <c r="KL46" s="722" t="str">
        <f t="shared" si="514"/>
        <v>20E</v>
      </c>
      <c r="KM46" s="715" t="str">
        <f t="shared" si="515"/>
        <v>GTS-120</v>
      </c>
      <c r="KN46" s="715">
        <f t="shared" si="516"/>
        <v>875</v>
      </c>
      <c r="KO46" s="715" t="str">
        <f t="shared" si="517"/>
        <v>5%-7%</v>
      </c>
      <c r="KP46" s="729"/>
      <c r="KQ46" s="718">
        <f t="shared" si="518"/>
        <v>0</v>
      </c>
      <c r="KR46" s="730"/>
      <c r="KS46" s="730"/>
      <c r="KT46" s="719" t="str">
        <f t="shared" si="519"/>
        <v/>
      </c>
      <c r="KU46" s="1046" t="str">
        <f t="shared" si="520"/>
        <v/>
      </c>
      <c r="KV46" s="1058"/>
      <c r="KW46" s="746" t="str">
        <f t="shared" si="521"/>
        <v/>
      </c>
      <c r="KX46" s="731">
        <f t="shared" si="522"/>
        <v>0</v>
      </c>
      <c r="KY46" s="1047" t="str">
        <f t="shared" si="523"/>
        <v/>
      </c>
    </row>
    <row r="47" spans="1:311" ht="15.75">
      <c r="A47" s="323" t="s">
        <v>67</v>
      </c>
      <c r="B47" s="760" t="s">
        <v>210</v>
      </c>
      <c r="C47" s="26" t="str">
        <f>VLOOKUP($B47,'OP Info'!$C$67:$H$98,4,FALSE)</f>
        <v>GTS-120</v>
      </c>
      <c r="D47" s="26">
        <f>VLOOKUP($B47,'OP Info'!$C$67:$H$98,3,FALSE)</f>
        <v>875</v>
      </c>
      <c r="E47" s="734" t="str">
        <f>CONCATENATE(VLOOKUP($B47,'OP Info'!$C$67:$J$101,5,FALSE),"%-",VLOOKUP($B47,'OP Info'!$C$67:$J$101,6,FALSE),"%")</f>
        <v>5%-7%</v>
      </c>
      <c r="F47" s="90"/>
      <c r="G47" s="374">
        <f t="shared" si="318"/>
        <v>0</v>
      </c>
      <c r="H47" s="24"/>
      <c r="I47" s="24"/>
      <c r="J47" s="403" t="str">
        <f t="shared" si="319"/>
        <v/>
      </c>
      <c r="K47" s="987" t="str">
        <f t="shared" si="320"/>
        <v/>
      </c>
      <c r="L47" s="25"/>
      <c r="M47" s="762" t="str">
        <f t="shared" si="321"/>
        <v/>
      </c>
      <c r="N47" s="28" t="str">
        <f t="shared" si="322"/>
        <v>40D</v>
      </c>
      <c r="O47" s="26" t="str">
        <f t="shared" si="323"/>
        <v>GTS-120</v>
      </c>
      <c r="P47" s="26">
        <f t="shared" si="324"/>
        <v>875</v>
      </c>
      <c r="Q47" s="26" t="str">
        <f t="shared" si="325"/>
        <v>5%-7%</v>
      </c>
      <c r="R47" s="90"/>
      <c r="S47" s="374">
        <f t="shared" si="326"/>
        <v>0</v>
      </c>
      <c r="T47" s="24"/>
      <c r="U47" s="24"/>
      <c r="V47" s="403" t="str">
        <f t="shared" si="327"/>
        <v/>
      </c>
      <c r="W47" s="987" t="str">
        <f t="shared" si="328"/>
        <v/>
      </c>
      <c r="X47" s="25"/>
      <c r="Y47" s="739" t="str">
        <f t="shared" si="329"/>
        <v/>
      </c>
      <c r="Z47" s="28" t="str">
        <f t="shared" si="330"/>
        <v>40D</v>
      </c>
      <c r="AA47" s="26" t="str">
        <f t="shared" si="331"/>
        <v>GTS-120</v>
      </c>
      <c r="AB47" s="26">
        <f t="shared" si="332"/>
        <v>875</v>
      </c>
      <c r="AC47" s="26" t="str">
        <f t="shared" si="333"/>
        <v>5%-7%</v>
      </c>
      <c r="AD47" s="90"/>
      <c r="AE47" s="374">
        <f t="shared" si="334"/>
        <v>0</v>
      </c>
      <c r="AF47" s="24"/>
      <c r="AG47" s="24"/>
      <c r="AH47" s="403" t="str">
        <f t="shared" si="335"/>
        <v/>
      </c>
      <c r="AI47" s="987" t="str">
        <f t="shared" si="336"/>
        <v/>
      </c>
      <c r="AJ47" s="25"/>
      <c r="AK47" s="739" t="str">
        <f t="shared" si="337"/>
        <v/>
      </c>
      <c r="AL47" s="28" t="str">
        <f t="shared" si="338"/>
        <v>40D</v>
      </c>
      <c r="AM47" s="26" t="str">
        <f t="shared" si="339"/>
        <v>GTS-120</v>
      </c>
      <c r="AN47" s="26">
        <f t="shared" si="340"/>
        <v>875</v>
      </c>
      <c r="AO47" s="26" t="str">
        <f t="shared" si="341"/>
        <v>5%-7%</v>
      </c>
      <c r="AP47" s="90"/>
      <c r="AQ47" s="374">
        <f t="shared" si="342"/>
        <v>0</v>
      </c>
      <c r="AR47" s="24"/>
      <c r="AS47" s="24"/>
      <c r="AT47" s="403" t="str">
        <f t="shared" si="343"/>
        <v/>
      </c>
      <c r="AU47" s="987" t="str">
        <f t="shared" si="344"/>
        <v/>
      </c>
      <c r="AV47" s="25"/>
      <c r="AW47" s="739" t="str">
        <f t="shared" si="345"/>
        <v/>
      </c>
      <c r="AX47" s="28" t="str">
        <f t="shared" si="346"/>
        <v>40D</v>
      </c>
      <c r="AY47" s="26" t="str">
        <f t="shared" si="347"/>
        <v>GTS-120</v>
      </c>
      <c r="AZ47" s="26">
        <f t="shared" si="348"/>
        <v>875</v>
      </c>
      <c r="BA47" s="26" t="str">
        <f t="shared" si="349"/>
        <v>5%-7%</v>
      </c>
      <c r="BB47" s="90"/>
      <c r="BC47" s="374">
        <f t="shared" si="350"/>
        <v>0</v>
      </c>
      <c r="BD47" s="24"/>
      <c r="BE47" s="24"/>
      <c r="BF47" s="403" t="str">
        <f t="shared" si="351"/>
        <v/>
      </c>
      <c r="BG47" s="987" t="str">
        <f t="shared" si="352"/>
        <v/>
      </c>
      <c r="BH47" s="25"/>
      <c r="BI47" s="739" t="str">
        <f t="shared" si="353"/>
        <v/>
      </c>
      <c r="BJ47" s="740">
        <f t="shared" si="354"/>
        <v>0</v>
      </c>
      <c r="BK47" s="988" t="str">
        <f t="shared" si="355"/>
        <v/>
      </c>
      <c r="BL47" s="28" t="str">
        <f t="shared" si="356"/>
        <v>40D</v>
      </c>
      <c r="BM47" s="26" t="str">
        <f t="shared" si="357"/>
        <v>GTS-120</v>
      </c>
      <c r="BN47" s="26">
        <f t="shared" si="358"/>
        <v>875</v>
      </c>
      <c r="BO47" s="26" t="str">
        <f t="shared" si="359"/>
        <v>5%-7%</v>
      </c>
      <c r="BP47" s="90"/>
      <c r="BQ47" s="374">
        <f t="shared" si="360"/>
        <v>0</v>
      </c>
      <c r="BR47" s="24"/>
      <c r="BS47" s="24"/>
      <c r="BT47" s="403" t="str">
        <f t="shared" si="361"/>
        <v/>
      </c>
      <c r="BU47" s="987" t="str">
        <f t="shared" si="362"/>
        <v/>
      </c>
      <c r="BV47" s="25"/>
      <c r="BW47" s="744" t="str">
        <f t="shared" si="363"/>
        <v/>
      </c>
      <c r="BX47" s="28" t="str">
        <f t="shared" si="364"/>
        <v>40D</v>
      </c>
      <c r="BY47" s="26" t="str">
        <f t="shared" si="365"/>
        <v>GTS-120</v>
      </c>
      <c r="BZ47" s="26">
        <f t="shared" si="366"/>
        <v>875</v>
      </c>
      <c r="CA47" s="26" t="str">
        <f t="shared" si="367"/>
        <v>5%-7%</v>
      </c>
      <c r="CB47" s="90"/>
      <c r="CC47" s="374">
        <f t="shared" si="368"/>
        <v>0</v>
      </c>
      <c r="CD47" s="24"/>
      <c r="CE47" s="24"/>
      <c r="CF47" s="403" t="str">
        <f t="shared" si="369"/>
        <v/>
      </c>
      <c r="CG47" s="987" t="str">
        <f t="shared" si="370"/>
        <v/>
      </c>
      <c r="CH47" s="25"/>
      <c r="CI47" s="744" t="str">
        <f t="shared" si="371"/>
        <v/>
      </c>
      <c r="CJ47" s="28" t="str">
        <f t="shared" si="372"/>
        <v>40D</v>
      </c>
      <c r="CK47" s="26" t="str">
        <f t="shared" si="373"/>
        <v>GTS-120</v>
      </c>
      <c r="CL47" s="26">
        <f t="shared" si="374"/>
        <v>875</v>
      </c>
      <c r="CM47" s="26" t="str">
        <f t="shared" si="375"/>
        <v>5%-7%</v>
      </c>
      <c r="CN47" s="90"/>
      <c r="CO47" s="374">
        <f t="shared" si="376"/>
        <v>0</v>
      </c>
      <c r="CP47" s="24"/>
      <c r="CQ47" s="24"/>
      <c r="CR47" s="403" t="str">
        <f t="shared" si="377"/>
        <v/>
      </c>
      <c r="CS47" s="987" t="str">
        <f t="shared" si="378"/>
        <v/>
      </c>
      <c r="CT47" s="25"/>
      <c r="CU47" s="744" t="str">
        <f t="shared" si="379"/>
        <v/>
      </c>
      <c r="CV47" s="28" t="str">
        <f t="shared" si="380"/>
        <v>40D</v>
      </c>
      <c r="CW47" s="26" t="str">
        <f t="shared" si="381"/>
        <v>GTS-120</v>
      </c>
      <c r="CX47" s="26">
        <f t="shared" si="382"/>
        <v>875</v>
      </c>
      <c r="CY47" s="26" t="str">
        <f t="shared" si="383"/>
        <v>5%-7%</v>
      </c>
      <c r="CZ47" s="90"/>
      <c r="DA47" s="374">
        <f t="shared" si="384"/>
        <v>0</v>
      </c>
      <c r="DB47" s="24"/>
      <c r="DC47" s="24"/>
      <c r="DD47" s="403" t="str">
        <f t="shared" si="385"/>
        <v/>
      </c>
      <c r="DE47" s="987" t="str">
        <f t="shared" si="386"/>
        <v/>
      </c>
      <c r="DF47" s="25"/>
      <c r="DG47" s="744" t="str">
        <f t="shared" si="387"/>
        <v/>
      </c>
      <c r="DH47" s="28" t="str">
        <f t="shared" si="388"/>
        <v>40D</v>
      </c>
      <c r="DI47" s="26" t="str">
        <f t="shared" si="389"/>
        <v>GTS-120</v>
      </c>
      <c r="DJ47" s="26">
        <f t="shared" si="390"/>
        <v>875</v>
      </c>
      <c r="DK47" s="26" t="str">
        <f t="shared" si="391"/>
        <v>5%-7%</v>
      </c>
      <c r="DL47" s="90"/>
      <c r="DM47" s="374">
        <f t="shared" si="392"/>
        <v>0</v>
      </c>
      <c r="DN47" s="24"/>
      <c r="DO47" s="24"/>
      <c r="DP47" s="403" t="str">
        <f t="shared" si="393"/>
        <v/>
      </c>
      <c r="DQ47" s="987" t="str">
        <f t="shared" si="394"/>
        <v/>
      </c>
      <c r="DR47" s="25"/>
      <c r="DS47" s="744" t="str">
        <f t="shared" si="395"/>
        <v/>
      </c>
      <c r="DT47" s="740">
        <f t="shared" si="396"/>
        <v>0</v>
      </c>
      <c r="DU47" s="988" t="str">
        <f t="shared" si="397"/>
        <v/>
      </c>
      <c r="DV47" s="28" t="str">
        <f t="shared" si="398"/>
        <v>40D</v>
      </c>
      <c r="DW47" s="26" t="str">
        <f t="shared" si="399"/>
        <v>GTS-120</v>
      </c>
      <c r="DX47" s="26">
        <f t="shared" si="400"/>
        <v>875</v>
      </c>
      <c r="DY47" s="26" t="str">
        <f t="shared" si="401"/>
        <v>5%-7%</v>
      </c>
      <c r="DZ47" s="90"/>
      <c r="EA47" s="374">
        <f t="shared" si="402"/>
        <v>0</v>
      </c>
      <c r="EB47" s="24"/>
      <c r="EC47" s="24"/>
      <c r="ED47" s="403" t="str">
        <f t="shared" si="403"/>
        <v/>
      </c>
      <c r="EE47" s="987" t="str">
        <f t="shared" si="404"/>
        <v/>
      </c>
      <c r="EF47" s="25"/>
      <c r="EG47" s="744" t="str">
        <f t="shared" si="405"/>
        <v/>
      </c>
      <c r="EH47" s="28" t="str">
        <f t="shared" si="406"/>
        <v>40D</v>
      </c>
      <c r="EI47" s="26" t="str">
        <f t="shared" si="407"/>
        <v>GTS-120</v>
      </c>
      <c r="EJ47" s="26">
        <f t="shared" si="408"/>
        <v>875</v>
      </c>
      <c r="EK47" s="26" t="str">
        <f t="shared" si="409"/>
        <v>5%-7%</v>
      </c>
      <c r="EL47" s="90"/>
      <c r="EM47" s="374">
        <f t="shared" si="410"/>
        <v>0</v>
      </c>
      <c r="EN47" s="24"/>
      <c r="EO47" s="24"/>
      <c r="EP47" s="403" t="str">
        <f t="shared" si="411"/>
        <v/>
      </c>
      <c r="EQ47" s="987" t="str">
        <f t="shared" si="412"/>
        <v/>
      </c>
      <c r="ER47" s="25"/>
      <c r="ES47" s="744" t="str">
        <f t="shared" si="413"/>
        <v/>
      </c>
      <c r="ET47" s="28" t="str">
        <f t="shared" si="414"/>
        <v>40D</v>
      </c>
      <c r="EU47" s="26" t="str">
        <f t="shared" si="415"/>
        <v>GTS-120</v>
      </c>
      <c r="EV47" s="26">
        <f t="shared" si="416"/>
        <v>875</v>
      </c>
      <c r="EW47" s="26" t="str">
        <f t="shared" si="417"/>
        <v>5%-7%</v>
      </c>
      <c r="EX47" s="90"/>
      <c r="EY47" s="374">
        <f t="shared" si="418"/>
        <v>0</v>
      </c>
      <c r="EZ47" s="24"/>
      <c r="FA47" s="24"/>
      <c r="FB47" s="403" t="str">
        <f t="shared" si="419"/>
        <v/>
      </c>
      <c r="FC47" s="987" t="str">
        <f t="shared" si="420"/>
        <v/>
      </c>
      <c r="FD47" s="25"/>
      <c r="FE47" s="744" t="str">
        <f t="shared" si="421"/>
        <v/>
      </c>
      <c r="FF47" s="28" t="str">
        <f t="shared" si="422"/>
        <v>40D</v>
      </c>
      <c r="FG47" s="26" t="str">
        <f t="shared" si="423"/>
        <v>GTS-120</v>
      </c>
      <c r="FH47" s="26">
        <f t="shared" si="424"/>
        <v>875</v>
      </c>
      <c r="FI47" s="26" t="str">
        <f t="shared" si="425"/>
        <v>5%-7%</v>
      </c>
      <c r="FJ47" s="90"/>
      <c r="FK47" s="374">
        <f t="shared" si="426"/>
        <v>0</v>
      </c>
      <c r="FL47" s="24"/>
      <c r="FM47" s="24"/>
      <c r="FN47" s="403" t="str">
        <f t="shared" si="427"/>
        <v/>
      </c>
      <c r="FO47" s="987" t="str">
        <f t="shared" si="428"/>
        <v/>
      </c>
      <c r="FP47" s="25"/>
      <c r="FQ47" s="744" t="str">
        <f t="shared" si="429"/>
        <v/>
      </c>
      <c r="FR47" s="28" t="str">
        <f t="shared" si="430"/>
        <v>40D</v>
      </c>
      <c r="FS47" s="26" t="str">
        <f t="shared" si="431"/>
        <v>GTS-120</v>
      </c>
      <c r="FT47" s="26">
        <f t="shared" si="432"/>
        <v>875</v>
      </c>
      <c r="FU47" s="26" t="str">
        <f t="shared" si="433"/>
        <v>5%-7%</v>
      </c>
      <c r="FV47" s="90"/>
      <c r="FW47" s="374">
        <f t="shared" si="434"/>
        <v>0</v>
      </c>
      <c r="FX47" s="24"/>
      <c r="FY47" s="24"/>
      <c r="FZ47" s="403" t="str">
        <f t="shared" si="435"/>
        <v/>
      </c>
      <c r="GA47" s="987" t="str">
        <f t="shared" si="436"/>
        <v/>
      </c>
      <c r="GB47" s="25"/>
      <c r="GC47" s="744" t="str">
        <f t="shared" si="437"/>
        <v/>
      </c>
      <c r="GD47" s="740">
        <f t="shared" si="438"/>
        <v>0</v>
      </c>
      <c r="GE47" s="988" t="str">
        <f t="shared" si="439"/>
        <v/>
      </c>
      <c r="GF47" s="28" t="str">
        <f t="shared" si="440"/>
        <v>40D</v>
      </c>
      <c r="GG47" s="26" t="str">
        <f t="shared" si="441"/>
        <v>GTS-120</v>
      </c>
      <c r="GH47" s="26">
        <f t="shared" si="442"/>
        <v>875</v>
      </c>
      <c r="GI47" s="26" t="str">
        <f t="shared" si="443"/>
        <v>5%-7%</v>
      </c>
      <c r="GJ47" s="90"/>
      <c r="GK47" s="374">
        <f t="shared" si="444"/>
        <v>0</v>
      </c>
      <c r="GL47" s="24"/>
      <c r="GM47" s="24"/>
      <c r="GN47" s="403" t="str">
        <f t="shared" si="445"/>
        <v/>
      </c>
      <c r="GO47" s="987" t="str">
        <f t="shared" si="446"/>
        <v/>
      </c>
      <c r="GP47" s="25"/>
      <c r="GQ47" s="744" t="str">
        <f t="shared" si="447"/>
        <v/>
      </c>
      <c r="GR47" s="28" t="str">
        <f t="shared" si="448"/>
        <v>40D</v>
      </c>
      <c r="GS47" s="26" t="str">
        <f t="shared" si="449"/>
        <v>GTS-120</v>
      </c>
      <c r="GT47" s="26">
        <f t="shared" si="450"/>
        <v>875</v>
      </c>
      <c r="GU47" s="26" t="str">
        <f t="shared" si="451"/>
        <v>5%-7%</v>
      </c>
      <c r="GV47" s="90"/>
      <c r="GW47" s="374">
        <f t="shared" si="452"/>
        <v>0</v>
      </c>
      <c r="GX47" s="24"/>
      <c r="GY47" s="24"/>
      <c r="GZ47" s="403" t="str">
        <f t="shared" si="453"/>
        <v/>
      </c>
      <c r="HA47" s="987" t="str">
        <f t="shared" si="454"/>
        <v/>
      </c>
      <c r="HB47" s="25"/>
      <c r="HC47" s="744" t="str">
        <f t="shared" si="455"/>
        <v/>
      </c>
      <c r="HD47" s="28" t="str">
        <f t="shared" si="456"/>
        <v>40D</v>
      </c>
      <c r="HE47" s="26" t="str">
        <f t="shared" si="457"/>
        <v>GTS-120</v>
      </c>
      <c r="HF47" s="26">
        <f t="shared" si="458"/>
        <v>875</v>
      </c>
      <c r="HG47" s="26" t="str">
        <f t="shared" si="459"/>
        <v>5%-7%</v>
      </c>
      <c r="HH47" s="90"/>
      <c r="HI47" s="374">
        <f t="shared" si="460"/>
        <v>0</v>
      </c>
      <c r="HJ47" s="24"/>
      <c r="HK47" s="24"/>
      <c r="HL47" s="403" t="str">
        <f t="shared" si="461"/>
        <v/>
      </c>
      <c r="HM47" s="987" t="str">
        <f t="shared" si="462"/>
        <v/>
      </c>
      <c r="HN47" s="25"/>
      <c r="HO47" s="744" t="str">
        <f t="shared" si="463"/>
        <v/>
      </c>
      <c r="HP47" s="28" t="str">
        <f t="shared" si="464"/>
        <v>40D</v>
      </c>
      <c r="HQ47" s="26" t="str">
        <f t="shared" si="465"/>
        <v>GTS-120</v>
      </c>
      <c r="HR47" s="26">
        <f t="shared" si="466"/>
        <v>875</v>
      </c>
      <c r="HS47" s="26" t="str">
        <f t="shared" si="467"/>
        <v>5%-7%</v>
      </c>
      <c r="HT47" s="90"/>
      <c r="HU47" s="374">
        <f t="shared" si="468"/>
        <v>0</v>
      </c>
      <c r="HV47" s="24"/>
      <c r="HW47" s="24"/>
      <c r="HX47" s="403" t="str">
        <f t="shared" si="469"/>
        <v/>
      </c>
      <c r="HY47" s="987" t="str">
        <f t="shared" si="470"/>
        <v/>
      </c>
      <c r="HZ47" s="25"/>
      <c r="IA47" s="744" t="str">
        <f t="shared" si="471"/>
        <v/>
      </c>
      <c r="IB47" s="28" t="str">
        <f t="shared" si="472"/>
        <v>40D</v>
      </c>
      <c r="IC47" s="26" t="str">
        <f t="shared" si="473"/>
        <v>GTS-120</v>
      </c>
      <c r="ID47" s="26">
        <f t="shared" si="474"/>
        <v>875</v>
      </c>
      <c r="IE47" s="26" t="str">
        <f t="shared" si="475"/>
        <v>5%-7%</v>
      </c>
      <c r="IF47" s="90"/>
      <c r="IG47" s="374">
        <f t="shared" si="476"/>
        <v>0</v>
      </c>
      <c r="IH47" s="24"/>
      <c r="II47" s="24"/>
      <c r="IJ47" s="403" t="str">
        <f t="shared" si="477"/>
        <v/>
      </c>
      <c r="IK47" s="987" t="str">
        <f t="shared" si="478"/>
        <v/>
      </c>
      <c r="IL47" s="25"/>
      <c r="IM47" s="744" t="str">
        <f t="shared" si="479"/>
        <v/>
      </c>
      <c r="IN47" s="740">
        <f t="shared" si="480"/>
        <v>0</v>
      </c>
      <c r="IO47" s="988" t="str">
        <f t="shared" si="481"/>
        <v/>
      </c>
      <c r="IP47" s="28" t="str">
        <f t="shared" si="482"/>
        <v>40D</v>
      </c>
      <c r="IQ47" s="26" t="str">
        <f t="shared" si="483"/>
        <v>GTS-120</v>
      </c>
      <c r="IR47" s="26">
        <f t="shared" si="484"/>
        <v>875</v>
      </c>
      <c r="IS47" s="26" t="str">
        <f t="shared" si="485"/>
        <v>5%-7%</v>
      </c>
      <c r="IT47" s="90"/>
      <c r="IU47" s="374">
        <f t="shared" si="486"/>
        <v>0</v>
      </c>
      <c r="IV47" s="24"/>
      <c r="IW47" s="24"/>
      <c r="IX47" s="403" t="str">
        <f t="shared" si="487"/>
        <v/>
      </c>
      <c r="IY47" s="987" t="str">
        <f t="shared" si="488"/>
        <v/>
      </c>
      <c r="IZ47" s="25"/>
      <c r="JA47" s="744" t="str">
        <f t="shared" si="489"/>
        <v/>
      </c>
      <c r="JB47" s="28" t="str">
        <f t="shared" si="490"/>
        <v>40D</v>
      </c>
      <c r="JC47" s="26" t="str">
        <f t="shared" si="491"/>
        <v>GTS-120</v>
      </c>
      <c r="JD47" s="26">
        <f t="shared" si="492"/>
        <v>875</v>
      </c>
      <c r="JE47" s="26" t="str">
        <f t="shared" si="493"/>
        <v>5%-7%</v>
      </c>
      <c r="JF47" s="90"/>
      <c r="JG47" s="374">
        <f t="shared" si="494"/>
        <v>0</v>
      </c>
      <c r="JH47" s="24"/>
      <c r="JI47" s="24"/>
      <c r="JJ47" s="403" t="str">
        <f t="shared" si="495"/>
        <v/>
      </c>
      <c r="JK47" s="987" t="str">
        <f t="shared" si="496"/>
        <v/>
      </c>
      <c r="JL47" s="25"/>
      <c r="JM47" s="744" t="str">
        <f t="shared" si="497"/>
        <v/>
      </c>
      <c r="JN47" s="28" t="str">
        <f t="shared" si="498"/>
        <v>40D</v>
      </c>
      <c r="JO47" s="26" t="str">
        <f t="shared" si="499"/>
        <v>GTS-120</v>
      </c>
      <c r="JP47" s="26">
        <f t="shared" si="500"/>
        <v>875</v>
      </c>
      <c r="JQ47" s="26" t="str">
        <f t="shared" si="501"/>
        <v>5%-7%</v>
      </c>
      <c r="JR47" s="90"/>
      <c r="JS47" s="374">
        <f t="shared" si="502"/>
        <v>0</v>
      </c>
      <c r="JT47" s="24"/>
      <c r="JU47" s="24"/>
      <c r="JV47" s="403" t="str">
        <f t="shared" si="503"/>
        <v/>
      </c>
      <c r="JW47" s="987" t="str">
        <f t="shared" si="504"/>
        <v/>
      </c>
      <c r="JX47" s="25"/>
      <c r="JY47" s="744" t="str">
        <f t="shared" si="505"/>
        <v/>
      </c>
      <c r="JZ47" s="28" t="str">
        <f t="shared" si="506"/>
        <v>40D</v>
      </c>
      <c r="KA47" s="26" t="str">
        <f t="shared" si="507"/>
        <v>GTS-120</v>
      </c>
      <c r="KB47" s="26">
        <f t="shared" si="508"/>
        <v>875</v>
      </c>
      <c r="KC47" s="26" t="str">
        <f t="shared" si="509"/>
        <v>5%-7%</v>
      </c>
      <c r="KD47" s="90"/>
      <c r="KE47" s="374">
        <f t="shared" si="510"/>
        <v>0</v>
      </c>
      <c r="KF47" s="24"/>
      <c r="KG47" s="24"/>
      <c r="KH47" s="403" t="str">
        <f t="shared" si="511"/>
        <v/>
      </c>
      <c r="KI47" s="987" t="str">
        <f t="shared" si="512"/>
        <v/>
      </c>
      <c r="KJ47" s="25"/>
      <c r="KK47" s="744" t="str">
        <f t="shared" si="513"/>
        <v/>
      </c>
      <c r="KL47" s="28" t="str">
        <f t="shared" si="514"/>
        <v>40D</v>
      </c>
      <c r="KM47" s="26" t="str">
        <f t="shared" si="515"/>
        <v>GTS-120</v>
      </c>
      <c r="KN47" s="26">
        <f t="shared" si="516"/>
        <v>875</v>
      </c>
      <c r="KO47" s="26" t="str">
        <f t="shared" si="517"/>
        <v>5%-7%</v>
      </c>
      <c r="KP47" s="90"/>
      <c r="KQ47" s="374">
        <f t="shared" si="518"/>
        <v>0</v>
      </c>
      <c r="KR47" s="24"/>
      <c r="KS47" s="24"/>
      <c r="KT47" s="403" t="str">
        <f t="shared" si="519"/>
        <v/>
      </c>
      <c r="KU47" s="987" t="str">
        <f t="shared" si="520"/>
        <v/>
      </c>
      <c r="KV47" s="25"/>
      <c r="KW47" s="744" t="str">
        <f t="shared" si="521"/>
        <v/>
      </c>
      <c r="KX47" s="740">
        <f t="shared" si="522"/>
        <v>0</v>
      </c>
      <c r="KY47" s="988" t="str">
        <f t="shared" si="523"/>
        <v/>
      </c>
    </row>
    <row r="48" spans="1:311" ht="15.75">
      <c r="A48" s="323" t="s">
        <v>67</v>
      </c>
      <c r="B48" s="760" t="s">
        <v>212</v>
      </c>
      <c r="C48" s="26" t="str">
        <f>VLOOKUP($B48,'OP Info'!$C$67:$H$98,4,FALSE)</f>
        <v>GTS-120</v>
      </c>
      <c r="D48" s="26">
        <f>VLOOKUP($B48,'OP Info'!$C$67:$H$98,3,FALSE)</f>
        <v>875</v>
      </c>
      <c r="E48" s="734" t="str">
        <f>CONCATENATE(VLOOKUP($B48,'OP Info'!$C$67:$J$101,5,FALSE),"%-",VLOOKUP($B48,'OP Info'!$C$67:$J$101,6,FALSE),"%")</f>
        <v>5%-7%</v>
      </c>
      <c r="F48" s="90"/>
      <c r="G48" s="374">
        <f t="shared" si="318"/>
        <v>0</v>
      </c>
      <c r="H48" s="24"/>
      <c r="I48" s="24"/>
      <c r="J48" s="403" t="str">
        <f t="shared" si="319"/>
        <v/>
      </c>
      <c r="K48" s="987" t="str">
        <f t="shared" si="320"/>
        <v/>
      </c>
      <c r="L48" s="25"/>
      <c r="M48" s="762" t="str">
        <f t="shared" si="321"/>
        <v/>
      </c>
      <c r="N48" s="28" t="str">
        <f t="shared" si="322"/>
        <v>50D</v>
      </c>
      <c r="O48" s="26" t="str">
        <f t="shared" si="323"/>
        <v>GTS-120</v>
      </c>
      <c r="P48" s="26">
        <f t="shared" si="324"/>
        <v>875</v>
      </c>
      <c r="Q48" s="26" t="str">
        <f t="shared" si="325"/>
        <v>5%-7%</v>
      </c>
      <c r="R48" s="90"/>
      <c r="S48" s="374">
        <f t="shared" si="326"/>
        <v>0</v>
      </c>
      <c r="T48" s="24"/>
      <c r="U48" s="24"/>
      <c r="V48" s="403" t="str">
        <f t="shared" si="327"/>
        <v/>
      </c>
      <c r="W48" s="987" t="str">
        <f t="shared" si="328"/>
        <v/>
      </c>
      <c r="X48" s="25"/>
      <c r="Y48" s="739" t="str">
        <f t="shared" si="329"/>
        <v/>
      </c>
      <c r="Z48" s="28" t="str">
        <f t="shared" si="330"/>
        <v>50D</v>
      </c>
      <c r="AA48" s="26" t="str">
        <f t="shared" si="331"/>
        <v>GTS-120</v>
      </c>
      <c r="AB48" s="26">
        <f t="shared" si="332"/>
        <v>875</v>
      </c>
      <c r="AC48" s="26" t="str">
        <f t="shared" si="333"/>
        <v>5%-7%</v>
      </c>
      <c r="AD48" s="90"/>
      <c r="AE48" s="374">
        <f t="shared" si="334"/>
        <v>0</v>
      </c>
      <c r="AF48" s="24"/>
      <c r="AG48" s="24"/>
      <c r="AH48" s="403" t="str">
        <f t="shared" si="335"/>
        <v/>
      </c>
      <c r="AI48" s="987" t="str">
        <f t="shared" si="336"/>
        <v/>
      </c>
      <c r="AJ48" s="25"/>
      <c r="AK48" s="739" t="str">
        <f t="shared" si="337"/>
        <v/>
      </c>
      <c r="AL48" s="28" t="str">
        <f t="shared" si="338"/>
        <v>50D</v>
      </c>
      <c r="AM48" s="26" t="str">
        <f t="shared" si="339"/>
        <v>GTS-120</v>
      </c>
      <c r="AN48" s="26">
        <f t="shared" si="340"/>
        <v>875</v>
      </c>
      <c r="AO48" s="26" t="str">
        <f t="shared" si="341"/>
        <v>5%-7%</v>
      </c>
      <c r="AP48" s="90"/>
      <c r="AQ48" s="374">
        <f t="shared" si="342"/>
        <v>0</v>
      </c>
      <c r="AR48" s="24"/>
      <c r="AS48" s="24"/>
      <c r="AT48" s="403" t="str">
        <f t="shared" si="343"/>
        <v/>
      </c>
      <c r="AU48" s="987" t="str">
        <f t="shared" si="344"/>
        <v/>
      </c>
      <c r="AV48" s="25"/>
      <c r="AW48" s="739" t="str">
        <f t="shared" si="345"/>
        <v/>
      </c>
      <c r="AX48" s="28" t="str">
        <f t="shared" si="346"/>
        <v>50D</v>
      </c>
      <c r="AY48" s="26" t="str">
        <f t="shared" si="347"/>
        <v>GTS-120</v>
      </c>
      <c r="AZ48" s="26">
        <f t="shared" si="348"/>
        <v>875</v>
      </c>
      <c r="BA48" s="26" t="str">
        <f t="shared" si="349"/>
        <v>5%-7%</v>
      </c>
      <c r="BB48" s="90"/>
      <c r="BC48" s="374">
        <f t="shared" si="350"/>
        <v>0</v>
      </c>
      <c r="BD48" s="24"/>
      <c r="BE48" s="24"/>
      <c r="BF48" s="403" t="str">
        <f t="shared" si="351"/>
        <v/>
      </c>
      <c r="BG48" s="987" t="str">
        <f t="shared" si="352"/>
        <v/>
      </c>
      <c r="BH48" s="25"/>
      <c r="BI48" s="739" t="str">
        <f t="shared" si="353"/>
        <v/>
      </c>
      <c r="BJ48" s="740">
        <f t="shared" si="354"/>
        <v>0</v>
      </c>
      <c r="BK48" s="988" t="str">
        <f t="shared" si="355"/>
        <v/>
      </c>
      <c r="BL48" s="28" t="str">
        <f t="shared" si="356"/>
        <v>50D</v>
      </c>
      <c r="BM48" s="26" t="str">
        <f t="shared" si="357"/>
        <v>GTS-120</v>
      </c>
      <c r="BN48" s="26">
        <f t="shared" si="358"/>
        <v>875</v>
      </c>
      <c r="BO48" s="26" t="str">
        <f t="shared" si="359"/>
        <v>5%-7%</v>
      </c>
      <c r="BP48" s="90"/>
      <c r="BQ48" s="374">
        <f t="shared" si="360"/>
        <v>0</v>
      </c>
      <c r="BR48" s="24"/>
      <c r="BS48" s="24"/>
      <c r="BT48" s="403" t="str">
        <f t="shared" si="361"/>
        <v/>
      </c>
      <c r="BU48" s="987" t="str">
        <f t="shared" si="362"/>
        <v/>
      </c>
      <c r="BV48" s="25"/>
      <c r="BW48" s="744" t="str">
        <f t="shared" si="363"/>
        <v/>
      </c>
      <c r="BX48" s="28" t="str">
        <f t="shared" si="364"/>
        <v>50D</v>
      </c>
      <c r="BY48" s="26" t="str">
        <f t="shared" si="365"/>
        <v>GTS-120</v>
      </c>
      <c r="BZ48" s="26">
        <f t="shared" si="366"/>
        <v>875</v>
      </c>
      <c r="CA48" s="26" t="str">
        <f t="shared" si="367"/>
        <v>5%-7%</v>
      </c>
      <c r="CB48" s="90"/>
      <c r="CC48" s="374">
        <f t="shared" si="368"/>
        <v>0</v>
      </c>
      <c r="CD48" s="24"/>
      <c r="CE48" s="24"/>
      <c r="CF48" s="403" t="str">
        <f t="shared" si="369"/>
        <v/>
      </c>
      <c r="CG48" s="987" t="str">
        <f t="shared" si="370"/>
        <v/>
      </c>
      <c r="CH48" s="25"/>
      <c r="CI48" s="744" t="str">
        <f t="shared" si="371"/>
        <v/>
      </c>
      <c r="CJ48" s="28" t="str">
        <f t="shared" si="372"/>
        <v>50D</v>
      </c>
      <c r="CK48" s="26" t="str">
        <f t="shared" si="373"/>
        <v>GTS-120</v>
      </c>
      <c r="CL48" s="26">
        <f t="shared" si="374"/>
        <v>875</v>
      </c>
      <c r="CM48" s="26" t="str">
        <f t="shared" si="375"/>
        <v>5%-7%</v>
      </c>
      <c r="CN48" s="90"/>
      <c r="CO48" s="374">
        <f t="shared" si="376"/>
        <v>0</v>
      </c>
      <c r="CP48" s="24"/>
      <c r="CQ48" s="24"/>
      <c r="CR48" s="403" t="str">
        <f t="shared" si="377"/>
        <v/>
      </c>
      <c r="CS48" s="987" t="str">
        <f t="shared" si="378"/>
        <v/>
      </c>
      <c r="CT48" s="25"/>
      <c r="CU48" s="744" t="str">
        <f t="shared" si="379"/>
        <v/>
      </c>
      <c r="CV48" s="28" t="str">
        <f t="shared" si="380"/>
        <v>50D</v>
      </c>
      <c r="CW48" s="26" t="str">
        <f t="shared" si="381"/>
        <v>GTS-120</v>
      </c>
      <c r="CX48" s="26">
        <f t="shared" si="382"/>
        <v>875</v>
      </c>
      <c r="CY48" s="26" t="str">
        <f t="shared" si="383"/>
        <v>5%-7%</v>
      </c>
      <c r="CZ48" s="90"/>
      <c r="DA48" s="374">
        <f t="shared" si="384"/>
        <v>0</v>
      </c>
      <c r="DB48" s="24"/>
      <c r="DC48" s="24"/>
      <c r="DD48" s="403" t="str">
        <f t="shared" si="385"/>
        <v/>
      </c>
      <c r="DE48" s="987" t="str">
        <f t="shared" si="386"/>
        <v/>
      </c>
      <c r="DF48" s="25"/>
      <c r="DG48" s="744" t="str">
        <f t="shared" si="387"/>
        <v/>
      </c>
      <c r="DH48" s="28" t="str">
        <f t="shared" si="388"/>
        <v>50D</v>
      </c>
      <c r="DI48" s="26" t="str">
        <f t="shared" si="389"/>
        <v>GTS-120</v>
      </c>
      <c r="DJ48" s="26">
        <f t="shared" si="390"/>
        <v>875</v>
      </c>
      <c r="DK48" s="26" t="str">
        <f t="shared" si="391"/>
        <v>5%-7%</v>
      </c>
      <c r="DL48" s="90"/>
      <c r="DM48" s="374">
        <f t="shared" si="392"/>
        <v>0</v>
      </c>
      <c r="DN48" s="24"/>
      <c r="DO48" s="24"/>
      <c r="DP48" s="403" t="str">
        <f t="shared" si="393"/>
        <v/>
      </c>
      <c r="DQ48" s="987" t="str">
        <f t="shared" si="394"/>
        <v/>
      </c>
      <c r="DR48" s="25"/>
      <c r="DS48" s="744" t="str">
        <f t="shared" si="395"/>
        <v/>
      </c>
      <c r="DT48" s="740">
        <f t="shared" si="396"/>
        <v>0</v>
      </c>
      <c r="DU48" s="988" t="str">
        <f t="shared" si="397"/>
        <v/>
      </c>
      <c r="DV48" s="28" t="str">
        <f t="shared" si="398"/>
        <v>50D</v>
      </c>
      <c r="DW48" s="26" t="str">
        <f t="shared" si="399"/>
        <v>GTS-120</v>
      </c>
      <c r="DX48" s="26">
        <f t="shared" si="400"/>
        <v>875</v>
      </c>
      <c r="DY48" s="26" t="str">
        <f t="shared" si="401"/>
        <v>5%-7%</v>
      </c>
      <c r="DZ48" s="90"/>
      <c r="EA48" s="374">
        <f t="shared" si="402"/>
        <v>0</v>
      </c>
      <c r="EB48" s="24"/>
      <c r="EC48" s="24"/>
      <c r="ED48" s="403" t="str">
        <f t="shared" si="403"/>
        <v/>
      </c>
      <c r="EE48" s="987" t="str">
        <f t="shared" si="404"/>
        <v/>
      </c>
      <c r="EF48" s="25"/>
      <c r="EG48" s="744" t="str">
        <f t="shared" si="405"/>
        <v/>
      </c>
      <c r="EH48" s="28" t="str">
        <f t="shared" si="406"/>
        <v>50D</v>
      </c>
      <c r="EI48" s="26" t="str">
        <f t="shared" si="407"/>
        <v>GTS-120</v>
      </c>
      <c r="EJ48" s="26">
        <f t="shared" si="408"/>
        <v>875</v>
      </c>
      <c r="EK48" s="26" t="str">
        <f t="shared" si="409"/>
        <v>5%-7%</v>
      </c>
      <c r="EL48" s="90"/>
      <c r="EM48" s="374">
        <f t="shared" si="410"/>
        <v>0</v>
      </c>
      <c r="EN48" s="24"/>
      <c r="EO48" s="24"/>
      <c r="EP48" s="403" t="str">
        <f t="shared" si="411"/>
        <v/>
      </c>
      <c r="EQ48" s="987" t="str">
        <f t="shared" si="412"/>
        <v/>
      </c>
      <c r="ER48" s="25"/>
      <c r="ES48" s="744" t="str">
        <f t="shared" si="413"/>
        <v/>
      </c>
      <c r="ET48" s="28" t="str">
        <f t="shared" si="414"/>
        <v>50D</v>
      </c>
      <c r="EU48" s="26" t="str">
        <f t="shared" si="415"/>
        <v>GTS-120</v>
      </c>
      <c r="EV48" s="26">
        <f t="shared" si="416"/>
        <v>875</v>
      </c>
      <c r="EW48" s="26" t="str">
        <f t="shared" si="417"/>
        <v>5%-7%</v>
      </c>
      <c r="EX48" s="90"/>
      <c r="EY48" s="374">
        <f t="shared" si="418"/>
        <v>0</v>
      </c>
      <c r="EZ48" s="24"/>
      <c r="FA48" s="24"/>
      <c r="FB48" s="403" t="str">
        <f t="shared" si="419"/>
        <v/>
      </c>
      <c r="FC48" s="987" t="str">
        <f t="shared" si="420"/>
        <v/>
      </c>
      <c r="FD48" s="25"/>
      <c r="FE48" s="744" t="str">
        <f t="shared" si="421"/>
        <v/>
      </c>
      <c r="FF48" s="28" t="str">
        <f t="shared" si="422"/>
        <v>50D</v>
      </c>
      <c r="FG48" s="26" t="str">
        <f t="shared" si="423"/>
        <v>GTS-120</v>
      </c>
      <c r="FH48" s="26">
        <f t="shared" si="424"/>
        <v>875</v>
      </c>
      <c r="FI48" s="26" t="str">
        <f t="shared" si="425"/>
        <v>5%-7%</v>
      </c>
      <c r="FJ48" s="90"/>
      <c r="FK48" s="374">
        <f t="shared" si="426"/>
        <v>0</v>
      </c>
      <c r="FL48" s="24"/>
      <c r="FM48" s="24"/>
      <c r="FN48" s="403" t="str">
        <f t="shared" si="427"/>
        <v/>
      </c>
      <c r="FO48" s="987" t="str">
        <f t="shared" si="428"/>
        <v/>
      </c>
      <c r="FP48" s="25"/>
      <c r="FQ48" s="744" t="str">
        <f t="shared" si="429"/>
        <v/>
      </c>
      <c r="FR48" s="28" t="str">
        <f t="shared" si="430"/>
        <v>50D</v>
      </c>
      <c r="FS48" s="26" t="str">
        <f t="shared" si="431"/>
        <v>GTS-120</v>
      </c>
      <c r="FT48" s="26">
        <f t="shared" si="432"/>
        <v>875</v>
      </c>
      <c r="FU48" s="26" t="str">
        <f t="shared" si="433"/>
        <v>5%-7%</v>
      </c>
      <c r="FV48" s="90"/>
      <c r="FW48" s="374">
        <f t="shared" si="434"/>
        <v>0</v>
      </c>
      <c r="FX48" s="24"/>
      <c r="FY48" s="24"/>
      <c r="FZ48" s="403" t="str">
        <f t="shared" si="435"/>
        <v/>
      </c>
      <c r="GA48" s="987" t="str">
        <f t="shared" si="436"/>
        <v/>
      </c>
      <c r="GB48" s="25"/>
      <c r="GC48" s="744" t="str">
        <f t="shared" si="437"/>
        <v/>
      </c>
      <c r="GD48" s="740">
        <f t="shared" si="438"/>
        <v>0</v>
      </c>
      <c r="GE48" s="988" t="str">
        <f t="shared" si="439"/>
        <v/>
      </c>
      <c r="GF48" s="28" t="str">
        <f t="shared" si="440"/>
        <v>50D</v>
      </c>
      <c r="GG48" s="26" t="str">
        <f t="shared" si="441"/>
        <v>GTS-120</v>
      </c>
      <c r="GH48" s="26">
        <f t="shared" si="442"/>
        <v>875</v>
      </c>
      <c r="GI48" s="26" t="str">
        <f t="shared" si="443"/>
        <v>5%-7%</v>
      </c>
      <c r="GJ48" s="90"/>
      <c r="GK48" s="374">
        <f t="shared" si="444"/>
        <v>0</v>
      </c>
      <c r="GL48" s="24"/>
      <c r="GM48" s="24"/>
      <c r="GN48" s="403" t="str">
        <f t="shared" si="445"/>
        <v/>
      </c>
      <c r="GO48" s="987" t="str">
        <f t="shared" si="446"/>
        <v/>
      </c>
      <c r="GP48" s="25"/>
      <c r="GQ48" s="744" t="str">
        <f t="shared" si="447"/>
        <v/>
      </c>
      <c r="GR48" s="28" t="str">
        <f t="shared" si="448"/>
        <v>50D</v>
      </c>
      <c r="GS48" s="26" t="str">
        <f t="shared" si="449"/>
        <v>GTS-120</v>
      </c>
      <c r="GT48" s="26">
        <f t="shared" si="450"/>
        <v>875</v>
      </c>
      <c r="GU48" s="26" t="str">
        <f t="shared" si="451"/>
        <v>5%-7%</v>
      </c>
      <c r="GV48" s="90"/>
      <c r="GW48" s="374">
        <f t="shared" si="452"/>
        <v>0</v>
      </c>
      <c r="GX48" s="24"/>
      <c r="GY48" s="24"/>
      <c r="GZ48" s="403" t="str">
        <f t="shared" si="453"/>
        <v/>
      </c>
      <c r="HA48" s="987" t="str">
        <f t="shared" si="454"/>
        <v/>
      </c>
      <c r="HB48" s="25"/>
      <c r="HC48" s="744" t="str">
        <f t="shared" si="455"/>
        <v/>
      </c>
      <c r="HD48" s="28" t="str">
        <f t="shared" si="456"/>
        <v>50D</v>
      </c>
      <c r="HE48" s="26" t="str">
        <f t="shared" si="457"/>
        <v>GTS-120</v>
      </c>
      <c r="HF48" s="26">
        <f t="shared" si="458"/>
        <v>875</v>
      </c>
      <c r="HG48" s="26" t="str">
        <f t="shared" si="459"/>
        <v>5%-7%</v>
      </c>
      <c r="HH48" s="90"/>
      <c r="HI48" s="374">
        <f t="shared" si="460"/>
        <v>0</v>
      </c>
      <c r="HJ48" s="24"/>
      <c r="HK48" s="24"/>
      <c r="HL48" s="403" t="str">
        <f t="shared" si="461"/>
        <v/>
      </c>
      <c r="HM48" s="987" t="str">
        <f t="shared" si="462"/>
        <v/>
      </c>
      <c r="HN48" s="25"/>
      <c r="HO48" s="744" t="str">
        <f t="shared" si="463"/>
        <v/>
      </c>
      <c r="HP48" s="28" t="str">
        <f t="shared" si="464"/>
        <v>50D</v>
      </c>
      <c r="HQ48" s="26" t="str">
        <f t="shared" si="465"/>
        <v>GTS-120</v>
      </c>
      <c r="HR48" s="26">
        <f t="shared" si="466"/>
        <v>875</v>
      </c>
      <c r="HS48" s="26" t="str">
        <f t="shared" si="467"/>
        <v>5%-7%</v>
      </c>
      <c r="HT48" s="90"/>
      <c r="HU48" s="374">
        <f t="shared" si="468"/>
        <v>0</v>
      </c>
      <c r="HV48" s="24"/>
      <c r="HW48" s="24"/>
      <c r="HX48" s="403" t="str">
        <f t="shared" si="469"/>
        <v/>
      </c>
      <c r="HY48" s="987" t="str">
        <f t="shared" si="470"/>
        <v/>
      </c>
      <c r="HZ48" s="25"/>
      <c r="IA48" s="744" t="str">
        <f t="shared" si="471"/>
        <v/>
      </c>
      <c r="IB48" s="28" t="str">
        <f t="shared" si="472"/>
        <v>50D</v>
      </c>
      <c r="IC48" s="26" t="str">
        <f t="shared" si="473"/>
        <v>GTS-120</v>
      </c>
      <c r="ID48" s="26">
        <f t="shared" si="474"/>
        <v>875</v>
      </c>
      <c r="IE48" s="26" t="str">
        <f t="shared" si="475"/>
        <v>5%-7%</v>
      </c>
      <c r="IF48" s="90"/>
      <c r="IG48" s="374">
        <f t="shared" si="476"/>
        <v>0</v>
      </c>
      <c r="IH48" s="24"/>
      <c r="II48" s="24"/>
      <c r="IJ48" s="403" t="str">
        <f t="shared" si="477"/>
        <v/>
      </c>
      <c r="IK48" s="987" t="str">
        <f t="shared" si="478"/>
        <v/>
      </c>
      <c r="IL48" s="25"/>
      <c r="IM48" s="744" t="str">
        <f t="shared" si="479"/>
        <v/>
      </c>
      <c r="IN48" s="740">
        <f t="shared" si="480"/>
        <v>0</v>
      </c>
      <c r="IO48" s="988" t="str">
        <f t="shared" si="481"/>
        <v/>
      </c>
      <c r="IP48" s="28" t="str">
        <f t="shared" si="482"/>
        <v>50D</v>
      </c>
      <c r="IQ48" s="26" t="str">
        <f t="shared" si="483"/>
        <v>GTS-120</v>
      </c>
      <c r="IR48" s="26">
        <f t="shared" si="484"/>
        <v>875</v>
      </c>
      <c r="IS48" s="26" t="str">
        <f t="shared" si="485"/>
        <v>5%-7%</v>
      </c>
      <c r="IT48" s="90"/>
      <c r="IU48" s="374">
        <f t="shared" si="486"/>
        <v>0</v>
      </c>
      <c r="IV48" s="24"/>
      <c r="IW48" s="24"/>
      <c r="IX48" s="403" t="str">
        <f t="shared" si="487"/>
        <v/>
      </c>
      <c r="IY48" s="987" t="str">
        <f t="shared" si="488"/>
        <v/>
      </c>
      <c r="IZ48" s="25"/>
      <c r="JA48" s="744" t="str">
        <f t="shared" si="489"/>
        <v/>
      </c>
      <c r="JB48" s="28" t="str">
        <f t="shared" si="490"/>
        <v>50D</v>
      </c>
      <c r="JC48" s="26" t="str">
        <f t="shared" si="491"/>
        <v>GTS-120</v>
      </c>
      <c r="JD48" s="26">
        <f t="shared" si="492"/>
        <v>875</v>
      </c>
      <c r="JE48" s="26" t="str">
        <f t="shared" si="493"/>
        <v>5%-7%</v>
      </c>
      <c r="JF48" s="90"/>
      <c r="JG48" s="374">
        <f t="shared" si="494"/>
        <v>0</v>
      </c>
      <c r="JH48" s="24"/>
      <c r="JI48" s="24"/>
      <c r="JJ48" s="403" t="str">
        <f t="shared" si="495"/>
        <v/>
      </c>
      <c r="JK48" s="987" t="str">
        <f t="shared" si="496"/>
        <v/>
      </c>
      <c r="JL48" s="25"/>
      <c r="JM48" s="744" t="str">
        <f t="shared" si="497"/>
        <v/>
      </c>
      <c r="JN48" s="28" t="str">
        <f t="shared" si="498"/>
        <v>50D</v>
      </c>
      <c r="JO48" s="26" t="str">
        <f t="shared" si="499"/>
        <v>GTS-120</v>
      </c>
      <c r="JP48" s="26">
        <f t="shared" si="500"/>
        <v>875</v>
      </c>
      <c r="JQ48" s="26" t="str">
        <f t="shared" si="501"/>
        <v>5%-7%</v>
      </c>
      <c r="JR48" s="90"/>
      <c r="JS48" s="374">
        <f t="shared" si="502"/>
        <v>0</v>
      </c>
      <c r="JT48" s="24"/>
      <c r="JU48" s="24"/>
      <c r="JV48" s="403" t="str">
        <f t="shared" si="503"/>
        <v/>
      </c>
      <c r="JW48" s="987" t="str">
        <f t="shared" si="504"/>
        <v/>
      </c>
      <c r="JX48" s="25"/>
      <c r="JY48" s="744" t="str">
        <f t="shared" si="505"/>
        <v/>
      </c>
      <c r="JZ48" s="28" t="str">
        <f t="shared" si="506"/>
        <v>50D</v>
      </c>
      <c r="KA48" s="26" t="str">
        <f t="shared" si="507"/>
        <v>GTS-120</v>
      </c>
      <c r="KB48" s="26">
        <f t="shared" si="508"/>
        <v>875</v>
      </c>
      <c r="KC48" s="26" t="str">
        <f t="shared" si="509"/>
        <v>5%-7%</v>
      </c>
      <c r="KD48" s="90"/>
      <c r="KE48" s="374">
        <f t="shared" si="510"/>
        <v>0</v>
      </c>
      <c r="KF48" s="24"/>
      <c r="KG48" s="24"/>
      <c r="KH48" s="403" t="str">
        <f t="shared" si="511"/>
        <v/>
      </c>
      <c r="KI48" s="987" t="str">
        <f t="shared" si="512"/>
        <v/>
      </c>
      <c r="KJ48" s="25"/>
      <c r="KK48" s="744" t="str">
        <f t="shared" si="513"/>
        <v/>
      </c>
      <c r="KL48" s="28" t="str">
        <f t="shared" si="514"/>
        <v>50D</v>
      </c>
      <c r="KM48" s="26" t="str">
        <f t="shared" si="515"/>
        <v>GTS-120</v>
      </c>
      <c r="KN48" s="26">
        <f t="shared" si="516"/>
        <v>875</v>
      </c>
      <c r="KO48" s="26" t="str">
        <f t="shared" si="517"/>
        <v>5%-7%</v>
      </c>
      <c r="KP48" s="90"/>
      <c r="KQ48" s="374">
        <f t="shared" si="518"/>
        <v>0</v>
      </c>
      <c r="KR48" s="24"/>
      <c r="KS48" s="24"/>
      <c r="KT48" s="403" t="str">
        <f t="shared" si="519"/>
        <v/>
      </c>
      <c r="KU48" s="987" t="str">
        <f t="shared" si="520"/>
        <v/>
      </c>
      <c r="KV48" s="25"/>
      <c r="KW48" s="744" t="str">
        <f t="shared" si="521"/>
        <v/>
      </c>
      <c r="KX48" s="740">
        <f t="shared" si="522"/>
        <v>0</v>
      </c>
      <c r="KY48" s="988" t="str">
        <f t="shared" si="523"/>
        <v/>
      </c>
    </row>
    <row r="49" spans="1:311" ht="15.75">
      <c r="A49" s="323" t="s">
        <v>67</v>
      </c>
      <c r="B49" s="761" t="s">
        <v>214</v>
      </c>
      <c r="C49" s="26" t="str">
        <f>VLOOKUP($B49,'OP Info'!$C$67:$H$98,4,FALSE)</f>
        <v>GTS-120</v>
      </c>
      <c r="D49" s="26">
        <f>VLOOKUP($B49,'OP Info'!$C$67:$H$98,3,FALSE)</f>
        <v>875</v>
      </c>
      <c r="E49" s="734" t="str">
        <f>CONCATENATE(VLOOKUP($B49,'OP Info'!$C$67:$J$101,5,FALSE),"%-",VLOOKUP($B49,'OP Info'!$C$67:$J$101,6,FALSE),"%")</f>
        <v>5%-7%</v>
      </c>
      <c r="F49" s="90"/>
      <c r="G49" s="374">
        <f t="shared" ref="G49:G52" si="524">F49*VLOOKUP(C49,$B$156:$C$159,2,FALSE)</f>
        <v>0</v>
      </c>
      <c r="H49" s="24"/>
      <c r="I49" s="24"/>
      <c r="J49" s="403" t="str">
        <f>IF(F49="","",IF(G49&gt;0.049999,"",((6-ROUND(G49*100,1))*0.01)*D49))</f>
        <v/>
      </c>
      <c r="K49" s="987" t="str">
        <f>IF(J49="","",J49*0.264172)</f>
        <v/>
      </c>
      <c r="L49" s="25"/>
      <c r="M49" s="762" t="str">
        <f>IF(J49="",IF(G49=0,"",G49),"")</f>
        <v/>
      </c>
      <c r="N49" s="28" t="str">
        <f>$B49</f>
        <v>60D</v>
      </c>
      <c r="O49" s="26" t="str">
        <f>$C49</f>
        <v>GTS-120</v>
      </c>
      <c r="P49" s="26">
        <f>$D49</f>
        <v>875</v>
      </c>
      <c r="Q49" s="26" t="str">
        <f>$E49</f>
        <v>5%-7%</v>
      </c>
      <c r="R49" s="90"/>
      <c r="S49" s="374">
        <f>R49*VLOOKUP(O49,MWTh!$B$157:$C$159,2,FALSE)</f>
        <v>0</v>
      </c>
      <c r="T49" s="24"/>
      <c r="U49" s="24"/>
      <c r="V49" s="403" t="str">
        <f t="shared" si="327"/>
        <v/>
      </c>
      <c r="W49" s="987" t="str">
        <f>IF(V49="","",V49*0.264172)</f>
        <v/>
      </c>
      <c r="X49" s="25"/>
      <c r="Y49" s="739" t="str">
        <f>IF(V49="",IF(S49=0,"",S49),"")</f>
        <v/>
      </c>
      <c r="Z49" s="28" t="str">
        <f>$B49</f>
        <v>60D</v>
      </c>
      <c r="AA49" s="26" t="str">
        <f>$C49</f>
        <v>GTS-120</v>
      </c>
      <c r="AB49" s="26">
        <f>$D49</f>
        <v>875</v>
      </c>
      <c r="AC49" s="26" t="str">
        <f>$E49</f>
        <v>5%-7%</v>
      </c>
      <c r="AD49" s="90"/>
      <c r="AE49" s="374">
        <f t="shared" si="334"/>
        <v>0</v>
      </c>
      <c r="AF49" s="24"/>
      <c r="AG49" s="24"/>
      <c r="AH49" s="403" t="str">
        <f t="shared" si="335"/>
        <v/>
      </c>
      <c r="AI49" s="987" t="str">
        <f>IF(AH49="","",AH49*0.264172)</f>
        <v/>
      </c>
      <c r="AJ49" s="25"/>
      <c r="AK49" s="739" t="str">
        <f>IF(AH49="",IF(AE49=0,"",AE49),"")</f>
        <v/>
      </c>
      <c r="AL49" s="28" t="str">
        <f>$B49</f>
        <v>60D</v>
      </c>
      <c r="AM49" s="26" t="str">
        <f>$C49</f>
        <v>GTS-120</v>
      </c>
      <c r="AN49" s="26">
        <f>$D49</f>
        <v>875</v>
      </c>
      <c r="AO49" s="26" t="str">
        <f>$E49</f>
        <v>5%-7%</v>
      </c>
      <c r="AP49" s="90"/>
      <c r="AQ49" s="374">
        <f t="shared" si="342"/>
        <v>0</v>
      </c>
      <c r="AR49" s="24"/>
      <c r="AS49" s="24"/>
      <c r="AT49" s="403" t="str">
        <f t="shared" si="343"/>
        <v/>
      </c>
      <c r="AU49" s="987" t="str">
        <f>IF(AT49="","",AT49*0.264172)</f>
        <v/>
      </c>
      <c r="AV49" s="25"/>
      <c r="AW49" s="739" t="str">
        <f>IF(AT49="",IF(AQ49=0,"",AQ49),"")</f>
        <v/>
      </c>
      <c r="AX49" s="28" t="str">
        <f>$B49</f>
        <v>60D</v>
      </c>
      <c r="AY49" s="26" t="str">
        <f>$C49</f>
        <v>GTS-120</v>
      </c>
      <c r="AZ49" s="26">
        <f>$D49</f>
        <v>875</v>
      </c>
      <c r="BA49" s="26" t="str">
        <f>$E49</f>
        <v>5%-7%</v>
      </c>
      <c r="BB49" s="90"/>
      <c r="BC49" s="374">
        <f t="shared" si="350"/>
        <v>0</v>
      </c>
      <c r="BD49" s="24"/>
      <c r="BE49" s="24"/>
      <c r="BF49" s="403" t="str">
        <f t="shared" si="351"/>
        <v/>
      </c>
      <c r="BG49" s="987" t="str">
        <f>IF(BF49="","",BF49*0.264172)</f>
        <v/>
      </c>
      <c r="BH49" s="25"/>
      <c r="BI49" s="739" t="str">
        <f>IF(BF49="",IF(BC49=0,"",BC49),"")</f>
        <v/>
      </c>
      <c r="BJ49" s="740">
        <f>SUM(K49,W49,AI49,AU49,BG49)</f>
        <v>0</v>
      </c>
      <c r="BK49" s="988" t="str">
        <f>L49&amp;X49&amp;AJ49&amp;AV49&amp;BH49</f>
        <v/>
      </c>
      <c r="BL49" s="28" t="str">
        <f>$B49</f>
        <v>60D</v>
      </c>
      <c r="BM49" s="26" t="str">
        <f>$C49</f>
        <v>GTS-120</v>
      </c>
      <c r="BN49" s="26">
        <f>$D49</f>
        <v>875</v>
      </c>
      <c r="BO49" s="26" t="str">
        <f>$E49</f>
        <v>5%-7%</v>
      </c>
      <c r="BP49" s="90"/>
      <c r="BQ49" s="374">
        <f t="shared" si="360"/>
        <v>0</v>
      </c>
      <c r="BR49" s="24"/>
      <c r="BS49" s="24"/>
      <c r="BT49" s="403" t="str">
        <f t="shared" si="361"/>
        <v/>
      </c>
      <c r="BU49" s="987" t="str">
        <f>IF(BT49="","",BT49*0.264172)</f>
        <v/>
      </c>
      <c r="BV49" s="25"/>
      <c r="BW49" s="744" t="str">
        <f t="shared" si="363"/>
        <v/>
      </c>
      <c r="BX49" s="28" t="str">
        <f>$B49</f>
        <v>60D</v>
      </c>
      <c r="BY49" s="26" t="str">
        <f>$C49</f>
        <v>GTS-120</v>
      </c>
      <c r="BZ49" s="26">
        <f>$D49</f>
        <v>875</v>
      </c>
      <c r="CA49" s="26" t="str">
        <f>$E49</f>
        <v>5%-7%</v>
      </c>
      <c r="CB49" s="90"/>
      <c r="CC49" s="374">
        <f t="shared" si="368"/>
        <v>0</v>
      </c>
      <c r="CD49" s="24"/>
      <c r="CE49" s="24"/>
      <c r="CF49" s="403" t="str">
        <f t="shared" si="369"/>
        <v/>
      </c>
      <c r="CG49" s="987" t="str">
        <f>IF(CF49="","",CF49*0.264172)</f>
        <v/>
      </c>
      <c r="CH49" s="25"/>
      <c r="CI49" s="744" t="str">
        <f t="shared" si="371"/>
        <v/>
      </c>
      <c r="CJ49" s="28" t="str">
        <f>$B49</f>
        <v>60D</v>
      </c>
      <c r="CK49" s="26" t="str">
        <f>$C49</f>
        <v>GTS-120</v>
      </c>
      <c r="CL49" s="26">
        <f>$D49</f>
        <v>875</v>
      </c>
      <c r="CM49" s="26" t="str">
        <f>$E49</f>
        <v>5%-7%</v>
      </c>
      <c r="CN49" s="90"/>
      <c r="CO49" s="374">
        <f t="shared" si="376"/>
        <v>0</v>
      </c>
      <c r="CP49" s="24"/>
      <c r="CQ49" s="24"/>
      <c r="CR49" s="403" t="str">
        <f t="shared" si="377"/>
        <v/>
      </c>
      <c r="CS49" s="987" t="str">
        <f>IF(CR49="","",CR49*0.264172)</f>
        <v/>
      </c>
      <c r="CT49" s="25"/>
      <c r="CU49" s="744" t="str">
        <f t="shared" si="379"/>
        <v/>
      </c>
      <c r="CV49" s="28" t="str">
        <f>$B49</f>
        <v>60D</v>
      </c>
      <c r="CW49" s="26" t="str">
        <f>$C49</f>
        <v>GTS-120</v>
      </c>
      <c r="CX49" s="26">
        <f>$D49</f>
        <v>875</v>
      </c>
      <c r="CY49" s="26" t="str">
        <f>$E49</f>
        <v>5%-7%</v>
      </c>
      <c r="CZ49" s="90"/>
      <c r="DA49" s="374">
        <f t="shared" si="384"/>
        <v>0</v>
      </c>
      <c r="DB49" s="24"/>
      <c r="DC49" s="24"/>
      <c r="DD49" s="403" t="str">
        <f t="shared" si="385"/>
        <v/>
      </c>
      <c r="DE49" s="987" t="str">
        <f>IF(DD49="","",DD49*0.264172)</f>
        <v/>
      </c>
      <c r="DF49" s="25"/>
      <c r="DG49" s="744" t="str">
        <f t="shared" si="387"/>
        <v/>
      </c>
      <c r="DH49" s="28" t="str">
        <f>$B49</f>
        <v>60D</v>
      </c>
      <c r="DI49" s="26" t="str">
        <f>$C49</f>
        <v>GTS-120</v>
      </c>
      <c r="DJ49" s="26">
        <f>$D49</f>
        <v>875</v>
      </c>
      <c r="DK49" s="26" t="str">
        <f>$E49</f>
        <v>5%-7%</v>
      </c>
      <c r="DL49" s="90"/>
      <c r="DM49" s="374">
        <f t="shared" si="392"/>
        <v>0</v>
      </c>
      <c r="DN49" s="24"/>
      <c r="DO49" s="24"/>
      <c r="DP49" s="403" t="str">
        <f t="shared" si="393"/>
        <v/>
      </c>
      <c r="DQ49" s="987" t="str">
        <f>IF(DP49="","",DP49*0.264172)</f>
        <v/>
      </c>
      <c r="DR49" s="25"/>
      <c r="DS49" s="744" t="str">
        <f t="shared" si="395"/>
        <v/>
      </c>
      <c r="DT49" s="740">
        <f>SUM(BU49,CG49,CS49,DE49,DQ49)</f>
        <v>0</v>
      </c>
      <c r="DU49" s="988" t="str">
        <f>BV49&amp;CH49&amp;CT49&amp;DF49&amp;DR49</f>
        <v/>
      </c>
      <c r="DV49" s="28" t="str">
        <f>$B49</f>
        <v>60D</v>
      </c>
      <c r="DW49" s="26" t="str">
        <f>$C49</f>
        <v>GTS-120</v>
      </c>
      <c r="DX49" s="26">
        <f>$D49</f>
        <v>875</v>
      </c>
      <c r="DY49" s="26" t="str">
        <f>$E49</f>
        <v>5%-7%</v>
      </c>
      <c r="DZ49" s="90"/>
      <c r="EA49" s="374">
        <f t="shared" si="402"/>
        <v>0</v>
      </c>
      <c r="EB49" s="24"/>
      <c r="EC49" s="24"/>
      <c r="ED49" s="403" t="str">
        <f t="shared" si="403"/>
        <v/>
      </c>
      <c r="EE49" s="987" t="str">
        <f>IF(ED49="","",ED49*0.264172)</f>
        <v/>
      </c>
      <c r="EF49" s="25"/>
      <c r="EG49" s="744" t="str">
        <f t="shared" si="405"/>
        <v/>
      </c>
      <c r="EH49" s="28" t="str">
        <f>$B49</f>
        <v>60D</v>
      </c>
      <c r="EI49" s="26" t="str">
        <f>$C49</f>
        <v>GTS-120</v>
      </c>
      <c r="EJ49" s="26">
        <f>$D49</f>
        <v>875</v>
      </c>
      <c r="EK49" s="26" t="str">
        <f>$E49</f>
        <v>5%-7%</v>
      </c>
      <c r="EL49" s="90"/>
      <c r="EM49" s="374">
        <f t="shared" si="410"/>
        <v>0</v>
      </c>
      <c r="EN49" s="24"/>
      <c r="EO49" s="24"/>
      <c r="EP49" s="403" t="str">
        <f t="shared" si="411"/>
        <v/>
      </c>
      <c r="EQ49" s="987" t="str">
        <f>IF(EP49="","",EP49*0.264172)</f>
        <v/>
      </c>
      <c r="ER49" s="25"/>
      <c r="ES49" s="744" t="str">
        <f t="shared" si="413"/>
        <v/>
      </c>
      <c r="ET49" s="28" t="str">
        <f>$B49</f>
        <v>60D</v>
      </c>
      <c r="EU49" s="26" t="str">
        <f>$C49</f>
        <v>GTS-120</v>
      </c>
      <c r="EV49" s="26">
        <f>$D49</f>
        <v>875</v>
      </c>
      <c r="EW49" s="26" t="str">
        <f>$E49</f>
        <v>5%-7%</v>
      </c>
      <c r="EX49" s="90"/>
      <c r="EY49" s="374">
        <f t="shared" si="418"/>
        <v>0</v>
      </c>
      <c r="EZ49" s="24"/>
      <c r="FA49" s="24"/>
      <c r="FB49" s="403" t="str">
        <f t="shared" si="419"/>
        <v/>
      </c>
      <c r="FC49" s="987" t="str">
        <f>IF(FB49="","",FB49*0.264172)</f>
        <v/>
      </c>
      <c r="FD49" s="25"/>
      <c r="FE49" s="744" t="str">
        <f t="shared" si="421"/>
        <v/>
      </c>
      <c r="FF49" s="28" t="str">
        <f>$B49</f>
        <v>60D</v>
      </c>
      <c r="FG49" s="26" t="str">
        <f>$C49</f>
        <v>GTS-120</v>
      </c>
      <c r="FH49" s="26">
        <f>$D49</f>
        <v>875</v>
      </c>
      <c r="FI49" s="26" t="str">
        <f>$E49</f>
        <v>5%-7%</v>
      </c>
      <c r="FJ49" s="90"/>
      <c r="FK49" s="374">
        <f t="shared" si="426"/>
        <v>0</v>
      </c>
      <c r="FL49" s="24"/>
      <c r="FM49" s="24"/>
      <c r="FN49" s="403" t="str">
        <f t="shared" si="427"/>
        <v/>
      </c>
      <c r="FO49" s="987" t="str">
        <f>IF(FN49="","",FN49*0.264172)</f>
        <v/>
      </c>
      <c r="FP49" s="25"/>
      <c r="FQ49" s="744" t="str">
        <f t="shared" si="429"/>
        <v/>
      </c>
      <c r="FR49" s="28" t="str">
        <f>$B49</f>
        <v>60D</v>
      </c>
      <c r="FS49" s="26" t="str">
        <f>$C49</f>
        <v>GTS-120</v>
      </c>
      <c r="FT49" s="26">
        <f>$D49</f>
        <v>875</v>
      </c>
      <c r="FU49" s="26" t="str">
        <f>$E49</f>
        <v>5%-7%</v>
      </c>
      <c r="FV49" s="90"/>
      <c r="FW49" s="374">
        <f t="shared" si="434"/>
        <v>0</v>
      </c>
      <c r="FX49" s="24"/>
      <c r="FY49" s="24"/>
      <c r="FZ49" s="403" t="str">
        <f t="shared" si="435"/>
        <v/>
      </c>
      <c r="GA49" s="987" t="str">
        <f>IF(FZ49="","",FZ49*0.264172)</f>
        <v/>
      </c>
      <c r="GB49" s="25"/>
      <c r="GC49" s="744" t="str">
        <f t="shared" si="437"/>
        <v/>
      </c>
      <c r="GD49" s="740">
        <f>SUM(EE49,EQ49,FC49,FO49,GA49)</f>
        <v>0</v>
      </c>
      <c r="GE49" s="988" t="str">
        <f>EF49&amp;ER49&amp;FD49&amp;FP49&amp;GB49</f>
        <v/>
      </c>
      <c r="GF49" s="28" t="str">
        <f>$B49</f>
        <v>60D</v>
      </c>
      <c r="GG49" s="26" t="str">
        <f>$C49</f>
        <v>GTS-120</v>
      </c>
      <c r="GH49" s="26">
        <f>$D49</f>
        <v>875</v>
      </c>
      <c r="GI49" s="26" t="str">
        <f>$E49</f>
        <v>5%-7%</v>
      </c>
      <c r="GJ49" s="90"/>
      <c r="GK49" s="374">
        <f t="shared" si="444"/>
        <v>0</v>
      </c>
      <c r="GL49" s="24"/>
      <c r="GM49" s="24"/>
      <c r="GN49" s="403" t="str">
        <f t="shared" si="445"/>
        <v/>
      </c>
      <c r="GO49" s="987" t="str">
        <f>IF(GN49="","",GN49*0.264172)</f>
        <v/>
      </c>
      <c r="GP49" s="25"/>
      <c r="GQ49" s="744" t="str">
        <f t="shared" si="447"/>
        <v/>
      </c>
      <c r="GR49" s="28" t="str">
        <f>$B49</f>
        <v>60D</v>
      </c>
      <c r="GS49" s="26" t="str">
        <f>$C49</f>
        <v>GTS-120</v>
      </c>
      <c r="GT49" s="26">
        <f>$D49</f>
        <v>875</v>
      </c>
      <c r="GU49" s="26" t="str">
        <f>$E49</f>
        <v>5%-7%</v>
      </c>
      <c r="GV49" s="90"/>
      <c r="GW49" s="374">
        <f t="shared" si="452"/>
        <v>0</v>
      </c>
      <c r="GX49" s="24"/>
      <c r="GY49" s="24"/>
      <c r="GZ49" s="403" t="str">
        <f t="shared" si="453"/>
        <v/>
      </c>
      <c r="HA49" s="987" t="str">
        <f>IF(GZ49="","",GZ49*0.264172)</f>
        <v/>
      </c>
      <c r="HB49" s="25"/>
      <c r="HC49" s="744" t="str">
        <f t="shared" si="455"/>
        <v/>
      </c>
      <c r="HD49" s="28" t="str">
        <f>$B49</f>
        <v>60D</v>
      </c>
      <c r="HE49" s="26" t="str">
        <f>$C49</f>
        <v>GTS-120</v>
      </c>
      <c r="HF49" s="26">
        <f>$D49</f>
        <v>875</v>
      </c>
      <c r="HG49" s="26" t="str">
        <f>$E49</f>
        <v>5%-7%</v>
      </c>
      <c r="HH49" s="90"/>
      <c r="HI49" s="374">
        <f t="shared" si="460"/>
        <v>0</v>
      </c>
      <c r="HJ49" s="24"/>
      <c r="HK49" s="24"/>
      <c r="HL49" s="403" t="str">
        <f t="shared" si="461"/>
        <v/>
      </c>
      <c r="HM49" s="987" t="str">
        <f>IF(HL49="","",HL49*0.264172)</f>
        <v/>
      </c>
      <c r="HN49" s="25"/>
      <c r="HO49" s="744" t="str">
        <f t="shared" si="463"/>
        <v/>
      </c>
      <c r="HP49" s="28" t="str">
        <f>$B49</f>
        <v>60D</v>
      </c>
      <c r="HQ49" s="26" t="str">
        <f>$C49</f>
        <v>GTS-120</v>
      </c>
      <c r="HR49" s="26">
        <f>$D49</f>
        <v>875</v>
      </c>
      <c r="HS49" s="26" t="str">
        <f>$E49</f>
        <v>5%-7%</v>
      </c>
      <c r="HT49" s="90"/>
      <c r="HU49" s="374">
        <f t="shared" si="468"/>
        <v>0</v>
      </c>
      <c r="HV49" s="24"/>
      <c r="HW49" s="24"/>
      <c r="HX49" s="403" t="str">
        <f t="shared" si="469"/>
        <v/>
      </c>
      <c r="HY49" s="987" t="str">
        <f>IF(HX49="","",HX49*0.264172)</f>
        <v/>
      </c>
      <c r="HZ49" s="25"/>
      <c r="IA49" s="744" t="str">
        <f t="shared" si="471"/>
        <v/>
      </c>
      <c r="IB49" s="28" t="str">
        <f>$B49</f>
        <v>60D</v>
      </c>
      <c r="IC49" s="26" t="str">
        <f>$C49</f>
        <v>GTS-120</v>
      </c>
      <c r="ID49" s="26">
        <f>$D49</f>
        <v>875</v>
      </c>
      <c r="IE49" s="26" t="str">
        <f>$E49</f>
        <v>5%-7%</v>
      </c>
      <c r="IF49" s="90"/>
      <c r="IG49" s="374">
        <f t="shared" si="476"/>
        <v>0</v>
      </c>
      <c r="IH49" s="24"/>
      <c r="II49" s="24"/>
      <c r="IJ49" s="403" t="str">
        <f t="shared" si="477"/>
        <v/>
      </c>
      <c r="IK49" s="987" t="str">
        <f>IF(IJ49="","",IJ49*0.264172)</f>
        <v/>
      </c>
      <c r="IL49" s="25"/>
      <c r="IM49" s="744" t="str">
        <f t="shared" si="479"/>
        <v/>
      </c>
      <c r="IN49" s="740">
        <f>SUM(GO49,HA49,HM49,HY49,IK49)</f>
        <v>0</v>
      </c>
      <c r="IO49" s="988" t="str">
        <f>GP49&amp;HB49&amp;HN49&amp;HZ49&amp;IL49</f>
        <v/>
      </c>
      <c r="IP49" s="28" t="str">
        <f>$B49</f>
        <v>60D</v>
      </c>
      <c r="IQ49" s="26" t="str">
        <f>$C49</f>
        <v>GTS-120</v>
      </c>
      <c r="IR49" s="26">
        <f>$D49</f>
        <v>875</v>
      </c>
      <c r="IS49" s="26" t="str">
        <f>$E49</f>
        <v>5%-7%</v>
      </c>
      <c r="IT49" s="90"/>
      <c r="IU49" s="374">
        <f t="shared" si="486"/>
        <v>0</v>
      </c>
      <c r="IV49" s="24"/>
      <c r="IW49" s="24"/>
      <c r="IX49" s="403" t="str">
        <f t="shared" si="487"/>
        <v/>
      </c>
      <c r="IY49" s="987" t="str">
        <f>IF(IX49="","",IX49*0.264172)</f>
        <v/>
      </c>
      <c r="IZ49" s="25"/>
      <c r="JA49" s="744" t="str">
        <f t="shared" si="489"/>
        <v/>
      </c>
      <c r="JB49" s="28" t="str">
        <f>$B49</f>
        <v>60D</v>
      </c>
      <c r="JC49" s="26" t="str">
        <f>$C49</f>
        <v>GTS-120</v>
      </c>
      <c r="JD49" s="26">
        <f>$D49</f>
        <v>875</v>
      </c>
      <c r="JE49" s="26" t="str">
        <f>$E49</f>
        <v>5%-7%</v>
      </c>
      <c r="JF49" s="90"/>
      <c r="JG49" s="374">
        <f t="shared" si="494"/>
        <v>0</v>
      </c>
      <c r="JH49" s="24"/>
      <c r="JI49" s="24"/>
      <c r="JJ49" s="403" t="str">
        <f t="shared" si="495"/>
        <v/>
      </c>
      <c r="JK49" s="987" t="str">
        <f>IF(JJ49="","",JJ49*0.264172)</f>
        <v/>
      </c>
      <c r="JL49" s="25"/>
      <c r="JM49" s="744" t="str">
        <f t="shared" si="497"/>
        <v/>
      </c>
      <c r="JN49" s="28" t="str">
        <f>$B49</f>
        <v>60D</v>
      </c>
      <c r="JO49" s="26" t="str">
        <f>$C49</f>
        <v>GTS-120</v>
      </c>
      <c r="JP49" s="26">
        <f>$D49</f>
        <v>875</v>
      </c>
      <c r="JQ49" s="26" t="str">
        <f>$E49</f>
        <v>5%-7%</v>
      </c>
      <c r="JR49" s="90"/>
      <c r="JS49" s="374">
        <f t="shared" si="502"/>
        <v>0</v>
      </c>
      <c r="JT49" s="24"/>
      <c r="JU49" s="24"/>
      <c r="JV49" s="403" t="str">
        <f t="shared" si="503"/>
        <v/>
      </c>
      <c r="JW49" s="987" t="str">
        <f>IF(JV49="","",JV49*0.264172)</f>
        <v/>
      </c>
      <c r="JX49" s="25"/>
      <c r="JY49" s="744" t="str">
        <f t="shared" si="505"/>
        <v/>
      </c>
      <c r="JZ49" s="28" t="str">
        <f>$B49</f>
        <v>60D</v>
      </c>
      <c r="KA49" s="26" t="str">
        <f>$C49</f>
        <v>GTS-120</v>
      </c>
      <c r="KB49" s="26">
        <f>$D49</f>
        <v>875</v>
      </c>
      <c r="KC49" s="26" t="str">
        <f>$E49</f>
        <v>5%-7%</v>
      </c>
      <c r="KD49" s="90"/>
      <c r="KE49" s="374">
        <f t="shared" si="510"/>
        <v>0</v>
      </c>
      <c r="KF49" s="24"/>
      <c r="KG49" s="24"/>
      <c r="KH49" s="403" t="str">
        <f t="shared" si="511"/>
        <v/>
      </c>
      <c r="KI49" s="987" t="str">
        <f>IF(KH49="","",KH49*0.264172)</f>
        <v/>
      </c>
      <c r="KJ49" s="25"/>
      <c r="KK49" s="744" t="str">
        <f t="shared" si="513"/>
        <v/>
      </c>
      <c r="KL49" s="28" t="str">
        <f>$B49</f>
        <v>60D</v>
      </c>
      <c r="KM49" s="26" t="str">
        <f>$C49</f>
        <v>GTS-120</v>
      </c>
      <c r="KN49" s="26">
        <f>$D49</f>
        <v>875</v>
      </c>
      <c r="KO49" s="26" t="str">
        <f>$E49</f>
        <v>5%-7%</v>
      </c>
      <c r="KP49" s="90"/>
      <c r="KQ49" s="374">
        <f t="shared" si="518"/>
        <v>0</v>
      </c>
      <c r="KR49" s="24"/>
      <c r="KS49" s="24"/>
      <c r="KT49" s="403" t="str">
        <f t="shared" si="519"/>
        <v/>
      </c>
      <c r="KU49" s="987" t="str">
        <f>IF(KT49="","",KT49*0.264172)</f>
        <v/>
      </c>
      <c r="KV49" s="25"/>
      <c r="KW49" s="744" t="str">
        <f t="shared" si="521"/>
        <v/>
      </c>
      <c r="KX49" s="740">
        <f>SUM(IY49,JK49,JW49,KI49,KU49)</f>
        <v>0</v>
      </c>
      <c r="KY49" s="988" t="str">
        <f>IZ49&amp;JL49&amp;JX49&amp;KJ49&amp;KV49</f>
        <v/>
      </c>
    </row>
    <row r="50" spans="1:311" ht="15.75">
      <c r="A50" s="323" t="s">
        <v>67</v>
      </c>
      <c r="B50" s="760" t="s">
        <v>220</v>
      </c>
      <c r="C50" s="26" t="str">
        <f>VLOOKUP($B50,'OP Info'!$C$67:$H$98,4,FALSE)</f>
        <v>GTS-120</v>
      </c>
      <c r="D50" s="26">
        <f>VLOOKUP($B50,'OP Info'!$C$67:$H$98,3,FALSE)</f>
        <v>875</v>
      </c>
      <c r="E50" s="734" t="str">
        <f>CONCATENATE(VLOOKUP($B50,'OP Info'!$C$67:$J$101,5,FALSE),"%-",VLOOKUP($B50,'OP Info'!$C$67:$J$101,6,FALSE),"%")</f>
        <v>5%-7%</v>
      </c>
      <c r="F50" s="90"/>
      <c r="G50" s="374">
        <f t="shared" si="524"/>
        <v>0</v>
      </c>
      <c r="H50" s="24"/>
      <c r="I50" s="24"/>
      <c r="J50" s="403" t="str">
        <f t="shared" si="319"/>
        <v/>
      </c>
      <c r="K50" s="987" t="str">
        <f t="shared" si="320"/>
        <v/>
      </c>
      <c r="L50" s="25"/>
      <c r="M50" s="762" t="str">
        <f t="shared" si="321"/>
        <v/>
      </c>
      <c r="N50" s="28" t="str">
        <f t="shared" si="322"/>
        <v>50E</v>
      </c>
      <c r="O50" s="26" t="str">
        <f t="shared" si="323"/>
        <v>GTS-120</v>
      </c>
      <c r="P50" s="26">
        <f t="shared" si="324"/>
        <v>875</v>
      </c>
      <c r="Q50" s="26" t="str">
        <f t="shared" si="325"/>
        <v>5%-7%</v>
      </c>
      <c r="R50" s="90"/>
      <c r="S50" s="374">
        <f>R50*VLOOKUP(O50,$B$156:$C$159,2,FALSE)</f>
        <v>0</v>
      </c>
      <c r="T50" s="24"/>
      <c r="U50" s="24"/>
      <c r="V50" s="403" t="str">
        <f t="shared" si="327"/>
        <v/>
      </c>
      <c r="W50" s="987" t="str">
        <f t="shared" si="328"/>
        <v/>
      </c>
      <c r="X50" s="25"/>
      <c r="Y50" s="739" t="str">
        <f t="shared" si="329"/>
        <v/>
      </c>
      <c r="Z50" s="28" t="str">
        <f t="shared" si="330"/>
        <v>50E</v>
      </c>
      <c r="AA50" s="26" t="str">
        <f t="shared" si="331"/>
        <v>GTS-120</v>
      </c>
      <c r="AB50" s="26">
        <f t="shared" si="332"/>
        <v>875</v>
      </c>
      <c r="AC50" s="26" t="str">
        <f t="shared" si="333"/>
        <v>5%-7%</v>
      </c>
      <c r="AD50" s="90"/>
      <c r="AE50" s="374">
        <f t="shared" si="334"/>
        <v>0</v>
      </c>
      <c r="AF50" s="24"/>
      <c r="AG50" s="24"/>
      <c r="AH50" s="403" t="str">
        <f t="shared" si="335"/>
        <v/>
      </c>
      <c r="AI50" s="987" t="str">
        <f t="shared" si="336"/>
        <v/>
      </c>
      <c r="AJ50" s="25"/>
      <c r="AK50" s="739" t="str">
        <f t="shared" si="337"/>
        <v/>
      </c>
      <c r="AL50" s="28" t="str">
        <f t="shared" si="338"/>
        <v>50E</v>
      </c>
      <c r="AM50" s="26" t="str">
        <f t="shared" si="339"/>
        <v>GTS-120</v>
      </c>
      <c r="AN50" s="26">
        <f t="shared" si="340"/>
        <v>875</v>
      </c>
      <c r="AO50" s="26" t="str">
        <f t="shared" si="341"/>
        <v>5%-7%</v>
      </c>
      <c r="AP50" s="90"/>
      <c r="AQ50" s="374">
        <f t="shared" si="342"/>
        <v>0</v>
      </c>
      <c r="AR50" s="24"/>
      <c r="AS50" s="24"/>
      <c r="AT50" s="403" t="str">
        <f t="shared" si="343"/>
        <v/>
      </c>
      <c r="AU50" s="987" t="str">
        <f t="shared" si="344"/>
        <v/>
      </c>
      <c r="AV50" s="25"/>
      <c r="AW50" s="739" t="str">
        <f t="shared" si="345"/>
        <v/>
      </c>
      <c r="AX50" s="28" t="str">
        <f t="shared" si="346"/>
        <v>50E</v>
      </c>
      <c r="AY50" s="26" t="str">
        <f t="shared" si="347"/>
        <v>GTS-120</v>
      </c>
      <c r="AZ50" s="26">
        <f t="shared" si="348"/>
        <v>875</v>
      </c>
      <c r="BA50" s="26" t="str">
        <f t="shared" si="349"/>
        <v>5%-7%</v>
      </c>
      <c r="BB50" s="90"/>
      <c r="BC50" s="374">
        <f t="shared" si="350"/>
        <v>0</v>
      </c>
      <c r="BD50" s="24"/>
      <c r="BE50" s="24"/>
      <c r="BF50" s="403" t="str">
        <f t="shared" si="351"/>
        <v/>
      </c>
      <c r="BG50" s="987" t="str">
        <f t="shared" si="352"/>
        <v/>
      </c>
      <c r="BH50" s="25"/>
      <c r="BI50" s="739" t="str">
        <f t="shared" si="353"/>
        <v/>
      </c>
      <c r="BJ50" s="740">
        <f t="shared" si="354"/>
        <v>0</v>
      </c>
      <c r="BK50" s="988" t="str">
        <f t="shared" si="355"/>
        <v/>
      </c>
      <c r="BL50" s="28" t="str">
        <f t="shared" si="356"/>
        <v>50E</v>
      </c>
      <c r="BM50" s="26" t="str">
        <f t="shared" si="357"/>
        <v>GTS-120</v>
      </c>
      <c r="BN50" s="26">
        <f t="shared" si="358"/>
        <v>875</v>
      </c>
      <c r="BO50" s="26" t="str">
        <f t="shared" si="359"/>
        <v>5%-7%</v>
      </c>
      <c r="BP50" s="90"/>
      <c r="BQ50" s="374">
        <f t="shared" si="360"/>
        <v>0</v>
      </c>
      <c r="BR50" s="24"/>
      <c r="BS50" s="24"/>
      <c r="BT50" s="403" t="str">
        <f t="shared" si="361"/>
        <v/>
      </c>
      <c r="BU50" s="987" t="str">
        <f t="shared" si="362"/>
        <v/>
      </c>
      <c r="BV50" s="25"/>
      <c r="BW50" s="744" t="str">
        <f t="shared" si="363"/>
        <v/>
      </c>
      <c r="BX50" s="28" t="str">
        <f t="shared" si="364"/>
        <v>50E</v>
      </c>
      <c r="BY50" s="26" t="str">
        <f t="shared" si="365"/>
        <v>GTS-120</v>
      </c>
      <c r="BZ50" s="26">
        <f t="shared" si="366"/>
        <v>875</v>
      </c>
      <c r="CA50" s="26" t="str">
        <f t="shared" si="367"/>
        <v>5%-7%</v>
      </c>
      <c r="CB50" s="90"/>
      <c r="CC50" s="374">
        <f t="shared" si="368"/>
        <v>0</v>
      </c>
      <c r="CD50" s="24"/>
      <c r="CE50" s="24"/>
      <c r="CF50" s="403" t="str">
        <f t="shared" si="369"/>
        <v/>
      </c>
      <c r="CG50" s="987" t="str">
        <f t="shared" si="370"/>
        <v/>
      </c>
      <c r="CH50" s="25"/>
      <c r="CI50" s="744" t="str">
        <f t="shared" si="371"/>
        <v/>
      </c>
      <c r="CJ50" s="28" t="str">
        <f t="shared" si="372"/>
        <v>50E</v>
      </c>
      <c r="CK50" s="26" t="str">
        <f t="shared" si="373"/>
        <v>GTS-120</v>
      </c>
      <c r="CL50" s="26">
        <f t="shared" si="374"/>
        <v>875</v>
      </c>
      <c r="CM50" s="26" t="str">
        <f t="shared" si="375"/>
        <v>5%-7%</v>
      </c>
      <c r="CN50" s="90"/>
      <c r="CO50" s="374">
        <f t="shared" si="376"/>
        <v>0</v>
      </c>
      <c r="CP50" s="24"/>
      <c r="CQ50" s="24"/>
      <c r="CR50" s="403" t="str">
        <f t="shared" si="377"/>
        <v/>
      </c>
      <c r="CS50" s="987" t="str">
        <f t="shared" si="378"/>
        <v/>
      </c>
      <c r="CT50" s="25"/>
      <c r="CU50" s="744" t="str">
        <f t="shared" si="379"/>
        <v/>
      </c>
      <c r="CV50" s="28" t="str">
        <f t="shared" si="380"/>
        <v>50E</v>
      </c>
      <c r="CW50" s="26" t="str">
        <f t="shared" si="381"/>
        <v>GTS-120</v>
      </c>
      <c r="CX50" s="26">
        <f t="shared" si="382"/>
        <v>875</v>
      </c>
      <c r="CY50" s="26" t="str">
        <f t="shared" si="383"/>
        <v>5%-7%</v>
      </c>
      <c r="CZ50" s="90"/>
      <c r="DA50" s="374">
        <f t="shared" si="384"/>
        <v>0</v>
      </c>
      <c r="DB50" s="24"/>
      <c r="DC50" s="24"/>
      <c r="DD50" s="403" t="str">
        <f t="shared" si="385"/>
        <v/>
      </c>
      <c r="DE50" s="987" t="str">
        <f t="shared" si="386"/>
        <v/>
      </c>
      <c r="DF50" s="25"/>
      <c r="DG50" s="744" t="str">
        <f t="shared" si="387"/>
        <v/>
      </c>
      <c r="DH50" s="28" t="str">
        <f t="shared" si="388"/>
        <v>50E</v>
      </c>
      <c r="DI50" s="26" t="str">
        <f t="shared" si="389"/>
        <v>GTS-120</v>
      </c>
      <c r="DJ50" s="26">
        <f t="shared" si="390"/>
        <v>875</v>
      </c>
      <c r="DK50" s="26" t="str">
        <f t="shared" si="391"/>
        <v>5%-7%</v>
      </c>
      <c r="DL50" s="90"/>
      <c r="DM50" s="374">
        <f t="shared" si="392"/>
        <v>0</v>
      </c>
      <c r="DN50" s="24"/>
      <c r="DO50" s="24"/>
      <c r="DP50" s="403" t="str">
        <f t="shared" si="393"/>
        <v/>
      </c>
      <c r="DQ50" s="987" t="str">
        <f t="shared" si="394"/>
        <v/>
      </c>
      <c r="DR50" s="25"/>
      <c r="DS50" s="744" t="str">
        <f t="shared" si="395"/>
        <v/>
      </c>
      <c r="DT50" s="740">
        <f t="shared" si="396"/>
        <v>0</v>
      </c>
      <c r="DU50" s="988" t="str">
        <f t="shared" si="397"/>
        <v/>
      </c>
      <c r="DV50" s="28" t="str">
        <f t="shared" si="398"/>
        <v>50E</v>
      </c>
      <c r="DW50" s="26" t="str">
        <f t="shared" si="399"/>
        <v>GTS-120</v>
      </c>
      <c r="DX50" s="26">
        <f t="shared" si="400"/>
        <v>875</v>
      </c>
      <c r="DY50" s="26" t="str">
        <f t="shared" si="401"/>
        <v>5%-7%</v>
      </c>
      <c r="DZ50" s="90"/>
      <c r="EA50" s="374">
        <f t="shared" si="402"/>
        <v>0</v>
      </c>
      <c r="EB50" s="24"/>
      <c r="EC50" s="24"/>
      <c r="ED50" s="403" t="str">
        <f t="shared" si="403"/>
        <v/>
      </c>
      <c r="EE50" s="987" t="str">
        <f t="shared" si="404"/>
        <v/>
      </c>
      <c r="EF50" s="25"/>
      <c r="EG50" s="744" t="str">
        <f t="shared" si="405"/>
        <v/>
      </c>
      <c r="EH50" s="28" t="str">
        <f t="shared" si="406"/>
        <v>50E</v>
      </c>
      <c r="EI50" s="26" t="str">
        <f t="shared" si="407"/>
        <v>GTS-120</v>
      </c>
      <c r="EJ50" s="26">
        <f t="shared" si="408"/>
        <v>875</v>
      </c>
      <c r="EK50" s="26" t="str">
        <f t="shared" si="409"/>
        <v>5%-7%</v>
      </c>
      <c r="EL50" s="90"/>
      <c r="EM50" s="374">
        <f t="shared" si="410"/>
        <v>0</v>
      </c>
      <c r="EN50" s="24"/>
      <c r="EO50" s="24"/>
      <c r="EP50" s="403" t="str">
        <f t="shared" si="411"/>
        <v/>
      </c>
      <c r="EQ50" s="987" t="str">
        <f t="shared" si="412"/>
        <v/>
      </c>
      <c r="ER50" s="25"/>
      <c r="ES50" s="744" t="str">
        <f t="shared" si="413"/>
        <v/>
      </c>
      <c r="ET50" s="28" t="str">
        <f t="shared" si="414"/>
        <v>50E</v>
      </c>
      <c r="EU50" s="26" t="str">
        <f t="shared" si="415"/>
        <v>GTS-120</v>
      </c>
      <c r="EV50" s="26">
        <f t="shared" si="416"/>
        <v>875</v>
      </c>
      <c r="EW50" s="26" t="str">
        <f t="shared" si="417"/>
        <v>5%-7%</v>
      </c>
      <c r="EX50" s="90"/>
      <c r="EY50" s="374">
        <f t="shared" si="418"/>
        <v>0</v>
      </c>
      <c r="EZ50" s="24"/>
      <c r="FA50" s="24"/>
      <c r="FB50" s="403" t="str">
        <f t="shared" si="419"/>
        <v/>
      </c>
      <c r="FC50" s="987" t="str">
        <f t="shared" si="420"/>
        <v/>
      </c>
      <c r="FD50" s="25"/>
      <c r="FE50" s="744" t="str">
        <f t="shared" si="421"/>
        <v/>
      </c>
      <c r="FF50" s="28" t="str">
        <f t="shared" si="422"/>
        <v>50E</v>
      </c>
      <c r="FG50" s="26" t="str">
        <f t="shared" si="423"/>
        <v>GTS-120</v>
      </c>
      <c r="FH50" s="26">
        <f t="shared" si="424"/>
        <v>875</v>
      </c>
      <c r="FI50" s="26" t="str">
        <f t="shared" si="425"/>
        <v>5%-7%</v>
      </c>
      <c r="FJ50" s="90"/>
      <c r="FK50" s="374">
        <f t="shared" si="426"/>
        <v>0</v>
      </c>
      <c r="FL50" s="24"/>
      <c r="FM50" s="24"/>
      <c r="FN50" s="403" t="str">
        <f t="shared" si="427"/>
        <v/>
      </c>
      <c r="FO50" s="987" t="str">
        <f t="shared" si="428"/>
        <v/>
      </c>
      <c r="FP50" s="25"/>
      <c r="FQ50" s="744" t="str">
        <f t="shared" si="429"/>
        <v/>
      </c>
      <c r="FR50" s="28" t="str">
        <f t="shared" si="430"/>
        <v>50E</v>
      </c>
      <c r="FS50" s="26" t="str">
        <f t="shared" si="431"/>
        <v>GTS-120</v>
      </c>
      <c r="FT50" s="26">
        <f t="shared" si="432"/>
        <v>875</v>
      </c>
      <c r="FU50" s="26" t="str">
        <f t="shared" si="433"/>
        <v>5%-7%</v>
      </c>
      <c r="FV50" s="90"/>
      <c r="FW50" s="374">
        <f t="shared" si="434"/>
        <v>0</v>
      </c>
      <c r="FX50" s="24"/>
      <c r="FY50" s="24"/>
      <c r="FZ50" s="403" t="str">
        <f t="shared" si="435"/>
        <v/>
      </c>
      <c r="GA50" s="987" t="str">
        <f t="shared" si="436"/>
        <v/>
      </c>
      <c r="GB50" s="25"/>
      <c r="GC50" s="744" t="str">
        <f t="shared" si="437"/>
        <v/>
      </c>
      <c r="GD50" s="740">
        <f t="shared" si="438"/>
        <v>0</v>
      </c>
      <c r="GE50" s="988" t="str">
        <f t="shared" si="439"/>
        <v/>
      </c>
      <c r="GF50" s="28" t="str">
        <f t="shared" si="440"/>
        <v>50E</v>
      </c>
      <c r="GG50" s="26" t="str">
        <f t="shared" si="441"/>
        <v>GTS-120</v>
      </c>
      <c r="GH50" s="26">
        <f t="shared" si="442"/>
        <v>875</v>
      </c>
      <c r="GI50" s="26" t="str">
        <f t="shared" si="443"/>
        <v>5%-7%</v>
      </c>
      <c r="GJ50" s="90"/>
      <c r="GK50" s="374">
        <f t="shared" si="444"/>
        <v>0</v>
      </c>
      <c r="GL50" s="24"/>
      <c r="GM50" s="24"/>
      <c r="GN50" s="403" t="str">
        <f t="shared" si="445"/>
        <v/>
      </c>
      <c r="GO50" s="987" t="str">
        <f t="shared" si="446"/>
        <v/>
      </c>
      <c r="GP50" s="25"/>
      <c r="GQ50" s="744" t="str">
        <f t="shared" si="447"/>
        <v/>
      </c>
      <c r="GR50" s="28" t="str">
        <f t="shared" si="448"/>
        <v>50E</v>
      </c>
      <c r="GS50" s="26" t="str">
        <f t="shared" si="449"/>
        <v>GTS-120</v>
      </c>
      <c r="GT50" s="26">
        <f t="shared" si="450"/>
        <v>875</v>
      </c>
      <c r="GU50" s="26" t="str">
        <f t="shared" si="451"/>
        <v>5%-7%</v>
      </c>
      <c r="GV50" s="90"/>
      <c r="GW50" s="374">
        <f t="shared" si="452"/>
        <v>0</v>
      </c>
      <c r="GX50" s="24"/>
      <c r="GY50" s="24"/>
      <c r="GZ50" s="403" t="str">
        <f t="shared" si="453"/>
        <v/>
      </c>
      <c r="HA50" s="987" t="str">
        <f t="shared" si="454"/>
        <v/>
      </c>
      <c r="HB50" s="25"/>
      <c r="HC50" s="744" t="str">
        <f t="shared" si="455"/>
        <v/>
      </c>
      <c r="HD50" s="28" t="str">
        <f t="shared" si="456"/>
        <v>50E</v>
      </c>
      <c r="HE50" s="26" t="str">
        <f t="shared" si="457"/>
        <v>GTS-120</v>
      </c>
      <c r="HF50" s="26">
        <f t="shared" si="458"/>
        <v>875</v>
      </c>
      <c r="HG50" s="26" t="str">
        <f t="shared" si="459"/>
        <v>5%-7%</v>
      </c>
      <c r="HH50" s="90"/>
      <c r="HI50" s="374">
        <f t="shared" si="460"/>
        <v>0</v>
      </c>
      <c r="HJ50" s="24"/>
      <c r="HK50" s="24"/>
      <c r="HL50" s="403" t="str">
        <f t="shared" si="461"/>
        <v/>
      </c>
      <c r="HM50" s="987" t="str">
        <f t="shared" si="462"/>
        <v/>
      </c>
      <c r="HN50" s="25"/>
      <c r="HO50" s="744" t="str">
        <f t="shared" si="463"/>
        <v/>
      </c>
      <c r="HP50" s="28" t="str">
        <f t="shared" si="464"/>
        <v>50E</v>
      </c>
      <c r="HQ50" s="26" t="str">
        <f t="shared" si="465"/>
        <v>GTS-120</v>
      </c>
      <c r="HR50" s="26">
        <f t="shared" si="466"/>
        <v>875</v>
      </c>
      <c r="HS50" s="26" t="str">
        <f t="shared" si="467"/>
        <v>5%-7%</v>
      </c>
      <c r="HT50" s="90"/>
      <c r="HU50" s="374">
        <f t="shared" si="468"/>
        <v>0</v>
      </c>
      <c r="HV50" s="24"/>
      <c r="HW50" s="24"/>
      <c r="HX50" s="403" t="str">
        <f t="shared" si="469"/>
        <v/>
      </c>
      <c r="HY50" s="987" t="str">
        <f t="shared" si="470"/>
        <v/>
      </c>
      <c r="HZ50" s="25"/>
      <c r="IA50" s="744" t="str">
        <f t="shared" si="471"/>
        <v/>
      </c>
      <c r="IB50" s="28" t="str">
        <f t="shared" si="472"/>
        <v>50E</v>
      </c>
      <c r="IC50" s="26" t="str">
        <f t="shared" si="473"/>
        <v>GTS-120</v>
      </c>
      <c r="ID50" s="26">
        <f t="shared" si="474"/>
        <v>875</v>
      </c>
      <c r="IE50" s="26" t="str">
        <f t="shared" si="475"/>
        <v>5%-7%</v>
      </c>
      <c r="IF50" s="90"/>
      <c r="IG50" s="374">
        <f t="shared" si="476"/>
        <v>0</v>
      </c>
      <c r="IH50" s="24"/>
      <c r="II50" s="24"/>
      <c r="IJ50" s="403" t="str">
        <f t="shared" si="477"/>
        <v/>
      </c>
      <c r="IK50" s="987" t="str">
        <f t="shared" si="478"/>
        <v/>
      </c>
      <c r="IL50" s="25"/>
      <c r="IM50" s="744" t="str">
        <f t="shared" si="479"/>
        <v/>
      </c>
      <c r="IN50" s="740">
        <f t="shared" si="480"/>
        <v>0</v>
      </c>
      <c r="IO50" s="988" t="str">
        <f t="shared" si="481"/>
        <v/>
      </c>
      <c r="IP50" s="28" t="str">
        <f t="shared" si="482"/>
        <v>50E</v>
      </c>
      <c r="IQ50" s="26" t="str">
        <f t="shared" si="483"/>
        <v>GTS-120</v>
      </c>
      <c r="IR50" s="26">
        <f t="shared" si="484"/>
        <v>875</v>
      </c>
      <c r="IS50" s="26" t="str">
        <f t="shared" si="485"/>
        <v>5%-7%</v>
      </c>
      <c r="IT50" s="90"/>
      <c r="IU50" s="374">
        <f t="shared" si="486"/>
        <v>0</v>
      </c>
      <c r="IV50" s="24"/>
      <c r="IW50" s="24"/>
      <c r="IX50" s="403" t="str">
        <f t="shared" si="487"/>
        <v/>
      </c>
      <c r="IY50" s="987" t="str">
        <f t="shared" si="488"/>
        <v/>
      </c>
      <c r="IZ50" s="25"/>
      <c r="JA50" s="744" t="str">
        <f t="shared" si="489"/>
        <v/>
      </c>
      <c r="JB50" s="28" t="str">
        <f t="shared" si="490"/>
        <v>50E</v>
      </c>
      <c r="JC50" s="26" t="str">
        <f t="shared" si="491"/>
        <v>GTS-120</v>
      </c>
      <c r="JD50" s="26">
        <f t="shared" si="492"/>
        <v>875</v>
      </c>
      <c r="JE50" s="26" t="str">
        <f t="shared" si="493"/>
        <v>5%-7%</v>
      </c>
      <c r="JF50" s="90"/>
      <c r="JG50" s="374">
        <f t="shared" si="494"/>
        <v>0</v>
      </c>
      <c r="JH50" s="24"/>
      <c r="JI50" s="24"/>
      <c r="JJ50" s="403" t="str">
        <f t="shared" si="495"/>
        <v/>
      </c>
      <c r="JK50" s="987" t="str">
        <f t="shared" si="496"/>
        <v/>
      </c>
      <c r="JL50" s="25"/>
      <c r="JM50" s="744" t="str">
        <f t="shared" si="497"/>
        <v/>
      </c>
      <c r="JN50" s="28" t="str">
        <f t="shared" si="498"/>
        <v>50E</v>
      </c>
      <c r="JO50" s="26" t="str">
        <f t="shared" si="499"/>
        <v>GTS-120</v>
      </c>
      <c r="JP50" s="26">
        <f t="shared" si="500"/>
        <v>875</v>
      </c>
      <c r="JQ50" s="26" t="str">
        <f t="shared" si="501"/>
        <v>5%-7%</v>
      </c>
      <c r="JR50" s="90"/>
      <c r="JS50" s="374">
        <f t="shared" si="502"/>
        <v>0</v>
      </c>
      <c r="JT50" s="24"/>
      <c r="JU50" s="24"/>
      <c r="JV50" s="403" t="str">
        <f t="shared" si="503"/>
        <v/>
      </c>
      <c r="JW50" s="987" t="str">
        <f t="shared" si="504"/>
        <v/>
      </c>
      <c r="JX50" s="25"/>
      <c r="JY50" s="744" t="str">
        <f t="shared" si="505"/>
        <v/>
      </c>
      <c r="JZ50" s="28" t="str">
        <f t="shared" si="506"/>
        <v>50E</v>
      </c>
      <c r="KA50" s="26" t="str">
        <f t="shared" si="507"/>
        <v>GTS-120</v>
      </c>
      <c r="KB50" s="26">
        <f t="shared" si="508"/>
        <v>875</v>
      </c>
      <c r="KC50" s="26" t="str">
        <f t="shared" si="509"/>
        <v>5%-7%</v>
      </c>
      <c r="KD50" s="90"/>
      <c r="KE50" s="374">
        <f t="shared" si="510"/>
        <v>0</v>
      </c>
      <c r="KF50" s="24"/>
      <c r="KG50" s="24"/>
      <c r="KH50" s="403" t="str">
        <f t="shared" si="511"/>
        <v/>
      </c>
      <c r="KI50" s="987" t="str">
        <f t="shared" si="512"/>
        <v/>
      </c>
      <c r="KJ50" s="25"/>
      <c r="KK50" s="744" t="str">
        <f t="shared" si="513"/>
        <v/>
      </c>
      <c r="KL50" s="28" t="str">
        <f t="shared" si="514"/>
        <v>50E</v>
      </c>
      <c r="KM50" s="26" t="str">
        <f t="shared" si="515"/>
        <v>GTS-120</v>
      </c>
      <c r="KN50" s="26">
        <f t="shared" si="516"/>
        <v>875</v>
      </c>
      <c r="KO50" s="26" t="str">
        <f t="shared" si="517"/>
        <v>5%-7%</v>
      </c>
      <c r="KP50" s="90"/>
      <c r="KQ50" s="374">
        <f t="shared" si="518"/>
        <v>0</v>
      </c>
      <c r="KR50" s="24"/>
      <c r="KS50" s="24"/>
      <c r="KT50" s="403" t="str">
        <f t="shared" si="519"/>
        <v/>
      </c>
      <c r="KU50" s="987" t="str">
        <f t="shared" si="520"/>
        <v/>
      </c>
      <c r="KV50" s="25"/>
      <c r="KW50" s="744" t="str">
        <f t="shared" si="521"/>
        <v/>
      </c>
      <c r="KX50" s="740">
        <f t="shared" si="522"/>
        <v>0</v>
      </c>
      <c r="KY50" s="988" t="str">
        <f t="shared" si="523"/>
        <v/>
      </c>
    </row>
    <row r="51" spans="1:311" ht="15.75">
      <c r="A51" s="323" t="s">
        <v>67</v>
      </c>
      <c r="B51" s="760" t="s">
        <v>224</v>
      </c>
      <c r="C51" s="26" t="str">
        <f>VLOOKUP($B51,'OP Info'!$C$67:$H$98,4,FALSE)</f>
        <v>GTS-120</v>
      </c>
      <c r="D51" s="26">
        <f>VLOOKUP($B51,'OP Info'!$C$67:$H$98,3,FALSE)</f>
        <v>875</v>
      </c>
      <c r="E51" s="734" t="str">
        <f>CONCATENATE(VLOOKUP($B51,'OP Info'!$C$67:$J$101,5,FALSE),"%-",VLOOKUP($B51,'OP Info'!$C$67:$J$101,6,FALSE),"%")</f>
        <v>5%-7%</v>
      </c>
      <c r="F51" s="90"/>
      <c r="G51" s="374">
        <f t="shared" si="524"/>
        <v>0</v>
      </c>
      <c r="H51" s="24"/>
      <c r="I51" s="24"/>
      <c r="J51" s="403" t="str">
        <f t="shared" si="319"/>
        <v/>
      </c>
      <c r="K51" s="987" t="str">
        <f>IF(J51="","",J51*0.264172)</f>
        <v/>
      </c>
      <c r="L51" s="25"/>
      <c r="M51" s="762" t="str">
        <f>IF(J51="",IF(G51=0,"",G51),"")</f>
        <v/>
      </c>
      <c r="N51" s="28" t="str">
        <f>$B51</f>
        <v>40F</v>
      </c>
      <c r="O51" s="26" t="str">
        <f>$C51</f>
        <v>GTS-120</v>
      </c>
      <c r="P51" s="26">
        <f>$D51</f>
        <v>875</v>
      </c>
      <c r="Q51" s="26" t="str">
        <f>$E51</f>
        <v>5%-7%</v>
      </c>
      <c r="R51" s="90"/>
      <c r="S51" s="374">
        <f>R51*VLOOKUP(O51,MWTh!$B$157:$C$159,2,FALSE)</f>
        <v>0</v>
      </c>
      <c r="T51" s="24"/>
      <c r="U51" s="24"/>
      <c r="V51" s="403" t="str">
        <f t="shared" si="327"/>
        <v/>
      </c>
      <c r="W51" s="987" t="str">
        <f>IF(V51="","",V51*0.264172)</f>
        <v/>
      </c>
      <c r="X51" s="25"/>
      <c r="Y51" s="739" t="str">
        <f>IF(V51="",IF(S51=0,"",S51),"")</f>
        <v/>
      </c>
      <c r="Z51" s="28" t="str">
        <f>$B51</f>
        <v>40F</v>
      </c>
      <c r="AA51" s="26" t="str">
        <f>$C51</f>
        <v>GTS-120</v>
      </c>
      <c r="AB51" s="26">
        <f>$D51</f>
        <v>875</v>
      </c>
      <c r="AC51" s="26" t="str">
        <f>$E51</f>
        <v>5%-7%</v>
      </c>
      <c r="AD51" s="90"/>
      <c r="AE51" s="374">
        <f t="shared" si="334"/>
        <v>0</v>
      </c>
      <c r="AF51" s="24"/>
      <c r="AG51" s="24"/>
      <c r="AH51" s="403" t="str">
        <f t="shared" si="335"/>
        <v/>
      </c>
      <c r="AI51" s="987" t="str">
        <f>IF(AH51="","",AH51*0.264172)</f>
        <v/>
      </c>
      <c r="AJ51" s="25"/>
      <c r="AK51" s="739" t="str">
        <f>IF(AH51="",IF(AE51=0,"",AE51),"")</f>
        <v/>
      </c>
      <c r="AL51" s="28" t="str">
        <f>$B51</f>
        <v>40F</v>
      </c>
      <c r="AM51" s="26" t="str">
        <f>$C51</f>
        <v>GTS-120</v>
      </c>
      <c r="AN51" s="26">
        <f>$D51</f>
        <v>875</v>
      </c>
      <c r="AO51" s="26" t="str">
        <f>$E51</f>
        <v>5%-7%</v>
      </c>
      <c r="AP51" s="90"/>
      <c r="AQ51" s="374">
        <f t="shared" si="342"/>
        <v>0</v>
      </c>
      <c r="AR51" s="24"/>
      <c r="AS51" s="24"/>
      <c r="AT51" s="403" t="str">
        <f t="shared" si="343"/>
        <v/>
      </c>
      <c r="AU51" s="987" t="str">
        <f>IF(AT51="","",AT51*0.264172)</f>
        <v/>
      </c>
      <c r="AV51" s="25"/>
      <c r="AW51" s="739" t="str">
        <f>IF(AT51="",IF(AQ51=0,"",AQ51),"")</f>
        <v/>
      </c>
      <c r="AX51" s="28" t="str">
        <f>$B51</f>
        <v>40F</v>
      </c>
      <c r="AY51" s="26" t="str">
        <f>$C51</f>
        <v>GTS-120</v>
      </c>
      <c r="AZ51" s="26">
        <f>$D51</f>
        <v>875</v>
      </c>
      <c r="BA51" s="26" t="str">
        <f>$E51</f>
        <v>5%-7%</v>
      </c>
      <c r="BB51" s="90"/>
      <c r="BC51" s="374">
        <f t="shared" si="350"/>
        <v>0</v>
      </c>
      <c r="BD51" s="24"/>
      <c r="BE51" s="24"/>
      <c r="BF51" s="403" t="str">
        <f t="shared" si="351"/>
        <v/>
      </c>
      <c r="BG51" s="987" t="str">
        <f>IF(BF51="","",BF51*0.264172)</f>
        <v/>
      </c>
      <c r="BH51" s="25"/>
      <c r="BI51" s="739" t="str">
        <f>IF(BF51="",IF(BC51=0,"",BC51),"")</f>
        <v/>
      </c>
      <c r="BJ51" s="740">
        <f>SUM(K51,W51,AI51,AU51,BG51)</f>
        <v>0</v>
      </c>
      <c r="BK51" s="988" t="str">
        <f>L51&amp;X51&amp;AJ51&amp;AV51&amp;BH51</f>
        <v/>
      </c>
      <c r="BL51" s="28" t="str">
        <f>$B51</f>
        <v>40F</v>
      </c>
      <c r="BM51" s="26" t="str">
        <f>$C51</f>
        <v>GTS-120</v>
      </c>
      <c r="BN51" s="26">
        <f>$D51</f>
        <v>875</v>
      </c>
      <c r="BO51" s="26" t="str">
        <f>$E51</f>
        <v>5%-7%</v>
      </c>
      <c r="BP51" s="90"/>
      <c r="BQ51" s="374">
        <f t="shared" si="360"/>
        <v>0</v>
      </c>
      <c r="BR51" s="24"/>
      <c r="BS51" s="24"/>
      <c r="BT51" s="403" t="str">
        <f t="shared" si="361"/>
        <v/>
      </c>
      <c r="BU51" s="987" t="str">
        <f>IF(BT51="","",BT51*0.264172)</f>
        <v/>
      </c>
      <c r="BV51" s="25"/>
      <c r="BW51" s="744" t="str">
        <f t="shared" si="363"/>
        <v/>
      </c>
      <c r="BX51" s="28" t="str">
        <f>$B51</f>
        <v>40F</v>
      </c>
      <c r="BY51" s="26" t="str">
        <f>$C51</f>
        <v>GTS-120</v>
      </c>
      <c r="BZ51" s="26">
        <f>$D51</f>
        <v>875</v>
      </c>
      <c r="CA51" s="26" t="str">
        <f>$E51</f>
        <v>5%-7%</v>
      </c>
      <c r="CB51" s="90"/>
      <c r="CC51" s="374">
        <f t="shared" si="368"/>
        <v>0</v>
      </c>
      <c r="CD51" s="24"/>
      <c r="CE51" s="24"/>
      <c r="CF51" s="403" t="str">
        <f t="shared" si="369"/>
        <v/>
      </c>
      <c r="CG51" s="987" t="str">
        <f>IF(CF51="","",CF51*0.264172)</f>
        <v/>
      </c>
      <c r="CH51" s="25"/>
      <c r="CI51" s="744" t="str">
        <f t="shared" si="371"/>
        <v/>
      </c>
      <c r="CJ51" s="28" t="str">
        <f>$B51</f>
        <v>40F</v>
      </c>
      <c r="CK51" s="26" t="str">
        <f>$C51</f>
        <v>GTS-120</v>
      </c>
      <c r="CL51" s="26">
        <f>$D51</f>
        <v>875</v>
      </c>
      <c r="CM51" s="26" t="str">
        <f>$E51</f>
        <v>5%-7%</v>
      </c>
      <c r="CN51" s="90"/>
      <c r="CO51" s="374">
        <f t="shared" si="376"/>
        <v>0</v>
      </c>
      <c r="CP51" s="24"/>
      <c r="CQ51" s="24"/>
      <c r="CR51" s="403" t="str">
        <f t="shared" si="377"/>
        <v/>
      </c>
      <c r="CS51" s="987" t="str">
        <f>IF(CR51="","",CR51*0.264172)</f>
        <v/>
      </c>
      <c r="CT51" s="25"/>
      <c r="CU51" s="744" t="str">
        <f t="shared" si="379"/>
        <v/>
      </c>
      <c r="CV51" s="28" t="str">
        <f>$B51</f>
        <v>40F</v>
      </c>
      <c r="CW51" s="26" t="str">
        <f>$C51</f>
        <v>GTS-120</v>
      </c>
      <c r="CX51" s="26">
        <f>$D51</f>
        <v>875</v>
      </c>
      <c r="CY51" s="26" t="str">
        <f>$E51</f>
        <v>5%-7%</v>
      </c>
      <c r="CZ51" s="90"/>
      <c r="DA51" s="374">
        <f t="shared" si="384"/>
        <v>0</v>
      </c>
      <c r="DB51" s="24"/>
      <c r="DC51" s="24"/>
      <c r="DD51" s="403" t="str">
        <f t="shared" si="385"/>
        <v/>
      </c>
      <c r="DE51" s="987" t="str">
        <f>IF(DD51="","",DD51*0.264172)</f>
        <v/>
      </c>
      <c r="DF51" s="25"/>
      <c r="DG51" s="744" t="str">
        <f t="shared" si="387"/>
        <v/>
      </c>
      <c r="DH51" s="28" t="str">
        <f>$B51</f>
        <v>40F</v>
      </c>
      <c r="DI51" s="26" t="str">
        <f>$C51</f>
        <v>GTS-120</v>
      </c>
      <c r="DJ51" s="26">
        <f>$D51</f>
        <v>875</v>
      </c>
      <c r="DK51" s="26" t="str">
        <f>$E51</f>
        <v>5%-7%</v>
      </c>
      <c r="DL51" s="90"/>
      <c r="DM51" s="374">
        <f t="shared" si="392"/>
        <v>0</v>
      </c>
      <c r="DN51" s="24"/>
      <c r="DO51" s="24"/>
      <c r="DP51" s="403" t="str">
        <f t="shared" si="393"/>
        <v/>
      </c>
      <c r="DQ51" s="987" t="str">
        <f>IF(DP51="","",DP51*0.264172)</f>
        <v/>
      </c>
      <c r="DR51" s="25"/>
      <c r="DS51" s="744" t="str">
        <f t="shared" si="395"/>
        <v/>
      </c>
      <c r="DT51" s="740">
        <f>SUM(BU51,CG51,CS51,DE51,DQ51)</f>
        <v>0</v>
      </c>
      <c r="DU51" s="988" t="str">
        <f>BV51&amp;CH51&amp;CT51&amp;DF51&amp;DR51</f>
        <v/>
      </c>
      <c r="DV51" s="28" t="str">
        <f>$B51</f>
        <v>40F</v>
      </c>
      <c r="DW51" s="26" t="str">
        <f>$C51</f>
        <v>GTS-120</v>
      </c>
      <c r="DX51" s="26">
        <f>$D51</f>
        <v>875</v>
      </c>
      <c r="DY51" s="26" t="str">
        <f>$E51</f>
        <v>5%-7%</v>
      </c>
      <c r="DZ51" s="90"/>
      <c r="EA51" s="374">
        <f t="shared" si="402"/>
        <v>0</v>
      </c>
      <c r="EB51" s="24"/>
      <c r="EC51" s="24"/>
      <c r="ED51" s="403" t="str">
        <f t="shared" si="403"/>
        <v/>
      </c>
      <c r="EE51" s="987" t="str">
        <f>IF(ED51="","",ED51*0.264172)</f>
        <v/>
      </c>
      <c r="EF51" s="25"/>
      <c r="EG51" s="744" t="str">
        <f t="shared" si="405"/>
        <v/>
      </c>
      <c r="EH51" s="28" t="str">
        <f>$B51</f>
        <v>40F</v>
      </c>
      <c r="EI51" s="26" t="str">
        <f>$C51</f>
        <v>GTS-120</v>
      </c>
      <c r="EJ51" s="26">
        <f>$D51</f>
        <v>875</v>
      </c>
      <c r="EK51" s="26" t="str">
        <f>$E51</f>
        <v>5%-7%</v>
      </c>
      <c r="EL51" s="90"/>
      <c r="EM51" s="374">
        <f t="shared" si="410"/>
        <v>0</v>
      </c>
      <c r="EN51" s="24"/>
      <c r="EO51" s="24"/>
      <c r="EP51" s="403" t="str">
        <f t="shared" si="411"/>
        <v/>
      </c>
      <c r="EQ51" s="987" t="str">
        <f>IF(EP51="","",EP51*0.264172)</f>
        <v/>
      </c>
      <c r="ER51" s="25"/>
      <c r="ES51" s="744" t="str">
        <f t="shared" si="413"/>
        <v/>
      </c>
      <c r="ET51" s="28" t="str">
        <f>$B51</f>
        <v>40F</v>
      </c>
      <c r="EU51" s="26" t="str">
        <f>$C51</f>
        <v>GTS-120</v>
      </c>
      <c r="EV51" s="26">
        <f>$D51</f>
        <v>875</v>
      </c>
      <c r="EW51" s="26" t="str">
        <f>$E51</f>
        <v>5%-7%</v>
      </c>
      <c r="EX51" s="90"/>
      <c r="EY51" s="374">
        <f t="shared" si="418"/>
        <v>0</v>
      </c>
      <c r="EZ51" s="24"/>
      <c r="FA51" s="24"/>
      <c r="FB51" s="403" t="str">
        <f t="shared" si="419"/>
        <v/>
      </c>
      <c r="FC51" s="987" t="str">
        <f>IF(FB51="","",FB51*0.264172)</f>
        <v/>
      </c>
      <c r="FD51" s="25"/>
      <c r="FE51" s="744" t="str">
        <f t="shared" si="421"/>
        <v/>
      </c>
      <c r="FF51" s="28" t="str">
        <f>$B51</f>
        <v>40F</v>
      </c>
      <c r="FG51" s="26" t="str">
        <f>$C51</f>
        <v>GTS-120</v>
      </c>
      <c r="FH51" s="26">
        <f>$D51</f>
        <v>875</v>
      </c>
      <c r="FI51" s="26" t="str">
        <f>$E51</f>
        <v>5%-7%</v>
      </c>
      <c r="FJ51" s="90"/>
      <c r="FK51" s="374">
        <f t="shared" si="426"/>
        <v>0</v>
      </c>
      <c r="FL51" s="24"/>
      <c r="FM51" s="24"/>
      <c r="FN51" s="403" t="str">
        <f t="shared" si="427"/>
        <v/>
      </c>
      <c r="FO51" s="987" t="str">
        <f>IF(FN51="","",FN51*0.264172)</f>
        <v/>
      </c>
      <c r="FP51" s="25"/>
      <c r="FQ51" s="744" t="str">
        <f t="shared" si="429"/>
        <v/>
      </c>
      <c r="FR51" s="28" t="str">
        <f>$B51</f>
        <v>40F</v>
      </c>
      <c r="FS51" s="26" t="str">
        <f>$C51</f>
        <v>GTS-120</v>
      </c>
      <c r="FT51" s="26">
        <f>$D51</f>
        <v>875</v>
      </c>
      <c r="FU51" s="26" t="str">
        <f>$E51</f>
        <v>5%-7%</v>
      </c>
      <c r="FV51" s="90"/>
      <c r="FW51" s="374">
        <f t="shared" si="434"/>
        <v>0</v>
      </c>
      <c r="FX51" s="24"/>
      <c r="FY51" s="24"/>
      <c r="FZ51" s="403" t="str">
        <f t="shared" si="435"/>
        <v/>
      </c>
      <c r="GA51" s="987" t="str">
        <f>IF(FZ51="","",FZ51*0.264172)</f>
        <v/>
      </c>
      <c r="GB51" s="25"/>
      <c r="GC51" s="744" t="str">
        <f t="shared" si="437"/>
        <v/>
      </c>
      <c r="GD51" s="740">
        <f>SUM(EE51,EQ51,FC51,FO51,GA51)</f>
        <v>0</v>
      </c>
      <c r="GE51" s="988" t="str">
        <f>EF51&amp;ER51&amp;FD51&amp;FP51&amp;GB51</f>
        <v/>
      </c>
      <c r="GF51" s="28" t="str">
        <f>$B51</f>
        <v>40F</v>
      </c>
      <c r="GG51" s="26" t="str">
        <f>$C51</f>
        <v>GTS-120</v>
      </c>
      <c r="GH51" s="26">
        <f>$D51</f>
        <v>875</v>
      </c>
      <c r="GI51" s="26" t="str">
        <f>$E51</f>
        <v>5%-7%</v>
      </c>
      <c r="GJ51" s="90"/>
      <c r="GK51" s="374">
        <f t="shared" si="444"/>
        <v>0</v>
      </c>
      <c r="GL51" s="24"/>
      <c r="GM51" s="24"/>
      <c r="GN51" s="403" t="str">
        <f t="shared" si="445"/>
        <v/>
      </c>
      <c r="GO51" s="987" t="str">
        <f>IF(GN51="","",GN51*0.264172)</f>
        <v/>
      </c>
      <c r="GP51" s="25"/>
      <c r="GQ51" s="744" t="str">
        <f t="shared" si="447"/>
        <v/>
      </c>
      <c r="GR51" s="28" t="str">
        <f>$B51</f>
        <v>40F</v>
      </c>
      <c r="GS51" s="26" t="str">
        <f>$C51</f>
        <v>GTS-120</v>
      </c>
      <c r="GT51" s="26">
        <f>$D51</f>
        <v>875</v>
      </c>
      <c r="GU51" s="26" t="str">
        <f>$E51</f>
        <v>5%-7%</v>
      </c>
      <c r="GV51" s="90"/>
      <c r="GW51" s="374">
        <f t="shared" si="452"/>
        <v>0</v>
      </c>
      <c r="GX51" s="24"/>
      <c r="GY51" s="24"/>
      <c r="GZ51" s="403" t="str">
        <f t="shared" si="453"/>
        <v/>
      </c>
      <c r="HA51" s="987" t="str">
        <f>IF(GZ51="","",GZ51*0.264172)</f>
        <v/>
      </c>
      <c r="HB51" s="25"/>
      <c r="HC51" s="744" t="str">
        <f t="shared" si="455"/>
        <v/>
      </c>
      <c r="HD51" s="28" t="str">
        <f>$B51</f>
        <v>40F</v>
      </c>
      <c r="HE51" s="26" t="str">
        <f>$C51</f>
        <v>GTS-120</v>
      </c>
      <c r="HF51" s="26">
        <f>$D51</f>
        <v>875</v>
      </c>
      <c r="HG51" s="26" t="str">
        <f>$E51</f>
        <v>5%-7%</v>
      </c>
      <c r="HH51" s="90"/>
      <c r="HI51" s="374">
        <f t="shared" si="460"/>
        <v>0</v>
      </c>
      <c r="HJ51" s="24"/>
      <c r="HK51" s="24"/>
      <c r="HL51" s="403" t="str">
        <f t="shared" si="461"/>
        <v/>
      </c>
      <c r="HM51" s="987" t="str">
        <f>IF(HL51="","",HL51*0.264172)</f>
        <v/>
      </c>
      <c r="HN51" s="25"/>
      <c r="HO51" s="744" t="str">
        <f t="shared" si="463"/>
        <v/>
      </c>
      <c r="HP51" s="28" t="str">
        <f>$B51</f>
        <v>40F</v>
      </c>
      <c r="HQ51" s="26" t="str">
        <f>$C51</f>
        <v>GTS-120</v>
      </c>
      <c r="HR51" s="26">
        <f>$D51</f>
        <v>875</v>
      </c>
      <c r="HS51" s="26" t="str">
        <f>$E51</f>
        <v>5%-7%</v>
      </c>
      <c r="HT51" s="90"/>
      <c r="HU51" s="374">
        <f t="shared" si="468"/>
        <v>0</v>
      </c>
      <c r="HV51" s="24"/>
      <c r="HW51" s="24"/>
      <c r="HX51" s="403" t="str">
        <f t="shared" si="469"/>
        <v/>
      </c>
      <c r="HY51" s="987" t="str">
        <f>IF(HX51="","",HX51*0.264172)</f>
        <v/>
      </c>
      <c r="HZ51" s="25"/>
      <c r="IA51" s="744" t="str">
        <f t="shared" si="471"/>
        <v/>
      </c>
      <c r="IB51" s="28" t="str">
        <f>$B51</f>
        <v>40F</v>
      </c>
      <c r="IC51" s="26" t="str">
        <f>$C51</f>
        <v>GTS-120</v>
      </c>
      <c r="ID51" s="26">
        <f>$D51</f>
        <v>875</v>
      </c>
      <c r="IE51" s="26" t="str">
        <f>$E51</f>
        <v>5%-7%</v>
      </c>
      <c r="IF51" s="90"/>
      <c r="IG51" s="374">
        <f t="shared" si="476"/>
        <v>0</v>
      </c>
      <c r="IH51" s="24"/>
      <c r="II51" s="24"/>
      <c r="IJ51" s="403" t="str">
        <f t="shared" si="477"/>
        <v/>
      </c>
      <c r="IK51" s="987" t="str">
        <f>IF(IJ51="","",IJ51*0.264172)</f>
        <v/>
      </c>
      <c r="IL51" s="25"/>
      <c r="IM51" s="744" t="str">
        <f t="shared" si="479"/>
        <v/>
      </c>
      <c r="IN51" s="740">
        <f>SUM(GO51,HA51,HM51,HY51,IK51)</f>
        <v>0</v>
      </c>
      <c r="IO51" s="988" t="str">
        <f>GP51&amp;HB51&amp;HN51&amp;HZ51&amp;IL51</f>
        <v/>
      </c>
      <c r="IP51" s="28" t="str">
        <f>$B51</f>
        <v>40F</v>
      </c>
      <c r="IQ51" s="26" t="str">
        <f>$C51</f>
        <v>GTS-120</v>
      </c>
      <c r="IR51" s="26">
        <f>$D51</f>
        <v>875</v>
      </c>
      <c r="IS51" s="26" t="str">
        <f>$E51</f>
        <v>5%-7%</v>
      </c>
      <c r="IT51" s="90"/>
      <c r="IU51" s="374">
        <f t="shared" si="486"/>
        <v>0</v>
      </c>
      <c r="IV51" s="24"/>
      <c r="IW51" s="24"/>
      <c r="IX51" s="403" t="str">
        <f t="shared" si="487"/>
        <v/>
      </c>
      <c r="IY51" s="987" t="str">
        <f>IF(IX51="","",IX51*0.264172)</f>
        <v/>
      </c>
      <c r="IZ51" s="25"/>
      <c r="JA51" s="744" t="str">
        <f t="shared" si="489"/>
        <v/>
      </c>
      <c r="JB51" s="28" t="str">
        <f>$B51</f>
        <v>40F</v>
      </c>
      <c r="JC51" s="26" t="str">
        <f>$C51</f>
        <v>GTS-120</v>
      </c>
      <c r="JD51" s="26">
        <f>$D51</f>
        <v>875</v>
      </c>
      <c r="JE51" s="26" t="str">
        <f>$E51</f>
        <v>5%-7%</v>
      </c>
      <c r="JF51" s="90"/>
      <c r="JG51" s="374">
        <f t="shared" si="494"/>
        <v>0</v>
      </c>
      <c r="JH51" s="24"/>
      <c r="JI51" s="24"/>
      <c r="JJ51" s="403" t="str">
        <f t="shared" si="495"/>
        <v/>
      </c>
      <c r="JK51" s="987" t="str">
        <f>IF(JJ51="","",JJ51*0.264172)</f>
        <v/>
      </c>
      <c r="JL51" s="25"/>
      <c r="JM51" s="744" t="str">
        <f t="shared" si="497"/>
        <v/>
      </c>
      <c r="JN51" s="28" t="str">
        <f>$B51</f>
        <v>40F</v>
      </c>
      <c r="JO51" s="26" t="str">
        <f>$C51</f>
        <v>GTS-120</v>
      </c>
      <c r="JP51" s="26">
        <f>$D51</f>
        <v>875</v>
      </c>
      <c r="JQ51" s="26" t="str">
        <f>$E51</f>
        <v>5%-7%</v>
      </c>
      <c r="JR51" s="90"/>
      <c r="JS51" s="374">
        <f t="shared" si="502"/>
        <v>0</v>
      </c>
      <c r="JT51" s="24"/>
      <c r="JU51" s="24"/>
      <c r="JV51" s="403" t="str">
        <f t="shared" si="503"/>
        <v/>
      </c>
      <c r="JW51" s="987" t="str">
        <f>IF(JV51="","",JV51*0.264172)</f>
        <v/>
      </c>
      <c r="JX51" s="25"/>
      <c r="JY51" s="744" t="str">
        <f t="shared" si="505"/>
        <v/>
      </c>
      <c r="JZ51" s="28" t="str">
        <f>$B51</f>
        <v>40F</v>
      </c>
      <c r="KA51" s="26" t="str">
        <f>$C51</f>
        <v>GTS-120</v>
      </c>
      <c r="KB51" s="26">
        <f>$D51</f>
        <v>875</v>
      </c>
      <c r="KC51" s="26" t="str">
        <f>$E51</f>
        <v>5%-7%</v>
      </c>
      <c r="KD51" s="90"/>
      <c r="KE51" s="374">
        <f t="shared" si="510"/>
        <v>0</v>
      </c>
      <c r="KF51" s="24"/>
      <c r="KG51" s="24"/>
      <c r="KH51" s="403" t="str">
        <f t="shared" si="511"/>
        <v/>
      </c>
      <c r="KI51" s="987" t="str">
        <f>IF(KH51="","",KH51*0.264172)</f>
        <v/>
      </c>
      <c r="KJ51" s="25"/>
      <c r="KK51" s="744" t="str">
        <f t="shared" si="513"/>
        <v/>
      </c>
      <c r="KL51" s="28" t="str">
        <f>$B51</f>
        <v>40F</v>
      </c>
      <c r="KM51" s="26" t="str">
        <f>$C51</f>
        <v>GTS-120</v>
      </c>
      <c r="KN51" s="26">
        <f>$D51</f>
        <v>875</v>
      </c>
      <c r="KO51" s="26" t="str">
        <f>$E51</f>
        <v>5%-7%</v>
      </c>
      <c r="KP51" s="90"/>
      <c r="KQ51" s="374">
        <f t="shared" si="518"/>
        <v>0</v>
      </c>
      <c r="KR51" s="24"/>
      <c r="KS51" s="24"/>
      <c r="KT51" s="403" t="str">
        <f t="shared" si="519"/>
        <v/>
      </c>
      <c r="KU51" s="987" t="str">
        <f>IF(KT51="","",KT51*0.264172)</f>
        <v/>
      </c>
      <c r="KV51" s="25"/>
      <c r="KW51" s="744" t="str">
        <f t="shared" si="521"/>
        <v/>
      </c>
      <c r="KX51" s="740">
        <f>SUM(IY51,JK51,JW51,KI51,KU51)</f>
        <v>0</v>
      </c>
      <c r="KY51" s="988" t="str">
        <f>IZ51&amp;JL51&amp;JX51&amp;KJ51&amp;KV51</f>
        <v/>
      </c>
    </row>
    <row r="52" spans="1:311" ht="15.75">
      <c r="A52" s="323" t="s">
        <v>67</v>
      </c>
      <c r="B52" s="760" t="s">
        <v>226</v>
      </c>
      <c r="C52" s="26" t="str">
        <f>VLOOKUP($B52,'OP Info'!$C$67:$H$98,4,FALSE)</f>
        <v>GTS-120</v>
      </c>
      <c r="D52" s="26">
        <f>VLOOKUP($B52,'OP Info'!$C$67:$H$98,3,FALSE)</f>
        <v>875</v>
      </c>
      <c r="E52" s="734" t="str">
        <f>CONCATENATE(VLOOKUP($B52,'OP Info'!$C$67:$J$101,5,FALSE),"%-",VLOOKUP($B52,'OP Info'!$C$67:$J$101,6,FALSE),"%")</f>
        <v>5%-7%</v>
      </c>
      <c r="F52" s="90"/>
      <c r="G52" s="374">
        <f t="shared" si="524"/>
        <v>0</v>
      </c>
      <c r="H52" s="24"/>
      <c r="I52" s="24"/>
      <c r="J52" s="403" t="str">
        <f t="shared" si="319"/>
        <v/>
      </c>
      <c r="K52" s="987" t="str">
        <f t="shared" si="320"/>
        <v/>
      </c>
      <c r="L52" s="25"/>
      <c r="M52" s="762" t="str">
        <f t="shared" si="321"/>
        <v/>
      </c>
      <c r="N52" s="28" t="str">
        <f t="shared" si="322"/>
        <v>50F</v>
      </c>
      <c r="O52" s="26" t="str">
        <f t="shared" si="323"/>
        <v>GTS-120</v>
      </c>
      <c r="P52" s="26">
        <f t="shared" si="324"/>
        <v>875</v>
      </c>
      <c r="Q52" s="26" t="str">
        <f t="shared" si="325"/>
        <v>5%-7%</v>
      </c>
      <c r="R52" s="90"/>
      <c r="S52" s="374">
        <f>R52*VLOOKUP(O52,$B$156:$C$159,2,FALSE)</f>
        <v>0</v>
      </c>
      <c r="T52" s="24"/>
      <c r="U52" s="24"/>
      <c r="V52" s="403" t="str">
        <f t="shared" si="327"/>
        <v/>
      </c>
      <c r="W52" s="987" t="str">
        <f t="shared" si="328"/>
        <v/>
      </c>
      <c r="X52" s="25"/>
      <c r="Y52" s="739" t="str">
        <f t="shared" si="329"/>
        <v/>
      </c>
      <c r="Z52" s="28" t="str">
        <f t="shared" si="330"/>
        <v>50F</v>
      </c>
      <c r="AA52" s="26" t="str">
        <f t="shared" si="331"/>
        <v>GTS-120</v>
      </c>
      <c r="AB52" s="26">
        <f t="shared" si="332"/>
        <v>875</v>
      </c>
      <c r="AC52" s="26" t="str">
        <f t="shared" si="333"/>
        <v>5%-7%</v>
      </c>
      <c r="AD52" s="90"/>
      <c r="AE52" s="374">
        <f>AD52*VLOOKUP(AA52,$B$156:$C$159,2,FALSE)</f>
        <v>0</v>
      </c>
      <c r="AF52" s="24"/>
      <c r="AG52" s="24"/>
      <c r="AH52" s="403" t="str">
        <f t="shared" si="335"/>
        <v/>
      </c>
      <c r="AI52" s="987" t="str">
        <f t="shared" si="336"/>
        <v/>
      </c>
      <c r="AJ52" s="25"/>
      <c r="AK52" s="739" t="str">
        <f t="shared" si="337"/>
        <v/>
      </c>
      <c r="AL52" s="28" t="str">
        <f t="shared" si="338"/>
        <v>50F</v>
      </c>
      <c r="AM52" s="26" t="str">
        <f t="shared" si="339"/>
        <v>GTS-120</v>
      </c>
      <c r="AN52" s="26">
        <f t="shared" si="340"/>
        <v>875</v>
      </c>
      <c r="AO52" s="26" t="str">
        <f t="shared" si="341"/>
        <v>5%-7%</v>
      </c>
      <c r="AP52" s="90"/>
      <c r="AQ52" s="374">
        <f>AP52*VLOOKUP(AM52,$B$156:$C$159,2,FALSE)</f>
        <v>0</v>
      </c>
      <c r="AR52" s="24"/>
      <c r="AS52" s="24"/>
      <c r="AT52" s="403" t="str">
        <f t="shared" si="343"/>
        <v/>
      </c>
      <c r="AU52" s="987" t="str">
        <f t="shared" si="344"/>
        <v/>
      </c>
      <c r="AV52" s="25"/>
      <c r="AW52" s="739" t="str">
        <f t="shared" si="345"/>
        <v/>
      </c>
      <c r="AX52" s="28" t="str">
        <f t="shared" si="346"/>
        <v>50F</v>
      </c>
      <c r="AY52" s="26" t="str">
        <f t="shared" si="347"/>
        <v>GTS-120</v>
      </c>
      <c r="AZ52" s="26">
        <f t="shared" si="348"/>
        <v>875</v>
      </c>
      <c r="BA52" s="26" t="str">
        <f t="shared" si="349"/>
        <v>5%-7%</v>
      </c>
      <c r="BB52" s="90"/>
      <c r="BC52" s="374">
        <f>BB52*VLOOKUP(AY52,$B$156:$C$159,2,FALSE)</f>
        <v>0</v>
      </c>
      <c r="BD52" s="24"/>
      <c r="BE52" s="24"/>
      <c r="BF52" s="403" t="str">
        <f t="shared" si="351"/>
        <v/>
      </c>
      <c r="BG52" s="987" t="str">
        <f t="shared" si="352"/>
        <v/>
      </c>
      <c r="BH52" s="25"/>
      <c r="BI52" s="739" t="str">
        <f t="shared" si="353"/>
        <v/>
      </c>
      <c r="BJ52" s="740">
        <f t="shared" si="354"/>
        <v>0</v>
      </c>
      <c r="BK52" s="988" t="str">
        <f t="shared" si="355"/>
        <v/>
      </c>
      <c r="BL52" s="28" t="str">
        <f t="shared" si="356"/>
        <v>50F</v>
      </c>
      <c r="BM52" s="26" t="str">
        <f t="shared" si="357"/>
        <v>GTS-120</v>
      </c>
      <c r="BN52" s="26">
        <f t="shared" si="358"/>
        <v>875</v>
      </c>
      <c r="BO52" s="26" t="str">
        <f t="shared" si="359"/>
        <v>5%-7%</v>
      </c>
      <c r="BP52" s="90"/>
      <c r="BQ52" s="374">
        <f>BP52*VLOOKUP(BM52,$B$156:$C$159,2,FALSE)</f>
        <v>0</v>
      </c>
      <c r="BR52" s="24"/>
      <c r="BS52" s="24"/>
      <c r="BT52" s="403" t="str">
        <f t="shared" si="361"/>
        <v/>
      </c>
      <c r="BU52" s="987" t="str">
        <f t="shared" si="362"/>
        <v/>
      </c>
      <c r="BV52" s="25"/>
      <c r="BW52" s="744" t="str">
        <f t="shared" si="363"/>
        <v/>
      </c>
      <c r="BX52" s="28" t="str">
        <f t="shared" si="364"/>
        <v>50F</v>
      </c>
      <c r="BY52" s="26" t="str">
        <f t="shared" si="365"/>
        <v>GTS-120</v>
      </c>
      <c r="BZ52" s="26">
        <f t="shared" si="366"/>
        <v>875</v>
      </c>
      <c r="CA52" s="26" t="str">
        <f t="shared" si="367"/>
        <v>5%-7%</v>
      </c>
      <c r="CB52" s="90"/>
      <c r="CC52" s="374">
        <f t="shared" si="368"/>
        <v>0</v>
      </c>
      <c r="CD52" s="24"/>
      <c r="CE52" s="24"/>
      <c r="CF52" s="403" t="str">
        <f t="shared" si="369"/>
        <v/>
      </c>
      <c r="CG52" s="987" t="str">
        <f t="shared" si="370"/>
        <v/>
      </c>
      <c r="CH52" s="25"/>
      <c r="CI52" s="744" t="str">
        <f t="shared" si="371"/>
        <v/>
      </c>
      <c r="CJ52" s="28" t="str">
        <f t="shared" si="372"/>
        <v>50F</v>
      </c>
      <c r="CK52" s="26" t="str">
        <f t="shared" si="373"/>
        <v>GTS-120</v>
      </c>
      <c r="CL52" s="26">
        <f t="shared" si="374"/>
        <v>875</v>
      </c>
      <c r="CM52" s="26" t="str">
        <f t="shared" si="375"/>
        <v>5%-7%</v>
      </c>
      <c r="CN52" s="90"/>
      <c r="CO52" s="374">
        <f>CN52*VLOOKUP(CK52,$B$156:$C$159,2,FALSE)</f>
        <v>0</v>
      </c>
      <c r="CP52" s="24"/>
      <c r="CQ52" s="24"/>
      <c r="CR52" s="403" t="str">
        <f t="shared" si="377"/>
        <v/>
      </c>
      <c r="CS52" s="987" t="str">
        <f t="shared" si="378"/>
        <v/>
      </c>
      <c r="CT52" s="25"/>
      <c r="CU52" s="744" t="str">
        <f t="shared" si="379"/>
        <v/>
      </c>
      <c r="CV52" s="28" t="str">
        <f t="shared" si="380"/>
        <v>50F</v>
      </c>
      <c r="CW52" s="26" t="str">
        <f t="shared" si="381"/>
        <v>GTS-120</v>
      </c>
      <c r="CX52" s="26">
        <f t="shared" si="382"/>
        <v>875</v>
      </c>
      <c r="CY52" s="26" t="str">
        <f t="shared" si="383"/>
        <v>5%-7%</v>
      </c>
      <c r="CZ52" s="90"/>
      <c r="DA52" s="374">
        <f>CZ52*VLOOKUP(CW52,$B$156:$C$159,2,FALSE)</f>
        <v>0</v>
      </c>
      <c r="DB52" s="24"/>
      <c r="DC52" s="24"/>
      <c r="DD52" s="403" t="str">
        <f t="shared" si="385"/>
        <v/>
      </c>
      <c r="DE52" s="987" t="str">
        <f t="shared" si="386"/>
        <v/>
      </c>
      <c r="DF52" s="25"/>
      <c r="DG52" s="744" t="str">
        <f t="shared" si="387"/>
        <v/>
      </c>
      <c r="DH52" s="28" t="str">
        <f t="shared" si="388"/>
        <v>50F</v>
      </c>
      <c r="DI52" s="26" t="str">
        <f t="shared" si="389"/>
        <v>GTS-120</v>
      </c>
      <c r="DJ52" s="26">
        <f t="shared" si="390"/>
        <v>875</v>
      </c>
      <c r="DK52" s="26" t="str">
        <f t="shared" si="391"/>
        <v>5%-7%</v>
      </c>
      <c r="DL52" s="90"/>
      <c r="DM52" s="374">
        <f>DL52*VLOOKUP(DI52,$B$156:$C$159,2,FALSE)</f>
        <v>0</v>
      </c>
      <c r="DN52" s="24"/>
      <c r="DO52" s="24"/>
      <c r="DP52" s="403" t="str">
        <f t="shared" si="393"/>
        <v/>
      </c>
      <c r="DQ52" s="987" t="str">
        <f t="shared" si="394"/>
        <v/>
      </c>
      <c r="DR52" s="25"/>
      <c r="DS52" s="744" t="str">
        <f t="shared" si="395"/>
        <v/>
      </c>
      <c r="DT52" s="740">
        <f t="shared" si="396"/>
        <v>0</v>
      </c>
      <c r="DU52" s="988" t="str">
        <f t="shared" si="397"/>
        <v/>
      </c>
      <c r="DV52" s="28" t="str">
        <f t="shared" si="398"/>
        <v>50F</v>
      </c>
      <c r="DW52" s="26" t="str">
        <f t="shared" si="399"/>
        <v>GTS-120</v>
      </c>
      <c r="DX52" s="26">
        <f t="shared" si="400"/>
        <v>875</v>
      </c>
      <c r="DY52" s="26" t="str">
        <f t="shared" si="401"/>
        <v>5%-7%</v>
      </c>
      <c r="DZ52" s="90"/>
      <c r="EA52" s="374">
        <f>DZ52*VLOOKUP(DW52,$B$156:$C$159,2,FALSE)</f>
        <v>0</v>
      </c>
      <c r="EB52" s="24"/>
      <c r="EC52" s="24"/>
      <c r="ED52" s="403" t="str">
        <f t="shared" si="403"/>
        <v/>
      </c>
      <c r="EE52" s="987" t="str">
        <f t="shared" si="404"/>
        <v/>
      </c>
      <c r="EF52" s="25"/>
      <c r="EG52" s="744" t="str">
        <f t="shared" si="405"/>
        <v/>
      </c>
      <c r="EH52" s="28" t="str">
        <f t="shared" si="406"/>
        <v>50F</v>
      </c>
      <c r="EI52" s="26" t="str">
        <f t="shared" si="407"/>
        <v>GTS-120</v>
      </c>
      <c r="EJ52" s="26">
        <f t="shared" si="408"/>
        <v>875</v>
      </c>
      <c r="EK52" s="26" t="str">
        <f t="shared" si="409"/>
        <v>5%-7%</v>
      </c>
      <c r="EL52" s="90"/>
      <c r="EM52" s="374">
        <f>EL52*VLOOKUP(EI52,$B$156:$C$159,2,FALSE)</f>
        <v>0</v>
      </c>
      <c r="EN52" s="24"/>
      <c r="EO52" s="24"/>
      <c r="EP52" s="403" t="str">
        <f t="shared" si="411"/>
        <v/>
      </c>
      <c r="EQ52" s="987" t="str">
        <f t="shared" si="412"/>
        <v/>
      </c>
      <c r="ER52" s="25"/>
      <c r="ES52" s="744" t="str">
        <f t="shared" si="413"/>
        <v/>
      </c>
      <c r="ET52" s="28" t="str">
        <f t="shared" si="414"/>
        <v>50F</v>
      </c>
      <c r="EU52" s="26" t="str">
        <f t="shared" si="415"/>
        <v>GTS-120</v>
      </c>
      <c r="EV52" s="26">
        <f t="shared" si="416"/>
        <v>875</v>
      </c>
      <c r="EW52" s="26" t="str">
        <f t="shared" si="417"/>
        <v>5%-7%</v>
      </c>
      <c r="EX52" s="90"/>
      <c r="EY52" s="374">
        <f>EX52*VLOOKUP(EU52,$B$156:$C$159,2,FALSE)</f>
        <v>0</v>
      </c>
      <c r="EZ52" s="24"/>
      <c r="FA52" s="24"/>
      <c r="FB52" s="403" t="str">
        <f t="shared" si="419"/>
        <v/>
      </c>
      <c r="FC52" s="987" t="str">
        <f t="shared" si="420"/>
        <v/>
      </c>
      <c r="FD52" s="25"/>
      <c r="FE52" s="744" t="str">
        <f t="shared" si="421"/>
        <v/>
      </c>
      <c r="FF52" s="28" t="str">
        <f t="shared" si="422"/>
        <v>50F</v>
      </c>
      <c r="FG52" s="26" t="str">
        <f t="shared" si="423"/>
        <v>GTS-120</v>
      </c>
      <c r="FH52" s="26">
        <f t="shared" si="424"/>
        <v>875</v>
      </c>
      <c r="FI52" s="26" t="str">
        <f t="shared" si="425"/>
        <v>5%-7%</v>
      </c>
      <c r="FJ52" s="90"/>
      <c r="FK52" s="374">
        <f>FJ52*VLOOKUP(FG52,$B$156:$C$159,2,FALSE)</f>
        <v>0</v>
      </c>
      <c r="FL52" s="24"/>
      <c r="FM52" s="24"/>
      <c r="FN52" s="403" t="str">
        <f t="shared" si="427"/>
        <v/>
      </c>
      <c r="FO52" s="987" t="str">
        <f t="shared" si="428"/>
        <v/>
      </c>
      <c r="FP52" s="25"/>
      <c r="FQ52" s="744" t="str">
        <f t="shared" si="429"/>
        <v/>
      </c>
      <c r="FR52" s="28" t="str">
        <f t="shared" si="430"/>
        <v>50F</v>
      </c>
      <c r="FS52" s="26" t="str">
        <f t="shared" si="431"/>
        <v>GTS-120</v>
      </c>
      <c r="FT52" s="26">
        <f t="shared" si="432"/>
        <v>875</v>
      </c>
      <c r="FU52" s="26" t="str">
        <f t="shared" si="433"/>
        <v>5%-7%</v>
      </c>
      <c r="FV52" s="90"/>
      <c r="FW52" s="374">
        <f>FV52*VLOOKUP(FS52,$B$156:$C$159,2,FALSE)</f>
        <v>0</v>
      </c>
      <c r="FX52" s="24"/>
      <c r="FY52" s="24"/>
      <c r="FZ52" s="403" t="str">
        <f t="shared" si="435"/>
        <v/>
      </c>
      <c r="GA52" s="987" t="str">
        <f t="shared" si="436"/>
        <v/>
      </c>
      <c r="GB52" s="25"/>
      <c r="GC52" s="744" t="str">
        <f t="shared" si="437"/>
        <v/>
      </c>
      <c r="GD52" s="740">
        <f t="shared" si="438"/>
        <v>0</v>
      </c>
      <c r="GE52" s="988" t="str">
        <f t="shared" si="439"/>
        <v/>
      </c>
      <c r="GF52" s="28" t="str">
        <f t="shared" si="440"/>
        <v>50F</v>
      </c>
      <c r="GG52" s="26" t="str">
        <f t="shared" si="441"/>
        <v>GTS-120</v>
      </c>
      <c r="GH52" s="26">
        <f t="shared" si="442"/>
        <v>875</v>
      </c>
      <c r="GI52" s="26" t="str">
        <f t="shared" si="443"/>
        <v>5%-7%</v>
      </c>
      <c r="GJ52" s="90"/>
      <c r="GK52" s="374">
        <f>GJ52*VLOOKUP(GG52,$B$156:$C$159,2,FALSE)</f>
        <v>0</v>
      </c>
      <c r="GL52" s="24"/>
      <c r="GM52" s="24"/>
      <c r="GN52" s="403" t="str">
        <f t="shared" si="445"/>
        <v/>
      </c>
      <c r="GO52" s="987" t="str">
        <f t="shared" si="446"/>
        <v/>
      </c>
      <c r="GP52" s="25"/>
      <c r="GQ52" s="744" t="str">
        <f t="shared" si="447"/>
        <v/>
      </c>
      <c r="GR52" s="28" t="str">
        <f t="shared" si="448"/>
        <v>50F</v>
      </c>
      <c r="GS52" s="26" t="str">
        <f t="shared" si="449"/>
        <v>GTS-120</v>
      </c>
      <c r="GT52" s="26">
        <f t="shared" si="450"/>
        <v>875</v>
      </c>
      <c r="GU52" s="26" t="str">
        <f t="shared" si="451"/>
        <v>5%-7%</v>
      </c>
      <c r="GV52" s="90"/>
      <c r="GW52" s="374">
        <f>GV52*VLOOKUP(GS52,$B$156:$C$159,2,FALSE)</f>
        <v>0</v>
      </c>
      <c r="GX52" s="24"/>
      <c r="GY52" s="24"/>
      <c r="GZ52" s="403" t="str">
        <f t="shared" si="453"/>
        <v/>
      </c>
      <c r="HA52" s="987" t="str">
        <f t="shared" si="454"/>
        <v/>
      </c>
      <c r="HB52" s="25"/>
      <c r="HC52" s="744" t="str">
        <f t="shared" si="455"/>
        <v/>
      </c>
      <c r="HD52" s="28" t="str">
        <f t="shared" si="456"/>
        <v>50F</v>
      </c>
      <c r="HE52" s="26" t="str">
        <f t="shared" si="457"/>
        <v>GTS-120</v>
      </c>
      <c r="HF52" s="26">
        <f t="shared" si="458"/>
        <v>875</v>
      </c>
      <c r="HG52" s="26" t="str">
        <f t="shared" si="459"/>
        <v>5%-7%</v>
      </c>
      <c r="HH52" s="90"/>
      <c r="HI52" s="374">
        <f>HH52*VLOOKUP(HE52,$B$156:$C$159,2,FALSE)</f>
        <v>0</v>
      </c>
      <c r="HJ52" s="24"/>
      <c r="HK52" s="24"/>
      <c r="HL52" s="403" t="str">
        <f t="shared" si="461"/>
        <v/>
      </c>
      <c r="HM52" s="987" t="str">
        <f t="shared" si="462"/>
        <v/>
      </c>
      <c r="HN52" s="25"/>
      <c r="HO52" s="744" t="str">
        <f t="shared" si="463"/>
        <v/>
      </c>
      <c r="HP52" s="28" t="str">
        <f t="shared" si="464"/>
        <v>50F</v>
      </c>
      <c r="HQ52" s="26" t="str">
        <f t="shared" si="465"/>
        <v>GTS-120</v>
      </c>
      <c r="HR52" s="26">
        <f t="shared" si="466"/>
        <v>875</v>
      </c>
      <c r="HS52" s="26" t="str">
        <f t="shared" si="467"/>
        <v>5%-7%</v>
      </c>
      <c r="HT52" s="90"/>
      <c r="HU52" s="374">
        <f>HT52*VLOOKUP(HQ52,$B$156:$C$159,2,FALSE)</f>
        <v>0</v>
      </c>
      <c r="HV52" s="24"/>
      <c r="HW52" s="24"/>
      <c r="HX52" s="403" t="str">
        <f t="shared" si="469"/>
        <v/>
      </c>
      <c r="HY52" s="987" t="str">
        <f t="shared" si="470"/>
        <v/>
      </c>
      <c r="HZ52" s="25"/>
      <c r="IA52" s="744" t="str">
        <f t="shared" si="471"/>
        <v/>
      </c>
      <c r="IB52" s="28" t="str">
        <f t="shared" si="472"/>
        <v>50F</v>
      </c>
      <c r="IC52" s="26" t="str">
        <f t="shared" si="473"/>
        <v>GTS-120</v>
      </c>
      <c r="ID52" s="26">
        <f t="shared" si="474"/>
        <v>875</v>
      </c>
      <c r="IE52" s="26" t="str">
        <f t="shared" si="475"/>
        <v>5%-7%</v>
      </c>
      <c r="IF52" s="90"/>
      <c r="IG52" s="374">
        <f>IF52*VLOOKUP(IC52,$B$156:$C$159,2,FALSE)</f>
        <v>0</v>
      </c>
      <c r="IH52" s="24"/>
      <c r="II52" s="24"/>
      <c r="IJ52" s="403" t="str">
        <f t="shared" si="477"/>
        <v/>
      </c>
      <c r="IK52" s="987" t="str">
        <f t="shared" si="478"/>
        <v/>
      </c>
      <c r="IL52" s="25"/>
      <c r="IM52" s="744" t="str">
        <f t="shared" si="479"/>
        <v/>
      </c>
      <c r="IN52" s="740">
        <f t="shared" si="480"/>
        <v>0</v>
      </c>
      <c r="IO52" s="988" t="str">
        <f t="shared" si="481"/>
        <v/>
      </c>
      <c r="IP52" s="28" t="str">
        <f t="shared" si="482"/>
        <v>50F</v>
      </c>
      <c r="IQ52" s="26" t="str">
        <f t="shared" si="483"/>
        <v>GTS-120</v>
      </c>
      <c r="IR52" s="26">
        <f t="shared" si="484"/>
        <v>875</v>
      </c>
      <c r="IS52" s="26" t="str">
        <f t="shared" si="485"/>
        <v>5%-7%</v>
      </c>
      <c r="IT52" s="90"/>
      <c r="IU52" s="374">
        <f>IT52*VLOOKUP(IQ52,$B$156:$C$159,2,FALSE)</f>
        <v>0</v>
      </c>
      <c r="IV52" s="24"/>
      <c r="IW52" s="24"/>
      <c r="IX52" s="403" t="str">
        <f t="shared" si="487"/>
        <v/>
      </c>
      <c r="IY52" s="987" t="str">
        <f t="shared" si="488"/>
        <v/>
      </c>
      <c r="IZ52" s="25"/>
      <c r="JA52" s="744" t="str">
        <f t="shared" si="489"/>
        <v/>
      </c>
      <c r="JB52" s="28" t="str">
        <f t="shared" si="490"/>
        <v>50F</v>
      </c>
      <c r="JC52" s="26" t="str">
        <f t="shared" si="491"/>
        <v>GTS-120</v>
      </c>
      <c r="JD52" s="26">
        <f t="shared" si="492"/>
        <v>875</v>
      </c>
      <c r="JE52" s="26" t="str">
        <f t="shared" si="493"/>
        <v>5%-7%</v>
      </c>
      <c r="JF52" s="90"/>
      <c r="JG52" s="374">
        <f>JF52*VLOOKUP(JC52,$B$156:$C$159,2,FALSE)</f>
        <v>0</v>
      </c>
      <c r="JH52" s="24"/>
      <c r="JI52" s="24"/>
      <c r="JJ52" s="403" t="str">
        <f t="shared" si="495"/>
        <v/>
      </c>
      <c r="JK52" s="987" t="str">
        <f t="shared" si="496"/>
        <v/>
      </c>
      <c r="JL52" s="25"/>
      <c r="JM52" s="744" t="str">
        <f t="shared" si="497"/>
        <v/>
      </c>
      <c r="JN52" s="28" t="str">
        <f t="shared" si="498"/>
        <v>50F</v>
      </c>
      <c r="JO52" s="26" t="str">
        <f t="shared" si="499"/>
        <v>GTS-120</v>
      </c>
      <c r="JP52" s="26">
        <f t="shared" si="500"/>
        <v>875</v>
      </c>
      <c r="JQ52" s="26" t="str">
        <f t="shared" si="501"/>
        <v>5%-7%</v>
      </c>
      <c r="JR52" s="90"/>
      <c r="JS52" s="374">
        <f>JR52*VLOOKUP(JO52,$B$156:$C$159,2,FALSE)</f>
        <v>0</v>
      </c>
      <c r="JT52" s="24"/>
      <c r="JU52" s="24"/>
      <c r="JV52" s="403" t="str">
        <f t="shared" si="503"/>
        <v/>
      </c>
      <c r="JW52" s="987" t="str">
        <f t="shared" si="504"/>
        <v/>
      </c>
      <c r="JX52" s="25"/>
      <c r="JY52" s="744" t="str">
        <f t="shared" si="505"/>
        <v/>
      </c>
      <c r="JZ52" s="28" t="str">
        <f t="shared" si="506"/>
        <v>50F</v>
      </c>
      <c r="KA52" s="26" t="str">
        <f t="shared" si="507"/>
        <v>GTS-120</v>
      </c>
      <c r="KB52" s="26">
        <f t="shared" si="508"/>
        <v>875</v>
      </c>
      <c r="KC52" s="26" t="str">
        <f t="shared" si="509"/>
        <v>5%-7%</v>
      </c>
      <c r="KD52" s="90"/>
      <c r="KE52" s="374">
        <f>KD52*VLOOKUP(KA52,$B$156:$C$159,2,FALSE)</f>
        <v>0</v>
      </c>
      <c r="KF52" s="24"/>
      <c r="KG52" s="24"/>
      <c r="KH52" s="403" t="str">
        <f t="shared" si="511"/>
        <v/>
      </c>
      <c r="KI52" s="987" t="str">
        <f t="shared" si="512"/>
        <v/>
      </c>
      <c r="KJ52" s="25"/>
      <c r="KK52" s="744" t="str">
        <f t="shared" si="513"/>
        <v/>
      </c>
      <c r="KL52" s="28" t="str">
        <f t="shared" si="514"/>
        <v>50F</v>
      </c>
      <c r="KM52" s="26" t="str">
        <f t="shared" si="515"/>
        <v>GTS-120</v>
      </c>
      <c r="KN52" s="26">
        <f t="shared" si="516"/>
        <v>875</v>
      </c>
      <c r="KO52" s="26" t="str">
        <f t="shared" si="517"/>
        <v>5%-7%</v>
      </c>
      <c r="KP52" s="90"/>
      <c r="KQ52" s="374">
        <f>KP52*VLOOKUP(KM52,$B$156:$C$159,2,FALSE)</f>
        <v>0</v>
      </c>
      <c r="KR52" s="24"/>
      <c r="KS52" s="24"/>
      <c r="KT52" s="403" t="str">
        <f t="shared" si="519"/>
        <v/>
      </c>
      <c r="KU52" s="987" t="str">
        <f t="shared" si="520"/>
        <v/>
      </c>
      <c r="KV52" s="25"/>
      <c r="KW52" s="744" t="str">
        <f t="shared" si="521"/>
        <v/>
      </c>
      <c r="KX52" s="740">
        <f t="shared" si="522"/>
        <v>0</v>
      </c>
      <c r="KY52" s="988" t="str">
        <f t="shared" si="523"/>
        <v/>
      </c>
    </row>
    <row r="53" spans="1:311" ht="15.75">
      <c r="A53" s="323" t="s">
        <v>67</v>
      </c>
      <c r="B53" s="760" t="s">
        <v>228</v>
      </c>
      <c r="C53" s="26" t="str">
        <f>VLOOKUP($B53,'OP Info'!$C$67:$H$98,4,FALSE)</f>
        <v>GTS-120</v>
      </c>
      <c r="D53" s="26">
        <f>VLOOKUP($B53,'OP Info'!$C$67:$H$98,3,FALSE)</f>
        <v>875</v>
      </c>
      <c r="E53" s="734" t="str">
        <f>CONCATENATE(VLOOKUP($B53,'OP Info'!$C$67:$J$101,5,FALSE),"%-",VLOOKUP($B53,'OP Info'!$C$67:$J$101,6,FALSE),"%")</f>
        <v>5%-7%</v>
      </c>
      <c r="F53" s="90"/>
      <c r="G53" s="374">
        <f>F53*VLOOKUP(C53,$B$156:$C$159,2,FALSE)</f>
        <v>0</v>
      </c>
      <c r="H53" s="24"/>
      <c r="I53" s="24"/>
      <c r="J53" s="403" t="str">
        <f t="shared" si="319"/>
        <v/>
      </c>
      <c r="K53" s="987" t="str">
        <f t="shared" si="320"/>
        <v/>
      </c>
      <c r="L53" s="25"/>
      <c r="M53" s="762" t="str">
        <f t="shared" si="321"/>
        <v/>
      </c>
      <c r="N53" s="28" t="str">
        <f t="shared" si="322"/>
        <v>60F</v>
      </c>
      <c r="O53" s="26" t="str">
        <f t="shared" si="323"/>
        <v>GTS-120</v>
      </c>
      <c r="P53" s="26">
        <f t="shared" si="324"/>
        <v>875</v>
      </c>
      <c r="Q53" s="26" t="str">
        <f t="shared" si="325"/>
        <v>5%-7%</v>
      </c>
      <c r="R53" s="90"/>
      <c r="S53" s="374">
        <f>R53*VLOOKUP(O53,$B$156:$C$159,2,FALSE)</f>
        <v>0</v>
      </c>
      <c r="T53" s="24"/>
      <c r="U53" s="24"/>
      <c r="V53" s="403" t="str">
        <f t="shared" si="327"/>
        <v/>
      </c>
      <c r="W53" s="987" t="str">
        <f t="shared" si="328"/>
        <v/>
      </c>
      <c r="X53" s="25"/>
      <c r="Y53" s="739" t="str">
        <f t="shared" si="329"/>
        <v/>
      </c>
      <c r="Z53" s="28" t="str">
        <f t="shared" si="330"/>
        <v>60F</v>
      </c>
      <c r="AA53" s="26" t="str">
        <f t="shared" si="331"/>
        <v>GTS-120</v>
      </c>
      <c r="AB53" s="26">
        <f t="shared" si="332"/>
        <v>875</v>
      </c>
      <c r="AC53" s="26" t="str">
        <f t="shared" si="333"/>
        <v>5%-7%</v>
      </c>
      <c r="AD53" s="90"/>
      <c r="AE53" s="374">
        <f>AD53*VLOOKUP(AA53,$B$156:$C$159,2,FALSE)</f>
        <v>0</v>
      </c>
      <c r="AF53" s="24"/>
      <c r="AG53" s="24"/>
      <c r="AH53" s="403" t="str">
        <f t="shared" si="335"/>
        <v/>
      </c>
      <c r="AI53" s="987" t="str">
        <f t="shared" si="336"/>
        <v/>
      </c>
      <c r="AJ53" s="25"/>
      <c r="AK53" s="739" t="str">
        <f t="shared" si="337"/>
        <v/>
      </c>
      <c r="AL53" s="28" t="str">
        <f t="shared" si="338"/>
        <v>60F</v>
      </c>
      <c r="AM53" s="26" t="str">
        <f t="shared" si="339"/>
        <v>GTS-120</v>
      </c>
      <c r="AN53" s="26">
        <f t="shared" si="340"/>
        <v>875</v>
      </c>
      <c r="AO53" s="26" t="str">
        <f t="shared" si="341"/>
        <v>5%-7%</v>
      </c>
      <c r="AP53" s="90"/>
      <c r="AQ53" s="374">
        <f>AP53*VLOOKUP(AM53,$B$156:$C$159,2,FALSE)</f>
        <v>0</v>
      </c>
      <c r="AR53" s="24"/>
      <c r="AS53" s="24"/>
      <c r="AT53" s="403" t="str">
        <f t="shared" si="343"/>
        <v/>
      </c>
      <c r="AU53" s="987" t="str">
        <f t="shared" si="344"/>
        <v/>
      </c>
      <c r="AV53" s="25"/>
      <c r="AW53" s="739" t="str">
        <f t="shared" si="345"/>
        <v/>
      </c>
      <c r="AX53" s="28" t="str">
        <f t="shared" si="346"/>
        <v>60F</v>
      </c>
      <c r="AY53" s="26" t="str">
        <f t="shared" si="347"/>
        <v>GTS-120</v>
      </c>
      <c r="AZ53" s="26">
        <f t="shared" si="348"/>
        <v>875</v>
      </c>
      <c r="BA53" s="26" t="str">
        <f t="shared" si="349"/>
        <v>5%-7%</v>
      </c>
      <c r="BB53" s="90"/>
      <c r="BC53" s="374">
        <f>BB53*VLOOKUP(AY53,$B$156:$C$159,2,FALSE)</f>
        <v>0</v>
      </c>
      <c r="BD53" s="24"/>
      <c r="BE53" s="24"/>
      <c r="BF53" s="403" t="str">
        <f t="shared" si="351"/>
        <v/>
      </c>
      <c r="BG53" s="987" t="str">
        <f t="shared" si="352"/>
        <v/>
      </c>
      <c r="BH53" s="25"/>
      <c r="BI53" s="739" t="str">
        <f t="shared" si="353"/>
        <v/>
      </c>
      <c r="BJ53" s="740">
        <f t="shared" si="354"/>
        <v>0</v>
      </c>
      <c r="BK53" s="988" t="str">
        <f t="shared" si="355"/>
        <v/>
      </c>
      <c r="BL53" s="28" t="str">
        <f t="shared" si="356"/>
        <v>60F</v>
      </c>
      <c r="BM53" s="26" t="str">
        <f t="shared" si="357"/>
        <v>GTS-120</v>
      </c>
      <c r="BN53" s="26">
        <f t="shared" si="358"/>
        <v>875</v>
      </c>
      <c r="BO53" s="26" t="str">
        <f t="shared" si="359"/>
        <v>5%-7%</v>
      </c>
      <c r="BP53" s="90"/>
      <c r="BQ53" s="374">
        <f>BP53*VLOOKUP(BM53,$B$156:$C$159,2,FALSE)</f>
        <v>0</v>
      </c>
      <c r="BR53" s="24"/>
      <c r="BS53" s="24"/>
      <c r="BT53" s="403" t="str">
        <f t="shared" si="361"/>
        <v/>
      </c>
      <c r="BU53" s="987" t="str">
        <f t="shared" si="362"/>
        <v/>
      </c>
      <c r="BV53" s="25"/>
      <c r="BW53" s="744" t="str">
        <f t="shared" si="363"/>
        <v/>
      </c>
      <c r="BX53" s="28" t="str">
        <f t="shared" si="364"/>
        <v>60F</v>
      </c>
      <c r="BY53" s="26" t="str">
        <f t="shared" si="365"/>
        <v>GTS-120</v>
      </c>
      <c r="BZ53" s="26">
        <f t="shared" si="366"/>
        <v>875</v>
      </c>
      <c r="CA53" s="26" t="str">
        <f t="shared" si="367"/>
        <v>5%-7%</v>
      </c>
      <c r="CB53" s="90"/>
      <c r="CC53" s="374">
        <f>CB53*VLOOKUP(BY53,$B$156:$C$159,2,FALSE)</f>
        <v>0</v>
      </c>
      <c r="CD53" s="24"/>
      <c r="CE53" s="24"/>
      <c r="CF53" s="403" t="str">
        <f t="shared" si="369"/>
        <v/>
      </c>
      <c r="CG53" s="987" t="str">
        <f t="shared" si="370"/>
        <v/>
      </c>
      <c r="CH53" s="25"/>
      <c r="CI53" s="744" t="str">
        <f t="shared" si="371"/>
        <v/>
      </c>
      <c r="CJ53" s="28" t="str">
        <f t="shared" si="372"/>
        <v>60F</v>
      </c>
      <c r="CK53" s="26" t="str">
        <f t="shared" si="373"/>
        <v>GTS-120</v>
      </c>
      <c r="CL53" s="26">
        <f t="shared" si="374"/>
        <v>875</v>
      </c>
      <c r="CM53" s="26" t="str">
        <f t="shared" si="375"/>
        <v>5%-7%</v>
      </c>
      <c r="CN53" s="90"/>
      <c r="CO53" s="374">
        <f>CN53*VLOOKUP(CK53,$B$156:$C$159,2,FALSE)</f>
        <v>0</v>
      </c>
      <c r="CP53" s="24"/>
      <c r="CQ53" s="24"/>
      <c r="CR53" s="403" t="str">
        <f t="shared" si="377"/>
        <v/>
      </c>
      <c r="CS53" s="987" t="str">
        <f t="shared" si="378"/>
        <v/>
      </c>
      <c r="CT53" s="25"/>
      <c r="CU53" s="744" t="str">
        <f t="shared" si="379"/>
        <v/>
      </c>
      <c r="CV53" s="28" t="str">
        <f t="shared" si="380"/>
        <v>60F</v>
      </c>
      <c r="CW53" s="26" t="str">
        <f t="shared" si="381"/>
        <v>GTS-120</v>
      </c>
      <c r="CX53" s="26">
        <f t="shared" si="382"/>
        <v>875</v>
      </c>
      <c r="CY53" s="26" t="str">
        <f t="shared" si="383"/>
        <v>5%-7%</v>
      </c>
      <c r="CZ53" s="90"/>
      <c r="DA53" s="374">
        <f>CZ53*VLOOKUP(CW53,$B$156:$C$159,2,FALSE)</f>
        <v>0</v>
      </c>
      <c r="DB53" s="24"/>
      <c r="DC53" s="24"/>
      <c r="DD53" s="403" t="str">
        <f t="shared" si="385"/>
        <v/>
      </c>
      <c r="DE53" s="987" t="str">
        <f t="shared" si="386"/>
        <v/>
      </c>
      <c r="DF53" s="25"/>
      <c r="DG53" s="744" t="str">
        <f t="shared" si="387"/>
        <v/>
      </c>
      <c r="DH53" s="28" t="str">
        <f t="shared" si="388"/>
        <v>60F</v>
      </c>
      <c r="DI53" s="26" t="str">
        <f t="shared" si="389"/>
        <v>GTS-120</v>
      </c>
      <c r="DJ53" s="26">
        <f t="shared" si="390"/>
        <v>875</v>
      </c>
      <c r="DK53" s="26" t="str">
        <f t="shared" si="391"/>
        <v>5%-7%</v>
      </c>
      <c r="DL53" s="90"/>
      <c r="DM53" s="374">
        <f>DL53*VLOOKUP(DI53,$B$156:$C$159,2,FALSE)</f>
        <v>0</v>
      </c>
      <c r="DN53" s="24"/>
      <c r="DO53" s="24"/>
      <c r="DP53" s="403" t="str">
        <f t="shared" si="393"/>
        <v/>
      </c>
      <c r="DQ53" s="987" t="str">
        <f t="shared" si="394"/>
        <v/>
      </c>
      <c r="DR53" s="25"/>
      <c r="DS53" s="744" t="str">
        <f t="shared" si="395"/>
        <v/>
      </c>
      <c r="DT53" s="740">
        <f t="shared" si="396"/>
        <v>0</v>
      </c>
      <c r="DU53" s="988" t="str">
        <f t="shared" si="397"/>
        <v/>
      </c>
      <c r="DV53" s="28" t="str">
        <f t="shared" si="398"/>
        <v>60F</v>
      </c>
      <c r="DW53" s="26" t="str">
        <f t="shared" si="399"/>
        <v>GTS-120</v>
      </c>
      <c r="DX53" s="26">
        <f t="shared" si="400"/>
        <v>875</v>
      </c>
      <c r="DY53" s="26" t="str">
        <f t="shared" si="401"/>
        <v>5%-7%</v>
      </c>
      <c r="DZ53" s="90"/>
      <c r="EA53" s="374">
        <f>DZ53*VLOOKUP(DW53,$B$156:$C$159,2,FALSE)</f>
        <v>0</v>
      </c>
      <c r="EB53" s="24"/>
      <c r="EC53" s="24"/>
      <c r="ED53" s="403" t="str">
        <f t="shared" si="403"/>
        <v/>
      </c>
      <c r="EE53" s="987" t="str">
        <f t="shared" si="404"/>
        <v/>
      </c>
      <c r="EF53" s="25"/>
      <c r="EG53" s="744" t="str">
        <f t="shared" si="405"/>
        <v/>
      </c>
      <c r="EH53" s="28" t="str">
        <f t="shared" si="406"/>
        <v>60F</v>
      </c>
      <c r="EI53" s="26" t="str">
        <f t="shared" si="407"/>
        <v>GTS-120</v>
      </c>
      <c r="EJ53" s="26">
        <f t="shared" si="408"/>
        <v>875</v>
      </c>
      <c r="EK53" s="26" t="str">
        <f t="shared" si="409"/>
        <v>5%-7%</v>
      </c>
      <c r="EL53" s="90"/>
      <c r="EM53" s="374">
        <f>EL53*VLOOKUP(EI53,$B$156:$C$159,2,FALSE)</f>
        <v>0</v>
      </c>
      <c r="EN53" s="24"/>
      <c r="EO53" s="24"/>
      <c r="EP53" s="403" t="str">
        <f t="shared" si="411"/>
        <v/>
      </c>
      <c r="EQ53" s="987" t="str">
        <f t="shared" si="412"/>
        <v/>
      </c>
      <c r="ER53" s="25"/>
      <c r="ES53" s="744" t="str">
        <f t="shared" si="413"/>
        <v/>
      </c>
      <c r="ET53" s="28" t="str">
        <f t="shared" si="414"/>
        <v>60F</v>
      </c>
      <c r="EU53" s="26" t="str">
        <f t="shared" si="415"/>
        <v>GTS-120</v>
      </c>
      <c r="EV53" s="26">
        <f t="shared" si="416"/>
        <v>875</v>
      </c>
      <c r="EW53" s="26" t="str">
        <f t="shared" si="417"/>
        <v>5%-7%</v>
      </c>
      <c r="EX53" s="90"/>
      <c r="EY53" s="374">
        <f>EX53*VLOOKUP(EU53,$B$156:$C$159,2,FALSE)</f>
        <v>0</v>
      </c>
      <c r="EZ53" s="24"/>
      <c r="FA53" s="24"/>
      <c r="FB53" s="403" t="str">
        <f t="shared" si="419"/>
        <v/>
      </c>
      <c r="FC53" s="987" t="str">
        <f t="shared" si="420"/>
        <v/>
      </c>
      <c r="FD53" s="25"/>
      <c r="FE53" s="744" t="str">
        <f t="shared" si="421"/>
        <v/>
      </c>
      <c r="FF53" s="28" t="str">
        <f t="shared" si="422"/>
        <v>60F</v>
      </c>
      <c r="FG53" s="26" t="str">
        <f t="shared" si="423"/>
        <v>GTS-120</v>
      </c>
      <c r="FH53" s="26">
        <f t="shared" si="424"/>
        <v>875</v>
      </c>
      <c r="FI53" s="26" t="str">
        <f t="shared" si="425"/>
        <v>5%-7%</v>
      </c>
      <c r="FJ53" s="90"/>
      <c r="FK53" s="374">
        <f>FJ53*VLOOKUP(FG53,$B$156:$C$159,2,FALSE)</f>
        <v>0</v>
      </c>
      <c r="FL53" s="24"/>
      <c r="FM53" s="24"/>
      <c r="FN53" s="403" t="str">
        <f t="shared" si="427"/>
        <v/>
      </c>
      <c r="FO53" s="987" t="str">
        <f t="shared" si="428"/>
        <v/>
      </c>
      <c r="FP53" s="25"/>
      <c r="FQ53" s="744" t="str">
        <f t="shared" si="429"/>
        <v/>
      </c>
      <c r="FR53" s="28" t="str">
        <f t="shared" si="430"/>
        <v>60F</v>
      </c>
      <c r="FS53" s="26" t="str">
        <f t="shared" si="431"/>
        <v>GTS-120</v>
      </c>
      <c r="FT53" s="26">
        <f t="shared" si="432"/>
        <v>875</v>
      </c>
      <c r="FU53" s="26" t="str">
        <f t="shared" si="433"/>
        <v>5%-7%</v>
      </c>
      <c r="FV53" s="90"/>
      <c r="FW53" s="374">
        <f>FV53*VLOOKUP(FS53,$B$156:$C$159,2,FALSE)</f>
        <v>0</v>
      </c>
      <c r="FX53" s="24"/>
      <c r="FY53" s="24"/>
      <c r="FZ53" s="403" t="str">
        <f t="shared" si="435"/>
        <v/>
      </c>
      <c r="GA53" s="987" t="str">
        <f t="shared" si="436"/>
        <v/>
      </c>
      <c r="GB53" s="25"/>
      <c r="GC53" s="744" t="str">
        <f t="shared" si="437"/>
        <v/>
      </c>
      <c r="GD53" s="740">
        <f t="shared" si="438"/>
        <v>0</v>
      </c>
      <c r="GE53" s="988" t="str">
        <f t="shared" si="439"/>
        <v/>
      </c>
      <c r="GF53" s="28" t="str">
        <f t="shared" si="440"/>
        <v>60F</v>
      </c>
      <c r="GG53" s="26" t="str">
        <f t="shared" si="441"/>
        <v>GTS-120</v>
      </c>
      <c r="GH53" s="26">
        <f t="shared" si="442"/>
        <v>875</v>
      </c>
      <c r="GI53" s="26" t="str">
        <f t="shared" si="443"/>
        <v>5%-7%</v>
      </c>
      <c r="GJ53" s="90"/>
      <c r="GK53" s="374">
        <f>GJ53*VLOOKUP(GG53,$B$156:$C$159,2,FALSE)</f>
        <v>0</v>
      </c>
      <c r="GL53" s="24"/>
      <c r="GM53" s="24"/>
      <c r="GN53" s="403" t="str">
        <f t="shared" si="445"/>
        <v/>
      </c>
      <c r="GO53" s="987" t="str">
        <f t="shared" si="446"/>
        <v/>
      </c>
      <c r="GP53" s="25"/>
      <c r="GQ53" s="744" t="str">
        <f t="shared" si="447"/>
        <v/>
      </c>
      <c r="GR53" s="28" t="str">
        <f t="shared" si="448"/>
        <v>60F</v>
      </c>
      <c r="GS53" s="26" t="str">
        <f t="shared" si="449"/>
        <v>GTS-120</v>
      </c>
      <c r="GT53" s="26">
        <f t="shared" si="450"/>
        <v>875</v>
      </c>
      <c r="GU53" s="26" t="str">
        <f t="shared" si="451"/>
        <v>5%-7%</v>
      </c>
      <c r="GV53" s="90"/>
      <c r="GW53" s="374">
        <f>GV53*VLOOKUP(GS53,$B$156:$C$159,2,FALSE)</f>
        <v>0</v>
      </c>
      <c r="GX53" s="24"/>
      <c r="GY53" s="24"/>
      <c r="GZ53" s="403" t="str">
        <f t="shared" si="453"/>
        <v/>
      </c>
      <c r="HA53" s="987" t="str">
        <f t="shared" si="454"/>
        <v/>
      </c>
      <c r="HB53" s="25"/>
      <c r="HC53" s="744" t="str">
        <f t="shared" si="455"/>
        <v/>
      </c>
      <c r="HD53" s="28" t="str">
        <f t="shared" si="456"/>
        <v>60F</v>
      </c>
      <c r="HE53" s="26" t="str">
        <f t="shared" si="457"/>
        <v>GTS-120</v>
      </c>
      <c r="HF53" s="26">
        <f t="shared" si="458"/>
        <v>875</v>
      </c>
      <c r="HG53" s="26" t="str">
        <f t="shared" si="459"/>
        <v>5%-7%</v>
      </c>
      <c r="HH53" s="90"/>
      <c r="HI53" s="374">
        <f>HH53*VLOOKUP(HE53,$B$156:$C$159,2,FALSE)</f>
        <v>0</v>
      </c>
      <c r="HJ53" s="24"/>
      <c r="HK53" s="24"/>
      <c r="HL53" s="403" t="str">
        <f t="shared" si="461"/>
        <v/>
      </c>
      <c r="HM53" s="987" t="str">
        <f t="shared" si="462"/>
        <v/>
      </c>
      <c r="HN53" s="25"/>
      <c r="HO53" s="744" t="str">
        <f t="shared" si="463"/>
        <v/>
      </c>
      <c r="HP53" s="28" t="str">
        <f t="shared" si="464"/>
        <v>60F</v>
      </c>
      <c r="HQ53" s="26" t="str">
        <f t="shared" si="465"/>
        <v>GTS-120</v>
      </c>
      <c r="HR53" s="26">
        <f t="shared" si="466"/>
        <v>875</v>
      </c>
      <c r="HS53" s="26" t="str">
        <f t="shared" si="467"/>
        <v>5%-7%</v>
      </c>
      <c r="HT53" s="90"/>
      <c r="HU53" s="374">
        <f>HT53*VLOOKUP(HQ53,$B$156:$C$159,2,FALSE)</f>
        <v>0</v>
      </c>
      <c r="HV53" s="24"/>
      <c r="HW53" s="24"/>
      <c r="HX53" s="403" t="str">
        <f t="shared" si="469"/>
        <v/>
      </c>
      <c r="HY53" s="987" t="str">
        <f t="shared" si="470"/>
        <v/>
      </c>
      <c r="HZ53" s="25"/>
      <c r="IA53" s="744" t="str">
        <f t="shared" si="471"/>
        <v/>
      </c>
      <c r="IB53" s="28" t="str">
        <f t="shared" si="472"/>
        <v>60F</v>
      </c>
      <c r="IC53" s="26" t="str">
        <f t="shared" si="473"/>
        <v>GTS-120</v>
      </c>
      <c r="ID53" s="26">
        <f t="shared" si="474"/>
        <v>875</v>
      </c>
      <c r="IE53" s="26" t="str">
        <f t="shared" si="475"/>
        <v>5%-7%</v>
      </c>
      <c r="IF53" s="90"/>
      <c r="IG53" s="374">
        <f>IF53*VLOOKUP(IC53,$B$156:$C$159,2,FALSE)</f>
        <v>0</v>
      </c>
      <c r="IH53" s="24"/>
      <c r="II53" s="24"/>
      <c r="IJ53" s="403" t="str">
        <f t="shared" si="477"/>
        <v/>
      </c>
      <c r="IK53" s="987" t="str">
        <f t="shared" si="478"/>
        <v/>
      </c>
      <c r="IL53" s="25"/>
      <c r="IM53" s="744" t="str">
        <f t="shared" si="479"/>
        <v/>
      </c>
      <c r="IN53" s="740">
        <f t="shared" si="480"/>
        <v>0</v>
      </c>
      <c r="IO53" s="988" t="str">
        <f t="shared" si="481"/>
        <v/>
      </c>
      <c r="IP53" s="28" t="str">
        <f t="shared" si="482"/>
        <v>60F</v>
      </c>
      <c r="IQ53" s="26" t="str">
        <f t="shared" si="483"/>
        <v>GTS-120</v>
      </c>
      <c r="IR53" s="26">
        <f t="shared" si="484"/>
        <v>875</v>
      </c>
      <c r="IS53" s="26" t="str">
        <f t="shared" si="485"/>
        <v>5%-7%</v>
      </c>
      <c r="IT53" s="90"/>
      <c r="IU53" s="374">
        <f>IT53*VLOOKUP(IQ53,$B$156:$C$159,2,FALSE)</f>
        <v>0</v>
      </c>
      <c r="IV53" s="24"/>
      <c r="IW53" s="24"/>
      <c r="IX53" s="403" t="str">
        <f t="shared" si="487"/>
        <v/>
      </c>
      <c r="IY53" s="987" t="str">
        <f t="shared" si="488"/>
        <v/>
      </c>
      <c r="IZ53" s="25"/>
      <c r="JA53" s="744" t="str">
        <f t="shared" si="489"/>
        <v/>
      </c>
      <c r="JB53" s="28" t="str">
        <f t="shared" si="490"/>
        <v>60F</v>
      </c>
      <c r="JC53" s="26" t="str">
        <f t="shared" si="491"/>
        <v>GTS-120</v>
      </c>
      <c r="JD53" s="26">
        <f t="shared" si="492"/>
        <v>875</v>
      </c>
      <c r="JE53" s="26" t="str">
        <f t="shared" si="493"/>
        <v>5%-7%</v>
      </c>
      <c r="JF53" s="90"/>
      <c r="JG53" s="374">
        <f>JF53*VLOOKUP(JC53,$B$156:$C$159,2,FALSE)</f>
        <v>0</v>
      </c>
      <c r="JH53" s="24"/>
      <c r="JI53" s="24"/>
      <c r="JJ53" s="403" t="str">
        <f t="shared" si="495"/>
        <v/>
      </c>
      <c r="JK53" s="987" t="str">
        <f t="shared" si="496"/>
        <v/>
      </c>
      <c r="JL53" s="25"/>
      <c r="JM53" s="744" t="str">
        <f t="shared" si="497"/>
        <v/>
      </c>
      <c r="JN53" s="28" t="str">
        <f t="shared" si="498"/>
        <v>60F</v>
      </c>
      <c r="JO53" s="26" t="str">
        <f t="shared" si="499"/>
        <v>GTS-120</v>
      </c>
      <c r="JP53" s="26">
        <f t="shared" si="500"/>
        <v>875</v>
      </c>
      <c r="JQ53" s="26" t="str">
        <f t="shared" si="501"/>
        <v>5%-7%</v>
      </c>
      <c r="JR53" s="90"/>
      <c r="JS53" s="374">
        <f>JR53*VLOOKUP(JO53,$B$156:$C$159,2,FALSE)</f>
        <v>0</v>
      </c>
      <c r="JT53" s="24"/>
      <c r="JU53" s="24"/>
      <c r="JV53" s="403" t="str">
        <f t="shared" si="503"/>
        <v/>
      </c>
      <c r="JW53" s="987" t="str">
        <f t="shared" si="504"/>
        <v/>
      </c>
      <c r="JX53" s="25"/>
      <c r="JY53" s="744" t="str">
        <f t="shared" si="505"/>
        <v/>
      </c>
      <c r="JZ53" s="28" t="str">
        <f t="shared" si="506"/>
        <v>60F</v>
      </c>
      <c r="KA53" s="26" t="str">
        <f t="shared" si="507"/>
        <v>GTS-120</v>
      </c>
      <c r="KB53" s="26">
        <f t="shared" si="508"/>
        <v>875</v>
      </c>
      <c r="KC53" s="26" t="str">
        <f t="shared" si="509"/>
        <v>5%-7%</v>
      </c>
      <c r="KD53" s="90"/>
      <c r="KE53" s="374">
        <f>KD53*VLOOKUP(KA53,$B$156:$C$159,2,FALSE)</f>
        <v>0</v>
      </c>
      <c r="KF53" s="24"/>
      <c r="KG53" s="24"/>
      <c r="KH53" s="403" t="str">
        <f t="shared" si="511"/>
        <v/>
      </c>
      <c r="KI53" s="987" t="str">
        <f t="shared" si="512"/>
        <v/>
      </c>
      <c r="KJ53" s="25"/>
      <c r="KK53" s="744" t="str">
        <f t="shared" si="513"/>
        <v/>
      </c>
      <c r="KL53" s="28" t="str">
        <f t="shared" si="514"/>
        <v>60F</v>
      </c>
      <c r="KM53" s="26" t="str">
        <f t="shared" si="515"/>
        <v>GTS-120</v>
      </c>
      <c r="KN53" s="26">
        <f t="shared" si="516"/>
        <v>875</v>
      </c>
      <c r="KO53" s="26" t="str">
        <f t="shared" si="517"/>
        <v>5%-7%</v>
      </c>
      <c r="KP53" s="90"/>
      <c r="KQ53" s="374">
        <f>KP53*VLOOKUP(KM53,$B$156:$C$159,2,FALSE)</f>
        <v>0</v>
      </c>
      <c r="KR53" s="24"/>
      <c r="KS53" s="24"/>
      <c r="KT53" s="403" t="str">
        <f t="shared" si="519"/>
        <v/>
      </c>
      <c r="KU53" s="987" t="str">
        <f t="shared" si="520"/>
        <v/>
      </c>
      <c r="KV53" s="25"/>
      <c r="KW53" s="744" t="str">
        <f t="shared" si="521"/>
        <v/>
      </c>
      <c r="KX53" s="740">
        <f t="shared" si="522"/>
        <v>0</v>
      </c>
      <c r="KY53" s="988" t="str">
        <f t="shared" si="523"/>
        <v/>
      </c>
    </row>
    <row r="54" spans="1:311" ht="15.75">
      <c r="A54" s="323" t="s">
        <v>67</v>
      </c>
      <c r="B54" s="760" t="s">
        <v>232</v>
      </c>
      <c r="C54" s="737" t="str">
        <f>VLOOKUP($B54,'OP Info'!$C$67:$H$98,4,FALSE)</f>
        <v>GTS-120</v>
      </c>
      <c r="D54" s="748">
        <f>VLOOKUP($B54,'OP Info'!$C$67:$H$98,3,FALSE)</f>
        <v>875</v>
      </c>
      <c r="E54" s="734" t="str">
        <f>CONCATENATE(VLOOKUP($B54,'OP Info'!$C$67:$J$101,5,FALSE),"%-",VLOOKUP($B54,'OP Info'!$C$67:$J$101,6,FALSE),"%")</f>
        <v>5%-7%</v>
      </c>
      <c r="F54" s="1056"/>
      <c r="G54" s="374">
        <f>F54*VLOOKUP(C54,$B$156:$C$159,2,FALSE)</f>
        <v>0</v>
      </c>
      <c r="H54" s="24"/>
      <c r="I54" s="24"/>
      <c r="J54" s="403" t="str">
        <f t="shared" si="319"/>
        <v/>
      </c>
      <c r="K54" s="987" t="str">
        <f t="shared" si="320"/>
        <v/>
      </c>
      <c r="L54" s="741"/>
      <c r="M54" s="762" t="str">
        <f t="shared" si="321"/>
        <v/>
      </c>
      <c r="N54" s="375" t="str">
        <f t="shared" si="322"/>
        <v>40G</v>
      </c>
      <c r="O54" s="737" t="str">
        <f t="shared" si="323"/>
        <v>GTS-120</v>
      </c>
      <c r="P54" s="749">
        <f t="shared" si="324"/>
        <v>875</v>
      </c>
      <c r="Q54" s="737" t="str">
        <f t="shared" si="325"/>
        <v>5%-7%</v>
      </c>
      <c r="R54" s="1056"/>
      <c r="S54" s="374">
        <f>R54*VLOOKUP(O54,$B$156:$C$159,2,FALSE)</f>
        <v>0</v>
      </c>
      <c r="T54" s="25"/>
      <c r="U54" s="1062"/>
      <c r="V54" s="403" t="str">
        <f t="shared" si="327"/>
        <v/>
      </c>
      <c r="W54" s="987" t="str">
        <f t="shared" si="328"/>
        <v/>
      </c>
      <c r="X54" s="25"/>
      <c r="Y54" s="739" t="str">
        <f t="shared" si="329"/>
        <v/>
      </c>
      <c r="Z54" s="375" t="str">
        <f t="shared" si="330"/>
        <v>40G</v>
      </c>
      <c r="AA54" s="737" t="str">
        <f t="shared" si="331"/>
        <v>GTS-120</v>
      </c>
      <c r="AB54" s="749">
        <f t="shared" si="332"/>
        <v>875</v>
      </c>
      <c r="AC54" s="737" t="str">
        <f t="shared" si="333"/>
        <v>5%-7%</v>
      </c>
      <c r="AD54" s="1056"/>
      <c r="AE54" s="374">
        <f>AD54*VLOOKUP(AA54,$B$156:$C$159,2,FALSE)</f>
        <v>0</v>
      </c>
      <c r="AF54" s="25"/>
      <c r="AG54" s="1062"/>
      <c r="AH54" s="403" t="str">
        <f t="shared" si="335"/>
        <v/>
      </c>
      <c r="AI54" s="987" t="str">
        <f t="shared" si="336"/>
        <v/>
      </c>
      <c r="AJ54" s="25"/>
      <c r="AK54" s="739" t="str">
        <f t="shared" si="337"/>
        <v/>
      </c>
      <c r="AL54" s="375" t="str">
        <f t="shared" si="338"/>
        <v>40G</v>
      </c>
      <c r="AM54" s="737" t="str">
        <f t="shared" si="339"/>
        <v>GTS-120</v>
      </c>
      <c r="AN54" s="749">
        <f t="shared" si="340"/>
        <v>875</v>
      </c>
      <c r="AO54" s="737" t="str">
        <f t="shared" si="341"/>
        <v>5%-7%</v>
      </c>
      <c r="AP54" s="1056"/>
      <c r="AQ54" s="374">
        <f>AP54*VLOOKUP(AM54,$B$156:$C$159,2,FALSE)</f>
        <v>0</v>
      </c>
      <c r="AR54" s="25"/>
      <c r="AS54" s="1062"/>
      <c r="AT54" s="403" t="str">
        <f t="shared" si="343"/>
        <v/>
      </c>
      <c r="AU54" s="987" t="str">
        <f t="shared" si="344"/>
        <v/>
      </c>
      <c r="AV54" s="25"/>
      <c r="AW54" s="739" t="str">
        <f t="shared" si="345"/>
        <v/>
      </c>
      <c r="AX54" s="375" t="str">
        <f t="shared" si="346"/>
        <v>40G</v>
      </c>
      <c r="AY54" s="737" t="str">
        <f t="shared" si="347"/>
        <v>GTS-120</v>
      </c>
      <c r="AZ54" s="749">
        <f t="shared" si="348"/>
        <v>875</v>
      </c>
      <c r="BA54" s="737" t="str">
        <f t="shared" si="349"/>
        <v>5%-7%</v>
      </c>
      <c r="BB54" s="1056"/>
      <c r="BC54" s="374">
        <f>BB54*VLOOKUP(AY54,$B$156:$C$159,2,FALSE)</f>
        <v>0</v>
      </c>
      <c r="BD54" s="25"/>
      <c r="BE54" s="1062"/>
      <c r="BF54" s="403" t="str">
        <f t="shared" si="351"/>
        <v/>
      </c>
      <c r="BG54" s="987" t="str">
        <f t="shared" si="352"/>
        <v/>
      </c>
      <c r="BH54" s="25"/>
      <c r="BI54" s="739" t="str">
        <f t="shared" si="353"/>
        <v/>
      </c>
      <c r="BJ54" s="740">
        <f t="shared" si="354"/>
        <v>0</v>
      </c>
      <c r="BK54" s="988" t="str">
        <f t="shared" si="355"/>
        <v/>
      </c>
      <c r="BL54" s="375" t="str">
        <f t="shared" si="356"/>
        <v>40G</v>
      </c>
      <c r="BM54" s="737" t="str">
        <f t="shared" si="357"/>
        <v>GTS-120</v>
      </c>
      <c r="BN54" s="749">
        <f t="shared" si="358"/>
        <v>875</v>
      </c>
      <c r="BO54" s="737" t="str">
        <f t="shared" si="359"/>
        <v>5%-7%</v>
      </c>
      <c r="BP54" s="1056"/>
      <c r="BQ54" s="374">
        <f>BP54*VLOOKUP(BM54,$B$156:$C$159,2,FALSE)</f>
        <v>0</v>
      </c>
      <c r="BR54" s="25"/>
      <c r="BS54" s="1062"/>
      <c r="BT54" s="403" t="str">
        <f t="shared" si="361"/>
        <v/>
      </c>
      <c r="BU54" s="987" t="str">
        <f t="shared" si="362"/>
        <v/>
      </c>
      <c r="BV54" s="25"/>
      <c r="BW54" s="744" t="str">
        <f t="shared" si="363"/>
        <v/>
      </c>
      <c r="BX54" s="375" t="str">
        <f t="shared" si="364"/>
        <v>40G</v>
      </c>
      <c r="BY54" s="737" t="str">
        <f t="shared" si="365"/>
        <v>GTS-120</v>
      </c>
      <c r="BZ54" s="749">
        <f t="shared" si="366"/>
        <v>875</v>
      </c>
      <c r="CA54" s="737" t="str">
        <f t="shared" si="367"/>
        <v>5%-7%</v>
      </c>
      <c r="CB54" s="1056"/>
      <c r="CC54" s="374">
        <f>CB54*VLOOKUP(BY54,$B$156:$C$159,2,FALSE)</f>
        <v>0</v>
      </c>
      <c r="CD54" s="25"/>
      <c r="CE54" s="1062"/>
      <c r="CF54" s="403" t="str">
        <f t="shared" si="369"/>
        <v/>
      </c>
      <c r="CG54" s="987" t="str">
        <f t="shared" si="370"/>
        <v/>
      </c>
      <c r="CH54" s="25"/>
      <c r="CI54" s="744" t="str">
        <f t="shared" si="371"/>
        <v/>
      </c>
      <c r="CJ54" s="375" t="str">
        <f t="shared" si="372"/>
        <v>40G</v>
      </c>
      <c r="CK54" s="737" t="str">
        <f t="shared" si="373"/>
        <v>GTS-120</v>
      </c>
      <c r="CL54" s="749">
        <f t="shared" si="374"/>
        <v>875</v>
      </c>
      <c r="CM54" s="737" t="str">
        <f t="shared" si="375"/>
        <v>5%-7%</v>
      </c>
      <c r="CN54" s="1056"/>
      <c r="CO54" s="374">
        <f>CN54*VLOOKUP(CK54,$B$156:$C$159,2,FALSE)</f>
        <v>0</v>
      </c>
      <c r="CP54" s="25"/>
      <c r="CQ54" s="1062"/>
      <c r="CR54" s="403" t="str">
        <f t="shared" si="377"/>
        <v/>
      </c>
      <c r="CS54" s="987" t="str">
        <f t="shared" si="378"/>
        <v/>
      </c>
      <c r="CT54" s="25"/>
      <c r="CU54" s="744" t="str">
        <f t="shared" si="379"/>
        <v/>
      </c>
      <c r="CV54" s="375" t="str">
        <f t="shared" si="380"/>
        <v>40G</v>
      </c>
      <c r="CW54" s="737" t="str">
        <f t="shared" si="381"/>
        <v>GTS-120</v>
      </c>
      <c r="CX54" s="749">
        <f t="shared" si="382"/>
        <v>875</v>
      </c>
      <c r="CY54" s="737" t="str">
        <f t="shared" si="383"/>
        <v>5%-7%</v>
      </c>
      <c r="CZ54" s="1056"/>
      <c r="DA54" s="374">
        <f>CZ54*VLOOKUP(CW54,$B$156:$C$159,2,FALSE)</f>
        <v>0</v>
      </c>
      <c r="DB54" s="25"/>
      <c r="DC54" s="1062"/>
      <c r="DD54" s="403" t="str">
        <f t="shared" si="385"/>
        <v/>
      </c>
      <c r="DE54" s="987" t="str">
        <f t="shared" si="386"/>
        <v/>
      </c>
      <c r="DF54" s="25"/>
      <c r="DG54" s="744" t="str">
        <f t="shared" si="387"/>
        <v/>
      </c>
      <c r="DH54" s="375" t="str">
        <f t="shared" si="388"/>
        <v>40G</v>
      </c>
      <c r="DI54" s="737" t="str">
        <f t="shared" si="389"/>
        <v>GTS-120</v>
      </c>
      <c r="DJ54" s="749">
        <f t="shared" si="390"/>
        <v>875</v>
      </c>
      <c r="DK54" s="737" t="str">
        <f t="shared" si="391"/>
        <v>5%-7%</v>
      </c>
      <c r="DL54" s="1056"/>
      <c r="DM54" s="374">
        <f>DL54*VLOOKUP(DI54,$B$156:$C$159,2,FALSE)</f>
        <v>0</v>
      </c>
      <c r="DN54" s="25"/>
      <c r="DO54" s="1062"/>
      <c r="DP54" s="403" t="str">
        <f t="shared" si="393"/>
        <v/>
      </c>
      <c r="DQ54" s="987" t="str">
        <f t="shared" si="394"/>
        <v/>
      </c>
      <c r="DR54" s="25"/>
      <c r="DS54" s="750" t="str">
        <f t="shared" si="395"/>
        <v/>
      </c>
      <c r="DT54" s="740">
        <f t="shared" si="396"/>
        <v>0</v>
      </c>
      <c r="DU54" s="988" t="str">
        <f t="shared" si="397"/>
        <v/>
      </c>
      <c r="DV54" s="375" t="str">
        <f t="shared" si="398"/>
        <v>40G</v>
      </c>
      <c r="DW54" s="737" t="str">
        <f t="shared" si="399"/>
        <v>GTS-120</v>
      </c>
      <c r="DX54" s="749">
        <f t="shared" si="400"/>
        <v>875</v>
      </c>
      <c r="DY54" s="737" t="str">
        <f t="shared" si="401"/>
        <v>5%-7%</v>
      </c>
      <c r="DZ54" s="1056"/>
      <c r="EA54" s="374">
        <f>DZ54*VLOOKUP(DW54,$B$156:$C$159,2,FALSE)</f>
        <v>0</v>
      </c>
      <c r="EB54" s="25"/>
      <c r="EC54" s="1062"/>
      <c r="ED54" s="403" t="str">
        <f t="shared" si="403"/>
        <v/>
      </c>
      <c r="EE54" s="987" t="str">
        <f t="shared" si="404"/>
        <v/>
      </c>
      <c r="EF54" s="25"/>
      <c r="EG54" s="744" t="str">
        <f t="shared" si="405"/>
        <v/>
      </c>
      <c r="EH54" s="375" t="str">
        <f t="shared" si="406"/>
        <v>40G</v>
      </c>
      <c r="EI54" s="737" t="str">
        <f t="shared" si="407"/>
        <v>GTS-120</v>
      </c>
      <c r="EJ54" s="749">
        <f t="shared" si="408"/>
        <v>875</v>
      </c>
      <c r="EK54" s="737" t="str">
        <f t="shared" si="409"/>
        <v>5%-7%</v>
      </c>
      <c r="EL54" s="1056"/>
      <c r="EM54" s="374">
        <f>EL54*VLOOKUP(EI54,$B$156:$C$159,2,FALSE)</f>
        <v>0</v>
      </c>
      <c r="EN54" s="25"/>
      <c r="EO54" s="1062"/>
      <c r="EP54" s="403" t="str">
        <f t="shared" si="411"/>
        <v/>
      </c>
      <c r="EQ54" s="987" t="str">
        <f t="shared" si="412"/>
        <v/>
      </c>
      <c r="ER54" s="25"/>
      <c r="ES54" s="744" t="str">
        <f t="shared" si="413"/>
        <v/>
      </c>
      <c r="ET54" s="375" t="str">
        <f t="shared" si="414"/>
        <v>40G</v>
      </c>
      <c r="EU54" s="737" t="str">
        <f t="shared" si="415"/>
        <v>GTS-120</v>
      </c>
      <c r="EV54" s="749">
        <f t="shared" si="416"/>
        <v>875</v>
      </c>
      <c r="EW54" s="737" t="str">
        <f t="shared" si="417"/>
        <v>5%-7%</v>
      </c>
      <c r="EX54" s="1056"/>
      <c r="EY54" s="374">
        <f>EX54*VLOOKUP(EU54,$B$156:$C$159,2,FALSE)</f>
        <v>0</v>
      </c>
      <c r="EZ54" s="25"/>
      <c r="FA54" s="1062"/>
      <c r="FB54" s="403" t="str">
        <f t="shared" si="419"/>
        <v/>
      </c>
      <c r="FC54" s="987" t="str">
        <f t="shared" si="420"/>
        <v/>
      </c>
      <c r="FD54" s="25"/>
      <c r="FE54" s="744" t="str">
        <f t="shared" si="421"/>
        <v/>
      </c>
      <c r="FF54" s="375" t="str">
        <f t="shared" si="422"/>
        <v>40G</v>
      </c>
      <c r="FG54" s="737" t="str">
        <f t="shared" si="423"/>
        <v>GTS-120</v>
      </c>
      <c r="FH54" s="749">
        <f t="shared" si="424"/>
        <v>875</v>
      </c>
      <c r="FI54" s="737" t="str">
        <f t="shared" si="425"/>
        <v>5%-7%</v>
      </c>
      <c r="FJ54" s="1056"/>
      <c r="FK54" s="374">
        <f>FJ54*VLOOKUP(FG54,$B$156:$C$159,2,FALSE)</f>
        <v>0</v>
      </c>
      <c r="FL54" s="25"/>
      <c r="FM54" s="1062"/>
      <c r="FN54" s="403" t="str">
        <f t="shared" si="427"/>
        <v/>
      </c>
      <c r="FO54" s="987" t="str">
        <f t="shared" si="428"/>
        <v/>
      </c>
      <c r="FP54" s="25"/>
      <c r="FQ54" s="744" t="str">
        <f t="shared" si="429"/>
        <v/>
      </c>
      <c r="FR54" s="375" t="str">
        <f t="shared" si="430"/>
        <v>40G</v>
      </c>
      <c r="FS54" s="737" t="str">
        <f t="shared" si="431"/>
        <v>GTS-120</v>
      </c>
      <c r="FT54" s="749">
        <f t="shared" si="432"/>
        <v>875</v>
      </c>
      <c r="FU54" s="737" t="str">
        <f t="shared" si="433"/>
        <v>5%-7%</v>
      </c>
      <c r="FV54" s="1056"/>
      <c r="FW54" s="374">
        <f>FV54*VLOOKUP(FS54,$B$156:$C$159,2,FALSE)</f>
        <v>0</v>
      </c>
      <c r="FX54" s="25"/>
      <c r="FY54" s="1062"/>
      <c r="FZ54" s="403" t="str">
        <f t="shared" si="435"/>
        <v/>
      </c>
      <c r="GA54" s="987" t="str">
        <f t="shared" si="436"/>
        <v/>
      </c>
      <c r="GB54" s="25"/>
      <c r="GC54" s="744" t="str">
        <f t="shared" si="437"/>
        <v/>
      </c>
      <c r="GD54" s="740">
        <f t="shared" si="438"/>
        <v>0</v>
      </c>
      <c r="GE54" s="988" t="str">
        <f t="shared" si="439"/>
        <v/>
      </c>
      <c r="GF54" s="375" t="str">
        <f t="shared" si="440"/>
        <v>40G</v>
      </c>
      <c r="GG54" s="737" t="str">
        <f t="shared" si="441"/>
        <v>GTS-120</v>
      </c>
      <c r="GH54" s="749">
        <f t="shared" si="442"/>
        <v>875</v>
      </c>
      <c r="GI54" s="737" t="str">
        <f t="shared" si="443"/>
        <v>5%-7%</v>
      </c>
      <c r="GJ54" s="1056"/>
      <c r="GK54" s="374">
        <f>GJ54*VLOOKUP(GG54,$B$156:$C$159,2,FALSE)</f>
        <v>0</v>
      </c>
      <c r="GL54" s="25"/>
      <c r="GM54" s="1062"/>
      <c r="GN54" s="403" t="str">
        <f t="shared" si="445"/>
        <v/>
      </c>
      <c r="GO54" s="987" t="str">
        <f t="shared" si="446"/>
        <v/>
      </c>
      <c r="GP54" s="25"/>
      <c r="GQ54" s="744" t="str">
        <f t="shared" si="447"/>
        <v/>
      </c>
      <c r="GR54" s="375" t="str">
        <f t="shared" si="448"/>
        <v>40G</v>
      </c>
      <c r="GS54" s="737" t="str">
        <f t="shared" si="449"/>
        <v>GTS-120</v>
      </c>
      <c r="GT54" s="749">
        <f t="shared" si="450"/>
        <v>875</v>
      </c>
      <c r="GU54" s="737" t="str">
        <f t="shared" si="451"/>
        <v>5%-7%</v>
      </c>
      <c r="GV54" s="1056"/>
      <c r="GW54" s="374">
        <f>GV54*VLOOKUP(GS54,$B$156:$C$159,2,FALSE)</f>
        <v>0</v>
      </c>
      <c r="GX54" s="25"/>
      <c r="GY54" s="1062"/>
      <c r="GZ54" s="403" t="str">
        <f t="shared" si="453"/>
        <v/>
      </c>
      <c r="HA54" s="987" t="str">
        <f t="shared" si="454"/>
        <v/>
      </c>
      <c r="HB54" s="25"/>
      <c r="HC54" s="744" t="str">
        <f t="shared" si="455"/>
        <v/>
      </c>
      <c r="HD54" s="375" t="str">
        <f t="shared" si="456"/>
        <v>40G</v>
      </c>
      <c r="HE54" s="737" t="str">
        <f t="shared" si="457"/>
        <v>GTS-120</v>
      </c>
      <c r="HF54" s="749">
        <f t="shared" si="458"/>
        <v>875</v>
      </c>
      <c r="HG54" s="737" t="str">
        <f t="shared" si="459"/>
        <v>5%-7%</v>
      </c>
      <c r="HH54" s="1056"/>
      <c r="HI54" s="374">
        <f>HH54*VLOOKUP(HE54,$B$156:$C$159,2,FALSE)</f>
        <v>0</v>
      </c>
      <c r="HJ54" s="25"/>
      <c r="HK54" s="1062"/>
      <c r="HL54" s="403" t="str">
        <f t="shared" si="461"/>
        <v/>
      </c>
      <c r="HM54" s="987" t="str">
        <f t="shared" si="462"/>
        <v/>
      </c>
      <c r="HN54" s="25"/>
      <c r="HO54" s="744" t="str">
        <f t="shared" si="463"/>
        <v/>
      </c>
      <c r="HP54" s="375" t="str">
        <f t="shared" si="464"/>
        <v>40G</v>
      </c>
      <c r="HQ54" s="737" t="str">
        <f t="shared" si="465"/>
        <v>GTS-120</v>
      </c>
      <c r="HR54" s="749">
        <f t="shared" si="466"/>
        <v>875</v>
      </c>
      <c r="HS54" s="737" t="str">
        <f t="shared" si="467"/>
        <v>5%-7%</v>
      </c>
      <c r="HT54" s="1056"/>
      <c r="HU54" s="374">
        <f>HT54*VLOOKUP(HQ54,$B$156:$C$159,2,FALSE)</f>
        <v>0</v>
      </c>
      <c r="HV54" s="25"/>
      <c r="HW54" s="1062"/>
      <c r="HX54" s="403" t="str">
        <f t="shared" si="469"/>
        <v/>
      </c>
      <c r="HY54" s="987" t="str">
        <f t="shared" si="470"/>
        <v/>
      </c>
      <c r="HZ54" s="25"/>
      <c r="IA54" s="744" t="str">
        <f t="shared" si="471"/>
        <v/>
      </c>
      <c r="IB54" s="375" t="str">
        <f t="shared" si="472"/>
        <v>40G</v>
      </c>
      <c r="IC54" s="737" t="str">
        <f t="shared" si="473"/>
        <v>GTS-120</v>
      </c>
      <c r="ID54" s="749">
        <f t="shared" si="474"/>
        <v>875</v>
      </c>
      <c r="IE54" s="737" t="str">
        <f t="shared" si="475"/>
        <v>5%-7%</v>
      </c>
      <c r="IF54" s="1056"/>
      <c r="IG54" s="374">
        <f>IF54*VLOOKUP(IC54,$B$156:$C$159,2,FALSE)</f>
        <v>0</v>
      </c>
      <c r="IH54" s="25"/>
      <c r="II54" s="1062"/>
      <c r="IJ54" s="403" t="str">
        <f t="shared" si="477"/>
        <v/>
      </c>
      <c r="IK54" s="987" t="str">
        <f t="shared" si="478"/>
        <v/>
      </c>
      <c r="IL54" s="25"/>
      <c r="IM54" s="744" t="str">
        <f t="shared" si="479"/>
        <v/>
      </c>
      <c r="IN54" s="740">
        <f t="shared" si="480"/>
        <v>0</v>
      </c>
      <c r="IO54" s="988" t="str">
        <f t="shared" si="481"/>
        <v/>
      </c>
      <c r="IP54" s="375" t="str">
        <f t="shared" si="482"/>
        <v>40G</v>
      </c>
      <c r="IQ54" s="737" t="str">
        <f t="shared" si="483"/>
        <v>GTS-120</v>
      </c>
      <c r="IR54" s="749">
        <f t="shared" si="484"/>
        <v>875</v>
      </c>
      <c r="IS54" s="737" t="str">
        <f t="shared" si="485"/>
        <v>5%-7%</v>
      </c>
      <c r="IT54" s="1056"/>
      <c r="IU54" s="374">
        <f>IT54*VLOOKUP(IQ54,$B$156:$C$159,2,FALSE)</f>
        <v>0</v>
      </c>
      <c r="IV54" s="25"/>
      <c r="IW54" s="1062"/>
      <c r="IX54" s="403" t="str">
        <f t="shared" si="487"/>
        <v/>
      </c>
      <c r="IY54" s="987" t="str">
        <f t="shared" si="488"/>
        <v/>
      </c>
      <c r="IZ54" s="25"/>
      <c r="JA54" s="744" t="str">
        <f t="shared" si="489"/>
        <v/>
      </c>
      <c r="JB54" s="375" t="str">
        <f t="shared" si="490"/>
        <v>40G</v>
      </c>
      <c r="JC54" s="737" t="str">
        <f t="shared" si="491"/>
        <v>GTS-120</v>
      </c>
      <c r="JD54" s="749">
        <f t="shared" si="492"/>
        <v>875</v>
      </c>
      <c r="JE54" s="737" t="str">
        <f t="shared" si="493"/>
        <v>5%-7%</v>
      </c>
      <c r="JF54" s="1056"/>
      <c r="JG54" s="374">
        <f>JF54*VLOOKUP(JC54,$B$156:$C$159,2,FALSE)</f>
        <v>0</v>
      </c>
      <c r="JH54" s="25"/>
      <c r="JI54" s="1062"/>
      <c r="JJ54" s="403" t="str">
        <f t="shared" si="495"/>
        <v/>
      </c>
      <c r="JK54" s="987" t="str">
        <f t="shared" si="496"/>
        <v/>
      </c>
      <c r="JL54" s="25"/>
      <c r="JM54" s="744" t="str">
        <f t="shared" si="497"/>
        <v/>
      </c>
      <c r="JN54" s="375" t="str">
        <f t="shared" si="498"/>
        <v>40G</v>
      </c>
      <c r="JO54" s="737" t="str">
        <f t="shared" si="499"/>
        <v>GTS-120</v>
      </c>
      <c r="JP54" s="749">
        <f t="shared" si="500"/>
        <v>875</v>
      </c>
      <c r="JQ54" s="737" t="str">
        <f t="shared" si="501"/>
        <v>5%-7%</v>
      </c>
      <c r="JR54" s="1056"/>
      <c r="JS54" s="374">
        <f>JR54*VLOOKUP(JO54,$B$156:$C$159,2,FALSE)</f>
        <v>0</v>
      </c>
      <c r="JT54" s="25"/>
      <c r="JU54" s="1062"/>
      <c r="JV54" s="403" t="str">
        <f t="shared" si="503"/>
        <v/>
      </c>
      <c r="JW54" s="987" t="str">
        <f t="shared" si="504"/>
        <v/>
      </c>
      <c r="JX54" s="25"/>
      <c r="JY54" s="744" t="str">
        <f t="shared" si="505"/>
        <v/>
      </c>
      <c r="JZ54" s="375" t="str">
        <f t="shared" si="506"/>
        <v>40G</v>
      </c>
      <c r="KA54" s="737" t="str">
        <f t="shared" si="507"/>
        <v>GTS-120</v>
      </c>
      <c r="KB54" s="749">
        <f t="shared" si="508"/>
        <v>875</v>
      </c>
      <c r="KC54" s="737" t="str">
        <f t="shared" si="509"/>
        <v>5%-7%</v>
      </c>
      <c r="KD54" s="1056"/>
      <c r="KE54" s="374">
        <f>KD54*VLOOKUP(KA54,$B$156:$C$159,2,FALSE)</f>
        <v>0</v>
      </c>
      <c r="KF54" s="25"/>
      <c r="KG54" s="1062"/>
      <c r="KH54" s="403" t="str">
        <f t="shared" si="511"/>
        <v/>
      </c>
      <c r="KI54" s="987" t="str">
        <f t="shared" si="512"/>
        <v/>
      </c>
      <c r="KJ54" s="25"/>
      <c r="KK54" s="744" t="str">
        <f t="shared" si="513"/>
        <v/>
      </c>
      <c r="KL54" s="375" t="str">
        <f t="shared" si="514"/>
        <v>40G</v>
      </c>
      <c r="KM54" s="737" t="str">
        <f t="shared" si="515"/>
        <v>GTS-120</v>
      </c>
      <c r="KN54" s="749">
        <f t="shared" si="516"/>
        <v>875</v>
      </c>
      <c r="KO54" s="737" t="str">
        <f t="shared" si="517"/>
        <v>5%-7%</v>
      </c>
      <c r="KP54" s="1056"/>
      <c r="KQ54" s="374">
        <f>KP54*VLOOKUP(KM54,$B$156:$C$159,2,FALSE)</f>
        <v>0</v>
      </c>
      <c r="KR54" s="25"/>
      <c r="KS54" s="1062"/>
      <c r="KT54" s="403" t="str">
        <f t="shared" si="519"/>
        <v/>
      </c>
      <c r="KU54" s="987" t="str">
        <f t="shared" si="520"/>
        <v/>
      </c>
      <c r="KV54" s="25"/>
      <c r="KW54" s="744" t="str">
        <f t="shared" si="521"/>
        <v/>
      </c>
      <c r="KX54" s="740">
        <f t="shared" si="522"/>
        <v>0</v>
      </c>
      <c r="KY54" s="988" t="str">
        <f t="shared" si="523"/>
        <v/>
      </c>
    </row>
    <row r="55" spans="1:311" ht="15.75">
      <c r="A55" s="323" t="s">
        <v>67</v>
      </c>
      <c r="B55" s="760" t="s">
        <v>234</v>
      </c>
      <c r="C55" s="737" t="str">
        <f>VLOOKUP($B55,'OP Info'!$C$67:$H$98,4,FALSE)</f>
        <v>GTS-120</v>
      </c>
      <c r="D55" s="748">
        <f>VLOOKUP($B55,'OP Info'!$C$67:$H$98,3,FALSE)</f>
        <v>875</v>
      </c>
      <c r="E55" s="734" t="str">
        <f>CONCATENATE(VLOOKUP($B55,'OP Info'!$C$67:$J$101,5,FALSE),"%-",VLOOKUP($B55,'OP Info'!$C$67:$J$101,6,FALSE),"%")</f>
        <v>5%-7%</v>
      </c>
      <c r="F55" s="1056"/>
      <c r="G55" s="374">
        <f>F55*VLOOKUP(C55,$B$156:$C$159,2,FALSE)</f>
        <v>0</v>
      </c>
      <c r="H55" s="24"/>
      <c r="I55" s="24"/>
      <c r="J55" s="403" t="str">
        <f t="shared" si="319"/>
        <v/>
      </c>
      <c r="K55" s="987" t="str">
        <f t="shared" si="320"/>
        <v/>
      </c>
      <c r="L55" s="741"/>
      <c r="M55" s="762" t="str">
        <f t="shared" si="321"/>
        <v/>
      </c>
      <c r="N55" s="375" t="str">
        <f t="shared" si="322"/>
        <v>50G</v>
      </c>
      <c r="O55" s="737" t="str">
        <f t="shared" si="323"/>
        <v>GTS-120</v>
      </c>
      <c r="P55" s="749">
        <f t="shared" si="324"/>
        <v>875</v>
      </c>
      <c r="Q55" s="737" t="str">
        <f t="shared" si="325"/>
        <v>5%-7%</v>
      </c>
      <c r="R55" s="1056"/>
      <c r="S55" s="374">
        <f>R55*VLOOKUP(O55,$B$156:$C$159,2,FALSE)</f>
        <v>0</v>
      </c>
      <c r="T55" s="25"/>
      <c r="U55" s="1062"/>
      <c r="V55" s="403" t="str">
        <f t="shared" si="327"/>
        <v/>
      </c>
      <c r="W55" s="987" t="str">
        <f t="shared" si="328"/>
        <v/>
      </c>
      <c r="X55" s="25"/>
      <c r="Y55" s="739" t="str">
        <f t="shared" si="329"/>
        <v/>
      </c>
      <c r="Z55" s="375" t="str">
        <f t="shared" si="330"/>
        <v>50G</v>
      </c>
      <c r="AA55" s="737" t="str">
        <f t="shared" si="331"/>
        <v>GTS-120</v>
      </c>
      <c r="AB55" s="749">
        <f t="shared" si="332"/>
        <v>875</v>
      </c>
      <c r="AC55" s="737" t="str">
        <f t="shared" si="333"/>
        <v>5%-7%</v>
      </c>
      <c r="AD55" s="1056"/>
      <c r="AE55" s="374">
        <f>AD55*VLOOKUP(AA55,$B$156:$C$159,2,FALSE)</f>
        <v>0</v>
      </c>
      <c r="AF55" s="25"/>
      <c r="AG55" s="1062"/>
      <c r="AH55" s="403" t="str">
        <f t="shared" si="335"/>
        <v/>
      </c>
      <c r="AI55" s="987" t="str">
        <f t="shared" si="336"/>
        <v/>
      </c>
      <c r="AJ55" s="25"/>
      <c r="AK55" s="739" t="str">
        <f t="shared" si="337"/>
        <v/>
      </c>
      <c r="AL55" s="375" t="str">
        <f t="shared" si="338"/>
        <v>50G</v>
      </c>
      <c r="AM55" s="737" t="str">
        <f t="shared" si="339"/>
        <v>GTS-120</v>
      </c>
      <c r="AN55" s="749">
        <f t="shared" si="340"/>
        <v>875</v>
      </c>
      <c r="AO55" s="737" t="str">
        <f t="shared" si="341"/>
        <v>5%-7%</v>
      </c>
      <c r="AP55" s="1056"/>
      <c r="AQ55" s="374">
        <f>AP55*VLOOKUP(AM55,$B$156:$C$159,2,FALSE)</f>
        <v>0</v>
      </c>
      <c r="AR55" s="25"/>
      <c r="AS55" s="1062"/>
      <c r="AT55" s="403" t="str">
        <f t="shared" si="343"/>
        <v/>
      </c>
      <c r="AU55" s="987" t="str">
        <f t="shared" si="344"/>
        <v/>
      </c>
      <c r="AV55" s="25"/>
      <c r="AW55" s="739" t="str">
        <f t="shared" si="345"/>
        <v/>
      </c>
      <c r="AX55" s="375" t="str">
        <f t="shared" si="346"/>
        <v>50G</v>
      </c>
      <c r="AY55" s="737" t="str">
        <f t="shared" si="347"/>
        <v>GTS-120</v>
      </c>
      <c r="AZ55" s="749">
        <f t="shared" si="348"/>
        <v>875</v>
      </c>
      <c r="BA55" s="737" t="str">
        <f t="shared" si="349"/>
        <v>5%-7%</v>
      </c>
      <c r="BB55" s="1056"/>
      <c r="BC55" s="374">
        <f>BB55*VLOOKUP(AY55,$B$156:$C$159,2,FALSE)</f>
        <v>0</v>
      </c>
      <c r="BD55" s="25"/>
      <c r="BE55" s="1062"/>
      <c r="BF55" s="403" t="str">
        <f t="shared" si="351"/>
        <v/>
      </c>
      <c r="BG55" s="987" t="str">
        <f t="shared" si="352"/>
        <v/>
      </c>
      <c r="BH55" s="25"/>
      <c r="BI55" s="739" t="str">
        <f t="shared" si="353"/>
        <v/>
      </c>
      <c r="BJ55" s="740">
        <f t="shared" si="354"/>
        <v>0</v>
      </c>
      <c r="BK55" s="988" t="str">
        <f t="shared" si="355"/>
        <v/>
      </c>
      <c r="BL55" s="375" t="str">
        <f t="shared" si="356"/>
        <v>50G</v>
      </c>
      <c r="BM55" s="737" t="str">
        <f t="shared" si="357"/>
        <v>GTS-120</v>
      </c>
      <c r="BN55" s="749">
        <f t="shared" si="358"/>
        <v>875</v>
      </c>
      <c r="BO55" s="737" t="str">
        <f t="shared" si="359"/>
        <v>5%-7%</v>
      </c>
      <c r="BP55" s="1056"/>
      <c r="BQ55" s="374">
        <f>BP55*VLOOKUP(BM55,$B$156:$C$159,2,FALSE)</f>
        <v>0</v>
      </c>
      <c r="BR55" s="25"/>
      <c r="BS55" s="1062"/>
      <c r="BT55" s="403" t="str">
        <f t="shared" si="361"/>
        <v/>
      </c>
      <c r="BU55" s="987" t="str">
        <f t="shared" si="362"/>
        <v/>
      </c>
      <c r="BV55" s="25"/>
      <c r="BW55" s="744" t="str">
        <f t="shared" si="363"/>
        <v/>
      </c>
      <c r="BX55" s="375" t="str">
        <f t="shared" si="364"/>
        <v>50G</v>
      </c>
      <c r="BY55" s="737" t="str">
        <f t="shared" si="365"/>
        <v>GTS-120</v>
      </c>
      <c r="BZ55" s="749">
        <f t="shared" si="366"/>
        <v>875</v>
      </c>
      <c r="CA55" s="737" t="str">
        <f t="shared" si="367"/>
        <v>5%-7%</v>
      </c>
      <c r="CB55" s="1056"/>
      <c r="CC55" s="374">
        <f>CB55*VLOOKUP(BY55,$B$156:$C$159,2,FALSE)</f>
        <v>0</v>
      </c>
      <c r="CD55" s="25"/>
      <c r="CE55" s="1062"/>
      <c r="CF55" s="403" t="str">
        <f t="shared" si="369"/>
        <v/>
      </c>
      <c r="CG55" s="987" t="str">
        <f t="shared" si="370"/>
        <v/>
      </c>
      <c r="CH55" s="25"/>
      <c r="CI55" s="744" t="str">
        <f t="shared" si="371"/>
        <v/>
      </c>
      <c r="CJ55" s="375" t="str">
        <f t="shared" si="372"/>
        <v>50G</v>
      </c>
      <c r="CK55" s="737" t="str">
        <f t="shared" si="373"/>
        <v>GTS-120</v>
      </c>
      <c r="CL55" s="749">
        <f t="shared" si="374"/>
        <v>875</v>
      </c>
      <c r="CM55" s="737" t="str">
        <f t="shared" si="375"/>
        <v>5%-7%</v>
      </c>
      <c r="CN55" s="1056"/>
      <c r="CO55" s="374">
        <f>CN55*VLOOKUP(CK55,$B$156:$C$159,2,FALSE)</f>
        <v>0</v>
      </c>
      <c r="CP55" s="25"/>
      <c r="CQ55" s="1062"/>
      <c r="CR55" s="403" t="str">
        <f t="shared" si="377"/>
        <v/>
      </c>
      <c r="CS55" s="987" t="str">
        <f t="shared" si="378"/>
        <v/>
      </c>
      <c r="CT55" s="25"/>
      <c r="CU55" s="744" t="str">
        <f t="shared" si="379"/>
        <v/>
      </c>
      <c r="CV55" s="375" t="str">
        <f t="shared" si="380"/>
        <v>50G</v>
      </c>
      <c r="CW55" s="737" t="str">
        <f t="shared" si="381"/>
        <v>GTS-120</v>
      </c>
      <c r="CX55" s="749">
        <f t="shared" si="382"/>
        <v>875</v>
      </c>
      <c r="CY55" s="737" t="str">
        <f t="shared" si="383"/>
        <v>5%-7%</v>
      </c>
      <c r="CZ55" s="1056"/>
      <c r="DA55" s="374">
        <f>CZ55*VLOOKUP(CW55,$B$156:$C$159,2,FALSE)</f>
        <v>0</v>
      </c>
      <c r="DB55" s="25"/>
      <c r="DC55" s="1062"/>
      <c r="DD55" s="403" t="str">
        <f t="shared" si="385"/>
        <v/>
      </c>
      <c r="DE55" s="987" t="str">
        <f t="shared" si="386"/>
        <v/>
      </c>
      <c r="DF55" s="25"/>
      <c r="DG55" s="744" t="str">
        <f t="shared" si="387"/>
        <v/>
      </c>
      <c r="DH55" s="375" t="str">
        <f t="shared" si="388"/>
        <v>50G</v>
      </c>
      <c r="DI55" s="737" t="str">
        <f t="shared" si="389"/>
        <v>GTS-120</v>
      </c>
      <c r="DJ55" s="749">
        <f t="shared" si="390"/>
        <v>875</v>
      </c>
      <c r="DK55" s="737" t="str">
        <f t="shared" si="391"/>
        <v>5%-7%</v>
      </c>
      <c r="DL55" s="1056"/>
      <c r="DM55" s="374">
        <f>DL55*VLOOKUP(DI55,$B$156:$C$159,2,FALSE)</f>
        <v>0</v>
      </c>
      <c r="DN55" s="25"/>
      <c r="DO55" s="1062"/>
      <c r="DP55" s="403" t="str">
        <f t="shared" si="393"/>
        <v/>
      </c>
      <c r="DQ55" s="987" t="str">
        <f t="shared" si="394"/>
        <v/>
      </c>
      <c r="DR55" s="25"/>
      <c r="DS55" s="750" t="str">
        <f t="shared" si="395"/>
        <v/>
      </c>
      <c r="DT55" s="740">
        <f t="shared" si="396"/>
        <v>0</v>
      </c>
      <c r="DU55" s="988" t="str">
        <f t="shared" si="397"/>
        <v/>
      </c>
      <c r="DV55" s="375" t="str">
        <f t="shared" si="398"/>
        <v>50G</v>
      </c>
      <c r="DW55" s="737" t="str">
        <f t="shared" si="399"/>
        <v>GTS-120</v>
      </c>
      <c r="DX55" s="749">
        <f t="shared" si="400"/>
        <v>875</v>
      </c>
      <c r="DY55" s="737" t="str">
        <f t="shared" si="401"/>
        <v>5%-7%</v>
      </c>
      <c r="DZ55" s="1056"/>
      <c r="EA55" s="374">
        <f>DZ55*VLOOKUP(DW55,$B$156:$C$159,2,FALSE)</f>
        <v>0</v>
      </c>
      <c r="EB55" s="25"/>
      <c r="EC55" s="1062"/>
      <c r="ED55" s="403" t="str">
        <f t="shared" si="403"/>
        <v/>
      </c>
      <c r="EE55" s="987" t="str">
        <f t="shared" si="404"/>
        <v/>
      </c>
      <c r="EF55" s="25"/>
      <c r="EG55" s="744" t="str">
        <f t="shared" si="405"/>
        <v/>
      </c>
      <c r="EH55" s="375" t="str">
        <f t="shared" si="406"/>
        <v>50G</v>
      </c>
      <c r="EI55" s="737" t="str">
        <f t="shared" si="407"/>
        <v>GTS-120</v>
      </c>
      <c r="EJ55" s="749">
        <f t="shared" si="408"/>
        <v>875</v>
      </c>
      <c r="EK55" s="737" t="str">
        <f t="shared" si="409"/>
        <v>5%-7%</v>
      </c>
      <c r="EL55" s="1056"/>
      <c r="EM55" s="374">
        <f>EL55*VLOOKUP(EI55,$B$156:$C$159,2,FALSE)</f>
        <v>0</v>
      </c>
      <c r="EN55" s="25"/>
      <c r="EO55" s="1062"/>
      <c r="EP55" s="403" t="str">
        <f t="shared" si="411"/>
        <v/>
      </c>
      <c r="EQ55" s="987" t="str">
        <f t="shared" si="412"/>
        <v/>
      </c>
      <c r="ER55" s="25"/>
      <c r="ES55" s="744" t="str">
        <f t="shared" si="413"/>
        <v/>
      </c>
      <c r="ET55" s="375" t="str">
        <f t="shared" si="414"/>
        <v>50G</v>
      </c>
      <c r="EU55" s="737" t="str">
        <f t="shared" si="415"/>
        <v>GTS-120</v>
      </c>
      <c r="EV55" s="749">
        <f t="shared" si="416"/>
        <v>875</v>
      </c>
      <c r="EW55" s="737" t="str">
        <f t="shared" si="417"/>
        <v>5%-7%</v>
      </c>
      <c r="EX55" s="1056"/>
      <c r="EY55" s="374">
        <f>EX55*VLOOKUP(EU55,$B$156:$C$159,2,FALSE)</f>
        <v>0</v>
      </c>
      <c r="EZ55" s="25"/>
      <c r="FA55" s="1062"/>
      <c r="FB55" s="403" t="str">
        <f t="shared" si="419"/>
        <v/>
      </c>
      <c r="FC55" s="987" t="str">
        <f t="shared" si="420"/>
        <v/>
      </c>
      <c r="FD55" s="25"/>
      <c r="FE55" s="744" t="str">
        <f t="shared" si="421"/>
        <v/>
      </c>
      <c r="FF55" s="375" t="str">
        <f t="shared" si="422"/>
        <v>50G</v>
      </c>
      <c r="FG55" s="737" t="str">
        <f t="shared" si="423"/>
        <v>GTS-120</v>
      </c>
      <c r="FH55" s="749">
        <f t="shared" si="424"/>
        <v>875</v>
      </c>
      <c r="FI55" s="737" t="str">
        <f t="shared" si="425"/>
        <v>5%-7%</v>
      </c>
      <c r="FJ55" s="1056"/>
      <c r="FK55" s="374">
        <f>FJ55*VLOOKUP(FG55,$B$156:$C$159,2,FALSE)</f>
        <v>0</v>
      </c>
      <c r="FL55" s="25"/>
      <c r="FM55" s="1062"/>
      <c r="FN55" s="403" t="str">
        <f t="shared" si="427"/>
        <v/>
      </c>
      <c r="FO55" s="987" t="str">
        <f t="shared" si="428"/>
        <v/>
      </c>
      <c r="FP55" s="25"/>
      <c r="FQ55" s="744" t="str">
        <f t="shared" si="429"/>
        <v/>
      </c>
      <c r="FR55" s="375" t="str">
        <f t="shared" si="430"/>
        <v>50G</v>
      </c>
      <c r="FS55" s="737" t="str">
        <f t="shared" si="431"/>
        <v>GTS-120</v>
      </c>
      <c r="FT55" s="749">
        <f t="shared" si="432"/>
        <v>875</v>
      </c>
      <c r="FU55" s="737" t="str">
        <f t="shared" si="433"/>
        <v>5%-7%</v>
      </c>
      <c r="FV55" s="1056"/>
      <c r="FW55" s="374">
        <f>FV55*VLOOKUP(FS55,$B$156:$C$159,2,FALSE)</f>
        <v>0</v>
      </c>
      <c r="FX55" s="25"/>
      <c r="FY55" s="1062"/>
      <c r="FZ55" s="403" t="str">
        <f t="shared" si="435"/>
        <v/>
      </c>
      <c r="GA55" s="987" t="str">
        <f t="shared" si="436"/>
        <v/>
      </c>
      <c r="GB55" s="25"/>
      <c r="GC55" s="744" t="str">
        <f t="shared" si="437"/>
        <v/>
      </c>
      <c r="GD55" s="740">
        <f t="shared" si="438"/>
        <v>0</v>
      </c>
      <c r="GE55" s="988" t="str">
        <f t="shared" si="439"/>
        <v/>
      </c>
      <c r="GF55" s="375" t="str">
        <f t="shared" si="440"/>
        <v>50G</v>
      </c>
      <c r="GG55" s="737" t="str">
        <f t="shared" si="441"/>
        <v>GTS-120</v>
      </c>
      <c r="GH55" s="749">
        <f t="shared" si="442"/>
        <v>875</v>
      </c>
      <c r="GI55" s="737" t="str">
        <f t="shared" si="443"/>
        <v>5%-7%</v>
      </c>
      <c r="GJ55" s="1056"/>
      <c r="GK55" s="374">
        <f>GJ55*VLOOKUP(GG55,$B$156:$C$159,2,FALSE)</f>
        <v>0</v>
      </c>
      <c r="GL55" s="25"/>
      <c r="GM55" s="1062"/>
      <c r="GN55" s="403" t="str">
        <f t="shared" si="445"/>
        <v/>
      </c>
      <c r="GO55" s="987" t="str">
        <f t="shared" si="446"/>
        <v/>
      </c>
      <c r="GP55" s="25"/>
      <c r="GQ55" s="744" t="str">
        <f t="shared" si="447"/>
        <v/>
      </c>
      <c r="GR55" s="375" t="str">
        <f t="shared" si="448"/>
        <v>50G</v>
      </c>
      <c r="GS55" s="737" t="str">
        <f t="shared" si="449"/>
        <v>GTS-120</v>
      </c>
      <c r="GT55" s="749">
        <f t="shared" si="450"/>
        <v>875</v>
      </c>
      <c r="GU55" s="737" t="str">
        <f t="shared" si="451"/>
        <v>5%-7%</v>
      </c>
      <c r="GV55" s="1056"/>
      <c r="GW55" s="374">
        <f>GV55*VLOOKUP(GS55,$B$156:$C$159,2,FALSE)</f>
        <v>0</v>
      </c>
      <c r="GX55" s="25"/>
      <c r="GY55" s="1062"/>
      <c r="GZ55" s="403" t="str">
        <f t="shared" si="453"/>
        <v/>
      </c>
      <c r="HA55" s="987" t="str">
        <f t="shared" si="454"/>
        <v/>
      </c>
      <c r="HB55" s="25"/>
      <c r="HC55" s="744" t="str">
        <f t="shared" si="455"/>
        <v/>
      </c>
      <c r="HD55" s="375" t="str">
        <f t="shared" si="456"/>
        <v>50G</v>
      </c>
      <c r="HE55" s="737" t="str">
        <f t="shared" si="457"/>
        <v>GTS-120</v>
      </c>
      <c r="HF55" s="749">
        <f t="shared" si="458"/>
        <v>875</v>
      </c>
      <c r="HG55" s="737" t="str">
        <f t="shared" si="459"/>
        <v>5%-7%</v>
      </c>
      <c r="HH55" s="1056"/>
      <c r="HI55" s="374">
        <f>HH55*VLOOKUP(HE55,$B$156:$C$159,2,FALSE)</f>
        <v>0</v>
      </c>
      <c r="HJ55" s="25"/>
      <c r="HK55" s="1062"/>
      <c r="HL55" s="403" t="str">
        <f t="shared" si="461"/>
        <v/>
      </c>
      <c r="HM55" s="987" t="str">
        <f t="shared" si="462"/>
        <v/>
      </c>
      <c r="HN55" s="25"/>
      <c r="HO55" s="744" t="str">
        <f t="shared" si="463"/>
        <v/>
      </c>
      <c r="HP55" s="375" t="str">
        <f t="shared" si="464"/>
        <v>50G</v>
      </c>
      <c r="HQ55" s="737" t="str">
        <f t="shared" si="465"/>
        <v>GTS-120</v>
      </c>
      <c r="HR55" s="749">
        <f t="shared" si="466"/>
        <v>875</v>
      </c>
      <c r="HS55" s="737" t="str">
        <f t="shared" si="467"/>
        <v>5%-7%</v>
      </c>
      <c r="HT55" s="1056"/>
      <c r="HU55" s="374">
        <f>HT55*VLOOKUP(HQ55,$B$156:$C$159,2,FALSE)</f>
        <v>0</v>
      </c>
      <c r="HV55" s="25"/>
      <c r="HW55" s="1062"/>
      <c r="HX55" s="403" t="str">
        <f t="shared" si="469"/>
        <v/>
      </c>
      <c r="HY55" s="987" t="str">
        <f t="shared" si="470"/>
        <v/>
      </c>
      <c r="HZ55" s="25"/>
      <c r="IA55" s="744" t="str">
        <f t="shared" si="471"/>
        <v/>
      </c>
      <c r="IB55" s="375" t="str">
        <f t="shared" si="472"/>
        <v>50G</v>
      </c>
      <c r="IC55" s="737" t="str">
        <f t="shared" si="473"/>
        <v>GTS-120</v>
      </c>
      <c r="ID55" s="749">
        <f t="shared" si="474"/>
        <v>875</v>
      </c>
      <c r="IE55" s="737" t="str">
        <f t="shared" si="475"/>
        <v>5%-7%</v>
      </c>
      <c r="IF55" s="1056"/>
      <c r="IG55" s="374">
        <f>IF55*VLOOKUP(IC55,$B$156:$C$159,2,FALSE)</f>
        <v>0</v>
      </c>
      <c r="IH55" s="25"/>
      <c r="II55" s="1062"/>
      <c r="IJ55" s="403" t="str">
        <f t="shared" si="477"/>
        <v/>
      </c>
      <c r="IK55" s="987" t="str">
        <f t="shared" si="478"/>
        <v/>
      </c>
      <c r="IL55" s="25"/>
      <c r="IM55" s="744" t="str">
        <f t="shared" si="479"/>
        <v/>
      </c>
      <c r="IN55" s="740">
        <f t="shared" si="480"/>
        <v>0</v>
      </c>
      <c r="IO55" s="988" t="str">
        <f t="shared" si="481"/>
        <v/>
      </c>
      <c r="IP55" s="375" t="str">
        <f t="shared" si="482"/>
        <v>50G</v>
      </c>
      <c r="IQ55" s="737" t="str">
        <f t="shared" si="483"/>
        <v>GTS-120</v>
      </c>
      <c r="IR55" s="749">
        <f t="shared" si="484"/>
        <v>875</v>
      </c>
      <c r="IS55" s="737" t="str">
        <f t="shared" si="485"/>
        <v>5%-7%</v>
      </c>
      <c r="IT55" s="1056"/>
      <c r="IU55" s="374">
        <f>IT55*VLOOKUP(IQ55,$B$156:$C$159,2,FALSE)</f>
        <v>0</v>
      </c>
      <c r="IV55" s="25"/>
      <c r="IW55" s="1062"/>
      <c r="IX55" s="403" t="str">
        <f t="shared" si="487"/>
        <v/>
      </c>
      <c r="IY55" s="987" t="str">
        <f t="shared" si="488"/>
        <v/>
      </c>
      <c r="IZ55" s="25"/>
      <c r="JA55" s="744" t="str">
        <f t="shared" si="489"/>
        <v/>
      </c>
      <c r="JB55" s="375" t="str">
        <f t="shared" si="490"/>
        <v>50G</v>
      </c>
      <c r="JC55" s="737" t="str">
        <f t="shared" si="491"/>
        <v>GTS-120</v>
      </c>
      <c r="JD55" s="749">
        <f t="shared" si="492"/>
        <v>875</v>
      </c>
      <c r="JE55" s="737" t="str">
        <f t="shared" si="493"/>
        <v>5%-7%</v>
      </c>
      <c r="JF55" s="1056"/>
      <c r="JG55" s="374">
        <f>JF55*VLOOKUP(JC55,$B$156:$C$159,2,FALSE)</f>
        <v>0</v>
      </c>
      <c r="JH55" s="25"/>
      <c r="JI55" s="1062"/>
      <c r="JJ55" s="403" t="str">
        <f t="shared" si="495"/>
        <v/>
      </c>
      <c r="JK55" s="987" t="str">
        <f t="shared" si="496"/>
        <v/>
      </c>
      <c r="JL55" s="25"/>
      <c r="JM55" s="744" t="str">
        <f t="shared" si="497"/>
        <v/>
      </c>
      <c r="JN55" s="375" t="str">
        <f t="shared" si="498"/>
        <v>50G</v>
      </c>
      <c r="JO55" s="737" t="str">
        <f t="shared" si="499"/>
        <v>GTS-120</v>
      </c>
      <c r="JP55" s="749">
        <f t="shared" si="500"/>
        <v>875</v>
      </c>
      <c r="JQ55" s="737" t="str">
        <f t="shared" si="501"/>
        <v>5%-7%</v>
      </c>
      <c r="JR55" s="1056"/>
      <c r="JS55" s="374">
        <f>JR55*VLOOKUP(JO55,$B$156:$C$159,2,FALSE)</f>
        <v>0</v>
      </c>
      <c r="JT55" s="25"/>
      <c r="JU55" s="1062"/>
      <c r="JV55" s="403" t="str">
        <f t="shared" si="503"/>
        <v/>
      </c>
      <c r="JW55" s="987" t="str">
        <f t="shared" si="504"/>
        <v/>
      </c>
      <c r="JX55" s="25"/>
      <c r="JY55" s="744" t="str">
        <f t="shared" si="505"/>
        <v/>
      </c>
      <c r="JZ55" s="375" t="str">
        <f t="shared" si="506"/>
        <v>50G</v>
      </c>
      <c r="KA55" s="737" t="str">
        <f t="shared" si="507"/>
        <v>GTS-120</v>
      </c>
      <c r="KB55" s="749">
        <f t="shared" si="508"/>
        <v>875</v>
      </c>
      <c r="KC55" s="737" t="str">
        <f t="shared" si="509"/>
        <v>5%-7%</v>
      </c>
      <c r="KD55" s="1056"/>
      <c r="KE55" s="374">
        <f>KD55*VLOOKUP(KA55,$B$156:$C$159,2,FALSE)</f>
        <v>0</v>
      </c>
      <c r="KF55" s="25"/>
      <c r="KG55" s="1062"/>
      <c r="KH55" s="403" t="str">
        <f t="shared" si="511"/>
        <v/>
      </c>
      <c r="KI55" s="987" t="str">
        <f t="shared" si="512"/>
        <v/>
      </c>
      <c r="KJ55" s="25"/>
      <c r="KK55" s="744" t="str">
        <f t="shared" si="513"/>
        <v/>
      </c>
      <c r="KL55" s="375" t="str">
        <f t="shared" si="514"/>
        <v>50G</v>
      </c>
      <c r="KM55" s="737" t="str">
        <f t="shared" si="515"/>
        <v>GTS-120</v>
      </c>
      <c r="KN55" s="749">
        <f t="shared" si="516"/>
        <v>875</v>
      </c>
      <c r="KO55" s="737" t="str">
        <f t="shared" si="517"/>
        <v>5%-7%</v>
      </c>
      <c r="KP55" s="1056"/>
      <c r="KQ55" s="374">
        <f>KP55*VLOOKUP(KM55,$B$156:$C$159,2,FALSE)</f>
        <v>0</v>
      </c>
      <c r="KR55" s="25"/>
      <c r="KS55" s="1062"/>
      <c r="KT55" s="403" t="str">
        <f t="shared" si="519"/>
        <v/>
      </c>
      <c r="KU55" s="987" t="str">
        <f t="shared" si="520"/>
        <v/>
      </c>
      <c r="KV55" s="25"/>
      <c r="KW55" s="744" t="str">
        <f t="shared" si="521"/>
        <v/>
      </c>
      <c r="KX55" s="740">
        <f t="shared" si="522"/>
        <v>0</v>
      </c>
      <c r="KY55" s="988" t="str">
        <f t="shared" si="523"/>
        <v/>
      </c>
    </row>
    <row r="56" spans="1:311">
      <c r="A56" s="86"/>
      <c r="B56" s="755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4"/>
      <c r="N56" s="583"/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2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2"/>
      <c r="AY56" s="582"/>
      <c r="AZ56" s="582"/>
      <c r="BA56" s="582"/>
      <c r="BB56" s="582"/>
      <c r="BC56" s="582"/>
      <c r="BD56" s="582"/>
      <c r="BE56" s="582"/>
      <c r="BF56" s="582"/>
      <c r="BG56" s="582"/>
      <c r="BH56" s="582"/>
      <c r="BI56" s="582"/>
      <c r="BJ56" s="582"/>
      <c r="BK56" s="582"/>
      <c r="BL56" s="583"/>
      <c r="BM56" s="582"/>
      <c r="BN56" s="582"/>
      <c r="BO56" s="582"/>
      <c r="BP56" s="582"/>
      <c r="BQ56" s="582"/>
      <c r="BR56" s="582"/>
      <c r="BS56" s="582"/>
      <c r="BT56" s="582"/>
      <c r="BU56" s="582"/>
      <c r="BV56" s="582"/>
      <c r="BW56" s="584"/>
      <c r="BX56" s="583"/>
      <c r="BY56" s="582"/>
      <c r="BZ56" s="582"/>
      <c r="CA56" s="582"/>
      <c r="CB56" s="582"/>
      <c r="CC56" s="582"/>
      <c r="CD56" s="582"/>
      <c r="CE56" s="582"/>
      <c r="CF56" s="582"/>
      <c r="CG56" s="582"/>
      <c r="CH56" s="582"/>
      <c r="CI56" s="582"/>
      <c r="CJ56" s="582"/>
      <c r="CK56" s="582"/>
      <c r="CL56" s="582"/>
      <c r="CM56" s="582"/>
      <c r="CN56" s="582"/>
      <c r="CO56" s="582"/>
      <c r="CP56" s="582"/>
      <c r="CQ56" s="582"/>
      <c r="CR56" s="582"/>
      <c r="CS56" s="582"/>
      <c r="CT56" s="582"/>
      <c r="CU56" s="582"/>
      <c r="CV56" s="582"/>
      <c r="CW56" s="582"/>
      <c r="CX56" s="582"/>
      <c r="CY56" s="582"/>
      <c r="CZ56" s="582"/>
      <c r="DA56" s="582"/>
      <c r="DB56" s="582"/>
      <c r="DC56" s="582"/>
      <c r="DD56" s="582"/>
      <c r="DE56" s="582"/>
      <c r="DF56" s="582"/>
      <c r="DG56" s="582"/>
      <c r="DH56" s="582"/>
      <c r="DI56" s="582"/>
      <c r="DJ56" s="582"/>
      <c r="DK56" s="582"/>
      <c r="DL56" s="582"/>
      <c r="DM56" s="582"/>
      <c r="DN56" s="582"/>
      <c r="DO56" s="582"/>
      <c r="DP56" s="582"/>
      <c r="DQ56" s="582"/>
      <c r="DR56" s="582"/>
      <c r="DS56" s="582"/>
      <c r="DT56" s="582"/>
      <c r="DU56" s="582"/>
      <c r="DV56" s="583"/>
      <c r="DW56" s="582"/>
      <c r="DX56" s="582"/>
      <c r="DY56" s="582"/>
      <c r="DZ56" s="582"/>
      <c r="EA56" s="582"/>
      <c r="EB56" s="582"/>
      <c r="EC56" s="582"/>
      <c r="ED56" s="582"/>
      <c r="EE56" s="582"/>
      <c r="EF56" s="582"/>
      <c r="EG56" s="584"/>
      <c r="EH56" s="583"/>
      <c r="EI56" s="582"/>
      <c r="EJ56" s="582"/>
      <c r="EK56" s="582"/>
      <c r="EL56" s="582"/>
      <c r="EM56" s="582"/>
      <c r="EN56" s="582"/>
      <c r="EO56" s="582"/>
      <c r="EP56" s="582"/>
      <c r="EQ56" s="582"/>
      <c r="ER56" s="582"/>
      <c r="ES56" s="582"/>
      <c r="ET56" s="582"/>
      <c r="EU56" s="582"/>
      <c r="EV56" s="582"/>
      <c r="EW56" s="582"/>
      <c r="EX56" s="582"/>
      <c r="EY56" s="582"/>
      <c r="EZ56" s="582"/>
      <c r="FA56" s="582"/>
      <c r="FB56" s="582"/>
      <c r="FC56" s="582"/>
      <c r="FD56" s="582"/>
      <c r="FE56" s="582"/>
      <c r="FF56" s="582"/>
      <c r="FG56" s="582"/>
      <c r="FH56" s="582"/>
      <c r="FI56" s="582"/>
      <c r="FJ56" s="582"/>
      <c r="FK56" s="582"/>
      <c r="FL56" s="582"/>
      <c r="FM56" s="582"/>
      <c r="FN56" s="582"/>
      <c r="FO56" s="582"/>
      <c r="FP56" s="582"/>
      <c r="FQ56" s="582"/>
      <c r="FR56" s="582"/>
      <c r="FS56" s="582"/>
      <c r="FT56" s="582"/>
      <c r="FU56" s="582"/>
      <c r="FV56" s="582"/>
      <c r="FW56" s="582"/>
      <c r="FX56" s="582"/>
      <c r="FY56" s="582"/>
      <c r="FZ56" s="582"/>
      <c r="GA56" s="582"/>
      <c r="GB56" s="582"/>
      <c r="GC56" s="582"/>
      <c r="GD56" s="582"/>
      <c r="GE56" s="582"/>
      <c r="GF56" s="583"/>
      <c r="GG56" s="582"/>
      <c r="GH56" s="582"/>
      <c r="GI56" s="582"/>
      <c r="GJ56" s="582"/>
      <c r="GK56" s="582"/>
      <c r="GL56" s="582"/>
      <c r="GM56" s="582"/>
      <c r="GN56" s="582"/>
      <c r="GO56" s="582"/>
      <c r="GP56" s="582"/>
      <c r="GQ56" s="584"/>
      <c r="GR56" s="583"/>
      <c r="GS56" s="582"/>
      <c r="GT56" s="582"/>
      <c r="GU56" s="582"/>
      <c r="GV56" s="582"/>
      <c r="GW56" s="582"/>
      <c r="GX56" s="582"/>
      <c r="GY56" s="582"/>
      <c r="GZ56" s="582"/>
      <c r="HA56" s="582"/>
      <c r="HB56" s="582"/>
      <c r="HC56" s="582"/>
      <c r="HD56" s="582"/>
      <c r="HE56" s="582"/>
      <c r="HF56" s="582"/>
      <c r="HG56" s="582"/>
      <c r="HH56" s="582"/>
      <c r="HI56" s="582"/>
      <c r="HJ56" s="582"/>
      <c r="HK56" s="582"/>
      <c r="HL56" s="582"/>
      <c r="HM56" s="582"/>
      <c r="HN56" s="582"/>
      <c r="HO56" s="582"/>
      <c r="HP56" s="582"/>
      <c r="HQ56" s="582"/>
      <c r="HR56" s="582"/>
      <c r="HS56" s="582"/>
      <c r="HT56" s="582"/>
      <c r="HU56" s="582"/>
      <c r="HV56" s="582"/>
      <c r="HW56" s="582"/>
      <c r="HX56" s="582"/>
      <c r="HY56" s="582"/>
      <c r="HZ56" s="582"/>
      <c r="IA56" s="582"/>
      <c r="IB56" s="582"/>
      <c r="IC56" s="582"/>
      <c r="ID56" s="582"/>
      <c r="IE56" s="582"/>
      <c r="IF56" s="582"/>
      <c r="IG56" s="582"/>
      <c r="IH56" s="582"/>
      <c r="II56" s="582"/>
      <c r="IJ56" s="582"/>
      <c r="IK56" s="582"/>
      <c r="IL56" s="582"/>
      <c r="IM56" s="582"/>
      <c r="IN56" s="582"/>
      <c r="IO56" s="582"/>
      <c r="IP56" s="583"/>
      <c r="IQ56" s="582"/>
      <c r="IR56" s="582"/>
      <c r="IS56" s="582"/>
      <c r="IT56" s="582"/>
      <c r="IU56" s="582"/>
      <c r="IV56" s="582"/>
      <c r="IW56" s="582"/>
      <c r="IX56" s="582"/>
      <c r="IY56" s="582"/>
      <c r="IZ56" s="582"/>
      <c r="JA56" s="584"/>
      <c r="JB56" s="583"/>
      <c r="JC56" s="582"/>
      <c r="JD56" s="582"/>
      <c r="JE56" s="582"/>
      <c r="JF56" s="582"/>
      <c r="JG56" s="582"/>
      <c r="JH56" s="582"/>
      <c r="JI56" s="582"/>
      <c r="JJ56" s="582"/>
      <c r="JK56" s="582"/>
      <c r="JL56" s="582"/>
      <c r="JM56" s="582"/>
      <c r="JN56" s="582"/>
      <c r="JO56" s="582"/>
      <c r="JP56" s="582"/>
      <c r="JQ56" s="582"/>
      <c r="JR56" s="582"/>
      <c r="JS56" s="582"/>
      <c r="JT56" s="582"/>
      <c r="JU56" s="582"/>
      <c r="JV56" s="582"/>
      <c r="JW56" s="582"/>
      <c r="JX56" s="582"/>
      <c r="JY56" s="582"/>
      <c r="JZ56" s="582"/>
      <c r="KA56" s="582"/>
      <c r="KB56" s="582"/>
      <c r="KC56" s="582"/>
      <c r="KD56" s="582"/>
      <c r="KE56" s="582"/>
      <c r="KF56" s="582"/>
      <c r="KG56" s="582"/>
      <c r="KH56" s="582"/>
      <c r="KI56" s="582"/>
      <c r="KJ56" s="582"/>
      <c r="KK56" s="582"/>
      <c r="KL56" s="582"/>
      <c r="KM56" s="582"/>
      <c r="KN56" s="582"/>
      <c r="KO56" s="582"/>
      <c r="KP56" s="582"/>
      <c r="KQ56" s="582"/>
      <c r="KR56" s="582"/>
      <c r="KS56" s="582"/>
      <c r="KT56" s="582"/>
      <c r="KU56" s="582"/>
      <c r="KV56" s="582"/>
      <c r="KW56" s="582"/>
      <c r="KX56" s="582"/>
      <c r="KY56" s="582"/>
    </row>
    <row r="57" spans="1:311" ht="31.5">
      <c r="A57" s="86"/>
      <c r="B57" s="1282" t="s">
        <v>241</v>
      </c>
      <c r="C57" s="1283"/>
      <c r="D57" s="1283"/>
      <c r="E57" s="1283"/>
      <c r="F57" s="1283"/>
      <c r="G57" s="1283"/>
      <c r="H57" s="1283"/>
      <c r="I57" s="1283"/>
      <c r="J57" s="1283"/>
      <c r="K57" s="1283"/>
      <c r="L57" s="1284"/>
      <c r="M57" s="23">
        <f>H2</f>
        <v>46300</v>
      </c>
      <c r="N57" s="1282" t="s">
        <v>241</v>
      </c>
      <c r="O57" s="1283"/>
      <c r="P57" s="1283"/>
      <c r="Q57" s="1283"/>
      <c r="R57" s="1283"/>
      <c r="S57" s="1283"/>
      <c r="T57" s="1283"/>
      <c r="U57" s="1283"/>
      <c r="V57" s="1283"/>
      <c r="W57" s="1283"/>
      <c r="X57" s="1284"/>
      <c r="Y57" s="386">
        <f>T2</f>
        <v>46301</v>
      </c>
      <c r="Z57" s="1282" t="s">
        <v>241</v>
      </c>
      <c r="AA57" s="1283"/>
      <c r="AB57" s="1283"/>
      <c r="AC57" s="1283"/>
      <c r="AD57" s="1283"/>
      <c r="AE57" s="1283"/>
      <c r="AF57" s="1283"/>
      <c r="AG57" s="1283"/>
      <c r="AH57" s="1283"/>
      <c r="AI57" s="1283"/>
      <c r="AJ57" s="1284"/>
      <c r="AK57" s="23">
        <f>AF2</f>
        <v>46302</v>
      </c>
      <c r="AL57" s="1282" t="s">
        <v>241</v>
      </c>
      <c r="AM57" s="1283"/>
      <c r="AN57" s="1283"/>
      <c r="AO57" s="1283"/>
      <c r="AP57" s="1283"/>
      <c r="AQ57" s="1283"/>
      <c r="AR57" s="1283"/>
      <c r="AS57" s="1283"/>
      <c r="AT57" s="1283"/>
      <c r="AU57" s="1283"/>
      <c r="AV57" s="1284"/>
      <c r="AW57" s="23">
        <f>AR2</f>
        <v>46303</v>
      </c>
      <c r="AX57" s="1282" t="s">
        <v>241</v>
      </c>
      <c r="AY57" s="1283"/>
      <c r="AZ57" s="1283"/>
      <c r="BA57" s="1283"/>
      <c r="BB57" s="1283"/>
      <c r="BC57" s="1283"/>
      <c r="BD57" s="1283"/>
      <c r="BE57" s="1283"/>
      <c r="BF57" s="1283"/>
      <c r="BG57" s="1283"/>
      <c r="BH57" s="1284"/>
      <c r="BI57" s="386">
        <f>BD2</f>
        <v>46304</v>
      </c>
      <c r="BJ57" s="163" t="s">
        <v>320</v>
      </c>
      <c r="BK57" s="129" t="s">
        <v>316</v>
      </c>
      <c r="BL57" s="1282" t="s">
        <v>241</v>
      </c>
      <c r="BM57" s="1283"/>
      <c r="BN57" s="1283"/>
      <c r="BO57" s="1283"/>
      <c r="BP57" s="1283"/>
      <c r="BQ57" s="1283"/>
      <c r="BR57" s="1283"/>
      <c r="BS57" s="1283"/>
      <c r="BT57" s="1283"/>
      <c r="BU57" s="1283"/>
      <c r="BV57" s="1284"/>
      <c r="BW57" s="23">
        <f>BR2</f>
        <v>46307</v>
      </c>
      <c r="BX57" s="1282" t="s">
        <v>241</v>
      </c>
      <c r="BY57" s="1283"/>
      <c r="BZ57" s="1283"/>
      <c r="CA57" s="1283"/>
      <c r="CB57" s="1283"/>
      <c r="CC57" s="1283"/>
      <c r="CD57" s="1283"/>
      <c r="CE57" s="1283"/>
      <c r="CF57" s="1283"/>
      <c r="CG57" s="1283"/>
      <c r="CH57" s="1284"/>
      <c r="CI57" s="386">
        <f>CD2</f>
        <v>46308</v>
      </c>
      <c r="CJ57" s="1282" t="s">
        <v>241</v>
      </c>
      <c r="CK57" s="1283"/>
      <c r="CL57" s="1283"/>
      <c r="CM57" s="1283"/>
      <c r="CN57" s="1283"/>
      <c r="CO57" s="1283"/>
      <c r="CP57" s="1283"/>
      <c r="CQ57" s="1283"/>
      <c r="CR57" s="1283"/>
      <c r="CS57" s="1283"/>
      <c r="CT57" s="1284"/>
      <c r="CU57" s="23">
        <f>CP2</f>
        <v>46309</v>
      </c>
      <c r="CV57" s="1282" t="s">
        <v>241</v>
      </c>
      <c r="CW57" s="1283"/>
      <c r="CX57" s="1283"/>
      <c r="CY57" s="1283"/>
      <c r="CZ57" s="1283"/>
      <c r="DA57" s="1283"/>
      <c r="DB57" s="1283"/>
      <c r="DC57" s="1283"/>
      <c r="DD57" s="1283"/>
      <c r="DE57" s="1283"/>
      <c r="DF57" s="1284"/>
      <c r="DG57" s="23">
        <f>DB2</f>
        <v>46310</v>
      </c>
      <c r="DH57" s="1282" t="s">
        <v>241</v>
      </c>
      <c r="DI57" s="1283"/>
      <c r="DJ57" s="1283"/>
      <c r="DK57" s="1283"/>
      <c r="DL57" s="1283"/>
      <c r="DM57" s="1283"/>
      <c r="DN57" s="1283"/>
      <c r="DO57" s="1283"/>
      <c r="DP57" s="1283"/>
      <c r="DQ57" s="1283"/>
      <c r="DR57" s="1284"/>
      <c r="DS57" s="386">
        <f>DN2</f>
        <v>46311</v>
      </c>
      <c r="DT57" s="128" t="s">
        <v>320</v>
      </c>
      <c r="DU57" s="129" t="s">
        <v>316</v>
      </c>
      <c r="DV57" s="1282" t="s">
        <v>241</v>
      </c>
      <c r="DW57" s="1283"/>
      <c r="DX57" s="1283"/>
      <c r="DY57" s="1283"/>
      <c r="DZ57" s="1283"/>
      <c r="EA57" s="1283"/>
      <c r="EB57" s="1283"/>
      <c r="EC57" s="1283"/>
      <c r="ED57" s="1283"/>
      <c r="EE57" s="1283"/>
      <c r="EF57" s="1284"/>
      <c r="EG57" s="23">
        <f>EB2</f>
        <v>46314</v>
      </c>
      <c r="EH57" s="1282" t="s">
        <v>241</v>
      </c>
      <c r="EI57" s="1283"/>
      <c r="EJ57" s="1283"/>
      <c r="EK57" s="1283"/>
      <c r="EL57" s="1283"/>
      <c r="EM57" s="1283"/>
      <c r="EN57" s="1283"/>
      <c r="EO57" s="1283"/>
      <c r="EP57" s="1283"/>
      <c r="EQ57" s="1283"/>
      <c r="ER57" s="1284"/>
      <c r="ES57" s="386">
        <f>EN2</f>
        <v>46315</v>
      </c>
      <c r="ET57" s="1282" t="s">
        <v>241</v>
      </c>
      <c r="EU57" s="1283"/>
      <c r="EV57" s="1283"/>
      <c r="EW57" s="1283"/>
      <c r="EX57" s="1283"/>
      <c r="EY57" s="1283"/>
      <c r="EZ57" s="1283"/>
      <c r="FA57" s="1283"/>
      <c r="FB57" s="1283"/>
      <c r="FC57" s="1283"/>
      <c r="FD57" s="1284"/>
      <c r="FE57" s="23">
        <f>EZ2</f>
        <v>46316</v>
      </c>
      <c r="FF57" s="1282" t="s">
        <v>241</v>
      </c>
      <c r="FG57" s="1283"/>
      <c r="FH57" s="1283"/>
      <c r="FI57" s="1283"/>
      <c r="FJ57" s="1283"/>
      <c r="FK57" s="1283"/>
      <c r="FL57" s="1283"/>
      <c r="FM57" s="1283"/>
      <c r="FN57" s="1283"/>
      <c r="FO57" s="1283"/>
      <c r="FP57" s="1284"/>
      <c r="FQ57" s="23">
        <f>FL2</f>
        <v>46317</v>
      </c>
      <c r="FR57" s="1282" t="s">
        <v>241</v>
      </c>
      <c r="FS57" s="1283"/>
      <c r="FT57" s="1283"/>
      <c r="FU57" s="1283"/>
      <c r="FV57" s="1283"/>
      <c r="FW57" s="1283"/>
      <c r="FX57" s="1283"/>
      <c r="FY57" s="1283"/>
      <c r="FZ57" s="1283"/>
      <c r="GA57" s="1283"/>
      <c r="GB57" s="1284"/>
      <c r="GC57" s="386">
        <f>FX2</f>
        <v>46318</v>
      </c>
      <c r="GD57" s="128" t="s">
        <v>320</v>
      </c>
      <c r="GE57" s="129" t="s">
        <v>316</v>
      </c>
      <c r="GF57" s="1282" t="s">
        <v>241</v>
      </c>
      <c r="GG57" s="1283"/>
      <c r="GH57" s="1283"/>
      <c r="GI57" s="1283"/>
      <c r="GJ57" s="1283"/>
      <c r="GK57" s="1283"/>
      <c r="GL57" s="1283"/>
      <c r="GM57" s="1283"/>
      <c r="GN57" s="1283"/>
      <c r="GO57" s="1283"/>
      <c r="GP57" s="1284"/>
      <c r="GQ57" s="23">
        <f>GL2</f>
        <v>46321</v>
      </c>
      <c r="GR57" s="1282" t="s">
        <v>241</v>
      </c>
      <c r="GS57" s="1283"/>
      <c r="GT57" s="1283"/>
      <c r="GU57" s="1283"/>
      <c r="GV57" s="1283"/>
      <c r="GW57" s="1283"/>
      <c r="GX57" s="1283"/>
      <c r="GY57" s="1283"/>
      <c r="GZ57" s="1283"/>
      <c r="HA57" s="1283"/>
      <c r="HB57" s="1284"/>
      <c r="HC57" s="386">
        <f>GX2</f>
        <v>46322</v>
      </c>
      <c r="HD57" s="1282" t="s">
        <v>241</v>
      </c>
      <c r="HE57" s="1283"/>
      <c r="HF57" s="1283"/>
      <c r="HG57" s="1283"/>
      <c r="HH57" s="1283"/>
      <c r="HI57" s="1283"/>
      <c r="HJ57" s="1283"/>
      <c r="HK57" s="1283"/>
      <c r="HL57" s="1283"/>
      <c r="HM57" s="1283"/>
      <c r="HN57" s="1284"/>
      <c r="HO57" s="23">
        <f>HJ2</f>
        <v>46323</v>
      </c>
      <c r="HP57" s="1282" t="s">
        <v>241</v>
      </c>
      <c r="HQ57" s="1283"/>
      <c r="HR57" s="1283"/>
      <c r="HS57" s="1283"/>
      <c r="HT57" s="1283"/>
      <c r="HU57" s="1283"/>
      <c r="HV57" s="1283"/>
      <c r="HW57" s="1283"/>
      <c r="HX57" s="1283"/>
      <c r="HY57" s="1283"/>
      <c r="HZ57" s="1284"/>
      <c r="IA57" s="23">
        <f>HV2</f>
        <v>46324</v>
      </c>
      <c r="IB57" s="1282" t="s">
        <v>241</v>
      </c>
      <c r="IC57" s="1283"/>
      <c r="ID57" s="1283"/>
      <c r="IE57" s="1283"/>
      <c r="IF57" s="1283"/>
      <c r="IG57" s="1283"/>
      <c r="IH57" s="1283"/>
      <c r="II57" s="1283"/>
      <c r="IJ57" s="1283"/>
      <c r="IK57" s="1283"/>
      <c r="IL57" s="1284"/>
      <c r="IM57" s="386">
        <f>IH2</f>
        <v>46325</v>
      </c>
      <c r="IN57" s="128" t="s">
        <v>320</v>
      </c>
      <c r="IO57" s="129" t="s">
        <v>316</v>
      </c>
      <c r="IP57" s="1282" t="s">
        <v>241</v>
      </c>
      <c r="IQ57" s="1283"/>
      <c r="IR57" s="1283"/>
      <c r="IS57" s="1283"/>
      <c r="IT57" s="1283"/>
      <c r="IU57" s="1283"/>
      <c r="IV57" s="1283"/>
      <c r="IW57" s="1283"/>
      <c r="IX57" s="1283"/>
      <c r="IY57" s="1283"/>
      <c r="IZ57" s="1284"/>
      <c r="JA57" s="23">
        <f>IV2</f>
        <v>46328</v>
      </c>
      <c r="JB57" s="1282" t="s">
        <v>241</v>
      </c>
      <c r="JC57" s="1283"/>
      <c r="JD57" s="1283"/>
      <c r="JE57" s="1283"/>
      <c r="JF57" s="1283"/>
      <c r="JG57" s="1283"/>
      <c r="JH57" s="1283"/>
      <c r="JI57" s="1283"/>
      <c r="JJ57" s="1283"/>
      <c r="JK57" s="1283"/>
      <c r="JL57" s="1284"/>
      <c r="JM57" s="386">
        <f>JH2</f>
        <v>46329</v>
      </c>
      <c r="JN57" s="1282" t="s">
        <v>241</v>
      </c>
      <c r="JO57" s="1283"/>
      <c r="JP57" s="1283"/>
      <c r="JQ57" s="1283"/>
      <c r="JR57" s="1283"/>
      <c r="JS57" s="1283"/>
      <c r="JT57" s="1283"/>
      <c r="JU57" s="1283"/>
      <c r="JV57" s="1283"/>
      <c r="JW57" s="1283"/>
      <c r="JX57" s="1284"/>
      <c r="JY57" s="23">
        <f>JT2</f>
        <v>46330</v>
      </c>
      <c r="JZ57" s="1282" t="s">
        <v>241</v>
      </c>
      <c r="KA57" s="1283"/>
      <c r="KB57" s="1283"/>
      <c r="KC57" s="1283"/>
      <c r="KD57" s="1283"/>
      <c r="KE57" s="1283"/>
      <c r="KF57" s="1283"/>
      <c r="KG57" s="1283"/>
      <c r="KH57" s="1283"/>
      <c r="KI57" s="1283"/>
      <c r="KJ57" s="1284"/>
      <c r="KK57" s="23">
        <f>KF2</f>
        <v>46331</v>
      </c>
      <c r="KL57" s="1282" t="s">
        <v>241</v>
      </c>
      <c r="KM57" s="1283"/>
      <c r="KN57" s="1283"/>
      <c r="KO57" s="1283"/>
      <c r="KP57" s="1283"/>
      <c r="KQ57" s="1283"/>
      <c r="KR57" s="1283"/>
      <c r="KS57" s="1283"/>
      <c r="KT57" s="1283"/>
      <c r="KU57" s="1283"/>
      <c r="KV57" s="1284"/>
      <c r="KW57" s="386">
        <f>KR2</f>
        <v>46332</v>
      </c>
      <c r="KX57" s="128" t="s">
        <v>320</v>
      </c>
      <c r="KY57" s="129" t="s">
        <v>316</v>
      </c>
    </row>
    <row r="58" spans="1:311" ht="47.25">
      <c r="A58" s="86"/>
      <c r="B58" s="758" t="s">
        <v>32</v>
      </c>
      <c r="C58" s="72" t="s">
        <v>35</v>
      </c>
      <c r="D58" s="73" t="s">
        <v>321</v>
      </c>
      <c r="E58" s="73" t="s">
        <v>322</v>
      </c>
      <c r="F58" s="74" t="s">
        <v>323</v>
      </c>
      <c r="G58" s="74" t="s">
        <v>324</v>
      </c>
      <c r="H58" s="73" t="s">
        <v>325</v>
      </c>
      <c r="I58" s="73" t="s">
        <v>326</v>
      </c>
      <c r="J58" s="122" t="s">
        <v>327</v>
      </c>
      <c r="K58" s="122" t="s">
        <v>328</v>
      </c>
      <c r="L58" s="73" t="s">
        <v>3</v>
      </c>
      <c r="M58" s="75" t="s">
        <v>329</v>
      </c>
      <c r="N58" s="71" t="s">
        <v>32</v>
      </c>
      <c r="O58" s="72" t="s">
        <v>35</v>
      </c>
      <c r="P58" s="73" t="s">
        <v>321</v>
      </c>
      <c r="Q58" s="73" t="s">
        <v>322</v>
      </c>
      <c r="R58" s="74" t="s">
        <v>323</v>
      </c>
      <c r="S58" s="74" t="s">
        <v>324</v>
      </c>
      <c r="T58" s="73" t="s">
        <v>325</v>
      </c>
      <c r="U58" s="73" t="s">
        <v>326</v>
      </c>
      <c r="V58" s="122" t="s">
        <v>327</v>
      </c>
      <c r="W58" s="122" t="s">
        <v>328</v>
      </c>
      <c r="X58" s="73" t="s">
        <v>3</v>
      </c>
      <c r="Y58" s="75" t="s">
        <v>329</v>
      </c>
      <c r="Z58" s="71" t="s">
        <v>32</v>
      </c>
      <c r="AA58" s="72" t="s">
        <v>35</v>
      </c>
      <c r="AB58" s="73" t="s">
        <v>321</v>
      </c>
      <c r="AC58" s="73" t="s">
        <v>322</v>
      </c>
      <c r="AD58" s="74" t="s">
        <v>323</v>
      </c>
      <c r="AE58" s="74" t="s">
        <v>324</v>
      </c>
      <c r="AF58" s="73" t="s">
        <v>325</v>
      </c>
      <c r="AG58" s="73" t="s">
        <v>326</v>
      </c>
      <c r="AH58" s="122" t="s">
        <v>327</v>
      </c>
      <c r="AI58" s="122" t="s">
        <v>328</v>
      </c>
      <c r="AJ58" s="73" t="s">
        <v>3</v>
      </c>
      <c r="AK58" s="75" t="s">
        <v>329</v>
      </c>
      <c r="AL58" s="71" t="s">
        <v>32</v>
      </c>
      <c r="AM58" s="72" t="s">
        <v>35</v>
      </c>
      <c r="AN58" s="73" t="s">
        <v>321</v>
      </c>
      <c r="AO58" s="73" t="s">
        <v>322</v>
      </c>
      <c r="AP58" s="74" t="s">
        <v>323</v>
      </c>
      <c r="AQ58" s="74" t="s">
        <v>324</v>
      </c>
      <c r="AR58" s="73" t="s">
        <v>325</v>
      </c>
      <c r="AS58" s="73" t="s">
        <v>326</v>
      </c>
      <c r="AT58" s="122" t="s">
        <v>327</v>
      </c>
      <c r="AU58" s="122" t="s">
        <v>328</v>
      </c>
      <c r="AV58" s="73" t="s">
        <v>3</v>
      </c>
      <c r="AW58" s="75" t="s">
        <v>329</v>
      </c>
      <c r="AX58" s="71" t="s">
        <v>32</v>
      </c>
      <c r="AY58" s="72" t="s">
        <v>35</v>
      </c>
      <c r="AZ58" s="73" t="s">
        <v>321</v>
      </c>
      <c r="BA58" s="73" t="s">
        <v>322</v>
      </c>
      <c r="BB58" s="74" t="s">
        <v>323</v>
      </c>
      <c r="BC58" s="74" t="s">
        <v>324</v>
      </c>
      <c r="BD58" s="73" t="s">
        <v>325</v>
      </c>
      <c r="BE58" s="73" t="s">
        <v>326</v>
      </c>
      <c r="BF58" s="122" t="s">
        <v>327</v>
      </c>
      <c r="BG58" s="122" t="s">
        <v>328</v>
      </c>
      <c r="BH58" s="73" t="s">
        <v>3</v>
      </c>
      <c r="BI58" s="75" t="s">
        <v>329</v>
      </c>
      <c r="BJ58" s="164"/>
      <c r="BK58" s="24"/>
      <c r="BL58" s="71" t="s">
        <v>32</v>
      </c>
      <c r="BM58" s="72" t="s">
        <v>35</v>
      </c>
      <c r="BN58" s="73" t="s">
        <v>321</v>
      </c>
      <c r="BO58" s="73" t="s">
        <v>322</v>
      </c>
      <c r="BP58" s="74" t="s">
        <v>323</v>
      </c>
      <c r="BQ58" s="74" t="s">
        <v>324</v>
      </c>
      <c r="BR58" s="73" t="s">
        <v>325</v>
      </c>
      <c r="BS58" s="73" t="s">
        <v>326</v>
      </c>
      <c r="BT58" s="122" t="s">
        <v>327</v>
      </c>
      <c r="BU58" s="122" t="s">
        <v>328</v>
      </c>
      <c r="BV58" s="73" t="s">
        <v>3</v>
      </c>
      <c r="BW58" s="75" t="s">
        <v>329</v>
      </c>
      <c r="BX58" s="71" t="s">
        <v>32</v>
      </c>
      <c r="BY58" s="72" t="s">
        <v>35</v>
      </c>
      <c r="BZ58" s="73" t="s">
        <v>321</v>
      </c>
      <c r="CA58" s="73" t="s">
        <v>322</v>
      </c>
      <c r="CB58" s="74" t="s">
        <v>323</v>
      </c>
      <c r="CC58" s="74" t="s">
        <v>324</v>
      </c>
      <c r="CD58" s="73" t="s">
        <v>325</v>
      </c>
      <c r="CE58" s="73" t="s">
        <v>326</v>
      </c>
      <c r="CF58" s="122" t="s">
        <v>327</v>
      </c>
      <c r="CG58" s="122" t="s">
        <v>328</v>
      </c>
      <c r="CH58" s="73" t="s">
        <v>3</v>
      </c>
      <c r="CI58" s="75" t="s">
        <v>329</v>
      </c>
      <c r="CJ58" s="71" t="s">
        <v>32</v>
      </c>
      <c r="CK58" s="72" t="s">
        <v>35</v>
      </c>
      <c r="CL58" s="73" t="s">
        <v>321</v>
      </c>
      <c r="CM58" s="73" t="s">
        <v>322</v>
      </c>
      <c r="CN58" s="74" t="s">
        <v>323</v>
      </c>
      <c r="CO58" s="74" t="s">
        <v>324</v>
      </c>
      <c r="CP58" s="73" t="s">
        <v>325</v>
      </c>
      <c r="CQ58" s="73" t="s">
        <v>326</v>
      </c>
      <c r="CR58" s="122" t="s">
        <v>327</v>
      </c>
      <c r="CS58" s="122" t="s">
        <v>328</v>
      </c>
      <c r="CT58" s="73" t="s">
        <v>3</v>
      </c>
      <c r="CU58" s="75" t="s">
        <v>329</v>
      </c>
      <c r="CV58" s="71" t="s">
        <v>32</v>
      </c>
      <c r="CW58" s="72" t="s">
        <v>35</v>
      </c>
      <c r="CX58" s="73" t="s">
        <v>321</v>
      </c>
      <c r="CY58" s="73" t="s">
        <v>322</v>
      </c>
      <c r="CZ58" s="74" t="s">
        <v>323</v>
      </c>
      <c r="DA58" s="74" t="s">
        <v>324</v>
      </c>
      <c r="DB58" s="73" t="s">
        <v>325</v>
      </c>
      <c r="DC58" s="73" t="s">
        <v>326</v>
      </c>
      <c r="DD58" s="122" t="s">
        <v>327</v>
      </c>
      <c r="DE58" s="122" t="s">
        <v>328</v>
      </c>
      <c r="DF58" s="73" t="s">
        <v>3</v>
      </c>
      <c r="DG58" s="75" t="s">
        <v>329</v>
      </c>
      <c r="DH58" s="71" t="s">
        <v>32</v>
      </c>
      <c r="DI58" s="72" t="s">
        <v>35</v>
      </c>
      <c r="DJ58" s="73" t="s">
        <v>321</v>
      </c>
      <c r="DK58" s="73" t="s">
        <v>322</v>
      </c>
      <c r="DL58" s="74" t="s">
        <v>323</v>
      </c>
      <c r="DM58" s="74" t="s">
        <v>324</v>
      </c>
      <c r="DN58" s="73" t="s">
        <v>325</v>
      </c>
      <c r="DO58" s="73" t="s">
        <v>326</v>
      </c>
      <c r="DP58" s="122" t="s">
        <v>327</v>
      </c>
      <c r="DQ58" s="122" t="s">
        <v>328</v>
      </c>
      <c r="DR58" s="73" t="s">
        <v>3</v>
      </c>
      <c r="DS58" s="75" t="s">
        <v>329</v>
      </c>
      <c r="DT58" s="130"/>
      <c r="DU58" s="24"/>
      <c r="DV58" s="71" t="s">
        <v>32</v>
      </c>
      <c r="DW58" s="72" t="s">
        <v>35</v>
      </c>
      <c r="DX58" s="73" t="s">
        <v>321</v>
      </c>
      <c r="DY58" s="73" t="s">
        <v>322</v>
      </c>
      <c r="DZ58" s="74" t="s">
        <v>323</v>
      </c>
      <c r="EA58" s="74" t="s">
        <v>324</v>
      </c>
      <c r="EB58" s="73" t="s">
        <v>325</v>
      </c>
      <c r="EC58" s="73" t="s">
        <v>326</v>
      </c>
      <c r="ED58" s="122" t="s">
        <v>327</v>
      </c>
      <c r="EE58" s="122" t="s">
        <v>328</v>
      </c>
      <c r="EF58" s="73" t="s">
        <v>3</v>
      </c>
      <c r="EG58" s="75" t="s">
        <v>329</v>
      </c>
      <c r="EH58" s="71" t="s">
        <v>32</v>
      </c>
      <c r="EI58" s="72" t="s">
        <v>35</v>
      </c>
      <c r="EJ58" s="73" t="s">
        <v>321</v>
      </c>
      <c r="EK58" s="73" t="s">
        <v>322</v>
      </c>
      <c r="EL58" s="74" t="s">
        <v>323</v>
      </c>
      <c r="EM58" s="74" t="s">
        <v>324</v>
      </c>
      <c r="EN58" s="73" t="s">
        <v>325</v>
      </c>
      <c r="EO58" s="73" t="s">
        <v>326</v>
      </c>
      <c r="EP58" s="122" t="s">
        <v>327</v>
      </c>
      <c r="EQ58" s="122" t="s">
        <v>328</v>
      </c>
      <c r="ER58" s="73" t="s">
        <v>3</v>
      </c>
      <c r="ES58" s="75" t="s">
        <v>329</v>
      </c>
      <c r="ET58" s="71" t="s">
        <v>32</v>
      </c>
      <c r="EU58" s="72" t="s">
        <v>35</v>
      </c>
      <c r="EV58" s="73" t="s">
        <v>321</v>
      </c>
      <c r="EW58" s="73" t="s">
        <v>322</v>
      </c>
      <c r="EX58" s="74" t="s">
        <v>323</v>
      </c>
      <c r="EY58" s="74" t="s">
        <v>324</v>
      </c>
      <c r="EZ58" s="73" t="s">
        <v>325</v>
      </c>
      <c r="FA58" s="73" t="s">
        <v>326</v>
      </c>
      <c r="FB58" s="122" t="s">
        <v>327</v>
      </c>
      <c r="FC58" s="122" t="s">
        <v>328</v>
      </c>
      <c r="FD58" s="73" t="s">
        <v>3</v>
      </c>
      <c r="FE58" s="75" t="s">
        <v>329</v>
      </c>
      <c r="FF58" s="71" t="s">
        <v>32</v>
      </c>
      <c r="FG58" s="72" t="s">
        <v>35</v>
      </c>
      <c r="FH58" s="73" t="s">
        <v>321</v>
      </c>
      <c r="FI58" s="73" t="s">
        <v>322</v>
      </c>
      <c r="FJ58" s="74" t="s">
        <v>323</v>
      </c>
      <c r="FK58" s="74" t="s">
        <v>324</v>
      </c>
      <c r="FL58" s="73" t="s">
        <v>325</v>
      </c>
      <c r="FM58" s="73" t="s">
        <v>326</v>
      </c>
      <c r="FN58" s="122" t="s">
        <v>327</v>
      </c>
      <c r="FO58" s="122" t="s">
        <v>328</v>
      </c>
      <c r="FP58" s="73" t="s">
        <v>3</v>
      </c>
      <c r="FQ58" s="75" t="s">
        <v>329</v>
      </c>
      <c r="FR58" s="71" t="s">
        <v>32</v>
      </c>
      <c r="FS58" s="72" t="s">
        <v>35</v>
      </c>
      <c r="FT58" s="73" t="s">
        <v>321</v>
      </c>
      <c r="FU58" s="73" t="s">
        <v>322</v>
      </c>
      <c r="FV58" s="74" t="s">
        <v>323</v>
      </c>
      <c r="FW58" s="74" t="s">
        <v>324</v>
      </c>
      <c r="FX58" s="73" t="s">
        <v>325</v>
      </c>
      <c r="FY58" s="73" t="s">
        <v>326</v>
      </c>
      <c r="FZ58" s="122" t="s">
        <v>327</v>
      </c>
      <c r="GA58" s="122" t="s">
        <v>328</v>
      </c>
      <c r="GB58" s="73" t="s">
        <v>3</v>
      </c>
      <c r="GC58" s="75" t="s">
        <v>329</v>
      </c>
      <c r="GD58" s="130"/>
      <c r="GE58" s="24"/>
      <c r="GF58" s="71" t="s">
        <v>32</v>
      </c>
      <c r="GG58" s="72" t="s">
        <v>35</v>
      </c>
      <c r="GH58" s="73" t="s">
        <v>321</v>
      </c>
      <c r="GI58" s="73" t="s">
        <v>322</v>
      </c>
      <c r="GJ58" s="74" t="s">
        <v>323</v>
      </c>
      <c r="GK58" s="74" t="s">
        <v>324</v>
      </c>
      <c r="GL58" s="73" t="s">
        <v>325</v>
      </c>
      <c r="GM58" s="73" t="s">
        <v>326</v>
      </c>
      <c r="GN58" s="122" t="s">
        <v>327</v>
      </c>
      <c r="GO58" s="122" t="s">
        <v>328</v>
      </c>
      <c r="GP58" s="73" t="s">
        <v>3</v>
      </c>
      <c r="GQ58" s="75" t="s">
        <v>329</v>
      </c>
      <c r="GR58" s="71" t="s">
        <v>32</v>
      </c>
      <c r="GS58" s="72" t="s">
        <v>35</v>
      </c>
      <c r="GT58" s="73" t="s">
        <v>321</v>
      </c>
      <c r="GU58" s="73" t="s">
        <v>322</v>
      </c>
      <c r="GV58" s="74" t="s">
        <v>323</v>
      </c>
      <c r="GW58" s="74" t="s">
        <v>324</v>
      </c>
      <c r="GX58" s="73" t="s">
        <v>325</v>
      </c>
      <c r="GY58" s="73" t="s">
        <v>326</v>
      </c>
      <c r="GZ58" s="122" t="s">
        <v>327</v>
      </c>
      <c r="HA58" s="122" t="s">
        <v>328</v>
      </c>
      <c r="HB58" s="73" t="s">
        <v>3</v>
      </c>
      <c r="HC58" s="75" t="s">
        <v>329</v>
      </c>
      <c r="HD58" s="71" t="s">
        <v>32</v>
      </c>
      <c r="HE58" s="72" t="s">
        <v>35</v>
      </c>
      <c r="HF58" s="73" t="s">
        <v>321</v>
      </c>
      <c r="HG58" s="73" t="s">
        <v>322</v>
      </c>
      <c r="HH58" s="74" t="s">
        <v>323</v>
      </c>
      <c r="HI58" s="74" t="s">
        <v>324</v>
      </c>
      <c r="HJ58" s="73" t="s">
        <v>325</v>
      </c>
      <c r="HK58" s="73" t="s">
        <v>326</v>
      </c>
      <c r="HL58" s="122" t="s">
        <v>327</v>
      </c>
      <c r="HM58" s="122" t="s">
        <v>328</v>
      </c>
      <c r="HN58" s="73" t="s">
        <v>3</v>
      </c>
      <c r="HO58" s="75" t="s">
        <v>329</v>
      </c>
      <c r="HP58" s="71" t="s">
        <v>32</v>
      </c>
      <c r="HQ58" s="72" t="s">
        <v>35</v>
      </c>
      <c r="HR58" s="73" t="s">
        <v>321</v>
      </c>
      <c r="HS58" s="73" t="s">
        <v>322</v>
      </c>
      <c r="HT58" s="74" t="s">
        <v>323</v>
      </c>
      <c r="HU58" s="74" t="s">
        <v>324</v>
      </c>
      <c r="HV58" s="73" t="s">
        <v>325</v>
      </c>
      <c r="HW58" s="73" t="s">
        <v>326</v>
      </c>
      <c r="HX58" s="122" t="s">
        <v>327</v>
      </c>
      <c r="HY58" s="122" t="s">
        <v>328</v>
      </c>
      <c r="HZ58" s="73" t="s">
        <v>3</v>
      </c>
      <c r="IA58" s="75" t="s">
        <v>329</v>
      </c>
      <c r="IB58" s="71" t="s">
        <v>32</v>
      </c>
      <c r="IC58" s="72" t="s">
        <v>35</v>
      </c>
      <c r="ID58" s="73" t="s">
        <v>321</v>
      </c>
      <c r="IE58" s="73" t="s">
        <v>322</v>
      </c>
      <c r="IF58" s="74" t="s">
        <v>323</v>
      </c>
      <c r="IG58" s="74" t="s">
        <v>324</v>
      </c>
      <c r="IH58" s="73" t="s">
        <v>325</v>
      </c>
      <c r="II58" s="73" t="s">
        <v>326</v>
      </c>
      <c r="IJ58" s="122" t="s">
        <v>327</v>
      </c>
      <c r="IK58" s="122" t="s">
        <v>328</v>
      </c>
      <c r="IL58" s="73" t="s">
        <v>3</v>
      </c>
      <c r="IM58" s="75" t="s">
        <v>329</v>
      </c>
      <c r="IN58" s="130"/>
      <c r="IO58" s="24"/>
      <c r="IP58" s="71" t="s">
        <v>32</v>
      </c>
      <c r="IQ58" s="72" t="s">
        <v>35</v>
      </c>
      <c r="IR58" s="73" t="s">
        <v>321</v>
      </c>
      <c r="IS58" s="73" t="s">
        <v>322</v>
      </c>
      <c r="IT58" s="74" t="s">
        <v>323</v>
      </c>
      <c r="IU58" s="74" t="s">
        <v>324</v>
      </c>
      <c r="IV58" s="73" t="s">
        <v>325</v>
      </c>
      <c r="IW58" s="73" t="s">
        <v>326</v>
      </c>
      <c r="IX58" s="122" t="s">
        <v>327</v>
      </c>
      <c r="IY58" s="122" t="s">
        <v>328</v>
      </c>
      <c r="IZ58" s="73" t="s">
        <v>3</v>
      </c>
      <c r="JA58" s="75" t="s">
        <v>329</v>
      </c>
      <c r="JB58" s="71" t="s">
        <v>32</v>
      </c>
      <c r="JC58" s="72" t="s">
        <v>35</v>
      </c>
      <c r="JD58" s="73" t="s">
        <v>321</v>
      </c>
      <c r="JE58" s="73" t="s">
        <v>322</v>
      </c>
      <c r="JF58" s="74" t="s">
        <v>323</v>
      </c>
      <c r="JG58" s="74" t="s">
        <v>324</v>
      </c>
      <c r="JH58" s="73" t="s">
        <v>325</v>
      </c>
      <c r="JI58" s="73" t="s">
        <v>326</v>
      </c>
      <c r="JJ58" s="122" t="s">
        <v>327</v>
      </c>
      <c r="JK58" s="122" t="s">
        <v>328</v>
      </c>
      <c r="JL58" s="73" t="s">
        <v>3</v>
      </c>
      <c r="JM58" s="75" t="s">
        <v>329</v>
      </c>
      <c r="JN58" s="71" t="s">
        <v>32</v>
      </c>
      <c r="JO58" s="72" t="s">
        <v>35</v>
      </c>
      <c r="JP58" s="73" t="s">
        <v>321</v>
      </c>
      <c r="JQ58" s="73" t="s">
        <v>322</v>
      </c>
      <c r="JR58" s="74" t="s">
        <v>323</v>
      </c>
      <c r="JS58" s="74" t="s">
        <v>324</v>
      </c>
      <c r="JT58" s="73" t="s">
        <v>325</v>
      </c>
      <c r="JU58" s="73" t="s">
        <v>326</v>
      </c>
      <c r="JV58" s="122" t="s">
        <v>327</v>
      </c>
      <c r="JW58" s="122" t="s">
        <v>328</v>
      </c>
      <c r="JX58" s="73" t="s">
        <v>3</v>
      </c>
      <c r="JY58" s="75" t="s">
        <v>329</v>
      </c>
      <c r="JZ58" s="71" t="s">
        <v>32</v>
      </c>
      <c r="KA58" s="72" t="s">
        <v>35</v>
      </c>
      <c r="KB58" s="73" t="s">
        <v>321</v>
      </c>
      <c r="KC58" s="73" t="s">
        <v>322</v>
      </c>
      <c r="KD58" s="74" t="s">
        <v>323</v>
      </c>
      <c r="KE58" s="74" t="s">
        <v>324</v>
      </c>
      <c r="KF58" s="73" t="s">
        <v>325</v>
      </c>
      <c r="KG58" s="73" t="s">
        <v>326</v>
      </c>
      <c r="KH58" s="122" t="s">
        <v>327</v>
      </c>
      <c r="KI58" s="122" t="s">
        <v>328</v>
      </c>
      <c r="KJ58" s="73" t="s">
        <v>3</v>
      </c>
      <c r="KK58" s="75" t="s">
        <v>329</v>
      </c>
      <c r="KL58" s="71" t="s">
        <v>32</v>
      </c>
      <c r="KM58" s="72" t="s">
        <v>35</v>
      </c>
      <c r="KN58" s="73" t="s">
        <v>321</v>
      </c>
      <c r="KO58" s="73" t="s">
        <v>322</v>
      </c>
      <c r="KP58" s="74" t="s">
        <v>323</v>
      </c>
      <c r="KQ58" s="74" t="s">
        <v>324</v>
      </c>
      <c r="KR58" s="73" t="s">
        <v>325</v>
      </c>
      <c r="KS58" s="73" t="s">
        <v>326</v>
      </c>
      <c r="KT58" s="122" t="s">
        <v>327</v>
      </c>
      <c r="KU58" s="122" t="s">
        <v>328</v>
      </c>
      <c r="KV58" s="73" t="s">
        <v>3</v>
      </c>
      <c r="KW58" s="75" t="s">
        <v>329</v>
      </c>
      <c r="KX58" s="130"/>
      <c r="KY58" s="24"/>
    </row>
    <row r="59" spans="1:311" ht="15.75">
      <c r="A59" s="691" t="s">
        <v>123</v>
      </c>
      <c r="B59" s="763" t="s">
        <v>178</v>
      </c>
      <c r="C59" s="715" t="str">
        <f>VLOOKUP($B59,'OP Info'!$C$106:$H$115,4,FALSE)</f>
        <v>GTS-120</v>
      </c>
      <c r="D59" s="715">
        <f>VLOOKUP($B59,'OP Info'!$C$106:$H$115,3,FALSE)</f>
        <v>875</v>
      </c>
      <c r="E59" s="716" t="str">
        <f>CONCATENATE(VLOOKUP($B59,'OP Info'!$C$106:$J$115,5,FALSE),"%-",VLOOKUP($B59,'OP Info'!$C$106:$J$115,6,FALSE),"%")</f>
        <v>5%-7%</v>
      </c>
      <c r="F59" s="729"/>
      <c r="G59" s="718">
        <f>F59*VLOOKUP(C59,$B$156:$C$159,2,FALSE)</f>
        <v>0</v>
      </c>
      <c r="H59" s="730"/>
      <c r="I59" s="730"/>
      <c r="J59" s="719" t="str">
        <f t="shared" ref="J59:J60" si="525">IF(F59="","",IF(G59&gt;0.049999,"",((6-ROUND(G59*100,1))*0.01)*D59))</f>
        <v/>
      </c>
      <c r="K59" s="1046" t="str">
        <f t="shared" ref="K59:K60" si="526">IF(J59="","",J59*0.264172)</f>
        <v/>
      </c>
      <c r="L59" s="1058"/>
      <c r="M59" s="757" t="str">
        <f t="shared" ref="M59:M60" si="527">IF(J59="",IF(G59=0,"",G59),"")</f>
        <v/>
      </c>
      <c r="N59" s="722" t="str">
        <f t="shared" ref="N59:N60" si="528">$B59</f>
        <v>10B</v>
      </c>
      <c r="O59" s="715" t="str">
        <f t="shared" ref="O59:O60" si="529">$C59</f>
        <v>GTS-120</v>
      </c>
      <c r="P59" s="715">
        <f t="shared" ref="P59:P60" si="530">$D59</f>
        <v>875</v>
      </c>
      <c r="Q59" s="715" t="str">
        <f t="shared" ref="Q59:Q60" si="531">$E59</f>
        <v>5%-7%</v>
      </c>
      <c r="R59" s="729"/>
      <c r="S59" s="718">
        <f>R59*VLOOKUP(O59,$B$156:$C$159,2,FALSE)</f>
        <v>0</v>
      </c>
      <c r="T59" s="730"/>
      <c r="U59" s="730"/>
      <c r="V59" s="719" t="str">
        <f t="shared" ref="V59:V60" si="532">IF(R59="","",IF(S59&gt;0.049999,"",((6-ROUND(S59*100,1))*0.01)*P59))</f>
        <v/>
      </c>
      <c r="W59" s="1046" t="str">
        <f t="shared" ref="W59:W60" si="533">IF(V59="","",V59*0.264172)</f>
        <v/>
      </c>
      <c r="X59" s="1058"/>
      <c r="Y59" s="721" t="str">
        <f t="shared" ref="Y59:Y60" si="534">IF(V59="",IF(S59=0,"",S59),"")</f>
        <v/>
      </c>
      <c r="Z59" s="722" t="str">
        <f t="shared" ref="Z59:Z60" si="535">$B59</f>
        <v>10B</v>
      </c>
      <c r="AA59" s="715" t="str">
        <f t="shared" ref="AA59:AA60" si="536">$C59</f>
        <v>GTS-120</v>
      </c>
      <c r="AB59" s="715">
        <f t="shared" ref="AB59:AB60" si="537">$D59</f>
        <v>875</v>
      </c>
      <c r="AC59" s="715" t="str">
        <f t="shared" ref="AC59:AC60" si="538">$E59</f>
        <v>5%-7%</v>
      </c>
      <c r="AD59" s="729"/>
      <c r="AE59" s="718">
        <f>AD59*VLOOKUP(AA59,$B$156:$C$159,2,FALSE)</f>
        <v>0</v>
      </c>
      <c r="AF59" s="730"/>
      <c r="AG59" s="730"/>
      <c r="AH59" s="719" t="str">
        <f t="shared" ref="AH59:AH60" si="539">IF(AD59="","",IF(AE59&gt;0.049999,"",((6-ROUND(AE59*100,1))*0.01)*AB59))</f>
        <v/>
      </c>
      <c r="AI59" s="1046" t="str">
        <f t="shared" ref="AI59:AI60" si="540">IF(AH59="","",AH59*0.264172)</f>
        <v/>
      </c>
      <c r="AJ59" s="1058"/>
      <c r="AK59" s="721" t="str">
        <f t="shared" ref="AK59:AK60" si="541">IF(AH59="",IF(AE59=0,"",AE59),"")</f>
        <v/>
      </c>
      <c r="AL59" s="722" t="str">
        <f t="shared" ref="AL59:AL60" si="542">$B59</f>
        <v>10B</v>
      </c>
      <c r="AM59" s="715" t="str">
        <f t="shared" ref="AM59:AM60" si="543">$C59</f>
        <v>GTS-120</v>
      </c>
      <c r="AN59" s="715">
        <f t="shared" ref="AN59:AN60" si="544">$D59</f>
        <v>875</v>
      </c>
      <c r="AO59" s="715" t="str">
        <f t="shared" ref="AO59:AO60" si="545">$E59</f>
        <v>5%-7%</v>
      </c>
      <c r="AP59" s="729"/>
      <c r="AQ59" s="718">
        <f>AP59*VLOOKUP(AM59,$B$156:$C$159,2,FALSE)</f>
        <v>0</v>
      </c>
      <c r="AR59" s="730"/>
      <c r="AS59" s="730"/>
      <c r="AT59" s="719" t="str">
        <f t="shared" ref="AT59:AT60" si="546">IF(AP59="","",IF(AQ59&gt;0.049999,"",((6-ROUND(AQ59*100,1))*0.01)*AN59))</f>
        <v/>
      </c>
      <c r="AU59" s="1046" t="str">
        <f t="shared" ref="AU59:AU60" si="547">IF(AT59="","",AT59*0.264172)</f>
        <v/>
      </c>
      <c r="AV59" s="1058"/>
      <c r="AW59" s="721" t="str">
        <f t="shared" ref="AW59:AW60" si="548">IF(AT59="",IF(AQ59=0,"",AQ59),"")</f>
        <v/>
      </c>
      <c r="AX59" s="722" t="str">
        <f t="shared" ref="AX59:AX60" si="549">$B59</f>
        <v>10B</v>
      </c>
      <c r="AY59" s="715" t="str">
        <f t="shared" ref="AY59:AY60" si="550">$C59</f>
        <v>GTS-120</v>
      </c>
      <c r="AZ59" s="715">
        <f t="shared" ref="AZ59:AZ60" si="551">$D59</f>
        <v>875</v>
      </c>
      <c r="BA59" s="715" t="str">
        <f t="shared" ref="BA59:BA60" si="552">$E59</f>
        <v>5%-7%</v>
      </c>
      <c r="BB59" s="729"/>
      <c r="BC59" s="718">
        <f>BB59*VLOOKUP(AY59,$B$156:$C$159,2,FALSE)</f>
        <v>0</v>
      </c>
      <c r="BD59" s="730"/>
      <c r="BE59" s="730"/>
      <c r="BF59" s="719" t="str">
        <f t="shared" ref="BF59:BF60" si="553">IF(BB59="","",IF(BC59&gt;0.049999,"",((6-ROUND(BC59*100,1))*0.01)*AZ59))</f>
        <v/>
      </c>
      <c r="BG59" s="1046" t="str">
        <f t="shared" ref="BG59:BG60" si="554">IF(BF59="","",BF59*0.264172)</f>
        <v/>
      </c>
      <c r="BH59" s="1058"/>
      <c r="BI59" s="721" t="str">
        <f t="shared" ref="BI59:BI60" si="555">IF(BF59="",IF(BC59=0,"",BC59),"")</f>
        <v/>
      </c>
      <c r="BJ59" s="731">
        <f t="shared" ref="BJ59:BJ60" si="556">SUM(K59,W59,AI59,AU59,BG59)</f>
        <v>0</v>
      </c>
      <c r="BK59" s="1047" t="str">
        <f t="shared" ref="BK59:BK60" si="557">L59&amp;X59&amp;AJ59&amp;AV59&amp;BH59</f>
        <v/>
      </c>
      <c r="BL59" s="722" t="str">
        <f t="shared" ref="BL59:BL60" si="558">$B59</f>
        <v>10B</v>
      </c>
      <c r="BM59" s="715" t="str">
        <f t="shared" ref="BM59:BM60" si="559">$C59</f>
        <v>GTS-120</v>
      </c>
      <c r="BN59" s="715">
        <f t="shared" ref="BN59:BN60" si="560">$D59</f>
        <v>875</v>
      </c>
      <c r="BO59" s="715" t="str">
        <f t="shared" ref="BO59:BO60" si="561">$E59</f>
        <v>5%-7%</v>
      </c>
      <c r="BP59" s="729"/>
      <c r="BQ59" s="718">
        <f>BP59*VLOOKUP(BM59,$B$156:$C$159,2,FALSE)</f>
        <v>0</v>
      </c>
      <c r="BR59" s="730"/>
      <c r="BS59" s="730"/>
      <c r="BT59" s="719" t="str">
        <f t="shared" ref="BT59:BT60" si="562">IF(BP59="","",IF(BQ59&gt;0.049999,"",((6-ROUND(BQ59*100,1))*0.01)*BN59))</f>
        <v/>
      </c>
      <c r="BU59" s="1046" t="str">
        <f t="shared" ref="BU59:BU60" si="563">IF(BT59="","",BT59*0.264172)</f>
        <v/>
      </c>
      <c r="BV59" s="1058"/>
      <c r="BW59" s="746" t="str">
        <f t="shared" ref="BW59:BW60" si="564">IF(BT59="",IF(BQ59=0,"",BQ59),"")</f>
        <v/>
      </c>
      <c r="BX59" s="722" t="str">
        <f t="shared" ref="BX59:BX60" si="565">$B59</f>
        <v>10B</v>
      </c>
      <c r="BY59" s="715" t="str">
        <f t="shared" ref="BY59:BY60" si="566">$C59</f>
        <v>GTS-120</v>
      </c>
      <c r="BZ59" s="715">
        <f t="shared" ref="BZ59:BZ60" si="567">$D59</f>
        <v>875</v>
      </c>
      <c r="CA59" s="715" t="str">
        <f t="shared" ref="CA59:CA60" si="568">$E59</f>
        <v>5%-7%</v>
      </c>
      <c r="CB59" s="729"/>
      <c r="CC59" s="718">
        <f>CB59*VLOOKUP(BY59,$B$156:$C$159,2,FALSE)</f>
        <v>0</v>
      </c>
      <c r="CD59" s="730"/>
      <c r="CE59" s="730"/>
      <c r="CF59" s="719" t="str">
        <f t="shared" ref="CF59:CF60" si="569">IF(CB59="","",IF(CC59&gt;0.049999,"",((6-ROUND(CC59*100,1))*0.01)*BZ59))</f>
        <v/>
      </c>
      <c r="CG59" s="1046" t="str">
        <f t="shared" ref="CG59:CG60" si="570">IF(CF59="","",CF59*0.264172)</f>
        <v/>
      </c>
      <c r="CH59" s="1058"/>
      <c r="CI59" s="746" t="str">
        <f t="shared" ref="CI59:CI60" si="571">IF(CF59="",IF(CC59=0,"",CC59),"")</f>
        <v/>
      </c>
      <c r="CJ59" s="722" t="str">
        <f t="shared" ref="CJ59:CJ60" si="572">$B59</f>
        <v>10B</v>
      </c>
      <c r="CK59" s="715" t="str">
        <f t="shared" ref="CK59:CK60" si="573">$C59</f>
        <v>GTS-120</v>
      </c>
      <c r="CL59" s="715">
        <f t="shared" ref="CL59:CL60" si="574">$D59</f>
        <v>875</v>
      </c>
      <c r="CM59" s="715" t="str">
        <f t="shared" ref="CM59:CM60" si="575">$E59</f>
        <v>5%-7%</v>
      </c>
      <c r="CN59" s="729"/>
      <c r="CO59" s="718">
        <f>CN59*VLOOKUP(CK59,$B$156:$C$159,2,FALSE)</f>
        <v>0</v>
      </c>
      <c r="CP59" s="730"/>
      <c r="CQ59" s="730"/>
      <c r="CR59" s="719" t="str">
        <f t="shared" ref="CR59:CR60" si="576">IF(CN59="","",IF(CO59&gt;0.049999,"",((6-ROUND(CO59*100,1))*0.01)*CL59))</f>
        <v/>
      </c>
      <c r="CS59" s="1046" t="str">
        <f t="shared" ref="CS59:CS60" si="577">IF(CR59="","",CR59*0.264172)</f>
        <v/>
      </c>
      <c r="CT59" s="1058"/>
      <c r="CU59" s="746" t="str">
        <f t="shared" ref="CU59:CU60" si="578">IF(CR59="",IF(CO59=0,"",CO59),"")</f>
        <v/>
      </c>
      <c r="CV59" s="722" t="str">
        <f t="shared" ref="CV59:CV60" si="579">$B59</f>
        <v>10B</v>
      </c>
      <c r="CW59" s="715" t="str">
        <f t="shared" ref="CW59:CW60" si="580">$C59</f>
        <v>GTS-120</v>
      </c>
      <c r="CX59" s="715">
        <f t="shared" ref="CX59:CX60" si="581">$D59</f>
        <v>875</v>
      </c>
      <c r="CY59" s="715" t="str">
        <f t="shared" ref="CY59:CY60" si="582">$E59</f>
        <v>5%-7%</v>
      </c>
      <c r="CZ59" s="729"/>
      <c r="DA59" s="718">
        <f>CZ59*VLOOKUP(CW59,$B$156:$C$159,2,FALSE)</f>
        <v>0</v>
      </c>
      <c r="DB59" s="730"/>
      <c r="DC59" s="730"/>
      <c r="DD59" s="719" t="str">
        <f t="shared" ref="DD59:DD60" si="583">IF(CZ59="","",IF(DA59&gt;0.049999,"",((6-ROUND(DA59*100,1))*0.01)*CX59))</f>
        <v/>
      </c>
      <c r="DE59" s="1046" t="str">
        <f t="shared" ref="DE59:DE60" si="584">IF(DD59="","",DD59*0.264172)</f>
        <v/>
      </c>
      <c r="DF59" s="1058"/>
      <c r="DG59" s="746" t="str">
        <f t="shared" ref="DG59:DG60" si="585">IF(DD59="",IF(DA59=0,"",DA59),"")</f>
        <v/>
      </c>
      <c r="DH59" s="722" t="str">
        <f t="shared" ref="DH59:DH60" si="586">$B59</f>
        <v>10B</v>
      </c>
      <c r="DI59" s="715" t="str">
        <f t="shared" ref="DI59:DI60" si="587">$C59</f>
        <v>GTS-120</v>
      </c>
      <c r="DJ59" s="715">
        <f t="shared" ref="DJ59:DJ60" si="588">$D59</f>
        <v>875</v>
      </c>
      <c r="DK59" s="715" t="str">
        <f t="shared" ref="DK59:DK60" si="589">$E59</f>
        <v>5%-7%</v>
      </c>
      <c r="DL59" s="729"/>
      <c r="DM59" s="718">
        <f>DL59*VLOOKUP(DI59,$B$156:$C$159,2,FALSE)</f>
        <v>0</v>
      </c>
      <c r="DN59" s="730"/>
      <c r="DO59" s="730"/>
      <c r="DP59" s="719" t="str">
        <f t="shared" ref="DP59:DP60" si="590">IF(DL59="","",IF(DM59&gt;0.049999,"",((6-ROUND(DM59*100,1))*0.01)*DJ59))</f>
        <v/>
      </c>
      <c r="DQ59" s="1046" t="str">
        <f t="shared" ref="DQ59:DQ60" si="591">IF(DP59="","",DP59*0.264172)</f>
        <v/>
      </c>
      <c r="DR59" s="1058"/>
      <c r="DS59" s="746" t="str">
        <f t="shared" ref="DS59:DS60" si="592">IF(DP59="",IF(DM59=0,"",DM59),"")</f>
        <v/>
      </c>
      <c r="DT59" s="731">
        <f t="shared" ref="DT59:DT60" si="593">SUM(BU59,CG59,CS59,DE59,DQ59)</f>
        <v>0</v>
      </c>
      <c r="DU59" s="1047" t="str">
        <f t="shared" ref="DU59:DU60" si="594">BV59&amp;CH59&amp;CT59&amp;DF59&amp;DR59</f>
        <v/>
      </c>
      <c r="DV59" s="722" t="str">
        <f t="shared" ref="DV59:DV60" si="595">$B59</f>
        <v>10B</v>
      </c>
      <c r="DW59" s="715" t="str">
        <f t="shared" ref="DW59:DW60" si="596">$C59</f>
        <v>GTS-120</v>
      </c>
      <c r="DX59" s="715">
        <f t="shared" ref="DX59:DX60" si="597">$D59</f>
        <v>875</v>
      </c>
      <c r="DY59" s="715" t="str">
        <f t="shared" ref="DY59:DY60" si="598">$E59</f>
        <v>5%-7%</v>
      </c>
      <c r="DZ59" s="729"/>
      <c r="EA59" s="718">
        <f>DZ59*VLOOKUP(DW59,$B$156:$C$159,2,FALSE)</f>
        <v>0</v>
      </c>
      <c r="EB59" s="730"/>
      <c r="EC59" s="730"/>
      <c r="ED59" s="719" t="str">
        <f t="shared" ref="ED59:ED60" si="599">IF(DZ59="","",IF(EA59&gt;0.049999,"",((6-ROUND(EA59*100,1))*0.01)*DX59))</f>
        <v/>
      </c>
      <c r="EE59" s="1046" t="str">
        <f t="shared" ref="EE59:EE60" si="600">IF(ED59="","",ED59*0.264172)</f>
        <v/>
      </c>
      <c r="EF59" s="1058"/>
      <c r="EG59" s="746" t="str">
        <f t="shared" ref="EG59:EG60" si="601">IF(ED59="",IF(EA59=0,"",EA59),"")</f>
        <v/>
      </c>
      <c r="EH59" s="722" t="str">
        <f t="shared" ref="EH59:EH60" si="602">$B59</f>
        <v>10B</v>
      </c>
      <c r="EI59" s="715" t="str">
        <f t="shared" ref="EI59:EI60" si="603">$C59</f>
        <v>GTS-120</v>
      </c>
      <c r="EJ59" s="715">
        <f t="shared" ref="EJ59:EJ60" si="604">$D59</f>
        <v>875</v>
      </c>
      <c r="EK59" s="715" t="str">
        <f t="shared" ref="EK59:EK60" si="605">$E59</f>
        <v>5%-7%</v>
      </c>
      <c r="EL59" s="729"/>
      <c r="EM59" s="718">
        <f>EL59*VLOOKUP(EI59,$B$156:$C$159,2,FALSE)</f>
        <v>0</v>
      </c>
      <c r="EN59" s="730"/>
      <c r="EO59" s="730"/>
      <c r="EP59" s="719" t="str">
        <f t="shared" ref="EP59:EP60" si="606">IF(EL59="","",IF(EM59&gt;0.049999,"",((6-ROUND(EM59*100,1))*0.01)*EJ59))</f>
        <v/>
      </c>
      <c r="EQ59" s="1046" t="str">
        <f t="shared" ref="EQ59:EQ60" si="607">IF(EP59="","",EP59*0.264172)</f>
        <v/>
      </c>
      <c r="ER59" s="1058"/>
      <c r="ES59" s="746" t="str">
        <f t="shared" ref="ES59:ES60" si="608">IF(EP59="",IF(EM59=0,"",EM59),"")</f>
        <v/>
      </c>
      <c r="ET59" s="722" t="str">
        <f t="shared" ref="ET59:ET60" si="609">$B59</f>
        <v>10B</v>
      </c>
      <c r="EU59" s="715" t="str">
        <f t="shared" ref="EU59:EU60" si="610">$C59</f>
        <v>GTS-120</v>
      </c>
      <c r="EV59" s="715">
        <f t="shared" ref="EV59:EV60" si="611">$D59</f>
        <v>875</v>
      </c>
      <c r="EW59" s="715" t="str">
        <f t="shared" ref="EW59:EW60" si="612">$E59</f>
        <v>5%-7%</v>
      </c>
      <c r="EX59" s="729"/>
      <c r="EY59" s="718">
        <f>EX59*VLOOKUP(EU59,$B$156:$C$159,2,FALSE)</f>
        <v>0</v>
      </c>
      <c r="EZ59" s="730"/>
      <c r="FA59" s="730"/>
      <c r="FB59" s="719" t="str">
        <f t="shared" ref="FB59:FB60" si="613">IF(EX59="","",IF(EY59&gt;0.049999,"",((6-ROUND(EY59*100,1))*0.01)*EV59))</f>
        <v/>
      </c>
      <c r="FC59" s="1046" t="str">
        <f t="shared" ref="FC59:FC60" si="614">IF(FB59="","",FB59*0.264172)</f>
        <v/>
      </c>
      <c r="FD59" s="1058"/>
      <c r="FE59" s="746" t="str">
        <f t="shared" ref="FE59:FE60" si="615">IF(FB59="",IF(EY59=0,"",EY59),"")</f>
        <v/>
      </c>
      <c r="FF59" s="722" t="str">
        <f t="shared" ref="FF59:FF60" si="616">$B59</f>
        <v>10B</v>
      </c>
      <c r="FG59" s="715" t="str">
        <f t="shared" ref="FG59:FG60" si="617">$C59</f>
        <v>GTS-120</v>
      </c>
      <c r="FH59" s="715">
        <f t="shared" ref="FH59:FH60" si="618">$D59</f>
        <v>875</v>
      </c>
      <c r="FI59" s="715" t="str">
        <f t="shared" ref="FI59:FI60" si="619">$E59</f>
        <v>5%-7%</v>
      </c>
      <c r="FJ59" s="729"/>
      <c r="FK59" s="718">
        <f>FJ59*VLOOKUP(FG59,$B$156:$C$159,2,FALSE)</f>
        <v>0</v>
      </c>
      <c r="FL59" s="730"/>
      <c r="FM59" s="730"/>
      <c r="FN59" s="719" t="str">
        <f t="shared" ref="FN59:FN60" si="620">IF(FJ59="","",IF(FK59&gt;0.049999,"",((6-ROUND(FK59*100,1))*0.01)*FH59))</f>
        <v/>
      </c>
      <c r="FO59" s="1046" t="str">
        <f t="shared" ref="FO59:FO60" si="621">IF(FN59="","",FN59*0.264172)</f>
        <v/>
      </c>
      <c r="FP59" s="1058"/>
      <c r="FQ59" s="746" t="str">
        <f t="shared" ref="FQ59:FQ60" si="622">IF(FN59="",IF(FK59=0,"",FK59),"")</f>
        <v/>
      </c>
      <c r="FR59" s="722" t="str">
        <f t="shared" ref="FR59:FR60" si="623">$B59</f>
        <v>10B</v>
      </c>
      <c r="FS59" s="715" t="str">
        <f t="shared" ref="FS59:FS60" si="624">$C59</f>
        <v>GTS-120</v>
      </c>
      <c r="FT59" s="715">
        <f t="shared" ref="FT59:FT60" si="625">$D59</f>
        <v>875</v>
      </c>
      <c r="FU59" s="715" t="str">
        <f t="shared" ref="FU59:FU60" si="626">$E59</f>
        <v>5%-7%</v>
      </c>
      <c r="FV59" s="729"/>
      <c r="FW59" s="718">
        <f>FV59*VLOOKUP(FS59,$B$156:$C$159,2,FALSE)</f>
        <v>0</v>
      </c>
      <c r="FX59" s="730"/>
      <c r="FY59" s="730"/>
      <c r="FZ59" s="719" t="str">
        <f t="shared" ref="FZ59:FZ60" si="627">IF(FV59="","",IF(FW59&gt;0.049999,"",((6-ROUND(FW59*100,1))*0.01)*FT59))</f>
        <v/>
      </c>
      <c r="GA59" s="1046" t="str">
        <f t="shared" ref="GA59:GA60" si="628">IF(FZ59="","",FZ59*0.264172)</f>
        <v/>
      </c>
      <c r="GB59" s="1058"/>
      <c r="GC59" s="746" t="str">
        <f t="shared" ref="GC59:GC60" si="629">IF(FZ59="",IF(FW59=0,"",FW59),"")</f>
        <v/>
      </c>
      <c r="GD59" s="731">
        <f t="shared" ref="GD59:GD60" si="630">SUM(EE59,EQ59,FC59,FO59,GA59)</f>
        <v>0</v>
      </c>
      <c r="GE59" s="1047" t="str">
        <f t="shared" ref="GE59:GE60" si="631">EF59&amp;ER59&amp;FD59&amp;FP59&amp;GB59</f>
        <v/>
      </c>
      <c r="GF59" s="722" t="str">
        <f t="shared" ref="GF59:GF60" si="632">$B59</f>
        <v>10B</v>
      </c>
      <c r="GG59" s="715" t="str">
        <f t="shared" ref="GG59:GG60" si="633">$C59</f>
        <v>GTS-120</v>
      </c>
      <c r="GH59" s="715">
        <f t="shared" ref="GH59:GH60" si="634">$D59</f>
        <v>875</v>
      </c>
      <c r="GI59" s="715" t="str">
        <f t="shared" ref="GI59:GI60" si="635">$E59</f>
        <v>5%-7%</v>
      </c>
      <c r="GJ59" s="729"/>
      <c r="GK59" s="718">
        <f>GJ59*VLOOKUP(GG59,$B$156:$C$159,2,FALSE)</f>
        <v>0</v>
      </c>
      <c r="GL59" s="730"/>
      <c r="GM59" s="730"/>
      <c r="GN59" s="719" t="str">
        <f t="shared" ref="GN59:GN60" si="636">IF(GJ59="","",IF(GK59&gt;0.049999,"",((6-ROUND(GK59*100,1))*0.01)*GH59))</f>
        <v/>
      </c>
      <c r="GO59" s="1046" t="str">
        <f t="shared" ref="GO59:GO60" si="637">IF(GN59="","",GN59*0.264172)</f>
        <v/>
      </c>
      <c r="GP59" s="1058"/>
      <c r="GQ59" s="746" t="str">
        <f t="shared" ref="GQ59:GQ60" si="638">IF(GN59="",IF(GK59=0,"",GK59),"")</f>
        <v/>
      </c>
      <c r="GR59" s="722" t="str">
        <f t="shared" ref="GR59:GR60" si="639">$B59</f>
        <v>10B</v>
      </c>
      <c r="GS59" s="715" t="str">
        <f t="shared" ref="GS59:GS60" si="640">$C59</f>
        <v>GTS-120</v>
      </c>
      <c r="GT59" s="715">
        <f t="shared" ref="GT59:GT60" si="641">$D59</f>
        <v>875</v>
      </c>
      <c r="GU59" s="715" t="str">
        <f t="shared" ref="GU59:GU60" si="642">$E59</f>
        <v>5%-7%</v>
      </c>
      <c r="GV59" s="729"/>
      <c r="GW59" s="718">
        <f>GV59*VLOOKUP(GS59,$B$156:$C$159,2,FALSE)</f>
        <v>0</v>
      </c>
      <c r="GX59" s="730"/>
      <c r="GY59" s="730"/>
      <c r="GZ59" s="719" t="str">
        <f t="shared" ref="GZ59:GZ60" si="643">IF(GV59="","",IF(GW59&gt;0.049999,"",((6-ROUND(GW59*100,1))*0.01)*GT59))</f>
        <v/>
      </c>
      <c r="HA59" s="1046" t="str">
        <f t="shared" ref="HA59:HA60" si="644">IF(GZ59="","",GZ59*0.264172)</f>
        <v/>
      </c>
      <c r="HB59" s="1058"/>
      <c r="HC59" s="746" t="str">
        <f t="shared" ref="HC59:HC60" si="645">IF(GZ59="",IF(GW59=0,"",GW59),"")</f>
        <v/>
      </c>
      <c r="HD59" s="722" t="str">
        <f t="shared" ref="HD59:HD60" si="646">$B59</f>
        <v>10B</v>
      </c>
      <c r="HE59" s="715" t="str">
        <f t="shared" ref="HE59:HE60" si="647">$C59</f>
        <v>GTS-120</v>
      </c>
      <c r="HF59" s="715">
        <f t="shared" ref="HF59:HF60" si="648">$D59</f>
        <v>875</v>
      </c>
      <c r="HG59" s="715" t="str">
        <f t="shared" ref="HG59:HG60" si="649">$E59</f>
        <v>5%-7%</v>
      </c>
      <c r="HH59" s="729"/>
      <c r="HI59" s="718">
        <f>HH59*VLOOKUP(HE59,$B$156:$C$159,2,FALSE)</f>
        <v>0</v>
      </c>
      <c r="HJ59" s="730"/>
      <c r="HK59" s="730"/>
      <c r="HL59" s="719" t="str">
        <f t="shared" ref="HL59:HL60" si="650">IF(HH59="","",IF(HI59&gt;0.049999,"",((6-ROUND(HI59*100,1))*0.01)*HF59))</f>
        <v/>
      </c>
      <c r="HM59" s="1046" t="str">
        <f t="shared" ref="HM59:HM60" si="651">IF(HL59="","",HL59*0.264172)</f>
        <v/>
      </c>
      <c r="HN59" s="1058"/>
      <c r="HO59" s="746" t="str">
        <f t="shared" ref="HO59:HO60" si="652">IF(HL59="",IF(HI59=0,"",HI59),"")</f>
        <v/>
      </c>
      <c r="HP59" s="722" t="str">
        <f t="shared" ref="HP59:HP60" si="653">$B59</f>
        <v>10B</v>
      </c>
      <c r="HQ59" s="715" t="str">
        <f t="shared" ref="HQ59:HQ60" si="654">$C59</f>
        <v>GTS-120</v>
      </c>
      <c r="HR59" s="715">
        <f t="shared" ref="HR59:HR60" si="655">$D59</f>
        <v>875</v>
      </c>
      <c r="HS59" s="715" t="str">
        <f t="shared" ref="HS59:HS60" si="656">$E59</f>
        <v>5%-7%</v>
      </c>
      <c r="HT59" s="729"/>
      <c r="HU59" s="718">
        <f>HT59*VLOOKUP(HQ59,$B$156:$C$159,2,FALSE)</f>
        <v>0</v>
      </c>
      <c r="HV59" s="730"/>
      <c r="HW59" s="730"/>
      <c r="HX59" s="719" t="str">
        <f t="shared" ref="HX59:HX60" si="657">IF(HT59="","",IF(HU59&gt;0.049999,"",((6-ROUND(HU59*100,1))*0.01)*HR59))</f>
        <v/>
      </c>
      <c r="HY59" s="1046" t="str">
        <f t="shared" ref="HY59:HY60" si="658">IF(HX59="","",HX59*0.264172)</f>
        <v/>
      </c>
      <c r="HZ59" s="1058"/>
      <c r="IA59" s="746" t="str">
        <f t="shared" ref="IA59:IA60" si="659">IF(HX59="",IF(HU59=0,"",HU59),"")</f>
        <v/>
      </c>
      <c r="IB59" s="722" t="str">
        <f t="shared" ref="IB59:IB60" si="660">$B59</f>
        <v>10B</v>
      </c>
      <c r="IC59" s="715" t="str">
        <f t="shared" ref="IC59:IC60" si="661">$C59</f>
        <v>GTS-120</v>
      </c>
      <c r="ID59" s="715">
        <f t="shared" ref="ID59:ID60" si="662">$D59</f>
        <v>875</v>
      </c>
      <c r="IE59" s="715" t="str">
        <f t="shared" ref="IE59:IE60" si="663">$E59</f>
        <v>5%-7%</v>
      </c>
      <c r="IF59" s="729"/>
      <c r="IG59" s="718">
        <f>IF59*VLOOKUP(IC59,$B$156:$C$159,2,FALSE)</f>
        <v>0</v>
      </c>
      <c r="IH59" s="730"/>
      <c r="II59" s="730"/>
      <c r="IJ59" s="719" t="str">
        <f t="shared" ref="IJ59:IJ60" si="664">IF(IF59="","",IF(IG59&gt;0.049999,"",((6-ROUND(IG59*100,1))*0.01)*ID59))</f>
        <v/>
      </c>
      <c r="IK59" s="1046" t="str">
        <f t="shared" ref="IK59:IK60" si="665">IF(IJ59="","",IJ59*0.264172)</f>
        <v/>
      </c>
      <c r="IL59" s="1058"/>
      <c r="IM59" s="746" t="str">
        <f t="shared" ref="IM59:IM60" si="666">IF(IJ59="",IF(IG59=0,"",IG59),"")</f>
        <v/>
      </c>
      <c r="IN59" s="731">
        <f t="shared" ref="IN59:IN60" si="667">SUM(GO59,HA59,HM59,HY59,IK59)</f>
        <v>0</v>
      </c>
      <c r="IO59" s="1047" t="str">
        <f t="shared" ref="IO59:IO60" si="668">GP59&amp;HB59&amp;HN59&amp;HZ59&amp;IL59</f>
        <v/>
      </c>
      <c r="IP59" s="722" t="str">
        <f t="shared" ref="IP59:IP60" si="669">$B59</f>
        <v>10B</v>
      </c>
      <c r="IQ59" s="715" t="str">
        <f t="shared" ref="IQ59:IQ60" si="670">$C59</f>
        <v>GTS-120</v>
      </c>
      <c r="IR59" s="715">
        <f t="shared" ref="IR59:IR60" si="671">$D59</f>
        <v>875</v>
      </c>
      <c r="IS59" s="715" t="str">
        <f t="shared" ref="IS59:IS60" si="672">$E59</f>
        <v>5%-7%</v>
      </c>
      <c r="IT59" s="729"/>
      <c r="IU59" s="718">
        <f>IT59*VLOOKUP(IQ59,$B$156:$C$159,2,FALSE)</f>
        <v>0</v>
      </c>
      <c r="IV59" s="730"/>
      <c r="IW59" s="730"/>
      <c r="IX59" s="719" t="str">
        <f t="shared" ref="IX59:IX60" si="673">IF(IT59="","",IF(IU59&gt;0.049999,"",((6-ROUND(IU59*100,1))*0.01)*IR59))</f>
        <v/>
      </c>
      <c r="IY59" s="1046" t="str">
        <f t="shared" ref="IY59:IY60" si="674">IF(IX59="","",IX59*0.264172)</f>
        <v/>
      </c>
      <c r="IZ59" s="1058"/>
      <c r="JA59" s="746" t="str">
        <f t="shared" ref="JA59:JA60" si="675">IF(IX59="",IF(IU59=0,"",IU59),"")</f>
        <v/>
      </c>
      <c r="JB59" s="722" t="str">
        <f t="shared" ref="JB59:JB60" si="676">$B59</f>
        <v>10B</v>
      </c>
      <c r="JC59" s="715" t="str">
        <f t="shared" ref="JC59:JC60" si="677">$C59</f>
        <v>GTS-120</v>
      </c>
      <c r="JD59" s="715">
        <f t="shared" ref="JD59:JD60" si="678">$D59</f>
        <v>875</v>
      </c>
      <c r="JE59" s="715" t="str">
        <f t="shared" ref="JE59:JE60" si="679">$E59</f>
        <v>5%-7%</v>
      </c>
      <c r="JF59" s="729"/>
      <c r="JG59" s="718">
        <f>JF59*VLOOKUP(JC59,$B$156:$C$159,2,FALSE)</f>
        <v>0</v>
      </c>
      <c r="JH59" s="730"/>
      <c r="JI59" s="730"/>
      <c r="JJ59" s="719" t="str">
        <f t="shared" ref="JJ59:JJ60" si="680">IF(JF59="","",IF(JG59&gt;0.049999,"",((6-ROUND(JG59*100,1))*0.01)*JD59))</f>
        <v/>
      </c>
      <c r="JK59" s="1046" t="str">
        <f t="shared" ref="JK59:JK60" si="681">IF(JJ59="","",JJ59*0.264172)</f>
        <v/>
      </c>
      <c r="JL59" s="1058"/>
      <c r="JM59" s="746" t="str">
        <f t="shared" ref="JM59:JM60" si="682">IF(JJ59="",IF(JG59=0,"",JG59),"")</f>
        <v/>
      </c>
      <c r="JN59" s="722" t="str">
        <f t="shared" ref="JN59:JN60" si="683">$B59</f>
        <v>10B</v>
      </c>
      <c r="JO59" s="715" t="str">
        <f t="shared" ref="JO59:JO60" si="684">$C59</f>
        <v>GTS-120</v>
      </c>
      <c r="JP59" s="715">
        <f t="shared" ref="JP59:JP60" si="685">$D59</f>
        <v>875</v>
      </c>
      <c r="JQ59" s="715" t="str">
        <f t="shared" ref="JQ59:JQ60" si="686">$E59</f>
        <v>5%-7%</v>
      </c>
      <c r="JR59" s="729"/>
      <c r="JS59" s="718">
        <f>JR59*VLOOKUP(JO59,$B$156:$C$159,2,FALSE)</f>
        <v>0</v>
      </c>
      <c r="JT59" s="730"/>
      <c r="JU59" s="730"/>
      <c r="JV59" s="719" t="str">
        <f t="shared" ref="JV59:JV60" si="687">IF(JR59="","",IF(JS59&gt;0.049999,"",((6-ROUND(JS59*100,1))*0.01)*JP59))</f>
        <v/>
      </c>
      <c r="JW59" s="1046" t="str">
        <f t="shared" ref="JW59:JW60" si="688">IF(JV59="","",JV59*0.264172)</f>
        <v/>
      </c>
      <c r="JX59" s="1063"/>
      <c r="JY59" s="746" t="str">
        <f t="shared" ref="JY59:JY60" si="689">IF(JV59="",IF(JS59=0,"",JS59),"")</f>
        <v/>
      </c>
      <c r="JZ59" s="722" t="str">
        <f t="shared" ref="JZ59:JZ60" si="690">$B59</f>
        <v>10B</v>
      </c>
      <c r="KA59" s="715" t="str">
        <f t="shared" ref="KA59:KA60" si="691">$C59</f>
        <v>GTS-120</v>
      </c>
      <c r="KB59" s="715">
        <f t="shared" ref="KB59:KB60" si="692">$D59</f>
        <v>875</v>
      </c>
      <c r="KC59" s="715" t="str">
        <f t="shared" ref="KC59:KC60" si="693">$E59</f>
        <v>5%-7%</v>
      </c>
      <c r="KD59" s="729"/>
      <c r="KE59" s="718">
        <f>KD59*VLOOKUP(KA59,$B$156:$C$159,2,FALSE)</f>
        <v>0</v>
      </c>
      <c r="KF59" s="730"/>
      <c r="KG59" s="730"/>
      <c r="KH59" s="719" t="str">
        <f t="shared" ref="KH59:KH60" si="694">IF(KD59="","",IF(KE59&gt;0.049999,"",((6-ROUND(KE59*100,1))*0.01)*KB59))</f>
        <v/>
      </c>
      <c r="KI59" s="1046" t="str">
        <f t="shared" ref="KI59:KI60" si="695">IF(KH59="","",KH59*0.264172)</f>
        <v/>
      </c>
      <c r="KJ59" s="1058"/>
      <c r="KK59" s="746" t="str">
        <f t="shared" ref="KK59:KK60" si="696">IF(KH59="",IF(KE59=0,"",KE59),"")</f>
        <v/>
      </c>
      <c r="KL59" s="722" t="str">
        <f t="shared" ref="KL59:KL60" si="697">$B59</f>
        <v>10B</v>
      </c>
      <c r="KM59" s="715" t="str">
        <f t="shared" ref="KM59:KM60" si="698">$C59</f>
        <v>GTS-120</v>
      </c>
      <c r="KN59" s="715">
        <f t="shared" ref="KN59:KN60" si="699">$D59</f>
        <v>875</v>
      </c>
      <c r="KO59" s="715" t="str">
        <f t="shared" ref="KO59:KO60" si="700">$E59</f>
        <v>5%-7%</v>
      </c>
      <c r="KP59" s="729"/>
      <c r="KQ59" s="718">
        <f>KP59*VLOOKUP(KM59,$B$156:$C$159,2,FALSE)</f>
        <v>0</v>
      </c>
      <c r="KR59" s="730"/>
      <c r="KS59" s="730"/>
      <c r="KT59" s="719" t="str">
        <f t="shared" ref="KT59:KT60" si="701">IF(KP59="","",IF(KQ59&gt;0.049999,"",((6-ROUND(KQ59*100,1))*0.01)*KN59))</f>
        <v/>
      </c>
      <c r="KU59" s="1046" t="str">
        <f t="shared" ref="KU59:KU60" si="702">IF(KT59="","",KT59*0.264172)</f>
        <v/>
      </c>
      <c r="KV59" s="1058"/>
      <c r="KW59" s="746" t="str">
        <f t="shared" ref="KW59:KW60" si="703">IF(KT59="",IF(KQ59=0,"",KQ59),"")</f>
        <v/>
      </c>
      <c r="KX59" s="731">
        <f t="shared" ref="KX59:KX60" si="704">SUM(IY59,JK59,JW59,KI59,KU59)</f>
        <v>0</v>
      </c>
      <c r="KY59" s="1047" t="str">
        <f t="shared" ref="KY59:KY60" si="705">IZ59&amp;JL59&amp;JX59&amp;KJ59&amp;KV59</f>
        <v/>
      </c>
    </row>
    <row r="60" spans="1:311" ht="15.75">
      <c r="A60" s="323" t="s">
        <v>67</v>
      </c>
      <c r="B60" s="764" t="s">
        <v>198</v>
      </c>
      <c r="C60" s="24" t="str">
        <f>VLOOKUP($B60,'OP Info'!$C$106:$H$115,4,FALSE)</f>
        <v>GTS-120</v>
      </c>
      <c r="D60" s="24">
        <f>VLOOKUP($B60,'OP Info'!$C$106:$H$115,3,FALSE)</f>
        <v>875</v>
      </c>
      <c r="E60" s="734" t="str">
        <f>CONCATENATE(VLOOKUP($B60,'OP Info'!$C$106:$J$115,5,FALSE),"%-",VLOOKUP($B60,'OP Info'!$C$106:$J$115,6,FALSE),"%")</f>
        <v>5%-7%</v>
      </c>
      <c r="F60" s="90"/>
      <c r="G60" s="374">
        <f>F60*VLOOKUP(C60,$B$156:$C$159,2,FALSE)</f>
        <v>0</v>
      </c>
      <c r="H60" s="24"/>
      <c r="I60" s="24"/>
      <c r="J60" s="403" t="str">
        <f t="shared" si="525"/>
        <v/>
      </c>
      <c r="K60" s="987" t="str">
        <f t="shared" si="526"/>
        <v/>
      </c>
      <c r="L60" s="25"/>
      <c r="M60" s="762" t="str">
        <f t="shared" si="527"/>
        <v/>
      </c>
      <c r="N60" s="379" t="str">
        <f t="shared" si="528"/>
        <v>10F</v>
      </c>
      <c r="O60" s="737" t="str">
        <f t="shared" si="529"/>
        <v>GTS-120</v>
      </c>
      <c r="P60" s="749">
        <f t="shared" si="530"/>
        <v>875</v>
      </c>
      <c r="Q60" s="737" t="str">
        <f t="shared" si="531"/>
        <v>5%-7%</v>
      </c>
      <c r="R60" s="90"/>
      <c r="S60" s="374">
        <f>R60*VLOOKUP(O60,$B$156:$C$159,2,FALSE)</f>
        <v>0</v>
      </c>
      <c r="T60" s="24"/>
      <c r="U60" s="24"/>
      <c r="V60" s="403" t="str">
        <f t="shared" si="532"/>
        <v/>
      </c>
      <c r="W60" s="987" t="str">
        <f t="shared" si="533"/>
        <v/>
      </c>
      <c r="X60" s="25"/>
      <c r="Y60" s="739" t="str">
        <f t="shared" si="534"/>
        <v/>
      </c>
      <c r="Z60" s="379" t="str">
        <f t="shared" si="535"/>
        <v>10F</v>
      </c>
      <c r="AA60" s="737" t="str">
        <f t="shared" si="536"/>
        <v>GTS-120</v>
      </c>
      <c r="AB60" s="749">
        <f t="shared" si="537"/>
        <v>875</v>
      </c>
      <c r="AC60" s="737" t="str">
        <f t="shared" si="538"/>
        <v>5%-7%</v>
      </c>
      <c r="AD60" s="90"/>
      <c r="AE60" s="374">
        <f>AD60*VLOOKUP(AA60,$B$156:$C$159,2,FALSE)</f>
        <v>0</v>
      </c>
      <c r="AF60" s="24"/>
      <c r="AG60" s="24"/>
      <c r="AH60" s="403" t="str">
        <f t="shared" si="539"/>
        <v/>
      </c>
      <c r="AI60" s="987" t="str">
        <f t="shared" si="540"/>
        <v/>
      </c>
      <c r="AJ60" s="25"/>
      <c r="AK60" s="739" t="str">
        <f t="shared" si="541"/>
        <v/>
      </c>
      <c r="AL60" s="379" t="str">
        <f t="shared" si="542"/>
        <v>10F</v>
      </c>
      <c r="AM60" s="737" t="str">
        <f t="shared" si="543"/>
        <v>GTS-120</v>
      </c>
      <c r="AN60" s="749">
        <f t="shared" si="544"/>
        <v>875</v>
      </c>
      <c r="AO60" s="737" t="str">
        <f t="shared" si="545"/>
        <v>5%-7%</v>
      </c>
      <c r="AP60" s="90"/>
      <c r="AQ60" s="374">
        <f>AP60*VLOOKUP(AM60,$B$156:$C$159,2,FALSE)</f>
        <v>0</v>
      </c>
      <c r="AR60" s="24"/>
      <c r="AS60" s="24"/>
      <c r="AT60" s="403" t="str">
        <f t="shared" si="546"/>
        <v/>
      </c>
      <c r="AU60" s="987" t="str">
        <f t="shared" si="547"/>
        <v/>
      </c>
      <c r="AV60" s="25"/>
      <c r="AW60" s="739" t="str">
        <f t="shared" si="548"/>
        <v/>
      </c>
      <c r="AX60" s="379" t="str">
        <f t="shared" si="549"/>
        <v>10F</v>
      </c>
      <c r="AY60" s="737" t="str">
        <f t="shared" si="550"/>
        <v>GTS-120</v>
      </c>
      <c r="AZ60" s="749">
        <f t="shared" si="551"/>
        <v>875</v>
      </c>
      <c r="BA60" s="737" t="str">
        <f t="shared" si="552"/>
        <v>5%-7%</v>
      </c>
      <c r="BB60" s="90"/>
      <c r="BC60" s="374">
        <f>BB60*VLOOKUP(AY60,$B$156:$C$159,2,FALSE)</f>
        <v>0</v>
      </c>
      <c r="BD60" s="24"/>
      <c r="BE60" s="24"/>
      <c r="BF60" s="403" t="str">
        <f t="shared" si="553"/>
        <v/>
      </c>
      <c r="BG60" s="987" t="str">
        <f t="shared" si="554"/>
        <v/>
      </c>
      <c r="BH60" s="25"/>
      <c r="BI60" s="739" t="str">
        <f t="shared" si="555"/>
        <v/>
      </c>
      <c r="BJ60" s="740">
        <f t="shared" si="556"/>
        <v>0</v>
      </c>
      <c r="BK60" s="988" t="str">
        <f t="shared" si="557"/>
        <v/>
      </c>
      <c r="BL60" s="379" t="str">
        <f t="shared" si="558"/>
        <v>10F</v>
      </c>
      <c r="BM60" s="737" t="str">
        <f t="shared" si="559"/>
        <v>GTS-120</v>
      </c>
      <c r="BN60" s="749">
        <f t="shared" si="560"/>
        <v>875</v>
      </c>
      <c r="BO60" s="737" t="str">
        <f t="shared" si="561"/>
        <v>5%-7%</v>
      </c>
      <c r="BP60" s="90"/>
      <c r="BQ60" s="374">
        <f>BP60*VLOOKUP(BM60,$B$156:$C$159,2,FALSE)</f>
        <v>0</v>
      </c>
      <c r="BR60" s="24"/>
      <c r="BS60" s="24"/>
      <c r="BT60" s="403" t="str">
        <f t="shared" si="562"/>
        <v/>
      </c>
      <c r="BU60" s="987" t="str">
        <f t="shared" si="563"/>
        <v/>
      </c>
      <c r="BV60" s="25"/>
      <c r="BW60" s="744" t="str">
        <f t="shared" si="564"/>
        <v/>
      </c>
      <c r="BX60" s="379" t="str">
        <f t="shared" si="565"/>
        <v>10F</v>
      </c>
      <c r="BY60" s="737" t="str">
        <f t="shared" si="566"/>
        <v>GTS-120</v>
      </c>
      <c r="BZ60" s="749">
        <f t="shared" si="567"/>
        <v>875</v>
      </c>
      <c r="CA60" s="737" t="str">
        <f t="shared" si="568"/>
        <v>5%-7%</v>
      </c>
      <c r="CB60" s="90"/>
      <c r="CC60" s="374">
        <f>CB60*VLOOKUP(BY60,$B$156:$C$159,2,FALSE)</f>
        <v>0</v>
      </c>
      <c r="CD60" s="24"/>
      <c r="CE60" s="24"/>
      <c r="CF60" s="403" t="str">
        <f t="shared" si="569"/>
        <v/>
      </c>
      <c r="CG60" s="987" t="str">
        <f t="shared" si="570"/>
        <v/>
      </c>
      <c r="CH60" s="25"/>
      <c r="CI60" s="744" t="str">
        <f t="shared" si="571"/>
        <v/>
      </c>
      <c r="CJ60" s="379" t="str">
        <f t="shared" si="572"/>
        <v>10F</v>
      </c>
      <c r="CK60" s="737" t="str">
        <f t="shared" si="573"/>
        <v>GTS-120</v>
      </c>
      <c r="CL60" s="749">
        <f t="shared" si="574"/>
        <v>875</v>
      </c>
      <c r="CM60" s="737" t="str">
        <f t="shared" si="575"/>
        <v>5%-7%</v>
      </c>
      <c r="CN60" s="90"/>
      <c r="CO60" s="374">
        <f>CN60*VLOOKUP(CK60,$B$156:$C$159,2,FALSE)</f>
        <v>0</v>
      </c>
      <c r="CP60" s="24"/>
      <c r="CQ60" s="24"/>
      <c r="CR60" s="403" t="str">
        <f t="shared" si="576"/>
        <v/>
      </c>
      <c r="CS60" s="987" t="str">
        <f t="shared" si="577"/>
        <v/>
      </c>
      <c r="CT60" s="25"/>
      <c r="CU60" s="744" t="str">
        <f t="shared" si="578"/>
        <v/>
      </c>
      <c r="CV60" s="379" t="str">
        <f t="shared" si="579"/>
        <v>10F</v>
      </c>
      <c r="CW60" s="737" t="str">
        <f t="shared" si="580"/>
        <v>GTS-120</v>
      </c>
      <c r="CX60" s="749">
        <f t="shared" si="581"/>
        <v>875</v>
      </c>
      <c r="CY60" s="737" t="str">
        <f t="shared" si="582"/>
        <v>5%-7%</v>
      </c>
      <c r="CZ60" s="90"/>
      <c r="DA60" s="374">
        <f>CZ60*VLOOKUP(CW60,$B$156:$C$159,2,FALSE)</f>
        <v>0</v>
      </c>
      <c r="DB60" s="24"/>
      <c r="DC60" s="24"/>
      <c r="DD60" s="403" t="str">
        <f t="shared" si="583"/>
        <v/>
      </c>
      <c r="DE60" s="987" t="str">
        <f t="shared" si="584"/>
        <v/>
      </c>
      <c r="DF60" s="25"/>
      <c r="DG60" s="744" t="str">
        <f t="shared" si="585"/>
        <v/>
      </c>
      <c r="DH60" s="379" t="str">
        <f t="shared" si="586"/>
        <v>10F</v>
      </c>
      <c r="DI60" s="737" t="str">
        <f t="shared" si="587"/>
        <v>GTS-120</v>
      </c>
      <c r="DJ60" s="749">
        <f t="shared" si="588"/>
        <v>875</v>
      </c>
      <c r="DK60" s="737" t="str">
        <f t="shared" si="589"/>
        <v>5%-7%</v>
      </c>
      <c r="DL60" s="90"/>
      <c r="DM60" s="374">
        <f>DL60*VLOOKUP(DI60,$B$156:$C$159,2,FALSE)</f>
        <v>0</v>
      </c>
      <c r="DN60" s="24"/>
      <c r="DO60" s="24"/>
      <c r="DP60" s="403" t="str">
        <f t="shared" si="590"/>
        <v/>
      </c>
      <c r="DQ60" s="987" t="str">
        <f t="shared" si="591"/>
        <v/>
      </c>
      <c r="DR60" s="25"/>
      <c r="DS60" s="744" t="str">
        <f t="shared" si="592"/>
        <v/>
      </c>
      <c r="DT60" s="740">
        <f t="shared" si="593"/>
        <v>0</v>
      </c>
      <c r="DU60" s="988" t="str">
        <f t="shared" si="594"/>
        <v/>
      </c>
      <c r="DV60" s="379" t="str">
        <f t="shared" si="595"/>
        <v>10F</v>
      </c>
      <c r="DW60" s="737" t="str">
        <f t="shared" si="596"/>
        <v>GTS-120</v>
      </c>
      <c r="DX60" s="749">
        <f t="shared" si="597"/>
        <v>875</v>
      </c>
      <c r="DY60" s="737" t="str">
        <f t="shared" si="598"/>
        <v>5%-7%</v>
      </c>
      <c r="DZ60" s="90"/>
      <c r="EA60" s="374">
        <f>DZ60*VLOOKUP(DW60,$B$156:$C$159,2,FALSE)</f>
        <v>0</v>
      </c>
      <c r="EB60" s="24"/>
      <c r="EC60" s="24"/>
      <c r="ED60" s="403" t="str">
        <f t="shared" si="599"/>
        <v/>
      </c>
      <c r="EE60" s="987" t="str">
        <f t="shared" si="600"/>
        <v/>
      </c>
      <c r="EF60" s="25"/>
      <c r="EG60" s="744" t="str">
        <f t="shared" si="601"/>
        <v/>
      </c>
      <c r="EH60" s="379" t="str">
        <f t="shared" si="602"/>
        <v>10F</v>
      </c>
      <c r="EI60" s="737" t="str">
        <f t="shared" si="603"/>
        <v>GTS-120</v>
      </c>
      <c r="EJ60" s="749">
        <f t="shared" si="604"/>
        <v>875</v>
      </c>
      <c r="EK60" s="737" t="str">
        <f t="shared" si="605"/>
        <v>5%-7%</v>
      </c>
      <c r="EL60" s="90"/>
      <c r="EM60" s="374">
        <f>EL60*VLOOKUP(EI60,$B$156:$C$159,2,FALSE)</f>
        <v>0</v>
      </c>
      <c r="EN60" s="24"/>
      <c r="EO60" s="24"/>
      <c r="EP60" s="403" t="str">
        <f t="shared" si="606"/>
        <v/>
      </c>
      <c r="EQ60" s="987" t="str">
        <f t="shared" si="607"/>
        <v/>
      </c>
      <c r="ER60" s="25"/>
      <c r="ES60" s="744" t="str">
        <f t="shared" si="608"/>
        <v/>
      </c>
      <c r="ET60" s="379" t="str">
        <f t="shared" si="609"/>
        <v>10F</v>
      </c>
      <c r="EU60" s="737" t="str">
        <f t="shared" si="610"/>
        <v>GTS-120</v>
      </c>
      <c r="EV60" s="749">
        <f t="shared" si="611"/>
        <v>875</v>
      </c>
      <c r="EW60" s="737" t="str">
        <f t="shared" si="612"/>
        <v>5%-7%</v>
      </c>
      <c r="EX60" s="90"/>
      <c r="EY60" s="374">
        <f>EX60*VLOOKUP(EU60,$B$156:$C$159,2,FALSE)</f>
        <v>0</v>
      </c>
      <c r="EZ60" s="24"/>
      <c r="FA60" s="24"/>
      <c r="FB60" s="403" t="str">
        <f t="shared" si="613"/>
        <v/>
      </c>
      <c r="FC60" s="987" t="str">
        <f t="shared" si="614"/>
        <v/>
      </c>
      <c r="FD60" s="25"/>
      <c r="FE60" s="744" t="str">
        <f t="shared" si="615"/>
        <v/>
      </c>
      <c r="FF60" s="379" t="str">
        <f t="shared" si="616"/>
        <v>10F</v>
      </c>
      <c r="FG60" s="737" t="str">
        <f t="shared" si="617"/>
        <v>GTS-120</v>
      </c>
      <c r="FH60" s="749">
        <f t="shared" si="618"/>
        <v>875</v>
      </c>
      <c r="FI60" s="737" t="str">
        <f t="shared" si="619"/>
        <v>5%-7%</v>
      </c>
      <c r="FJ60" s="90"/>
      <c r="FK60" s="374">
        <f>FJ60*VLOOKUP(FG60,$B$156:$C$159,2,FALSE)</f>
        <v>0</v>
      </c>
      <c r="FL60" s="24"/>
      <c r="FM60" s="24"/>
      <c r="FN60" s="403" t="str">
        <f t="shared" si="620"/>
        <v/>
      </c>
      <c r="FO60" s="987" t="str">
        <f t="shared" si="621"/>
        <v/>
      </c>
      <c r="FP60" s="25"/>
      <c r="FQ60" s="744" t="str">
        <f t="shared" si="622"/>
        <v/>
      </c>
      <c r="FR60" s="379" t="str">
        <f t="shared" si="623"/>
        <v>10F</v>
      </c>
      <c r="FS60" s="737" t="str">
        <f t="shared" si="624"/>
        <v>GTS-120</v>
      </c>
      <c r="FT60" s="749">
        <f t="shared" si="625"/>
        <v>875</v>
      </c>
      <c r="FU60" s="737" t="str">
        <f t="shared" si="626"/>
        <v>5%-7%</v>
      </c>
      <c r="FV60" s="90"/>
      <c r="FW60" s="374">
        <f>FV60*VLOOKUP(FS60,$B$156:$C$159,2,FALSE)</f>
        <v>0</v>
      </c>
      <c r="FX60" s="24"/>
      <c r="FY60" s="24"/>
      <c r="FZ60" s="403" t="str">
        <f t="shared" si="627"/>
        <v/>
      </c>
      <c r="GA60" s="987" t="str">
        <f t="shared" si="628"/>
        <v/>
      </c>
      <c r="GB60" s="25"/>
      <c r="GC60" s="744" t="str">
        <f t="shared" si="629"/>
        <v/>
      </c>
      <c r="GD60" s="740">
        <f t="shared" si="630"/>
        <v>0</v>
      </c>
      <c r="GE60" s="988" t="str">
        <f t="shared" si="631"/>
        <v/>
      </c>
      <c r="GF60" s="379" t="str">
        <f t="shared" si="632"/>
        <v>10F</v>
      </c>
      <c r="GG60" s="737" t="str">
        <f t="shared" si="633"/>
        <v>GTS-120</v>
      </c>
      <c r="GH60" s="749">
        <f t="shared" si="634"/>
        <v>875</v>
      </c>
      <c r="GI60" s="737" t="str">
        <f t="shared" si="635"/>
        <v>5%-7%</v>
      </c>
      <c r="GJ60" s="90"/>
      <c r="GK60" s="374">
        <f>GJ60*VLOOKUP(GG60,$B$156:$C$159,2,FALSE)</f>
        <v>0</v>
      </c>
      <c r="GL60" s="24"/>
      <c r="GM60" s="24"/>
      <c r="GN60" s="403" t="str">
        <f t="shared" si="636"/>
        <v/>
      </c>
      <c r="GO60" s="987" t="str">
        <f t="shared" si="637"/>
        <v/>
      </c>
      <c r="GP60" s="25"/>
      <c r="GQ60" s="744" t="str">
        <f t="shared" si="638"/>
        <v/>
      </c>
      <c r="GR60" s="379" t="str">
        <f t="shared" si="639"/>
        <v>10F</v>
      </c>
      <c r="GS60" s="737" t="str">
        <f t="shared" si="640"/>
        <v>GTS-120</v>
      </c>
      <c r="GT60" s="749">
        <f t="shared" si="641"/>
        <v>875</v>
      </c>
      <c r="GU60" s="737" t="str">
        <f t="shared" si="642"/>
        <v>5%-7%</v>
      </c>
      <c r="GV60" s="90"/>
      <c r="GW60" s="374">
        <f>GV60*VLOOKUP(GS60,$B$156:$C$159,2,FALSE)</f>
        <v>0</v>
      </c>
      <c r="GX60" s="24"/>
      <c r="GY60" s="24"/>
      <c r="GZ60" s="403" t="str">
        <f t="shared" si="643"/>
        <v/>
      </c>
      <c r="HA60" s="987" t="str">
        <f t="shared" si="644"/>
        <v/>
      </c>
      <c r="HB60" s="25"/>
      <c r="HC60" s="744" t="str">
        <f t="shared" si="645"/>
        <v/>
      </c>
      <c r="HD60" s="379" t="str">
        <f t="shared" si="646"/>
        <v>10F</v>
      </c>
      <c r="HE60" s="737" t="str">
        <f t="shared" si="647"/>
        <v>GTS-120</v>
      </c>
      <c r="HF60" s="749">
        <f t="shared" si="648"/>
        <v>875</v>
      </c>
      <c r="HG60" s="737" t="str">
        <f t="shared" si="649"/>
        <v>5%-7%</v>
      </c>
      <c r="HH60" s="90"/>
      <c r="HI60" s="374">
        <f>HH60*VLOOKUP(HE60,$B$156:$C$159,2,FALSE)</f>
        <v>0</v>
      </c>
      <c r="HJ60" s="24"/>
      <c r="HK60" s="24"/>
      <c r="HL60" s="403" t="str">
        <f t="shared" si="650"/>
        <v/>
      </c>
      <c r="HM60" s="987" t="str">
        <f t="shared" si="651"/>
        <v/>
      </c>
      <c r="HN60" s="25"/>
      <c r="HO60" s="744" t="str">
        <f t="shared" si="652"/>
        <v/>
      </c>
      <c r="HP60" s="379" t="str">
        <f t="shared" si="653"/>
        <v>10F</v>
      </c>
      <c r="HQ60" s="737" t="str">
        <f t="shared" si="654"/>
        <v>GTS-120</v>
      </c>
      <c r="HR60" s="749">
        <f t="shared" si="655"/>
        <v>875</v>
      </c>
      <c r="HS60" s="737" t="str">
        <f t="shared" si="656"/>
        <v>5%-7%</v>
      </c>
      <c r="HT60" s="90"/>
      <c r="HU60" s="374">
        <f>HT60*VLOOKUP(HQ60,$B$156:$C$159,2,FALSE)</f>
        <v>0</v>
      </c>
      <c r="HV60" s="24"/>
      <c r="HW60" s="24"/>
      <c r="HX60" s="403" t="str">
        <f t="shared" si="657"/>
        <v/>
      </c>
      <c r="HY60" s="987" t="str">
        <f t="shared" si="658"/>
        <v/>
      </c>
      <c r="HZ60" s="25"/>
      <c r="IA60" s="744" t="str">
        <f t="shared" si="659"/>
        <v/>
      </c>
      <c r="IB60" s="379" t="str">
        <f t="shared" si="660"/>
        <v>10F</v>
      </c>
      <c r="IC60" s="737" t="str">
        <f t="shared" si="661"/>
        <v>GTS-120</v>
      </c>
      <c r="ID60" s="749">
        <f t="shared" si="662"/>
        <v>875</v>
      </c>
      <c r="IE60" s="737" t="str">
        <f t="shared" si="663"/>
        <v>5%-7%</v>
      </c>
      <c r="IF60" s="90"/>
      <c r="IG60" s="374">
        <f>IF60*VLOOKUP(IC60,$B$156:$C$159,2,FALSE)</f>
        <v>0</v>
      </c>
      <c r="IH60" s="24"/>
      <c r="II60" s="24"/>
      <c r="IJ60" s="403" t="str">
        <f t="shared" si="664"/>
        <v/>
      </c>
      <c r="IK60" s="987" t="str">
        <f t="shared" si="665"/>
        <v/>
      </c>
      <c r="IL60" s="25"/>
      <c r="IM60" s="744" t="str">
        <f t="shared" si="666"/>
        <v/>
      </c>
      <c r="IN60" s="740">
        <f t="shared" si="667"/>
        <v>0</v>
      </c>
      <c r="IO60" s="988" t="str">
        <f t="shared" si="668"/>
        <v/>
      </c>
      <c r="IP60" s="379" t="str">
        <f t="shared" si="669"/>
        <v>10F</v>
      </c>
      <c r="IQ60" s="737" t="str">
        <f t="shared" si="670"/>
        <v>GTS-120</v>
      </c>
      <c r="IR60" s="749">
        <f t="shared" si="671"/>
        <v>875</v>
      </c>
      <c r="IS60" s="737" t="str">
        <f t="shared" si="672"/>
        <v>5%-7%</v>
      </c>
      <c r="IT60" s="90"/>
      <c r="IU60" s="374">
        <f>IT60*VLOOKUP(IQ60,$B$156:$C$159,2,FALSE)</f>
        <v>0</v>
      </c>
      <c r="IV60" s="24"/>
      <c r="IW60" s="24"/>
      <c r="IX60" s="403" t="str">
        <f t="shared" si="673"/>
        <v/>
      </c>
      <c r="IY60" s="987" t="str">
        <f t="shared" si="674"/>
        <v/>
      </c>
      <c r="IZ60" s="25"/>
      <c r="JA60" s="744" t="str">
        <f t="shared" si="675"/>
        <v/>
      </c>
      <c r="JB60" s="379" t="str">
        <f t="shared" si="676"/>
        <v>10F</v>
      </c>
      <c r="JC60" s="737" t="str">
        <f t="shared" si="677"/>
        <v>GTS-120</v>
      </c>
      <c r="JD60" s="749">
        <f t="shared" si="678"/>
        <v>875</v>
      </c>
      <c r="JE60" s="737" t="str">
        <f t="shared" si="679"/>
        <v>5%-7%</v>
      </c>
      <c r="JF60" s="90"/>
      <c r="JG60" s="374">
        <f>JF60*VLOOKUP(JC60,$B$156:$C$159,2,FALSE)</f>
        <v>0</v>
      </c>
      <c r="JH60" s="24"/>
      <c r="JI60" s="24"/>
      <c r="JJ60" s="403" t="str">
        <f t="shared" si="680"/>
        <v/>
      </c>
      <c r="JK60" s="987" t="str">
        <f t="shared" si="681"/>
        <v/>
      </c>
      <c r="JL60" s="25"/>
      <c r="JM60" s="744" t="str">
        <f t="shared" si="682"/>
        <v/>
      </c>
      <c r="JN60" s="379" t="str">
        <f t="shared" si="683"/>
        <v>10F</v>
      </c>
      <c r="JO60" s="737" t="str">
        <f t="shared" si="684"/>
        <v>GTS-120</v>
      </c>
      <c r="JP60" s="749">
        <f t="shared" si="685"/>
        <v>875</v>
      </c>
      <c r="JQ60" s="737" t="str">
        <f t="shared" si="686"/>
        <v>5%-7%</v>
      </c>
      <c r="JR60" s="90"/>
      <c r="JS60" s="374">
        <f>JR60*VLOOKUP(JO60,$B$156:$C$159,2,FALSE)</f>
        <v>0</v>
      </c>
      <c r="JT60" s="24"/>
      <c r="JU60" s="24"/>
      <c r="JV60" s="403" t="str">
        <f t="shared" si="687"/>
        <v/>
      </c>
      <c r="JW60" s="987" t="str">
        <f t="shared" si="688"/>
        <v/>
      </c>
      <c r="JX60" s="91"/>
      <c r="JY60" s="744" t="str">
        <f t="shared" si="689"/>
        <v/>
      </c>
      <c r="JZ60" s="379" t="str">
        <f t="shared" si="690"/>
        <v>10F</v>
      </c>
      <c r="KA60" s="737" t="str">
        <f t="shared" si="691"/>
        <v>GTS-120</v>
      </c>
      <c r="KB60" s="749">
        <f t="shared" si="692"/>
        <v>875</v>
      </c>
      <c r="KC60" s="737" t="str">
        <f t="shared" si="693"/>
        <v>5%-7%</v>
      </c>
      <c r="KD60" s="90"/>
      <c r="KE60" s="374">
        <f>KD60*VLOOKUP(KA60,$B$156:$C$159,2,FALSE)</f>
        <v>0</v>
      </c>
      <c r="KF60" s="24"/>
      <c r="KG60" s="24"/>
      <c r="KH60" s="403" t="str">
        <f t="shared" si="694"/>
        <v/>
      </c>
      <c r="KI60" s="987" t="str">
        <f t="shared" si="695"/>
        <v/>
      </c>
      <c r="KJ60" s="25"/>
      <c r="KK60" s="744" t="str">
        <f t="shared" si="696"/>
        <v/>
      </c>
      <c r="KL60" s="379" t="str">
        <f t="shared" si="697"/>
        <v>10F</v>
      </c>
      <c r="KM60" s="737" t="str">
        <f t="shared" si="698"/>
        <v>GTS-120</v>
      </c>
      <c r="KN60" s="749">
        <f t="shared" si="699"/>
        <v>875</v>
      </c>
      <c r="KO60" s="737" t="str">
        <f t="shared" si="700"/>
        <v>5%-7%</v>
      </c>
      <c r="KP60" s="90"/>
      <c r="KQ60" s="374">
        <f>KP60*VLOOKUP(KM60,$B$156:$C$159,2,FALSE)</f>
        <v>0</v>
      </c>
      <c r="KR60" s="24"/>
      <c r="KS60" s="24"/>
      <c r="KT60" s="403" t="str">
        <f t="shared" si="701"/>
        <v/>
      </c>
      <c r="KU60" s="987" t="str">
        <f t="shared" si="702"/>
        <v/>
      </c>
      <c r="KV60" s="25"/>
      <c r="KW60" s="744" t="str">
        <f t="shared" si="703"/>
        <v/>
      </c>
      <c r="KX60" s="740">
        <f t="shared" si="704"/>
        <v>0</v>
      </c>
      <c r="KY60" s="988" t="str">
        <f t="shared" si="705"/>
        <v/>
      </c>
    </row>
    <row r="61" spans="1:311">
      <c r="A61" s="86"/>
      <c r="B61" s="755"/>
      <c r="C61" s="582"/>
      <c r="D61" s="582"/>
      <c r="E61" s="582"/>
      <c r="F61" s="582"/>
      <c r="G61" s="582"/>
      <c r="H61" s="582"/>
      <c r="I61" s="582"/>
      <c r="J61" s="582"/>
      <c r="K61" s="582"/>
      <c r="L61" s="582"/>
      <c r="M61" s="584"/>
      <c r="N61" s="583"/>
      <c r="O61" s="582"/>
      <c r="P61" s="582"/>
      <c r="Q61" s="582"/>
      <c r="R61" s="582"/>
      <c r="S61" s="582"/>
      <c r="T61" s="582"/>
      <c r="U61" s="582"/>
      <c r="V61" s="582"/>
      <c r="W61" s="582"/>
      <c r="X61" s="582"/>
      <c r="Y61" s="582"/>
      <c r="Z61" s="582"/>
      <c r="AA61" s="582"/>
      <c r="AB61" s="582"/>
      <c r="AC61" s="582"/>
      <c r="AD61" s="582"/>
      <c r="AE61" s="582"/>
      <c r="AF61" s="582"/>
      <c r="AG61" s="582"/>
      <c r="AH61" s="582"/>
      <c r="AI61" s="582"/>
      <c r="AJ61" s="582"/>
      <c r="AK61" s="582"/>
      <c r="AL61" s="582"/>
      <c r="AM61" s="582"/>
      <c r="AN61" s="582"/>
      <c r="AO61" s="582"/>
      <c r="AP61" s="582"/>
      <c r="AQ61" s="582"/>
      <c r="AR61" s="582"/>
      <c r="AS61" s="582"/>
      <c r="AT61" s="582"/>
      <c r="AU61" s="582"/>
      <c r="AV61" s="582"/>
      <c r="AW61" s="582"/>
      <c r="AX61" s="582"/>
      <c r="AY61" s="582"/>
      <c r="AZ61" s="582"/>
      <c r="BA61" s="582"/>
      <c r="BB61" s="582"/>
      <c r="BC61" s="582"/>
      <c r="BD61" s="582"/>
      <c r="BE61" s="582"/>
      <c r="BF61" s="582"/>
      <c r="BG61" s="582"/>
      <c r="BH61" s="582"/>
      <c r="BI61" s="582"/>
      <c r="BJ61" s="582"/>
      <c r="BK61" s="582"/>
      <c r="BL61" s="583"/>
      <c r="BM61" s="582"/>
      <c r="BN61" s="582"/>
      <c r="BO61" s="582"/>
      <c r="BP61" s="582"/>
      <c r="BQ61" s="582"/>
      <c r="BR61" s="582"/>
      <c r="BS61" s="582"/>
      <c r="BT61" s="582"/>
      <c r="BU61" s="582"/>
      <c r="BV61" s="582"/>
      <c r="BW61" s="584"/>
      <c r="BX61" s="583"/>
      <c r="BY61" s="582"/>
      <c r="BZ61" s="582"/>
      <c r="CA61" s="582"/>
      <c r="CB61" s="582"/>
      <c r="CC61" s="582"/>
      <c r="CD61" s="582"/>
      <c r="CE61" s="582"/>
      <c r="CF61" s="582"/>
      <c r="CG61" s="582"/>
      <c r="CH61" s="582"/>
      <c r="CI61" s="582"/>
      <c r="CJ61" s="582"/>
      <c r="CK61" s="582"/>
      <c r="CL61" s="582"/>
      <c r="CM61" s="582"/>
      <c r="CN61" s="582"/>
      <c r="CO61" s="582"/>
      <c r="CP61" s="582"/>
      <c r="CQ61" s="582"/>
      <c r="CR61" s="582"/>
      <c r="CS61" s="582"/>
      <c r="CT61" s="582"/>
      <c r="CU61" s="582"/>
      <c r="CV61" s="582"/>
      <c r="CW61" s="582"/>
      <c r="CX61" s="582"/>
      <c r="CY61" s="582"/>
      <c r="CZ61" s="582"/>
      <c r="DA61" s="582"/>
      <c r="DB61" s="582"/>
      <c r="DC61" s="582"/>
      <c r="DD61" s="582"/>
      <c r="DE61" s="582"/>
      <c r="DF61" s="582"/>
      <c r="DG61" s="582"/>
      <c r="DH61" s="582"/>
      <c r="DI61" s="582"/>
      <c r="DJ61" s="582"/>
      <c r="DK61" s="582"/>
      <c r="DL61" s="582"/>
      <c r="DM61" s="582"/>
      <c r="DN61" s="582"/>
      <c r="DO61" s="582"/>
      <c r="DP61" s="582"/>
      <c r="DQ61" s="582"/>
      <c r="DR61" s="582"/>
      <c r="DS61" s="582"/>
      <c r="DT61" s="582"/>
      <c r="DU61" s="582"/>
      <c r="DV61" s="583"/>
      <c r="DW61" s="582"/>
      <c r="DX61" s="582"/>
      <c r="DY61" s="582"/>
      <c r="DZ61" s="582"/>
      <c r="EA61" s="582"/>
      <c r="EB61" s="582"/>
      <c r="EC61" s="582"/>
      <c r="ED61" s="582"/>
      <c r="EE61" s="582"/>
      <c r="EF61" s="582"/>
      <c r="EG61" s="584"/>
      <c r="EH61" s="583"/>
      <c r="EI61" s="582"/>
      <c r="EJ61" s="582"/>
      <c r="EK61" s="582"/>
      <c r="EL61" s="582"/>
      <c r="EM61" s="582"/>
      <c r="EN61" s="582"/>
      <c r="EO61" s="582"/>
      <c r="EP61" s="582"/>
      <c r="EQ61" s="582"/>
      <c r="ER61" s="582"/>
      <c r="ES61" s="582"/>
      <c r="ET61" s="582"/>
      <c r="EU61" s="582"/>
      <c r="EV61" s="582"/>
      <c r="EW61" s="582"/>
      <c r="EX61" s="582"/>
      <c r="EY61" s="582"/>
      <c r="EZ61" s="582"/>
      <c r="FA61" s="582"/>
      <c r="FB61" s="582"/>
      <c r="FC61" s="582"/>
      <c r="FD61" s="582"/>
      <c r="FE61" s="582"/>
      <c r="FF61" s="582"/>
      <c r="FG61" s="582"/>
      <c r="FH61" s="582"/>
      <c r="FI61" s="582"/>
      <c r="FJ61" s="582"/>
      <c r="FK61" s="582"/>
      <c r="FL61" s="582"/>
      <c r="FM61" s="582"/>
      <c r="FN61" s="582"/>
      <c r="FO61" s="582"/>
      <c r="FP61" s="582"/>
      <c r="FQ61" s="582"/>
      <c r="FR61" s="582"/>
      <c r="FS61" s="582"/>
      <c r="FT61" s="582"/>
      <c r="FU61" s="582"/>
      <c r="FV61" s="582"/>
      <c r="FW61" s="582"/>
      <c r="FX61" s="582"/>
      <c r="FY61" s="582"/>
      <c r="FZ61" s="582"/>
      <c r="GA61" s="582"/>
      <c r="GB61" s="582"/>
      <c r="GC61" s="582"/>
      <c r="GD61" s="582"/>
      <c r="GE61" s="582"/>
      <c r="GF61" s="583"/>
      <c r="GG61" s="582"/>
      <c r="GH61" s="582"/>
      <c r="GI61" s="582"/>
      <c r="GJ61" s="582"/>
      <c r="GK61" s="582"/>
      <c r="GL61" s="582"/>
      <c r="GM61" s="582"/>
      <c r="GN61" s="582"/>
      <c r="GO61" s="582"/>
      <c r="GP61" s="582"/>
      <c r="GQ61" s="584"/>
      <c r="GR61" s="583"/>
      <c r="GS61" s="582"/>
      <c r="GT61" s="582"/>
      <c r="GU61" s="582"/>
      <c r="GV61" s="582"/>
      <c r="GW61" s="582"/>
      <c r="GX61" s="582"/>
      <c r="GY61" s="582"/>
      <c r="GZ61" s="582"/>
      <c r="HA61" s="582"/>
      <c r="HB61" s="582"/>
      <c r="HC61" s="582"/>
      <c r="HD61" s="582"/>
      <c r="HE61" s="582"/>
      <c r="HF61" s="582"/>
      <c r="HG61" s="582"/>
      <c r="HH61" s="582"/>
      <c r="HI61" s="582"/>
      <c r="HJ61" s="582"/>
      <c r="HK61" s="582"/>
      <c r="HL61" s="582"/>
      <c r="HM61" s="582"/>
      <c r="HN61" s="582"/>
      <c r="HO61" s="582"/>
      <c r="HP61" s="582"/>
      <c r="HQ61" s="582"/>
      <c r="HR61" s="582"/>
      <c r="HS61" s="582"/>
      <c r="HT61" s="582"/>
      <c r="HU61" s="582"/>
      <c r="HV61" s="582"/>
      <c r="HW61" s="582"/>
      <c r="HX61" s="582"/>
      <c r="HY61" s="582"/>
      <c r="HZ61" s="582"/>
      <c r="IA61" s="582"/>
      <c r="IB61" s="582"/>
      <c r="IC61" s="582"/>
      <c r="ID61" s="582"/>
      <c r="IE61" s="582"/>
      <c r="IF61" s="582"/>
      <c r="IG61" s="582"/>
      <c r="IH61" s="582"/>
      <c r="II61" s="582"/>
      <c r="IJ61" s="582"/>
      <c r="IK61" s="582"/>
      <c r="IL61" s="582"/>
      <c r="IM61" s="582"/>
      <c r="IN61" s="582"/>
      <c r="IO61" s="582"/>
      <c r="IP61" s="583"/>
      <c r="IQ61" s="582"/>
      <c r="IR61" s="582"/>
      <c r="IS61" s="582"/>
      <c r="IT61" s="582"/>
      <c r="IU61" s="582"/>
      <c r="IV61" s="582"/>
      <c r="IW61" s="582"/>
      <c r="IX61" s="582"/>
      <c r="IY61" s="582"/>
      <c r="IZ61" s="582"/>
      <c r="JA61" s="584"/>
      <c r="JB61" s="583"/>
      <c r="JC61" s="582"/>
      <c r="JD61" s="582"/>
      <c r="JE61" s="582"/>
      <c r="JF61" s="582"/>
      <c r="JG61" s="582"/>
      <c r="JH61" s="582"/>
      <c r="JI61" s="582"/>
      <c r="JJ61" s="582"/>
      <c r="JK61" s="582"/>
      <c r="JL61" s="582"/>
      <c r="JM61" s="582"/>
      <c r="JN61" s="582"/>
      <c r="JO61" s="582"/>
      <c r="JP61" s="582"/>
      <c r="JQ61" s="582"/>
      <c r="JR61" s="582"/>
      <c r="JS61" s="582"/>
      <c r="JT61" s="582"/>
      <c r="JU61" s="582"/>
      <c r="JV61" s="582"/>
      <c r="JW61" s="582"/>
      <c r="JX61" s="582"/>
      <c r="JY61" s="582"/>
      <c r="JZ61" s="582"/>
      <c r="KA61" s="582"/>
      <c r="KB61" s="582"/>
      <c r="KC61" s="582"/>
      <c r="KD61" s="582"/>
      <c r="KE61" s="582"/>
      <c r="KF61" s="582"/>
      <c r="KG61" s="582"/>
      <c r="KH61" s="582"/>
      <c r="KI61" s="582"/>
      <c r="KJ61" s="582"/>
      <c r="KK61" s="582"/>
      <c r="KL61" s="582"/>
      <c r="KM61" s="582"/>
      <c r="KN61" s="582"/>
      <c r="KO61" s="582"/>
      <c r="KP61" s="582"/>
      <c r="KQ61" s="582"/>
      <c r="KR61" s="582"/>
      <c r="KS61" s="582"/>
      <c r="KT61" s="582"/>
      <c r="KU61" s="582"/>
      <c r="KV61" s="582"/>
      <c r="KW61" s="582"/>
      <c r="KX61" s="582"/>
      <c r="KY61" s="582"/>
    </row>
    <row r="62" spans="1:311" ht="31.5">
      <c r="A62" s="86"/>
      <c r="B62" s="1282" t="s">
        <v>254</v>
      </c>
      <c r="C62" s="1283"/>
      <c r="D62" s="1283"/>
      <c r="E62" s="1283"/>
      <c r="F62" s="1283"/>
      <c r="G62" s="1283"/>
      <c r="H62" s="1283"/>
      <c r="I62" s="1283"/>
      <c r="J62" s="1283"/>
      <c r="K62" s="1283"/>
      <c r="L62" s="1284"/>
      <c r="M62" s="23">
        <f>H2</f>
        <v>46300</v>
      </c>
      <c r="N62" s="1282" t="s">
        <v>254</v>
      </c>
      <c r="O62" s="1283"/>
      <c r="P62" s="1283"/>
      <c r="Q62" s="1283"/>
      <c r="R62" s="1283"/>
      <c r="S62" s="1283"/>
      <c r="T62" s="1283"/>
      <c r="U62" s="1283"/>
      <c r="V62" s="1283"/>
      <c r="W62" s="1283"/>
      <c r="X62" s="1284"/>
      <c r="Y62" s="386">
        <f>T2</f>
        <v>46301</v>
      </c>
      <c r="Z62" s="1282" t="s">
        <v>254</v>
      </c>
      <c r="AA62" s="1283"/>
      <c r="AB62" s="1283"/>
      <c r="AC62" s="1283"/>
      <c r="AD62" s="1283"/>
      <c r="AE62" s="1283"/>
      <c r="AF62" s="1283"/>
      <c r="AG62" s="1283"/>
      <c r="AH62" s="1283"/>
      <c r="AI62" s="1283"/>
      <c r="AJ62" s="1284"/>
      <c r="AK62" s="23">
        <f>AF2</f>
        <v>46302</v>
      </c>
      <c r="AL62" s="1282" t="s">
        <v>254</v>
      </c>
      <c r="AM62" s="1283"/>
      <c r="AN62" s="1283"/>
      <c r="AO62" s="1283"/>
      <c r="AP62" s="1283"/>
      <c r="AQ62" s="1283"/>
      <c r="AR62" s="1283"/>
      <c r="AS62" s="1283"/>
      <c r="AT62" s="1283"/>
      <c r="AU62" s="1283"/>
      <c r="AV62" s="1284"/>
      <c r="AW62" s="23">
        <f>AR2</f>
        <v>46303</v>
      </c>
      <c r="AX62" s="1282" t="s">
        <v>254</v>
      </c>
      <c r="AY62" s="1283"/>
      <c r="AZ62" s="1283"/>
      <c r="BA62" s="1283"/>
      <c r="BB62" s="1283"/>
      <c r="BC62" s="1283"/>
      <c r="BD62" s="1283"/>
      <c r="BE62" s="1283"/>
      <c r="BF62" s="1283"/>
      <c r="BG62" s="1283"/>
      <c r="BH62" s="1284"/>
      <c r="BI62" s="386">
        <f>BD2</f>
        <v>46304</v>
      </c>
      <c r="BJ62" s="163" t="s">
        <v>320</v>
      </c>
      <c r="BK62" s="129" t="s">
        <v>316</v>
      </c>
      <c r="BL62" s="1282" t="s">
        <v>254</v>
      </c>
      <c r="BM62" s="1283"/>
      <c r="BN62" s="1283"/>
      <c r="BO62" s="1283"/>
      <c r="BP62" s="1283"/>
      <c r="BQ62" s="1283"/>
      <c r="BR62" s="1283"/>
      <c r="BS62" s="1283"/>
      <c r="BT62" s="1283"/>
      <c r="BU62" s="1283"/>
      <c r="BV62" s="1284"/>
      <c r="BW62" s="23">
        <f>BR2</f>
        <v>46307</v>
      </c>
      <c r="BX62" s="1282" t="s">
        <v>254</v>
      </c>
      <c r="BY62" s="1283"/>
      <c r="BZ62" s="1283"/>
      <c r="CA62" s="1283"/>
      <c r="CB62" s="1283"/>
      <c r="CC62" s="1283"/>
      <c r="CD62" s="1283"/>
      <c r="CE62" s="1283"/>
      <c r="CF62" s="1283"/>
      <c r="CG62" s="1283"/>
      <c r="CH62" s="1284"/>
      <c r="CI62" s="386">
        <f>CD2</f>
        <v>46308</v>
      </c>
      <c r="CJ62" s="1282" t="s">
        <v>254</v>
      </c>
      <c r="CK62" s="1283"/>
      <c r="CL62" s="1283"/>
      <c r="CM62" s="1283"/>
      <c r="CN62" s="1283"/>
      <c r="CO62" s="1283"/>
      <c r="CP62" s="1283"/>
      <c r="CQ62" s="1283"/>
      <c r="CR62" s="1283"/>
      <c r="CS62" s="1283"/>
      <c r="CT62" s="1284"/>
      <c r="CU62" s="23">
        <f>CP2</f>
        <v>46309</v>
      </c>
      <c r="CV62" s="1282" t="s">
        <v>254</v>
      </c>
      <c r="CW62" s="1283"/>
      <c r="CX62" s="1283"/>
      <c r="CY62" s="1283"/>
      <c r="CZ62" s="1283"/>
      <c r="DA62" s="1283"/>
      <c r="DB62" s="1283"/>
      <c r="DC62" s="1283"/>
      <c r="DD62" s="1283"/>
      <c r="DE62" s="1283"/>
      <c r="DF62" s="1284"/>
      <c r="DG62" s="23">
        <f>DB2</f>
        <v>46310</v>
      </c>
      <c r="DH62" s="1282" t="s">
        <v>254</v>
      </c>
      <c r="DI62" s="1283"/>
      <c r="DJ62" s="1283"/>
      <c r="DK62" s="1283"/>
      <c r="DL62" s="1283"/>
      <c r="DM62" s="1283"/>
      <c r="DN62" s="1283"/>
      <c r="DO62" s="1283"/>
      <c r="DP62" s="1283"/>
      <c r="DQ62" s="1283"/>
      <c r="DR62" s="1284"/>
      <c r="DS62" s="386">
        <f>DN2</f>
        <v>46311</v>
      </c>
      <c r="DT62" s="128" t="s">
        <v>320</v>
      </c>
      <c r="DU62" s="129" t="s">
        <v>316</v>
      </c>
      <c r="DV62" s="1282" t="s">
        <v>254</v>
      </c>
      <c r="DW62" s="1283"/>
      <c r="DX62" s="1283"/>
      <c r="DY62" s="1283"/>
      <c r="DZ62" s="1283"/>
      <c r="EA62" s="1283"/>
      <c r="EB62" s="1283"/>
      <c r="EC62" s="1283"/>
      <c r="ED62" s="1283"/>
      <c r="EE62" s="1283"/>
      <c r="EF62" s="1284"/>
      <c r="EG62" s="23">
        <f>EB2</f>
        <v>46314</v>
      </c>
      <c r="EH62" s="1282" t="s">
        <v>254</v>
      </c>
      <c r="EI62" s="1283"/>
      <c r="EJ62" s="1283"/>
      <c r="EK62" s="1283"/>
      <c r="EL62" s="1283"/>
      <c r="EM62" s="1283"/>
      <c r="EN62" s="1283"/>
      <c r="EO62" s="1283"/>
      <c r="EP62" s="1283"/>
      <c r="EQ62" s="1283"/>
      <c r="ER62" s="1284"/>
      <c r="ES62" s="386">
        <f>EN2</f>
        <v>46315</v>
      </c>
      <c r="ET62" s="1282" t="s">
        <v>254</v>
      </c>
      <c r="EU62" s="1283"/>
      <c r="EV62" s="1283"/>
      <c r="EW62" s="1283"/>
      <c r="EX62" s="1283"/>
      <c r="EY62" s="1283"/>
      <c r="EZ62" s="1283"/>
      <c r="FA62" s="1283"/>
      <c r="FB62" s="1283"/>
      <c r="FC62" s="1283"/>
      <c r="FD62" s="1284"/>
      <c r="FE62" s="23">
        <f>EZ2</f>
        <v>46316</v>
      </c>
      <c r="FF62" s="1282" t="s">
        <v>254</v>
      </c>
      <c r="FG62" s="1283"/>
      <c r="FH62" s="1283"/>
      <c r="FI62" s="1283"/>
      <c r="FJ62" s="1283"/>
      <c r="FK62" s="1283"/>
      <c r="FL62" s="1283"/>
      <c r="FM62" s="1283"/>
      <c r="FN62" s="1283"/>
      <c r="FO62" s="1283"/>
      <c r="FP62" s="1284"/>
      <c r="FQ62" s="23">
        <f>FL2</f>
        <v>46317</v>
      </c>
      <c r="FR62" s="1282" t="s">
        <v>254</v>
      </c>
      <c r="FS62" s="1283"/>
      <c r="FT62" s="1283"/>
      <c r="FU62" s="1283"/>
      <c r="FV62" s="1283"/>
      <c r="FW62" s="1283"/>
      <c r="FX62" s="1283"/>
      <c r="FY62" s="1283"/>
      <c r="FZ62" s="1283"/>
      <c r="GA62" s="1283"/>
      <c r="GB62" s="1284"/>
      <c r="GC62" s="386">
        <f>FX2</f>
        <v>46318</v>
      </c>
      <c r="GD62" s="128" t="s">
        <v>320</v>
      </c>
      <c r="GE62" s="129" t="s">
        <v>316</v>
      </c>
      <c r="GF62" s="1282" t="s">
        <v>254</v>
      </c>
      <c r="GG62" s="1283"/>
      <c r="GH62" s="1283"/>
      <c r="GI62" s="1283"/>
      <c r="GJ62" s="1283"/>
      <c r="GK62" s="1283"/>
      <c r="GL62" s="1283"/>
      <c r="GM62" s="1283"/>
      <c r="GN62" s="1283"/>
      <c r="GO62" s="1283"/>
      <c r="GP62" s="1284"/>
      <c r="GQ62" s="23">
        <f>GL2</f>
        <v>46321</v>
      </c>
      <c r="GR62" s="1282" t="s">
        <v>254</v>
      </c>
      <c r="GS62" s="1283"/>
      <c r="GT62" s="1283"/>
      <c r="GU62" s="1283"/>
      <c r="GV62" s="1283"/>
      <c r="GW62" s="1283"/>
      <c r="GX62" s="1283"/>
      <c r="GY62" s="1283"/>
      <c r="GZ62" s="1283"/>
      <c r="HA62" s="1283"/>
      <c r="HB62" s="1284"/>
      <c r="HC62" s="386">
        <f>GX2</f>
        <v>46322</v>
      </c>
      <c r="HD62" s="1282" t="s">
        <v>254</v>
      </c>
      <c r="HE62" s="1283"/>
      <c r="HF62" s="1283"/>
      <c r="HG62" s="1283"/>
      <c r="HH62" s="1283"/>
      <c r="HI62" s="1283"/>
      <c r="HJ62" s="1283"/>
      <c r="HK62" s="1283"/>
      <c r="HL62" s="1283"/>
      <c r="HM62" s="1283"/>
      <c r="HN62" s="1284"/>
      <c r="HO62" s="23">
        <f>HJ2</f>
        <v>46323</v>
      </c>
      <c r="HP62" s="1282" t="s">
        <v>254</v>
      </c>
      <c r="HQ62" s="1283"/>
      <c r="HR62" s="1283"/>
      <c r="HS62" s="1283"/>
      <c r="HT62" s="1283"/>
      <c r="HU62" s="1283"/>
      <c r="HV62" s="1283"/>
      <c r="HW62" s="1283"/>
      <c r="HX62" s="1283"/>
      <c r="HY62" s="1283"/>
      <c r="HZ62" s="1284"/>
      <c r="IA62" s="23">
        <f>HV2</f>
        <v>46324</v>
      </c>
      <c r="IB62" s="1282" t="s">
        <v>254</v>
      </c>
      <c r="IC62" s="1283"/>
      <c r="ID62" s="1283"/>
      <c r="IE62" s="1283"/>
      <c r="IF62" s="1283"/>
      <c r="IG62" s="1283"/>
      <c r="IH62" s="1283"/>
      <c r="II62" s="1283"/>
      <c r="IJ62" s="1283"/>
      <c r="IK62" s="1283"/>
      <c r="IL62" s="1284"/>
      <c r="IM62" s="386">
        <f>IH2</f>
        <v>46325</v>
      </c>
      <c r="IN62" s="128" t="s">
        <v>320</v>
      </c>
      <c r="IO62" s="129" t="s">
        <v>316</v>
      </c>
      <c r="IP62" s="1282" t="s">
        <v>254</v>
      </c>
      <c r="IQ62" s="1283"/>
      <c r="IR62" s="1283"/>
      <c r="IS62" s="1283"/>
      <c r="IT62" s="1283"/>
      <c r="IU62" s="1283"/>
      <c r="IV62" s="1283"/>
      <c r="IW62" s="1283"/>
      <c r="IX62" s="1283"/>
      <c r="IY62" s="1283"/>
      <c r="IZ62" s="1284"/>
      <c r="JA62" s="23">
        <f>IV2</f>
        <v>46328</v>
      </c>
      <c r="JB62" s="1282" t="s">
        <v>254</v>
      </c>
      <c r="JC62" s="1283"/>
      <c r="JD62" s="1283"/>
      <c r="JE62" s="1283"/>
      <c r="JF62" s="1283"/>
      <c r="JG62" s="1283"/>
      <c r="JH62" s="1283"/>
      <c r="JI62" s="1283"/>
      <c r="JJ62" s="1283"/>
      <c r="JK62" s="1283"/>
      <c r="JL62" s="1284"/>
      <c r="JM62" s="386">
        <f>JH2</f>
        <v>46329</v>
      </c>
      <c r="JN62" s="1282" t="s">
        <v>254</v>
      </c>
      <c r="JO62" s="1283"/>
      <c r="JP62" s="1283"/>
      <c r="JQ62" s="1283"/>
      <c r="JR62" s="1283"/>
      <c r="JS62" s="1283"/>
      <c r="JT62" s="1283"/>
      <c r="JU62" s="1283"/>
      <c r="JV62" s="1283"/>
      <c r="JW62" s="1283"/>
      <c r="JX62" s="1284"/>
      <c r="JY62" s="23">
        <f>JT2</f>
        <v>46330</v>
      </c>
      <c r="JZ62" s="1282" t="s">
        <v>254</v>
      </c>
      <c r="KA62" s="1283"/>
      <c r="KB62" s="1283"/>
      <c r="KC62" s="1283"/>
      <c r="KD62" s="1283"/>
      <c r="KE62" s="1283"/>
      <c r="KF62" s="1283"/>
      <c r="KG62" s="1283"/>
      <c r="KH62" s="1283"/>
      <c r="KI62" s="1283"/>
      <c r="KJ62" s="1284"/>
      <c r="KK62" s="23">
        <f>KF2</f>
        <v>46331</v>
      </c>
      <c r="KL62" s="1282" t="s">
        <v>254</v>
      </c>
      <c r="KM62" s="1283"/>
      <c r="KN62" s="1283"/>
      <c r="KO62" s="1283"/>
      <c r="KP62" s="1283"/>
      <c r="KQ62" s="1283"/>
      <c r="KR62" s="1283"/>
      <c r="KS62" s="1283"/>
      <c r="KT62" s="1283"/>
      <c r="KU62" s="1283"/>
      <c r="KV62" s="1284"/>
      <c r="KW62" s="386">
        <f>KR2</f>
        <v>46332</v>
      </c>
      <c r="KX62" s="128" t="s">
        <v>320</v>
      </c>
      <c r="KY62" s="129" t="s">
        <v>316</v>
      </c>
    </row>
    <row r="63" spans="1:311" ht="47.25">
      <c r="A63" s="86"/>
      <c r="B63" s="756" t="s">
        <v>32</v>
      </c>
      <c r="C63" s="77" t="s">
        <v>35</v>
      </c>
      <c r="D63" s="78" t="s">
        <v>321</v>
      </c>
      <c r="E63" s="78" t="s">
        <v>322</v>
      </c>
      <c r="F63" s="79" t="s">
        <v>323</v>
      </c>
      <c r="G63" s="79" t="s">
        <v>324</v>
      </c>
      <c r="H63" s="78" t="s">
        <v>325</v>
      </c>
      <c r="I63" s="78" t="s">
        <v>326</v>
      </c>
      <c r="J63" s="122" t="s">
        <v>327</v>
      </c>
      <c r="K63" s="122" t="s">
        <v>328</v>
      </c>
      <c r="L63" s="78" t="s">
        <v>3</v>
      </c>
      <c r="M63" s="80" t="s">
        <v>329</v>
      </c>
      <c r="N63" s="76" t="s">
        <v>32</v>
      </c>
      <c r="O63" s="77" t="s">
        <v>35</v>
      </c>
      <c r="P63" s="78" t="s">
        <v>321</v>
      </c>
      <c r="Q63" s="78" t="s">
        <v>322</v>
      </c>
      <c r="R63" s="79" t="s">
        <v>323</v>
      </c>
      <c r="S63" s="79" t="s">
        <v>324</v>
      </c>
      <c r="T63" s="78" t="s">
        <v>325</v>
      </c>
      <c r="U63" s="78" t="s">
        <v>326</v>
      </c>
      <c r="V63" s="122" t="s">
        <v>327</v>
      </c>
      <c r="W63" s="122" t="s">
        <v>328</v>
      </c>
      <c r="X63" s="78" t="s">
        <v>3</v>
      </c>
      <c r="Y63" s="80" t="s">
        <v>329</v>
      </c>
      <c r="Z63" s="76" t="s">
        <v>32</v>
      </c>
      <c r="AA63" s="77" t="s">
        <v>35</v>
      </c>
      <c r="AB63" s="78" t="s">
        <v>321</v>
      </c>
      <c r="AC63" s="78" t="s">
        <v>322</v>
      </c>
      <c r="AD63" s="79" t="s">
        <v>323</v>
      </c>
      <c r="AE63" s="79" t="s">
        <v>324</v>
      </c>
      <c r="AF63" s="78" t="s">
        <v>325</v>
      </c>
      <c r="AG63" s="78" t="s">
        <v>326</v>
      </c>
      <c r="AH63" s="122" t="s">
        <v>327</v>
      </c>
      <c r="AI63" s="122" t="s">
        <v>328</v>
      </c>
      <c r="AJ63" s="78" t="s">
        <v>3</v>
      </c>
      <c r="AK63" s="80" t="s">
        <v>329</v>
      </c>
      <c r="AL63" s="76" t="s">
        <v>32</v>
      </c>
      <c r="AM63" s="77" t="s">
        <v>35</v>
      </c>
      <c r="AN63" s="78" t="s">
        <v>321</v>
      </c>
      <c r="AO63" s="78" t="s">
        <v>322</v>
      </c>
      <c r="AP63" s="79" t="s">
        <v>323</v>
      </c>
      <c r="AQ63" s="79" t="s">
        <v>324</v>
      </c>
      <c r="AR63" s="78" t="s">
        <v>325</v>
      </c>
      <c r="AS63" s="78" t="s">
        <v>326</v>
      </c>
      <c r="AT63" s="122" t="s">
        <v>327</v>
      </c>
      <c r="AU63" s="122" t="s">
        <v>328</v>
      </c>
      <c r="AV63" s="78" t="s">
        <v>3</v>
      </c>
      <c r="AW63" s="80" t="s">
        <v>329</v>
      </c>
      <c r="AX63" s="76" t="s">
        <v>32</v>
      </c>
      <c r="AY63" s="77" t="s">
        <v>35</v>
      </c>
      <c r="AZ63" s="78" t="s">
        <v>321</v>
      </c>
      <c r="BA63" s="78" t="s">
        <v>322</v>
      </c>
      <c r="BB63" s="79" t="s">
        <v>323</v>
      </c>
      <c r="BC63" s="79" t="s">
        <v>324</v>
      </c>
      <c r="BD63" s="78" t="s">
        <v>325</v>
      </c>
      <c r="BE63" s="78" t="s">
        <v>326</v>
      </c>
      <c r="BF63" s="122" t="s">
        <v>327</v>
      </c>
      <c r="BG63" s="122" t="s">
        <v>328</v>
      </c>
      <c r="BH63" s="78" t="s">
        <v>3</v>
      </c>
      <c r="BI63" s="80" t="s">
        <v>329</v>
      </c>
      <c r="BJ63" s="164"/>
      <c r="BK63" s="24"/>
      <c r="BL63" s="76" t="s">
        <v>32</v>
      </c>
      <c r="BM63" s="77" t="s">
        <v>35</v>
      </c>
      <c r="BN63" s="78" t="s">
        <v>321</v>
      </c>
      <c r="BO63" s="78" t="s">
        <v>322</v>
      </c>
      <c r="BP63" s="79" t="s">
        <v>323</v>
      </c>
      <c r="BQ63" s="79" t="s">
        <v>324</v>
      </c>
      <c r="BR63" s="78" t="s">
        <v>325</v>
      </c>
      <c r="BS63" s="78" t="s">
        <v>326</v>
      </c>
      <c r="BT63" s="122" t="s">
        <v>327</v>
      </c>
      <c r="BU63" s="122" t="s">
        <v>328</v>
      </c>
      <c r="BV63" s="78" t="s">
        <v>3</v>
      </c>
      <c r="BW63" s="80" t="s">
        <v>329</v>
      </c>
      <c r="BX63" s="76" t="s">
        <v>32</v>
      </c>
      <c r="BY63" s="77" t="s">
        <v>35</v>
      </c>
      <c r="BZ63" s="78" t="s">
        <v>321</v>
      </c>
      <c r="CA63" s="78" t="s">
        <v>322</v>
      </c>
      <c r="CB63" s="79" t="s">
        <v>323</v>
      </c>
      <c r="CC63" s="79" t="s">
        <v>324</v>
      </c>
      <c r="CD63" s="78" t="s">
        <v>325</v>
      </c>
      <c r="CE63" s="78" t="s">
        <v>326</v>
      </c>
      <c r="CF63" s="122" t="s">
        <v>327</v>
      </c>
      <c r="CG63" s="122" t="s">
        <v>328</v>
      </c>
      <c r="CH63" s="78" t="s">
        <v>3</v>
      </c>
      <c r="CI63" s="80" t="s">
        <v>329</v>
      </c>
      <c r="CJ63" s="76" t="s">
        <v>32</v>
      </c>
      <c r="CK63" s="77" t="s">
        <v>35</v>
      </c>
      <c r="CL63" s="78" t="s">
        <v>321</v>
      </c>
      <c r="CM63" s="78" t="s">
        <v>322</v>
      </c>
      <c r="CN63" s="79" t="s">
        <v>323</v>
      </c>
      <c r="CO63" s="79" t="s">
        <v>324</v>
      </c>
      <c r="CP63" s="78" t="s">
        <v>325</v>
      </c>
      <c r="CQ63" s="78" t="s">
        <v>326</v>
      </c>
      <c r="CR63" s="122" t="s">
        <v>327</v>
      </c>
      <c r="CS63" s="122" t="s">
        <v>328</v>
      </c>
      <c r="CT63" s="78" t="s">
        <v>3</v>
      </c>
      <c r="CU63" s="80" t="s">
        <v>329</v>
      </c>
      <c r="CV63" s="76" t="s">
        <v>32</v>
      </c>
      <c r="CW63" s="77" t="s">
        <v>35</v>
      </c>
      <c r="CX63" s="78" t="s">
        <v>321</v>
      </c>
      <c r="CY63" s="78" t="s">
        <v>322</v>
      </c>
      <c r="CZ63" s="79" t="s">
        <v>323</v>
      </c>
      <c r="DA63" s="79" t="s">
        <v>324</v>
      </c>
      <c r="DB63" s="78" t="s">
        <v>325</v>
      </c>
      <c r="DC63" s="78" t="s">
        <v>326</v>
      </c>
      <c r="DD63" s="122" t="s">
        <v>327</v>
      </c>
      <c r="DE63" s="122" t="s">
        <v>328</v>
      </c>
      <c r="DF63" s="78" t="s">
        <v>3</v>
      </c>
      <c r="DG63" s="80" t="s">
        <v>329</v>
      </c>
      <c r="DH63" s="76" t="s">
        <v>32</v>
      </c>
      <c r="DI63" s="77" t="s">
        <v>35</v>
      </c>
      <c r="DJ63" s="78" t="s">
        <v>321</v>
      </c>
      <c r="DK63" s="78" t="s">
        <v>322</v>
      </c>
      <c r="DL63" s="79" t="s">
        <v>323</v>
      </c>
      <c r="DM63" s="79" t="s">
        <v>324</v>
      </c>
      <c r="DN63" s="78" t="s">
        <v>325</v>
      </c>
      <c r="DO63" s="78" t="s">
        <v>326</v>
      </c>
      <c r="DP63" s="122" t="s">
        <v>327</v>
      </c>
      <c r="DQ63" s="122" t="s">
        <v>328</v>
      </c>
      <c r="DR63" s="78" t="s">
        <v>3</v>
      </c>
      <c r="DS63" s="80" t="s">
        <v>329</v>
      </c>
      <c r="DT63" s="130"/>
      <c r="DU63" s="24"/>
      <c r="DV63" s="76" t="s">
        <v>32</v>
      </c>
      <c r="DW63" s="77" t="s">
        <v>35</v>
      </c>
      <c r="DX63" s="78" t="s">
        <v>321</v>
      </c>
      <c r="DY63" s="78" t="s">
        <v>322</v>
      </c>
      <c r="DZ63" s="79" t="s">
        <v>323</v>
      </c>
      <c r="EA63" s="79" t="s">
        <v>324</v>
      </c>
      <c r="EB63" s="78" t="s">
        <v>325</v>
      </c>
      <c r="EC63" s="78" t="s">
        <v>326</v>
      </c>
      <c r="ED63" s="122" t="s">
        <v>327</v>
      </c>
      <c r="EE63" s="122" t="s">
        <v>328</v>
      </c>
      <c r="EF63" s="78" t="s">
        <v>3</v>
      </c>
      <c r="EG63" s="80" t="s">
        <v>329</v>
      </c>
      <c r="EH63" s="76" t="s">
        <v>32</v>
      </c>
      <c r="EI63" s="77" t="s">
        <v>35</v>
      </c>
      <c r="EJ63" s="78" t="s">
        <v>321</v>
      </c>
      <c r="EK63" s="78" t="s">
        <v>322</v>
      </c>
      <c r="EL63" s="79" t="s">
        <v>323</v>
      </c>
      <c r="EM63" s="79" t="s">
        <v>324</v>
      </c>
      <c r="EN63" s="78" t="s">
        <v>325</v>
      </c>
      <c r="EO63" s="78" t="s">
        <v>326</v>
      </c>
      <c r="EP63" s="122" t="s">
        <v>327</v>
      </c>
      <c r="EQ63" s="122" t="s">
        <v>328</v>
      </c>
      <c r="ER63" s="78" t="s">
        <v>3</v>
      </c>
      <c r="ES63" s="80" t="s">
        <v>329</v>
      </c>
      <c r="ET63" s="76" t="s">
        <v>32</v>
      </c>
      <c r="EU63" s="77" t="s">
        <v>35</v>
      </c>
      <c r="EV63" s="78" t="s">
        <v>321</v>
      </c>
      <c r="EW63" s="78" t="s">
        <v>322</v>
      </c>
      <c r="EX63" s="79" t="s">
        <v>323</v>
      </c>
      <c r="EY63" s="79" t="s">
        <v>324</v>
      </c>
      <c r="EZ63" s="78" t="s">
        <v>325</v>
      </c>
      <c r="FA63" s="78" t="s">
        <v>326</v>
      </c>
      <c r="FB63" s="122" t="s">
        <v>327</v>
      </c>
      <c r="FC63" s="122" t="s">
        <v>328</v>
      </c>
      <c r="FD63" s="78" t="s">
        <v>3</v>
      </c>
      <c r="FE63" s="80" t="s">
        <v>329</v>
      </c>
      <c r="FF63" s="76" t="s">
        <v>32</v>
      </c>
      <c r="FG63" s="77" t="s">
        <v>35</v>
      </c>
      <c r="FH63" s="78" t="s">
        <v>321</v>
      </c>
      <c r="FI63" s="78" t="s">
        <v>322</v>
      </c>
      <c r="FJ63" s="79" t="s">
        <v>323</v>
      </c>
      <c r="FK63" s="79" t="s">
        <v>324</v>
      </c>
      <c r="FL63" s="78" t="s">
        <v>325</v>
      </c>
      <c r="FM63" s="78" t="s">
        <v>326</v>
      </c>
      <c r="FN63" s="122" t="s">
        <v>327</v>
      </c>
      <c r="FO63" s="122" t="s">
        <v>328</v>
      </c>
      <c r="FP63" s="78" t="s">
        <v>3</v>
      </c>
      <c r="FQ63" s="80" t="s">
        <v>329</v>
      </c>
      <c r="FR63" s="76" t="s">
        <v>32</v>
      </c>
      <c r="FS63" s="77" t="s">
        <v>35</v>
      </c>
      <c r="FT63" s="78" t="s">
        <v>321</v>
      </c>
      <c r="FU63" s="78" t="s">
        <v>322</v>
      </c>
      <c r="FV63" s="79" t="s">
        <v>323</v>
      </c>
      <c r="FW63" s="79" t="s">
        <v>324</v>
      </c>
      <c r="FX63" s="78" t="s">
        <v>325</v>
      </c>
      <c r="FY63" s="78" t="s">
        <v>326</v>
      </c>
      <c r="FZ63" s="122" t="s">
        <v>327</v>
      </c>
      <c r="GA63" s="122" t="s">
        <v>328</v>
      </c>
      <c r="GB63" s="78" t="s">
        <v>3</v>
      </c>
      <c r="GC63" s="80" t="s">
        <v>329</v>
      </c>
      <c r="GD63" s="130"/>
      <c r="GE63" s="24"/>
      <c r="GF63" s="76" t="s">
        <v>32</v>
      </c>
      <c r="GG63" s="77" t="s">
        <v>35</v>
      </c>
      <c r="GH63" s="78" t="s">
        <v>321</v>
      </c>
      <c r="GI63" s="78" t="s">
        <v>322</v>
      </c>
      <c r="GJ63" s="79" t="s">
        <v>323</v>
      </c>
      <c r="GK63" s="79" t="s">
        <v>324</v>
      </c>
      <c r="GL63" s="78" t="s">
        <v>325</v>
      </c>
      <c r="GM63" s="78" t="s">
        <v>326</v>
      </c>
      <c r="GN63" s="122" t="s">
        <v>327</v>
      </c>
      <c r="GO63" s="122" t="s">
        <v>328</v>
      </c>
      <c r="GP63" s="78" t="s">
        <v>3</v>
      </c>
      <c r="GQ63" s="80" t="s">
        <v>329</v>
      </c>
      <c r="GR63" s="76" t="s">
        <v>32</v>
      </c>
      <c r="GS63" s="77" t="s">
        <v>35</v>
      </c>
      <c r="GT63" s="78" t="s">
        <v>321</v>
      </c>
      <c r="GU63" s="78" t="s">
        <v>322</v>
      </c>
      <c r="GV63" s="79" t="s">
        <v>323</v>
      </c>
      <c r="GW63" s="79" t="s">
        <v>324</v>
      </c>
      <c r="GX63" s="78" t="s">
        <v>325</v>
      </c>
      <c r="GY63" s="78" t="s">
        <v>326</v>
      </c>
      <c r="GZ63" s="122" t="s">
        <v>327</v>
      </c>
      <c r="HA63" s="122" t="s">
        <v>328</v>
      </c>
      <c r="HB63" s="78" t="s">
        <v>3</v>
      </c>
      <c r="HC63" s="80" t="s">
        <v>329</v>
      </c>
      <c r="HD63" s="76" t="s">
        <v>32</v>
      </c>
      <c r="HE63" s="77" t="s">
        <v>35</v>
      </c>
      <c r="HF63" s="78" t="s">
        <v>321</v>
      </c>
      <c r="HG63" s="78" t="s">
        <v>322</v>
      </c>
      <c r="HH63" s="79" t="s">
        <v>323</v>
      </c>
      <c r="HI63" s="79" t="s">
        <v>324</v>
      </c>
      <c r="HJ63" s="78" t="s">
        <v>325</v>
      </c>
      <c r="HK63" s="78" t="s">
        <v>326</v>
      </c>
      <c r="HL63" s="122" t="s">
        <v>327</v>
      </c>
      <c r="HM63" s="122" t="s">
        <v>328</v>
      </c>
      <c r="HN63" s="78" t="s">
        <v>3</v>
      </c>
      <c r="HO63" s="80" t="s">
        <v>329</v>
      </c>
      <c r="HP63" s="76" t="s">
        <v>32</v>
      </c>
      <c r="HQ63" s="77" t="s">
        <v>35</v>
      </c>
      <c r="HR63" s="78" t="s">
        <v>321</v>
      </c>
      <c r="HS63" s="78" t="s">
        <v>322</v>
      </c>
      <c r="HT63" s="79" t="s">
        <v>323</v>
      </c>
      <c r="HU63" s="79" t="s">
        <v>324</v>
      </c>
      <c r="HV63" s="78" t="s">
        <v>325</v>
      </c>
      <c r="HW63" s="78" t="s">
        <v>326</v>
      </c>
      <c r="HX63" s="122" t="s">
        <v>327</v>
      </c>
      <c r="HY63" s="122" t="s">
        <v>328</v>
      </c>
      <c r="HZ63" s="78" t="s">
        <v>3</v>
      </c>
      <c r="IA63" s="80" t="s">
        <v>329</v>
      </c>
      <c r="IB63" s="76" t="s">
        <v>32</v>
      </c>
      <c r="IC63" s="77" t="s">
        <v>35</v>
      </c>
      <c r="ID63" s="78" t="s">
        <v>321</v>
      </c>
      <c r="IE63" s="78" t="s">
        <v>322</v>
      </c>
      <c r="IF63" s="79" t="s">
        <v>323</v>
      </c>
      <c r="IG63" s="79" t="s">
        <v>324</v>
      </c>
      <c r="IH63" s="78" t="s">
        <v>325</v>
      </c>
      <c r="II63" s="78" t="s">
        <v>326</v>
      </c>
      <c r="IJ63" s="122" t="s">
        <v>327</v>
      </c>
      <c r="IK63" s="122" t="s">
        <v>328</v>
      </c>
      <c r="IL63" s="78" t="s">
        <v>3</v>
      </c>
      <c r="IM63" s="80" t="s">
        <v>329</v>
      </c>
      <c r="IN63" s="130"/>
      <c r="IO63" s="24"/>
      <c r="IP63" s="76" t="s">
        <v>32</v>
      </c>
      <c r="IQ63" s="77" t="s">
        <v>35</v>
      </c>
      <c r="IR63" s="78" t="s">
        <v>321</v>
      </c>
      <c r="IS63" s="78" t="s">
        <v>322</v>
      </c>
      <c r="IT63" s="79" t="s">
        <v>323</v>
      </c>
      <c r="IU63" s="79" t="s">
        <v>324</v>
      </c>
      <c r="IV63" s="78" t="s">
        <v>325</v>
      </c>
      <c r="IW63" s="78" t="s">
        <v>326</v>
      </c>
      <c r="IX63" s="122" t="s">
        <v>327</v>
      </c>
      <c r="IY63" s="122" t="s">
        <v>328</v>
      </c>
      <c r="IZ63" s="78" t="s">
        <v>3</v>
      </c>
      <c r="JA63" s="80" t="s">
        <v>329</v>
      </c>
      <c r="JB63" s="76" t="s">
        <v>32</v>
      </c>
      <c r="JC63" s="77" t="s">
        <v>35</v>
      </c>
      <c r="JD63" s="78" t="s">
        <v>321</v>
      </c>
      <c r="JE63" s="78" t="s">
        <v>322</v>
      </c>
      <c r="JF63" s="79" t="s">
        <v>323</v>
      </c>
      <c r="JG63" s="79" t="s">
        <v>324</v>
      </c>
      <c r="JH63" s="78" t="s">
        <v>325</v>
      </c>
      <c r="JI63" s="78" t="s">
        <v>326</v>
      </c>
      <c r="JJ63" s="122" t="s">
        <v>327</v>
      </c>
      <c r="JK63" s="122" t="s">
        <v>328</v>
      </c>
      <c r="JL63" s="78" t="s">
        <v>3</v>
      </c>
      <c r="JM63" s="80" t="s">
        <v>329</v>
      </c>
      <c r="JN63" s="76" t="s">
        <v>32</v>
      </c>
      <c r="JO63" s="77" t="s">
        <v>35</v>
      </c>
      <c r="JP63" s="78" t="s">
        <v>321</v>
      </c>
      <c r="JQ63" s="78" t="s">
        <v>322</v>
      </c>
      <c r="JR63" s="79" t="s">
        <v>323</v>
      </c>
      <c r="JS63" s="79" t="s">
        <v>324</v>
      </c>
      <c r="JT63" s="78" t="s">
        <v>325</v>
      </c>
      <c r="JU63" s="78" t="s">
        <v>326</v>
      </c>
      <c r="JV63" s="122" t="s">
        <v>327</v>
      </c>
      <c r="JW63" s="122" t="s">
        <v>328</v>
      </c>
      <c r="JX63" s="78" t="s">
        <v>3</v>
      </c>
      <c r="JY63" s="80" t="s">
        <v>329</v>
      </c>
      <c r="JZ63" s="76" t="s">
        <v>32</v>
      </c>
      <c r="KA63" s="77" t="s">
        <v>35</v>
      </c>
      <c r="KB63" s="78" t="s">
        <v>321</v>
      </c>
      <c r="KC63" s="78" t="s">
        <v>322</v>
      </c>
      <c r="KD63" s="79" t="s">
        <v>323</v>
      </c>
      <c r="KE63" s="79" t="s">
        <v>324</v>
      </c>
      <c r="KF63" s="78" t="s">
        <v>325</v>
      </c>
      <c r="KG63" s="78" t="s">
        <v>326</v>
      </c>
      <c r="KH63" s="122" t="s">
        <v>327</v>
      </c>
      <c r="KI63" s="122" t="s">
        <v>328</v>
      </c>
      <c r="KJ63" s="78" t="s">
        <v>3</v>
      </c>
      <c r="KK63" s="80" t="s">
        <v>329</v>
      </c>
      <c r="KL63" s="76" t="s">
        <v>32</v>
      </c>
      <c r="KM63" s="77" t="s">
        <v>35</v>
      </c>
      <c r="KN63" s="78" t="s">
        <v>321</v>
      </c>
      <c r="KO63" s="78" t="s">
        <v>322</v>
      </c>
      <c r="KP63" s="79" t="s">
        <v>323</v>
      </c>
      <c r="KQ63" s="79" t="s">
        <v>324</v>
      </c>
      <c r="KR63" s="78" t="s">
        <v>325</v>
      </c>
      <c r="KS63" s="78" t="s">
        <v>326</v>
      </c>
      <c r="KT63" s="122" t="s">
        <v>327</v>
      </c>
      <c r="KU63" s="122" t="s">
        <v>328</v>
      </c>
      <c r="KV63" s="78" t="s">
        <v>3</v>
      </c>
      <c r="KW63" s="80" t="s">
        <v>329</v>
      </c>
      <c r="KX63" s="130"/>
      <c r="KY63" s="24"/>
    </row>
    <row r="64" spans="1:311" ht="15.75">
      <c r="A64" s="323" t="s">
        <v>67</v>
      </c>
      <c r="B64" s="765" t="s">
        <v>261</v>
      </c>
      <c r="C64" s="26" t="str">
        <f>VLOOKUP($B64,'OP Info'!$C$121:$H$137,4,FALSE)</f>
        <v>GTS-120</v>
      </c>
      <c r="D64" s="26">
        <f>VLOOKUP($B64,'OP Info'!$C$121:$H$137,3,FALSE)</f>
        <v>925</v>
      </c>
      <c r="E64" s="734" t="str">
        <f>CONCATENATE(VLOOKUP($B64,'OP Info'!$C$121:$J$137,5,FALSE),"%-",VLOOKUP($B64,'OP Info'!$C$121:$J$137,6,FALSE),"%")</f>
        <v>5%-7%</v>
      </c>
      <c r="F64" s="90"/>
      <c r="G64" s="374">
        <f>F64*VLOOKUP(C64,$B$156:$C$159,2,FALSE)</f>
        <v>0</v>
      </c>
      <c r="H64" s="24"/>
      <c r="I64" s="24"/>
      <c r="J64" s="403" t="str">
        <f t="shared" ref="J64:J66" si="706">IF(F64="","",IF(G64&gt;0.049999,"",((6-ROUND(G64*100,1))*0.01)*D64))</f>
        <v/>
      </c>
      <c r="K64" s="987" t="str">
        <f t="shared" ref="K64:K66" si="707">IF(J64="","",J64*0.264172)</f>
        <v/>
      </c>
      <c r="L64" s="25"/>
      <c r="M64" s="762" t="str">
        <f t="shared" ref="M64:M66" si="708">IF(J64="",IF(G64=0,"",G64),"")</f>
        <v/>
      </c>
      <c r="N64" s="28" t="str">
        <f>$B64</f>
        <v>40-1</v>
      </c>
      <c r="O64" s="26" t="str">
        <f t="shared" ref="O64:O67" si="709">$C64</f>
        <v>GTS-120</v>
      </c>
      <c r="P64" s="26">
        <f t="shared" ref="P64:P67" si="710">$D64</f>
        <v>925</v>
      </c>
      <c r="Q64" s="26" t="str">
        <f t="shared" ref="Q64:Q67" si="711">$E64</f>
        <v>5%-7%</v>
      </c>
      <c r="R64" s="90"/>
      <c r="S64" s="374">
        <f>R64*VLOOKUP(O64,$B$156:$C$159,2,FALSE)</f>
        <v>0</v>
      </c>
      <c r="T64" s="24"/>
      <c r="U64" s="24"/>
      <c r="V64" s="403" t="str">
        <f t="shared" ref="V64:V66" si="712">IF(R64="","",IF(S64&gt;0.049999,"",((6-ROUND(S64*100,1))*0.01)*P64))</f>
        <v/>
      </c>
      <c r="W64" s="987" t="str">
        <f t="shared" ref="W64:W66" si="713">IF(V64="","",V64*0.264172)</f>
        <v/>
      </c>
      <c r="X64" s="25"/>
      <c r="Y64" s="739" t="str">
        <f t="shared" ref="Y64:Y66" si="714">IF(V64="",IF(S64=0,"",S64),"")</f>
        <v/>
      </c>
      <c r="Z64" s="28" t="str">
        <f>$B64</f>
        <v>40-1</v>
      </c>
      <c r="AA64" s="26" t="str">
        <f t="shared" ref="AA64:AA67" si="715">$C64</f>
        <v>GTS-120</v>
      </c>
      <c r="AB64" s="26">
        <f t="shared" ref="AB64:AB67" si="716">$D64</f>
        <v>925</v>
      </c>
      <c r="AC64" s="26" t="str">
        <f t="shared" ref="AC64:AC67" si="717">$E64</f>
        <v>5%-7%</v>
      </c>
      <c r="AD64" s="90"/>
      <c r="AE64" s="374">
        <f>AD64*VLOOKUP(AA64,$B$156:$C$159,2,FALSE)</f>
        <v>0</v>
      </c>
      <c r="AF64" s="24"/>
      <c r="AG64" s="24"/>
      <c r="AH64" s="403" t="str">
        <f t="shared" ref="AH64:AH66" si="718">IF(AD64="","",IF(AE64&gt;0.049999,"",((6-ROUND(AE64*100,1))*0.01)*AB64))</f>
        <v/>
      </c>
      <c r="AI64" s="987" t="str">
        <f t="shared" ref="AI64:AI66" si="719">IF(AH64="","",AH64*0.264172)</f>
        <v/>
      </c>
      <c r="AJ64" s="25"/>
      <c r="AK64" s="739" t="str">
        <f t="shared" ref="AK64:AK66" si="720">IF(AH64="",IF(AE64=0,"",AE64),"")</f>
        <v/>
      </c>
      <c r="AL64" s="28" t="str">
        <f>$B64</f>
        <v>40-1</v>
      </c>
      <c r="AM64" s="26" t="str">
        <f t="shared" ref="AM64:AM67" si="721">$C64</f>
        <v>GTS-120</v>
      </c>
      <c r="AN64" s="26">
        <f t="shared" ref="AN64:AN67" si="722">$D64</f>
        <v>925</v>
      </c>
      <c r="AO64" s="26" t="str">
        <f t="shared" ref="AO64:AO67" si="723">$E64</f>
        <v>5%-7%</v>
      </c>
      <c r="AP64" s="90"/>
      <c r="AQ64" s="374">
        <f>AP64*VLOOKUP(AM64,$B$156:$C$159,2,FALSE)</f>
        <v>0</v>
      </c>
      <c r="AR64" s="24"/>
      <c r="AS64" s="24"/>
      <c r="AT64" s="403" t="str">
        <f t="shared" ref="AT64:AT66" si="724">IF(AP64="","",IF(AQ64&gt;0.049999,"",((6-ROUND(AQ64*100,1))*0.01)*AN64))</f>
        <v/>
      </c>
      <c r="AU64" s="987" t="str">
        <f t="shared" ref="AU64:AU66" si="725">IF(AT64="","",AT64*0.264172)</f>
        <v/>
      </c>
      <c r="AV64" s="25"/>
      <c r="AW64" s="739" t="str">
        <f t="shared" ref="AW64:AW66" si="726">IF(AT64="",IF(AQ64=0,"",AQ64),"")</f>
        <v/>
      </c>
      <c r="AX64" s="28" t="str">
        <f>$B64</f>
        <v>40-1</v>
      </c>
      <c r="AY64" s="26" t="str">
        <f t="shared" ref="AY64:AY67" si="727">$C64</f>
        <v>GTS-120</v>
      </c>
      <c r="AZ64" s="26">
        <f t="shared" ref="AZ64:AZ67" si="728">$D64</f>
        <v>925</v>
      </c>
      <c r="BA64" s="26" t="str">
        <f t="shared" ref="BA64:BA67" si="729">$E64</f>
        <v>5%-7%</v>
      </c>
      <c r="BB64" s="90"/>
      <c r="BC64" s="374">
        <f>BB64*VLOOKUP(AY64,$B$156:$C$159,2,FALSE)</f>
        <v>0</v>
      </c>
      <c r="BD64" s="24"/>
      <c r="BE64" s="24"/>
      <c r="BF64" s="403" t="str">
        <f t="shared" ref="BF64:BF66" si="730">IF(BB64="","",IF(BC64&gt;0.049999,"",((6-ROUND(BC64*100,1))*0.01)*AZ64))</f>
        <v/>
      </c>
      <c r="BG64" s="987" t="str">
        <f t="shared" ref="BG64:BG66" si="731">IF(BF64="","",BF64*0.264172)</f>
        <v/>
      </c>
      <c r="BH64" s="25"/>
      <c r="BI64" s="739" t="str">
        <f t="shared" ref="BI64:BI66" si="732">IF(BF64="",IF(BC64=0,"",BC64),"")</f>
        <v/>
      </c>
      <c r="BJ64" s="740">
        <f t="shared" ref="BJ64:BJ66" si="733">SUM(K64,W64,AI64,AU64,BG64)</f>
        <v>0</v>
      </c>
      <c r="BK64" s="988" t="str">
        <f t="shared" ref="BK64:BK66" si="734">L64&amp;X64&amp;AJ64&amp;AV64&amp;BH64</f>
        <v/>
      </c>
      <c r="BL64" s="28" t="str">
        <f>$B64</f>
        <v>40-1</v>
      </c>
      <c r="BM64" s="26" t="str">
        <f t="shared" ref="BM64:BM67" si="735">$C64</f>
        <v>GTS-120</v>
      </c>
      <c r="BN64" s="26">
        <f t="shared" ref="BN64:BN67" si="736">$D64</f>
        <v>925</v>
      </c>
      <c r="BO64" s="26" t="str">
        <f t="shared" ref="BO64:BO67" si="737">$E64</f>
        <v>5%-7%</v>
      </c>
      <c r="BP64" s="90"/>
      <c r="BQ64" s="374">
        <f>BP64*VLOOKUP(BM64,$B$156:$C$159,2,FALSE)</f>
        <v>0</v>
      </c>
      <c r="BR64" s="24"/>
      <c r="BS64" s="24"/>
      <c r="BT64" s="403" t="str">
        <f t="shared" ref="BT64:BT66" si="738">IF(BP64="","",IF(BQ64&gt;0.049999,"",((6-ROUND(BQ64*100,1))*0.01)*BN64))</f>
        <v/>
      </c>
      <c r="BU64" s="987" t="str">
        <f t="shared" ref="BU64:BU66" si="739">IF(BT64="","",BT64*0.264172)</f>
        <v/>
      </c>
      <c r="BV64" s="25"/>
      <c r="BW64" s="744" t="str">
        <f t="shared" ref="BW64:BW66" si="740">IF(BT64="",IF(BQ64=0,"",BQ64),"")</f>
        <v/>
      </c>
      <c r="BX64" s="28" t="str">
        <f>$B64</f>
        <v>40-1</v>
      </c>
      <c r="BY64" s="26" t="str">
        <f t="shared" ref="BY64:BY67" si="741">$C64</f>
        <v>GTS-120</v>
      </c>
      <c r="BZ64" s="26">
        <f t="shared" ref="BZ64:BZ67" si="742">$D64</f>
        <v>925</v>
      </c>
      <c r="CA64" s="26" t="str">
        <f t="shared" ref="CA64:CA67" si="743">$E64</f>
        <v>5%-7%</v>
      </c>
      <c r="CB64" s="90"/>
      <c r="CC64" s="374">
        <f>CB64*VLOOKUP(BY64,$B$156:$C$159,2,FALSE)</f>
        <v>0</v>
      </c>
      <c r="CD64" s="24"/>
      <c r="CE64" s="24"/>
      <c r="CF64" s="403" t="str">
        <f t="shared" ref="CF64:CF66" si="744">IF(CB64="","",IF(CC64&gt;0.049999,"",((6-ROUND(CC64*100,1))*0.01)*BZ64))</f>
        <v/>
      </c>
      <c r="CG64" s="987" t="str">
        <f t="shared" ref="CG64:CG66" si="745">IF(CF64="","",CF64*0.264172)</f>
        <v/>
      </c>
      <c r="CH64" s="25"/>
      <c r="CI64" s="744" t="str">
        <f t="shared" ref="CI64:CI66" si="746">IF(CF64="",IF(CC64=0,"",CC64),"")</f>
        <v/>
      </c>
      <c r="CJ64" s="28" t="str">
        <f>$B64</f>
        <v>40-1</v>
      </c>
      <c r="CK64" s="26" t="str">
        <f t="shared" ref="CK64:CK67" si="747">$C64</f>
        <v>GTS-120</v>
      </c>
      <c r="CL64" s="26">
        <f t="shared" ref="CL64:CL67" si="748">$D64</f>
        <v>925</v>
      </c>
      <c r="CM64" s="26" t="str">
        <f t="shared" ref="CM64:CM67" si="749">$E64</f>
        <v>5%-7%</v>
      </c>
      <c r="CN64" s="90"/>
      <c r="CO64" s="374">
        <f>CN64*VLOOKUP(CK64,$B$156:$C$159,2,FALSE)</f>
        <v>0</v>
      </c>
      <c r="CP64" s="24"/>
      <c r="CQ64" s="24"/>
      <c r="CR64" s="403" t="str">
        <f t="shared" ref="CR64:CR66" si="750">IF(CN64="","",IF(CO64&gt;0.049999,"",((6-ROUND(CO64*100,1))*0.01)*CL64))</f>
        <v/>
      </c>
      <c r="CS64" s="987" t="str">
        <f t="shared" ref="CS64:CS66" si="751">IF(CR64="","",CR64*0.264172)</f>
        <v/>
      </c>
      <c r="CT64" s="25"/>
      <c r="CU64" s="744" t="str">
        <f t="shared" ref="CU64:CU66" si="752">IF(CR64="",IF(CO64=0,"",CO64),"")</f>
        <v/>
      </c>
      <c r="CV64" s="28" t="str">
        <f>$B64</f>
        <v>40-1</v>
      </c>
      <c r="CW64" s="26" t="str">
        <f t="shared" ref="CW64:CW67" si="753">$C64</f>
        <v>GTS-120</v>
      </c>
      <c r="CX64" s="26">
        <f t="shared" ref="CX64:CX67" si="754">$D64</f>
        <v>925</v>
      </c>
      <c r="CY64" s="26" t="str">
        <f t="shared" ref="CY64:CY67" si="755">$E64</f>
        <v>5%-7%</v>
      </c>
      <c r="CZ64" s="90"/>
      <c r="DA64" s="374">
        <f>CZ64*VLOOKUP(CW64,$B$156:$C$159,2,FALSE)</f>
        <v>0</v>
      </c>
      <c r="DB64" s="24"/>
      <c r="DC64" s="24"/>
      <c r="DD64" s="403" t="str">
        <f t="shared" ref="DD64:DD66" si="756">IF(CZ64="","",IF(DA64&gt;0.049999,"",((6-ROUND(DA64*100,1))*0.01)*CX64))</f>
        <v/>
      </c>
      <c r="DE64" s="987" t="str">
        <f t="shared" ref="DE64:DE66" si="757">IF(DD64="","",DD64*0.264172)</f>
        <v/>
      </c>
      <c r="DF64" s="25"/>
      <c r="DG64" s="744" t="str">
        <f t="shared" ref="DG64:DG66" si="758">IF(DD64="",IF(DA64=0,"",DA64),"")</f>
        <v/>
      </c>
      <c r="DH64" s="28" t="str">
        <f>$B64</f>
        <v>40-1</v>
      </c>
      <c r="DI64" s="26" t="str">
        <f t="shared" ref="DI64:DI67" si="759">$C64</f>
        <v>GTS-120</v>
      </c>
      <c r="DJ64" s="26">
        <f t="shared" ref="DJ64:DJ67" si="760">$D64</f>
        <v>925</v>
      </c>
      <c r="DK64" s="26" t="str">
        <f t="shared" ref="DK64:DK67" si="761">$E64</f>
        <v>5%-7%</v>
      </c>
      <c r="DL64" s="90"/>
      <c r="DM64" s="374">
        <f>DL64*VLOOKUP(DI64,$B$156:$C$159,2,FALSE)</f>
        <v>0</v>
      </c>
      <c r="DN64" s="24"/>
      <c r="DO64" s="24"/>
      <c r="DP64" s="403" t="str">
        <f t="shared" ref="DP64:DP66" si="762">IF(DL64="","",IF(DM64&gt;0.049999,"",((6-ROUND(DM64*100,1))*0.01)*DJ64))</f>
        <v/>
      </c>
      <c r="DQ64" s="987" t="str">
        <f t="shared" ref="DQ64:DQ66" si="763">IF(DP64="","",DP64*0.264172)</f>
        <v/>
      </c>
      <c r="DR64" s="25"/>
      <c r="DS64" s="744" t="str">
        <f t="shared" ref="DS64:DS66" si="764">IF(DP64="",IF(DM64=0,"",DM64),"")</f>
        <v/>
      </c>
      <c r="DT64" s="740">
        <f t="shared" ref="DT64:DT66" si="765">SUM(BU64,CG64,CS64,DE64,DQ64)</f>
        <v>0</v>
      </c>
      <c r="DU64" s="988" t="str">
        <f t="shared" ref="DU64:DU66" si="766">BV64&amp;CH64&amp;CT64&amp;DF64&amp;DR64</f>
        <v/>
      </c>
      <c r="DV64" s="28" t="str">
        <f>$B64</f>
        <v>40-1</v>
      </c>
      <c r="DW64" s="26" t="str">
        <f t="shared" ref="DW64:DW67" si="767">$C64</f>
        <v>GTS-120</v>
      </c>
      <c r="DX64" s="26">
        <f t="shared" ref="DX64:DX67" si="768">$D64</f>
        <v>925</v>
      </c>
      <c r="DY64" s="26" t="str">
        <f t="shared" ref="DY64:DY67" si="769">$E64</f>
        <v>5%-7%</v>
      </c>
      <c r="DZ64" s="90"/>
      <c r="EA64" s="374">
        <f>DZ64*VLOOKUP(DW64,$B$156:$C$159,2,FALSE)</f>
        <v>0</v>
      </c>
      <c r="EB64" s="24"/>
      <c r="EC64" s="24"/>
      <c r="ED64" s="403" t="str">
        <f t="shared" ref="ED64:ED66" si="770">IF(DZ64="","",IF(EA64&gt;0.049999,"",((6-ROUND(EA64*100,1))*0.01)*DX64))</f>
        <v/>
      </c>
      <c r="EE64" s="987" t="str">
        <f t="shared" ref="EE64:EE66" si="771">IF(ED64="","",ED64*0.264172)</f>
        <v/>
      </c>
      <c r="EF64" s="25"/>
      <c r="EG64" s="744" t="str">
        <f t="shared" ref="EG64:EG66" si="772">IF(ED64="",IF(EA64=0,"",EA64),"")</f>
        <v/>
      </c>
      <c r="EH64" s="28" t="str">
        <f>$B64</f>
        <v>40-1</v>
      </c>
      <c r="EI64" s="26" t="str">
        <f t="shared" ref="EI64:EI67" si="773">$C64</f>
        <v>GTS-120</v>
      </c>
      <c r="EJ64" s="26">
        <f t="shared" ref="EJ64:EJ67" si="774">$D64</f>
        <v>925</v>
      </c>
      <c r="EK64" s="26" t="str">
        <f t="shared" ref="EK64:EK67" si="775">$E64</f>
        <v>5%-7%</v>
      </c>
      <c r="EL64" s="90"/>
      <c r="EM64" s="374">
        <f>EL64*VLOOKUP(EI64,$B$156:$C$159,2,FALSE)</f>
        <v>0</v>
      </c>
      <c r="EN64" s="24"/>
      <c r="EO64" s="24"/>
      <c r="EP64" s="403" t="str">
        <f t="shared" ref="EP64:EP66" si="776">IF(EL64="","",IF(EM64&gt;0.049999,"",((6-ROUND(EM64*100,1))*0.01)*EJ64))</f>
        <v/>
      </c>
      <c r="EQ64" s="987" t="str">
        <f t="shared" ref="EQ64:EQ66" si="777">IF(EP64="","",EP64*0.264172)</f>
        <v/>
      </c>
      <c r="ER64" s="25"/>
      <c r="ES64" s="744" t="str">
        <f t="shared" ref="ES64:ES66" si="778">IF(EP64="",IF(EM64=0,"",EM64),"")</f>
        <v/>
      </c>
      <c r="ET64" s="28" t="str">
        <f>$B64</f>
        <v>40-1</v>
      </c>
      <c r="EU64" s="26" t="str">
        <f t="shared" ref="EU64:EU67" si="779">$C64</f>
        <v>GTS-120</v>
      </c>
      <c r="EV64" s="26">
        <f t="shared" ref="EV64:EV67" si="780">$D64</f>
        <v>925</v>
      </c>
      <c r="EW64" s="26" t="str">
        <f t="shared" ref="EW64:EW67" si="781">$E64</f>
        <v>5%-7%</v>
      </c>
      <c r="EX64" s="90"/>
      <c r="EY64" s="374">
        <f>EX64*VLOOKUP(EU64,$B$156:$C$159,2,FALSE)</f>
        <v>0</v>
      </c>
      <c r="EZ64" s="24"/>
      <c r="FA64" s="24"/>
      <c r="FB64" s="403" t="str">
        <f t="shared" ref="FB64:FB66" si="782">IF(EX64="","",IF(EY64&gt;0.049999,"",((6-ROUND(EY64*100,1))*0.01)*EV64))</f>
        <v/>
      </c>
      <c r="FC64" s="987" t="str">
        <f t="shared" ref="FC64:FC66" si="783">IF(FB64="","",FB64*0.264172)</f>
        <v/>
      </c>
      <c r="FD64" s="25"/>
      <c r="FE64" s="744" t="str">
        <f t="shared" ref="FE64:FE66" si="784">IF(FB64="",IF(EY64=0,"",EY64),"")</f>
        <v/>
      </c>
      <c r="FF64" s="28" t="str">
        <f>$B64</f>
        <v>40-1</v>
      </c>
      <c r="FG64" s="26" t="str">
        <f t="shared" ref="FG64:FG67" si="785">$C64</f>
        <v>GTS-120</v>
      </c>
      <c r="FH64" s="26">
        <f t="shared" ref="FH64:FH67" si="786">$D64</f>
        <v>925</v>
      </c>
      <c r="FI64" s="26" t="str">
        <f t="shared" ref="FI64:FI67" si="787">$E64</f>
        <v>5%-7%</v>
      </c>
      <c r="FJ64" s="90"/>
      <c r="FK64" s="374">
        <f>FJ64*VLOOKUP(FG64,$B$156:$C$159,2,FALSE)</f>
        <v>0</v>
      </c>
      <c r="FL64" s="24"/>
      <c r="FM64" s="24"/>
      <c r="FN64" s="403" t="str">
        <f t="shared" ref="FN64:FN66" si="788">IF(FJ64="","",IF(FK64&gt;0.049999,"",((6-ROUND(FK64*100,1))*0.01)*FH64))</f>
        <v/>
      </c>
      <c r="FO64" s="987" t="str">
        <f t="shared" ref="FO64:FO66" si="789">IF(FN64="","",FN64*0.264172)</f>
        <v/>
      </c>
      <c r="FP64" s="25"/>
      <c r="FQ64" s="744" t="str">
        <f t="shared" ref="FQ64:FQ66" si="790">IF(FN64="",IF(FK64=0,"",FK64),"")</f>
        <v/>
      </c>
      <c r="FR64" s="28" t="str">
        <f>$B64</f>
        <v>40-1</v>
      </c>
      <c r="FS64" s="26" t="str">
        <f t="shared" ref="FS64:FS67" si="791">$C64</f>
        <v>GTS-120</v>
      </c>
      <c r="FT64" s="26">
        <f t="shared" ref="FT64:FT67" si="792">$D64</f>
        <v>925</v>
      </c>
      <c r="FU64" s="26" t="str">
        <f t="shared" ref="FU64:FU67" si="793">$E64</f>
        <v>5%-7%</v>
      </c>
      <c r="FV64" s="90"/>
      <c r="FW64" s="374">
        <f>FV64*VLOOKUP(FS64,$B$156:$C$159,2,FALSE)</f>
        <v>0</v>
      </c>
      <c r="FX64" s="24"/>
      <c r="FY64" s="24"/>
      <c r="FZ64" s="403" t="str">
        <f t="shared" ref="FZ64:FZ66" si="794">IF(FV64="","",IF(FW64&gt;0.049999,"",((6-ROUND(FW64*100,1))*0.01)*FT64))</f>
        <v/>
      </c>
      <c r="GA64" s="987" t="str">
        <f t="shared" ref="GA64:GA66" si="795">IF(FZ64="","",FZ64*0.264172)</f>
        <v/>
      </c>
      <c r="GB64" s="25"/>
      <c r="GC64" s="744" t="str">
        <f t="shared" ref="GC64:GC66" si="796">IF(FZ64="",IF(FW64=0,"",FW64),"")</f>
        <v/>
      </c>
      <c r="GD64" s="740">
        <f t="shared" ref="GD64:GD66" si="797">SUM(EE64,EQ64,FC64,FO64,GA64)</f>
        <v>0</v>
      </c>
      <c r="GE64" s="988" t="str">
        <f t="shared" ref="GE64:GE66" si="798">EF64&amp;ER64&amp;FD64&amp;FP64&amp;GB64</f>
        <v/>
      </c>
      <c r="GF64" s="28" t="str">
        <f>$B64</f>
        <v>40-1</v>
      </c>
      <c r="GG64" s="26" t="str">
        <f t="shared" ref="GG64:GG67" si="799">$C64</f>
        <v>GTS-120</v>
      </c>
      <c r="GH64" s="26">
        <f t="shared" ref="GH64:GH67" si="800">$D64</f>
        <v>925</v>
      </c>
      <c r="GI64" s="26" t="str">
        <f t="shared" ref="GI64:GI67" si="801">$E64</f>
        <v>5%-7%</v>
      </c>
      <c r="GJ64" s="90"/>
      <c r="GK64" s="374">
        <f>GJ64*VLOOKUP(GG64,$B$156:$C$159,2,FALSE)</f>
        <v>0</v>
      </c>
      <c r="GL64" s="24"/>
      <c r="GM64" s="24"/>
      <c r="GN64" s="403" t="str">
        <f t="shared" ref="GN64:GN66" si="802">IF(GJ64="","",IF(GK64&gt;0.049999,"",((6-ROUND(GK64*100,1))*0.01)*GH64))</f>
        <v/>
      </c>
      <c r="GO64" s="987" t="str">
        <f t="shared" ref="GO64:GO66" si="803">IF(GN64="","",GN64*0.264172)</f>
        <v/>
      </c>
      <c r="GP64" s="25"/>
      <c r="GQ64" s="744" t="str">
        <f t="shared" ref="GQ64:GQ66" si="804">IF(GN64="",IF(GK64=0,"",GK64),"")</f>
        <v/>
      </c>
      <c r="GR64" s="28" t="str">
        <f>$B64</f>
        <v>40-1</v>
      </c>
      <c r="GS64" s="26" t="str">
        <f t="shared" ref="GS64:GS67" si="805">$C64</f>
        <v>GTS-120</v>
      </c>
      <c r="GT64" s="26">
        <f t="shared" ref="GT64:GT67" si="806">$D64</f>
        <v>925</v>
      </c>
      <c r="GU64" s="26" t="str">
        <f t="shared" ref="GU64:GU67" si="807">$E64</f>
        <v>5%-7%</v>
      </c>
      <c r="GV64" s="90"/>
      <c r="GW64" s="374">
        <f>GV64*VLOOKUP(GS64,$B$156:$C$159,2,FALSE)</f>
        <v>0</v>
      </c>
      <c r="GX64" s="24"/>
      <c r="GY64" s="24"/>
      <c r="GZ64" s="403" t="str">
        <f t="shared" ref="GZ64:GZ66" si="808">IF(GV64="","",IF(GW64&gt;0.049999,"",((6-ROUND(GW64*100,1))*0.01)*GT64))</f>
        <v/>
      </c>
      <c r="HA64" s="987" t="str">
        <f t="shared" ref="HA64:HA66" si="809">IF(GZ64="","",GZ64*0.264172)</f>
        <v/>
      </c>
      <c r="HB64" s="25"/>
      <c r="HC64" s="744" t="str">
        <f t="shared" ref="HC64:HC66" si="810">IF(GZ64="",IF(GW64=0,"",GW64),"")</f>
        <v/>
      </c>
      <c r="HD64" s="28" t="str">
        <f>$B64</f>
        <v>40-1</v>
      </c>
      <c r="HE64" s="26" t="str">
        <f t="shared" ref="HE64:HE67" si="811">$C64</f>
        <v>GTS-120</v>
      </c>
      <c r="HF64" s="26">
        <f t="shared" ref="HF64:HF67" si="812">$D64</f>
        <v>925</v>
      </c>
      <c r="HG64" s="26" t="str">
        <f t="shared" ref="HG64:HG67" si="813">$E64</f>
        <v>5%-7%</v>
      </c>
      <c r="HH64" s="90"/>
      <c r="HI64" s="374">
        <f>HH64*VLOOKUP(HE64,$B$156:$C$159,2,FALSE)</f>
        <v>0</v>
      </c>
      <c r="HJ64" s="24"/>
      <c r="HK64" s="24"/>
      <c r="HL64" s="403" t="str">
        <f t="shared" ref="HL64:HL66" si="814">IF(HH64="","",IF(HI64&gt;0.049999,"",((6-ROUND(HI64*100,1))*0.01)*HF64))</f>
        <v/>
      </c>
      <c r="HM64" s="987" t="str">
        <f t="shared" ref="HM64:HM66" si="815">IF(HL64="","",HL64*0.264172)</f>
        <v/>
      </c>
      <c r="HN64" s="25"/>
      <c r="HO64" s="744" t="str">
        <f t="shared" ref="HO64:HO66" si="816">IF(HL64="",IF(HI64=0,"",HI64),"")</f>
        <v/>
      </c>
      <c r="HP64" s="28" t="str">
        <f>$B64</f>
        <v>40-1</v>
      </c>
      <c r="HQ64" s="26" t="str">
        <f t="shared" ref="HQ64:HQ67" si="817">$C64</f>
        <v>GTS-120</v>
      </c>
      <c r="HR64" s="26">
        <f t="shared" ref="HR64:HR67" si="818">$D64</f>
        <v>925</v>
      </c>
      <c r="HS64" s="26" t="str">
        <f t="shared" ref="HS64:HS67" si="819">$E64</f>
        <v>5%-7%</v>
      </c>
      <c r="HT64" s="90"/>
      <c r="HU64" s="374">
        <f>HT64*VLOOKUP(HQ64,$B$156:$C$159,2,FALSE)</f>
        <v>0</v>
      </c>
      <c r="HV64" s="24"/>
      <c r="HW64" s="24"/>
      <c r="HX64" s="403" t="str">
        <f t="shared" ref="HX64:HX66" si="820">IF(HT64="","",IF(HU64&gt;0.049999,"",((6-ROUND(HU64*100,1))*0.01)*HR64))</f>
        <v/>
      </c>
      <c r="HY64" s="987" t="str">
        <f t="shared" ref="HY64:HY66" si="821">IF(HX64="","",HX64*0.264172)</f>
        <v/>
      </c>
      <c r="HZ64" s="25"/>
      <c r="IA64" s="744" t="str">
        <f t="shared" ref="IA64:IA66" si="822">IF(HX64="",IF(HU64=0,"",HU64),"")</f>
        <v/>
      </c>
      <c r="IB64" s="28" t="str">
        <f>$B64</f>
        <v>40-1</v>
      </c>
      <c r="IC64" s="26" t="str">
        <f t="shared" ref="IC64:IC67" si="823">$C64</f>
        <v>GTS-120</v>
      </c>
      <c r="ID64" s="26">
        <f t="shared" ref="ID64:ID67" si="824">$D64</f>
        <v>925</v>
      </c>
      <c r="IE64" s="26" t="str">
        <f t="shared" ref="IE64:IE67" si="825">$E64</f>
        <v>5%-7%</v>
      </c>
      <c r="IF64" s="90"/>
      <c r="IG64" s="374">
        <f>IF64*VLOOKUP(IC64,$B$156:$C$159,2,FALSE)</f>
        <v>0</v>
      </c>
      <c r="IH64" s="24"/>
      <c r="II64" s="24"/>
      <c r="IJ64" s="403" t="str">
        <f t="shared" ref="IJ64:IJ66" si="826">IF(IF64="","",IF(IG64&gt;0.049999,"",((6-ROUND(IG64*100,1))*0.01)*ID64))</f>
        <v/>
      </c>
      <c r="IK64" s="987" t="str">
        <f t="shared" ref="IK64:IK66" si="827">IF(IJ64="","",IJ64*0.264172)</f>
        <v/>
      </c>
      <c r="IL64" s="25"/>
      <c r="IM64" s="744" t="str">
        <f t="shared" ref="IM64:IM66" si="828">IF(IJ64="",IF(IG64=0,"",IG64),"")</f>
        <v/>
      </c>
      <c r="IN64" s="740">
        <f t="shared" ref="IN64:IN66" si="829">SUM(GO64,HA64,HM64,HY64,IK64)</f>
        <v>0</v>
      </c>
      <c r="IO64" s="988" t="str">
        <f t="shared" ref="IO64:IO66" si="830">GP64&amp;HB64&amp;HN64&amp;HZ64&amp;IL64</f>
        <v/>
      </c>
      <c r="IP64" s="28" t="str">
        <f>$B64</f>
        <v>40-1</v>
      </c>
      <c r="IQ64" s="26" t="str">
        <f t="shared" ref="IQ64:IQ67" si="831">$C64</f>
        <v>GTS-120</v>
      </c>
      <c r="IR64" s="26">
        <f t="shared" ref="IR64:IR67" si="832">$D64</f>
        <v>925</v>
      </c>
      <c r="IS64" s="26" t="str">
        <f t="shared" ref="IS64:IS67" si="833">$E64</f>
        <v>5%-7%</v>
      </c>
      <c r="IT64" s="90"/>
      <c r="IU64" s="374">
        <f>IT64*VLOOKUP(IQ64,$B$156:$C$159,2,FALSE)</f>
        <v>0</v>
      </c>
      <c r="IV64" s="24"/>
      <c r="IW64" s="24"/>
      <c r="IX64" s="403" t="str">
        <f t="shared" ref="IX64:IX66" si="834">IF(IT64="","",IF(IU64&gt;0.049999,"",((6-ROUND(IU64*100,1))*0.01)*IR64))</f>
        <v/>
      </c>
      <c r="IY64" s="987" t="str">
        <f t="shared" ref="IY64:IY66" si="835">IF(IX64="","",IX64*0.264172)</f>
        <v/>
      </c>
      <c r="IZ64" s="25"/>
      <c r="JA64" s="744" t="str">
        <f t="shared" ref="JA64:JA66" si="836">IF(IX64="",IF(IU64=0,"",IU64),"")</f>
        <v/>
      </c>
      <c r="JB64" s="28" t="str">
        <f>$B64</f>
        <v>40-1</v>
      </c>
      <c r="JC64" s="26" t="str">
        <f t="shared" ref="JC64:JC67" si="837">$C64</f>
        <v>GTS-120</v>
      </c>
      <c r="JD64" s="26">
        <f t="shared" ref="JD64:JD67" si="838">$D64</f>
        <v>925</v>
      </c>
      <c r="JE64" s="26" t="str">
        <f t="shared" ref="JE64:JE67" si="839">$E64</f>
        <v>5%-7%</v>
      </c>
      <c r="JF64" s="90"/>
      <c r="JG64" s="374">
        <f>JF64*VLOOKUP(JC64,$B$156:$C$159,2,FALSE)</f>
        <v>0</v>
      </c>
      <c r="JH64" s="24"/>
      <c r="JI64" s="24"/>
      <c r="JJ64" s="403" t="str">
        <f t="shared" ref="JJ64:JJ66" si="840">IF(JF64="","",IF(JG64&gt;0.049999,"",((6-ROUND(JG64*100,1))*0.01)*JD64))</f>
        <v/>
      </c>
      <c r="JK64" s="987" t="str">
        <f t="shared" ref="JK64:JK66" si="841">IF(JJ64="","",JJ64*0.264172)</f>
        <v/>
      </c>
      <c r="JL64" s="25"/>
      <c r="JM64" s="744" t="str">
        <f t="shared" ref="JM64:JM66" si="842">IF(JJ64="",IF(JG64=0,"",JG64),"")</f>
        <v/>
      </c>
      <c r="JN64" s="28" t="str">
        <f>$B64</f>
        <v>40-1</v>
      </c>
      <c r="JO64" s="26" t="str">
        <f t="shared" ref="JO64:JO67" si="843">$C64</f>
        <v>GTS-120</v>
      </c>
      <c r="JP64" s="26">
        <f t="shared" ref="JP64:JP67" si="844">$D64</f>
        <v>925</v>
      </c>
      <c r="JQ64" s="26" t="str">
        <f t="shared" ref="JQ64:JQ67" si="845">$E64</f>
        <v>5%-7%</v>
      </c>
      <c r="JR64" s="90"/>
      <c r="JS64" s="374">
        <f>JR64*VLOOKUP(JO64,$B$156:$C$159,2,FALSE)</f>
        <v>0</v>
      </c>
      <c r="JT64" s="24"/>
      <c r="JU64" s="24"/>
      <c r="JV64" s="403" t="str">
        <f t="shared" ref="JV64:JV66" si="846">IF(JR64="","",IF(JS64&gt;0.049999,"",((6-ROUND(JS64*100,1))*0.01)*JP64))</f>
        <v/>
      </c>
      <c r="JW64" s="987" t="str">
        <f t="shared" ref="JW64:JW66" si="847">IF(JV64="","",JV64*0.264172)</f>
        <v/>
      </c>
      <c r="JX64" s="25"/>
      <c r="JY64" s="744" t="str">
        <f t="shared" ref="JY64:JY66" si="848">IF(JV64="",IF(JS64=0,"",JS64),"")</f>
        <v/>
      </c>
      <c r="JZ64" s="28" t="str">
        <f>$B64</f>
        <v>40-1</v>
      </c>
      <c r="KA64" s="26" t="str">
        <f t="shared" ref="KA64:KA67" si="849">$C64</f>
        <v>GTS-120</v>
      </c>
      <c r="KB64" s="26">
        <f t="shared" ref="KB64:KB67" si="850">$D64</f>
        <v>925</v>
      </c>
      <c r="KC64" s="26" t="str">
        <f t="shared" ref="KC64:KC67" si="851">$E64</f>
        <v>5%-7%</v>
      </c>
      <c r="KD64" s="90"/>
      <c r="KE64" s="374">
        <f>KD64*VLOOKUP(KA64,$B$156:$C$159,2,FALSE)</f>
        <v>0</v>
      </c>
      <c r="KF64" s="24"/>
      <c r="KG64" s="24"/>
      <c r="KH64" s="403" t="str">
        <f t="shared" ref="KH64:KH66" si="852">IF(KD64="","",IF(KE64&gt;0.049999,"",((6-ROUND(KE64*100,1))*0.01)*KB64))</f>
        <v/>
      </c>
      <c r="KI64" s="987" t="str">
        <f t="shared" ref="KI64:KI66" si="853">IF(KH64="","",KH64*0.264172)</f>
        <v/>
      </c>
      <c r="KJ64" s="25"/>
      <c r="KK64" s="744" t="str">
        <f t="shared" ref="KK64:KK66" si="854">IF(KH64="",IF(KE64=0,"",KE64),"")</f>
        <v/>
      </c>
      <c r="KL64" s="28" t="str">
        <f>$B64</f>
        <v>40-1</v>
      </c>
      <c r="KM64" s="26" t="str">
        <f t="shared" ref="KM64:KM67" si="855">$C64</f>
        <v>GTS-120</v>
      </c>
      <c r="KN64" s="26">
        <f t="shared" ref="KN64:KN67" si="856">$D64</f>
        <v>925</v>
      </c>
      <c r="KO64" s="26" t="str">
        <f t="shared" ref="KO64:KO67" si="857">$E64</f>
        <v>5%-7%</v>
      </c>
      <c r="KP64" s="90"/>
      <c r="KQ64" s="374">
        <f>KP64*VLOOKUP(KM64,$B$156:$C$159,2,FALSE)</f>
        <v>0</v>
      </c>
      <c r="KR64" s="24"/>
      <c r="KS64" s="24"/>
      <c r="KT64" s="403" t="str">
        <f t="shared" ref="KT64:KT66" si="858">IF(KP64="","",IF(KQ64&gt;0.049999,"",((6-ROUND(KQ64*100,1))*0.01)*KN64))</f>
        <v/>
      </c>
      <c r="KU64" s="987" t="str">
        <f t="shared" ref="KU64:KU66" si="859">IF(KT64="","",KT64*0.264172)</f>
        <v/>
      </c>
      <c r="KV64" s="25"/>
      <c r="KW64" s="744" t="str">
        <f t="shared" ref="KW64:KW66" si="860">IF(KT64="",IF(KQ64=0,"",KQ64),"")</f>
        <v/>
      </c>
      <c r="KX64" s="740">
        <f t="shared" ref="KX64:KX66" si="861">SUM(IY64,JK64,JW64,KI64,KU64)</f>
        <v>0</v>
      </c>
      <c r="KY64" s="988" t="str">
        <f t="shared" ref="KY64:KY66" si="862">IZ64&amp;JL64&amp;JX64&amp;KJ64&amp;KV64</f>
        <v/>
      </c>
    </row>
    <row r="65" spans="1:311" ht="15.75">
      <c r="A65" s="323" t="s">
        <v>67</v>
      </c>
      <c r="B65" s="760" t="s">
        <v>264</v>
      </c>
      <c r="C65" s="26" t="str">
        <f>VLOOKUP($B65,'OP Info'!$C$121:$H$137,4,FALSE)</f>
        <v>GTS-120</v>
      </c>
      <c r="D65" s="26">
        <f>VLOOKUP($B65,'OP Info'!$C$121:$H$137,3,FALSE)</f>
        <v>925</v>
      </c>
      <c r="E65" s="734" t="str">
        <f>CONCATENATE(VLOOKUP($B65,'OP Info'!$C$121:$J$137,5,FALSE),"%-",VLOOKUP($B65,'OP Info'!$C$121:$J$137,6,FALSE),"%")</f>
        <v>5%-7%</v>
      </c>
      <c r="F65" s="90"/>
      <c r="G65" s="374">
        <f>F65*VLOOKUP(C65,$B$156:$C$159,2,FALSE)</f>
        <v>0</v>
      </c>
      <c r="H65" s="24"/>
      <c r="I65" s="24"/>
      <c r="J65" s="403" t="str">
        <f t="shared" si="706"/>
        <v/>
      </c>
      <c r="K65" s="987" t="str">
        <f t="shared" si="707"/>
        <v/>
      </c>
      <c r="L65" s="25"/>
      <c r="M65" s="762" t="str">
        <f t="shared" si="708"/>
        <v/>
      </c>
      <c r="N65" s="28" t="str">
        <f>$B65</f>
        <v>50-1</v>
      </c>
      <c r="O65" s="26" t="str">
        <f t="shared" si="709"/>
        <v>GTS-120</v>
      </c>
      <c r="P65" s="26">
        <f t="shared" si="710"/>
        <v>925</v>
      </c>
      <c r="Q65" s="26" t="str">
        <f t="shared" si="711"/>
        <v>5%-7%</v>
      </c>
      <c r="R65" s="90"/>
      <c r="S65" s="374">
        <f>R65*VLOOKUP(O65,$B$156:$C$159,2,FALSE)</f>
        <v>0</v>
      </c>
      <c r="T65" s="24"/>
      <c r="U65" s="24"/>
      <c r="V65" s="403" t="str">
        <f t="shared" si="712"/>
        <v/>
      </c>
      <c r="W65" s="987" t="str">
        <f t="shared" si="713"/>
        <v/>
      </c>
      <c r="X65" s="25"/>
      <c r="Y65" s="739" t="str">
        <f t="shared" si="714"/>
        <v/>
      </c>
      <c r="Z65" s="28" t="str">
        <f>$B65</f>
        <v>50-1</v>
      </c>
      <c r="AA65" s="26" t="str">
        <f t="shared" si="715"/>
        <v>GTS-120</v>
      </c>
      <c r="AB65" s="26">
        <f t="shared" si="716"/>
        <v>925</v>
      </c>
      <c r="AC65" s="26" t="str">
        <f t="shared" si="717"/>
        <v>5%-7%</v>
      </c>
      <c r="AD65" s="90"/>
      <c r="AE65" s="374">
        <f>AD65*VLOOKUP(AA65,$B$156:$C$159,2,FALSE)</f>
        <v>0</v>
      </c>
      <c r="AF65" s="24"/>
      <c r="AG65" s="24"/>
      <c r="AH65" s="403" t="str">
        <f t="shared" si="718"/>
        <v/>
      </c>
      <c r="AI65" s="987" t="str">
        <f t="shared" si="719"/>
        <v/>
      </c>
      <c r="AJ65" s="25"/>
      <c r="AK65" s="739" t="str">
        <f t="shared" si="720"/>
        <v/>
      </c>
      <c r="AL65" s="28" t="str">
        <f>$B65</f>
        <v>50-1</v>
      </c>
      <c r="AM65" s="26" t="str">
        <f t="shared" si="721"/>
        <v>GTS-120</v>
      </c>
      <c r="AN65" s="26">
        <f t="shared" si="722"/>
        <v>925</v>
      </c>
      <c r="AO65" s="26" t="str">
        <f t="shared" si="723"/>
        <v>5%-7%</v>
      </c>
      <c r="AP65" s="90"/>
      <c r="AQ65" s="374">
        <f>AP65*VLOOKUP(AM65,$B$156:$C$159,2,FALSE)</f>
        <v>0</v>
      </c>
      <c r="AR65" s="24"/>
      <c r="AS65" s="24"/>
      <c r="AT65" s="403" t="str">
        <f t="shared" si="724"/>
        <v/>
      </c>
      <c r="AU65" s="987" t="str">
        <f t="shared" si="725"/>
        <v/>
      </c>
      <c r="AV65" s="25"/>
      <c r="AW65" s="739" t="str">
        <f t="shared" si="726"/>
        <v/>
      </c>
      <c r="AX65" s="28" t="str">
        <f>$B65</f>
        <v>50-1</v>
      </c>
      <c r="AY65" s="26" t="str">
        <f t="shared" si="727"/>
        <v>GTS-120</v>
      </c>
      <c r="AZ65" s="26">
        <f t="shared" si="728"/>
        <v>925</v>
      </c>
      <c r="BA65" s="26" t="str">
        <f t="shared" si="729"/>
        <v>5%-7%</v>
      </c>
      <c r="BB65" s="90"/>
      <c r="BC65" s="374">
        <f>BB65*VLOOKUP(AY65,$B$156:$C$159,2,FALSE)</f>
        <v>0</v>
      </c>
      <c r="BD65" s="24"/>
      <c r="BE65" s="24"/>
      <c r="BF65" s="403" t="str">
        <f t="shared" si="730"/>
        <v/>
      </c>
      <c r="BG65" s="987" t="str">
        <f t="shared" si="731"/>
        <v/>
      </c>
      <c r="BH65" s="25"/>
      <c r="BI65" s="739" t="str">
        <f t="shared" si="732"/>
        <v/>
      </c>
      <c r="BJ65" s="740">
        <f t="shared" si="733"/>
        <v>0</v>
      </c>
      <c r="BK65" s="988" t="str">
        <f t="shared" si="734"/>
        <v/>
      </c>
      <c r="BL65" s="28" t="str">
        <f>$B65</f>
        <v>50-1</v>
      </c>
      <c r="BM65" s="26" t="str">
        <f t="shared" si="735"/>
        <v>GTS-120</v>
      </c>
      <c r="BN65" s="26">
        <f t="shared" si="736"/>
        <v>925</v>
      </c>
      <c r="BO65" s="26" t="str">
        <f t="shared" si="737"/>
        <v>5%-7%</v>
      </c>
      <c r="BP65" s="90"/>
      <c r="BQ65" s="374">
        <f>BP65*VLOOKUP(BM65,$B$156:$C$159,2,FALSE)</f>
        <v>0</v>
      </c>
      <c r="BR65" s="24"/>
      <c r="BS65" s="24"/>
      <c r="BT65" s="403" t="str">
        <f t="shared" si="738"/>
        <v/>
      </c>
      <c r="BU65" s="987" t="str">
        <f t="shared" si="739"/>
        <v/>
      </c>
      <c r="BV65" s="25"/>
      <c r="BW65" s="744" t="str">
        <f t="shared" si="740"/>
        <v/>
      </c>
      <c r="BX65" s="28" t="str">
        <f>$B65</f>
        <v>50-1</v>
      </c>
      <c r="BY65" s="26" t="str">
        <f t="shared" si="741"/>
        <v>GTS-120</v>
      </c>
      <c r="BZ65" s="26">
        <f t="shared" si="742"/>
        <v>925</v>
      </c>
      <c r="CA65" s="26" t="str">
        <f t="shared" si="743"/>
        <v>5%-7%</v>
      </c>
      <c r="CB65" s="90"/>
      <c r="CC65" s="374">
        <f>CB65*VLOOKUP(BY65,$B$156:$C$159,2,FALSE)</f>
        <v>0</v>
      </c>
      <c r="CD65" s="24"/>
      <c r="CE65" s="24"/>
      <c r="CF65" s="403" t="str">
        <f t="shared" si="744"/>
        <v/>
      </c>
      <c r="CG65" s="987" t="str">
        <f t="shared" si="745"/>
        <v/>
      </c>
      <c r="CH65" s="25"/>
      <c r="CI65" s="744" t="str">
        <f t="shared" si="746"/>
        <v/>
      </c>
      <c r="CJ65" s="28" t="str">
        <f>$B65</f>
        <v>50-1</v>
      </c>
      <c r="CK65" s="26" t="str">
        <f t="shared" si="747"/>
        <v>GTS-120</v>
      </c>
      <c r="CL65" s="26">
        <f t="shared" si="748"/>
        <v>925</v>
      </c>
      <c r="CM65" s="26" t="str">
        <f t="shared" si="749"/>
        <v>5%-7%</v>
      </c>
      <c r="CN65" s="90"/>
      <c r="CO65" s="374">
        <f>CN65*VLOOKUP(CK65,$B$156:$C$159,2,FALSE)</f>
        <v>0</v>
      </c>
      <c r="CP65" s="24"/>
      <c r="CQ65" s="24"/>
      <c r="CR65" s="403" t="str">
        <f t="shared" si="750"/>
        <v/>
      </c>
      <c r="CS65" s="987" t="str">
        <f t="shared" si="751"/>
        <v/>
      </c>
      <c r="CT65" s="25"/>
      <c r="CU65" s="744" t="str">
        <f t="shared" si="752"/>
        <v/>
      </c>
      <c r="CV65" s="28" t="str">
        <f>$B65</f>
        <v>50-1</v>
      </c>
      <c r="CW65" s="26" t="str">
        <f t="shared" si="753"/>
        <v>GTS-120</v>
      </c>
      <c r="CX65" s="26">
        <f t="shared" si="754"/>
        <v>925</v>
      </c>
      <c r="CY65" s="26" t="str">
        <f t="shared" si="755"/>
        <v>5%-7%</v>
      </c>
      <c r="CZ65" s="90"/>
      <c r="DA65" s="374">
        <f>CZ65*VLOOKUP(CW65,$B$156:$C$159,2,FALSE)</f>
        <v>0</v>
      </c>
      <c r="DB65" s="24"/>
      <c r="DC65" s="24"/>
      <c r="DD65" s="403" t="str">
        <f t="shared" si="756"/>
        <v/>
      </c>
      <c r="DE65" s="987" t="str">
        <f t="shared" si="757"/>
        <v/>
      </c>
      <c r="DF65" s="25"/>
      <c r="DG65" s="744" t="str">
        <f t="shared" si="758"/>
        <v/>
      </c>
      <c r="DH65" s="28" t="str">
        <f>$B65</f>
        <v>50-1</v>
      </c>
      <c r="DI65" s="26" t="str">
        <f t="shared" si="759"/>
        <v>GTS-120</v>
      </c>
      <c r="DJ65" s="26">
        <f t="shared" si="760"/>
        <v>925</v>
      </c>
      <c r="DK65" s="26" t="str">
        <f t="shared" si="761"/>
        <v>5%-7%</v>
      </c>
      <c r="DL65" s="90"/>
      <c r="DM65" s="374">
        <f>DL65*VLOOKUP(DI65,$B$156:$C$159,2,FALSE)</f>
        <v>0</v>
      </c>
      <c r="DN65" s="24"/>
      <c r="DO65" s="24"/>
      <c r="DP65" s="403" t="str">
        <f t="shared" si="762"/>
        <v/>
      </c>
      <c r="DQ65" s="987" t="str">
        <f t="shared" si="763"/>
        <v/>
      </c>
      <c r="DR65" s="25"/>
      <c r="DS65" s="744" t="str">
        <f t="shared" si="764"/>
        <v/>
      </c>
      <c r="DT65" s="740">
        <f t="shared" si="765"/>
        <v>0</v>
      </c>
      <c r="DU65" s="988" t="str">
        <f t="shared" si="766"/>
        <v/>
      </c>
      <c r="DV65" s="28" t="str">
        <f>$B65</f>
        <v>50-1</v>
      </c>
      <c r="DW65" s="26" t="str">
        <f t="shared" si="767"/>
        <v>GTS-120</v>
      </c>
      <c r="DX65" s="26">
        <f t="shared" si="768"/>
        <v>925</v>
      </c>
      <c r="DY65" s="26" t="str">
        <f t="shared" si="769"/>
        <v>5%-7%</v>
      </c>
      <c r="DZ65" s="90"/>
      <c r="EA65" s="374">
        <f>DZ65*VLOOKUP(DW65,$B$156:$C$159,2,FALSE)</f>
        <v>0</v>
      </c>
      <c r="EB65" s="24"/>
      <c r="EC65" s="24"/>
      <c r="ED65" s="403" t="str">
        <f t="shared" si="770"/>
        <v/>
      </c>
      <c r="EE65" s="987" t="str">
        <f t="shared" si="771"/>
        <v/>
      </c>
      <c r="EF65" s="25"/>
      <c r="EG65" s="744" t="str">
        <f t="shared" si="772"/>
        <v/>
      </c>
      <c r="EH65" s="28" t="str">
        <f>$B65</f>
        <v>50-1</v>
      </c>
      <c r="EI65" s="26" t="str">
        <f t="shared" si="773"/>
        <v>GTS-120</v>
      </c>
      <c r="EJ65" s="26">
        <f t="shared" si="774"/>
        <v>925</v>
      </c>
      <c r="EK65" s="26" t="str">
        <f t="shared" si="775"/>
        <v>5%-7%</v>
      </c>
      <c r="EL65" s="90"/>
      <c r="EM65" s="374">
        <f>EL65*VLOOKUP(EI65,$B$156:$C$159,2,FALSE)</f>
        <v>0</v>
      </c>
      <c r="EN65" s="24"/>
      <c r="EO65" s="24"/>
      <c r="EP65" s="403" t="str">
        <f t="shared" si="776"/>
        <v/>
      </c>
      <c r="EQ65" s="987" t="str">
        <f t="shared" si="777"/>
        <v/>
      </c>
      <c r="ER65" s="25"/>
      <c r="ES65" s="744" t="str">
        <f t="shared" si="778"/>
        <v/>
      </c>
      <c r="ET65" s="28" t="str">
        <f>$B65</f>
        <v>50-1</v>
      </c>
      <c r="EU65" s="26" t="str">
        <f t="shared" si="779"/>
        <v>GTS-120</v>
      </c>
      <c r="EV65" s="26">
        <f t="shared" si="780"/>
        <v>925</v>
      </c>
      <c r="EW65" s="26" t="str">
        <f t="shared" si="781"/>
        <v>5%-7%</v>
      </c>
      <c r="EX65" s="90"/>
      <c r="EY65" s="374">
        <f>EX65*VLOOKUP(EU65,$B$156:$C$159,2,FALSE)</f>
        <v>0</v>
      </c>
      <c r="EZ65" s="24"/>
      <c r="FA65" s="24"/>
      <c r="FB65" s="403" t="str">
        <f t="shared" si="782"/>
        <v/>
      </c>
      <c r="FC65" s="987" t="str">
        <f t="shared" si="783"/>
        <v/>
      </c>
      <c r="FD65" s="25"/>
      <c r="FE65" s="744" t="str">
        <f t="shared" si="784"/>
        <v/>
      </c>
      <c r="FF65" s="28" t="str">
        <f>$B65</f>
        <v>50-1</v>
      </c>
      <c r="FG65" s="26" t="str">
        <f t="shared" si="785"/>
        <v>GTS-120</v>
      </c>
      <c r="FH65" s="26">
        <f t="shared" si="786"/>
        <v>925</v>
      </c>
      <c r="FI65" s="26" t="str">
        <f t="shared" si="787"/>
        <v>5%-7%</v>
      </c>
      <c r="FJ65" s="90"/>
      <c r="FK65" s="374">
        <f>FJ65*VLOOKUP(FG65,$B$156:$C$159,2,FALSE)</f>
        <v>0</v>
      </c>
      <c r="FL65" s="24"/>
      <c r="FM65" s="24"/>
      <c r="FN65" s="403" t="str">
        <f t="shared" si="788"/>
        <v/>
      </c>
      <c r="FO65" s="987" t="str">
        <f t="shared" si="789"/>
        <v/>
      </c>
      <c r="FP65" s="25"/>
      <c r="FQ65" s="744" t="str">
        <f t="shared" si="790"/>
        <v/>
      </c>
      <c r="FR65" s="28" t="str">
        <f>$B65</f>
        <v>50-1</v>
      </c>
      <c r="FS65" s="26" t="str">
        <f t="shared" si="791"/>
        <v>GTS-120</v>
      </c>
      <c r="FT65" s="26">
        <f t="shared" si="792"/>
        <v>925</v>
      </c>
      <c r="FU65" s="26" t="str">
        <f t="shared" si="793"/>
        <v>5%-7%</v>
      </c>
      <c r="FV65" s="90"/>
      <c r="FW65" s="374">
        <f>FV65*VLOOKUP(FS65,$B$156:$C$159,2,FALSE)</f>
        <v>0</v>
      </c>
      <c r="FX65" s="24"/>
      <c r="FY65" s="24"/>
      <c r="FZ65" s="403" t="str">
        <f t="shared" si="794"/>
        <v/>
      </c>
      <c r="GA65" s="987" t="str">
        <f t="shared" si="795"/>
        <v/>
      </c>
      <c r="GB65" s="25"/>
      <c r="GC65" s="744" t="str">
        <f t="shared" si="796"/>
        <v/>
      </c>
      <c r="GD65" s="740">
        <f t="shared" si="797"/>
        <v>0</v>
      </c>
      <c r="GE65" s="988" t="str">
        <f t="shared" si="798"/>
        <v/>
      </c>
      <c r="GF65" s="28" t="str">
        <f>$B65</f>
        <v>50-1</v>
      </c>
      <c r="GG65" s="26" t="str">
        <f t="shared" si="799"/>
        <v>GTS-120</v>
      </c>
      <c r="GH65" s="26">
        <f t="shared" si="800"/>
        <v>925</v>
      </c>
      <c r="GI65" s="26" t="str">
        <f t="shared" si="801"/>
        <v>5%-7%</v>
      </c>
      <c r="GJ65" s="90"/>
      <c r="GK65" s="374">
        <f>GJ65*VLOOKUP(GG65,$B$156:$C$159,2,FALSE)</f>
        <v>0</v>
      </c>
      <c r="GL65" s="24"/>
      <c r="GM65" s="24"/>
      <c r="GN65" s="403" t="str">
        <f t="shared" si="802"/>
        <v/>
      </c>
      <c r="GO65" s="987" t="str">
        <f t="shared" si="803"/>
        <v/>
      </c>
      <c r="GP65" s="25"/>
      <c r="GQ65" s="744" t="str">
        <f t="shared" si="804"/>
        <v/>
      </c>
      <c r="GR65" s="28" t="str">
        <f>$B65</f>
        <v>50-1</v>
      </c>
      <c r="GS65" s="26" t="str">
        <f t="shared" si="805"/>
        <v>GTS-120</v>
      </c>
      <c r="GT65" s="26">
        <f t="shared" si="806"/>
        <v>925</v>
      </c>
      <c r="GU65" s="26" t="str">
        <f t="shared" si="807"/>
        <v>5%-7%</v>
      </c>
      <c r="GV65" s="90"/>
      <c r="GW65" s="374">
        <f>GV65*VLOOKUP(GS65,$B$156:$C$159,2,FALSE)</f>
        <v>0</v>
      </c>
      <c r="GX65" s="24"/>
      <c r="GY65" s="24"/>
      <c r="GZ65" s="403" t="str">
        <f t="shared" si="808"/>
        <v/>
      </c>
      <c r="HA65" s="987" t="str">
        <f t="shared" si="809"/>
        <v/>
      </c>
      <c r="HB65" s="25"/>
      <c r="HC65" s="744" t="str">
        <f t="shared" si="810"/>
        <v/>
      </c>
      <c r="HD65" s="28" t="str">
        <f>$B65</f>
        <v>50-1</v>
      </c>
      <c r="HE65" s="26" t="str">
        <f t="shared" si="811"/>
        <v>GTS-120</v>
      </c>
      <c r="HF65" s="26">
        <f t="shared" si="812"/>
        <v>925</v>
      </c>
      <c r="HG65" s="26" t="str">
        <f t="shared" si="813"/>
        <v>5%-7%</v>
      </c>
      <c r="HH65" s="90"/>
      <c r="HI65" s="374">
        <f>HH65*VLOOKUP(HE65,$B$156:$C$159,2,FALSE)</f>
        <v>0</v>
      </c>
      <c r="HJ65" s="24"/>
      <c r="HK65" s="24"/>
      <c r="HL65" s="403" t="str">
        <f t="shared" si="814"/>
        <v/>
      </c>
      <c r="HM65" s="987" t="str">
        <f t="shared" si="815"/>
        <v/>
      </c>
      <c r="HN65" s="25"/>
      <c r="HO65" s="744" t="str">
        <f t="shared" si="816"/>
        <v/>
      </c>
      <c r="HP65" s="28" t="str">
        <f>$B65</f>
        <v>50-1</v>
      </c>
      <c r="HQ65" s="26" t="str">
        <f t="shared" si="817"/>
        <v>GTS-120</v>
      </c>
      <c r="HR65" s="26">
        <f t="shared" si="818"/>
        <v>925</v>
      </c>
      <c r="HS65" s="26" t="str">
        <f t="shared" si="819"/>
        <v>5%-7%</v>
      </c>
      <c r="HT65" s="90"/>
      <c r="HU65" s="374">
        <f>HT65*VLOOKUP(HQ65,$B$156:$C$159,2,FALSE)</f>
        <v>0</v>
      </c>
      <c r="HV65" s="24"/>
      <c r="HW65" s="24"/>
      <c r="HX65" s="403" t="str">
        <f t="shared" si="820"/>
        <v/>
      </c>
      <c r="HY65" s="987" t="str">
        <f t="shared" si="821"/>
        <v/>
      </c>
      <c r="HZ65" s="25"/>
      <c r="IA65" s="744" t="str">
        <f t="shared" si="822"/>
        <v/>
      </c>
      <c r="IB65" s="28" t="str">
        <f>$B65</f>
        <v>50-1</v>
      </c>
      <c r="IC65" s="26" t="str">
        <f t="shared" si="823"/>
        <v>GTS-120</v>
      </c>
      <c r="ID65" s="26">
        <f t="shared" si="824"/>
        <v>925</v>
      </c>
      <c r="IE65" s="26" t="str">
        <f t="shared" si="825"/>
        <v>5%-7%</v>
      </c>
      <c r="IF65" s="90"/>
      <c r="IG65" s="374">
        <f>IF65*VLOOKUP(IC65,$B$156:$C$159,2,FALSE)</f>
        <v>0</v>
      </c>
      <c r="IH65" s="24"/>
      <c r="II65" s="24"/>
      <c r="IJ65" s="403" t="str">
        <f t="shared" si="826"/>
        <v/>
      </c>
      <c r="IK65" s="987" t="str">
        <f t="shared" si="827"/>
        <v/>
      </c>
      <c r="IL65" s="25"/>
      <c r="IM65" s="744" t="str">
        <f t="shared" si="828"/>
        <v/>
      </c>
      <c r="IN65" s="740">
        <f t="shared" si="829"/>
        <v>0</v>
      </c>
      <c r="IO65" s="988" t="str">
        <f t="shared" si="830"/>
        <v/>
      </c>
      <c r="IP65" s="28" t="str">
        <f>$B65</f>
        <v>50-1</v>
      </c>
      <c r="IQ65" s="26" t="str">
        <f t="shared" si="831"/>
        <v>GTS-120</v>
      </c>
      <c r="IR65" s="26">
        <f t="shared" si="832"/>
        <v>925</v>
      </c>
      <c r="IS65" s="26" t="str">
        <f t="shared" si="833"/>
        <v>5%-7%</v>
      </c>
      <c r="IT65" s="90"/>
      <c r="IU65" s="374">
        <f>IT65*VLOOKUP(IQ65,$B$156:$C$159,2,FALSE)</f>
        <v>0</v>
      </c>
      <c r="IV65" s="24"/>
      <c r="IW65" s="24"/>
      <c r="IX65" s="403" t="str">
        <f t="shared" si="834"/>
        <v/>
      </c>
      <c r="IY65" s="987" t="str">
        <f t="shared" si="835"/>
        <v/>
      </c>
      <c r="IZ65" s="25"/>
      <c r="JA65" s="744" t="str">
        <f t="shared" si="836"/>
        <v/>
      </c>
      <c r="JB65" s="28" t="str">
        <f>$B65</f>
        <v>50-1</v>
      </c>
      <c r="JC65" s="26" t="str">
        <f t="shared" si="837"/>
        <v>GTS-120</v>
      </c>
      <c r="JD65" s="26">
        <f t="shared" si="838"/>
        <v>925</v>
      </c>
      <c r="JE65" s="26" t="str">
        <f t="shared" si="839"/>
        <v>5%-7%</v>
      </c>
      <c r="JF65" s="90"/>
      <c r="JG65" s="374">
        <f>JF65*VLOOKUP(JC65,$B$156:$C$159,2,FALSE)</f>
        <v>0</v>
      </c>
      <c r="JH65" s="24"/>
      <c r="JI65" s="24"/>
      <c r="JJ65" s="403" t="str">
        <f t="shared" si="840"/>
        <v/>
      </c>
      <c r="JK65" s="987" t="str">
        <f t="shared" si="841"/>
        <v/>
      </c>
      <c r="JL65" s="25"/>
      <c r="JM65" s="744" t="str">
        <f t="shared" si="842"/>
        <v/>
      </c>
      <c r="JN65" s="28" t="str">
        <f>$B65</f>
        <v>50-1</v>
      </c>
      <c r="JO65" s="26" t="str">
        <f t="shared" si="843"/>
        <v>GTS-120</v>
      </c>
      <c r="JP65" s="26">
        <f t="shared" si="844"/>
        <v>925</v>
      </c>
      <c r="JQ65" s="26" t="str">
        <f t="shared" si="845"/>
        <v>5%-7%</v>
      </c>
      <c r="JR65" s="90"/>
      <c r="JS65" s="374">
        <f>JR65*VLOOKUP(JO65,$B$156:$C$159,2,FALSE)</f>
        <v>0</v>
      </c>
      <c r="JT65" s="24"/>
      <c r="JU65" s="24"/>
      <c r="JV65" s="403" t="str">
        <f t="shared" si="846"/>
        <v/>
      </c>
      <c r="JW65" s="987" t="str">
        <f t="shared" si="847"/>
        <v/>
      </c>
      <c r="JX65" s="25"/>
      <c r="JY65" s="744" t="str">
        <f t="shared" si="848"/>
        <v/>
      </c>
      <c r="JZ65" s="28" t="str">
        <f>$B65</f>
        <v>50-1</v>
      </c>
      <c r="KA65" s="26" t="str">
        <f t="shared" si="849"/>
        <v>GTS-120</v>
      </c>
      <c r="KB65" s="26">
        <f t="shared" si="850"/>
        <v>925</v>
      </c>
      <c r="KC65" s="26" t="str">
        <f t="shared" si="851"/>
        <v>5%-7%</v>
      </c>
      <c r="KD65" s="90"/>
      <c r="KE65" s="374">
        <f>KD65*VLOOKUP(KA65,$B$156:$C$159,2,FALSE)</f>
        <v>0</v>
      </c>
      <c r="KF65" s="24"/>
      <c r="KG65" s="24"/>
      <c r="KH65" s="403" t="str">
        <f t="shared" si="852"/>
        <v/>
      </c>
      <c r="KI65" s="987" t="str">
        <f t="shared" si="853"/>
        <v/>
      </c>
      <c r="KJ65" s="25"/>
      <c r="KK65" s="744" t="str">
        <f t="shared" si="854"/>
        <v/>
      </c>
      <c r="KL65" s="28" t="str">
        <f>$B65</f>
        <v>50-1</v>
      </c>
      <c r="KM65" s="26" t="str">
        <f t="shared" si="855"/>
        <v>GTS-120</v>
      </c>
      <c r="KN65" s="26">
        <f t="shared" si="856"/>
        <v>925</v>
      </c>
      <c r="KO65" s="26" t="str">
        <f t="shared" si="857"/>
        <v>5%-7%</v>
      </c>
      <c r="KP65" s="90"/>
      <c r="KQ65" s="374">
        <f>KP65*VLOOKUP(KM65,$B$156:$C$159,2,FALSE)</f>
        <v>0</v>
      </c>
      <c r="KR65" s="24"/>
      <c r="KS65" s="24"/>
      <c r="KT65" s="403" t="str">
        <f t="shared" si="858"/>
        <v/>
      </c>
      <c r="KU65" s="987" t="str">
        <f t="shared" si="859"/>
        <v/>
      </c>
      <c r="KV65" s="25"/>
      <c r="KW65" s="744" t="str">
        <f t="shared" si="860"/>
        <v/>
      </c>
      <c r="KX65" s="740">
        <f t="shared" si="861"/>
        <v>0</v>
      </c>
      <c r="KY65" s="988" t="str">
        <f t="shared" si="862"/>
        <v/>
      </c>
    </row>
    <row r="66" spans="1:311" ht="15.75">
      <c r="A66" s="323" t="s">
        <v>67</v>
      </c>
      <c r="B66" s="765" t="s">
        <v>267</v>
      </c>
      <c r="C66" s="26" t="str">
        <f>VLOOKUP($B66,'OP Info'!$C$121:$H$137,4,FALSE)</f>
        <v>GTS-120</v>
      </c>
      <c r="D66" s="26">
        <f>VLOOKUP($B66,'OP Info'!$C$121:$H$137,3,FALSE)</f>
        <v>925</v>
      </c>
      <c r="E66" s="734" t="str">
        <f>CONCATENATE(VLOOKUP($B66,'OP Info'!$C$121:$J$137,5,FALSE),"%-",VLOOKUP($B66,'OP Info'!$C$121:$J$137,6,FALSE),"%")</f>
        <v>5%-7%</v>
      </c>
      <c r="F66" s="90"/>
      <c r="G66" s="374">
        <f>F66*VLOOKUP(C66,$B$156:$C$159,2,FALSE)</f>
        <v>0</v>
      </c>
      <c r="H66" s="24"/>
      <c r="I66" s="24"/>
      <c r="J66" s="403" t="str">
        <f t="shared" si="706"/>
        <v/>
      </c>
      <c r="K66" s="987" t="str">
        <f t="shared" si="707"/>
        <v/>
      </c>
      <c r="L66" s="25"/>
      <c r="M66" s="762" t="str">
        <f t="shared" si="708"/>
        <v/>
      </c>
      <c r="N66" s="28" t="str">
        <f>$B66</f>
        <v>60-1</v>
      </c>
      <c r="O66" s="26" t="str">
        <f t="shared" si="709"/>
        <v>GTS-120</v>
      </c>
      <c r="P66" s="26">
        <f t="shared" si="710"/>
        <v>925</v>
      </c>
      <c r="Q66" s="26" t="str">
        <f t="shared" si="711"/>
        <v>5%-7%</v>
      </c>
      <c r="R66" s="90"/>
      <c r="S66" s="374">
        <f>R66*VLOOKUP(O66,$B$156:$C$159,2,FALSE)</f>
        <v>0</v>
      </c>
      <c r="T66" s="24"/>
      <c r="U66" s="24"/>
      <c r="V66" s="403" t="str">
        <f t="shared" si="712"/>
        <v/>
      </c>
      <c r="W66" s="987" t="str">
        <f t="shared" si="713"/>
        <v/>
      </c>
      <c r="X66" s="25"/>
      <c r="Y66" s="739" t="str">
        <f t="shared" si="714"/>
        <v/>
      </c>
      <c r="Z66" s="28" t="str">
        <f>$B66</f>
        <v>60-1</v>
      </c>
      <c r="AA66" s="26" t="str">
        <f t="shared" si="715"/>
        <v>GTS-120</v>
      </c>
      <c r="AB66" s="26">
        <f t="shared" si="716"/>
        <v>925</v>
      </c>
      <c r="AC66" s="26" t="str">
        <f t="shared" si="717"/>
        <v>5%-7%</v>
      </c>
      <c r="AD66" s="90"/>
      <c r="AE66" s="374">
        <f>AD66*VLOOKUP(AA66,$B$156:$C$159,2,FALSE)</f>
        <v>0</v>
      </c>
      <c r="AF66" s="24"/>
      <c r="AG66" s="24"/>
      <c r="AH66" s="403" t="str">
        <f t="shared" si="718"/>
        <v/>
      </c>
      <c r="AI66" s="987" t="str">
        <f t="shared" si="719"/>
        <v/>
      </c>
      <c r="AJ66" s="25"/>
      <c r="AK66" s="739" t="str">
        <f t="shared" si="720"/>
        <v/>
      </c>
      <c r="AL66" s="28" t="str">
        <f>$B66</f>
        <v>60-1</v>
      </c>
      <c r="AM66" s="26" t="str">
        <f t="shared" si="721"/>
        <v>GTS-120</v>
      </c>
      <c r="AN66" s="26">
        <f t="shared" si="722"/>
        <v>925</v>
      </c>
      <c r="AO66" s="26" t="str">
        <f t="shared" si="723"/>
        <v>5%-7%</v>
      </c>
      <c r="AP66" s="90"/>
      <c r="AQ66" s="374">
        <f>AP66*VLOOKUP(AM66,$B$156:$C$159,2,FALSE)</f>
        <v>0</v>
      </c>
      <c r="AR66" s="24"/>
      <c r="AS66" s="24"/>
      <c r="AT66" s="403" t="str">
        <f t="shared" si="724"/>
        <v/>
      </c>
      <c r="AU66" s="987" t="str">
        <f t="shared" si="725"/>
        <v/>
      </c>
      <c r="AV66" s="25"/>
      <c r="AW66" s="739" t="str">
        <f t="shared" si="726"/>
        <v/>
      </c>
      <c r="AX66" s="28" t="str">
        <f>$B66</f>
        <v>60-1</v>
      </c>
      <c r="AY66" s="26" t="str">
        <f t="shared" si="727"/>
        <v>GTS-120</v>
      </c>
      <c r="AZ66" s="26">
        <f t="shared" si="728"/>
        <v>925</v>
      </c>
      <c r="BA66" s="26" t="str">
        <f t="shared" si="729"/>
        <v>5%-7%</v>
      </c>
      <c r="BB66" s="90"/>
      <c r="BC66" s="374">
        <f>BB66*VLOOKUP(AY66,$B$156:$C$159,2,FALSE)</f>
        <v>0</v>
      </c>
      <c r="BD66" s="24"/>
      <c r="BE66" s="24"/>
      <c r="BF66" s="403" t="str">
        <f t="shared" si="730"/>
        <v/>
      </c>
      <c r="BG66" s="987" t="str">
        <f t="shared" si="731"/>
        <v/>
      </c>
      <c r="BH66" s="25"/>
      <c r="BI66" s="739" t="str">
        <f t="shared" si="732"/>
        <v/>
      </c>
      <c r="BJ66" s="740">
        <f t="shared" si="733"/>
        <v>0</v>
      </c>
      <c r="BK66" s="988" t="str">
        <f t="shared" si="734"/>
        <v/>
      </c>
      <c r="BL66" s="28" t="str">
        <f>$B66</f>
        <v>60-1</v>
      </c>
      <c r="BM66" s="26" t="str">
        <f t="shared" si="735"/>
        <v>GTS-120</v>
      </c>
      <c r="BN66" s="26">
        <f t="shared" si="736"/>
        <v>925</v>
      </c>
      <c r="BO66" s="26" t="str">
        <f t="shared" si="737"/>
        <v>5%-7%</v>
      </c>
      <c r="BP66" s="90"/>
      <c r="BQ66" s="374">
        <f>BP66*VLOOKUP(BM66,$B$156:$C$159,2,FALSE)</f>
        <v>0</v>
      </c>
      <c r="BR66" s="24"/>
      <c r="BS66" s="24"/>
      <c r="BT66" s="403" t="str">
        <f t="shared" si="738"/>
        <v/>
      </c>
      <c r="BU66" s="987" t="str">
        <f t="shared" si="739"/>
        <v/>
      </c>
      <c r="BV66" s="25"/>
      <c r="BW66" s="744" t="str">
        <f t="shared" si="740"/>
        <v/>
      </c>
      <c r="BX66" s="28" t="str">
        <f>$B66</f>
        <v>60-1</v>
      </c>
      <c r="BY66" s="26" t="str">
        <f t="shared" si="741"/>
        <v>GTS-120</v>
      </c>
      <c r="BZ66" s="26">
        <f t="shared" si="742"/>
        <v>925</v>
      </c>
      <c r="CA66" s="26" t="str">
        <f t="shared" si="743"/>
        <v>5%-7%</v>
      </c>
      <c r="CB66" s="90"/>
      <c r="CC66" s="374">
        <f>CB66*VLOOKUP(BY66,$B$156:$C$159,2,FALSE)</f>
        <v>0</v>
      </c>
      <c r="CD66" s="24"/>
      <c r="CE66" s="24"/>
      <c r="CF66" s="403" t="str">
        <f t="shared" si="744"/>
        <v/>
      </c>
      <c r="CG66" s="987" t="str">
        <f t="shared" si="745"/>
        <v/>
      </c>
      <c r="CH66" s="25"/>
      <c r="CI66" s="744" t="str">
        <f t="shared" si="746"/>
        <v/>
      </c>
      <c r="CJ66" s="28" t="str">
        <f>$B66</f>
        <v>60-1</v>
      </c>
      <c r="CK66" s="26" t="str">
        <f t="shared" si="747"/>
        <v>GTS-120</v>
      </c>
      <c r="CL66" s="26">
        <f t="shared" si="748"/>
        <v>925</v>
      </c>
      <c r="CM66" s="26" t="str">
        <f t="shared" si="749"/>
        <v>5%-7%</v>
      </c>
      <c r="CN66" s="90"/>
      <c r="CO66" s="374">
        <f>CN66*VLOOKUP(CK66,$B$156:$C$159,2,FALSE)</f>
        <v>0</v>
      </c>
      <c r="CP66" s="24"/>
      <c r="CQ66" s="24"/>
      <c r="CR66" s="403" t="str">
        <f t="shared" si="750"/>
        <v/>
      </c>
      <c r="CS66" s="987" t="str">
        <f t="shared" si="751"/>
        <v/>
      </c>
      <c r="CT66" s="25"/>
      <c r="CU66" s="744" t="str">
        <f t="shared" si="752"/>
        <v/>
      </c>
      <c r="CV66" s="28" t="str">
        <f>$B66</f>
        <v>60-1</v>
      </c>
      <c r="CW66" s="26" t="str">
        <f t="shared" si="753"/>
        <v>GTS-120</v>
      </c>
      <c r="CX66" s="26">
        <f t="shared" si="754"/>
        <v>925</v>
      </c>
      <c r="CY66" s="26" t="str">
        <f t="shared" si="755"/>
        <v>5%-7%</v>
      </c>
      <c r="CZ66" s="90"/>
      <c r="DA66" s="374">
        <f>CZ66*VLOOKUP(CW66,$B$156:$C$159,2,FALSE)</f>
        <v>0</v>
      </c>
      <c r="DB66" s="24"/>
      <c r="DC66" s="24"/>
      <c r="DD66" s="403" t="str">
        <f t="shared" si="756"/>
        <v/>
      </c>
      <c r="DE66" s="987" t="str">
        <f t="shared" si="757"/>
        <v/>
      </c>
      <c r="DF66" s="25"/>
      <c r="DG66" s="744" t="str">
        <f t="shared" si="758"/>
        <v/>
      </c>
      <c r="DH66" s="28" t="str">
        <f>$B66</f>
        <v>60-1</v>
      </c>
      <c r="DI66" s="26" t="str">
        <f t="shared" si="759"/>
        <v>GTS-120</v>
      </c>
      <c r="DJ66" s="26">
        <f t="shared" si="760"/>
        <v>925</v>
      </c>
      <c r="DK66" s="26" t="str">
        <f t="shared" si="761"/>
        <v>5%-7%</v>
      </c>
      <c r="DL66" s="90"/>
      <c r="DM66" s="374">
        <f>DL66*VLOOKUP(DI66,$B$156:$C$159,2,FALSE)</f>
        <v>0</v>
      </c>
      <c r="DN66" s="24"/>
      <c r="DO66" s="24"/>
      <c r="DP66" s="403" t="str">
        <f t="shared" si="762"/>
        <v/>
      </c>
      <c r="DQ66" s="987" t="str">
        <f t="shared" si="763"/>
        <v/>
      </c>
      <c r="DR66" s="25"/>
      <c r="DS66" s="744" t="str">
        <f t="shared" si="764"/>
        <v/>
      </c>
      <c r="DT66" s="740">
        <f t="shared" si="765"/>
        <v>0</v>
      </c>
      <c r="DU66" s="988" t="str">
        <f t="shared" si="766"/>
        <v/>
      </c>
      <c r="DV66" s="28" t="str">
        <f>$B66</f>
        <v>60-1</v>
      </c>
      <c r="DW66" s="26" t="str">
        <f t="shared" si="767"/>
        <v>GTS-120</v>
      </c>
      <c r="DX66" s="26">
        <f t="shared" si="768"/>
        <v>925</v>
      </c>
      <c r="DY66" s="26" t="str">
        <f t="shared" si="769"/>
        <v>5%-7%</v>
      </c>
      <c r="DZ66" s="90"/>
      <c r="EA66" s="374">
        <f>DZ66*VLOOKUP(DW66,$B$156:$C$159,2,FALSE)</f>
        <v>0</v>
      </c>
      <c r="EB66" s="24"/>
      <c r="EC66" s="24"/>
      <c r="ED66" s="403" t="str">
        <f t="shared" si="770"/>
        <v/>
      </c>
      <c r="EE66" s="987" t="str">
        <f t="shared" si="771"/>
        <v/>
      </c>
      <c r="EF66" s="25"/>
      <c r="EG66" s="744" t="str">
        <f t="shared" si="772"/>
        <v/>
      </c>
      <c r="EH66" s="28" t="str">
        <f>$B66</f>
        <v>60-1</v>
      </c>
      <c r="EI66" s="26" t="str">
        <f t="shared" si="773"/>
        <v>GTS-120</v>
      </c>
      <c r="EJ66" s="26">
        <f t="shared" si="774"/>
        <v>925</v>
      </c>
      <c r="EK66" s="26" t="str">
        <f t="shared" si="775"/>
        <v>5%-7%</v>
      </c>
      <c r="EL66" s="90"/>
      <c r="EM66" s="374">
        <f>EL66*VLOOKUP(EI66,$B$156:$C$159,2,FALSE)</f>
        <v>0</v>
      </c>
      <c r="EN66" s="24"/>
      <c r="EO66" s="24"/>
      <c r="EP66" s="403" t="str">
        <f t="shared" si="776"/>
        <v/>
      </c>
      <c r="EQ66" s="987" t="str">
        <f t="shared" si="777"/>
        <v/>
      </c>
      <c r="ER66" s="25"/>
      <c r="ES66" s="744" t="str">
        <f t="shared" si="778"/>
        <v/>
      </c>
      <c r="ET66" s="28" t="str">
        <f>$B66</f>
        <v>60-1</v>
      </c>
      <c r="EU66" s="26" t="str">
        <f t="shared" si="779"/>
        <v>GTS-120</v>
      </c>
      <c r="EV66" s="26">
        <f t="shared" si="780"/>
        <v>925</v>
      </c>
      <c r="EW66" s="26" t="str">
        <f t="shared" si="781"/>
        <v>5%-7%</v>
      </c>
      <c r="EX66" s="90"/>
      <c r="EY66" s="374">
        <f>EX66*VLOOKUP(EU66,$B$156:$C$159,2,FALSE)</f>
        <v>0</v>
      </c>
      <c r="EZ66" s="24"/>
      <c r="FA66" s="24"/>
      <c r="FB66" s="403" t="str">
        <f t="shared" si="782"/>
        <v/>
      </c>
      <c r="FC66" s="987" t="str">
        <f t="shared" si="783"/>
        <v/>
      </c>
      <c r="FD66" s="25"/>
      <c r="FE66" s="744" t="str">
        <f t="shared" si="784"/>
        <v/>
      </c>
      <c r="FF66" s="28" t="str">
        <f>$B66</f>
        <v>60-1</v>
      </c>
      <c r="FG66" s="26" t="str">
        <f t="shared" si="785"/>
        <v>GTS-120</v>
      </c>
      <c r="FH66" s="26">
        <f t="shared" si="786"/>
        <v>925</v>
      </c>
      <c r="FI66" s="26" t="str">
        <f t="shared" si="787"/>
        <v>5%-7%</v>
      </c>
      <c r="FJ66" s="90"/>
      <c r="FK66" s="374">
        <f>FJ66*VLOOKUP(FG66,$B$156:$C$159,2,FALSE)</f>
        <v>0</v>
      </c>
      <c r="FL66" s="24"/>
      <c r="FM66" s="24"/>
      <c r="FN66" s="403" t="str">
        <f t="shared" si="788"/>
        <v/>
      </c>
      <c r="FO66" s="987" t="str">
        <f t="shared" si="789"/>
        <v/>
      </c>
      <c r="FP66" s="25"/>
      <c r="FQ66" s="744" t="str">
        <f t="shared" si="790"/>
        <v/>
      </c>
      <c r="FR66" s="28" t="str">
        <f>$B66</f>
        <v>60-1</v>
      </c>
      <c r="FS66" s="26" t="str">
        <f t="shared" si="791"/>
        <v>GTS-120</v>
      </c>
      <c r="FT66" s="26">
        <f t="shared" si="792"/>
        <v>925</v>
      </c>
      <c r="FU66" s="26" t="str">
        <f t="shared" si="793"/>
        <v>5%-7%</v>
      </c>
      <c r="FV66" s="90"/>
      <c r="FW66" s="374">
        <f>FV66*VLOOKUP(FS66,$B$156:$C$159,2,FALSE)</f>
        <v>0</v>
      </c>
      <c r="FX66" s="24"/>
      <c r="FY66" s="24"/>
      <c r="FZ66" s="403" t="str">
        <f t="shared" si="794"/>
        <v/>
      </c>
      <c r="GA66" s="987" t="str">
        <f t="shared" si="795"/>
        <v/>
      </c>
      <c r="GB66" s="25"/>
      <c r="GC66" s="744" t="str">
        <f t="shared" si="796"/>
        <v/>
      </c>
      <c r="GD66" s="740">
        <f t="shared" si="797"/>
        <v>0</v>
      </c>
      <c r="GE66" s="988" t="str">
        <f t="shared" si="798"/>
        <v/>
      </c>
      <c r="GF66" s="28" t="str">
        <f>$B66</f>
        <v>60-1</v>
      </c>
      <c r="GG66" s="26" t="str">
        <f t="shared" si="799"/>
        <v>GTS-120</v>
      </c>
      <c r="GH66" s="26">
        <f t="shared" si="800"/>
        <v>925</v>
      </c>
      <c r="GI66" s="26" t="str">
        <f t="shared" si="801"/>
        <v>5%-7%</v>
      </c>
      <c r="GJ66" s="90"/>
      <c r="GK66" s="374">
        <f>GJ66*VLOOKUP(GG66,$B$156:$C$159,2,FALSE)</f>
        <v>0</v>
      </c>
      <c r="GL66" s="24"/>
      <c r="GM66" s="24"/>
      <c r="GN66" s="403" t="str">
        <f t="shared" si="802"/>
        <v/>
      </c>
      <c r="GO66" s="987" t="str">
        <f t="shared" si="803"/>
        <v/>
      </c>
      <c r="GP66" s="25"/>
      <c r="GQ66" s="744" t="str">
        <f t="shared" si="804"/>
        <v/>
      </c>
      <c r="GR66" s="28" t="str">
        <f>$B66</f>
        <v>60-1</v>
      </c>
      <c r="GS66" s="26" t="str">
        <f t="shared" si="805"/>
        <v>GTS-120</v>
      </c>
      <c r="GT66" s="26">
        <f t="shared" si="806"/>
        <v>925</v>
      </c>
      <c r="GU66" s="26" t="str">
        <f t="shared" si="807"/>
        <v>5%-7%</v>
      </c>
      <c r="GV66" s="90"/>
      <c r="GW66" s="374">
        <f>GV66*VLOOKUP(GS66,$B$156:$C$159,2,FALSE)</f>
        <v>0</v>
      </c>
      <c r="GX66" s="24"/>
      <c r="GY66" s="24"/>
      <c r="GZ66" s="403" t="str">
        <f t="shared" si="808"/>
        <v/>
      </c>
      <c r="HA66" s="987" t="str">
        <f t="shared" si="809"/>
        <v/>
      </c>
      <c r="HB66" s="25"/>
      <c r="HC66" s="744" t="str">
        <f t="shared" si="810"/>
        <v/>
      </c>
      <c r="HD66" s="28" t="str">
        <f>$B66</f>
        <v>60-1</v>
      </c>
      <c r="HE66" s="26" t="str">
        <f t="shared" si="811"/>
        <v>GTS-120</v>
      </c>
      <c r="HF66" s="26">
        <f t="shared" si="812"/>
        <v>925</v>
      </c>
      <c r="HG66" s="26" t="str">
        <f t="shared" si="813"/>
        <v>5%-7%</v>
      </c>
      <c r="HH66" s="90"/>
      <c r="HI66" s="374">
        <f>HH66*VLOOKUP(HE66,$B$156:$C$159,2,FALSE)</f>
        <v>0</v>
      </c>
      <c r="HJ66" s="24"/>
      <c r="HK66" s="24"/>
      <c r="HL66" s="403" t="str">
        <f t="shared" si="814"/>
        <v/>
      </c>
      <c r="HM66" s="987" t="str">
        <f t="shared" si="815"/>
        <v/>
      </c>
      <c r="HN66" s="25"/>
      <c r="HO66" s="744" t="str">
        <f t="shared" si="816"/>
        <v/>
      </c>
      <c r="HP66" s="28" t="str">
        <f>$B66</f>
        <v>60-1</v>
      </c>
      <c r="HQ66" s="26" t="str">
        <f t="shared" si="817"/>
        <v>GTS-120</v>
      </c>
      <c r="HR66" s="26">
        <f t="shared" si="818"/>
        <v>925</v>
      </c>
      <c r="HS66" s="26" t="str">
        <f t="shared" si="819"/>
        <v>5%-7%</v>
      </c>
      <c r="HT66" s="90"/>
      <c r="HU66" s="374">
        <f>HT66*VLOOKUP(HQ66,$B$156:$C$159,2,FALSE)</f>
        <v>0</v>
      </c>
      <c r="HV66" s="24"/>
      <c r="HW66" s="24"/>
      <c r="HX66" s="403" t="str">
        <f t="shared" si="820"/>
        <v/>
      </c>
      <c r="HY66" s="987" t="str">
        <f t="shared" si="821"/>
        <v/>
      </c>
      <c r="HZ66" s="25"/>
      <c r="IA66" s="744" t="str">
        <f t="shared" si="822"/>
        <v/>
      </c>
      <c r="IB66" s="28" t="str">
        <f>$B66</f>
        <v>60-1</v>
      </c>
      <c r="IC66" s="26" t="str">
        <f t="shared" si="823"/>
        <v>GTS-120</v>
      </c>
      <c r="ID66" s="26">
        <f t="shared" si="824"/>
        <v>925</v>
      </c>
      <c r="IE66" s="26" t="str">
        <f t="shared" si="825"/>
        <v>5%-7%</v>
      </c>
      <c r="IF66" s="90"/>
      <c r="IG66" s="374">
        <f>IF66*VLOOKUP(IC66,$B$156:$C$159,2,FALSE)</f>
        <v>0</v>
      </c>
      <c r="IH66" s="24"/>
      <c r="II66" s="24"/>
      <c r="IJ66" s="403" t="str">
        <f t="shared" si="826"/>
        <v/>
      </c>
      <c r="IK66" s="987" t="str">
        <f t="shared" si="827"/>
        <v/>
      </c>
      <c r="IL66" s="25"/>
      <c r="IM66" s="744" t="str">
        <f t="shared" si="828"/>
        <v/>
      </c>
      <c r="IN66" s="740">
        <f t="shared" si="829"/>
        <v>0</v>
      </c>
      <c r="IO66" s="988" t="str">
        <f t="shared" si="830"/>
        <v/>
      </c>
      <c r="IP66" s="28" t="str">
        <f>$B66</f>
        <v>60-1</v>
      </c>
      <c r="IQ66" s="26" t="str">
        <f t="shared" si="831"/>
        <v>GTS-120</v>
      </c>
      <c r="IR66" s="26">
        <f t="shared" si="832"/>
        <v>925</v>
      </c>
      <c r="IS66" s="26" t="str">
        <f t="shared" si="833"/>
        <v>5%-7%</v>
      </c>
      <c r="IT66" s="90"/>
      <c r="IU66" s="374">
        <f>IT66*VLOOKUP(IQ66,$B$156:$C$159,2,FALSE)</f>
        <v>0</v>
      </c>
      <c r="IV66" s="24"/>
      <c r="IW66" s="24"/>
      <c r="IX66" s="403" t="str">
        <f t="shared" si="834"/>
        <v/>
      </c>
      <c r="IY66" s="987" t="str">
        <f t="shared" si="835"/>
        <v/>
      </c>
      <c r="IZ66" s="25"/>
      <c r="JA66" s="744" t="str">
        <f t="shared" si="836"/>
        <v/>
      </c>
      <c r="JB66" s="28" t="str">
        <f>$B66</f>
        <v>60-1</v>
      </c>
      <c r="JC66" s="26" t="str">
        <f t="shared" si="837"/>
        <v>GTS-120</v>
      </c>
      <c r="JD66" s="26">
        <f t="shared" si="838"/>
        <v>925</v>
      </c>
      <c r="JE66" s="26" t="str">
        <f t="shared" si="839"/>
        <v>5%-7%</v>
      </c>
      <c r="JF66" s="90"/>
      <c r="JG66" s="374">
        <f>JF66*VLOOKUP(JC66,$B$156:$C$159,2,FALSE)</f>
        <v>0</v>
      </c>
      <c r="JH66" s="24"/>
      <c r="JI66" s="24"/>
      <c r="JJ66" s="403" t="str">
        <f t="shared" si="840"/>
        <v/>
      </c>
      <c r="JK66" s="987" t="str">
        <f t="shared" si="841"/>
        <v/>
      </c>
      <c r="JL66" s="25"/>
      <c r="JM66" s="744" t="str">
        <f t="shared" si="842"/>
        <v/>
      </c>
      <c r="JN66" s="28" t="str">
        <f>$B66</f>
        <v>60-1</v>
      </c>
      <c r="JO66" s="26" t="str">
        <f t="shared" si="843"/>
        <v>GTS-120</v>
      </c>
      <c r="JP66" s="26">
        <f t="shared" si="844"/>
        <v>925</v>
      </c>
      <c r="JQ66" s="26" t="str">
        <f t="shared" si="845"/>
        <v>5%-7%</v>
      </c>
      <c r="JR66" s="90"/>
      <c r="JS66" s="374">
        <f>JR66*VLOOKUP(JO66,$B$156:$C$159,2,FALSE)</f>
        <v>0</v>
      </c>
      <c r="JT66" s="24"/>
      <c r="JU66" s="24"/>
      <c r="JV66" s="403" t="str">
        <f t="shared" si="846"/>
        <v/>
      </c>
      <c r="JW66" s="987" t="str">
        <f t="shared" si="847"/>
        <v/>
      </c>
      <c r="JX66" s="25"/>
      <c r="JY66" s="744" t="str">
        <f t="shared" si="848"/>
        <v/>
      </c>
      <c r="JZ66" s="28" t="str">
        <f>$B66</f>
        <v>60-1</v>
      </c>
      <c r="KA66" s="26" t="str">
        <f t="shared" si="849"/>
        <v>GTS-120</v>
      </c>
      <c r="KB66" s="26">
        <f t="shared" si="850"/>
        <v>925</v>
      </c>
      <c r="KC66" s="26" t="str">
        <f t="shared" si="851"/>
        <v>5%-7%</v>
      </c>
      <c r="KD66" s="90"/>
      <c r="KE66" s="374">
        <f>KD66*VLOOKUP(KA66,$B$156:$C$159,2,FALSE)</f>
        <v>0</v>
      </c>
      <c r="KF66" s="24"/>
      <c r="KG66" s="24"/>
      <c r="KH66" s="403" t="str">
        <f t="shared" si="852"/>
        <v/>
      </c>
      <c r="KI66" s="987" t="str">
        <f t="shared" si="853"/>
        <v/>
      </c>
      <c r="KJ66" s="25"/>
      <c r="KK66" s="744" t="str">
        <f t="shared" si="854"/>
        <v/>
      </c>
      <c r="KL66" s="28" t="str">
        <f>$B66</f>
        <v>60-1</v>
      </c>
      <c r="KM66" s="26" t="str">
        <f t="shared" si="855"/>
        <v>GTS-120</v>
      </c>
      <c r="KN66" s="26">
        <f t="shared" si="856"/>
        <v>925</v>
      </c>
      <c r="KO66" s="26" t="str">
        <f t="shared" si="857"/>
        <v>5%-7%</v>
      </c>
      <c r="KP66" s="90"/>
      <c r="KQ66" s="374">
        <f>KP66*VLOOKUP(KM66,$B$156:$C$159,2,FALSE)</f>
        <v>0</v>
      </c>
      <c r="KR66" s="24"/>
      <c r="KS66" s="24"/>
      <c r="KT66" s="403" t="str">
        <f t="shared" si="858"/>
        <v/>
      </c>
      <c r="KU66" s="987" t="str">
        <f t="shared" si="859"/>
        <v/>
      </c>
      <c r="KV66" s="25"/>
      <c r="KW66" s="744" t="str">
        <f t="shared" si="860"/>
        <v/>
      </c>
      <c r="KX66" s="740">
        <f t="shared" si="861"/>
        <v>0</v>
      </c>
      <c r="KY66" s="988" t="str">
        <f t="shared" si="862"/>
        <v/>
      </c>
    </row>
    <row r="67" spans="1:311" ht="15.75">
      <c r="A67" s="323" t="s">
        <v>67</v>
      </c>
      <c r="B67" s="765" t="s">
        <v>270</v>
      </c>
      <c r="C67" s="26" t="str">
        <f>VLOOKUP($B67,'OP Info'!$C$121:$H$137,4,FALSE)</f>
        <v>GTS-120</v>
      </c>
      <c r="D67" s="26">
        <f>VLOOKUP($B67,'OP Info'!$C$121:$H$137,3,FALSE)</f>
        <v>925</v>
      </c>
      <c r="E67" s="734" t="str">
        <f>CONCATENATE(VLOOKUP($B67,'OP Info'!$C$121:$J$137,5,FALSE),"%-",VLOOKUP($B67,'OP Info'!$C$121:$J$137,6,FALSE),"%")</f>
        <v>5%-7%</v>
      </c>
      <c r="F67" s="90"/>
      <c r="G67" s="374">
        <f>F67*VLOOKUP(C67,$B$156:$C$159,2,FALSE)</f>
        <v>0</v>
      </c>
      <c r="H67" s="24"/>
      <c r="I67" s="24"/>
      <c r="J67" s="403" t="str">
        <f t="shared" ref="J67" si="863">IF(F67="","",IF(G67&gt;0.049999,"",((6-ROUND(G67*100,1))*0.01)*D67))</f>
        <v/>
      </c>
      <c r="K67" s="987" t="str">
        <f t="shared" ref="K67" si="864">IF(J67="","",J67*0.264172)</f>
        <v/>
      </c>
      <c r="L67" s="25"/>
      <c r="M67" s="762" t="str">
        <f t="shared" ref="M67" si="865">IF(J67="",IF(G67=0,"",G67),"")</f>
        <v/>
      </c>
      <c r="N67" s="28" t="str">
        <f>$B67</f>
        <v>70-1</v>
      </c>
      <c r="O67" s="26" t="str">
        <f t="shared" si="709"/>
        <v>GTS-120</v>
      </c>
      <c r="P67" s="26">
        <f t="shared" si="710"/>
        <v>925</v>
      </c>
      <c r="Q67" s="26" t="str">
        <f t="shared" si="711"/>
        <v>5%-7%</v>
      </c>
      <c r="R67" s="90"/>
      <c r="S67" s="374">
        <f>R67*VLOOKUP(O67,$B$156:$C$159,2,FALSE)</f>
        <v>0</v>
      </c>
      <c r="T67" s="24"/>
      <c r="U67" s="24"/>
      <c r="V67" s="403" t="str">
        <f t="shared" ref="V67" si="866">IF(R67="","",IF(S67&gt;0.049999,"",((6-ROUND(S67*100,1))*0.01)*P67))</f>
        <v/>
      </c>
      <c r="W67" s="987" t="str">
        <f t="shared" ref="W67" si="867">IF(V67="","",V67*0.264172)</f>
        <v/>
      </c>
      <c r="X67" s="25"/>
      <c r="Y67" s="739" t="str">
        <f t="shared" ref="Y67" si="868">IF(V67="",IF(S67=0,"",S67),"")</f>
        <v/>
      </c>
      <c r="Z67" s="28" t="str">
        <f>$B67</f>
        <v>70-1</v>
      </c>
      <c r="AA67" s="26" t="str">
        <f t="shared" si="715"/>
        <v>GTS-120</v>
      </c>
      <c r="AB67" s="26">
        <f t="shared" si="716"/>
        <v>925</v>
      </c>
      <c r="AC67" s="26" t="str">
        <f t="shared" si="717"/>
        <v>5%-7%</v>
      </c>
      <c r="AD67" s="90"/>
      <c r="AE67" s="374">
        <f>AD67*VLOOKUP(AA67,$B$156:$C$159,2,FALSE)</f>
        <v>0</v>
      </c>
      <c r="AF67" s="24"/>
      <c r="AG67" s="24"/>
      <c r="AH67" s="403" t="str">
        <f t="shared" ref="AH67" si="869">IF(AD67="","",IF(AE67&gt;0.049999,"",((6-ROUND(AE67*100,1))*0.01)*AB67))</f>
        <v/>
      </c>
      <c r="AI67" s="987" t="str">
        <f t="shared" ref="AI67" si="870">IF(AH67="","",AH67*0.264172)</f>
        <v/>
      </c>
      <c r="AJ67" s="25"/>
      <c r="AK67" s="739" t="str">
        <f t="shared" ref="AK67" si="871">IF(AH67="",IF(AE67=0,"",AE67),"")</f>
        <v/>
      </c>
      <c r="AL67" s="28" t="str">
        <f>$B67</f>
        <v>70-1</v>
      </c>
      <c r="AM67" s="26" t="str">
        <f t="shared" si="721"/>
        <v>GTS-120</v>
      </c>
      <c r="AN67" s="26">
        <f t="shared" si="722"/>
        <v>925</v>
      </c>
      <c r="AO67" s="26" t="str">
        <f t="shared" si="723"/>
        <v>5%-7%</v>
      </c>
      <c r="AP67" s="90"/>
      <c r="AQ67" s="374">
        <f>AP67*VLOOKUP(AM67,$B$156:$C$159,2,FALSE)</f>
        <v>0</v>
      </c>
      <c r="AR67" s="24"/>
      <c r="AS67" s="24"/>
      <c r="AT67" s="403" t="str">
        <f t="shared" ref="AT67" si="872">IF(AP67="","",IF(AQ67&gt;0.049999,"",((6-ROUND(AQ67*100,1))*0.01)*AN67))</f>
        <v/>
      </c>
      <c r="AU67" s="987" t="str">
        <f t="shared" ref="AU67" si="873">IF(AT67="","",AT67*0.264172)</f>
        <v/>
      </c>
      <c r="AV67" s="25"/>
      <c r="AW67" s="739" t="str">
        <f t="shared" ref="AW67" si="874">IF(AT67="",IF(AQ67=0,"",AQ67),"")</f>
        <v/>
      </c>
      <c r="AX67" s="28" t="str">
        <f>$B67</f>
        <v>70-1</v>
      </c>
      <c r="AY67" s="26" t="str">
        <f t="shared" si="727"/>
        <v>GTS-120</v>
      </c>
      <c r="AZ67" s="26">
        <f t="shared" si="728"/>
        <v>925</v>
      </c>
      <c r="BA67" s="26" t="str">
        <f t="shared" si="729"/>
        <v>5%-7%</v>
      </c>
      <c r="BB67" s="90"/>
      <c r="BC67" s="374">
        <f>BB67*VLOOKUP(AY67,$B$156:$C$159,2,FALSE)</f>
        <v>0</v>
      </c>
      <c r="BD67" s="24"/>
      <c r="BE67" s="24"/>
      <c r="BF67" s="403" t="str">
        <f t="shared" ref="BF67" si="875">IF(BB67="","",IF(BC67&gt;0.049999,"",((6-ROUND(BC67*100,1))*0.01)*AZ67))</f>
        <v/>
      </c>
      <c r="BG67" s="987" t="str">
        <f t="shared" ref="BG67" si="876">IF(BF67="","",BF67*0.264172)</f>
        <v/>
      </c>
      <c r="BH67" s="25"/>
      <c r="BI67" s="739" t="str">
        <f t="shared" ref="BI67" si="877">IF(BF67="",IF(BC67=0,"",BC67),"")</f>
        <v/>
      </c>
      <c r="BJ67" s="740">
        <f t="shared" ref="BJ67" si="878">SUM(K67,W67,AI67,AU67,BG67)</f>
        <v>0</v>
      </c>
      <c r="BK67" s="988" t="str">
        <f t="shared" ref="BK67" si="879">L67&amp;X67&amp;AJ67&amp;AV67&amp;BH67</f>
        <v/>
      </c>
      <c r="BL67" s="28" t="str">
        <f>$B67</f>
        <v>70-1</v>
      </c>
      <c r="BM67" s="26" t="str">
        <f t="shared" si="735"/>
        <v>GTS-120</v>
      </c>
      <c r="BN67" s="26">
        <f t="shared" si="736"/>
        <v>925</v>
      </c>
      <c r="BO67" s="26" t="str">
        <f t="shared" si="737"/>
        <v>5%-7%</v>
      </c>
      <c r="BP67" s="90"/>
      <c r="BQ67" s="374">
        <f>BP67*VLOOKUP(BM67,$B$156:$C$159,2,FALSE)</f>
        <v>0</v>
      </c>
      <c r="BR67" s="24"/>
      <c r="BS67" s="24"/>
      <c r="BT67" s="403" t="str">
        <f t="shared" ref="BT67" si="880">IF(BP67="","",IF(BQ67&gt;0.049999,"",((6-ROUND(BQ67*100,1))*0.01)*BN67))</f>
        <v/>
      </c>
      <c r="BU67" s="987" t="str">
        <f t="shared" ref="BU67" si="881">IF(BT67="","",BT67*0.264172)</f>
        <v/>
      </c>
      <c r="BV67" s="25"/>
      <c r="BW67" s="744" t="str">
        <f t="shared" ref="BW67" si="882">IF(BT67="",IF(BQ67=0,"",BQ67),"")</f>
        <v/>
      </c>
      <c r="BX67" s="28" t="str">
        <f>$B67</f>
        <v>70-1</v>
      </c>
      <c r="BY67" s="26" t="str">
        <f t="shared" si="741"/>
        <v>GTS-120</v>
      </c>
      <c r="BZ67" s="26">
        <f t="shared" si="742"/>
        <v>925</v>
      </c>
      <c r="CA67" s="26" t="str">
        <f t="shared" si="743"/>
        <v>5%-7%</v>
      </c>
      <c r="CB67" s="90"/>
      <c r="CC67" s="374">
        <f>CB67*VLOOKUP(BY67,$B$156:$C$159,2,FALSE)</f>
        <v>0</v>
      </c>
      <c r="CD67" s="24"/>
      <c r="CE67" s="24"/>
      <c r="CF67" s="403" t="str">
        <f t="shared" ref="CF67" si="883">IF(CB67="","",IF(CC67&gt;0.049999,"",((6-ROUND(CC67*100,1))*0.01)*BZ67))</f>
        <v/>
      </c>
      <c r="CG67" s="987" t="str">
        <f t="shared" ref="CG67" si="884">IF(CF67="","",CF67*0.264172)</f>
        <v/>
      </c>
      <c r="CH67" s="25"/>
      <c r="CI67" s="744" t="str">
        <f t="shared" ref="CI67" si="885">IF(CF67="",IF(CC67=0,"",CC67),"")</f>
        <v/>
      </c>
      <c r="CJ67" s="28" t="str">
        <f>$B67</f>
        <v>70-1</v>
      </c>
      <c r="CK67" s="26" t="str">
        <f t="shared" si="747"/>
        <v>GTS-120</v>
      </c>
      <c r="CL67" s="26">
        <f t="shared" si="748"/>
        <v>925</v>
      </c>
      <c r="CM67" s="26" t="str">
        <f t="shared" si="749"/>
        <v>5%-7%</v>
      </c>
      <c r="CN67" s="90"/>
      <c r="CO67" s="374">
        <f>CN67*VLOOKUP(CK67,$B$156:$C$159,2,FALSE)</f>
        <v>0</v>
      </c>
      <c r="CP67" s="24"/>
      <c r="CQ67" s="24"/>
      <c r="CR67" s="403" t="str">
        <f t="shared" ref="CR67" si="886">IF(CN67="","",IF(CO67&gt;0.049999,"",((6-ROUND(CO67*100,1))*0.01)*CL67))</f>
        <v/>
      </c>
      <c r="CS67" s="987" t="str">
        <f t="shared" ref="CS67" si="887">IF(CR67="","",CR67*0.264172)</f>
        <v/>
      </c>
      <c r="CT67" s="25"/>
      <c r="CU67" s="744" t="str">
        <f t="shared" ref="CU67" si="888">IF(CR67="",IF(CO67=0,"",CO67),"")</f>
        <v/>
      </c>
      <c r="CV67" s="28" t="str">
        <f>$B67</f>
        <v>70-1</v>
      </c>
      <c r="CW67" s="26" t="str">
        <f t="shared" si="753"/>
        <v>GTS-120</v>
      </c>
      <c r="CX67" s="26">
        <f t="shared" si="754"/>
        <v>925</v>
      </c>
      <c r="CY67" s="26" t="str">
        <f t="shared" si="755"/>
        <v>5%-7%</v>
      </c>
      <c r="CZ67" s="90"/>
      <c r="DA67" s="374">
        <f>CZ67*VLOOKUP(CW67,$B$156:$C$159,2,FALSE)</f>
        <v>0</v>
      </c>
      <c r="DB67" s="24"/>
      <c r="DC67" s="24"/>
      <c r="DD67" s="403" t="str">
        <f t="shared" ref="DD67" si="889">IF(CZ67="","",IF(DA67&gt;0.049999,"",((6-ROUND(DA67*100,1))*0.01)*CX67))</f>
        <v/>
      </c>
      <c r="DE67" s="987" t="str">
        <f t="shared" ref="DE67" si="890">IF(DD67="","",DD67*0.264172)</f>
        <v/>
      </c>
      <c r="DF67" s="25"/>
      <c r="DG67" s="744" t="str">
        <f t="shared" ref="DG67" si="891">IF(DD67="",IF(DA67=0,"",DA67),"")</f>
        <v/>
      </c>
      <c r="DH67" s="28" t="str">
        <f>$B67</f>
        <v>70-1</v>
      </c>
      <c r="DI67" s="26" t="str">
        <f t="shared" si="759"/>
        <v>GTS-120</v>
      </c>
      <c r="DJ67" s="26">
        <f t="shared" si="760"/>
        <v>925</v>
      </c>
      <c r="DK67" s="26" t="str">
        <f t="shared" si="761"/>
        <v>5%-7%</v>
      </c>
      <c r="DL67" s="90"/>
      <c r="DM67" s="374">
        <f>DL67*VLOOKUP(DI67,$B$156:$C$159,2,FALSE)</f>
        <v>0</v>
      </c>
      <c r="DN67" s="24"/>
      <c r="DO67" s="24"/>
      <c r="DP67" s="403" t="str">
        <f t="shared" ref="DP67" si="892">IF(DL67="","",IF(DM67&gt;0.049999,"",((6-ROUND(DM67*100,1))*0.01)*DJ67))</f>
        <v/>
      </c>
      <c r="DQ67" s="987" t="str">
        <f t="shared" ref="DQ67" si="893">IF(DP67="","",DP67*0.264172)</f>
        <v/>
      </c>
      <c r="DR67" s="25"/>
      <c r="DS67" s="744" t="str">
        <f t="shared" ref="DS67" si="894">IF(DP67="",IF(DM67=0,"",DM67),"")</f>
        <v/>
      </c>
      <c r="DT67" s="740">
        <f t="shared" ref="DT67" si="895">SUM(BU67,CG67,CS67,DE67,DQ67)</f>
        <v>0</v>
      </c>
      <c r="DU67" s="988" t="str">
        <f t="shared" ref="DU67" si="896">BV67&amp;CH67&amp;CT67&amp;DF67&amp;DR67</f>
        <v/>
      </c>
      <c r="DV67" s="28" t="str">
        <f>$B67</f>
        <v>70-1</v>
      </c>
      <c r="DW67" s="26" t="str">
        <f t="shared" si="767"/>
        <v>GTS-120</v>
      </c>
      <c r="DX67" s="26">
        <f t="shared" si="768"/>
        <v>925</v>
      </c>
      <c r="DY67" s="26" t="str">
        <f t="shared" si="769"/>
        <v>5%-7%</v>
      </c>
      <c r="DZ67" s="90"/>
      <c r="EA67" s="374">
        <f>DZ67*VLOOKUP(DW67,$B$156:$C$159,2,FALSE)</f>
        <v>0</v>
      </c>
      <c r="EB67" s="24"/>
      <c r="EC67" s="24"/>
      <c r="ED67" s="403" t="str">
        <f t="shared" ref="ED67" si="897">IF(DZ67="","",IF(EA67&gt;0.049999,"",((6-ROUND(EA67*100,1))*0.01)*DX67))</f>
        <v/>
      </c>
      <c r="EE67" s="987" t="str">
        <f t="shared" ref="EE67" si="898">IF(ED67="","",ED67*0.264172)</f>
        <v/>
      </c>
      <c r="EF67" s="25"/>
      <c r="EG67" s="744" t="str">
        <f t="shared" ref="EG67" si="899">IF(ED67="",IF(EA67=0,"",EA67),"")</f>
        <v/>
      </c>
      <c r="EH67" s="28" t="str">
        <f>$B67</f>
        <v>70-1</v>
      </c>
      <c r="EI67" s="26" t="str">
        <f t="shared" si="773"/>
        <v>GTS-120</v>
      </c>
      <c r="EJ67" s="26">
        <f t="shared" si="774"/>
        <v>925</v>
      </c>
      <c r="EK67" s="26" t="str">
        <f t="shared" si="775"/>
        <v>5%-7%</v>
      </c>
      <c r="EL67" s="90"/>
      <c r="EM67" s="374">
        <f>EL67*VLOOKUP(EI67,$B$156:$C$159,2,FALSE)</f>
        <v>0</v>
      </c>
      <c r="EN67" s="24"/>
      <c r="EO67" s="24"/>
      <c r="EP67" s="403" t="str">
        <f t="shared" ref="EP67" si="900">IF(EL67="","",IF(EM67&gt;0.049999,"",((6-ROUND(EM67*100,1))*0.01)*EJ67))</f>
        <v/>
      </c>
      <c r="EQ67" s="987" t="str">
        <f t="shared" ref="EQ67" si="901">IF(EP67="","",EP67*0.264172)</f>
        <v/>
      </c>
      <c r="ER67" s="25"/>
      <c r="ES67" s="744" t="str">
        <f t="shared" ref="ES67" si="902">IF(EP67="",IF(EM67=0,"",EM67),"")</f>
        <v/>
      </c>
      <c r="ET67" s="28" t="str">
        <f>$B67</f>
        <v>70-1</v>
      </c>
      <c r="EU67" s="26" t="str">
        <f t="shared" si="779"/>
        <v>GTS-120</v>
      </c>
      <c r="EV67" s="26">
        <f t="shared" si="780"/>
        <v>925</v>
      </c>
      <c r="EW67" s="26" t="str">
        <f t="shared" si="781"/>
        <v>5%-7%</v>
      </c>
      <c r="EX67" s="90"/>
      <c r="EY67" s="374">
        <f>EX67*VLOOKUP(EU67,$B$156:$C$159,2,FALSE)</f>
        <v>0</v>
      </c>
      <c r="EZ67" s="24"/>
      <c r="FA67" s="24"/>
      <c r="FB67" s="403" t="str">
        <f t="shared" ref="FB67" si="903">IF(EX67="","",IF(EY67&gt;0.049999,"",((6-ROUND(EY67*100,1))*0.01)*EV67))</f>
        <v/>
      </c>
      <c r="FC67" s="987" t="str">
        <f t="shared" ref="FC67" si="904">IF(FB67="","",FB67*0.264172)</f>
        <v/>
      </c>
      <c r="FD67" s="25"/>
      <c r="FE67" s="744" t="str">
        <f t="shared" ref="FE67" si="905">IF(FB67="",IF(EY67=0,"",EY67),"")</f>
        <v/>
      </c>
      <c r="FF67" s="28" t="str">
        <f>$B67</f>
        <v>70-1</v>
      </c>
      <c r="FG67" s="26" t="str">
        <f t="shared" si="785"/>
        <v>GTS-120</v>
      </c>
      <c r="FH67" s="26">
        <f t="shared" si="786"/>
        <v>925</v>
      </c>
      <c r="FI67" s="26" t="str">
        <f t="shared" si="787"/>
        <v>5%-7%</v>
      </c>
      <c r="FJ67" s="90"/>
      <c r="FK67" s="374">
        <f>FJ67*VLOOKUP(FG67,$B$156:$C$159,2,FALSE)</f>
        <v>0</v>
      </c>
      <c r="FL67" s="24"/>
      <c r="FM67" s="24"/>
      <c r="FN67" s="403" t="str">
        <f t="shared" ref="FN67" si="906">IF(FJ67="","",IF(FK67&gt;0.049999,"",((6-ROUND(FK67*100,1))*0.01)*FH67))</f>
        <v/>
      </c>
      <c r="FO67" s="987" t="str">
        <f t="shared" ref="FO67" si="907">IF(FN67="","",FN67*0.264172)</f>
        <v/>
      </c>
      <c r="FP67" s="25"/>
      <c r="FQ67" s="744" t="str">
        <f t="shared" ref="FQ67" si="908">IF(FN67="",IF(FK67=0,"",FK67),"")</f>
        <v/>
      </c>
      <c r="FR67" s="28" t="str">
        <f>$B67</f>
        <v>70-1</v>
      </c>
      <c r="FS67" s="26" t="str">
        <f t="shared" si="791"/>
        <v>GTS-120</v>
      </c>
      <c r="FT67" s="26">
        <f t="shared" si="792"/>
        <v>925</v>
      </c>
      <c r="FU67" s="26" t="str">
        <f t="shared" si="793"/>
        <v>5%-7%</v>
      </c>
      <c r="FV67" s="90"/>
      <c r="FW67" s="374">
        <f>FV67*VLOOKUP(FS67,$B$156:$C$159,2,FALSE)</f>
        <v>0</v>
      </c>
      <c r="FX67" s="24"/>
      <c r="FY67" s="24"/>
      <c r="FZ67" s="403" t="str">
        <f t="shared" ref="FZ67" si="909">IF(FV67="","",IF(FW67&gt;0.049999,"",((6-ROUND(FW67*100,1))*0.01)*FT67))</f>
        <v/>
      </c>
      <c r="GA67" s="987" t="str">
        <f t="shared" ref="GA67" si="910">IF(FZ67="","",FZ67*0.264172)</f>
        <v/>
      </c>
      <c r="GB67" s="25"/>
      <c r="GC67" s="744" t="str">
        <f t="shared" ref="GC67" si="911">IF(FZ67="",IF(FW67=0,"",FW67),"")</f>
        <v/>
      </c>
      <c r="GD67" s="740">
        <f t="shared" ref="GD67" si="912">SUM(EE67,EQ67,FC67,FO67,GA67)</f>
        <v>0</v>
      </c>
      <c r="GE67" s="988" t="str">
        <f t="shared" ref="GE67" si="913">EF67&amp;ER67&amp;FD67&amp;FP67&amp;GB67</f>
        <v/>
      </c>
      <c r="GF67" s="28" t="str">
        <f>$B67</f>
        <v>70-1</v>
      </c>
      <c r="GG67" s="26" t="str">
        <f t="shared" si="799"/>
        <v>GTS-120</v>
      </c>
      <c r="GH67" s="26">
        <f t="shared" si="800"/>
        <v>925</v>
      </c>
      <c r="GI67" s="26" t="str">
        <f t="shared" si="801"/>
        <v>5%-7%</v>
      </c>
      <c r="GJ67" s="90"/>
      <c r="GK67" s="374">
        <f>GJ67*VLOOKUP(GG67,$B$156:$C$159,2,FALSE)</f>
        <v>0</v>
      </c>
      <c r="GL67" s="24"/>
      <c r="GM67" s="24"/>
      <c r="GN67" s="403" t="str">
        <f t="shared" ref="GN67" si="914">IF(GJ67="","",IF(GK67&gt;0.049999,"",((6-ROUND(GK67*100,1))*0.01)*GH67))</f>
        <v/>
      </c>
      <c r="GO67" s="987" t="str">
        <f t="shared" ref="GO67" si="915">IF(GN67="","",GN67*0.264172)</f>
        <v/>
      </c>
      <c r="GP67" s="25"/>
      <c r="GQ67" s="744" t="str">
        <f t="shared" ref="GQ67" si="916">IF(GN67="",IF(GK67=0,"",GK67),"")</f>
        <v/>
      </c>
      <c r="GR67" s="28" t="str">
        <f>$B67</f>
        <v>70-1</v>
      </c>
      <c r="GS67" s="26" t="str">
        <f t="shared" si="805"/>
        <v>GTS-120</v>
      </c>
      <c r="GT67" s="26">
        <f t="shared" si="806"/>
        <v>925</v>
      </c>
      <c r="GU67" s="26" t="str">
        <f t="shared" si="807"/>
        <v>5%-7%</v>
      </c>
      <c r="GV67" s="90"/>
      <c r="GW67" s="374">
        <f>GV67*VLOOKUP(GS67,$B$156:$C$159,2,FALSE)</f>
        <v>0</v>
      </c>
      <c r="GX67" s="24"/>
      <c r="GY67" s="24"/>
      <c r="GZ67" s="403" t="str">
        <f t="shared" ref="GZ67" si="917">IF(GV67="","",IF(GW67&gt;0.049999,"",((6-ROUND(GW67*100,1))*0.01)*GT67))</f>
        <v/>
      </c>
      <c r="HA67" s="987" t="str">
        <f t="shared" ref="HA67" si="918">IF(GZ67="","",GZ67*0.264172)</f>
        <v/>
      </c>
      <c r="HB67" s="25"/>
      <c r="HC67" s="744" t="str">
        <f t="shared" ref="HC67" si="919">IF(GZ67="",IF(GW67=0,"",GW67),"")</f>
        <v/>
      </c>
      <c r="HD67" s="28" t="str">
        <f>$B67</f>
        <v>70-1</v>
      </c>
      <c r="HE67" s="26" t="str">
        <f t="shared" si="811"/>
        <v>GTS-120</v>
      </c>
      <c r="HF67" s="26">
        <f t="shared" si="812"/>
        <v>925</v>
      </c>
      <c r="HG67" s="26" t="str">
        <f t="shared" si="813"/>
        <v>5%-7%</v>
      </c>
      <c r="HH67" s="90"/>
      <c r="HI67" s="374">
        <f>HH67*VLOOKUP(HE67,$B$156:$C$159,2,FALSE)</f>
        <v>0</v>
      </c>
      <c r="HJ67" s="24"/>
      <c r="HK67" s="24"/>
      <c r="HL67" s="403" t="str">
        <f t="shared" ref="HL67" si="920">IF(HH67="","",IF(HI67&gt;0.049999,"",((6-ROUND(HI67*100,1))*0.01)*HF67))</f>
        <v/>
      </c>
      <c r="HM67" s="987" t="str">
        <f t="shared" ref="HM67" si="921">IF(HL67="","",HL67*0.264172)</f>
        <v/>
      </c>
      <c r="HN67" s="25"/>
      <c r="HO67" s="744" t="str">
        <f t="shared" ref="HO67" si="922">IF(HL67="",IF(HI67=0,"",HI67),"")</f>
        <v/>
      </c>
      <c r="HP67" s="28" t="str">
        <f>$B67</f>
        <v>70-1</v>
      </c>
      <c r="HQ67" s="26" t="str">
        <f t="shared" si="817"/>
        <v>GTS-120</v>
      </c>
      <c r="HR67" s="26">
        <f t="shared" si="818"/>
        <v>925</v>
      </c>
      <c r="HS67" s="26" t="str">
        <f t="shared" si="819"/>
        <v>5%-7%</v>
      </c>
      <c r="HT67" s="90"/>
      <c r="HU67" s="374">
        <f>HT67*VLOOKUP(HQ67,$B$156:$C$159,2,FALSE)</f>
        <v>0</v>
      </c>
      <c r="HV67" s="24"/>
      <c r="HW67" s="24"/>
      <c r="HX67" s="403" t="str">
        <f t="shared" ref="HX67" si="923">IF(HT67="","",IF(HU67&gt;0.049999,"",((6-ROUND(HU67*100,1))*0.01)*HR67))</f>
        <v/>
      </c>
      <c r="HY67" s="987" t="str">
        <f t="shared" ref="HY67" si="924">IF(HX67="","",HX67*0.264172)</f>
        <v/>
      </c>
      <c r="HZ67" s="25"/>
      <c r="IA67" s="744" t="str">
        <f t="shared" ref="IA67" si="925">IF(HX67="",IF(HU67=0,"",HU67),"")</f>
        <v/>
      </c>
      <c r="IB67" s="28" t="str">
        <f>$B67</f>
        <v>70-1</v>
      </c>
      <c r="IC67" s="26" t="str">
        <f t="shared" si="823"/>
        <v>GTS-120</v>
      </c>
      <c r="ID67" s="26">
        <f t="shared" si="824"/>
        <v>925</v>
      </c>
      <c r="IE67" s="26" t="str">
        <f t="shared" si="825"/>
        <v>5%-7%</v>
      </c>
      <c r="IF67" s="90"/>
      <c r="IG67" s="374">
        <f>IF67*VLOOKUP(IC67,$B$156:$C$159,2,FALSE)</f>
        <v>0</v>
      </c>
      <c r="IH67" s="24"/>
      <c r="II67" s="24"/>
      <c r="IJ67" s="403" t="str">
        <f t="shared" ref="IJ67" si="926">IF(IF67="","",IF(IG67&gt;0.049999,"",((6-ROUND(IG67*100,1))*0.01)*ID67))</f>
        <v/>
      </c>
      <c r="IK67" s="987" t="str">
        <f t="shared" ref="IK67" si="927">IF(IJ67="","",IJ67*0.264172)</f>
        <v/>
      </c>
      <c r="IL67" s="25"/>
      <c r="IM67" s="744" t="str">
        <f t="shared" ref="IM67" si="928">IF(IJ67="",IF(IG67=0,"",IG67),"")</f>
        <v/>
      </c>
      <c r="IN67" s="740">
        <f t="shared" ref="IN67" si="929">SUM(GO67,HA67,HM67,HY67,IK67)</f>
        <v>0</v>
      </c>
      <c r="IO67" s="988" t="str">
        <f t="shared" ref="IO67" si="930">GP67&amp;HB67&amp;HN67&amp;HZ67&amp;IL67</f>
        <v/>
      </c>
      <c r="IP67" s="28" t="str">
        <f>$B67</f>
        <v>70-1</v>
      </c>
      <c r="IQ67" s="26" t="str">
        <f t="shared" si="831"/>
        <v>GTS-120</v>
      </c>
      <c r="IR67" s="26">
        <f t="shared" si="832"/>
        <v>925</v>
      </c>
      <c r="IS67" s="26" t="str">
        <f t="shared" si="833"/>
        <v>5%-7%</v>
      </c>
      <c r="IT67" s="90"/>
      <c r="IU67" s="374">
        <f>IT67*VLOOKUP(IQ67,$B$156:$C$159,2,FALSE)</f>
        <v>0</v>
      </c>
      <c r="IV67" s="24"/>
      <c r="IW67" s="24"/>
      <c r="IX67" s="403" t="str">
        <f t="shared" ref="IX67" si="931">IF(IT67="","",IF(IU67&gt;0.049999,"",((6-ROUND(IU67*100,1))*0.01)*IR67))</f>
        <v/>
      </c>
      <c r="IY67" s="987" t="str">
        <f t="shared" ref="IY67" si="932">IF(IX67="","",IX67*0.264172)</f>
        <v/>
      </c>
      <c r="IZ67" s="25"/>
      <c r="JA67" s="744" t="str">
        <f t="shared" ref="JA67" si="933">IF(IX67="",IF(IU67=0,"",IU67),"")</f>
        <v/>
      </c>
      <c r="JB67" s="28" t="str">
        <f>$B67</f>
        <v>70-1</v>
      </c>
      <c r="JC67" s="26" t="str">
        <f t="shared" si="837"/>
        <v>GTS-120</v>
      </c>
      <c r="JD67" s="26">
        <f t="shared" si="838"/>
        <v>925</v>
      </c>
      <c r="JE67" s="26" t="str">
        <f t="shared" si="839"/>
        <v>5%-7%</v>
      </c>
      <c r="JF67" s="90"/>
      <c r="JG67" s="374">
        <f>JF67*VLOOKUP(JC67,$B$156:$C$159,2,FALSE)</f>
        <v>0</v>
      </c>
      <c r="JH67" s="24"/>
      <c r="JI67" s="24"/>
      <c r="JJ67" s="403" t="str">
        <f t="shared" ref="JJ67" si="934">IF(JF67="","",IF(JG67&gt;0.049999,"",((6-ROUND(JG67*100,1))*0.01)*JD67))</f>
        <v/>
      </c>
      <c r="JK67" s="987" t="str">
        <f t="shared" ref="JK67" si="935">IF(JJ67="","",JJ67*0.264172)</f>
        <v/>
      </c>
      <c r="JL67" s="25"/>
      <c r="JM67" s="744" t="str">
        <f t="shared" ref="JM67" si="936">IF(JJ67="",IF(JG67=0,"",JG67),"")</f>
        <v/>
      </c>
      <c r="JN67" s="28" t="str">
        <f>$B67</f>
        <v>70-1</v>
      </c>
      <c r="JO67" s="26" t="str">
        <f t="shared" si="843"/>
        <v>GTS-120</v>
      </c>
      <c r="JP67" s="26">
        <f t="shared" si="844"/>
        <v>925</v>
      </c>
      <c r="JQ67" s="26" t="str">
        <f t="shared" si="845"/>
        <v>5%-7%</v>
      </c>
      <c r="JR67" s="90"/>
      <c r="JS67" s="374">
        <f>JR67*VLOOKUP(JO67,$B$156:$C$159,2,FALSE)</f>
        <v>0</v>
      </c>
      <c r="JT67" s="24"/>
      <c r="JU67" s="24"/>
      <c r="JV67" s="403" t="str">
        <f t="shared" ref="JV67" si="937">IF(JR67="","",IF(JS67&gt;0.049999,"",((6-ROUND(JS67*100,1))*0.01)*JP67))</f>
        <v/>
      </c>
      <c r="JW67" s="987" t="str">
        <f t="shared" ref="JW67" si="938">IF(JV67="","",JV67*0.264172)</f>
        <v/>
      </c>
      <c r="JX67" s="25"/>
      <c r="JY67" s="744" t="str">
        <f t="shared" ref="JY67" si="939">IF(JV67="",IF(JS67=0,"",JS67),"")</f>
        <v/>
      </c>
      <c r="JZ67" s="28" t="str">
        <f>$B67</f>
        <v>70-1</v>
      </c>
      <c r="KA67" s="26" t="str">
        <f t="shared" si="849"/>
        <v>GTS-120</v>
      </c>
      <c r="KB67" s="26">
        <f t="shared" si="850"/>
        <v>925</v>
      </c>
      <c r="KC67" s="26" t="str">
        <f t="shared" si="851"/>
        <v>5%-7%</v>
      </c>
      <c r="KD67" s="90"/>
      <c r="KE67" s="374">
        <f>KD67*VLOOKUP(KA67,$B$156:$C$159,2,FALSE)</f>
        <v>0</v>
      </c>
      <c r="KF67" s="24"/>
      <c r="KG67" s="24"/>
      <c r="KH67" s="403" t="str">
        <f t="shared" ref="KH67" si="940">IF(KD67="","",IF(KE67&gt;0.049999,"",((6-ROUND(KE67*100,1))*0.01)*KB67))</f>
        <v/>
      </c>
      <c r="KI67" s="987" t="str">
        <f t="shared" ref="KI67" si="941">IF(KH67="","",KH67*0.264172)</f>
        <v/>
      </c>
      <c r="KJ67" s="25"/>
      <c r="KK67" s="744" t="str">
        <f t="shared" ref="KK67" si="942">IF(KH67="",IF(KE67=0,"",KE67),"")</f>
        <v/>
      </c>
      <c r="KL67" s="28" t="str">
        <f>$B67</f>
        <v>70-1</v>
      </c>
      <c r="KM67" s="26" t="str">
        <f t="shared" si="855"/>
        <v>GTS-120</v>
      </c>
      <c r="KN67" s="26">
        <f t="shared" si="856"/>
        <v>925</v>
      </c>
      <c r="KO67" s="26" t="str">
        <f t="shared" si="857"/>
        <v>5%-7%</v>
      </c>
      <c r="KP67" s="90"/>
      <c r="KQ67" s="374">
        <f>KP67*VLOOKUP(KM67,$B$156:$C$159,2,FALSE)</f>
        <v>0</v>
      </c>
      <c r="KR67" s="24"/>
      <c r="KS67" s="24"/>
      <c r="KT67" s="403" t="str">
        <f t="shared" ref="KT67" si="943">IF(KP67="","",IF(KQ67&gt;0.049999,"",((6-ROUND(KQ67*100,1))*0.01)*KN67))</f>
        <v/>
      </c>
      <c r="KU67" s="987" t="str">
        <f t="shared" ref="KU67" si="944">IF(KT67="","",KT67*0.264172)</f>
        <v/>
      </c>
      <c r="KV67" s="25"/>
      <c r="KW67" s="744" t="str">
        <f t="shared" ref="KW67" si="945">IF(KT67="",IF(KQ67=0,"",KQ67),"")</f>
        <v/>
      </c>
      <c r="KX67" s="740">
        <f t="shared" ref="KX67" si="946">SUM(IY67,JK67,JW67,KI67,KU67)</f>
        <v>0</v>
      </c>
      <c r="KY67" s="988" t="str">
        <f t="shared" ref="KY67" si="947">IZ67&amp;JL67&amp;JX67&amp;KJ67&amp;KV67</f>
        <v/>
      </c>
    </row>
    <row r="68" spans="1:311">
      <c r="A68" s="86"/>
      <c r="B68" s="755"/>
      <c r="C68" s="582"/>
      <c r="D68" s="582"/>
      <c r="E68" s="582"/>
      <c r="F68" s="582"/>
      <c r="G68" s="582"/>
      <c r="H68" s="582"/>
      <c r="I68" s="582"/>
      <c r="J68" s="582"/>
      <c r="K68" s="582"/>
      <c r="L68" s="582"/>
      <c r="M68" s="584"/>
      <c r="N68" s="583"/>
      <c r="O68" s="582"/>
      <c r="P68" s="582"/>
      <c r="Q68" s="582"/>
      <c r="R68" s="582"/>
      <c r="S68" s="582"/>
      <c r="T68" s="582"/>
      <c r="U68" s="582"/>
      <c r="V68" s="582"/>
      <c r="W68" s="582"/>
      <c r="X68" s="582"/>
      <c r="Y68" s="582"/>
      <c r="Z68" s="582"/>
      <c r="AA68" s="582"/>
      <c r="AB68" s="582"/>
      <c r="AC68" s="582"/>
      <c r="AD68" s="582"/>
      <c r="AE68" s="582"/>
      <c r="AF68" s="582"/>
      <c r="AG68" s="582"/>
      <c r="AH68" s="582"/>
      <c r="AI68" s="582"/>
      <c r="AJ68" s="582"/>
      <c r="AK68" s="582"/>
      <c r="AL68" s="582"/>
      <c r="AM68" s="582"/>
      <c r="AN68" s="582"/>
      <c r="AO68" s="582"/>
      <c r="AP68" s="582"/>
      <c r="AQ68" s="582"/>
      <c r="AR68" s="582"/>
      <c r="AS68" s="582"/>
      <c r="AT68" s="582"/>
      <c r="AU68" s="582"/>
      <c r="AV68" s="582"/>
      <c r="AW68" s="582"/>
      <c r="AX68" s="582"/>
      <c r="AY68" s="582"/>
      <c r="AZ68" s="582"/>
      <c r="BA68" s="582"/>
      <c r="BB68" s="582"/>
      <c r="BC68" s="582"/>
      <c r="BD68" s="582"/>
      <c r="BE68" s="582"/>
      <c r="BF68" s="582"/>
      <c r="BG68" s="582"/>
      <c r="BH68" s="582"/>
      <c r="BI68" s="582"/>
      <c r="BJ68" s="582"/>
      <c r="BK68" s="582"/>
      <c r="BL68" s="583"/>
      <c r="BM68" s="582"/>
      <c r="BN68" s="582"/>
      <c r="BO68" s="582"/>
      <c r="BP68" s="582"/>
      <c r="BQ68" s="582"/>
      <c r="BR68" s="582"/>
      <c r="BS68" s="582"/>
      <c r="BT68" s="582"/>
      <c r="BU68" s="582"/>
      <c r="BV68" s="582"/>
      <c r="BW68" s="584"/>
      <c r="BX68" s="583"/>
      <c r="BY68" s="582"/>
      <c r="BZ68" s="582"/>
      <c r="CA68" s="582"/>
      <c r="CB68" s="582"/>
      <c r="CC68" s="582"/>
      <c r="CD68" s="582"/>
      <c r="CE68" s="582"/>
      <c r="CF68" s="582"/>
      <c r="CG68" s="582"/>
      <c r="CH68" s="582"/>
      <c r="CI68" s="582"/>
      <c r="CJ68" s="582"/>
      <c r="CK68" s="582"/>
      <c r="CL68" s="582"/>
      <c r="CM68" s="582"/>
      <c r="CN68" s="582"/>
      <c r="CO68" s="582"/>
      <c r="CP68" s="582"/>
      <c r="CQ68" s="582"/>
      <c r="CR68" s="582"/>
      <c r="CS68" s="582"/>
      <c r="CT68" s="582"/>
      <c r="CU68" s="582"/>
      <c r="CV68" s="582"/>
      <c r="CW68" s="582"/>
      <c r="CX68" s="582"/>
      <c r="CY68" s="582"/>
      <c r="CZ68" s="582"/>
      <c r="DA68" s="582"/>
      <c r="DB68" s="582"/>
      <c r="DC68" s="582"/>
      <c r="DD68" s="582"/>
      <c r="DE68" s="582"/>
      <c r="DF68" s="582"/>
      <c r="DG68" s="582"/>
      <c r="DH68" s="582"/>
      <c r="DI68" s="582"/>
      <c r="DJ68" s="582"/>
      <c r="DK68" s="582"/>
      <c r="DL68" s="582"/>
      <c r="DM68" s="582"/>
      <c r="DN68" s="582"/>
      <c r="DO68" s="582"/>
      <c r="DP68" s="582"/>
      <c r="DQ68" s="582"/>
      <c r="DR68" s="582"/>
      <c r="DS68" s="582"/>
      <c r="DT68" s="582"/>
      <c r="DU68" s="582"/>
      <c r="DV68" s="583"/>
      <c r="DW68" s="582"/>
      <c r="DX68" s="582"/>
      <c r="DY68" s="582"/>
      <c r="DZ68" s="582"/>
      <c r="EA68" s="582"/>
      <c r="EB68" s="582"/>
      <c r="EC68" s="582"/>
      <c r="ED68" s="582"/>
      <c r="EE68" s="582"/>
      <c r="EF68" s="582"/>
      <c r="EG68" s="584"/>
      <c r="EH68" s="583"/>
      <c r="EI68" s="582"/>
      <c r="EJ68" s="582"/>
      <c r="EK68" s="582"/>
      <c r="EL68" s="582"/>
      <c r="EM68" s="582"/>
      <c r="EN68" s="582"/>
      <c r="EO68" s="582"/>
      <c r="EP68" s="582"/>
      <c r="EQ68" s="582"/>
      <c r="ER68" s="582"/>
      <c r="ES68" s="582"/>
      <c r="ET68" s="582"/>
      <c r="EU68" s="582"/>
      <c r="EV68" s="582"/>
      <c r="EW68" s="582"/>
      <c r="EX68" s="582"/>
      <c r="EY68" s="582"/>
      <c r="EZ68" s="582"/>
      <c r="FA68" s="582"/>
      <c r="FB68" s="582"/>
      <c r="FC68" s="582"/>
      <c r="FD68" s="582"/>
      <c r="FE68" s="582"/>
      <c r="FF68" s="582"/>
      <c r="FG68" s="582"/>
      <c r="FH68" s="582"/>
      <c r="FI68" s="582"/>
      <c r="FJ68" s="582"/>
      <c r="FK68" s="582"/>
      <c r="FL68" s="582"/>
      <c r="FM68" s="582"/>
      <c r="FN68" s="582"/>
      <c r="FO68" s="582"/>
      <c r="FP68" s="582"/>
      <c r="FQ68" s="582"/>
      <c r="FR68" s="582"/>
      <c r="FS68" s="582"/>
      <c r="FT68" s="582"/>
      <c r="FU68" s="582"/>
      <c r="FV68" s="582"/>
      <c r="FW68" s="582"/>
      <c r="FX68" s="582"/>
      <c r="FY68" s="582"/>
      <c r="FZ68" s="582"/>
      <c r="GA68" s="582"/>
      <c r="GB68" s="582"/>
      <c r="GC68" s="582"/>
      <c r="GD68" s="582"/>
      <c r="GE68" s="582"/>
      <c r="GF68" s="583"/>
      <c r="GG68" s="582"/>
      <c r="GH68" s="582"/>
      <c r="GI68" s="582"/>
      <c r="GJ68" s="582"/>
      <c r="GK68" s="582"/>
      <c r="GL68" s="582"/>
      <c r="GM68" s="582"/>
      <c r="GN68" s="582"/>
      <c r="GO68" s="582"/>
      <c r="GP68" s="582"/>
      <c r="GQ68" s="584"/>
      <c r="GR68" s="583"/>
      <c r="GS68" s="582"/>
      <c r="GT68" s="582"/>
      <c r="GU68" s="582"/>
      <c r="GV68" s="582"/>
      <c r="GW68" s="582"/>
      <c r="GX68" s="582"/>
      <c r="GY68" s="582"/>
      <c r="GZ68" s="582"/>
      <c r="HA68" s="582"/>
      <c r="HB68" s="582"/>
      <c r="HC68" s="582"/>
      <c r="HD68" s="582"/>
      <c r="HE68" s="582"/>
      <c r="HF68" s="582"/>
      <c r="HG68" s="582"/>
      <c r="HH68" s="582"/>
      <c r="HI68" s="582"/>
      <c r="HJ68" s="582"/>
      <c r="HK68" s="582"/>
      <c r="HL68" s="582"/>
      <c r="HM68" s="582"/>
      <c r="HN68" s="582"/>
      <c r="HO68" s="582"/>
      <c r="HP68" s="582"/>
      <c r="HQ68" s="582"/>
      <c r="HR68" s="582"/>
      <c r="HS68" s="582"/>
      <c r="HT68" s="582"/>
      <c r="HU68" s="582"/>
      <c r="HV68" s="582"/>
      <c r="HW68" s="582"/>
      <c r="HX68" s="582"/>
      <c r="HY68" s="582"/>
      <c r="HZ68" s="582"/>
      <c r="IA68" s="582"/>
      <c r="IB68" s="582"/>
      <c r="IC68" s="582"/>
      <c r="ID68" s="582"/>
      <c r="IE68" s="582"/>
      <c r="IF68" s="582"/>
      <c r="IG68" s="582"/>
      <c r="IH68" s="582"/>
      <c r="II68" s="582"/>
      <c r="IJ68" s="582"/>
      <c r="IK68" s="582"/>
      <c r="IL68" s="582"/>
      <c r="IM68" s="582"/>
      <c r="IN68" s="582"/>
      <c r="IO68" s="582"/>
      <c r="IP68" s="583"/>
      <c r="IQ68" s="582"/>
      <c r="IR68" s="582"/>
      <c r="IS68" s="582"/>
      <c r="IT68" s="582"/>
      <c r="IU68" s="582"/>
      <c r="IV68" s="582"/>
      <c r="IW68" s="582"/>
      <c r="IX68" s="582"/>
      <c r="IY68" s="582"/>
      <c r="IZ68" s="582"/>
      <c r="JA68" s="584"/>
      <c r="JB68" s="583"/>
      <c r="JC68" s="582"/>
      <c r="JD68" s="582"/>
      <c r="JE68" s="582"/>
      <c r="JF68" s="582"/>
      <c r="JG68" s="582"/>
      <c r="JH68" s="582"/>
      <c r="JI68" s="582"/>
      <c r="JJ68" s="582"/>
      <c r="JK68" s="582"/>
      <c r="JL68" s="582"/>
      <c r="JM68" s="582"/>
      <c r="JN68" s="582"/>
      <c r="JO68" s="582"/>
      <c r="JP68" s="582"/>
      <c r="JQ68" s="582"/>
      <c r="JR68" s="582"/>
      <c r="JS68" s="582"/>
      <c r="JT68" s="582"/>
      <c r="JU68" s="582"/>
      <c r="JV68" s="582"/>
      <c r="JW68" s="582"/>
      <c r="JX68" s="582"/>
      <c r="JY68" s="582"/>
      <c r="JZ68" s="582"/>
      <c r="KA68" s="582"/>
      <c r="KB68" s="582"/>
      <c r="KC68" s="582"/>
      <c r="KD68" s="582"/>
      <c r="KE68" s="582"/>
      <c r="KF68" s="582"/>
      <c r="KG68" s="582"/>
      <c r="KH68" s="582"/>
      <c r="KI68" s="582"/>
      <c r="KJ68" s="582"/>
      <c r="KK68" s="582"/>
      <c r="KL68" s="582"/>
      <c r="KM68" s="582"/>
      <c r="KN68" s="582"/>
      <c r="KO68" s="582"/>
      <c r="KP68" s="582"/>
      <c r="KQ68" s="582"/>
      <c r="KR68" s="582"/>
      <c r="KS68" s="582"/>
      <c r="KT68" s="582"/>
      <c r="KU68" s="582"/>
      <c r="KV68" s="582"/>
      <c r="KW68" s="582"/>
      <c r="KX68" s="582"/>
      <c r="KY68" s="582"/>
    </row>
    <row r="69" spans="1:311" ht="32.25" thickBot="1">
      <c r="A69" s="86"/>
      <c r="B69" s="1282" t="s">
        <v>287</v>
      </c>
      <c r="C69" s="1283"/>
      <c r="D69" s="1283"/>
      <c r="E69" s="1283"/>
      <c r="F69" s="1283"/>
      <c r="G69" s="1283"/>
      <c r="H69" s="1283"/>
      <c r="I69" s="1283"/>
      <c r="J69" s="1283"/>
      <c r="K69" s="1283"/>
      <c r="L69" s="1284"/>
      <c r="M69" s="23">
        <f>H2</f>
        <v>46300</v>
      </c>
      <c r="N69" s="1282" t="s">
        <v>287</v>
      </c>
      <c r="O69" s="1283"/>
      <c r="P69" s="1283"/>
      <c r="Q69" s="1283"/>
      <c r="R69" s="1283"/>
      <c r="S69" s="1283"/>
      <c r="T69" s="1283"/>
      <c r="U69" s="1283"/>
      <c r="V69" s="1283"/>
      <c r="W69" s="1283"/>
      <c r="X69" s="1284"/>
      <c r="Y69" s="386">
        <f>T2</f>
        <v>46301</v>
      </c>
      <c r="Z69" s="1282" t="s">
        <v>287</v>
      </c>
      <c r="AA69" s="1283"/>
      <c r="AB69" s="1283"/>
      <c r="AC69" s="1283"/>
      <c r="AD69" s="1283"/>
      <c r="AE69" s="1283"/>
      <c r="AF69" s="1283"/>
      <c r="AG69" s="1283"/>
      <c r="AH69" s="1283"/>
      <c r="AI69" s="1283"/>
      <c r="AJ69" s="1284"/>
      <c r="AK69" s="23">
        <f>AF2</f>
        <v>46302</v>
      </c>
      <c r="AL69" s="1282" t="s">
        <v>287</v>
      </c>
      <c r="AM69" s="1283"/>
      <c r="AN69" s="1283"/>
      <c r="AO69" s="1283"/>
      <c r="AP69" s="1283"/>
      <c r="AQ69" s="1283"/>
      <c r="AR69" s="1283"/>
      <c r="AS69" s="1283"/>
      <c r="AT69" s="1283"/>
      <c r="AU69" s="1283"/>
      <c r="AV69" s="1284"/>
      <c r="AW69" s="23">
        <f>AR2</f>
        <v>46303</v>
      </c>
      <c r="AX69" s="1282" t="s">
        <v>287</v>
      </c>
      <c r="AY69" s="1283"/>
      <c r="AZ69" s="1283"/>
      <c r="BA69" s="1283"/>
      <c r="BB69" s="1283"/>
      <c r="BC69" s="1283"/>
      <c r="BD69" s="1283"/>
      <c r="BE69" s="1283"/>
      <c r="BF69" s="1283"/>
      <c r="BG69" s="1283"/>
      <c r="BH69" s="1284"/>
      <c r="BI69" s="386">
        <f>BD2</f>
        <v>46304</v>
      </c>
      <c r="BJ69" s="163" t="s">
        <v>320</v>
      </c>
      <c r="BK69" s="129" t="s">
        <v>316</v>
      </c>
      <c r="BL69" s="1282" t="s">
        <v>287</v>
      </c>
      <c r="BM69" s="1283"/>
      <c r="BN69" s="1283"/>
      <c r="BO69" s="1283"/>
      <c r="BP69" s="1283"/>
      <c r="BQ69" s="1283"/>
      <c r="BR69" s="1283"/>
      <c r="BS69" s="1283"/>
      <c r="BT69" s="1283"/>
      <c r="BU69" s="1283"/>
      <c r="BV69" s="1284"/>
      <c r="BW69" s="23">
        <f>BR2</f>
        <v>46307</v>
      </c>
      <c r="BX69" s="1282" t="s">
        <v>287</v>
      </c>
      <c r="BY69" s="1283"/>
      <c r="BZ69" s="1283"/>
      <c r="CA69" s="1283"/>
      <c r="CB69" s="1283"/>
      <c r="CC69" s="1283"/>
      <c r="CD69" s="1283"/>
      <c r="CE69" s="1283"/>
      <c r="CF69" s="1283"/>
      <c r="CG69" s="1283"/>
      <c r="CH69" s="1284"/>
      <c r="CI69" s="386">
        <f>CD2</f>
        <v>46308</v>
      </c>
      <c r="CJ69" s="1282" t="s">
        <v>287</v>
      </c>
      <c r="CK69" s="1283"/>
      <c r="CL69" s="1283"/>
      <c r="CM69" s="1283"/>
      <c r="CN69" s="1283"/>
      <c r="CO69" s="1283"/>
      <c r="CP69" s="1283"/>
      <c r="CQ69" s="1283"/>
      <c r="CR69" s="1283"/>
      <c r="CS69" s="1283"/>
      <c r="CT69" s="1284"/>
      <c r="CU69" s="23">
        <f>CP2</f>
        <v>46309</v>
      </c>
      <c r="CV69" s="1282" t="s">
        <v>287</v>
      </c>
      <c r="CW69" s="1283"/>
      <c r="CX69" s="1283"/>
      <c r="CY69" s="1283"/>
      <c r="CZ69" s="1283"/>
      <c r="DA69" s="1283"/>
      <c r="DB69" s="1283"/>
      <c r="DC69" s="1283"/>
      <c r="DD69" s="1283"/>
      <c r="DE69" s="1283"/>
      <c r="DF69" s="1284"/>
      <c r="DG69" s="23">
        <f>DB2</f>
        <v>46310</v>
      </c>
      <c r="DH69" s="1282" t="s">
        <v>287</v>
      </c>
      <c r="DI69" s="1283"/>
      <c r="DJ69" s="1283"/>
      <c r="DK69" s="1283"/>
      <c r="DL69" s="1283"/>
      <c r="DM69" s="1283"/>
      <c r="DN69" s="1283"/>
      <c r="DO69" s="1283"/>
      <c r="DP69" s="1283"/>
      <c r="DQ69" s="1283"/>
      <c r="DR69" s="1284"/>
      <c r="DS69" s="386">
        <f>DN2</f>
        <v>46311</v>
      </c>
      <c r="DT69" s="128" t="s">
        <v>320</v>
      </c>
      <c r="DU69" s="129" t="s">
        <v>316</v>
      </c>
      <c r="DV69" s="1282" t="s">
        <v>287</v>
      </c>
      <c r="DW69" s="1283"/>
      <c r="DX69" s="1283"/>
      <c r="DY69" s="1283"/>
      <c r="DZ69" s="1283"/>
      <c r="EA69" s="1283"/>
      <c r="EB69" s="1283"/>
      <c r="EC69" s="1283"/>
      <c r="ED69" s="1283"/>
      <c r="EE69" s="1283"/>
      <c r="EF69" s="1284"/>
      <c r="EG69" s="23">
        <f>EB2</f>
        <v>46314</v>
      </c>
      <c r="EH69" s="1282" t="s">
        <v>287</v>
      </c>
      <c r="EI69" s="1283"/>
      <c r="EJ69" s="1283"/>
      <c r="EK69" s="1283"/>
      <c r="EL69" s="1283"/>
      <c r="EM69" s="1283"/>
      <c r="EN69" s="1283"/>
      <c r="EO69" s="1283"/>
      <c r="EP69" s="1283"/>
      <c r="EQ69" s="1283"/>
      <c r="ER69" s="1284"/>
      <c r="ES69" s="386">
        <f>EN2</f>
        <v>46315</v>
      </c>
      <c r="ET69" s="1282" t="s">
        <v>287</v>
      </c>
      <c r="EU69" s="1283"/>
      <c r="EV69" s="1283"/>
      <c r="EW69" s="1283"/>
      <c r="EX69" s="1283"/>
      <c r="EY69" s="1283"/>
      <c r="EZ69" s="1283"/>
      <c r="FA69" s="1283"/>
      <c r="FB69" s="1283"/>
      <c r="FC69" s="1283"/>
      <c r="FD69" s="1284"/>
      <c r="FE69" s="23">
        <f>EZ2</f>
        <v>46316</v>
      </c>
      <c r="FF69" s="1282" t="s">
        <v>287</v>
      </c>
      <c r="FG69" s="1283"/>
      <c r="FH69" s="1283"/>
      <c r="FI69" s="1283"/>
      <c r="FJ69" s="1283"/>
      <c r="FK69" s="1283"/>
      <c r="FL69" s="1283"/>
      <c r="FM69" s="1283"/>
      <c r="FN69" s="1283"/>
      <c r="FO69" s="1283"/>
      <c r="FP69" s="1284"/>
      <c r="FQ69" s="23">
        <f>FL2</f>
        <v>46317</v>
      </c>
      <c r="FR69" s="1282" t="s">
        <v>287</v>
      </c>
      <c r="FS69" s="1283"/>
      <c r="FT69" s="1283"/>
      <c r="FU69" s="1283"/>
      <c r="FV69" s="1283"/>
      <c r="FW69" s="1283"/>
      <c r="FX69" s="1283"/>
      <c r="FY69" s="1283"/>
      <c r="FZ69" s="1283"/>
      <c r="GA69" s="1283"/>
      <c r="GB69" s="1284"/>
      <c r="GC69" s="386">
        <f>FX2</f>
        <v>46318</v>
      </c>
      <c r="GD69" s="128" t="s">
        <v>320</v>
      </c>
      <c r="GE69" s="129" t="s">
        <v>316</v>
      </c>
      <c r="GF69" s="1282" t="s">
        <v>287</v>
      </c>
      <c r="GG69" s="1283"/>
      <c r="GH69" s="1283"/>
      <c r="GI69" s="1283"/>
      <c r="GJ69" s="1283"/>
      <c r="GK69" s="1283"/>
      <c r="GL69" s="1283"/>
      <c r="GM69" s="1283"/>
      <c r="GN69" s="1283"/>
      <c r="GO69" s="1283"/>
      <c r="GP69" s="1284"/>
      <c r="GQ69" s="23">
        <f>GL2</f>
        <v>46321</v>
      </c>
      <c r="GR69" s="1282" t="s">
        <v>287</v>
      </c>
      <c r="GS69" s="1283"/>
      <c r="GT69" s="1283"/>
      <c r="GU69" s="1283"/>
      <c r="GV69" s="1283"/>
      <c r="GW69" s="1283"/>
      <c r="GX69" s="1283"/>
      <c r="GY69" s="1283"/>
      <c r="GZ69" s="1283"/>
      <c r="HA69" s="1283"/>
      <c r="HB69" s="1284"/>
      <c r="HC69" s="386">
        <f>GX2</f>
        <v>46322</v>
      </c>
      <c r="HD69" s="1282" t="s">
        <v>287</v>
      </c>
      <c r="HE69" s="1283"/>
      <c r="HF69" s="1283"/>
      <c r="HG69" s="1283"/>
      <c r="HH69" s="1283"/>
      <c r="HI69" s="1283"/>
      <c r="HJ69" s="1283"/>
      <c r="HK69" s="1283"/>
      <c r="HL69" s="1283"/>
      <c r="HM69" s="1283"/>
      <c r="HN69" s="1284"/>
      <c r="HO69" s="23">
        <f>HJ2</f>
        <v>46323</v>
      </c>
      <c r="HP69" s="1282" t="s">
        <v>287</v>
      </c>
      <c r="HQ69" s="1283"/>
      <c r="HR69" s="1283"/>
      <c r="HS69" s="1283"/>
      <c r="HT69" s="1283"/>
      <c r="HU69" s="1283"/>
      <c r="HV69" s="1283"/>
      <c r="HW69" s="1283"/>
      <c r="HX69" s="1283"/>
      <c r="HY69" s="1283"/>
      <c r="HZ69" s="1284"/>
      <c r="IA69" s="23">
        <f>HV2</f>
        <v>46324</v>
      </c>
      <c r="IB69" s="1282" t="s">
        <v>287</v>
      </c>
      <c r="IC69" s="1283"/>
      <c r="ID69" s="1283"/>
      <c r="IE69" s="1283"/>
      <c r="IF69" s="1283"/>
      <c r="IG69" s="1283"/>
      <c r="IH69" s="1283"/>
      <c r="II69" s="1283"/>
      <c r="IJ69" s="1283"/>
      <c r="IK69" s="1283"/>
      <c r="IL69" s="1284"/>
      <c r="IM69" s="386">
        <f>IH2</f>
        <v>46325</v>
      </c>
      <c r="IN69" s="128" t="s">
        <v>320</v>
      </c>
      <c r="IO69" s="129" t="s">
        <v>316</v>
      </c>
      <c r="IP69" s="1282" t="s">
        <v>287</v>
      </c>
      <c r="IQ69" s="1283"/>
      <c r="IR69" s="1283"/>
      <c r="IS69" s="1283"/>
      <c r="IT69" s="1283"/>
      <c r="IU69" s="1283"/>
      <c r="IV69" s="1283"/>
      <c r="IW69" s="1283"/>
      <c r="IX69" s="1283"/>
      <c r="IY69" s="1283"/>
      <c r="IZ69" s="1284"/>
      <c r="JA69" s="23">
        <f>IV2</f>
        <v>46328</v>
      </c>
      <c r="JB69" s="1282" t="s">
        <v>287</v>
      </c>
      <c r="JC69" s="1283"/>
      <c r="JD69" s="1283"/>
      <c r="JE69" s="1283"/>
      <c r="JF69" s="1283"/>
      <c r="JG69" s="1283"/>
      <c r="JH69" s="1283"/>
      <c r="JI69" s="1283"/>
      <c r="JJ69" s="1283"/>
      <c r="JK69" s="1283"/>
      <c r="JL69" s="1284"/>
      <c r="JM69" s="386">
        <f>JH2</f>
        <v>46329</v>
      </c>
      <c r="JN69" s="1282" t="s">
        <v>287</v>
      </c>
      <c r="JO69" s="1283"/>
      <c r="JP69" s="1283"/>
      <c r="JQ69" s="1283"/>
      <c r="JR69" s="1283"/>
      <c r="JS69" s="1283"/>
      <c r="JT69" s="1283"/>
      <c r="JU69" s="1283"/>
      <c r="JV69" s="1283"/>
      <c r="JW69" s="1283"/>
      <c r="JX69" s="1284"/>
      <c r="JY69" s="23">
        <f>JT2</f>
        <v>46330</v>
      </c>
      <c r="JZ69" s="1282" t="s">
        <v>287</v>
      </c>
      <c r="KA69" s="1283"/>
      <c r="KB69" s="1283"/>
      <c r="KC69" s="1283"/>
      <c r="KD69" s="1283"/>
      <c r="KE69" s="1283"/>
      <c r="KF69" s="1283"/>
      <c r="KG69" s="1283"/>
      <c r="KH69" s="1283"/>
      <c r="KI69" s="1283"/>
      <c r="KJ69" s="1284"/>
      <c r="KK69" s="23">
        <f>KF2</f>
        <v>46331</v>
      </c>
      <c r="KL69" s="1282" t="s">
        <v>287</v>
      </c>
      <c r="KM69" s="1283"/>
      <c r="KN69" s="1283"/>
      <c r="KO69" s="1283"/>
      <c r="KP69" s="1283"/>
      <c r="KQ69" s="1283"/>
      <c r="KR69" s="1283"/>
      <c r="KS69" s="1283"/>
      <c r="KT69" s="1283"/>
      <c r="KU69" s="1283"/>
      <c r="KV69" s="1284"/>
      <c r="KW69" s="386">
        <f>KR2</f>
        <v>46332</v>
      </c>
      <c r="KX69" s="128" t="s">
        <v>320</v>
      </c>
      <c r="KY69" s="129" t="s">
        <v>316</v>
      </c>
    </row>
    <row r="70" spans="1:311" ht="47.25">
      <c r="A70" s="86"/>
      <c r="B70" s="758" t="s">
        <v>32</v>
      </c>
      <c r="C70" s="72" t="s">
        <v>35</v>
      </c>
      <c r="D70" s="73" t="s">
        <v>321</v>
      </c>
      <c r="E70" s="73" t="s">
        <v>322</v>
      </c>
      <c r="F70" s="74" t="s">
        <v>323</v>
      </c>
      <c r="G70" s="74" t="s">
        <v>324</v>
      </c>
      <c r="H70" s="73" t="s">
        <v>325</v>
      </c>
      <c r="I70" s="73" t="s">
        <v>326</v>
      </c>
      <c r="J70" s="122" t="s">
        <v>327</v>
      </c>
      <c r="K70" s="122" t="s">
        <v>328</v>
      </c>
      <c r="L70" s="73" t="s">
        <v>3</v>
      </c>
      <c r="M70" s="75" t="s">
        <v>329</v>
      </c>
      <c r="N70" s="71" t="s">
        <v>32</v>
      </c>
      <c r="O70" s="72" t="s">
        <v>35</v>
      </c>
      <c r="P70" s="73" t="s">
        <v>321</v>
      </c>
      <c r="Q70" s="73" t="s">
        <v>322</v>
      </c>
      <c r="R70" s="74" t="s">
        <v>323</v>
      </c>
      <c r="S70" s="74" t="s">
        <v>324</v>
      </c>
      <c r="T70" s="73" t="s">
        <v>325</v>
      </c>
      <c r="U70" s="73" t="s">
        <v>326</v>
      </c>
      <c r="V70" s="122" t="s">
        <v>327</v>
      </c>
      <c r="W70" s="122" t="s">
        <v>328</v>
      </c>
      <c r="X70" s="73" t="s">
        <v>3</v>
      </c>
      <c r="Y70" s="75" t="s">
        <v>329</v>
      </c>
      <c r="Z70" s="71" t="s">
        <v>32</v>
      </c>
      <c r="AA70" s="72" t="s">
        <v>35</v>
      </c>
      <c r="AB70" s="73" t="s">
        <v>321</v>
      </c>
      <c r="AC70" s="73" t="s">
        <v>322</v>
      </c>
      <c r="AD70" s="74" t="s">
        <v>323</v>
      </c>
      <c r="AE70" s="74" t="s">
        <v>324</v>
      </c>
      <c r="AF70" s="73" t="s">
        <v>325</v>
      </c>
      <c r="AG70" s="73" t="s">
        <v>326</v>
      </c>
      <c r="AH70" s="122" t="s">
        <v>327</v>
      </c>
      <c r="AI70" s="122" t="s">
        <v>328</v>
      </c>
      <c r="AJ70" s="73" t="s">
        <v>3</v>
      </c>
      <c r="AK70" s="75" t="s">
        <v>329</v>
      </c>
      <c r="AL70" s="71" t="s">
        <v>32</v>
      </c>
      <c r="AM70" s="72" t="s">
        <v>35</v>
      </c>
      <c r="AN70" s="73" t="s">
        <v>321</v>
      </c>
      <c r="AO70" s="73" t="s">
        <v>322</v>
      </c>
      <c r="AP70" s="74" t="s">
        <v>323</v>
      </c>
      <c r="AQ70" s="74" t="s">
        <v>324</v>
      </c>
      <c r="AR70" s="73" t="s">
        <v>325</v>
      </c>
      <c r="AS70" s="73" t="s">
        <v>326</v>
      </c>
      <c r="AT70" s="122" t="s">
        <v>327</v>
      </c>
      <c r="AU70" s="122" t="s">
        <v>328</v>
      </c>
      <c r="AV70" s="73" t="s">
        <v>3</v>
      </c>
      <c r="AW70" s="75" t="s">
        <v>329</v>
      </c>
      <c r="AX70" s="71" t="s">
        <v>32</v>
      </c>
      <c r="AY70" s="72" t="s">
        <v>35</v>
      </c>
      <c r="AZ70" s="73" t="s">
        <v>321</v>
      </c>
      <c r="BA70" s="73" t="s">
        <v>322</v>
      </c>
      <c r="BB70" s="74" t="s">
        <v>323</v>
      </c>
      <c r="BC70" s="74" t="s">
        <v>324</v>
      </c>
      <c r="BD70" s="73" t="s">
        <v>325</v>
      </c>
      <c r="BE70" s="73" t="s">
        <v>326</v>
      </c>
      <c r="BF70" s="122" t="s">
        <v>327</v>
      </c>
      <c r="BG70" s="122" t="s">
        <v>328</v>
      </c>
      <c r="BH70" s="73" t="s">
        <v>3</v>
      </c>
      <c r="BI70" s="75" t="s">
        <v>329</v>
      </c>
      <c r="BJ70" s="164"/>
      <c r="BK70" s="24"/>
      <c r="BL70" s="71" t="s">
        <v>32</v>
      </c>
      <c r="BM70" s="72" t="s">
        <v>35</v>
      </c>
      <c r="BN70" s="73" t="s">
        <v>321</v>
      </c>
      <c r="BO70" s="73" t="s">
        <v>322</v>
      </c>
      <c r="BP70" s="74" t="s">
        <v>323</v>
      </c>
      <c r="BQ70" s="74" t="s">
        <v>324</v>
      </c>
      <c r="BR70" s="73" t="s">
        <v>325</v>
      </c>
      <c r="BS70" s="73" t="s">
        <v>326</v>
      </c>
      <c r="BT70" s="122" t="s">
        <v>327</v>
      </c>
      <c r="BU70" s="122" t="s">
        <v>328</v>
      </c>
      <c r="BV70" s="73" t="s">
        <v>3</v>
      </c>
      <c r="BW70" s="75" t="s">
        <v>329</v>
      </c>
      <c r="BX70" s="71" t="s">
        <v>32</v>
      </c>
      <c r="BY70" s="72" t="s">
        <v>35</v>
      </c>
      <c r="BZ70" s="73" t="s">
        <v>321</v>
      </c>
      <c r="CA70" s="73" t="s">
        <v>322</v>
      </c>
      <c r="CB70" s="74" t="s">
        <v>323</v>
      </c>
      <c r="CC70" s="74" t="s">
        <v>324</v>
      </c>
      <c r="CD70" s="73" t="s">
        <v>325</v>
      </c>
      <c r="CE70" s="73" t="s">
        <v>326</v>
      </c>
      <c r="CF70" s="122" t="s">
        <v>327</v>
      </c>
      <c r="CG70" s="122" t="s">
        <v>328</v>
      </c>
      <c r="CH70" s="73" t="s">
        <v>3</v>
      </c>
      <c r="CI70" s="75" t="s">
        <v>329</v>
      </c>
      <c r="CJ70" s="71" t="s">
        <v>32</v>
      </c>
      <c r="CK70" s="72" t="s">
        <v>35</v>
      </c>
      <c r="CL70" s="73" t="s">
        <v>321</v>
      </c>
      <c r="CM70" s="73" t="s">
        <v>322</v>
      </c>
      <c r="CN70" s="74" t="s">
        <v>323</v>
      </c>
      <c r="CO70" s="74" t="s">
        <v>324</v>
      </c>
      <c r="CP70" s="73" t="s">
        <v>325</v>
      </c>
      <c r="CQ70" s="73" t="s">
        <v>326</v>
      </c>
      <c r="CR70" s="122" t="s">
        <v>327</v>
      </c>
      <c r="CS70" s="122" t="s">
        <v>328</v>
      </c>
      <c r="CT70" s="73" t="s">
        <v>3</v>
      </c>
      <c r="CU70" s="75" t="s">
        <v>329</v>
      </c>
      <c r="CV70" s="71" t="s">
        <v>32</v>
      </c>
      <c r="CW70" s="72" t="s">
        <v>35</v>
      </c>
      <c r="CX70" s="73" t="s">
        <v>321</v>
      </c>
      <c r="CY70" s="73" t="s">
        <v>322</v>
      </c>
      <c r="CZ70" s="74" t="s">
        <v>323</v>
      </c>
      <c r="DA70" s="74" t="s">
        <v>324</v>
      </c>
      <c r="DB70" s="73" t="s">
        <v>325</v>
      </c>
      <c r="DC70" s="73" t="s">
        <v>326</v>
      </c>
      <c r="DD70" s="122" t="s">
        <v>327</v>
      </c>
      <c r="DE70" s="122" t="s">
        <v>328</v>
      </c>
      <c r="DF70" s="73" t="s">
        <v>3</v>
      </c>
      <c r="DG70" s="75" t="s">
        <v>329</v>
      </c>
      <c r="DH70" s="71" t="s">
        <v>32</v>
      </c>
      <c r="DI70" s="72" t="s">
        <v>35</v>
      </c>
      <c r="DJ70" s="73" t="s">
        <v>321</v>
      </c>
      <c r="DK70" s="73" t="s">
        <v>322</v>
      </c>
      <c r="DL70" s="74" t="s">
        <v>323</v>
      </c>
      <c r="DM70" s="74" t="s">
        <v>324</v>
      </c>
      <c r="DN70" s="73" t="s">
        <v>325</v>
      </c>
      <c r="DO70" s="73" t="s">
        <v>326</v>
      </c>
      <c r="DP70" s="122" t="s">
        <v>327</v>
      </c>
      <c r="DQ70" s="122" t="s">
        <v>328</v>
      </c>
      <c r="DR70" s="73" t="s">
        <v>3</v>
      </c>
      <c r="DS70" s="75" t="s">
        <v>329</v>
      </c>
      <c r="DT70" s="130"/>
      <c r="DU70" s="24"/>
      <c r="DV70" s="71" t="s">
        <v>32</v>
      </c>
      <c r="DW70" s="72" t="s">
        <v>35</v>
      </c>
      <c r="DX70" s="73" t="s">
        <v>321</v>
      </c>
      <c r="DY70" s="73" t="s">
        <v>322</v>
      </c>
      <c r="DZ70" s="74" t="s">
        <v>323</v>
      </c>
      <c r="EA70" s="74" t="s">
        <v>324</v>
      </c>
      <c r="EB70" s="73" t="s">
        <v>325</v>
      </c>
      <c r="EC70" s="73" t="s">
        <v>326</v>
      </c>
      <c r="ED70" s="122" t="s">
        <v>327</v>
      </c>
      <c r="EE70" s="122" t="s">
        <v>328</v>
      </c>
      <c r="EF70" s="73" t="s">
        <v>3</v>
      </c>
      <c r="EG70" s="75" t="s">
        <v>329</v>
      </c>
      <c r="EH70" s="71" t="s">
        <v>32</v>
      </c>
      <c r="EI70" s="72" t="s">
        <v>35</v>
      </c>
      <c r="EJ70" s="73" t="s">
        <v>321</v>
      </c>
      <c r="EK70" s="73" t="s">
        <v>322</v>
      </c>
      <c r="EL70" s="74" t="s">
        <v>323</v>
      </c>
      <c r="EM70" s="74" t="s">
        <v>324</v>
      </c>
      <c r="EN70" s="73" t="s">
        <v>325</v>
      </c>
      <c r="EO70" s="73" t="s">
        <v>326</v>
      </c>
      <c r="EP70" s="122" t="s">
        <v>327</v>
      </c>
      <c r="EQ70" s="122" t="s">
        <v>328</v>
      </c>
      <c r="ER70" s="73" t="s">
        <v>3</v>
      </c>
      <c r="ES70" s="75" t="s">
        <v>329</v>
      </c>
      <c r="ET70" s="71" t="s">
        <v>32</v>
      </c>
      <c r="EU70" s="72" t="s">
        <v>35</v>
      </c>
      <c r="EV70" s="73" t="s">
        <v>321</v>
      </c>
      <c r="EW70" s="73" t="s">
        <v>322</v>
      </c>
      <c r="EX70" s="74" t="s">
        <v>323</v>
      </c>
      <c r="EY70" s="74" t="s">
        <v>324</v>
      </c>
      <c r="EZ70" s="73" t="s">
        <v>325</v>
      </c>
      <c r="FA70" s="73" t="s">
        <v>326</v>
      </c>
      <c r="FB70" s="122" t="s">
        <v>327</v>
      </c>
      <c r="FC70" s="122" t="s">
        <v>328</v>
      </c>
      <c r="FD70" s="73" t="s">
        <v>3</v>
      </c>
      <c r="FE70" s="75" t="s">
        <v>329</v>
      </c>
      <c r="FF70" s="71" t="s">
        <v>32</v>
      </c>
      <c r="FG70" s="72" t="s">
        <v>35</v>
      </c>
      <c r="FH70" s="73" t="s">
        <v>321</v>
      </c>
      <c r="FI70" s="73" t="s">
        <v>322</v>
      </c>
      <c r="FJ70" s="74" t="s">
        <v>323</v>
      </c>
      <c r="FK70" s="74" t="s">
        <v>324</v>
      </c>
      <c r="FL70" s="73" t="s">
        <v>325</v>
      </c>
      <c r="FM70" s="73" t="s">
        <v>326</v>
      </c>
      <c r="FN70" s="122" t="s">
        <v>327</v>
      </c>
      <c r="FO70" s="122" t="s">
        <v>328</v>
      </c>
      <c r="FP70" s="73" t="s">
        <v>3</v>
      </c>
      <c r="FQ70" s="75" t="s">
        <v>329</v>
      </c>
      <c r="FR70" s="71" t="s">
        <v>32</v>
      </c>
      <c r="FS70" s="72" t="s">
        <v>35</v>
      </c>
      <c r="FT70" s="73" t="s">
        <v>321</v>
      </c>
      <c r="FU70" s="73" t="s">
        <v>322</v>
      </c>
      <c r="FV70" s="74" t="s">
        <v>323</v>
      </c>
      <c r="FW70" s="74" t="s">
        <v>324</v>
      </c>
      <c r="FX70" s="73" t="s">
        <v>325</v>
      </c>
      <c r="FY70" s="73" t="s">
        <v>326</v>
      </c>
      <c r="FZ70" s="122" t="s">
        <v>327</v>
      </c>
      <c r="GA70" s="122" t="s">
        <v>328</v>
      </c>
      <c r="GB70" s="73" t="s">
        <v>3</v>
      </c>
      <c r="GC70" s="75" t="s">
        <v>329</v>
      </c>
      <c r="GD70" s="130"/>
      <c r="GE70" s="24"/>
      <c r="GF70" s="71" t="s">
        <v>32</v>
      </c>
      <c r="GG70" s="72" t="s">
        <v>35</v>
      </c>
      <c r="GH70" s="73" t="s">
        <v>321</v>
      </c>
      <c r="GI70" s="73" t="s">
        <v>322</v>
      </c>
      <c r="GJ70" s="74" t="s">
        <v>323</v>
      </c>
      <c r="GK70" s="74" t="s">
        <v>324</v>
      </c>
      <c r="GL70" s="73" t="s">
        <v>325</v>
      </c>
      <c r="GM70" s="73" t="s">
        <v>326</v>
      </c>
      <c r="GN70" s="122" t="s">
        <v>327</v>
      </c>
      <c r="GO70" s="122" t="s">
        <v>328</v>
      </c>
      <c r="GP70" s="73" t="s">
        <v>3</v>
      </c>
      <c r="GQ70" s="75" t="s">
        <v>329</v>
      </c>
      <c r="GR70" s="71" t="s">
        <v>32</v>
      </c>
      <c r="GS70" s="72" t="s">
        <v>35</v>
      </c>
      <c r="GT70" s="73" t="s">
        <v>321</v>
      </c>
      <c r="GU70" s="73" t="s">
        <v>322</v>
      </c>
      <c r="GV70" s="74" t="s">
        <v>323</v>
      </c>
      <c r="GW70" s="74" t="s">
        <v>324</v>
      </c>
      <c r="GX70" s="73" t="s">
        <v>325</v>
      </c>
      <c r="GY70" s="73" t="s">
        <v>326</v>
      </c>
      <c r="GZ70" s="122" t="s">
        <v>327</v>
      </c>
      <c r="HA70" s="122" t="s">
        <v>328</v>
      </c>
      <c r="HB70" s="73" t="s">
        <v>3</v>
      </c>
      <c r="HC70" s="75" t="s">
        <v>329</v>
      </c>
      <c r="HD70" s="71" t="s">
        <v>32</v>
      </c>
      <c r="HE70" s="72" t="s">
        <v>35</v>
      </c>
      <c r="HF70" s="73" t="s">
        <v>321</v>
      </c>
      <c r="HG70" s="73" t="s">
        <v>322</v>
      </c>
      <c r="HH70" s="74" t="s">
        <v>323</v>
      </c>
      <c r="HI70" s="74" t="s">
        <v>324</v>
      </c>
      <c r="HJ70" s="73" t="s">
        <v>325</v>
      </c>
      <c r="HK70" s="73" t="s">
        <v>326</v>
      </c>
      <c r="HL70" s="122" t="s">
        <v>327</v>
      </c>
      <c r="HM70" s="122" t="s">
        <v>328</v>
      </c>
      <c r="HN70" s="73" t="s">
        <v>3</v>
      </c>
      <c r="HO70" s="75" t="s">
        <v>329</v>
      </c>
      <c r="HP70" s="71" t="s">
        <v>32</v>
      </c>
      <c r="HQ70" s="72" t="s">
        <v>35</v>
      </c>
      <c r="HR70" s="73" t="s">
        <v>321</v>
      </c>
      <c r="HS70" s="73" t="s">
        <v>322</v>
      </c>
      <c r="HT70" s="74" t="s">
        <v>323</v>
      </c>
      <c r="HU70" s="74" t="s">
        <v>324</v>
      </c>
      <c r="HV70" s="73" t="s">
        <v>325</v>
      </c>
      <c r="HW70" s="73" t="s">
        <v>326</v>
      </c>
      <c r="HX70" s="122" t="s">
        <v>327</v>
      </c>
      <c r="HY70" s="122" t="s">
        <v>328</v>
      </c>
      <c r="HZ70" s="73" t="s">
        <v>3</v>
      </c>
      <c r="IA70" s="75" t="s">
        <v>329</v>
      </c>
      <c r="IB70" s="71" t="s">
        <v>32</v>
      </c>
      <c r="IC70" s="72" t="s">
        <v>35</v>
      </c>
      <c r="ID70" s="73" t="s">
        <v>321</v>
      </c>
      <c r="IE70" s="73" t="s">
        <v>322</v>
      </c>
      <c r="IF70" s="74" t="s">
        <v>323</v>
      </c>
      <c r="IG70" s="74" t="s">
        <v>324</v>
      </c>
      <c r="IH70" s="73" t="s">
        <v>325</v>
      </c>
      <c r="II70" s="73" t="s">
        <v>326</v>
      </c>
      <c r="IJ70" s="122" t="s">
        <v>327</v>
      </c>
      <c r="IK70" s="122" t="s">
        <v>328</v>
      </c>
      <c r="IL70" s="73" t="s">
        <v>3</v>
      </c>
      <c r="IM70" s="75" t="s">
        <v>329</v>
      </c>
      <c r="IN70" s="130"/>
      <c r="IO70" s="24"/>
      <c r="IP70" s="71" t="s">
        <v>32</v>
      </c>
      <c r="IQ70" s="72" t="s">
        <v>35</v>
      </c>
      <c r="IR70" s="73" t="s">
        <v>321</v>
      </c>
      <c r="IS70" s="73" t="s">
        <v>322</v>
      </c>
      <c r="IT70" s="74" t="s">
        <v>323</v>
      </c>
      <c r="IU70" s="74" t="s">
        <v>324</v>
      </c>
      <c r="IV70" s="73" t="s">
        <v>325</v>
      </c>
      <c r="IW70" s="73" t="s">
        <v>326</v>
      </c>
      <c r="IX70" s="122" t="s">
        <v>327</v>
      </c>
      <c r="IY70" s="122" t="s">
        <v>328</v>
      </c>
      <c r="IZ70" s="73" t="s">
        <v>3</v>
      </c>
      <c r="JA70" s="75" t="s">
        <v>329</v>
      </c>
      <c r="JB70" s="71" t="s">
        <v>32</v>
      </c>
      <c r="JC70" s="72" t="s">
        <v>35</v>
      </c>
      <c r="JD70" s="73" t="s">
        <v>321</v>
      </c>
      <c r="JE70" s="73" t="s">
        <v>322</v>
      </c>
      <c r="JF70" s="74" t="s">
        <v>323</v>
      </c>
      <c r="JG70" s="74" t="s">
        <v>324</v>
      </c>
      <c r="JH70" s="73" t="s">
        <v>325</v>
      </c>
      <c r="JI70" s="73" t="s">
        <v>326</v>
      </c>
      <c r="JJ70" s="122" t="s">
        <v>327</v>
      </c>
      <c r="JK70" s="122" t="s">
        <v>328</v>
      </c>
      <c r="JL70" s="73" t="s">
        <v>3</v>
      </c>
      <c r="JM70" s="75" t="s">
        <v>329</v>
      </c>
      <c r="JN70" s="71" t="s">
        <v>32</v>
      </c>
      <c r="JO70" s="72" t="s">
        <v>35</v>
      </c>
      <c r="JP70" s="73" t="s">
        <v>321</v>
      </c>
      <c r="JQ70" s="73" t="s">
        <v>322</v>
      </c>
      <c r="JR70" s="74" t="s">
        <v>323</v>
      </c>
      <c r="JS70" s="74" t="s">
        <v>324</v>
      </c>
      <c r="JT70" s="73" t="s">
        <v>325</v>
      </c>
      <c r="JU70" s="73" t="s">
        <v>326</v>
      </c>
      <c r="JV70" s="122" t="s">
        <v>327</v>
      </c>
      <c r="JW70" s="122" t="s">
        <v>328</v>
      </c>
      <c r="JX70" s="73" t="s">
        <v>3</v>
      </c>
      <c r="JY70" s="75" t="s">
        <v>329</v>
      </c>
      <c r="JZ70" s="71" t="s">
        <v>32</v>
      </c>
      <c r="KA70" s="72" t="s">
        <v>35</v>
      </c>
      <c r="KB70" s="73" t="s">
        <v>321</v>
      </c>
      <c r="KC70" s="73" t="s">
        <v>322</v>
      </c>
      <c r="KD70" s="74" t="s">
        <v>323</v>
      </c>
      <c r="KE70" s="74" t="s">
        <v>324</v>
      </c>
      <c r="KF70" s="73" t="s">
        <v>325</v>
      </c>
      <c r="KG70" s="73" t="s">
        <v>326</v>
      </c>
      <c r="KH70" s="122" t="s">
        <v>327</v>
      </c>
      <c r="KI70" s="122" t="s">
        <v>328</v>
      </c>
      <c r="KJ70" s="73" t="s">
        <v>3</v>
      </c>
      <c r="KK70" s="75" t="s">
        <v>329</v>
      </c>
      <c r="KL70" s="71" t="s">
        <v>32</v>
      </c>
      <c r="KM70" s="72" t="s">
        <v>35</v>
      </c>
      <c r="KN70" s="73" t="s">
        <v>321</v>
      </c>
      <c r="KO70" s="73" t="s">
        <v>322</v>
      </c>
      <c r="KP70" s="74" t="s">
        <v>323</v>
      </c>
      <c r="KQ70" s="74" t="s">
        <v>324</v>
      </c>
      <c r="KR70" s="73" t="s">
        <v>325</v>
      </c>
      <c r="KS70" s="73" t="s">
        <v>326</v>
      </c>
      <c r="KT70" s="122" t="s">
        <v>327</v>
      </c>
      <c r="KU70" s="122" t="s">
        <v>328</v>
      </c>
      <c r="KV70" s="73" t="s">
        <v>3</v>
      </c>
      <c r="KW70" s="75" t="s">
        <v>329</v>
      </c>
      <c r="KX70" s="130"/>
      <c r="KY70" s="24"/>
    </row>
    <row r="71" spans="1:311" ht="15.75">
      <c r="A71" s="691" t="s">
        <v>123</v>
      </c>
      <c r="B71" s="763">
        <v>110</v>
      </c>
      <c r="C71" s="715" t="str">
        <f>VLOOKUP($B71,'OP Info'!$C$142:$H$150,4,FALSE)</f>
        <v>GTS-120</v>
      </c>
      <c r="D71" s="715">
        <f>VLOOKUP($B71,'OP Info'!$C$142:$H$150,3,FALSE)</f>
        <v>680</v>
      </c>
      <c r="E71" s="716" t="str">
        <f>CONCATENATE(VLOOKUP($B71,'OP Info'!$C$142:$J$150,5,FALSE),"%-",VLOOKUP($B71,'OP Info'!$C$142:$J$150,6,FALSE),"%")</f>
        <v>5%-7%</v>
      </c>
      <c r="F71" s="729"/>
      <c r="G71" s="718">
        <f>F71*VLOOKUP(C71,$B$156:$C$159,2,FALSE)</f>
        <v>0</v>
      </c>
      <c r="H71" s="730"/>
      <c r="I71" s="730"/>
      <c r="J71" s="719" t="str">
        <f t="shared" ref="J71:J72" si="948">IF(F71="","",IF(G71&gt;0.049999,"",((6-ROUND(G71*100,1))*0.01)*D71))</f>
        <v/>
      </c>
      <c r="K71" s="1046" t="str">
        <f t="shared" ref="K71:K72" si="949">IF(J71="","",J71*0.264172)</f>
        <v/>
      </c>
      <c r="L71" s="1058"/>
      <c r="M71" s="757" t="str">
        <f t="shared" ref="M71:M72" si="950">IF(J71="",IF(G71=0,"",G71),"")</f>
        <v/>
      </c>
      <c r="N71" s="722">
        <f>$B71</f>
        <v>110</v>
      </c>
      <c r="O71" s="715" t="str">
        <f t="shared" ref="O71:O73" si="951">$C71</f>
        <v>GTS-120</v>
      </c>
      <c r="P71" s="715">
        <f t="shared" ref="P71:P73" si="952">$D71</f>
        <v>680</v>
      </c>
      <c r="Q71" s="715" t="str">
        <f t="shared" ref="Q71:Q73" si="953">$E71</f>
        <v>5%-7%</v>
      </c>
      <c r="R71" s="729"/>
      <c r="S71" s="718">
        <f>R71*VLOOKUP(O71,$B$156:$C$159,2,FALSE)</f>
        <v>0</v>
      </c>
      <c r="T71" s="730"/>
      <c r="U71" s="730"/>
      <c r="V71" s="719" t="str">
        <f t="shared" ref="V71:V72" si="954">IF(R71="","",IF(S71&gt;0.049999,"",((6-ROUND(S71*100,1))*0.01)*P71))</f>
        <v/>
      </c>
      <c r="W71" s="1046" t="str">
        <f t="shared" ref="W71:W72" si="955">IF(V71="","",V71*0.264172)</f>
        <v/>
      </c>
      <c r="X71" s="1058"/>
      <c r="Y71" s="721" t="str">
        <f t="shared" ref="Y71:Y72" si="956">IF(V71="",IF(S71=0,"",S71),"")</f>
        <v/>
      </c>
      <c r="Z71" s="722">
        <f>$B71</f>
        <v>110</v>
      </c>
      <c r="AA71" s="715" t="str">
        <f t="shared" ref="AA71:AA73" si="957">$C71</f>
        <v>GTS-120</v>
      </c>
      <c r="AB71" s="715">
        <f t="shared" ref="AB71:AB73" si="958">$D71</f>
        <v>680</v>
      </c>
      <c r="AC71" s="715" t="str">
        <f t="shared" ref="AC71:AC73" si="959">$E71</f>
        <v>5%-7%</v>
      </c>
      <c r="AD71" s="729"/>
      <c r="AE71" s="718">
        <f>AD71*VLOOKUP(AA71,$B$156:$C$159,2,FALSE)</f>
        <v>0</v>
      </c>
      <c r="AF71" s="730"/>
      <c r="AG71" s="730"/>
      <c r="AH71" s="719" t="str">
        <f t="shared" ref="AH71:AH72" si="960">IF(AD71="","",IF(AE71&gt;0.049999,"",((6-ROUND(AE71*100,1))*0.01)*AB71))</f>
        <v/>
      </c>
      <c r="AI71" s="1046" t="str">
        <f t="shared" ref="AI71:AI72" si="961">IF(AH71="","",AH71*0.264172)</f>
        <v/>
      </c>
      <c r="AJ71" s="1058"/>
      <c r="AK71" s="721" t="str">
        <f t="shared" ref="AK71:AK72" si="962">IF(AH71="",IF(AE71=0,"",AE71),"")</f>
        <v/>
      </c>
      <c r="AL71" s="722">
        <f>$B71</f>
        <v>110</v>
      </c>
      <c r="AM71" s="715" t="str">
        <f t="shared" ref="AM71:AM73" si="963">$C71</f>
        <v>GTS-120</v>
      </c>
      <c r="AN71" s="715">
        <f t="shared" ref="AN71:AN73" si="964">$D71</f>
        <v>680</v>
      </c>
      <c r="AO71" s="715" t="str">
        <f t="shared" ref="AO71:AO73" si="965">$E71</f>
        <v>5%-7%</v>
      </c>
      <c r="AP71" s="729"/>
      <c r="AQ71" s="718">
        <f>AP71*VLOOKUP(AM71,$B$156:$C$159,2,FALSE)</f>
        <v>0</v>
      </c>
      <c r="AR71" s="730"/>
      <c r="AS71" s="730"/>
      <c r="AT71" s="719" t="str">
        <f t="shared" ref="AT71:AT72" si="966">IF(AP71="","",IF(AQ71&gt;0.049999,"",((6-ROUND(AQ71*100,1))*0.01)*AN71))</f>
        <v/>
      </c>
      <c r="AU71" s="1046" t="str">
        <f t="shared" ref="AU71:AU72" si="967">IF(AT71="","",AT71*0.264172)</f>
        <v/>
      </c>
      <c r="AV71" s="1058"/>
      <c r="AW71" s="721" t="str">
        <f t="shared" ref="AW71:AW72" si="968">IF(AT71="",IF(AQ71=0,"",AQ71),"")</f>
        <v/>
      </c>
      <c r="AX71" s="722">
        <f>$B71</f>
        <v>110</v>
      </c>
      <c r="AY71" s="715" t="str">
        <f t="shared" ref="AY71:AY73" si="969">$C71</f>
        <v>GTS-120</v>
      </c>
      <c r="AZ71" s="715">
        <f t="shared" ref="AZ71:AZ73" si="970">$D71</f>
        <v>680</v>
      </c>
      <c r="BA71" s="715" t="str">
        <f t="shared" ref="BA71:BA73" si="971">$E71</f>
        <v>5%-7%</v>
      </c>
      <c r="BB71" s="729"/>
      <c r="BC71" s="718">
        <f>BB71*VLOOKUP(AY71,$B$156:$C$159,2,FALSE)</f>
        <v>0</v>
      </c>
      <c r="BD71" s="730"/>
      <c r="BE71" s="730"/>
      <c r="BF71" s="719" t="str">
        <f t="shared" ref="BF71:BF72" si="972">IF(BB71="","",IF(BC71&gt;0.049999,"",((6-ROUND(BC71*100,1))*0.01)*AZ71))</f>
        <v/>
      </c>
      <c r="BG71" s="1046" t="str">
        <f t="shared" ref="BG71:BG72" si="973">IF(BF71="","",BF71*0.264172)</f>
        <v/>
      </c>
      <c r="BH71" s="1058"/>
      <c r="BI71" s="721" t="str">
        <f t="shared" ref="BI71:BI72" si="974">IF(BF71="",IF(BC71=0,"",BC71),"")</f>
        <v/>
      </c>
      <c r="BJ71" s="731">
        <f t="shared" ref="BJ71:BJ72" si="975">SUM(K71,W71,AI71,AU71,BG71)</f>
        <v>0</v>
      </c>
      <c r="BK71" s="1047" t="str">
        <f t="shared" ref="BK71:BK72" si="976">L71&amp;X71&amp;AJ71&amp;AV71&amp;BH71</f>
        <v/>
      </c>
      <c r="BL71" s="722">
        <f>$B71</f>
        <v>110</v>
      </c>
      <c r="BM71" s="715" t="str">
        <f t="shared" ref="BM71:BM73" si="977">$C71</f>
        <v>GTS-120</v>
      </c>
      <c r="BN71" s="715">
        <f t="shared" ref="BN71:BN73" si="978">$D71</f>
        <v>680</v>
      </c>
      <c r="BO71" s="715" t="str">
        <f t="shared" ref="BO71:BO73" si="979">$E71</f>
        <v>5%-7%</v>
      </c>
      <c r="BP71" s="729"/>
      <c r="BQ71" s="718">
        <f>BP71*VLOOKUP(BM71,$B$156:$C$159,2,FALSE)</f>
        <v>0</v>
      </c>
      <c r="BR71" s="730"/>
      <c r="BS71" s="730"/>
      <c r="BT71" s="719" t="str">
        <f t="shared" ref="BT71:BT72" si="980">IF(BP71="","",IF(BQ71&gt;0.049999,"",((6-ROUND(BQ71*100,1))*0.01)*BN71))</f>
        <v/>
      </c>
      <c r="BU71" s="1046" t="str">
        <f t="shared" ref="BU71:BU72" si="981">IF(BT71="","",BT71*0.264172)</f>
        <v/>
      </c>
      <c r="BV71" s="1058"/>
      <c r="BW71" s="746" t="str">
        <f t="shared" ref="BW71:BW72" si="982">IF(BT71="",IF(BQ71=0,"",BQ71),"")</f>
        <v/>
      </c>
      <c r="BX71" s="722">
        <f>$B71</f>
        <v>110</v>
      </c>
      <c r="BY71" s="715" t="str">
        <f t="shared" ref="BY71:BY73" si="983">$C71</f>
        <v>GTS-120</v>
      </c>
      <c r="BZ71" s="715">
        <f t="shared" ref="BZ71:BZ73" si="984">$D71</f>
        <v>680</v>
      </c>
      <c r="CA71" s="715" t="str">
        <f t="shared" ref="CA71:CA73" si="985">$E71</f>
        <v>5%-7%</v>
      </c>
      <c r="CB71" s="729"/>
      <c r="CC71" s="718">
        <f>CB71*VLOOKUP(BY71,$B$156:$C$159,2,FALSE)</f>
        <v>0</v>
      </c>
      <c r="CD71" s="730"/>
      <c r="CE71" s="730"/>
      <c r="CF71" s="719" t="str">
        <f t="shared" ref="CF71:CF72" si="986">IF(CB71="","",IF(CC71&gt;0.049999,"",((6-ROUND(CC71*100,1))*0.01)*BZ71))</f>
        <v/>
      </c>
      <c r="CG71" s="1046" t="str">
        <f t="shared" ref="CG71:CG72" si="987">IF(CF71="","",CF71*0.264172)</f>
        <v/>
      </c>
      <c r="CH71" s="1058"/>
      <c r="CI71" s="746" t="str">
        <f t="shared" ref="CI71:CI72" si="988">IF(CF71="",IF(CC71=0,"",CC71),"")</f>
        <v/>
      </c>
      <c r="CJ71" s="722">
        <f>$B71</f>
        <v>110</v>
      </c>
      <c r="CK71" s="715" t="str">
        <f t="shared" ref="CK71:CK73" si="989">$C71</f>
        <v>GTS-120</v>
      </c>
      <c r="CL71" s="715">
        <f t="shared" ref="CL71:CL73" si="990">$D71</f>
        <v>680</v>
      </c>
      <c r="CM71" s="715" t="str">
        <f t="shared" ref="CM71:CM73" si="991">$E71</f>
        <v>5%-7%</v>
      </c>
      <c r="CN71" s="729"/>
      <c r="CO71" s="718">
        <f>CN71*VLOOKUP(CK71,$B$156:$C$159,2,FALSE)</f>
        <v>0</v>
      </c>
      <c r="CP71" s="730"/>
      <c r="CQ71" s="730"/>
      <c r="CR71" s="719" t="str">
        <f t="shared" ref="CR71:CR72" si="992">IF(CN71="","",IF(CO71&gt;0.049999,"",((6-ROUND(CO71*100,1))*0.01)*CL71))</f>
        <v/>
      </c>
      <c r="CS71" s="1046" t="str">
        <f t="shared" ref="CS71:CS72" si="993">IF(CR71="","",CR71*0.264172)</f>
        <v/>
      </c>
      <c r="CT71" s="1058"/>
      <c r="CU71" s="746" t="str">
        <f t="shared" ref="CU71:CU72" si="994">IF(CR71="",IF(CO71=0,"",CO71),"")</f>
        <v/>
      </c>
      <c r="CV71" s="722">
        <f>$B71</f>
        <v>110</v>
      </c>
      <c r="CW71" s="715" t="str">
        <f t="shared" ref="CW71:CW73" si="995">$C71</f>
        <v>GTS-120</v>
      </c>
      <c r="CX71" s="715">
        <f t="shared" ref="CX71:CX73" si="996">$D71</f>
        <v>680</v>
      </c>
      <c r="CY71" s="715" t="str">
        <f t="shared" ref="CY71:CY73" si="997">$E71</f>
        <v>5%-7%</v>
      </c>
      <c r="CZ71" s="729"/>
      <c r="DA71" s="718">
        <f>CZ71*VLOOKUP(CW71,$B$156:$C$159,2,FALSE)</f>
        <v>0</v>
      </c>
      <c r="DB71" s="730"/>
      <c r="DC71" s="730"/>
      <c r="DD71" s="719" t="str">
        <f t="shared" ref="DD71:DD72" si="998">IF(CZ71="","",IF(DA71&gt;0.049999,"",((6-ROUND(DA71*100,1))*0.01)*CX71))</f>
        <v/>
      </c>
      <c r="DE71" s="1046" t="str">
        <f t="shared" ref="DE71:DE72" si="999">IF(DD71="","",DD71*0.264172)</f>
        <v/>
      </c>
      <c r="DF71" s="1058"/>
      <c r="DG71" s="746" t="str">
        <f t="shared" ref="DG71:DG72" si="1000">IF(DD71="",IF(DA71=0,"",DA71),"")</f>
        <v/>
      </c>
      <c r="DH71" s="722">
        <f>$B71</f>
        <v>110</v>
      </c>
      <c r="DI71" s="715" t="str">
        <f t="shared" ref="DI71:DI73" si="1001">$C71</f>
        <v>GTS-120</v>
      </c>
      <c r="DJ71" s="715">
        <f t="shared" ref="DJ71:DJ73" si="1002">$D71</f>
        <v>680</v>
      </c>
      <c r="DK71" s="715" t="str">
        <f t="shared" ref="DK71:DK73" si="1003">$E71</f>
        <v>5%-7%</v>
      </c>
      <c r="DL71" s="729"/>
      <c r="DM71" s="718">
        <f>DL71*VLOOKUP(DI71,$B$156:$C$159,2,FALSE)</f>
        <v>0</v>
      </c>
      <c r="DN71" s="730"/>
      <c r="DO71" s="730"/>
      <c r="DP71" s="719" t="str">
        <f t="shared" ref="DP71:DP72" si="1004">IF(DL71="","",IF(DM71&gt;0.049999,"",((6-ROUND(DM71*100,1))*0.01)*DJ71))</f>
        <v/>
      </c>
      <c r="DQ71" s="1046" t="str">
        <f t="shared" ref="DQ71:DQ72" si="1005">IF(DP71="","",DP71*0.264172)</f>
        <v/>
      </c>
      <c r="DR71" s="1058"/>
      <c r="DS71" s="746" t="str">
        <f t="shared" ref="DS71:DS72" si="1006">IF(DP71="",IF(DM71=0,"",DM71),"")</f>
        <v/>
      </c>
      <c r="DT71" s="731">
        <f t="shared" ref="DT71:DT72" si="1007">SUM(BU71,CG71,CS71,DE71,DQ71)</f>
        <v>0</v>
      </c>
      <c r="DU71" s="1047" t="str">
        <f t="shared" ref="DU71:DU72" si="1008">BV71&amp;CH71&amp;CT71&amp;DF71&amp;DR71</f>
        <v/>
      </c>
      <c r="DV71" s="722">
        <f>$B71</f>
        <v>110</v>
      </c>
      <c r="DW71" s="715" t="str">
        <f t="shared" ref="DW71:DW73" si="1009">$C71</f>
        <v>GTS-120</v>
      </c>
      <c r="DX71" s="715">
        <f t="shared" ref="DX71:DX73" si="1010">$D71</f>
        <v>680</v>
      </c>
      <c r="DY71" s="715" t="str">
        <f t="shared" ref="DY71:DY73" si="1011">$E71</f>
        <v>5%-7%</v>
      </c>
      <c r="DZ71" s="729"/>
      <c r="EA71" s="718">
        <f>DZ71*VLOOKUP(DW71,$B$156:$C$159,2,FALSE)</f>
        <v>0</v>
      </c>
      <c r="EB71" s="730"/>
      <c r="EC71" s="730"/>
      <c r="ED71" s="719" t="str">
        <f t="shared" ref="ED71:ED72" si="1012">IF(DZ71="","",IF(EA71&gt;0.049999,"",((6-ROUND(EA71*100,1))*0.01)*DX71))</f>
        <v/>
      </c>
      <c r="EE71" s="1046" t="str">
        <f t="shared" ref="EE71:EE72" si="1013">IF(ED71="","",ED71*0.264172)</f>
        <v/>
      </c>
      <c r="EF71" s="1058"/>
      <c r="EG71" s="746" t="str">
        <f t="shared" ref="EG71:EG72" si="1014">IF(ED71="",IF(EA71=0,"",EA71),"")</f>
        <v/>
      </c>
      <c r="EH71" s="722">
        <f>$B71</f>
        <v>110</v>
      </c>
      <c r="EI71" s="715" t="str">
        <f t="shared" ref="EI71:EI73" si="1015">$C71</f>
        <v>GTS-120</v>
      </c>
      <c r="EJ71" s="715">
        <f t="shared" ref="EJ71:EJ73" si="1016">$D71</f>
        <v>680</v>
      </c>
      <c r="EK71" s="715" t="str">
        <f t="shared" ref="EK71:EK73" si="1017">$E71</f>
        <v>5%-7%</v>
      </c>
      <c r="EL71" s="729"/>
      <c r="EM71" s="718">
        <f>EL71*VLOOKUP(EI71,$B$156:$C$159,2,FALSE)</f>
        <v>0</v>
      </c>
      <c r="EN71" s="730"/>
      <c r="EO71" s="730"/>
      <c r="EP71" s="719" t="str">
        <f t="shared" ref="EP71:EP72" si="1018">IF(EL71="","",IF(EM71&gt;0.049999,"",((6-ROUND(EM71*100,1))*0.01)*EJ71))</f>
        <v/>
      </c>
      <c r="EQ71" s="1046" t="str">
        <f t="shared" ref="EQ71:EQ72" si="1019">IF(EP71="","",EP71*0.264172)</f>
        <v/>
      </c>
      <c r="ER71" s="1058"/>
      <c r="ES71" s="746" t="str">
        <f t="shared" ref="ES71:ES72" si="1020">IF(EP71="",IF(EM71=0,"",EM71),"")</f>
        <v/>
      </c>
      <c r="ET71" s="722">
        <f>$B71</f>
        <v>110</v>
      </c>
      <c r="EU71" s="715" t="str">
        <f t="shared" ref="EU71:EU73" si="1021">$C71</f>
        <v>GTS-120</v>
      </c>
      <c r="EV71" s="715">
        <f t="shared" ref="EV71:EV73" si="1022">$D71</f>
        <v>680</v>
      </c>
      <c r="EW71" s="715" t="str">
        <f t="shared" ref="EW71:EW73" si="1023">$E71</f>
        <v>5%-7%</v>
      </c>
      <c r="EX71" s="729"/>
      <c r="EY71" s="718">
        <f>EX71*VLOOKUP(EU71,$B$156:$C$159,2,FALSE)</f>
        <v>0</v>
      </c>
      <c r="EZ71" s="730"/>
      <c r="FA71" s="730"/>
      <c r="FB71" s="719" t="str">
        <f t="shared" ref="FB71:FB72" si="1024">IF(EX71="","",IF(EY71&gt;0.049999,"",((6-ROUND(EY71*100,1))*0.01)*EV71))</f>
        <v/>
      </c>
      <c r="FC71" s="1046" t="str">
        <f t="shared" ref="FC71:FC72" si="1025">IF(FB71="","",FB71*0.264172)</f>
        <v/>
      </c>
      <c r="FD71" s="1058"/>
      <c r="FE71" s="746" t="str">
        <f t="shared" ref="FE71:FE72" si="1026">IF(FB71="",IF(EY71=0,"",EY71),"")</f>
        <v/>
      </c>
      <c r="FF71" s="722">
        <f>$B71</f>
        <v>110</v>
      </c>
      <c r="FG71" s="715" t="str">
        <f t="shared" ref="FG71:FG73" si="1027">$C71</f>
        <v>GTS-120</v>
      </c>
      <c r="FH71" s="715">
        <f t="shared" ref="FH71:FH73" si="1028">$D71</f>
        <v>680</v>
      </c>
      <c r="FI71" s="715" t="str">
        <f t="shared" ref="FI71:FI73" si="1029">$E71</f>
        <v>5%-7%</v>
      </c>
      <c r="FJ71" s="729"/>
      <c r="FK71" s="718">
        <f>FJ71*VLOOKUP(FG71,$B$156:$C$159,2,FALSE)</f>
        <v>0</v>
      </c>
      <c r="FL71" s="730"/>
      <c r="FM71" s="730"/>
      <c r="FN71" s="719" t="str">
        <f t="shared" ref="FN71:FN72" si="1030">IF(FJ71="","",IF(FK71&gt;0.049999,"",((6-ROUND(FK71*100,1))*0.01)*FH71))</f>
        <v/>
      </c>
      <c r="FO71" s="1046" t="str">
        <f t="shared" ref="FO71:FO72" si="1031">IF(FN71="","",FN71*0.264172)</f>
        <v/>
      </c>
      <c r="FP71" s="1058"/>
      <c r="FQ71" s="746" t="str">
        <f t="shared" ref="FQ71:FQ72" si="1032">IF(FN71="",IF(FK71=0,"",FK71),"")</f>
        <v/>
      </c>
      <c r="FR71" s="722">
        <f>$B71</f>
        <v>110</v>
      </c>
      <c r="FS71" s="715" t="str">
        <f t="shared" ref="FS71:FS73" si="1033">$C71</f>
        <v>GTS-120</v>
      </c>
      <c r="FT71" s="715">
        <f t="shared" ref="FT71:FT73" si="1034">$D71</f>
        <v>680</v>
      </c>
      <c r="FU71" s="715" t="str">
        <f t="shared" ref="FU71:FU73" si="1035">$E71</f>
        <v>5%-7%</v>
      </c>
      <c r="FV71" s="729"/>
      <c r="FW71" s="718">
        <f>FV71*VLOOKUP(FS71,$B$156:$C$159,2,FALSE)</f>
        <v>0</v>
      </c>
      <c r="FX71" s="730"/>
      <c r="FY71" s="730"/>
      <c r="FZ71" s="719" t="str">
        <f t="shared" ref="FZ71:FZ72" si="1036">IF(FV71="","",IF(FW71&gt;0.049999,"",((6-ROUND(FW71*100,1))*0.01)*FT71))</f>
        <v/>
      </c>
      <c r="GA71" s="1046" t="str">
        <f t="shared" ref="GA71:GA72" si="1037">IF(FZ71="","",FZ71*0.264172)</f>
        <v/>
      </c>
      <c r="GB71" s="1058"/>
      <c r="GC71" s="746" t="str">
        <f t="shared" ref="GC71:GC72" si="1038">IF(FZ71="",IF(FW71=0,"",FW71),"")</f>
        <v/>
      </c>
      <c r="GD71" s="731">
        <f t="shared" ref="GD71:GD72" si="1039">SUM(EE71,EQ71,FC71,FO71,GA71)</f>
        <v>0</v>
      </c>
      <c r="GE71" s="1047" t="str">
        <f t="shared" ref="GE71:GE72" si="1040">EF71&amp;ER71&amp;FD71&amp;FP71&amp;GB71</f>
        <v/>
      </c>
      <c r="GF71" s="722">
        <f>$B71</f>
        <v>110</v>
      </c>
      <c r="GG71" s="715" t="str">
        <f t="shared" ref="GG71:GG73" si="1041">$C71</f>
        <v>GTS-120</v>
      </c>
      <c r="GH71" s="715">
        <f t="shared" ref="GH71:GH73" si="1042">$D71</f>
        <v>680</v>
      </c>
      <c r="GI71" s="715" t="str">
        <f t="shared" ref="GI71:GI73" si="1043">$E71</f>
        <v>5%-7%</v>
      </c>
      <c r="GJ71" s="729"/>
      <c r="GK71" s="718">
        <f>GJ71*VLOOKUP(GG71,$B$156:$C$159,2,FALSE)</f>
        <v>0</v>
      </c>
      <c r="GL71" s="730"/>
      <c r="GM71" s="730"/>
      <c r="GN71" s="719" t="str">
        <f t="shared" ref="GN71:GN72" si="1044">IF(GJ71="","",IF(GK71&gt;0.049999,"",((6-ROUND(GK71*100,1))*0.01)*GH71))</f>
        <v/>
      </c>
      <c r="GO71" s="1046" t="str">
        <f t="shared" ref="GO71:GO72" si="1045">IF(GN71="","",GN71*0.264172)</f>
        <v/>
      </c>
      <c r="GP71" s="1058"/>
      <c r="GQ71" s="746" t="str">
        <f t="shared" ref="GQ71:GQ72" si="1046">IF(GN71="",IF(GK71=0,"",GK71),"")</f>
        <v/>
      </c>
      <c r="GR71" s="722">
        <f>$B71</f>
        <v>110</v>
      </c>
      <c r="GS71" s="715" t="str">
        <f t="shared" ref="GS71:GS73" si="1047">$C71</f>
        <v>GTS-120</v>
      </c>
      <c r="GT71" s="715">
        <f t="shared" ref="GT71:GT73" si="1048">$D71</f>
        <v>680</v>
      </c>
      <c r="GU71" s="715" t="str">
        <f t="shared" ref="GU71:GU73" si="1049">$E71</f>
        <v>5%-7%</v>
      </c>
      <c r="GV71" s="729"/>
      <c r="GW71" s="718">
        <f>GV71*VLOOKUP(GS71,$B$156:$C$159,2,FALSE)</f>
        <v>0</v>
      </c>
      <c r="GX71" s="730"/>
      <c r="GY71" s="730"/>
      <c r="GZ71" s="719" t="str">
        <f t="shared" ref="GZ71:GZ72" si="1050">IF(GV71="","",IF(GW71&gt;0.049999,"",((6-ROUND(GW71*100,1))*0.01)*GT71))</f>
        <v/>
      </c>
      <c r="HA71" s="1046" t="str">
        <f t="shared" ref="HA71:HA72" si="1051">IF(GZ71="","",GZ71*0.264172)</f>
        <v/>
      </c>
      <c r="HB71" s="1058"/>
      <c r="HC71" s="746" t="str">
        <f t="shared" ref="HC71:HC72" si="1052">IF(GZ71="",IF(GW71=0,"",GW71),"")</f>
        <v/>
      </c>
      <c r="HD71" s="722">
        <f>$B71</f>
        <v>110</v>
      </c>
      <c r="HE71" s="715" t="str">
        <f t="shared" ref="HE71:HE73" si="1053">$C71</f>
        <v>GTS-120</v>
      </c>
      <c r="HF71" s="715">
        <f t="shared" ref="HF71:HF73" si="1054">$D71</f>
        <v>680</v>
      </c>
      <c r="HG71" s="715" t="str">
        <f t="shared" ref="HG71:HG73" si="1055">$E71</f>
        <v>5%-7%</v>
      </c>
      <c r="HH71" s="729"/>
      <c r="HI71" s="718">
        <f>HH71*VLOOKUP(HE71,$B$156:$C$159,2,FALSE)</f>
        <v>0</v>
      </c>
      <c r="HJ71" s="730"/>
      <c r="HK71" s="730"/>
      <c r="HL71" s="719" t="str">
        <f t="shared" ref="HL71:HL72" si="1056">IF(HH71="","",IF(HI71&gt;0.049999,"",((6-ROUND(HI71*100,1))*0.01)*HF71))</f>
        <v/>
      </c>
      <c r="HM71" s="1046" t="str">
        <f t="shared" ref="HM71:HM72" si="1057">IF(HL71="","",HL71*0.264172)</f>
        <v/>
      </c>
      <c r="HN71" s="1058"/>
      <c r="HO71" s="746" t="str">
        <f t="shared" ref="HO71:HO72" si="1058">IF(HL71="",IF(HI71=0,"",HI71),"")</f>
        <v/>
      </c>
      <c r="HP71" s="722">
        <f>$B71</f>
        <v>110</v>
      </c>
      <c r="HQ71" s="715" t="str">
        <f t="shared" ref="HQ71:HQ73" si="1059">$C71</f>
        <v>GTS-120</v>
      </c>
      <c r="HR71" s="715">
        <f t="shared" ref="HR71:HR73" si="1060">$D71</f>
        <v>680</v>
      </c>
      <c r="HS71" s="715" t="str">
        <f t="shared" ref="HS71:HS73" si="1061">$E71</f>
        <v>5%-7%</v>
      </c>
      <c r="HT71" s="729"/>
      <c r="HU71" s="718">
        <f>HT71*VLOOKUP(HQ71,$B$156:$C$159,2,FALSE)</f>
        <v>0</v>
      </c>
      <c r="HV71" s="730"/>
      <c r="HW71" s="730"/>
      <c r="HX71" s="719" t="str">
        <f t="shared" ref="HX71:HX72" si="1062">IF(HT71="","",IF(HU71&gt;0.049999,"",((6-ROUND(HU71*100,1))*0.01)*HR71))</f>
        <v/>
      </c>
      <c r="HY71" s="1046" t="str">
        <f t="shared" ref="HY71:HY72" si="1063">IF(HX71="","",HX71*0.264172)</f>
        <v/>
      </c>
      <c r="HZ71" s="1058"/>
      <c r="IA71" s="746" t="str">
        <f t="shared" ref="IA71:IA72" si="1064">IF(HX71="",IF(HU71=0,"",HU71),"")</f>
        <v/>
      </c>
      <c r="IB71" s="722">
        <f>$B71</f>
        <v>110</v>
      </c>
      <c r="IC71" s="715" t="str">
        <f t="shared" ref="IC71:IC73" si="1065">$C71</f>
        <v>GTS-120</v>
      </c>
      <c r="ID71" s="715">
        <f t="shared" ref="ID71:ID73" si="1066">$D71</f>
        <v>680</v>
      </c>
      <c r="IE71" s="715" t="str">
        <f t="shared" ref="IE71:IE73" si="1067">$E71</f>
        <v>5%-7%</v>
      </c>
      <c r="IF71" s="729"/>
      <c r="IG71" s="718">
        <f>IF71*VLOOKUP(IC71,$B$156:$C$159,2,FALSE)</f>
        <v>0</v>
      </c>
      <c r="IH71" s="730"/>
      <c r="II71" s="730"/>
      <c r="IJ71" s="719" t="str">
        <f t="shared" ref="IJ71:IJ72" si="1068">IF(IF71="","",IF(IG71&gt;0.049999,"",((6-ROUND(IG71*100,1))*0.01)*ID71))</f>
        <v/>
      </c>
      <c r="IK71" s="1046" t="str">
        <f t="shared" ref="IK71:IK72" si="1069">IF(IJ71="","",IJ71*0.264172)</f>
        <v/>
      </c>
      <c r="IL71" s="1058"/>
      <c r="IM71" s="746" t="str">
        <f t="shared" ref="IM71:IM72" si="1070">IF(IJ71="",IF(IG71=0,"",IG71),"")</f>
        <v/>
      </c>
      <c r="IN71" s="731">
        <f t="shared" ref="IN71:IN72" si="1071">SUM(GO71,HA71,HM71,HY71,IK71)</f>
        <v>0</v>
      </c>
      <c r="IO71" s="1047" t="str">
        <f t="shared" ref="IO71:IO72" si="1072">GP71&amp;HB71&amp;HN71&amp;HZ71&amp;IL71</f>
        <v/>
      </c>
      <c r="IP71" s="722">
        <f>$B71</f>
        <v>110</v>
      </c>
      <c r="IQ71" s="715" t="str">
        <f t="shared" ref="IQ71:IQ73" si="1073">$C71</f>
        <v>GTS-120</v>
      </c>
      <c r="IR71" s="715">
        <f t="shared" ref="IR71:IR73" si="1074">$D71</f>
        <v>680</v>
      </c>
      <c r="IS71" s="715" t="str">
        <f t="shared" ref="IS71:IS73" si="1075">$E71</f>
        <v>5%-7%</v>
      </c>
      <c r="IT71" s="729"/>
      <c r="IU71" s="718">
        <f>IT71*VLOOKUP(IQ71,$B$156:$C$159,2,FALSE)</f>
        <v>0</v>
      </c>
      <c r="IV71" s="730"/>
      <c r="IW71" s="730"/>
      <c r="IX71" s="719" t="str">
        <f t="shared" ref="IX71:IX72" si="1076">IF(IT71="","",IF(IU71&gt;0.049999,"",((6-ROUND(IU71*100,1))*0.01)*IR71))</f>
        <v/>
      </c>
      <c r="IY71" s="1046" t="str">
        <f t="shared" ref="IY71:IY72" si="1077">IF(IX71="","",IX71*0.264172)</f>
        <v/>
      </c>
      <c r="IZ71" s="1058"/>
      <c r="JA71" s="746" t="str">
        <f t="shared" ref="JA71:JA72" si="1078">IF(IX71="",IF(IU71=0,"",IU71),"")</f>
        <v/>
      </c>
      <c r="JB71" s="722">
        <f>$B71</f>
        <v>110</v>
      </c>
      <c r="JC71" s="715" t="str">
        <f t="shared" ref="JC71:JC73" si="1079">$C71</f>
        <v>GTS-120</v>
      </c>
      <c r="JD71" s="715">
        <f t="shared" ref="JD71:JD73" si="1080">$D71</f>
        <v>680</v>
      </c>
      <c r="JE71" s="715" t="str">
        <f t="shared" ref="JE71:JE73" si="1081">$E71</f>
        <v>5%-7%</v>
      </c>
      <c r="JF71" s="729"/>
      <c r="JG71" s="718">
        <f>JF71*VLOOKUP(JC71,$B$156:$C$159,2,FALSE)</f>
        <v>0</v>
      </c>
      <c r="JH71" s="730"/>
      <c r="JI71" s="730"/>
      <c r="JJ71" s="719" t="str">
        <f t="shared" ref="JJ71:JJ72" si="1082">IF(JF71="","",IF(JG71&gt;0.049999,"",((6-ROUND(JG71*100,1))*0.01)*JD71))</f>
        <v/>
      </c>
      <c r="JK71" s="1046" t="str">
        <f t="shared" ref="JK71:JK72" si="1083">IF(JJ71="","",JJ71*0.264172)</f>
        <v/>
      </c>
      <c r="JL71" s="1058"/>
      <c r="JM71" s="746" t="str">
        <f t="shared" ref="JM71:JM72" si="1084">IF(JJ71="",IF(JG71=0,"",JG71),"")</f>
        <v/>
      </c>
      <c r="JN71" s="722">
        <f>$B71</f>
        <v>110</v>
      </c>
      <c r="JO71" s="715" t="str">
        <f t="shared" ref="JO71:JO73" si="1085">$C71</f>
        <v>GTS-120</v>
      </c>
      <c r="JP71" s="715">
        <f t="shared" ref="JP71:JP73" si="1086">$D71</f>
        <v>680</v>
      </c>
      <c r="JQ71" s="715" t="str">
        <f t="shared" ref="JQ71:JQ73" si="1087">$E71</f>
        <v>5%-7%</v>
      </c>
      <c r="JR71" s="729"/>
      <c r="JS71" s="718">
        <f>JR71*VLOOKUP(JO71,$B$156:$C$159,2,FALSE)</f>
        <v>0</v>
      </c>
      <c r="JT71" s="730"/>
      <c r="JU71" s="730"/>
      <c r="JV71" s="719" t="str">
        <f t="shared" ref="JV71:JV72" si="1088">IF(JR71="","",IF(JS71&gt;0.049999,"",((6-ROUND(JS71*100,1))*0.01)*JP71))</f>
        <v/>
      </c>
      <c r="JW71" s="1046" t="str">
        <f t="shared" ref="JW71:JW72" si="1089">IF(JV71="","",JV71*0.264172)</f>
        <v/>
      </c>
      <c r="JX71" s="1058"/>
      <c r="JY71" s="746" t="str">
        <f t="shared" ref="JY71:JY72" si="1090">IF(JV71="",IF(JS71=0,"",JS71),"")</f>
        <v/>
      </c>
      <c r="JZ71" s="722">
        <f>$B71</f>
        <v>110</v>
      </c>
      <c r="KA71" s="715" t="str">
        <f t="shared" ref="KA71:KA73" si="1091">$C71</f>
        <v>GTS-120</v>
      </c>
      <c r="KB71" s="715">
        <f t="shared" ref="KB71:KB73" si="1092">$D71</f>
        <v>680</v>
      </c>
      <c r="KC71" s="715" t="str">
        <f t="shared" ref="KC71:KC73" si="1093">$E71</f>
        <v>5%-7%</v>
      </c>
      <c r="KD71" s="729"/>
      <c r="KE71" s="718">
        <f>KD71*VLOOKUP(KA71,$B$156:$C$159,2,FALSE)</f>
        <v>0</v>
      </c>
      <c r="KF71" s="730"/>
      <c r="KG71" s="730"/>
      <c r="KH71" s="719" t="str">
        <f t="shared" ref="KH71:KH72" si="1094">IF(KD71="","",IF(KE71&gt;0.049999,"",((6-ROUND(KE71*100,1))*0.01)*KB71))</f>
        <v/>
      </c>
      <c r="KI71" s="1046" t="str">
        <f t="shared" ref="KI71:KI72" si="1095">IF(KH71="","",KH71*0.264172)</f>
        <v/>
      </c>
      <c r="KJ71" s="1058"/>
      <c r="KK71" s="746" t="str">
        <f t="shared" ref="KK71:KK72" si="1096">IF(KH71="",IF(KE71=0,"",KE71),"")</f>
        <v/>
      </c>
      <c r="KL71" s="722">
        <f>$B71</f>
        <v>110</v>
      </c>
      <c r="KM71" s="715" t="str">
        <f t="shared" ref="KM71:KM73" si="1097">$C71</f>
        <v>GTS-120</v>
      </c>
      <c r="KN71" s="715">
        <f t="shared" ref="KN71:KN73" si="1098">$D71</f>
        <v>680</v>
      </c>
      <c r="KO71" s="715" t="str">
        <f t="shared" ref="KO71:KO73" si="1099">$E71</f>
        <v>5%-7%</v>
      </c>
      <c r="KP71" s="729"/>
      <c r="KQ71" s="718">
        <f>KP71*VLOOKUP(KM71,$B$156:$C$159,2,FALSE)</f>
        <v>0</v>
      </c>
      <c r="KR71" s="730"/>
      <c r="KS71" s="730"/>
      <c r="KT71" s="719" t="str">
        <f t="shared" ref="KT71:KT72" si="1100">IF(KP71="","",IF(KQ71&gt;0.049999,"",((6-ROUND(KQ71*100,1))*0.01)*KN71))</f>
        <v/>
      </c>
      <c r="KU71" s="1046" t="str">
        <f t="shared" ref="KU71:KU72" si="1101">IF(KT71="","",KT71*0.264172)</f>
        <v/>
      </c>
      <c r="KV71" s="1058"/>
      <c r="KW71" s="746" t="str">
        <f t="shared" ref="KW71:KW72" si="1102">IF(KT71="",IF(KQ71=0,"",KQ71),"")</f>
        <v/>
      </c>
      <c r="KX71" s="731">
        <f t="shared" ref="KX71:KX72" si="1103">SUM(IY71,JK71,JW71,KI71,KU71)</f>
        <v>0</v>
      </c>
      <c r="KY71" s="1047" t="str">
        <f t="shared" ref="KY71:KY72" si="1104">IZ71&amp;JL71&amp;JX71&amp;KJ71&amp;KV71</f>
        <v/>
      </c>
    </row>
    <row r="72" spans="1:311" ht="15.75">
      <c r="A72" s="691" t="s">
        <v>123</v>
      </c>
      <c r="B72" s="766">
        <v>160</v>
      </c>
      <c r="C72" s="715" t="str">
        <f>VLOOKUP($B72,'OP Info'!$C$142:$H$150,4,FALSE)</f>
        <v>GTS-120</v>
      </c>
      <c r="D72" s="715">
        <f>VLOOKUP($B72,'OP Info'!$C$142:$H$150,3,FALSE)</f>
        <v>680</v>
      </c>
      <c r="E72" s="716" t="str">
        <f>CONCATENATE(VLOOKUP($B72,'OP Info'!$C$142:$J$150,5,FALSE),"%-",VLOOKUP($B72,'OP Info'!$C$142:$J$150,6,FALSE),"%")</f>
        <v>5%-7%</v>
      </c>
      <c r="F72" s="729"/>
      <c r="G72" s="718">
        <f>F72*VLOOKUP(C72,$B$156:$C$159,2,FALSE)</f>
        <v>0</v>
      </c>
      <c r="H72" s="730"/>
      <c r="I72" s="730"/>
      <c r="J72" s="719" t="str">
        <f t="shared" si="948"/>
        <v/>
      </c>
      <c r="K72" s="1046" t="str">
        <f t="shared" si="949"/>
        <v/>
      </c>
      <c r="L72" s="1058"/>
      <c r="M72" s="757" t="str">
        <f t="shared" si="950"/>
        <v/>
      </c>
      <c r="N72" s="722">
        <f t="shared" ref="N72" si="1105">$B72</f>
        <v>160</v>
      </c>
      <c r="O72" s="715" t="str">
        <f t="shared" si="951"/>
        <v>GTS-120</v>
      </c>
      <c r="P72" s="715">
        <f t="shared" si="952"/>
        <v>680</v>
      </c>
      <c r="Q72" s="715" t="str">
        <f t="shared" si="953"/>
        <v>5%-7%</v>
      </c>
      <c r="R72" s="729"/>
      <c r="S72" s="718">
        <f>R72*VLOOKUP(O72,$B$156:$C$159,2,FALSE)</f>
        <v>0</v>
      </c>
      <c r="T72" s="730"/>
      <c r="U72" s="730"/>
      <c r="V72" s="719" t="str">
        <f t="shared" si="954"/>
        <v/>
      </c>
      <c r="W72" s="1046" t="str">
        <f t="shared" si="955"/>
        <v/>
      </c>
      <c r="X72" s="1058"/>
      <c r="Y72" s="721" t="str">
        <f t="shared" si="956"/>
        <v/>
      </c>
      <c r="Z72" s="722">
        <f t="shared" ref="Z72" si="1106">$B72</f>
        <v>160</v>
      </c>
      <c r="AA72" s="715" t="str">
        <f t="shared" si="957"/>
        <v>GTS-120</v>
      </c>
      <c r="AB72" s="715">
        <f t="shared" si="958"/>
        <v>680</v>
      </c>
      <c r="AC72" s="715" t="str">
        <f t="shared" si="959"/>
        <v>5%-7%</v>
      </c>
      <c r="AD72" s="729"/>
      <c r="AE72" s="718">
        <f>AD72*VLOOKUP(AA72,$B$156:$C$159,2,FALSE)</f>
        <v>0</v>
      </c>
      <c r="AF72" s="730"/>
      <c r="AG72" s="730"/>
      <c r="AH72" s="719" t="str">
        <f t="shared" si="960"/>
        <v/>
      </c>
      <c r="AI72" s="1046" t="str">
        <f t="shared" si="961"/>
        <v/>
      </c>
      <c r="AJ72" s="1058"/>
      <c r="AK72" s="721" t="str">
        <f t="shared" si="962"/>
        <v/>
      </c>
      <c r="AL72" s="722">
        <f t="shared" ref="AL72" si="1107">$B72</f>
        <v>160</v>
      </c>
      <c r="AM72" s="715" t="str">
        <f t="shared" si="963"/>
        <v>GTS-120</v>
      </c>
      <c r="AN72" s="715">
        <f t="shared" si="964"/>
        <v>680</v>
      </c>
      <c r="AO72" s="715" t="str">
        <f t="shared" si="965"/>
        <v>5%-7%</v>
      </c>
      <c r="AP72" s="729"/>
      <c r="AQ72" s="718">
        <f>AP72*VLOOKUP(AM72,$B$156:$C$159,2,FALSE)</f>
        <v>0</v>
      </c>
      <c r="AR72" s="730"/>
      <c r="AS72" s="730"/>
      <c r="AT72" s="719" t="str">
        <f t="shared" si="966"/>
        <v/>
      </c>
      <c r="AU72" s="1046" t="str">
        <f t="shared" si="967"/>
        <v/>
      </c>
      <c r="AV72" s="1058"/>
      <c r="AW72" s="721" t="str">
        <f t="shared" si="968"/>
        <v/>
      </c>
      <c r="AX72" s="722">
        <f t="shared" ref="AX72" si="1108">$B72</f>
        <v>160</v>
      </c>
      <c r="AY72" s="715" t="str">
        <f t="shared" si="969"/>
        <v>GTS-120</v>
      </c>
      <c r="AZ72" s="715">
        <f t="shared" si="970"/>
        <v>680</v>
      </c>
      <c r="BA72" s="715" t="str">
        <f t="shared" si="971"/>
        <v>5%-7%</v>
      </c>
      <c r="BB72" s="729"/>
      <c r="BC72" s="718">
        <f>BB72*VLOOKUP(AY72,$B$156:$C$159,2,FALSE)</f>
        <v>0</v>
      </c>
      <c r="BD72" s="730"/>
      <c r="BE72" s="730"/>
      <c r="BF72" s="719" t="str">
        <f t="shared" si="972"/>
        <v/>
      </c>
      <c r="BG72" s="1046" t="str">
        <f t="shared" si="973"/>
        <v/>
      </c>
      <c r="BH72" s="1058"/>
      <c r="BI72" s="721" t="str">
        <f t="shared" si="974"/>
        <v/>
      </c>
      <c r="BJ72" s="731">
        <f t="shared" si="975"/>
        <v>0</v>
      </c>
      <c r="BK72" s="1047" t="str">
        <f t="shared" si="976"/>
        <v/>
      </c>
      <c r="BL72" s="722">
        <f t="shared" ref="BL72" si="1109">$B72</f>
        <v>160</v>
      </c>
      <c r="BM72" s="715" t="str">
        <f t="shared" si="977"/>
        <v>GTS-120</v>
      </c>
      <c r="BN72" s="715">
        <f t="shared" si="978"/>
        <v>680</v>
      </c>
      <c r="BO72" s="715" t="str">
        <f t="shared" si="979"/>
        <v>5%-7%</v>
      </c>
      <c r="BP72" s="729"/>
      <c r="BQ72" s="718">
        <f>BP72*VLOOKUP(BM72,$B$156:$C$159,2,FALSE)</f>
        <v>0</v>
      </c>
      <c r="BR72" s="730"/>
      <c r="BS72" s="730"/>
      <c r="BT72" s="719" t="str">
        <f t="shared" si="980"/>
        <v/>
      </c>
      <c r="BU72" s="1046" t="str">
        <f t="shared" si="981"/>
        <v/>
      </c>
      <c r="BV72" s="1058"/>
      <c r="BW72" s="746" t="str">
        <f t="shared" si="982"/>
        <v/>
      </c>
      <c r="BX72" s="722">
        <f t="shared" ref="BX72" si="1110">$B72</f>
        <v>160</v>
      </c>
      <c r="BY72" s="715" t="str">
        <f t="shared" si="983"/>
        <v>GTS-120</v>
      </c>
      <c r="BZ72" s="715">
        <f t="shared" si="984"/>
        <v>680</v>
      </c>
      <c r="CA72" s="715" t="str">
        <f t="shared" si="985"/>
        <v>5%-7%</v>
      </c>
      <c r="CB72" s="729"/>
      <c r="CC72" s="718">
        <f>CB72*VLOOKUP(BY72,$B$156:$C$159,2,FALSE)</f>
        <v>0</v>
      </c>
      <c r="CD72" s="730"/>
      <c r="CE72" s="730"/>
      <c r="CF72" s="719" t="str">
        <f t="shared" si="986"/>
        <v/>
      </c>
      <c r="CG72" s="1046" t="str">
        <f t="shared" si="987"/>
        <v/>
      </c>
      <c r="CH72" s="1058"/>
      <c r="CI72" s="746" t="str">
        <f t="shared" si="988"/>
        <v/>
      </c>
      <c r="CJ72" s="722">
        <f t="shared" ref="CJ72" si="1111">$B72</f>
        <v>160</v>
      </c>
      <c r="CK72" s="715" t="str">
        <f t="shared" si="989"/>
        <v>GTS-120</v>
      </c>
      <c r="CL72" s="715">
        <f t="shared" si="990"/>
        <v>680</v>
      </c>
      <c r="CM72" s="715" t="str">
        <f t="shared" si="991"/>
        <v>5%-7%</v>
      </c>
      <c r="CN72" s="729"/>
      <c r="CO72" s="718">
        <f>CN72*VLOOKUP(CK72,$B$156:$C$159,2,FALSE)</f>
        <v>0</v>
      </c>
      <c r="CP72" s="730"/>
      <c r="CQ72" s="730"/>
      <c r="CR72" s="719" t="str">
        <f t="shared" si="992"/>
        <v/>
      </c>
      <c r="CS72" s="1046" t="str">
        <f t="shared" si="993"/>
        <v/>
      </c>
      <c r="CT72" s="1058"/>
      <c r="CU72" s="746" t="str">
        <f t="shared" si="994"/>
        <v/>
      </c>
      <c r="CV72" s="722">
        <f t="shared" ref="CV72" si="1112">$B72</f>
        <v>160</v>
      </c>
      <c r="CW72" s="715" t="str">
        <f t="shared" si="995"/>
        <v>GTS-120</v>
      </c>
      <c r="CX72" s="715">
        <f t="shared" si="996"/>
        <v>680</v>
      </c>
      <c r="CY72" s="715" t="str">
        <f t="shared" si="997"/>
        <v>5%-7%</v>
      </c>
      <c r="CZ72" s="729"/>
      <c r="DA72" s="718">
        <f>CZ72*VLOOKUP(CW72,$B$156:$C$159,2,FALSE)</f>
        <v>0</v>
      </c>
      <c r="DB72" s="730"/>
      <c r="DC72" s="730"/>
      <c r="DD72" s="719" t="str">
        <f t="shared" si="998"/>
        <v/>
      </c>
      <c r="DE72" s="1046" t="str">
        <f t="shared" si="999"/>
        <v/>
      </c>
      <c r="DF72" s="1058"/>
      <c r="DG72" s="746" t="str">
        <f t="shared" si="1000"/>
        <v/>
      </c>
      <c r="DH72" s="722">
        <f t="shared" ref="DH72" si="1113">$B72</f>
        <v>160</v>
      </c>
      <c r="DI72" s="715" t="str">
        <f t="shared" si="1001"/>
        <v>GTS-120</v>
      </c>
      <c r="DJ72" s="715">
        <f t="shared" si="1002"/>
        <v>680</v>
      </c>
      <c r="DK72" s="715" t="str">
        <f t="shared" si="1003"/>
        <v>5%-7%</v>
      </c>
      <c r="DL72" s="729"/>
      <c r="DM72" s="718">
        <f>DL72*VLOOKUP(DI72,$B$156:$C$159,2,FALSE)</f>
        <v>0</v>
      </c>
      <c r="DN72" s="730"/>
      <c r="DO72" s="730"/>
      <c r="DP72" s="719" t="str">
        <f t="shared" si="1004"/>
        <v/>
      </c>
      <c r="DQ72" s="1046" t="str">
        <f t="shared" si="1005"/>
        <v/>
      </c>
      <c r="DR72" s="1058"/>
      <c r="DS72" s="746" t="str">
        <f t="shared" si="1006"/>
        <v/>
      </c>
      <c r="DT72" s="731">
        <f t="shared" si="1007"/>
        <v>0</v>
      </c>
      <c r="DU72" s="1047" t="str">
        <f t="shared" si="1008"/>
        <v/>
      </c>
      <c r="DV72" s="722">
        <f t="shared" ref="DV72" si="1114">$B72</f>
        <v>160</v>
      </c>
      <c r="DW72" s="715" t="str">
        <f t="shared" si="1009"/>
        <v>GTS-120</v>
      </c>
      <c r="DX72" s="715">
        <f t="shared" si="1010"/>
        <v>680</v>
      </c>
      <c r="DY72" s="715" t="str">
        <f t="shared" si="1011"/>
        <v>5%-7%</v>
      </c>
      <c r="DZ72" s="729"/>
      <c r="EA72" s="718">
        <f>DZ72*VLOOKUP(DW72,$B$156:$C$159,2,FALSE)</f>
        <v>0</v>
      </c>
      <c r="EB72" s="730"/>
      <c r="EC72" s="730"/>
      <c r="ED72" s="719" t="str">
        <f t="shared" si="1012"/>
        <v/>
      </c>
      <c r="EE72" s="1046" t="str">
        <f t="shared" si="1013"/>
        <v/>
      </c>
      <c r="EF72" s="1058"/>
      <c r="EG72" s="746" t="str">
        <f t="shared" si="1014"/>
        <v/>
      </c>
      <c r="EH72" s="722">
        <f t="shared" ref="EH72" si="1115">$B72</f>
        <v>160</v>
      </c>
      <c r="EI72" s="715" t="str">
        <f t="shared" si="1015"/>
        <v>GTS-120</v>
      </c>
      <c r="EJ72" s="715">
        <f t="shared" si="1016"/>
        <v>680</v>
      </c>
      <c r="EK72" s="715" t="str">
        <f t="shared" si="1017"/>
        <v>5%-7%</v>
      </c>
      <c r="EL72" s="729"/>
      <c r="EM72" s="718">
        <f>EL72*VLOOKUP(EI72,$B$156:$C$159,2,FALSE)</f>
        <v>0</v>
      </c>
      <c r="EN72" s="730"/>
      <c r="EO72" s="730"/>
      <c r="EP72" s="719" t="str">
        <f t="shared" si="1018"/>
        <v/>
      </c>
      <c r="EQ72" s="1046" t="str">
        <f t="shared" si="1019"/>
        <v/>
      </c>
      <c r="ER72" s="1058"/>
      <c r="ES72" s="746" t="str">
        <f t="shared" si="1020"/>
        <v/>
      </c>
      <c r="ET72" s="722">
        <f t="shared" ref="ET72" si="1116">$B72</f>
        <v>160</v>
      </c>
      <c r="EU72" s="715" t="str">
        <f t="shared" si="1021"/>
        <v>GTS-120</v>
      </c>
      <c r="EV72" s="715">
        <f t="shared" si="1022"/>
        <v>680</v>
      </c>
      <c r="EW72" s="715" t="str">
        <f t="shared" si="1023"/>
        <v>5%-7%</v>
      </c>
      <c r="EX72" s="729"/>
      <c r="EY72" s="718">
        <f>EX72*VLOOKUP(EU72,$B$156:$C$159,2,FALSE)</f>
        <v>0</v>
      </c>
      <c r="EZ72" s="730"/>
      <c r="FA72" s="730"/>
      <c r="FB72" s="719" t="str">
        <f t="shared" si="1024"/>
        <v/>
      </c>
      <c r="FC72" s="1046" t="str">
        <f t="shared" si="1025"/>
        <v/>
      </c>
      <c r="FD72" s="1058"/>
      <c r="FE72" s="746" t="str">
        <f t="shared" si="1026"/>
        <v/>
      </c>
      <c r="FF72" s="722">
        <f t="shared" ref="FF72" si="1117">$B72</f>
        <v>160</v>
      </c>
      <c r="FG72" s="715" t="str">
        <f t="shared" si="1027"/>
        <v>GTS-120</v>
      </c>
      <c r="FH72" s="715">
        <f t="shared" si="1028"/>
        <v>680</v>
      </c>
      <c r="FI72" s="715" t="str">
        <f t="shared" si="1029"/>
        <v>5%-7%</v>
      </c>
      <c r="FJ72" s="729"/>
      <c r="FK72" s="718">
        <f>FJ72*VLOOKUP(FG72,$B$156:$C$159,2,FALSE)</f>
        <v>0</v>
      </c>
      <c r="FL72" s="730"/>
      <c r="FM72" s="730"/>
      <c r="FN72" s="719" t="str">
        <f t="shared" si="1030"/>
        <v/>
      </c>
      <c r="FO72" s="1046" t="str">
        <f t="shared" si="1031"/>
        <v/>
      </c>
      <c r="FP72" s="1058"/>
      <c r="FQ72" s="746" t="str">
        <f t="shared" si="1032"/>
        <v/>
      </c>
      <c r="FR72" s="722">
        <f t="shared" ref="FR72" si="1118">$B72</f>
        <v>160</v>
      </c>
      <c r="FS72" s="715" t="str">
        <f t="shared" si="1033"/>
        <v>GTS-120</v>
      </c>
      <c r="FT72" s="715">
        <f t="shared" si="1034"/>
        <v>680</v>
      </c>
      <c r="FU72" s="715" t="str">
        <f t="shared" si="1035"/>
        <v>5%-7%</v>
      </c>
      <c r="FV72" s="729"/>
      <c r="FW72" s="718">
        <f>FV72*VLOOKUP(FS72,$B$156:$C$159,2,FALSE)</f>
        <v>0</v>
      </c>
      <c r="FX72" s="730"/>
      <c r="FY72" s="730"/>
      <c r="FZ72" s="719" t="str">
        <f t="shared" si="1036"/>
        <v/>
      </c>
      <c r="GA72" s="1046" t="str">
        <f t="shared" si="1037"/>
        <v/>
      </c>
      <c r="GB72" s="1058"/>
      <c r="GC72" s="746" t="str">
        <f t="shared" si="1038"/>
        <v/>
      </c>
      <c r="GD72" s="731">
        <f t="shared" si="1039"/>
        <v>0</v>
      </c>
      <c r="GE72" s="1047" t="str">
        <f t="shared" si="1040"/>
        <v/>
      </c>
      <c r="GF72" s="722">
        <f t="shared" ref="GF72" si="1119">$B72</f>
        <v>160</v>
      </c>
      <c r="GG72" s="715" t="str">
        <f t="shared" si="1041"/>
        <v>GTS-120</v>
      </c>
      <c r="GH72" s="715">
        <f t="shared" si="1042"/>
        <v>680</v>
      </c>
      <c r="GI72" s="715" t="str">
        <f t="shared" si="1043"/>
        <v>5%-7%</v>
      </c>
      <c r="GJ72" s="729"/>
      <c r="GK72" s="718">
        <f>GJ72*VLOOKUP(GG72,$B$156:$C$159,2,FALSE)</f>
        <v>0</v>
      </c>
      <c r="GL72" s="730"/>
      <c r="GM72" s="730"/>
      <c r="GN72" s="719" t="str">
        <f t="shared" si="1044"/>
        <v/>
      </c>
      <c r="GO72" s="1046" t="str">
        <f t="shared" si="1045"/>
        <v/>
      </c>
      <c r="GP72" s="1058"/>
      <c r="GQ72" s="746" t="str">
        <f t="shared" si="1046"/>
        <v/>
      </c>
      <c r="GR72" s="722">
        <f t="shared" ref="GR72" si="1120">$B72</f>
        <v>160</v>
      </c>
      <c r="GS72" s="715" t="str">
        <f t="shared" si="1047"/>
        <v>GTS-120</v>
      </c>
      <c r="GT72" s="715">
        <f t="shared" si="1048"/>
        <v>680</v>
      </c>
      <c r="GU72" s="715" t="str">
        <f t="shared" si="1049"/>
        <v>5%-7%</v>
      </c>
      <c r="GV72" s="729"/>
      <c r="GW72" s="718">
        <f>GV72*VLOOKUP(GS72,$B$156:$C$159,2,FALSE)</f>
        <v>0</v>
      </c>
      <c r="GX72" s="730"/>
      <c r="GY72" s="730"/>
      <c r="GZ72" s="719" t="str">
        <f t="shared" si="1050"/>
        <v/>
      </c>
      <c r="HA72" s="1046" t="str">
        <f t="shared" si="1051"/>
        <v/>
      </c>
      <c r="HB72" s="1058"/>
      <c r="HC72" s="746" t="str">
        <f t="shared" si="1052"/>
        <v/>
      </c>
      <c r="HD72" s="722">
        <f t="shared" ref="HD72" si="1121">$B72</f>
        <v>160</v>
      </c>
      <c r="HE72" s="715" t="str">
        <f t="shared" si="1053"/>
        <v>GTS-120</v>
      </c>
      <c r="HF72" s="715">
        <f t="shared" si="1054"/>
        <v>680</v>
      </c>
      <c r="HG72" s="715" t="str">
        <f t="shared" si="1055"/>
        <v>5%-7%</v>
      </c>
      <c r="HH72" s="729"/>
      <c r="HI72" s="718">
        <f>HH72*VLOOKUP(HE72,$B$156:$C$159,2,FALSE)</f>
        <v>0</v>
      </c>
      <c r="HJ72" s="730"/>
      <c r="HK72" s="730"/>
      <c r="HL72" s="719" t="str">
        <f t="shared" si="1056"/>
        <v/>
      </c>
      <c r="HM72" s="1046" t="str">
        <f t="shared" si="1057"/>
        <v/>
      </c>
      <c r="HN72" s="1058"/>
      <c r="HO72" s="746" t="str">
        <f t="shared" si="1058"/>
        <v/>
      </c>
      <c r="HP72" s="722">
        <f t="shared" ref="HP72" si="1122">$B72</f>
        <v>160</v>
      </c>
      <c r="HQ72" s="715" t="str">
        <f t="shared" si="1059"/>
        <v>GTS-120</v>
      </c>
      <c r="HR72" s="715">
        <f t="shared" si="1060"/>
        <v>680</v>
      </c>
      <c r="HS72" s="715" t="str">
        <f t="shared" si="1061"/>
        <v>5%-7%</v>
      </c>
      <c r="HT72" s="729"/>
      <c r="HU72" s="718">
        <f>HT72*VLOOKUP(HQ72,$B$156:$C$159,2,FALSE)</f>
        <v>0</v>
      </c>
      <c r="HV72" s="730"/>
      <c r="HW72" s="730"/>
      <c r="HX72" s="719" t="str">
        <f t="shared" si="1062"/>
        <v/>
      </c>
      <c r="HY72" s="1046" t="str">
        <f t="shared" si="1063"/>
        <v/>
      </c>
      <c r="HZ72" s="1058"/>
      <c r="IA72" s="746" t="str">
        <f t="shared" si="1064"/>
        <v/>
      </c>
      <c r="IB72" s="722">
        <f t="shared" ref="IB72" si="1123">$B72</f>
        <v>160</v>
      </c>
      <c r="IC72" s="715" t="str">
        <f t="shared" si="1065"/>
        <v>GTS-120</v>
      </c>
      <c r="ID72" s="715">
        <f t="shared" si="1066"/>
        <v>680</v>
      </c>
      <c r="IE72" s="715" t="str">
        <f t="shared" si="1067"/>
        <v>5%-7%</v>
      </c>
      <c r="IF72" s="729"/>
      <c r="IG72" s="718">
        <f>IF72*VLOOKUP(IC72,$B$156:$C$159,2,FALSE)</f>
        <v>0</v>
      </c>
      <c r="IH72" s="730"/>
      <c r="II72" s="730"/>
      <c r="IJ72" s="719" t="str">
        <f t="shared" si="1068"/>
        <v/>
      </c>
      <c r="IK72" s="1046" t="str">
        <f t="shared" si="1069"/>
        <v/>
      </c>
      <c r="IL72" s="1058"/>
      <c r="IM72" s="746" t="str">
        <f t="shared" si="1070"/>
        <v/>
      </c>
      <c r="IN72" s="731">
        <f t="shared" si="1071"/>
        <v>0</v>
      </c>
      <c r="IO72" s="1047" t="str">
        <f t="shared" si="1072"/>
        <v/>
      </c>
      <c r="IP72" s="722">
        <f t="shared" ref="IP72" si="1124">$B72</f>
        <v>160</v>
      </c>
      <c r="IQ72" s="715" t="str">
        <f t="shared" si="1073"/>
        <v>GTS-120</v>
      </c>
      <c r="IR72" s="715">
        <f t="shared" si="1074"/>
        <v>680</v>
      </c>
      <c r="IS72" s="715" t="str">
        <f t="shared" si="1075"/>
        <v>5%-7%</v>
      </c>
      <c r="IT72" s="729"/>
      <c r="IU72" s="718">
        <f>IT72*VLOOKUP(IQ72,$B$156:$C$159,2,FALSE)</f>
        <v>0</v>
      </c>
      <c r="IV72" s="730"/>
      <c r="IW72" s="730"/>
      <c r="IX72" s="719" t="str">
        <f t="shared" si="1076"/>
        <v/>
      </c>
      <c r="IY72" s="1046" t="str">
        <f t="shared" si="1077"/>
        <v/>
      </c>
      <c r="IZ72" s="1058"/>
      <c r="JA72" s="746" t="str">
        <f t="shared" si="1078"/>
        <v/>
      </c>
      <c r="JB72" s="722">
        <f t="shared" ref="JB72" si="1125">$B72</f>
        <v>160</v>
      </c>
      <c r="JC72" s="715" t="str">
        <f t="shared" si="1079"/>
        <v>GTS-120</v>
      </c>
      <c r="JD72" s="715">
        <f t="shared" si="1080"/>
        <v>680</v>
      </c>
      <c r="JE72" s="715" t="str">
        <f t="shared" si="1081"/>
        <v>5%-7%</v>
      </c>
      <c r="JF72" s="729"/>
      <c r="JG72" s="718">
        <f>JF72*VLOOKUP(JC72,$B$156:$C$159,2,FALSE)</f>
        <v>0</v>
      </c>
      <c r="JH72" s="730"/>
      <c r="JI72" s="730"/>
      <c r="JJ72" s="719" t="str">
        <f t="shared" si="1082"/>
        <v/>
      </c>
      <c r="JK72" s="1046" t="str">
        <f t="shared" si="1083"/>
        <v/>
      </c>
      <c r="JL72" s="1058"/>
      <c r="JM72" s="746" t="str">
        <f t="shared" si="1084"/>
        <v/>
      </c>
      <c r="JN72" s="722">
        <f t="shared" ref="JN72" si="1126">$B72</f>
        <v>160</v>
      </c>
      <c r="JO72" s="715" t="str">
        <f t="shared" si="1085"/>
        <v>GTS-120</v>
      </c>
      <c r="JP72" s="715">
        <f t="shared" si="1086"/>
        <v>680</v>
      </c>
      <c r="JQ72" s="715" t="str">
        <f t="shared" si="1087"/>
        <v>5%-7%</v>
      </c>
      <c r="JR72" s="729"/>
      <c r="JS72" s="718">
        <f>JR72*VLOOKUP(JO72,$B$156:$C$159,2,FALSE)</f>
        <v>0</v>
      </c>
      <c r="JT72" s="730"/>
      <c r="JU72" s="730"/>
      <c r="JV72" s="719" t="str">
        <f t="shared" si="1088"/>
        <v/>
      </c>
      <c r="JW72" s="1046" t="str">
        <f t="shared" si="1089"/>
        <v/>
      </c>
      <c r="JX72" s="1058"/>
      <c r="JY72" s="746" t="str">
        <f t="shared" si="1090"/>
        <v/>
      </c>
      <c r="JZ72" s="722">
        <f t="shared" ref="JZ72" si="1127">$B72</f>
        <v>160</v>
      </c>
      <c r="KA72" s="715" t="str">
        <f t="shared" si="1091"/>
        <v>GTS-120</v>
      </c>
      <c r="KB72" s="715">
        <f t="shared" si="1092"/>
        <v>680</v>
      </c>
      <c r="KC72" s="715" t="str">
        <f t="shared" si="1093"/>
        <v>5%-7%</v>
      </c>
      <c r="KD72" s="729"/>
      <c r="KE72" s="718">
        <f>KD72*VLOOKUP(KA72,$B$156:$C$159,2,FALSE)</f>
        <v>0</v>
      </c>
      <c r="KF72" s="730"/>
      <c r="KG72" s="730"/>
      <c r="KH72" s="719" t="str">
        <f t="shared" si="1094"/>
        <v/>
      </c>
      <c r="KI72" s="1046" t="str">
        <f t="shared" si="1095"/>
        <v/>
      </c>
      <c r="KJ72" s="1058"/>
      <c r="KK72" s="746" t="str">
        <f t="shared" si="1096"/>
        <v/>
      </c>
      <c r="KL72" s="722">
        <f t="shared" ref="KL72" si="1128">$B72</f>
        <v>160</v>
      </c>
      <c r="KM72" s="715" t="str">
        <f t="shared" si="1097"/>
        <v>GTS-120</v>
      </c>
      <c r="KN72" s="715">
        <f t="shared" si="1098"/>
        <v>680</v>
      </c>
      <c r="KO72" s="715" t="str">
        <f t="shared" si="1099"/>
        <v>5%-7%</v>
      </c>
      <c r="KP72" s="729"/>
      <c r="KQ72" s="718">
        <f>KP72*VLOOKUP(KM72,$B$156:$C$159,2,FALSE)</f>
        <v>0</v>
      </c>
      <c r="KR72" s="730"/>
      <c r="KS72" s="730"/>
      <c r="KT72" s="719" t="str">
        <f t="shared" si="1100"/>
        <v/>
      </c>
      <c r="KU72" s="1046" t="str">
        <f t="shared" si="1101"/>
        <v/>
      </c>
      <c r="KV72" s="1058"/>
      <c r="KW72" s="746" t="str">
        <f t="shared" si="1102"/>
        <v/>
      </c>
      <c r="KX72" s="731">
        <f t="shared" si="1103"/>
        <v>0</v>
      </c>
      <c r="KY72" s="1047" t="str">
        <f t="shared" si="1104"/>
        <v/>
      </c>
    </row>
    <row r="73" spans="1:311" ht="15.75">
      <c r="A73" s="691" t="s">
        <v>123</v>
      </c>
      <c r="B73" s="759">
        <v>150</v>
      </c>
      <c r="C73" s="715" t="str">
        <f>VLOOKUP($B73,'OP Info'!$C$142:$H$150,4,FALSE)</f>
        <v>GTS-120</v>
      </c>
      <c r="D73" s="715">
        <f>VLOOKUP($B73,'OP Info'!$C$142:$H$150,3,FALSE)</f>
        <v>205</v>
      </c>
      <c r="E73" s="716" t="str">
        <f>CONCATENATE(VLOOKUP($B73,'OP Info'!$C$142:$J$150,5,FALSE),"%-",VLOOKUP($B73,'OP Info'!$C$142:$J$150,6,FALSE),"%")</f>
        <v>5%-7%</v>
      </c>
      <c r="F73" s="729"/>
      <c r="G73" s="718">
        <f t="shared" ref="G73" si="1129">F73*VLOOKUP(C73,$B$156:$C$159,2,FALSE)</f>
        <v>0</v>
      </c>
      <c r="H73" s="730"/>
      <c r="I73" s="730"/>
      <c r="J73" s="719" t="str">
        <f t="shared" ref="J73" si="1130">IF(F73="","",IF(G73&gt;0.049999,"",((6-ROUND(G73*100,1))*0.01)*D73))</f>
        <v/>
      </c>
      <c r="K73" s="1046" t="str">
        <f t="shared" ref="K73" si="1131">IF(J73="","",J73*0.264172)</f>
        <v/>
      </c>
      <c r="L73" s="1058"/>
      <c r="M73" s="757" t="str">
        <f t="shared" ref="M73" si="1132">IF(J73="",IF(G73=0,"",G73),"")</f>
        <v/>
      </c>
      <c r="N73" s="722">
        <f>$B73</f>
        <v>150</v>
      </c>
      <c r="O73" s="715" t="str">
        <f t="shared" si="951"/>
        <v>GTS-120</v>
      </c>
      <c r="P73" s="715">
        <f t="shared" si="952"/>
        <v>205</v>
      </c>
      <c r="Q73" s="715" t="str">
        <f t="shared" si="953"/>
        <v>5%-7%</v>
      </c>
      <c r="R73" s="729"/>
      <c r="S73" s="718">
        <f t="shared" ref="S73" si="1133">R73*VLOOKUP(O73,$B$156:$C$159,2,FALSE)</f>
        <v>0</v>
      </c>
      <c r="T73" s="730"/>
      <c r="U73" s="730"/>
      <c r="V73" s="719" t="str">
        <f t="shared" ref="V73" si="1134">IF(R73="","",IF(S73&gt;0.049999,"",((6-ROUND(S73*100,1))*0.01)*P73))</f>
        <v/>
      </c>
      <c r="W73" s="1046" t="str">
        <f t="shared" ref="W73" si="1135">IF(V73="","",V73*0.264172)</f>
        <v/>
      </c>
      <c r="X73" s="1058"/>
      <c r="Y73" s="721" t="str">
        <f t="shared" ref="Y73" si="1136">IF(V73="",IF(S73=0,"",S73),"")</f>
        <v/>
      </c>
      <c r="Z73" s="722">
        <f>$B73</f>
        <v>150</v>
      </c>
      <c r="AA73" s="715" t="str">
        <f t="shared" si="957"/>
        <v>GTS-120</v>
      </c>
      <c r="AB73" s="715">
        <f t="shared" si="958"/>
        <v>205</v>
      </c>
      <c r="AC73" s="715" t="str">
        <f t="shared" si="959"/>
        <v>5%-7%</v>
      </c>
      <c r="AD73" s="729"/>
      <c r="AE73" s="718">
        <f t="shared" ref="AE73" si="1137">AD73*VLOOKUP(AA73,$B$156:$C$159,2,FALSE)</f>
        <v>0</v>
      </c>
      <c r="AF73" s="730"/>
      <c r="AG73" s="730"/>
      <c r="AH73" s="719" t="str">
        <f t="shared" ref="AH73" si="1138">IF(AD73="","",IF(AE73&gt;0.049999,"",((6-ROUND(AE73*100,1))*0.01)*AB73))</f>
        <v/>
      </c>
      <c r="AI73" s="1046" t="str">
        <f t="shared" ref="AI73" si="1139">IF(AH73="","",AH73*0.264172)</f>
        <v/>
      </c>
      <c r="AJ73" s="1058"/>
      <c r="AK73" s="721" t="str">
        <f t="shared" ref="AK73" si="1140">IF(AH73="",IF(AE73=0,"",AE73),"")</f>
        <v/>
      </c>
      <c r="AL73" s="722">
        <f>$B73</f>
        <v>150</v>
      </c>
      <c r="AM73" s="715" t="str">
        <f t="shared" si="963"/>
        <v>GTS-120</v>
      </c>
      <c r="AN73" s="715">
        <f t="shared" si="964"/>
        <v>205</v>
      </c>
      <c r="AO73" s="715" t="str">
        <f t="shared" si="965"/>
        <v>5%-7%</v>
      </c>
      <c r="AP73" s="729"/>
      <c r="AQ73" s="718">
        <f t="shared" ref="AQ73" si="1141">AP73*VLOOKUP(AM73,$B$156:$C$159,2,FALSE)</f>
        <v>0</v>
      </c>
      <c r="AR73" s="730"/>
      <c r="AS73" s="730"/>
      <c r="AT73" s="719" t="str">
        <f t="shared" ref="AT73" si="1142">IF(AP73="","",IF(AQ73&gt;0.049999,"",((6-ROUND(AQ73*100,1))*0.01)*AN73))</f>
        <v/>
      </c>
      <c r="AU73" s="1046" t="str">
        <f t="shared" ref="AU73" si="1143">IF(AT73="","",AT73*0.264172)</f>
        <v/>
      </c>
      <c r="AV73" s="1058"/>
      <c r="AW73" s="721" t="str">
        <f t="shared" ref="AW73" si="1144">IF(AT73="",IF(AQ73=0,"",AQ73),"")</f>
        <v/>
      </c>
      <c r="AX73" s="722">
        <f>$B73</f>
        <v>150</v>
      </c>
      <c r="AY73" s="715" t="str">
        <f t="shared" si="969"/>
        <v>GTS-120</v>
      </c>
      <c r="AZ73" s="715">
        <f t="shared" si="970"/>
        <v>205</v>
      </c>
      <c r="BA73" s="715" t="str">
        <f t="shared" si="971"/>
        <v>5%-7%</v>
      </c>
      <c r="BB73" s="729"/>
      <c r="BC73" s="718">
        <f t="shared" ref="BC73" si="1145">BB73*VLOOKUP(AY73,$B$156:$C$159,2,FALSE)</f>
        <v>0</v>
      </c>
      <c r="BD73" s="730"/>
      <c r="BE73" s="730"/>
      <c r="BF73" s="719" t="str">
        <f t="shared" ref="BF73" si="1146">IF(BB73="","",IF(BC73&gt;0.049999,"",((6-ROUND(BC73*100,1))*0.01)*AZ73))</f>
        <v/>
      </c>
      <c r="BG73" s="1046" t="str">
        <f t="shared" ref="BG73" si="1147">IF(BF73="","",BF73*0.264172)</f>
        <v/>
      </c>
      <c r="BH73" s="1058"/>
      <c r="BI73" s="721" t="str">
        <f t="shared" ref="BI73" si="1148">IF(BF73="",IF(BC73=0,"",BC73),"")</f>
        <v/>
      </c>
      <c r="BJ73" s="731">
        <f t="shared" ref="BJ73" si="1149">SUM(K73,W73,AI73,AU73,BG73)</f>
        <v>0</v>
      </c>
      <c r="BK73" s="1047" t="str">
        <f t="shared" ref="BK73" si="1150">L73&amp;X73&amp;AJ73&amp;AV73&amp;BH73</f>
        <v/>
      </c>
      <c r="BL73" s="722">
        <f>$B73</f>
        <v>150</v>
      </c>
      <c r="BM73" s="715" t="str">
        <f t="shared" si="977"/>
        <v>GTS-120</v>
      </c>
      <c r="BN73" s="715">
        <f t="shared" si="978"/>
        <v>205</v>
      </c>
      <c r="BO73" s="715" t="str">
        <f t="shared" si="979"/>
        <v>5%-7%</v>
      </c>
      <c r="BP73" s="729"/>
      <c r="BQ73" s="718">
        <f t="shared" ref="BQ73" si="1151">BP73*VLOOKUP(BM73,$B$156:$C$159,2,FALSE)</f>
        <v>0</v>
      </c>
      <c r="BR73" s="730"/>
      <c r="BS73" s="730"/>
      <c r="BT73" s="719" t="str">
        <f t="shared" ref="BT73" si="1152">IF(BP73="","",IF(BQ73&gt;0.049999,"",((6-ROUND(BQ73*100,1))*0.01)*BN73))</f>
        <v/>
      </c>
      <c r="BU73" s="1046" t="str">
        <f t="shared" ref="BU73" si="1153">IF(BT73="","",BT73*0.264172)</f>
        <v/>
      </c>
      <c r="BV73" s="1058"/>
      <c r="BW73" s="746" t="str">
        <f t="shared" ref="BW73" si="1154">IF(BT73="",IF(BQ73=0,"",BQ73),"")</f>
        <v/>
      </c>
      <c r="BX73" s="722">
        <f>$B73</f>
        <v>150</v>
      </c>
      <c r="BY73" s="715" t="str">
        <f t="shared" si="983"/>
        <v>GTS-120</v>
      </c>
      <c r="BZ73" s="715">
        <f t="shared" si="984"/>
        <v>205</v>
      </c>
      <c r="CA73" s="715" t="str">
        <f t="shared" si="985"/>
        <v>5%-7%</v>
      </c>
      <c r="CB73" s="729"/>
      <c r="CC73" s="718">
        <f t="shared" ref="CC73" si="1155">CB73*VLOOKUP(BY73,$B$156:$C$159,2,FALSE)</f>
        <v>0</v>
      </c>
      <c r="CD73" s="730"/>
      <c r="CE73" s="730"/>
      <c r="CF73" s="719" t="str">
        <f t="shared" ref="CF73" si="1156">IF(CB73="","",IF(CC73&gt;0.049999,"",((6-ROUND(CC73*100,1))*0.01)*BZ73))</f>
        <v/>
      </c>
      <c r="CG73" s="1046" t="str">
        <f t="shared" ref="CG73" si="1157">IF(CF73="","",CF73*0.264172)</f>
        <v/>
      </c>
      <c r="CH73" s="1058"/>
      <c r="CI73" s="746" t="str">
        <f t="shared" ref="CI73" si="1158">IF(CF73="",IF(CC73=0,"",CC73),"")</f>
        <v/>
      </c>
      <c r="CJ73" s="722">
        <f>$B73</f>
        <v>150</v>
      </c>
      <c r="CK73" s="715" t="str">
        <f t="shared" si="989"/>
        <v>GTS-120</v>
      </c>
      <c r="CL73" s="715">
        <f t="shared" si="990"/>
        <v>205</v>
      </c>
      <c r="CM73" s="715" t="str">
        <f t="shared" si="991"/>
        <v>5%-7%</v>
      </c>
      <c r="CN73" s="729"/>
      <c r="CO73" s="718">
        <f t="shared" ref="CO73" si="1159">CN73*VLOOKUP(CK73,$B$156:$C$159,2,FALSE)</f>
        <v>0</v>
      </c>
      <c r="CP73" s="730"/>
      <c r="CQ73" s="730"/>
      <c r="CR73" s="719" t="str">
        <f t="shared" ref="CR73" si="1160">IF(CN73="","",IF(CO73&gt;0.049999,"",((6-ROUND(CO73*100,1))*0.01)*CL73))</f>
        <v/>
      </c>
      <c r="CS73" s="1046" t="str">
        <f t="shared" ref="CS73" si="1161">IF(CR73="","",CR73*0.264172)</f>
        <v/>
      </c>
      <c r="CT73" s="1058"/>
      <c r="CU73" s="746" t="str">
        <f t="shared" ref="CU73" si="1162">IF(CR73="",IF(CO73=0,"",CO73),"")</f>
        <v/>
      </c>
      <c r="CV73" s="722">
        <f>$B73</f>
        <v>150</v>
      </c>
      <c r="CW73" s="715" t="str">
        <f t="shared" si="995"/>
        <v>GTS-120</v>
      </c>
      <c r="CX73" s="715">
        <f t="shared" si="996"/>
        <v>205</v>
      </c>
      <c r="CY73" s="715" t="str">
        <f t="shared" si="997"/>
        <v>5%-7%</v>
      </c>
      <c r="CZ73" s="729"/>
      <c r="DA73" s="718">
        <f t="shared" ref="DA73" si="1163">CZ73*VLOOKUP(CW73,$B$156:$C$159,2,FALSE)</f>
        <v>0</v>
      </c>
      <c r="DB73" s="730"/>
      <c r="DC73" s="730"/>
      <c r="DD73" s="719" t="str">
        <f t="shared" ref="DD73" si="1164">IF(CZ73="","",IF(DA73&gt;0.049999,"",((6-ROUND(DA73*100,1))*0.01)*CX73))</f>
        <v/>
      </c>
      <c r="DE73" s="1046" t="str">
        <f t="shared" ref="DE73" si="1165">IF(DD73="","",DD73*0.264172)</f>
        <v/>
      </c>
      <c r="DF73" s="1058"/>
      <c r="DG73" s="746" t="str">
        <f t="shared" ref="DG73" si="1166">IF(DD73="",IF(DA73=0,"",DA73),"")</f>
        <v/>
      </c>
      <c r="DH73" s="722">
        <f>$B73</f>
        <v>150</v>
      </c>
      <c r="DI73" s="715" t="str">
        <f t="shared" si="1001"/>
        <v>GTS-120</v>
      </c>
      <c r="DJ73" s="715">
        <f t="shared" si="1002"/>
        <v>205</v>
      </c>
      <c r="DK73" s="715" t="str">
        <f t="shared" si="1003"/>
        <v>5%-7%</v>
      </c>
      <c r="DL73" s="729"/>
      <c r="DM73" s="718">
        <f t="shared" ref="DM73" si="1167">DL73*VLOOKUP(DI73,$B$156:$C$159,2,FALSE)</f>
        <v>0</v>
      </c>
      <c r="DN73" s="730"/>
      <c r="DO73" s="730"/>
      <c r="DP73" s="719" t="str">
        <f t="shared" ref="DP73" si="1168">IF(DL73="","",IF(DM73&gt;0.049999,"",((6-ROUND(DM73*100,1))*0.01)*DJ73))</f>
        <v/>
      </c>
      <c r="DQ73" s="1046" t="str">
        <f t="shared" ref="DQ73" si="1169">IF(DP73="","",DP73*0.264172)</f>
        <v/>
      </c>
      <c r="DR73" s="1058"/>
      <c r="DS73" s="746" t="str">
        <f t="shared" ref="DS73" si="1170">IF(DP73="",IF(DM73=0,"",DM73),"")</f>
        <v/>
      </c>
      <c r="DT73" s="731">
        <f t="shared" ref="DT73" si="1171">SUM(BU73,CG73,CS73,DE73,DQ73)</f>
        <v>0</v>
      </c>
      <c r="DU73" s="1047" t="str">
        <f t="shared" ref="DU73" si="1172">BV73&amp;CH73&amp;CT73&amp;DF73&amp;DR73</f>
        <v/>
      </c>
      <c r="DV73" s="722">
        <f>$B73</f>
        <v>150</v>
      </c>
      <c r="DW73" s="715" t="str">
        <f t="shared" si="1009"/>
        <v>GTS-120</v>
      </c>
      <c r="DX73" s="715">
        <f t="shared" si="1010"/>
        <v>205</v>
      </c>
      <c r="DY73" s="715" t="str">
        <f t="shared" si="1011"/>
        <v>5%-7%</v>
      </c>
      <c r="DZ73" s="729"/>
      <c r="EA73" s="718">
        <f t="shared" ref="EA73" si="1173">DZ73*VLOOKUP(DW73,$B$156:$C$159,2,FALSE)</f>
        <v>0</v>
      </c>
      <c r="EB73" s="730"/>
      <c r="EC73" s="730"/>
      <c r="ED73" s="719" t="str">
        <f t="shared" ref="ED73" si="1174">IF(DZ73="","",IF(EA73&gt;0.049999,"",((6-ROUND(EA73*100,1))*0.01)*DX73))</f>
        <v/>
      </c>
      <c r="EE73" s="1046" t="str">
        <f t="shared" ref="EE73" si="1175">IF(ED73="","",ED73*0.264172)</f>
        <v/>
      </c>
      <c r="EF73" s="1058"/>
      <c r="EG73" s="746" t="str">
        <f t="shared" ref="EG73" si="1176">IF(ED73="",IF(EA73=0,"",EA73),"")</f>
        <v/>
      </c>
      <c r="EH73" s="722">
        <f>$B73</f>
        <v>150</v>
      </c>
      <c r="EI73" s="715" t="str">
        <f t="shared" si="1015"/>
        <v>GTS-120</v>
      </c>
      <c r="EJ73" s="715">
        <f t="shared" si="1016"/>
        <v>205</v>
      </c>
      <c r="EK73" s="715" t="str">
        <f t="shared" si="1017"/>
        <v>5%-7%</v>
      </c>
      <c r="EL73" s="729"/>
      <c r="EM73" s="718">
        <f t="shared" ref="EM73" si="1177">EL73*VLOOKUP(EI73,$B$156:$C$159,2,FALSE)</f>
        <v>0</v>
      </c>
      <c r="EN73" s="730"/>
      <c r="EO73" s="730"/>
      <c r="EP73" s="719" t="str">
        <f t="shared" ref="EP73" si="1178">IF(EL73="","",IF(EM73&gt;0.049999,"",((6-ROUND(EM73*100,1))*0.01)*EJ73))</f>
        <v/>
      </c>
      <c r="EQ73" s="1046" t="str">
        <f t="shared" ref="EQ73" si="1179">IF(EP73="","",EP73*0.264172)</f>
        <v/>
      </c>
      <c r="ER73" s="1058"/>
      <c r="ES73" s="746" t="str">
        <f t="shared" ref="ES73" si="1180">IF(EP73="",IF(EM73=0,"",EM73),"")</f>
        <v/>
      </c>
      <c r="ET73" s="722">
        <f>$B73</f>
        <v>150</v>
      </c>
      <c r="EU73" s="715" t="str">
        <f t="shared" si="1021"/>
        <v>GTS-120</v>
      </c>
      <c r="EV73" s="715">
        <f t="shared" si="1022"/>
        <v>205</v>
      </c>
      <c r="EW73" s="715" t="str">
        <f t="shared" si="1023"/>
        <v>5%-7%</v>
      </c>
      <c r="EX73" s="729"/>
      <c r="EY73" s="718">
        <f t="shared" ref="EY73" si="1181">EX73*VLOOKUP(EU73,$B$156:$C$159,2,FALSE)</f>
        <v>0</v>
      </c>
      <c r="EZ73" s="730"/>
      <c r="FA73" s="730"/>
      <c r="FB73" s="719" t="str">
        <f t="shared" ref="FB73" si="1182">IF(EX73="","",IF(EY73&gt;0.049999,"",((6-ROUND(EY73*100,1))*0.01)*EV73))</f>
        <v/>
      </c>
      <c r="FC73" s="1046" t="str">
        <f t="shared" ref="FC73" si="1183">IF(FB73="","",FB73*0.264172)</f>
        <v/>
      </c>
      <c r="FD73" s="1058"/>
      <c r="FE73" s="746" t="str">
        <f t="shared" ref="FE73" si="1184">IF(FB73="",IF(EY73=0,"",EY73),"")</f>
        <v/>
      </c>
      <c r="FF73" s="722">
        <f>$B73</f>
        <v>150</v>
      </c>
      <c r="FG73" s="715" t="str">
        <f t="shared" si="1027"/>
        <v>GTS-120</v>
      </c>
      <c r="FH73" s="715">
        <f t="shared" si="1028"/>
        <v>205</v>
      </c>
      <c r="FI73" s="715" t="str">
        <f t="shared" si="1029"/>
        <v>5%-7%</v>
      </c>
      <c r="FJ73" s="729"/>
      <c r="FK73" s="718">
        <f t="shared" ref="FK73" si="1185">FJ73*VLOOKUP(FG73,$B$156:$C$159,2,FALSE)</f>
        <v>0</v>
      </c>
      <c r="FL73" s="730"/>
      <c r="FM73" s="730"/>
      <c r="FN73" s="719" t="str">
        <f t="shared" ref="FN73" si="1186">IF(FJ73="","",IF(FK73&gt;0.049999,"",((6-ROUND(FK73*100,1))*0.01)*FH73))</f>
        <v/>
      </c>
      <c r="FO73" s="1046" t="str">
        <f t="shared" ref="FO73" si="1187">IF(FN73="","",FN73*0.264172)</f>
        <v/>
      </c>
      <c r="FP73" s="1058"/>
      <c r="FQ73" s="746" t="str">
        <f t="shared" ref="FQ73" si="1188">IF(FN73="",IF(FK73=0,"",FK73),"")</f>
        <v/>
      </c>
      <c r="FR73" s="722">
        <f>$B73</f>
        <v>150</v>
      </c>
      <c r="FS73" s="715" t="str">
        <f t="shared" si="1033"/>
        <v>GTS-120</v>
      </c>
      <c r="FT73" s="715">
        <f t="shared" si="1034"/>
        <v>205</v>
      </c>
      <c r="FU73" s="715" t="str">
        <f t="shared" si="1035"/>
        <v>5%-7%</v>
      </c>
      <c r="FV73" s="729"/>
      <c r="FW73" s="718">
        <f t="shared" ref="FW73" si="1189">FV73*VLOOKUP(FS73,$B$156:$C$159,2,FALSE)</f>
        <v>0</v>
      </c>
      <c r="FX73" s="730"/>
      <c r="FY73" s="730"/>
      <c r="FZ73" s="719" t="str">
        <f t="shared" ref="FZ73" si="1190">IF(FV73="","",IF(FW73&gt;0.049999,"",((6-ROUND(FW73*100,1))*0.01)*FT73))</f>
        <v/>
      </c>
      <c r="GA73" s="1046" t="str">
        <f t="shared" ref="GA73" si="1191">IF(FZ73="","",FZ73*0.264172)</f>
        <v/>
      </c>
      <c r="GB73" s="1058"/>
      <c r="GC73" s="746" t="str">
        <f t="shared" ref="GC73" si="1192">IF(FZ73="",IF(FW73=0,"",FW73),"")</f>
        <v/>
      </c>
      <c r="GD73" s="731">
        <f t="shared" ref="GD73" si="1193">SUM(EE73,EQ73,FC73,FO73,GA73)</f>
        <v>0</v>
      </c>
      <c r="GE73" s="1047" t="str">
        <f t="shared" ref="GE73" si="1194">EF73&amp;ER73&amp;FD73&amp;FP73&amp;GB73</f>
        <v/>
      </c>
      <c r="GF73" s="722">
        <f>$B73</f>
        <v>150</v>
      </c>
      <c r="GG73" s="715" t="str">
        <f t="shared" si="1041"/>
        <v>GTS-120</v>
      </c>
      <c r="GH73" s="715">
        <f t="shared" si="1042"/>
        <v>205</v>
      </c>
      <c r="GI73" s="715" t="str">
        <f t="shared" si="1043"/>
        <v>5%-7%</v>
      </c>
      <c r="GJ73" s="729"/>
      <c r="GK73" s="718">
        <f t="shared" ref="GK73" si="1195">GJ73*VLOOKUP(GG73,$B$156:$C$159,2,FALSE)</f>
        <v>0</v>
      </c>
      <c r="GL73" s="730"/>
      <c r="GM73" s="730"/>
      <c r="GN73" s="719" t="str">
        <f t="shared" ref="GN73" si="1196">IF(GJ73="","",IF(GK73&gt;0.049999,"",((6-ROUND(GK73*100,1))*0.01)*GH73))</f>
        <v/>
      </c>
      <c r="GO73" s="1046" t="str">
        <f t="shared" ref="GO73" si="1197">IF(GN73="","",GN73*0.264172)</f>
        <v/>
      </c>
      <c r="GP73" s="1058"/>
      <c r="GQ73" s="746" t="str">
        <f t="shared" ref="GQ73" si="1198">IF(GN73="",IF(GK73=0,"",GK73),"")</f>
        <v/>
      </c>
      <c r="GR73" s="722">
        <f>$B73</f>
        <v>150</v>
      </c>
      <c r="GS73" s="715" t="str">
        <f t="shared" si="1047"/>
        <v>GTS-120</v>
      </c>
      <c r="GT73" s="715">
        <f t="shared" si="1048"/>
        <v>205</v>
      </c>
      <c r="GU73" s="715" t="str">
        <f t="shared" si="1049"/>
        <v>5%-7%</v>
      </c>
      <c r="GV73" s="729"/>
      <c r="GW73" s="718">
        <f t="shared" ref="GW73" si="1199">GV73*VLOOKUP(GS73,$B$156:$C$159,2,FALSE)</f>
        <v>0</v>
      </c>
      <c r="GX73" s="730"/>
      <c r="GY73" s="730"/>
      <c r="GZ73" s="719" t="str">
        <f t="shared" ref="GZ73" si="1200">IF(GV73="","",IF(GW73&gt;0.049999,"",((6-ROUND(GW73*100,1))*0.01)*GT73))</f>
        <v/>
      </c>
      <c r="HA73" s="1046" t="str">
        <f t="shared" ref="HA73" si="1201">IF(GZ73="","",GZ73*0.264172)</f>
        <v/>
      </c>
      <c r="HB73" s="1058"/>
      <c r="HC73" s="746" t="str">
        <f t="shared" ref="HC73" si="1202">IF(GZ73="",IF(GW73=0,"",GW73),"")</f>
        <v/>
      </c>
      <c r="HD73" s="722">
        <f>$B73</f>
        <v>150</v>
      </c>
      <c r="HE73" s="715" t="str">
        <f t="shared" si="1053"/>
        <v>GTS-120</v>
      </c>
      <c r="HF73" s="715">
        <f t="shared" si="1054"/>
        <v>205</v>
      </c>
      <c r="HG73" s="715" t="str">
        <f t="shared" si="1055"/>
        <v>5%-7%</v>
      </c>
      <c r="HH73" s="729"/>
      <c r="HI73" s="718">
        <f t="shared" ref="HI73" si="1203">HH73*VLOOKUP(HE73,$B$156:$C$159,2,FALSE)</f>
        <v>0</v>
      </c>
      <c r="HJ73" s="730"/>
      <c r="HK73" s="730"/>
      <c r="HL73" s="719" t="str">
        <f t="shared" ref="HL73" si="1204">IF(HH73="","",IF(HI73&gt;0.049999,"",((6-ROUND(HI73*100,1))*0.01)*HF73))</f>
        <v/>
      </c>
      <c r="HM73" s="1046" t="str">
        <f t="shared" ref="HM73" si="1205">IF(HL73="","",HL73*0.264172)</f>
        <v/>
      </c>
      <c r="HN73" s="1058"/>
      <c r="HO73" s="746" t="str">
        <f t="shared" ref="HO73" si="1206">IF(HL73="",IF(HI73=0,"",HI73),"")</f>
        <v/>
      </c>
      <c r="HP73" s="722">
        <f>$B73</f>
        <v>150</v>
      </c>
      <c r="HQ73" s="715" t="str">
        <f t="shared" si="1059"/>
        <v>GTS-120</v>
      </c>
      <c r="HR73" s="715">
        <f t="shared" si="1060"/>
        <v>205</v>
      </c>
      <c r="HS73" s="715" t="str">
        <f t="shared" si="1061"/>
        <v>5%-7%</v>
      </c>
      <c r="HT73" s="729"/>
      <c r="HU73" s="718">
        <f t="shared" ref="HU73" si="1207">HT73*VLOOKUP(HQ73,$B$156:$C$159,2,FALSE)</f>
        <v>0</v>
      </c>
      <c r="HV73" s="730"/>
      <c r="HW73" s="730"/>
      <c r="HX73" s="719" t="str">
        <f t="shared" ref="HX73" si="1208">IF(HT73="","",IF(HU73&gt;0.049999,"",((6-ROUND(HU73*100,1))*0.01)*HR73))</f>
        <v/>
      </c>
      <c r="HY73" s="1046" t="str">
        <f t="shared" ref="HY73" si="1209">IF(HX73="","",HX73*0.264172)</f>
        <v/>
      </c>
      <c r="HZ73" s="1058"/>
      <c r="IA73" s="746" t="str">
        <f t="shared" ref="IA73" si="1210">IF(HX73="",IF(HU73=0,"",HU73),"")</f>
        <v/>
      </c>
      <c r="IB73" s="722">
        <f>$B73</f>
        <v>150</v>
      </c>
      <c r="IC73" s="715" t="str">
        <f t="shared" si="1065"/>
        <v>GTS-120</v>
      </c>
      <c r="ID73" s="715">
        <f t="shared" si="1066"/>
        <v>205</v>
      </c>
      <c r="IE73" s="715" t="str">
        <f t="shared" si="1067"/>
        <v>5%-7%</v>
      </c>
      <c r="IF73" s="729"/>
      <c r="IG73" s="718">
        <f t="shared" ref="IG73" si="1211">IF73*VLOOKUP(IC73,$B$156:$C$159,2,FALSE)</f>
        <v>0</v>
      </c>
      <c r="IH73" s="730"/>
      <c r="II73" s="730"/>
      <c r="IJ73" s="719" t="str">
        <f t="shared" ref="IJ73" si="1212">IF(IF73="","",IF(IG73&gt;0.049999,"",((6-ROUND(IG73*100,1))*0.01)*ID73))</f>
        <v/>
      </c>
      <c r="IK73" s="1046" t="str">
        <f t="shared" ref="IK73" si="1213">IF(IJ73="","",IJ73*0.264172)</f>
        <v/>
      </c>
      <c r="IL73" s="1058"/>
      <c r="IM73" s="746" t="str">
        <f t="shared" ref="IM73" si="1214">IF(IJ73="",IF(IG73=0,"",IG73),"")</f>
        <v/>
      </c>
      <c r="IN73" s="731">
        <f t="shared" ref="IN73" si="1215">SUM(GO73,HA73,HM73,HY73,IK73)</f>
        <v>0</v>
      </c>
      <c r="IO73" s="1047" t="str">
        <f t="shared" ref="IO73" si="1216">GP73&amp;HB73&amp;HN73&amp;HZ73&amp;IL73</f>
        <v/>
      </c>
      <c r="IP73" s="722">
        <f>$B73</f>
        <v>150</v>
      </c>
      <c r="IQ73" s="715" t="str">
        <f t="shared" si="1073"/>
        <v>GTS-120</v>
      </c>
      <c r="IR73" s="715">
        <f t="shared" si="1074"/>
        <v>205</v>
      </c>
      <c r="IS73" s="715" t="str">
        <f t="shared" si="1075"/>
        <v>5%-7%</v>
      </c>
      <c r="IT73" s="729"/>
      <c r="IU73" s="718">
        <f t="shared" ref="IU73" si="1217">IT73*VLOOKUP(IQ73,$B$156:$C$159,2,FALSE)</f>
        <v>0</v>
      </c>
      <c r="IV73" s="730"/>
      <c r="IW73" s="730"/>
      <c r="IX73" s="719" t="str">
        <f t="shared" ref="IX73" si="1218">IF(IT73="","",IF(IU73&gt;0.049999,"",((6-ROUND(IU73*100,1))*0.01)*IR73))</f>
        <v/>
      </c>
      <c r="IY73" s="1046" t="str">
        <f t="shared" ref="IY73" si="1219">IF(IX73="","",IX73*0.264172)</f>
        <v/>
      </c>
      <c r="IZ73" s="1058"/>
      <c r="JA73" s="746" t="str">
        <f t="shared" ref="JA73" si="1220">IF(IX73="",IF(IU73=0,"",IU73),"")</f>
        <v/>
      </c>
      <c r="JB73" s="722">
        <f>$B73</f>
        <v>150</v>
      </c>
      <c r="JC73" s="715" t="str">
        <f t="shared" si="1079"/>
        <v>GTS-120</v>
      </c>
      <c r="JD73" s="715">
        <f t="shared" si="1080"/>
        <v>205</v>
      </c>
      <c r="JE73" s="715" t="str">
        <f t="shared" si="1081"/>
        <v>5%-7%</v>
      </c>
      <c r="JF73" s="729"/>
      <c r="JG73" s="718">
        <f t="shared" ref="JG73" si="1221">JF73*VLOOKUP(JC73,$B$156:$C$159,2,FALSE)</f>
        <v>0</v>
      </c>
      <c r="JH73" s="730"/>
      <c r="JI73" s="730"/>
      <c r="JJ73" s="719" t="str">
        <f t="shared" ref="JJ73" si="1222">IF(JF73="","",IF(JG73&gt;0.049999,"",((6-ROUND(JG73*100,1))*0.01)*JD73))</f>
        <v/>
      </c>
      <c r="JK73" s="1046" t="str">
        <f t="shared" ref="JK73" si="1223">IF(JJ73="","",JJ73*0.264172)</f>
        <v/>
      </c>
      <c r="JL73" s="1058"/>
      <c r="JM73" s="746" t="str">
        <f t="shared" ref="JM73" si="1224">IF(JJ73="",IF(JG73=0,"",JG73),"")</f>
        <v/>
      </c>
      <c r="JN73" s="722">
        <f>$B73</f>
        <v>150</v>
      </c>
      <c r="JO73" s="715" t="str">
        <f t="shared" si="1085"/>
        <v>GTS-120</v>
      </c>
      <c r="JP73" s="715">
        <f t="shared" si="1086"/>
        <v>205</v>
      </c>
      <c r="JQ73" s="715" t="str">
        <f t="shared" si="1087"/>
        <v>5%-7%</v>
      </c>
      <c r="JR73" s="729"/>
      <c r="JS73" s="718">
        <f t="shared" ref="JS73" si="1225">JR73*VLOOKUP(JO73,$B$156:$C$159,2,FALSE)</f>
        <v>0</v>
      </c>
      <c r="JT73" s="730"/>
      <c r="JU73" s="730"/>
      <c r="JV73" s="719" t="str">
        <f t="shared" ref="JV73" si="1226">IF(JR73="","",IF(JS73&gt;0.049999,"",((6-ROUND(JS73*100,1))*0.01)*JP73))</f>
        <v/>
      </c>
      <c r="JW73" s="1046" t="str">
        <f t="shared" ref="JW73" si="1227">IF(JV73="","",JV73*0.264172)</f>
        <v/>
      </c>
      <c r="JX73" s="1058"/>
      <c r="JY73" s="746" t="str">
        <f t="shared" ref="JY73" si="1228">IF(JV73="",IF(JS73=0,"",JS73),"")</f>
        <v/>
      </c>
      <c r="JZ73" s="722">
        <f>$B73</f>
        <v>150</v>
      </c>
      <c r="KA73" s="715" t="str">
        <f t="shared" si="1091"/>
        <v>GTS-120</v>
      </c>
      <c r="KB73" s="715">
        <f t="shared" si="1092"/>
        <v>205</v>
      </c>
      <c r="KC73" s="715" t="str">
        <f t="shared" si="1093"/>
        <v>5%-7%</v>
      </c>
      <c r="KD73" s="729"/>
      <c r="KE73" s="718">
        <f t="shared" ref="KE73" si="1229">KD73*VLOOKUP(KA73,$B$156:$C$159,2,FALSE)</f>
        <v>0</v>
      </c>
      <c r="KF73" s="730"/>
      <c r="KG73" s="730"/>
      <c r="KH73" s="719" t="str">
        <f t="shared" ref="KH73" si="1230">IF(KD73="","",IF(KE73&gt;0.049999,"",((6-ROUND(KE73*100,1))*0.01)*KB73))</f>
        <v/>
      </c>
      <c r="KI73" s="1046" t="str">
        <f t="shared" ref="KI73" si="1231">IF(KH73="","",KH73*0.264172)</f>
        <v/>
      </c>
      <c r="KJ73" s="1058"/>
      <c r="KK73" s="746" t="str">
        <f t="shared" ref="KK73" si="1232">IF(KH73="",IF(KE73=0,"",KE73),"")</f>
        <v/>
      </c>
      <c r="KL73" s="722">
        <f>$B73</f>
        <v>150</v>
      </c>
      <c r="KM73" s="715" t="str">
        <f t="shared" si="1097"/>
        <v>GTS-120</v>
      </c>
      <c r="KN73" s="715">
        <f t="shared" si="1098"/>
        <v>205</v>
      </c>
      <c r="KO73" s="715" t="str">
        <f t="shared" si="1099"/>
        <v>5%-7%</v>
      </c>
      <c r="KP73" s="729"/>
      <c r="KQ73" s="718">
        <f t="shared" ref="KQ73" si="1233">KP73*VLOOKUP(KM73,$B$156:$C$159,2,FALSE)</f>
        <v>0</v>
      </c>
      <c r="KR73" s="730"/>
      <c r="KS73" s="730"/>
      <c r="KT73" s="719" t="str">
        <f t="shared" ref="KT73" si="1234">IF(KP73="","",IF(KQ73&gt;0.049999,"",((6-ROUND(KQ73*100,1))*0.01)*KN73))</f>
        <v/>
      </c>
      <c r="KU73" s="1046" t="str">
        <f t="shared" ref="KU73" si="1235">IF(KT73="","",KT73*0.264172)</f>
        <v/>
      </c>
      <c r="KV73" s="1058"/>
      <c r="KW73" s="746" t="str">
        <f t="shared" ref="KW73" si="1236">IF(KT73="",IF(KQ73=0,"",KQ73),"")</f>
        <v/>
      </c>
      <c r="KX73" s="731">
        <f t="shared" ref="KX73" si="1237">SUM(IY73,JK73,JW73,KI73,KU73)</f>
        <v>0</v>
      </c>
      <c r="KY73" s="1047" t="str">
        <f t="shared" ref="KY73" si="1238">IZ73&amp;JL73&amp;JX73&amp;KJ73&amp;KV73</f>
        <v/>
      </c>
    </row>
    <row r="74" spans="1:311">
      <c r="A74" s="86"/>
      <c r="B74" s="755"/>
      <c r="C74" s="582"/>
      <c r="D74" s="582"/>
      <c r="E74" s="582"/>
      <c r="F74" s="582"/>
      <c r="G74" s="582"/>
      <c r="H74" s="582"/>
      <c r="I74" s="582"/>
      <c r="J74" s="582"/>
      <c r="K74" s="582"/>
      <c r="L74" s="582"/>
      <c r="M74" s="584"/>
      <c r="N74" s="583"/>
      <c r="O74" s="582"/>
      <c r="P74" s="582"/>
      <c r="Q74" s="582"/>
      <c r="R74" s="582"/>
      <c r="S74" s="582"/>
      <c r="T74" s="582"/>
      <c r="U74" s="582"/>
      <c r="V74" s="582"/>
      <c r="W74" s="582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  <c r="AN74" s="582"/>
      <c r="AO74" s="582"/>
      <c r="AP74" s="582"/>
      <c r="AQ74" s="582"/>
      <c r="AR74" s="582"/>
      <c r="AS74" s="582"/>
      <c r="AT74" s="582"/>
      <c r="AU74" s="582"/>
      <c r="AV74" s="582"/>
      <c r="AW74" s="582"/>
      <c r="AX74" s="582"/>
      <c r="AY74" s="582"/>
      <c r="AZ74" s="582"/>
      <c r="BA74" s="582"/>
      <c r="BB74" s="582"/>
      <c r="BC74" s="582"/>
      <c r="BD74" s="582"/>
      <c r="BE74" s="582"/>
      <c r="BF74" s="582"/>
      <c r="BG74" s="582"/>
      <c r="BH74" s="582"/>
      <c r="BI74" s="582"/>
      <c r="BJ74" s="582"/>
      <c r="BK74" s="582"/>
      <c r="BL74" s="583"/>
      <c r="BM74" s="582"/>
      <c r="BN74" s="582"/>
      <c r="BO74" s="582"/>
      <c r="BP74" s="582"/>
      <c r="BQ74" s="582"/>
      <c r="BR74" s="582"/>
      <c r="BS74" s="582"/>
      <c r="BT74" s="582"/>
      <c r="BU74" s="582"/>
      <c r="BV74" s="582"/>
      <c r="BW74" s="584"/>
      <c r="BX74" s="583"/>
      <c r="BY74" s="582"/>
      <c r="BZ74" s="582"/>
      <c r="CA74" s="582"/>
      <c r="CB74" s="582"/>
      <c r="CC74" s="582"/>
      <c r="CD74" s="582"/>
      <c r="CE74" s="582"/>
      <c r="CF74" s="582"/>
      <c r="CG74" s="582"/>
      <c r="CH74" s="582"/>
      <c r="CI74" s="582"/>
      <c r="CJ74" s="582"/>
      <c r="CK74" s="582"/>
      <c r="CL74" s="582"/>
      <c r="CM74" s="582"/>
      <c r="CN74" s="582"/>
      <c r="CO74" s="582"/>
      <c r="CP74" s="582"/>
      <c r="CQ74" s="582"/>
      <c r="CR74" s="582"/>
      <c r="CS74" s="582"/>
      <c r="CT74" s="582"/>
      <c r="CU74" s="582"/>
      <c r="CV74" s="582"/>
      <c r="CW74" s="582"/>
      <c r="CX74" s="582"/>
      <c r="CY74" s="582"/>
      <c r="CZ74" s="582"/>
      <c r="DA74" s="582"/>
      <c r="DB74" s="582"/>
      <c r="DC74" s="582"/>
      <c r="DD74" s="582"/>
      <c r="DE74" s="582"/>
      <c r="DF74" s="582"/>
      <c r="DG74" s="582"/>
      <c r="DH74" s="582"/>
      <c r="DI74" s="582"/>
      <c r="DJ74" s="582"/>
      <c r="DK74" s="582"/>
      <c r="DL74" s="582"/>
      <c r="DM74" s="582"/>
      <c r="DN74" s="582"/>
      <c r="DO74" s="582"/>
      <c r="DP74" s="582"/>
      <c r="DQ74" s="582"/>
      <c r="DR74" s="582"/>
      <c r="DS74" s="582"/>
      <c r="DT74" s="582"/>
      <c r="DU74" s="582"/>
      <c r="DV74" s="583"/>
      <c r="DW74" s="582"/>
      <c r="DX74" s="582"/>
      <c r="DY74" s="582"/>
      <c r="DZ74" s="582"/>
      <c r="EA74" s="582"/>
      <c r="EB74" s="582"/>
      <c r="EC74" s="582"/>
      <c r="ED74" s="582"/>
      <c r="EE74" s="582"/>
      <c r="EF74" s="582"/>
      <c r="EG74" s="584"/>
      <c r="EH74" s="583"/>
      <c r="EI74" s="582"/>
      <c r="EJ74" s="582"/>
      <c r="EK74" s="582"/>
      <c r="EL74" s="582"/>
      <c r="EM74" s="582"/>
      <c r="EN74" s="582"/>
      <c r="EO74" s="582"/>
      <c r="EP74" s="582"/>
      <c r="EQ74" s="582"/>
      <c r="ER74" s="582"/>
      <c r="ES74" s="582"/>
      <c r="ET74" s="582"/>
      <c r="EU74" s="582"/>
      <c r="EV74" s="582"/>
      <c r="EW74" s="582"/>
      <c r="EX74" s="582"/>
      <c r="EY74" s="582"/>
      <c r="EZ74" s="582"/>
      <c r="FA74" s="582"/>
      <c r="FB74" s="582"/>
      <c r="FC74" s="582"/>
      <c r="FD74" s="582"/>
      <c r="FE74" s="582"/>
      <c r="FF74" s="582"/>
      <c r="FG74" s="582"/>
      <c r="FH74" s="582"/>
      <c r="FI74" s="582"/>
      <c r="FJ74" s="582"/>
      <c r="FK74" s="582"/>
      <c r="FL74" s="582"/>
      <c r="FM74" s="582"/>
      <c r="FN74" s="582"/>
      <c r="FO74" s="582"/>
      <c r="FP74" s="582"/>
      <c r="FQ74" s="582"/>
      <c r="FR74" s="582"/>
      <c r="FS74" s="582"/>
      <c r="FT74" s="582"/>
      <c r="FU74" s="582"/>
      <c r="FV74" s="582"/>
      <c r="FW74" s="582"/>
      <c r="FX74" s="582"/>
      <c r="FY74" s="582"/>
      <c r="FZ74" s="582"/>
      <c r="GA74" s="582"/>
      <c r="GB74" s="582"/>
      <c r="GC74" s="582"/>
      <c r="GD74" s="582"/>
      <c r="GE74" s="582"/>
      <c r="GF74" s="583"/>
      <c r="GG74" s="582"/>
      <c r="GH74" s="582"/>
      <c r="GI74" s="582"/>
      <c r="GJ74" s="582"/>
      <c r="GK74" s="582"/>
      <c r="GL74" s="582"/>
      <c r="GM74" s="582"/>
      <c r="GN74" s="582"/>
      <c r="GO74" s="582"/>
      <c r="GP74" s="582"/>
      <c r="GQ74" s="584"/>
      <c r="GR74" s="583"/>
      <c r="GS74" s="582"/>
      <c r="GT74" s="582"/>
      <c r="GU74" s="582"/>
      <c r="GV74" s="582"/>
      <c r="GW74" s="582"/>
      <c r="GX74" s="582"/>
      <c r="GY74" s="582"/>
      <c r="GZ74" s="582"/>
      <c r="HA74" s="582"/>
      <c r="HB74" s="582"/>
      <c r="HC74" s="582"/>
      <c r="HD74" s="582"/>
      <c r="HE74" s="582"/>
      <c r="HF74" s="582"/>
      <c r="HG74" s="582"/>
      <c r="HH74" s="582"/>
      <c r="HI74" s="582"/>
      <c r="HJ74" s="582"/>
      <c r="HK74" s="582"/>
      <c r="HL74" s="582"/>
      <c r="HM74" s="582"/>
      <c r="HN74" s="582"/>
      <c r="HO74" s="582"/>
      <c r="HP74" s="582"/>
      <c r="HQ74" s="582"/>
      <c r="HR74" s="582"/>
      <c r="HS74" s="582"/>
      <c r="HT74" s="582"/>
      <c r="HU74" s="582"/>
      <c r="HV74" s="582"/>
      <c r="HW74" s="582"/>
      <c r="HX74" s="582"/>
      <c r="HY74" s="582"/>
      <c r="HZ74" s="582"/>
      <c r="IA74" s="582"/>
      <c r="IB74" s="582"/>
      <c r="IC74" s="582"/>
      <c r="ID74" s="582"/>
      <c r="IE74" s="582"/>
      <c r="IF74" s="582"/>
      <c r="IG74" s="582"/>
      <c r="IH74" s="582"/>
      <c r="II74" s="582"/>
      <c r="IJ74" s="582"/>
      <c r="IK74" s="582"/>
      <c r="IL74" s="582"/>
      <c r="IM74" s="582"/>
      <c r="IN74" s="582"/>
      <c r="IO74" s="582"/>
      <c r="IP74" s="583"/>
      <c r="IQ74" s="582"/>
      <c r="IR74" s="582"/>
      <c r="IS74" s="582"/>
      <c r="IT74" s="582"/>
      <c r="IU74" s="582"/>
      <c r="IV74" s="582"/>
      <c r="IW74" s="582"/>
      <c r="IX74" s="582"/>
      <c r="IY74" s="582"/>
      <c r="IZ74" s="582"/>
      <c r="JA74" s="584"/>
      <c r="JB74" s="583"/>
      <c r="JC74" s="582"/>
      <c r="JD74" s="582"/>
      <c r="JE74" s="582"/>
      <c r="JF74" s="582"/>
      <c r="JG74" s="582"/>
      <c r="JH74" s="582"/>
      <c r="JI74" s="582"/>
      <c r="JJ74" s="582"/>
      <c r="JK74" s="582"/>
      <c r="JL74" s="582"/>
      <c r="JM74" s="582"/>
      <c r="JN74" s="582"/>
      <c r="JO74" s="582"/>
      <c r="JP74" s="582"/>
      <c r="JQ74" s="582"/>
      <c r="JR74" s="582"/>
      <c r="JS74" s="582"/>
      <c r="JT74" s="582"/>
      <c r="JU74" s="582"/>
      <c r="JV74" s="582"/>
      <c r="JW74" s="582"/>
      <c r="JX74" s="582"/>
      <c r="JY74" s="582"/>
      <c r="JZ74" s="582"/>
      <c r="KA74" s="582"/>
      <c r="KB74" s="582"/>
      <c r="KC74" s="582"/>
      <c r="KD74" s="582"/>
      <c r="KE74" s="582"/>
      <c r="KF74" s="582"/>
      <c r="KG74" s="582"/>
      <c r="KH74" s="582"/>
      <c r="KI74" s="582"/>
      <c r="KJ74" s="582"/>
      <c r="KK74" s="582"/>
      <c r="KL74" s="582"/>
      <c r="KM74" s="582"/>
      <c r="KN74" s="582"/>
      <c r="KO74" s="582"/>
      <c r="KP74" s="582"/>
      <c r="KQ74" s="582"/>
      <c r="KR74" s="582"/>
      <c r="KS74" s="582"/>
      <c r="KT74" s="582"/>
      <c r="KU74" s="582"/>
      <c r="KV74" s="582"/>
      <c r="KW74" s="582"/>
      <c r="KX74" s="582"/>
      <c r="KY74" s="582"/>
    </row>
    <row r="88" spans="2:298">
      <c r="B88" s="34" t="s">
        <v>331</v>
      </c>
      <c r="F88" s="132"/>
      <c r="G88" s="133"/>
      <c r="K88" s="124"/>
      <c r="M88" s="125"/>
      <c r="N88" s="34" t="s">
        <v>332</v>
      </c>
      <c r="R88" s="133"/>
      <c r="S88" s="133"/>
      <c r="W88" s="124"/>
      <c r="Y88" s="125"/>
      <c r="Z88" s="34" t="s">
        <v>332</v>
      </c>
      <c r="AD88" s="133"/>
      <c r="AE88" s="133"/>
      <c r="AI88" s="124"/>
      <c r="AK88" s="125"/>
      <c r="AL88" s="34" t="s">
        <v>332</v>
      </c>
      <c r="AP88" s="133"/>
      <c r="AQ88" s="133"/>
      <c r="AU88" s="124"/>
      <c r="AW88" s="125"/>
      <c r="AX88" s="34" t="s">
        <v>332</v>
      </c>
      <c r="BB88" s="133"/>
      <c r="BC88" s="133"/>
      <c r="BG88" s="124"/>
      <c r="BI88" s="125"/>
      <c r="BJ88" s="125"/>
      <c r="BK88" s="125"/>
      <c r="BL88" s="34" t="s">
        <v>332</v>
      </c>
      <c r="BP88" s="133"/>
      <c r="BQ88" s="133"/>
      <c r="BU88" s="124"/>
      <c r="BW88" s="125"/>
      <c r="BX88" s="34" t="s">
        <v>332</v>
      </c>
      <c r="CB88" s="133"/>
      <c r="CC88" s="133"/>
      <c r="CG88" s="124"/>
      <c r="CI88" s="125"/>
      <c r="CJ88" s="34" t="s">
        <v>332</v>
      </c>
      <c r="CN88" s="133"/>
      <c r="CO88" s="133"/>
      <c r="CS88" s="124"/>
      <c r="CU88" s="125"/>
      <c r="CV88" s="34" t="s">
        <v>332</v>
      </c>
      <c r="CZ88" s="133"/>
      <c r="DA88" s="133"/>
      <c r="DE88" s="124"/>
      <c r="DG88" s="125"/>
      <c r="DH88" s="34" t="s">
        <v>332</v>
      </c>
      <c r="DL88" s="133"/>
      <c r="DM88" s="133"/>
      <c r="DQ88" s="124"/>
      <c r="DS88" s="125"/>
      <c r="DT88" s="125"/>
      <c r="DU88" s="125"/>
      <c r="DV88" s="34" t="s">
        <v>332</v>
      </c>
      <c r="DZ88" s="133"/>
      <c r="EA88" s="133"/>
      <c r="EE88" s="124"/>
      <c r="EG88" s="125"/>
      <c r="EH88" s="34" t="s">
        <v>332</v>
      </c>
      <c r="EL88" s="133"/>
      <c r="EM88" s="133"/>
      <c r="EQ88" s="124"/>
      <c r="ES88" s="125"/>
      <c r="ET88" s="34" t="s">
        <v>332</v>
      </c>
      <c r="EX88" s="133"/>
      <c r="EY88" s="133"/>
      <c r="FC88" s="124"/>
      <c r="FE88" s="125"/>
      <c r="FF88" s="34" t="s">
        <v>332</v>
      </c>
      <c r="FJ88" s="133"/>
      <c r="FK88" s="133"/>
      <c r="FO88" s="124"/>
      <c r="FQ88" s="125"/>
      <c r="FR88" s="34" t="s">
        <v>332</v>
      </c>
      <c r="FV88" s="133"/>
      <c r="FW88" s="133"/>
      <c r="GA88" s="124"/>
      <c r="GC88" s="125"/>
      <c r="GD88" s="125"/>
      <c r="GE88" s="125"/>
      <c r="GF88" s="34" t="s">
        <v>332</v>
      </c>
      <c r="GJ88" s="133"/>
      <c r="GK88" s="133"/>
      <c r="GO88" s="124"/>
      <c r="GQ88" s="125"/>
      <c r="GR88" s="34" t="s">
        <v>332</v>
      </c>
      <c r="GV88" s="133"/>
      <c r="GW88" s="133"/>
      <c r="HA88" s="124"/>
      <c r="HC88" s="125"/>
      <c r="HD88" s="34" t="s">
        <v>332</v>
      </c>
      <c r="HH88" s="133"/>
      <c r="HI88" s="133"/>
      <c r="HM88" s="124"/>
      <c r="HO88" s="125"/>
      <c r="HP88" s="34" t="s">
        <v>332</v>
      </c>
      <c r="HT88" s="133"/>
      <c r="HU88" s="133"/>
      <c r="HY88" s="124"/>
      <c r="IA88" s="125"/>
      <c r="IB88" s="34" t="s">
        <v>332</v>
      </c>
      <c r="IF88" s="133"/>
      <c r="IG88" s="133"/>
      <c r="IK88" s="124"/>
      <c r="IM88" s="125"/>
      <c r="IN88" s="125"/>
      <c r="IO88" s="125"/>
      <c r="IP88" s="34" t="s">
        <v>332</v>
      </c>
      <c r="IT88" s="133"/>
      <c r="IU88" s="133"/>
      <c r="IY88" s="124"/>
      <c r="JA88" s="125"/>
      <c r="JB88" s="34" t="s">
        <v>332</v>
      </c>
      <c r="JF88" s="133"/>
      <c r="JG88" s="133"/>
      <c r="JK88" s="124"/>
      <c r="JM88" s="125"/>
      <c r="JN88" s="34" t="s">
        <v>332</v>
      </c>
      <c r="JR88" s="133"/>
      <c r="JS88" s="133"/>
      <c r="JW88" s="124"/>
      <c r="JY88" s="125"/>
      <c r="JZ88" s="34" t="s">
        <v>332</v>
      </c>
      <c r="KD88" s="133"/>
      <c r="KE88" s="133"/>
      <c r="KI88" s="124"/>
      <c r="KK88" s="125"/>
      <c r="KL88" s="34" t="s">
        <v>332</v>
      </c>
    </row>
    <row r="89" spans="2:298">
      <c r="B89" s="134" t="s">
        <v>333</v>
      </c>
      <c r="F89" s="132"/>
      <c r="G89" s="133"/>
      <c r="K89" s="124"/>
      <c r="M89" s="125"/>
      <c r="N89" s="134" t="s">
        <v>333</v>
      </c>
      <c r="R89" s="133"/>
      <c r="S89" s="133"/>
      <c r="W89" s="124"/>
      <c r="Y89" s="125"/>
      <c r="Z89" s="134" t="s">
        <v>333</v>
      </c>
      <c r="AD89" s="133"/>
      <c r="AE89" s="133"/>
      <c r="AI89" s="124"/>
      <c r="AK89" s="125"/>
      <c r="AL89" s="134" t="s">
        <v>333</v>
      </c>
      <c r="AP89" s="133"/>
      <c r="AQ89" s="133"/>
      <c r="AU89" s="124"/>
      <c r="AW89" s="125"/>
      <c r="AX89" s="134" t="s">
        <v>333</v>
      </c>
      <c r="BB89" s="133"/>
      <c r="BC89" s="133"/>
      <c r="BG89" s="124"/>
      <c r="BI89" s="125"/>
      <c r="BJ89" s="125"/>
      <c r="BK89" s="125"/>
      <c r="BL89" s="134" t="s">
        <v>333</v>
      </c>
      <c r="BP89" s="133"/>
      <c r="BQ89" s="133"/>
      <c r="BU89" s="124"/>
      <c r="BW89" s="125"/>
      <c r="BX89" s="134" t="s">
        <v>333</v>
      </c>
      <c r="CB89" s="133"/>
      <c r="CC89" s="133"/>
      <c r="CG89" s="124"/>
      <c r="CI89" s="125"/>
      <c r="CJ89" s="134" t="s">
        <v>333</v>
      </c>
      <c r="CN89" s="133"/>
      <c r="CO89" s="133"/>
      <c r="CS89" s="124"/>
      <c r="CU89" s="125"/>
      <c r="CV89" s="134" t="s">
        <v>333</v>
      </c>
      <c r="CZ89" s="133"/>
      <c r="DA89" s="133"/>
      <c r="DE89" s="124"/>
      <c r="DG89" s="125"/>
      <c r="DH89" s="134" t="s">
        <v>333</v>
      </c>
      <c r="DL89" s="133"/>
      <c r="DM89" s="133"/>
      <c r="DQ89" s="124"/>
      <c r="DS89" s="125"/>
      <c r="DT89" s="125"/>
      <c r="DU89" s="125"/>
      <c r="DV89" s="134" t="s">
        <v>333</v>
      </c>
      <c r="DZ89" s="133"/>
      <c r="EA89" s="133"/>
      <c r="EE89" s="124"/>
      <c r="EG89" s="125"/>
      <c r="EH89" s="134" t="s">
        <v>333</v>
      </c>
      <c r="EL89" s="133"/>
      <c r="EM89" s="133"/>
      <c r="EQ89" s="124"/>
      <c r="ES89" s="125"/>
      <c r="ET89" s="134" t="s">
        <v>333</v>
      </c>
      <c r="EX89" s="133"/>
      <c r="EY89" s="133"/>
      <c r="FC89" s="124"/>
      <c r="FE89" s="125"/>
      <c r="FF89" s="134" t="s">
        <v>333</v>
      </c>
      <c r="FJ89" s="133"/>
      <c r="FK89" s="133"/>
      <c r="FO89" s="124"/>
      <c r="FQ89" s="125"/>
      <c r="FR89" s="134" t="s">
        <v>333</v>
      </c>
      <c r="FV89" s="133"/>
      <c r="FW89" s="133"/>
      <c r="GA89" s="124"/>
      <c r="GC89" s="125"/>
      <c r="GD89" s="125"/>
      <c r="GE89" s="125"/>
      <c r="GF89" s="134" t="s">
        <v>333</v>
      </c>
      <c r="GJ89" s="133"/>
      <c r="GK89" s="133"/>
      <c r="GO89" s="124"/>
      <c r="GQ89" s="125"/>
      <c r="GR89" s="134" t="s">
        <v>333</v>
      </c>
      <c r="GV89" s="133"/>
      <c r="GW89" s="133"/>
      <c r="HA89" s="124"/>
      <c r="HC89" s="125"/>
      <c r="HD89" s="134" t="s">
        <v>333</v>
      </c>
      <c r="HH89" s="133"/>
      <c r="HI89" s="133"/>
      <c r="HM89" s="124"/>
      <c r="HO89" s="125"/>
      <c r="HP89" s="134" t="s">
        <v>333</v>
      </c>
      <c r="HT89" s="133"/>
      <c r="HU89" s="133"/>
      <c r="HY89" s="124"/>
      <c r="IA89" s="125"/>
      <c r="IB89" s="134" t="s">
        <v>333</v>
      </c>
      <c r="IF89" s="133"/>
      <c r="IG89" s="133"/>
      <c r="IK89" s="124"/>
      <c r="IM89" s="125"/>
      <c r="IN89" s="125"/>
      <c r="IO89" s="125"/>
      <c r="IP89" s="134" t="s">
        <v>333</v>
      </c>
      <c r="IT89" s="133"/>
      <c r="IU89" s="133"/>
      <c r="IY89" s="124"/>
      <c r="JA89" s="125"/>
      <c r="JB89" s="134" t="s">
        <v>333</v>
      </c>
      <c r="JF89" s="133"/>
      <c r="JG89" s="133"/>
      <c r="JK89" s="124"/>
      <c r="JM89" s="125"/>
      <c r="JN89" s="134" t="s">
        <v>333</v>
      </c>
      <c r="JR89" s="133"/>
      <c r="JS89" s="133"/>
      <c r="JW89" s="124"/>
      <c r="JY89" s="125"/>
      <c r="JZ89" s="134" t="s">
        <v>333</v>
      </c>
      <c r="KD89" s="133"/>
      <c r="KE89" s="133"/>
      <c r="KI89" s="124"/>
      <c r="KK89" s="125"/>
      <c r="KL89" s="134" t="s">
        <v>333</v>
      </c>
    </row>
    <row r="90" spans="2:298">
      <c r="B90" s="134" t="s">
        <v>335</v>
      </c>
      <c r="F90" s="132"/>
      <c r="G90" s="133"/>
      <c r="K90" s="124"/>
      <c r="M90" s="125"/>
      <c r="N90" s="134" t="s">
        <v>335</v>
      </c>
      <c r="R90" s="133"/>
      <c r="S90" s="133"/>
      <c r="W90" s="124"/>
      <c r="Y90" s="125"/>
      <c r="Z90" s="134" t="s">
        <v>335</v>
      </c>
      <c r="AD90" s="133"/>
      <c r="AE90" s="133"/>
      <c r="AI90" s="124"/>
      <c r="AK90" s="125"/>
      <c r="AL90" s="134" t="s">
        <v>335</v>
      </c>
      <c r="AP90" s="133"/>
      <c r="AQ90" s="133"/>
      <c r="AU90" s="124"/>
      <c r="AW90" s="125"/>
      <c r="AX90" s="134" t="s">
        <v>335</v>
      </c>
      <c r="BB90" s="133"/>
      <c r="BC90" s="133"/>
      <c r="BG90" s="124"/>
      <c r="BI90" s="125"/>
      <c r="BJ90" s="125"/>
      <c r="BK90" s="125"/>
      <c r="BL90" s="134" t="s">
        <v>335</v>
      </c>
      <c r="BP90" s="133"/>
      <c r="BQ90" s="133"/>
      <c r="BU90" s="124"/>
      <c r="BW90" s="125"/>
      <c r="BX90" s="134" t="s">
        <v>335</v>
      </c>
      <c r="CB90" s="133"/>
      <c r="CC90" s="133"/>
      <c r="CG90" s="124"/>
      <c r="CI90" s="125"/>
      <c r="CJ90" s="134" t="s">
        <v>335</v>
      </c>
      <c r="CN90" s="133"/>
      <c r="CO90" s="133"/>
      <c r="CS90" s="124"/>
      <c r="CU90" s="125"/>
      <c r="CV90" s="134" t="s">
        <v>335</v>
      </c>
      <c r="CZ90" s="133"/>
      <c r="DA90" s="133"/>
      <c r="DE90" s="124"/>
      <c r="DG90" s="125"/>
      <c r="DH90" s="134" t="s">
        <v>335</v>
      </c>
      <c r="DL90" s="133"/>
      <c r="DM90" s="133"/>
      <c r="DQ90" s="124"/>
      <c r="DS90" s="125"/>
      <c r="DT90" s="125"/>
      <c r="DU90" s="125"/>
      <c r="DV90" s="134" t="s">
        <v>335</v>
      </c>
      <c r="DZ90" s="133"/>
      <c r="EA90" s="133"/>
      <c r="EE90" s="124"/>
      <c r="EG90" s="125"/>
      <c r="EH90" s="134" t="s">
        <v>335</v>
      </c>
      <c r="EL90" s="133"/>
      <c r="EM90" s="133"/>
      <c r="EQ90" s="124"/>
      <c r="ES90" s="125"/>
      <c r="ET90" s="134" t="s">
        <v>335</v>
      </c>
      <c r="EX90" s="133"/>
      <c r="EY90" s="133"/>
      <c r="FC90" s="124"/>
      <c r="FE90" s="125"/>
      <c r="FF90" s="134" t="s">
        <v>335</v>
      </c>
      <c r="FJ90" s="133"/>
      <c r="FK90" s="133"/>
      <c r="FO90" s="124"/>
      <c r="FQ90" s="125"/>
      <c r="FR90" s="134" t="s">
        <v>335</v>
      </c>
      <c r="FV90" s="133"/>
      <c r="FW90" s="133"/>
      <c r="GA90" s="124"/>
      <c r="GC90" s="125"/>
      <c r="GD90" s="125"/>
      <c r="GE90" s="125"/>
      <c r="GF90" s="134" t="s">
        <v>335</v>
      </c>
      <c r="GJ90" s="133"/>
      <c r="GK90" s="133"/>
      <c r="GO90" s="124"/>
      <c r="GQ90" s="125"/>
      <c r="GR90" s="134" t="s">
        <v>335</v>
      </c>
      <c r="GV90" s="133"/>
      <c r="GW90" s="133"/>
      <c r="HA90" s="124"/>
      <c r="HC90" s="125"/>
      <c r="HD90" s="134" t="s">
        <v>335</v>
      </c>
      <c r="HH90" s="133"/>
      <c r="HI90" s="133"/>
      <c r="HM90" s="124"/>
      <c r="HO90" s="125"/>
      <c r="HP90" s="134" t="s">
        <v>335</v>
      </c>
      <c r="HT90" s="133"/>
      <c r="HU90" s="133"/>
      <c r="HY90" s="124"/>
      <c r="IA90" s="125"/>
      <c r="IB90" s="134" t="s">
        <v>335</v>
      </c>
      <c r="IF90" s="133"/>
      <c r="IG90" s="133"/>
      <c r="IK90" s="124"/>
      <c r="IM90" s="125"/>
      <c r="IN90" s="125"/>
      <c r="IO90" s="125"/>
      <c r="IP90" s="134" t="s">
        <v>335</v>
      </c>
      <c r="IT90" s="133"/>
      <c r="IU90" s="133"/>
      <c r="IY90" s="124"/>
      <c r="JA90" s="125"/>
      <c r="JB90" s="134" t="s">
        <v>335</v>
      </c>
      <c r="JF90" s="133"/>
      <c r="JG90" s="133"/>
      <c r="JK90" s="124"/>
      <c r="JM90" s="125"/>
      <c r="JN90" s="134" t="s">
        <v>335</v>
      </c>
      <c r="JR90" s="133"/>
      <c r="JS90" s="133"/>
      <c r="JW90" s="124"/>
      <c r="JY90" s="125"/>
      <c r="JZ90" s="134" t="s">
        <v>335</v>
      </c>
      <c r="KD90" s="133"/>
      <c r="KE90" s="133"/>
      <c r="KI90" s="124"/>
      <c r="KK90" s="125"/>
      <c r="KL90" s="134" t="s">
        <v>335</v>
      </c>
    </row>
    <row r="91" spans="2:298">
      <c r="B91" t="s">
        <v>375</v>
      </c>
      <c r="F91" s="132"/>
      <c r="G91" s="133"/>
      <c r="K91" s="124"/>
      <c r="M91" s="125"/>
      <c r="N91" t="s">
        <v>336</v>
      </c>
      <c r="R91" s="133"/>
      <c r="S91" s="133"/>
      <c r="W91" s="124"/>
      <c r="Y91" s="125"/>
      <c r="Z91" t="s">
        <v>336</v>
      </c>
      <c r="AD91" s="133"/>
      <c r="AE91" s="133"/>
      <c r="AI91" s="124"/>
      <c r="AK91" s="125"/>
      <c r="AL91" t="s">
        <v>336</v>
      </c>
      <c r="AP91" s="133"/>
      <c r="AQ91" s="133"/>
      <c r="AU91" s="124"/>
      <c r="AW91" s="125"/>
      <c r="AX91" t="s">
        <v>336</v>
      </c>
      <c r="BB91" s="133"/>
      <c r="BC91" s="133"/>
      <c r="BG91" s="124"/>
      <c r="BI91" s="125"/>
      <c r="BJ91" s="125"/>
      <c r="BK91" s="125"/>
      <c r="BL91" t="s">
        <v>336</v>
      </c>
      <c r="BP91" s="133"/>
      <c r="BQ91" s="133"/>
      <c r="BU91" s="124"/>
      <c r="BW91" s="125"/>
      <c r="BX91" t="s">
        <v>336</v>
      </c>
      <c r="CB91" s="133"/>
      <c r="CC91" s="133"/>
      <c r="CG91" s="124"/>
      <c r="CI91" s="125"/>
      <c r="CJ91" t="s">
        <v>336</v>
      </c>
      <c r="CN91" s="133"/>
      <c r="CO91" s="133"/>
      <c r="CS91" s="124"/>
      <c r="CU91" s="125"/>
      <c r="CV91" t="s">
        <v>336</v>
      </c>
      <c r="CZ91" s="133"/>
      <c r="DA91" s="133"/>
      <c r="DE91" s="124"/>
      <c r="DG91" s="125"/>
      <c r="DH91" t="s">
        <v>336</v>
      </c>
      <c r="DL91" s="133"/>
      <c r="DM91" s="133"/>
      <c r="DQ91" s="124"/>
      <c r="DS91" s="125"/>
      <c r="DT91" s="125"/>
      <c r="DU91" s="125"/>
      <c r="DV91" t="s">
        <v>336</v>
      </c>
      <c r="DZ91" s="133"/>
      <c r="EA91" s="133"/>
      <c r="EE91" s="124"/>
      <c r="EG91" s="125"/>
      <c r="EH91" t="s">
        <v>336</v>
      </c>
      <c r="EL91" s="133"/>
      <c r="EM91" s="133"/>
      <c r="EQ91" s="124"/>
      <c r="ES91" s="125"/>
      <c r="ET91" t="s">
        <v>336</v>
      </c>
      <c r="EX91" s="133"/>
      <c r="EY91" s="133"/>
      <c r="FC91" s="124"/>
      <c r="FE91" s="125"/>
      <c r="FF91" t="s">
        <v>336</v>
      </c>
      <c r="FJ91" s="133"/>
      <c r="FK91" s="133"/>
      <c r="FO91" s="124"/>
      <c r="FQ91" s="125"/>
      <c r="FR91" t="s">
        <v>336</v>
      </c>
      <c r="FV91" s="133"/>
      <c r="FW91" s="133"/>
      <c r="GA91" s="124"/>
      <c r="GC91" s="125"/>
      <c r="GD91" s="125"/>
      <c r="GE91" s="125"/>
      <c r="GF91" t="s">
        <v>336</v>
      </c>
      <c r="GJ91" s="133"/>
      <c r="GK91" s="133"/>
      <c r="GO91" s="124"/>
      <c r="GQ91" s="125"/>
      <c r="GR91" t="s">
        <v>336</v>
      </c>
      <c r="GV91" s="133"/>
      <c r="GW91" s="133"/>
      <c r="HA91" s="124"/>
      <c r="HC91" s="125"/>
      <c r="HD91" t="s">
        <v>336</v>
      </c>
      <c r="HH91" s="133"/>
      <c r="HI91" s="133"/>
      <c r="HM91" s="124"/>
      <c r="HO91" s="125"/>
      <c r="HP91" t="s">
        <v>336</v>
      </c>
      <c r="HT91" s="133"/>
      <c r="HU91" s="133"/>
      <c r="HY91" s="124"/>
      <c r="IA91" s="125"/>
      <c r="IB91" t="s">
        <v>336</v>
      </c>
      <c r="IF91" s="133"/>
      <c r="IG91" s="133"/>
      <c r="IK91" s="124"/>
      <c r="IM91" s="125"/>
      <c r="IN91" s="125"/>
      <c r="IO91" s="125"/>
      <c r="IP91" t="s">
        <v>336</v>
      </c>
      <c r="IT91" s="133"/>
      <c r="IU91" s="133"/>
      <c r="IY91" s="124"/>
      <c r="JA91" s="125"/>
      <c r="JB91" t="s">
        <v>336</v>
      </c>
      <c r="JF91" s="133"/>
      <c r="JG91" s="133"/>
      <c r="JK91" s="124"/>
      <c r="JM91" s="125"/>
      <c r="JN91" t="s">
        <v>336</v>
      </c>
      <c r="JR91" s="133"/>
      <c r="JS91" s="133"/>
      <c r="JW91" s="124"/>
      <c r="JY91" s="125"/>
      <c r="JZ91" t="s">
        <v>336</v>
      </c>
      <c r="KD91" s="133"/>
      <c r="KE91" s="133"/>
      <c r="KI91" s="124"/>
      <c r="KK91" s="125"/>
      <c r="KL91" t="s">
        <v>336</v>
      </c>
    </row>
    <row r="92" spans="2:298">
      <c r="B92" t="s">
        <v>376</v>
      </c>
      <c r="F92" s="132"/>
      <c r="G92" s="133"/>
      <c r="K92" s="124"/>
      <c r="M92" s="125"/>
      <c r="N92" t="s">
        <v>338</v>
      </c>
      <c r="R92" s="133"/>
      <c r="S92" s="133"/>
      <c r="W92" s="124"/>
      <c r="Y92" s="125"/>
      <c r="Z92" t="s">
        <v>338</v>
      </c>
      <c r="AD92" s="133"/>
      <c r="AE92" s="133"/>
      <c r="AI92" s="124"/>
      <c r="AK92" s="125"/>
      <c r="AL92" t="s">
        <v>338</v>
      </c>
      <c r="AP92" s="133"/>
      <c r="AQ92" s="133"/>
      <c r="AU92" s="124"/>
      <c r="AW92" s="125"/>
      <c r="AX92" t="s">
        <v>338</v>
      </c>
      <c r="BB92" s="133"/>
      <c r="BC92" s="133"/>
      <c r="BG92" s="124"/>
      <c r="BI92" s="125"/>
      <c r="BJ92" s="125"/>
      <c r="BK92" s="125"/>
      <c r="BL92" t="s">
        <v>338</v>
      </c>
      <c r="BP92" s="133"/>
      <c r="BQ92" s="133"/>
      <c r="BU92" s="124"/>
      <c r="BW92" s="125"/>
      <c r="BX92" t="s">
        <v>338</v>
      </c>
      <c r="CB92" s="133"/>
      <c r="CC92" s="133"/>
      <c r="CG92" s="124"/>
      <c r="CI92" s="125"/>
      <c r="CJ92" t="s">
        <v>338</v>
      </c>
      <c r="CN92" s="133"/>
      <c r="CO92" s="133"/>
      <c r="CS92" s="124"/>
      <c r="CU92" s="125"/>
      <c r="CV92" t="s">
        <v>338</v>
      </c>
      <c r="CZ92" s="133"/>
      <c r="DA92" s="133"/>
      <c r="DE92" s="124"/>
      <c r="DG92" s="125"/>
      <c r="DH92" t="s">
        <v>338</v>
      </c>
      <c r="DL92" s="133"/>
      <c r="DM92" s="133"/>
      <c r="DQ92" s="124"/>
      <c r="DS92" s="125"/>
      <c r="DT92" s="125"/>
      <c r="DU92" s="125"/>
      <c r="DV92" t="s">
        <v>338</v>
      </c>
      <c r="DZ92" s="133"/>
      <c r="EA92" s="133"/>
      <c r="EE92" s="124"/>
      <c r="EG92" s="125"/>
      <c r="EH92" t="s">
        <v>338</v>
      </c>
      <c r="EL92" s="133"/>
      <c r="EM92" s="133"/>
      <c r="EQ92" s="124"/>
      <c r="ES92" s="125"/>
      <c r="ET92" t="s">
        <v>338</v>
      </c>
      <c r="EX92" s="133"/>
      <c r="EY92" s="133"/>
      <c r="FC92" s="124"/>
      <c r="FE92" s="125"/>
      <c r="FF92" t="s">
        <v>338</v>
      </c>
      <c r="FJ92" s="133"/>
      <c r="FK92" s="133"/>
      <c r="FO92" s="124"/>
      <c r="FQ92" s="125"/>
      <c r="FR92" t="s">
        <v>338</v>
      </c>
      <c r="FV92" s="133"/>
      <c r="FW92" s="133"/>
      <c r="GA92" s="124"/>
      <c r="GC92" s="125"/>
      <c r="GD92" s="125"/>
      <c r="GE92" s="125"/>
      <c r="GF92" t="s">
        <v>338</v>
      </c>
      <c r="GJ92" s="133"/>
      <c r="GK92" s="133"/>
      <c r="GO92" s="124"/>
      <c r="GQ92" s="125"/>
      <c r="GR92" t="s">
        <v>338</v>
      </c>
      <c r="GV92" s="133"/>
      <c r="GW92" s="133"/>
      <c r="HA92" s="124"/>
      <c r="HC92" s="125"/>
      <c r="HD92" t="s">
        <v>338</v>
      </c>
      <c r="HH92" s="133"/>
      <c r="HI92" s="133"/>
      <c r="HM92" s="124"/>
      <c r="HO92" s="125"/>
      <c r="HP92" t="s">
        <v>338</v>
      </c>
      <c r="HT92" s="133"/>
      <c r="HU92" s="133"/>
      <c r="HY92" s="124"/>
      <c r="IA92" s="125"/>
      <c r="IB92" t="s">
        <v>338</v>
      </c>
      <c r="IF92" s="133"/>
      <c r="IG92" s="133"/>
      <c r="IK92" s="124"/>
      <c r="IM92" s="125"/>
      <c r="IN92" s="125"/>
      <c r="IO92" s="125"/>
      <c r="IP92" t="s">
        <v>338</v>
      </c>
      <c r="IT92" s="133"/>
      <c r="IU92" s="133"/>
      <c r="IY92" s="124"/>
      <c r="JA92" s="125"/>
      <c r="JB92" t="s">
        <v>338</v>
      </c>
      <c r="JF92" s="133"/>
      <c r="JG92" s="133"/>
      <c r="JK92" s="124"/>
      <c r="JM92" s="125"/>
      <c r="JN92" t="s">
        <v>338</v>
      </c>
      <c r="JR92" s="133"/>
      <c r="JS92" s="133"/>
      <c r="JW92" s="124"/>
      <c r="JY92" s="125"/>
      <c r="JZ92" t="s">
        <v>338</v>
      </c>
      <c r="KD92" s="133"/>
      <c r="KE92" s="133"/>
      <c r="KI92" s="124"/>
      <c r="KK92" s="125"/>
      <c r="KL92" t="s">
        <v>338</v>
      </c>
    </row>
    <row r="93" spans="2:298">
      <c r="B93" t="s">
        <v>377</v>
      </c>
      <c r="F93" s="132"/>
      <c r="G93" s="133"/>
      <c r="K93" s="124"/>
      <c r="M93" s="125"/>
      <c r="N93" t="s">
        <v>339</v>
      </c>
      <c r="R93" s="133"/>
      <c r="S93" s="133"/>
      <c r="W93" s="124"/>
      <c r="Y93" s="125"/>
      <c r="Z93" t="s">
        <v>339</v>
      </c>
      <c r="AD93" s="133"/>
      <c r="AE93" s="133"/>
      <c r="AI93" s="124"/>
      <c r="AK93" s="125"/>
      <c r="AL93" t="s">
        <v>339</v>
      </c>
      <c r="AP93" s="133"/>
      <c r="AQ93" s="133"/>
      <c r="AU93" s="124"/>
      <c r="AW93" s="125"/>
      <c r="AX93" t="s">
        <v>339</v>
      </c>
      <c r="BB93" s="133"/>
      <c r="BC93" s="133"/>
      <c r="BG93" s="124"/>
      <c r="BI93" s="125"/>
      <c r="BJ93" s="125"/>
      <c r="BK93" s="125"/>
      <c r="BL93" t="s">
        <v>339</v>
      </c>
      <c r="BP93" s="133"/>
      <c r="BQ93" s="133"/>
      <c r="BU93" s="124"/>
      <c r="BW93" s="125"/>
      <c r="BX93" t="s">
        <v>339</v>
      </c>
      <c r="CB93" s="133"/>
      <c r="CC93" s="133"/>
      <c r="CG93" s="124"/>
      <c r="CI93" s="125"/>
      <c r="CJ93" t="s">
        <v>339</v>
      </c>
      <c r="CN93" s="133"/>
      <c r="CO93" s="133"/>
      <c r="CS93" s="124"/>
      <c r="CU93" s="125"/>
      <c r="CV93" t="s">
        <v>339</v>
      </c>
      <c r="CZ93" s="133"/>
      <c r="DA93" s="133"/>
      <c r="DE93" s="124"/>
      <c r="DG93" s="125"/>
      <c r="DH93" t="s">
        <v>339</v>
      </c>
      <c r="DL93" s="133"/>
      <c r="DM93" s="133"/>
      <c r="DQ93" s="124"/>
      <c r="DS93" s="125"/>
      <c r="DT93" s="125"/>
      <c r="DU93" s="125"/>
      <c r="DV93" t="s">
        <v>339</v>
      </c>
      <c r="DZ93" s="133"/>
      <c r="EA93" s="133"/>
      <c r="EE93" s="124"/>
      <c r="EG93" s="125"/>
      <c r="EH93" t="s">
        <v>339</v>
      </c>
      <c r="EL93" s="133"/>
      <c r="EM93" s="133"/>
      <c r="EQ93" s="124"/>
      <c r="ES93" s="125"/>
      <c r="ET93" t="s">
        <v>339</v>
      </c>
      <c r="EX93" s="133"/>
      <c r="EY93" s="133"/>
      <c r="FC93" s="124"/>
      <c r="FE93" s="125"/>
      <c r="FF93" t="s">
        <v>339</v>
      </c>
      <c r="FJ93" s="133"/>
      <c r="FK93" s="133"/>
      <c r="FO93" s="124"/>
      <c r="FQ93" s="125"/>
      <c r="FR93" t="s">
        <v>339</v>
      </c>
      <c r="FV93" s="133"/>
      <c r="FW93" s="133"/>
      <c r="GA93" s="124"/>
      <c r="GC93" s="125"/>
      <c r="GD93" s="125"/>
      <c r="GE93" s="125"/>
      <c r="GF93" t="s">
        <v>339</v>
      </c>
      <c r="GJ93" s="133"/>
      <c r="GK93" s="133"/>
      <c r="GO93" s="124"/>
      <c r="GQ93" s="125"/>
      <c r="GR93" t="s">
        <v>339</v>
      </c>
      <c r="GV93" s="133"/>
      <c r="GW93" s="133"/>
      <c r="HA93" s="124"/>
      <c r="HC93" s="125"/>
      <c r="HD93" t="s">
        <v>339</v>
      </c>
      <c r="HH93" s="133"/>
      <c r="HI93" s="133"/>
      <c r="HM93" s="124"/>
      <c r="HO93" s="125"/>
      <c r="HP93" t="s">
        <v>339</v>
      </c>
      <c r="HT93" s="133"/>
      <c r="HU93" s="133"/>
      <c r="HY93" s="124"/>
      <c r="IA93" s="125"/>
      <c r="IB93" t="s">
        <v>339</v>
      </c>
      <c r="IF93" s="133"/>
      <c r="IG93" s="133"/>
      <c r="IK93" s="124"/>
      <c r="IM93" s="125"/>
      <c r="IN93" s="125"/>
      <c r="IO93" s="125"/>
      <c r="IP93" t="s">
        <v>339</v>
      </c>
      <c r="IT93" s="133"/>
      <c r="IU93" s="133"/>
      <c r="IY93" s="124"/>
      <c r="JA93" s="125"/>
      <c r="JB93" t="s">
        <v>339</v>
      </c>
      <c r="JF93" s="133"/>
      <c r="JG93" s="133"/>
      <c r="JK93" s="124"/>
      <c r="JM93" s="125"/>
      <c r="JN93" t="s">
        <v>339</v>
      </c>
      <c r="JR93" s="133"/>
      <c r="JS93" s="133"/>
      <c r="JW93" s="124"/>
      <c r="JY93" s="125"/>
      <c r="JZ93" t="s">
        <v>339</v>
      </c>
      <c r="KD93" s="133"/>
      <c r="KE93" s="133"/>
      <c r="KI93" s="124"/>
      <c r="KK93" s="125"/>
      <c r="KL93" t="s">
        <v>339</v>
      </c>
    </row>
    <row r="94" spans="2:298">
      <c r="B94" t="s">
        <v>378</v>
      </c>
      <c r="F94" s="132"/>
      <c r="G94" s="133"/>
      <c r="K94" s="124"/>
      <c r="M94" s="125"/>
      <c r="N94" t="s">
        <v>340</v>
      </c>
      <c r="R94" s="133"/>
      <c r="S94" s="133"/>
      <c r="W94" s="124"/>
      <c r="Y94" s="125"/>
      <c r="Z94" t="s">
        <v>340</v>
      </c>
      <c r="AD94" s="133"/>
      <c r="AE94" s="133"/>
      <c r="AI94" s="124"/>
      <c r="AK94" s="125"/>
      <c r="AL94" t="s">
        <v>340</v>
      </c>
      <c r="AP94" s="133"/>
      <c r="AQ94" s="133"/>
      <c r="AU94" s="124"/>
      <c r="AW94" s="125"/>
      <c r="AX94" t="s">
        <v>340</v>
      </c>
      <c r="BB94" s="133"/>
      <c r="BC94" s="133"/>
      <c r="BG94" s="124"/>
      <c r="BI94" s="125"/>
      <c r="BJ94" s="125"/>
      <c r="BK94" s="125"/>
      <c r="BL94" t="s">
        <v>340</v>
      </c>
      <c r="BP94" s="133"/>
      <c r="BQ94" s="133"/>
      <c r="BU94" s="124"/>
      <c r="BW94" s="125"/>
      <c r="BX94" t="s">
        <v>340</v>
      </c>
      <c r="CB94" s="133"/>
      <c r="CC94" s="133"/>
      <c r="CG94" s="124"/>
      <c r="CI94" s="125"/>
      <c r="CJ94" t="s">
        <v>340</v>
      </c>
      <c r="CN94" s="133"/>
      <c r="CO94" s="133"/>
      <c r="CS94" s="124"/>
      <c r="CU94" s="125"/>
      <c r="CV94" t="s">
        <v>340</v>
      </c>
      <c r="CZ94" s="133"/>
      <c r="DA94" s="133"/>
      <c r="DE94" s="124"/>
      <c r="DG94" s="125"/>
      <c r="DH94" t="s">
        <v>340</v>
      </c>
      <c r="DL94" s="133"/>
      <c r="DM94" s="133"/>
      <c r="DQ94" s="124"/>
      <c r="DS94" s="125"/>
      <c r="DT94" s="125"/>
      <c r="DU94" s="125"/>
      <c r="DV94" t="s">
        <v>340</v>
      </c>
      <c r="DZ94" s="133"/>
      <c r="EA94" s="133"/>
      <c r="EE94" s="124"/>
      <c r="EG94" s="125"/>
      <c r="EH94" t="s">
        <v>340</v>
      </c>
      <c r="EL94" s="133"/>
      <c r="EM94" s="133"/>
      <c r="EQ94" s="124"/>
      <c r="ES94" s="125"/>
      <c r="ET94" t="s">
        <v>340</v>
      </c>
      <c r="EX94" s="133"/>
      <c r="EY94" s="133"/>
      <c r="FC94" s="124"/>
      <c r="FE94" s="125"/>
      <c r="FF94" t="s">
        <v>340</v>
      </c>
      <c r="FJ94" s="133"/>
      <c r="FK94" s="133"/>
      <c r="FO94" s="124"/>
      <c r="FQ94" s="125"/>
      <c r="FR94" t="s">
        <v>340</v>
      </c>
      <c r="FV94" s="133"/>
      <c r="FW94" s="133"/>
      <c r="GA94" s="124"/>
      <c r="GC94" s="125"/>
      <c r="GD94" s="125"/>
      <c r="GE94" s="125"/>
      <c r="GF94" t="s">
        <v>340</v>
      </c>
      <c r="GJ94" s="133"/>
      <c r="GK94" s="133"/>
      <c r="GO94" s="124"/>
      <c r="GQ94" s="125"/>
      <c r="GR94" t="s">
        <v>340</v>
      </c>
      <c r="GV94" s="133"/>
      <c r="GW94" s="133"/>
      <c r="HA94" s="124"/>
      <c r="HC94" s="125"/>
      <c r="HD94" t="s">
        <v>340</v>
      </c>
      <c r="HH94" s="133"/>
      <c r="HI94" s="133"/>
      <c r="HM94" s="124"/>
      <c r="HO94" s="125"/>
      <c r="HP94" t="s">
        <v>340</v>
      </c>
      <c r="HT94" s="133"/>
      <c r="HU94" s="133"/>
      <c r="HY94" s="124"/>
      <c r="IA94" s="125"/>
      <c r="IB94" t="s">
        <v>340</v>
      </c>
      <c r="IF94" s="133"/>
      <c r="IG94" s="133"/>
      <c r="IK94" s="124"/>
      <c r="IM94" s="125"/>
      <c r="IN94" s="125"/>
      <c r="IO94" s="125"/>
      <c r="IP94" t="s">
        <v>340</v>
      </c>
      <c r="IT94" s="133"/>
      <c r="IU94" s="133"/>
      <c r="IY94" s="124"/>
      <c r="JA94" s="125"/>
      <c r="JB94" t="s">
        <v>340</v>
      </c>
      <c r="JF94" s="133"/>
      <c r="JG94" s="133"/>
      <c r="JK94" s="124"/>
      <c r="JM94" s="125"/>
      <c r="JN94" t="s">
        <v>340</v>
      </c>
      <c r="JR94" s="133"/>
      <c r="JS94" s="133"/>
      <c r="JW94" s="124"/>
      <c r="JY94" s="125"/>
      <c r="JZ94" t="s">
        <v>340</v>
      </c>
      <c r="KD94" s="133"/>
      <c r="KE94" s="133"/>
      <c r="KI94" s="124"/>
      <c r="KK94" s="125"/>
      <c r="KL94" t="s">
        <v>340</v>
      </c>
    </row>
    <row r="95" spans="2:298">
      <c r="B95" t="s">
        <v>379</v>
      </c>
      <c r="F95" s="132"/>
      <c r="G95" s="133"/>
      <c r="K95" s="124"/>
      <c r="M95" s="125"/>
      <c r="N95" t="s">
        <v>341</v>
      </c>
      <c r="R95" s="133"/>
      <c r="S95" s="133"/>
      <c r="W95" s="124"/>
      <c r="Y95" s="125"/>
      <c r="Z95" t="s">
        <v>341</v>
      </c>
      <c r="AD95" s="133"/>
      <c r="AE95" s="133"/>
      <c r="AI95" s="124"/>
      <c r="AK95" s="125"/>
      <c r="AL95" t="s">
        <v>341</v>
      </c>
      <c r="AP95" s="133"/>
      <c r="AQ95" s="133"/>
      <c r="AU95" s="124"/>
      <c r="AW95" s="125"/>
      <c r="AX95" t="s">
        <v>341</v>
      </c>
      <c r="BB95" s="133"/>
      <c r="BC95" s="133"/>
      <c r="BG95" s="124"/>
      <c r="BI95" s="125"/>
      <c r="BJ95" s="125"/>
      <c r="BK95" s="125"/>
      <c r="BL95" t="s">
        <v>341</v>
      </c>
      <c r="BP95" s="133"/>
      <c r="BQ95" s="133"/>
      <c r="BU95" s="124"/>
      <c r="BW95" s="125"/>
      <c r="BX95" t="s">
        <v>341</v>
      </c>
      <c r="CB95" s="133"/>
      <c r="CC95" s="133"/>
      <c r="CG95" s="124"/>
      <c r="CI95" s="125"/>
      <c r="CJ95" t="s">
        <v>341</v>
      </c>
      <c r="CN95" s="133"/>
      <c r="CO95" s="133"/>
      <c r="CS95" s="124"/>
      <c r="CU95" s="125"/>
      <c r="CV95" t="s">
        <v>341</v>
      </c>
      <c r="CZ95" s="133"/>
      <c r="DA95" s="133"/>
      <c r="DE95" s="124"/>
      <c r="DG95" s="125"/>
      <c r="DH95" t="s">
        <v>341</v>
      </c>
      <c r="DL95" s="133"/>
      <c r="DM95" s="133"/>
      <c r="DQ95" s="124"/>
      <c r="DS95" s="125"/>
      <c r="DT95" s="125"/>
      <c r="DU95" s="125"/>
      <c r="DV95" t="s">
        <v>341</v>
      </c>
      <c r="DZ95" s="133"/>
      <c r="EA95" s="133"/>
      <c r="EE95" s="124"/>
      <c r="EG95" s="125"/>
      <c r="EH95" t="s">
        <v>341</v>
      </c>
      <c r="EL95" s="133"/>
      <c r="EM95" s="133"/>
      <c r="EQ95" s="124"/>
      <c r="ES95" s="125"/>
      <c r="ET95" t="s">
        <v>341</v>
      </c>
      <c r="EX95" s="133"/>
      <c r="EY95" s="133"/>
      <c r="FC95" s="124"/>
      <c r="FE95" s="125"/>
      <c r="FF95" t="s">
        <v>341</v>
      </c>
      <c r="FJ95" s="133"/>
      <c r="FK95" s="133"/>
      <c r="FO95" s="124"/>
      <c r="FQ95" s="125"/>
      <c r="FR95" t="s">
        <v>341</v>
      </c>
      <c r="FV95" s="133"/>
      <c r="FW95" s="133"/>
      <c r="GA95" s="124"/>
      <c r="GC95" s="125"/>
      <c r="GD95" s="125"/>
      <c r="GE95" s="125"/>
      <c r="GF95" t="s">
        <v>341</v>
      </c>
      <c r="GJ95" s="133"/>
      <c r="GK95" s="133"/>
      <c r="GO95" s="124"/>
      <c r="GQ95" s="125"/>
      <c r="GR95" t="s">
        <v>341</v>
      </c>
      <c r="GV95" s="133"/>
      <c r="GW95" s="133"/>
      <c r="HA95" s="124"/>
      <c r="HC95" s="125"/>
      <c r="HD95" t="s">
        <v>341</v>
      </c>
      <c r="HH95" s="133"/>
      <c r="HI95" s="133"/>
      <c r="HM95" s="124"/>
      <c r="HO95" s="125"/>
      <c r="HP95" t="s">
        <v>341</v>
      </c>
      <c r="HT95" s="133"/>
      <c r="HU95" s="133"/>
      <c r="HY95" s="124"/>
      <c r="IA95" s="125"/>
      <c r="IB95" t="s">
        <v>341</v>
      </c>
      <c r="IF95" s="133"/>
      <c r="IG95" s="133"/>
      <c r="IK95" s="124"/>
      <c r="IM95" s="125"/>
      <c r="IN95" s="125"/>
      <c r="IO95" s="125"/>
      <c r="IP95" t="s">
        <v>341</v>
      </c>
      <c r="IT95" s="133"/>
      <c r="IU95" s="133"/>
      <c r="IY95" s="124"/>
      <c r="JA95" s="125"/>
      <c r="JB95" t="s">
        <v>341</v>
      </c>
      <c r="JF95" s="133"/>
      <c r="JG95" s="133"/>
      <c r="JK95" s="124"/>
      <c r="JM95" s="125"/>
      <c r="JN95" t="s">
        <v>341</v>
      </c>
      <c r="JR95" s="133"/>
      <c r="JS95" s="133"/>
      <c r="JW95" s="124"/>
      <c r="JY95" s="125"/>
      <c r="JZ95" t="s">
        <v>341</v>
      </c>
      <c r="KD95" s="133"/>
      <c r="KE95" s="133"/>
      <c r="KI95" s="124"/>
      <c r="KK95" s="125"/>
      <c r="KL95" t="s">
        <v>341</v>
      </c>
    </row>
    <row r="96" spans="2:298">
      <c r="B96" t="s">
        <v>380</v>
      </c>
      <c r="F96" s="132"/>
      <c r="G96" s="133"/>
      <c r="K96" s="124"/>
      <c r="M96" s="125"/>
      <c r="N96" t="s">
        <v>342</v>
      </c>
      <c r="R96" s="133"/>
      <c r="S96" s="133"/>
      <c r="W96" s="124"/>
      <c r="Y96" s="125"/>
      <c r="Z96" t="s">
        <v>342</v>
      </c>
      <c r="AD96" s="133"/>
      <c r="AE96" s="133"/>
      <c r="AI96" s="124"/>
      <c r="AK96" s="125"/>
      <c r="AL96" t="s">
        <v>342</v>
      </c>
      <c r="AP96" s="133"/>
      <c r="AQ96" s="133"/>
      <c r="AU96" s="124"/>
      <c r="AW96" s="125"/>
      <c r="AX96" t="s">
        <v>342</v>
      </c>
      <c r="BB96" s="133"/>
      <c r="BC96" s="133"/>
      <c r="BG96" s="124"/>
      <c r="BI96" s="125"/>
      <c r="BJ96" s="125"/>
      <c r="BK96" s="125"/>
      <c r="BL96" t="s">
        <v>342</v>
      </c>
      <c r="BP96" s="133"/>
      <c r="BQ96" s="133"/>
      <c r="BU96" s="124"/>
      <c r="BW96" s="125"/>
      <c r="BX96" t="s">
        <v>342</v>
      </c>
      <c r="CB96" s="133"/>
      <c r="CC96" s="133"/>
      <c r="CG96" s="124"/>
      <c r="CI96" s="125"/>
      <c r="CJ96" t="s">
        <v>342</v>
      </c>
      <c r="CN96" s="133"/>
      <c r="CO96" s="133"/>
      <c r="CS96" s="124"/>
      <c r="CU96" s="125"/>
      <c r="CV96" t="s">
        <v>342</v>
      </c>
      <c r="CZ96" s="133"/>
      <c r="DA96" s="133"/>
      <c r="DE96" s="124"/>
      <c r="DG96" s="125"/>
      <c r="DH96" t="s">
        <v>342</v>
      </c>
      <c r="DL96" s="133"/>
      <c r="DM96" s="133"/>
      <c r="DQ96" s="124"/>
      <c r="DS96" s="125"/>
      <c r="DT96" s="125"/>
      <c r="DU96" s="125"/>
      <c r="DV96" t="s">
        <v>342</v>
      </c>
      <c r="DZ96" s="133"/>
      <c r="EA96" s="133"/>
      <c r="EE96" s="124"/>
      <c r="EG96" s="125"/>
      <c r="EH96" t="s">
        <v>342</v>
      </c>
      <c r="EL96" s="133"/>
      <c r="EM96" s="133"/>
      <c r="EQ96" s="124"/>
      <c r="ES96" s="125"/>
      <c r="ET96" t="s">
        <v>342</v>
      </c>
      <c r="EX96" s="133"/>
      <c r="EY96" s="133"/>
      <c r="FC96" s="124"/>
      <c r="FE96" s="125"/>
      <c r="FF96" t="s">
        <v>342</v>
      </c>
      <c r="FJ96" s="133"/>
      <c r="FK96" s="133"/>
      <c r="FO96" s="124"/>
      <c r="FQ96" s="125"/>
      <c r="FR96" t="s">
        <v>342</v>
      </c>
      <c r="FV96" s="133"/>
      <c r="FW96" s="133"/>
      <c r="GA96" s="124"/>
      <c r="GC96" s="125"/>
      <c r="GD96" s="125"/>
      <c r="GE96" s="125"/>
      <c r="GF96" t="s">
        <v>342</v>
      </c>
      <c r="GJ96" s="133"/>
      <c r="GK96" s="133"/>
      <c r="GO96" s="124"/>
      <c r="GQ96" s="125"/>
      <c r="GR96" t="s">
        <v>342</v>
      </c>
      <c r="GV96" s="133"/>
      <c r="GW96" s="133"/>
      <c r="HA96" s="124"/>
      <c r="HC96" s="125"/>
      <c r="HD96" t="s">
        <v>342</v>
      </c>
      <c r="HH96" s="133"/>
      <c r="HI96" s="133"/>
      <c r="HM96" s="124"/>
      <c r="HO96" s="125"/>
      <c r="HP96" t="s">
        <v>342</v>
      </c>
      <c r="HT96" s="133"/>
      <c r="HU96" s="133"/>
      <c r="HY96" s="124"/>
      <c r="IA96" s="125"/>
      <c r="IB96" t="s">
        <v>342</v>
      </c>
      <c r="IF96" s="133"/>
      <c r="IG96" s="133"/>
      <c r="IK96" s="124"/>
      <c r="IM96" s="125"/>
      <c r="IN96" s="125"/>
      <c r="IO96" s="125"/>
      <c r="IP96" t="s">
        <v>342</v>
      </c>
      <c r="IT96" s="133"/>
      <c r="IU96" s="133"/>
      <c r="IY96" s="124"/>
      <c r="JA96" s="125"/>
      <c r="JB96" t="s">
        <v>342</v>
      </c>
      <c r="JF96" s="133"/>
      <c r="JG96" s="133"/>
      <c r="JK96" s="124"/>
      <c r="JM96" s="125"/>
      <c r="JN96" t="s">
        <v>342</v>
      </c>
      <c r="JR96" s="133"/>
      <c r="JS96" s="133"/>
      <c r="JW96" s="124"/>
      <c r="JY96" s="125"/>
      <c r="JZ96" t="s">
        <v>342</v>
      </c>
      <c r="KD96" s="133"/>
      <c r="KE96" s="133"/>
      <c r="KI96" s="124"/>
      <c r="KK96" s="125"/>
      <c r="KL96" t="s">
        <v>342</v>
      </c>
    </row>
    <row r="97" spans="2:298">
      <c r="B97" t="s">
        <v>381</v>
      </c>
      <c r="F97" s="132"/>
      <c r="G97" s="133"/>
      <c r="K97" s="124"/>
      <c r="M97" s="125"/>
      <c r="N97" t="s">
        <v>343</v>
      </c>
      <c r="R97" s="133"/>
      <c r="S97" s="133"/>
      <c r="W97" s="124"/>
      <c r="Y97" s="125"/>
      <c r="Z97" t="s">
        <v>343</v>
      </c>
      <c r="AD97" s="133"/>
      <c r="AE97" s="133"/>
      <c r="AI97" s="124"/>
      <c r="AK97" s="125"/>
      <c r="AL97" t="s">
        <v>343</v>
      </c>
      <c r="AP97" s="133"/>
      <c r="AQ97" s="133"/>
      <c r="AU97" s="124"/>
      <c r="AW97" s="125"/>
      <c r="AX97" t="s">
        <v>343</v>
      </c>
      <c r="BB97" s="133"/>
      <c r="BC97" s="133"/>
      <c r="BG97" s="124"/>
      <c r="BI97" s="125"/>
      <c r="BJ97" s="125"/>
      <c r="BK97" s="125"/>
      <c r="BL97" t="s">
        <v>343</v>
      </c>
      <c r="BP97" s="133"/>
      <c r="BQ97" s="133"/>
      <c r="BU97" s="124"/>
      <c r="BW97" s="125"/>
      <c r="BX97" t="s">
        <v>343</v>
      </c>
      <c r="CB97" s="133"/>
      <c r="CC97" s="133"/>
      <c r="CG97" s="124"/>
      <c r="CI97" s="125"/>
      <c r="CJ97" t="s">
        <v>343</v>
      </c>
      <c r="CN97" s="133"/>
      <c r="CO97" s="133"/>
      <c r="CS97" s="124"/>
      <c r="CU97" s="125"/>
      <c r="CV97" t="s">
        <v>343</v>
      </c>
      <c r="CZ97" s="133"/>
      <c r="DA97" s="133"/>
      <c r="DE97" s="124"/>
      <c r="DG97" s="125"/>
      <c r="DH97" t="s">
        <v>343</v>
      </c>
      <c r="DL97" s="133"/>
      <c r="DM97" s="133"/>
      <c r="DQ97" s="124"/>
      <c r="DS97" s="125"/>
      <c r="DT97" s="125"/>
      <c r="DU97" s="125"/>
      <c r="DV97" t="s">
        <v>343</v>
      </c>
      <c r="DZ97" s="133"/>
      <c r="EA97" s="133"/>
      <c r="EE97" s="124"/>
      <c r="EG97" s="125"/>
      <c r="EH97" t="s">
        <v>343</v>
      </c>
      <c r="EL97" s="133"/>
      <c r="EM97" s="133"/>
      <c r="EQ97" s="124"/>
      <c r="ES97" s="125"/>
      <c r="ET97" t="s">
        <v>343</v>
      </c>
      <c r="EX97" s="133"/>
      <c r="EY97" s="133"/>
      <c r="FC97" s="124"/>
      <c r="FE97" s="125"/>
      <c r="FF97" t="s">
        <v>343</v>
      </c>
      <c r="FJ97" s="133"/>
      <c r="FK97" s="133"/>
      <c r="FO97" s="124"/>
      <c r="FQ97" s="125"/>
      <c r="FR97" t="s">
        <v>343</v>
      </c>
      <c r="FV97" s="133"/>
      <c r="FW97" s="133"/>
      <c r="GA97" s="124"/>
      <c r="GC97" s="125"/>
      <c r="GD97" s="125"/>
      <c r="GE97" s="125"/>
      <c r="GF97" t="s">
        <v>343</v>
      </c>
      <c r="GJ97" s="133"/>
      <c r="GK97" s="133"/>
      <c r="GO97" s="124"/>
      <c r="GQ97" s="125"/>
      <c r="GR97" t="s">
        <v>343</v>
      </c>
      <c r="GV97" s="133"/>
      <c r="GW97" s="133"/>
      <c r="HA97" s="124"/>
      <c r="HC97" s="125"/>
      <c r="HD97" t="s">
        <v>343</v>
      </c>
      <c r="HH97" s="133"/>
      <c r="HI97" s="133"/>
      <c r="HM97" s="124"/>
      <c r="HO97" s="125"/>
      <c r="HP97" t="s">
        <v>343</v>
      </c>
      <c r="HT97" s="133"/>
      <c r="HU97" s="133"/>
      <c r="HY97" s="124"/>
      <c r="IA97" s="125"/>
      <c r="IB97" t="s">
        <v>343</v>
      </c>
      <c r="IF97" s="133"/>
      <c r="IG97" s="133"/>
      <c r="IK97" s="124"/>
      <c r="IM97" s="125"/>
      <c r="IN97" s="125"/>
      <c r="IO97" s="125"/>
      <c r="IP97" t="s">
        <v>343</v>
      </c>
      <c r="IT97" s="133"/>
      <c r="IU97" s="133"/>
      <c r="IY97" s="124"/>
      <c r="JA97" s="125"/>
      <c r="JB97" t="s">
        <v>343</v>
      </c>
      <c r="JF97" s="133"/>
      <c r="JG97" s="133"/>
      <c r="JK97" s="124"/>
      <c r="JM97" s="125"/>
      <c r="JN97" t="s">
        <v>343</v>
      </c>
      <c r="JR97" s="133"/>
      <c r="JS97" s="133"/>
      <c r="JW97" s="124"/>
      <c r="JY97" s="125"/>
      <c r="JZ97" t="s">
        <v>343</v>
      </c>
      <c r="KD97" s="133"/>
      <c r="KE97" s="133"/>
      <c r="KI97" s="124"/>
      <c r="KK97" s="125"/>
      <c r="KL97" t="s">
        <v>343</v>
      </c>
    </row>
    <row r="98" spans="2:298">
      <c r="B98" t="s">
        <v>344</v>
      </c>
      <c r="F98" s="132"/>
      <c r="G98" s="133"/>
      <c r="K98" s="124"/>
      <c r="M98" s="125"/>
      <c r="N98" t="s">
        <v>345</v>
      </c>
      <c r="R98" s="133"/>
      <c r="S98" s="133"/>
      <c r="W98" s="124"/>
      <c r="Y98" s="125"/>
      <c r="Z98" t="s">
        <v>345</v>
      </c>
      <c r="AD98" s="133"/>
      <c r="AE98" s="133"/>
      <c r="AI98" s="124"/>
      <c r="AK98" s="125"/>
      <c r="AL98" t="s">
        <v>345</v>
      </c>
      <c r="AP98" s="133"/>
      <c r="AQ98" s="133"/>
      <c r="AU98" s="124"/>
      <c r="AW98" s="125"/>
      <c r="AX98" t="s">
        <v>345</v>
      </c>
      <c r="BB98" s="133"/>
      <c r="BC98" s="133"/>
      <c r="BG98" s="124"/>
      <c r="BI98" s="125"/>
      <c r="BJ98" s="125"/>
      <c r="BK98" s="125"/>
      <c r="BL98" t="s">
        <v>345</v>
      </c>
      <c r="BP98" s="133"/>
      <c r="BQ98" s="133"/>
      <c r="BU98" s="124"/>
      <c r="BW98" s="125"/>
      <c r="BX98" t="s">
        <v>345</v>
      </c>
      <c r="CB98" s="133"/>
      <c r="CC98" s="133"/>
      <c r="CG98" s="124"/>
      <c r="CI98" s="125"/>
      <c r="CJ98" t="s">
        <v>345</v>
      </c>
      <c r="CN98" s="133"/>
      <c r="CO98" s="133"/>
      <c r="CS98" s="124"/>
      <c r="CU98" s="125"/>
      <c r="CV98" t="s">
        <v>345</v>
      </c>
      <c r="CZ98" s="133"/>
      <c r="DA98" s="133"/>
      <c r="DE98" s="124"/>
      <c r="DG98" s="125"/>
      <c r="DH98" t="s">
        <v>345</v>
      </c>
      <c r="DL98" s="133"/>
      <c r="DM98" s="133"/>
      <c r="DQ98" s="124"/>
      <c r="DS98" s="125"/>
      <c r="DT98" s="125"/>
      <c r="DU98" s="125"/>
      <c r="DV98" t="s">
        <v>345</v>
      </c>
      <c r="DZ98" s="133"/>
      <c r="EA98" s="133"/>
      <c r="EE98" s="124"/>
      <c r="EG98" s="125"/>
      <c r="EH98" t="s">
        <v>345</v>
      </c>
      <c r="EL98" s="133"/>
      <c r="EM98" s="133"/>
      <c r="EQ98" s="124"/>
      <c r="ES98" s="125"/>
      <c r="ET98" t="s">
        <v>345</v>
      </c>
      <c r="EX98" s="133"/>
      <c r="EY98" s="133"/>
      <c r="FC98" s="124"/>
      <c r="FE98" s="125"/>
      <c r="FF98" t="s">
        <v>345</v>
      </c>
      <c r="FJ98" s="133"/>
      <c r="FK98" s="133"/>
      <c r="FO98" s="124"/>
      <c r="FQ98" s="125"/>
      <c r="FR98" t="s">
        <v>345</v>
      </c>
      <c r="FV98" s="133"/>
      <c r="FW98" s="133"/>
      <c r="GA98" s="124"/>
      <c r="GC98" s="125"/>
      <c r="GD98" s="125"/>
      <c r="GE98" s="125"/>
      <c r="GF98" t="s">
        <v>345</v>
      </c>
      <c r="GJ98" s="133"/>
      <c r="GK98" s="133"/>
      <c r="GO98" s="124"/>
      <c r="GQ98" s="125"/>
      <c r="GR98" t="s">
        <v>345</v>
      </c>
      <c r="GV98" s="133"/>
      <c r="GW98" s="133"/>
      <c r="HA98" s="124"/>
      <c r="HC98" s="125"/>
      <c r="HD98" t="s">
        <v>345</v>
      </c>
      <c r="HH98" s="133"/>
      <c r="HI98" s="133"/>
      <c r="HM98" s="124"/>
      <c r="HO98" s="125"/>
      <c r="HP98" t="s">
        <v>345</v>
      </c>
      <c r="HT98" s="133"/>
      <c r="HU98" s="133"/>
      <c r="HY98" s="124"/>
      <c r="IA98" s="125"/>
      <c r="IB98" t="s">
        <v>345</v>
      </c>
      <c r="IF98" s="133"/>
      <c r="IG98" s="133"/>
      <c r="IK98" s="124"/>
      <c r="IM98" s="125"/>
      <c r="IN98" s="125"/>
      <c r="IO98" s="125"/>
      <c r="IP98" t="s">
        <v>345</v>
      </c>
      <c r="IT98" s="133"/>
      <c r="IU98" s="133"/>
      <c r="IY98" s="124"/>
      <c r="JA98" s="125"/>
      <c r="JB98" t="s">
        <v>345</v>
      </c>
      <c r="JF98" s="133"/>
      <c r="JG98" s="133"/>
      <c r="JK98" s="124"/>
      <c r="JM98" s="125"/>
      <c r="JN98" t="s">
        <v>345</v>
      </c>
      <c r="JR98" s="133"/>
      <c r="JS98" s="133"/>
      <c r="JW98" s="124"/>
      <c r="JY98" s="125"/>
      <c r="JZ98" t="s">
        <v>345</v>
      </c>
      <c r="KD98" s="133"/>
      <c r="KE98" s="133"/>
      <c r="KI98" s="124"/>
      <c r="KK98" s="125"/>
      <c r="KL98" t="s">
        <v>345</v>
      </c>
    </row>
    <row r="99" spans="2:298">
      <c r="B99" t="s">
        <v>346</v>
      </c>
      <c r="F99" s="132"/>
      <c r="G99" s="133"/>
      <c r="K99" s="124"/>
      <c r="M99" s="125"/>
      <c r="N99" t="s">
        <v>347</v>
      </c>
      <c r="R99" s="133"/>
      <c r="S99" s="133"/>
      <c r="W99" s="124"/>
      <c r="Y99" s="125"/>
      <c r="Z99" t="s">
        <v>347</v>
      </c>
      <c r="AD99" s="133"/>
      <c r="AE99" s="133"/>
      <c r="AI99" s="124"/>
      <c r="AK99" s="125"/>
      <c r="AL99" t="s">
        <v>347</v>
      </c>
      <c r="AP99" s="133"/>
      <c r="AQ99" s="133"/>
      <c r="AU99" s="124"/>
      <c r="AW99" s="125"/>
      <c r="AX99" t="s">
        <v>347</v>
      </c>
      <c r="BB99" s="133"/>
      <c r="BC99" s="133"/>
      <c r="BG99" s="124"/>
      <c r="BI99" s="125"/>
      <c r="BJ99" s="125"/>
      <c r="BK99" s="125"/>
      <c r="BL99" t="s">
        <v>347</v>
      </c>
      <c r="BP99" s="133"/>
      <c r="BQ99" s="133"/>
      <c r="BU99" s="124"/>
      <c r="BW99" s="125"/>
      <c r="BX99" t="s">
        <v>347</v>
      </c>
      <c r="CB99" s="133"/>
      <c r="CC99" s="133"/>
      <c r="CG99" s="124"/>
      <c r="CI99" s="125"/>
      <c r="CJ99" t="s">
        <v>347</v>
      </c>
      <c r="CN99" s="133"/>
      <c r="CO99" s="133"/>
      <c r="CS99" s="124"/>
      <c r="CU99" s="125"/>
      <c r="CV99" t="s">
        <v>347</v>
      </c>
      <c r="CZ99" s="133"/>
      <c r="DA99" s="133"/>
      <c r="DE99" s="124"/>
      <c r="DG99" s="125"/>
      <c r="DH99" t="s">
        <v>347</v>
      </c>
      <c r="DL99" s="133"/>
      <c r="DM99" s="133"/>
      <c r="DQ99" s="124"/>
      <c r="DS99" s="125"/>
      <c r="DT99" s="125"/>
      <c r="DU99" s="125"/>
      <c r="DV99" t="s">
        <v>347</v>
      </c>
      <c r="DZ99" s="133"/>
      <c r="EA99" s="133"/>
      <c r="EE99" s="124"/>
      <c r="EG99" s="125"/>
      <c r="EH99" t="s">
        <v>347</v>
      </c>
      <c r="EL99" s="133"/>
      <c r="EM99" s="133"/>
      <c r="EQ99" s="124"/>
      <c r="ES99" s="125"/>
      <c r="ET99" t="s">
        <v>347</v>
      </c>
      <c r="EX99" s="133"/>
      <c r="EY99" s="133"/>
      <c r="FC99" s="124"/>
      <c r="FE99" s="125"/>
      <c r="FF99" t="s">
        <v>347</v>
      </c>
      <c r="FJ99" s="133"/>
      <c r="FK99" s="133"/>
      <c r="FO99" s="124"/>
      <c r="FQ99" s="125"/>
      <c r="FR99" t="s">
        <v>347</v>
      </c>
      <c r="FV99" s="133"/>
      <c r="FW99" s="133"/>
      <c r="GA99" s="124"/>
      <c r="GC99" s="125"/>
      <c r="GD99" s="125"/>
      <c r="GE99" s="125"/>
      <c r="GF99" t="s">
        <v>347</v>
      </c>
      <c r="GJ99" s="133"/>
      <c r="GK99" s="133"/>
      <c r="GO99" s="124"/>
      <c r="GQ99" s="125"/>
      <c r="GR99" t="s">
        <v>347</v>
      </c>
      <c r="GV99" s="133"/>
      <c r="GW99" s="133"/>
      <c r="HA99" s="124"/>
      <c r="HC99" s="125"/>
      <c r="HD99" t="s">
        <v>347</v>
      </c>
      <c r="HH99" s="133"/>
      <c r="HI99" s="133"/>
      <c r="HM99" s="124"/>
      <c r="HO99" s="125"/>
      <c r="HP99" t="s">
        <v>347</v>
      </c>
      <c r="HT99" s="133"/>
      <c r="HU99" s="133"/>
      <c r="HY99" s="124"/>
      <c r="IA99" s="125"/>
      <c r="IB99" t="s">
        <v>347</v>
      </c>
      <c r="IF99" s="133"/>
      <c r="IG99" s="133"/>
      <c r="IK99" s="124"/>
      <c r="IM99" s="125"/>
      <c r="IN99" s="125"/>
      <c r="IO99" s="125"/>
      <c r="IP99" t="s">
        <v>347</v>
      </c>
      <c r="IT99" s="133"/>
      <c r="IU99" s="133"/>
      <c r="IY99" s="124"/>
      <c r="JA99" s="125"/>
      <c r="JB99" t="s">
        <v>347</v>
      </c>
      <c r="JF99" s="133"/>
      <c r="JG99" s="133"/>
      <c r="JK99" s="124"/>
      <c r="JM99" s="125"/>
      <c r="JN99" t="s">
        <v>347</v>
      </c>
      <c r="JR99" s="133"/>
      <c r="JS99" s="133"/>
      <c r="JW99" s="124"/>
      <c r="JY99" s="125"/>
      <c r="JZ99" t="s">
        <v>347</v>
      </c>
      <c r="KD99" s="133"/>
      <c r="KE99" s="133"/>
      <c r="KI99" s="124"/>
      <c r="KK99" s="125"/>
      <c r="KL99" t="s">
        <v>347</v>
      </c>
    </row>
    <row r="100" spans="2:298">
      <c r="B100" t="s">
        <v>348</v>
      </c>
      <c r="F100" s="132"/>
      <c r="G100" s="133"/>
      <c r="K100" s="124"/>
      <c r="M100" s="125"/>
      <c r="N100" t="s">
        <v>349</v>
      </c>
      <c r="R100" s="133"/>
      <c r="S100" s="133"/>
      <c r="W100" s="124"/>
      <c r="Y100" s="125"/>
      <c r="Z100" t="s">
        <v>349</v>
      </c>
      <c r="AD100" s="133"/>
      <c r="AE100" s="133"/>
      <c r="AI100" s="124"/>
      <c r="AK100" s="125"/>
      <c r="AL100" t="s">
        <v>349</v>
      </c>
      <c r="AP100" s="133"/>
      <c r="AQ100" s="133"/>
      <c r="AU100" s="124"/>
      <c r="AW100" s="125"/>
      <c r="AX100" t="s">
        <v>349</v>
      </c>
      <c r="BB100" s="133"/>
      <c r="BC100" s="133"/>
      <c r="BG100" s="124"/>
      <c r="BI100" s="125"/>
      <c r="BJ100" s="125"/>
      <c r="BK100" s="125"/>
      <c r="BL100" t="s">
        <v>349</v>
      </c>
      <c r="BP100" s="133"/>
      <c r="BQ100" s="133"/>
      <c r="BU100" s="124"/>
      <c r="BW100" s="125"/>
      <c r="BX100" t="s">
        <v>349</v>
      </c>
      <c r="CB100" s="133"/>
      <c r="CC100" s="133"/>
      <c r="CG100" s="124"/>
      <c r="CI100" s="125"/>
      <c r="CJ100" t="s">
        <v>349</v>
      </c>
      <c r="CN100" s="133"/>
      <c r="CO100" s="133"/>
      <c r="CS100" s="124"/>
      <c r="CU100" s="125"/>
      <c r="CV100" t="s">
        <v>349</v>
      </c>
      <c r="CZ100" s="133"/>
      <c r="DA100" s="133"/>
      <c r="DE100" s="124"/>
      <c r="DG100" s="125"/>
      <c r="DH100" t="s">
        <v>349</v>
      </c>
      <c r="DL100" s="133"/>
      <c r="DM100" s="133"/>
      <c r="DQ100" s="124"/>
      <c r="DS100" s="125"/>
      <c r="DT100" s="125"/>
      <c r="DU100" s="125"/>
      <c r="DV100" t="s">
        <v>349</v>
      </c>
      <c r="DZ100" s="133"/>
      <c r="EA100" s="133"/>
      <c r="EE100" s="124"/>
      <c r="EG100" s="125"/>
      <c r="EH100" t="s">
        <v>349</v>
      </c>
      <c r="EL100" s="133"/>
      <c r="EM100" s="133"/>
      <c r="EQ100" s="124"/>
      <c r="ES100" s="125"/>
      <c r="ET100" t="s">
        <v>349</v>
      </c>
      <c r="EX100" s="133"/>
      <c r="EY100" s="133"/>
      <c r="FC100" s="124"/>
      <c r="FE100" s="125"/>
      <c r="FF100" t="s">
        <v>349</v>
      </c>
      <c r="FJ100" s="133"/>
      <c r="FK100" s="133"/>
      <c r="FO100" s="124"/>
      <c r="FQ100" s="125"/>
      <c r="FR100" t="s">
        <v>349</v>
      </c>
      <c r="FV100" s="133"/>
      <c r="FW100" s="133"/>
      <c r="GA100" s="124"/>
      <c r="GC100" s="125"/>
      <c r="GD100" s="125"/>
      <c r="GE100" s="125"/>
      <c r="GF100" t="s">
        <v>349</v>
      </c>
      <c r="GJ100" s="133"/>
      <c r="GK100" s="133"/>
      <c r="GO100" s="124"/>
      <c r="GQ100" s="125"/>
      <c r="GR100" t="s">
        <v>349</v>
      </c>
      <c r="GV100" s="133"/>
      <c r="GW100" s="133"/>
      <c r="HA100" s="124"/>
      <c r="HC100" s="125"/>
      <c r="HD100" t="s">
        <v>349</v>
      </c>
      <c r="HH100" s="133"/>
      <c r="HI100" s="133"/>
      <c r="HM100" s="124"/>
      <c r="HO100" s="125"/>
      <c r="HP100" t="s">
        <v>349</v>
      </c>
      <c r="HT100" s="133"/>
      <c r="HU100" s="133"/>
      <c r="HY100" s="124"/>
      <c r="IA100" s="125"/>
      <c r="IB100" t="s">
        <v>349</v>
      </c>
      <c r="IF100" s="133"/>
      <c r="IG100" s="133"/>
      <c r="IK100" s="124"/>
      <c r="IM100" s="125"/>
      <c r="IN100" s="125"/>
      <c r="IO100" s="125"/>
      <c r="IP100" t="s">
        <v>349</v>
      </c>
      <c r="IT100" s="133"/>
      <c r="IU100" s="133"/>
      <c r="IY100" s="124"/>
      <c r="JA100" s="125"/>
      <c r="JB100" t="s">
        <v>349</v>
      </c>
      <c r="JF100" s="133"/>
      <c r="JG100" s="133"/>
      <c r="JK100" s="124"/>
      <c r="JM100" s="125"/>
      <c r="JN100" t="s">
        <v>349</v>
      </c>
      <c r="JR100" s="133"/>
      <c r="JS100" s="133"/>
      <c r="JW100" s="124"/>
      <c r="JY100" s="125"/>
      <c r="JZ100" t="s">
        <v>349</v>
      </c>
      <c r="KD100" s="133"/>
      <c r="KE100" s="133"/>
      <c r="KI100" s="124"/>
      <c r="KK100" s="125"/>
      <c r="KL100" t="s">
        <v>349</v>
      </c>
    </row>
    <row r="101" spans="2:298">
      <c r="B101" t="s">
        <v>350</v>
      </c>
      <c r="F101" s="132"/>
      <c r="G101" s="133"/>
      <c r="K101" s="124"/>
      <c r="M101" s="125"/>
      <c r="N101" t="s">
        <v>351</v>
      </c>
      <c r="R101" s="133"/>
      <c r="S101" s="133"/>
      <c r="W101" s="124"/>
      <c r="Y101" s="125"/>
      <c r="Z101" t="s">
        <v>351</v>
      </c>
      <c r="AD101" s="133"/>
      <c r="AE101" s="133"/>
      <c r="AI101" s="124"/>
      <c r="AK101" s="125"/>
      <c r="AL101" t="s">
        <v>351</v>
      </c>
      <c r="AP101" s="133"/>
      <c r="AQ101" s="133"/>
      <c r="AU101" s="124"/>
      <c r="AW101" s="125"/>
      <c r="AX101" t="s">
        <v>351</v>
      </c>
      <c r="BB101" s="133"/>
      <c r="BC101" s="133"/>
      <c r="BG101" s="124"/>
      <c r="BI101" s="125"/>
      <c r="BJ101" s="125"/>
      <c r="BK101" s="125"/>
      <c r="BL101" t="s">
        <v>351</v>
      </c>
      <c r="BP101" s="133"/>
      <c r="BQ101" s="133"/>
      <c r="BU101" s="124"/>
      <c r="BW101" s="125"/>
      <c r="BX101" t="s">
        <v>351</v>
      </c>
      <c r="CB101" s="133"/>
      <c r="CC101" s="133"/>
      <c r="CG101" s="124"/>
      <c r="CI101" s="125"/>
      <c r="CJ101" t="s">
        <v>351</v>
      </c>
      <c r="CN101" s="133"/>
      <c r="CO101" s="133"/>
      <c r="CS101" s="124"/>
      <c r="CU101" s="125"/>
      <c r="CV101" t="s">
        <v>351</v>
      </c>
      <c r="CZ101" s="133"/>
      <c r="DA101" s="133"/>
      <c r="DE101" s="124"/>
      <c r="DG101" s="125"/>
      <c r="DH101" t="s">
        <v>351</v>
      </c>
      <c r="DL101" s="133"/>
      <c r="DM101" s="133"/>
      <c r="DQ101" s="124"/>
      <c r="DS101" s="125"/>
      <c r="DT101" s="125"/>
      <c r="DU101" s="125"/>
      <c r="DV101" t="s">
        <v>351</v>
      </c>
      <c r="DZ101" s="133"/>
      <c r="EA101" s="133"/>
      <c r="EE101" s="124"/>
      <c r="EG101" s="125"/>
      <c r="EH101" t="s">
        <v>351</v>
      </c>
      <c r="EL101" s="133"/>
      <c r="EM101" s="133"/>
      <c r="EQ101" s="124"/>
      <c r="ES101" s="125"/>
      <c r="ET101" t="s">
        <v>351</v>
      </c>
      <c r="EX101" s="133"/>
      <c r="EY101" s="133"/>
      <c r="FC101" s="124"/>
      <c r="FE101" s="125"/>
      <c r="FF101" t="s">
        <v>351</v>
      </c>
      <c r="FJ101" s="133"/>
      <c r="FK101" s="133"/>
      <c r="FO101" s="124"/>
      <c r="FQ101" s="125"/>
      <c r="FR101" t="s">
        <v>351</v>
      </c>
      <c r="FV101" s="133"/>
      <c r="FW101" s="133"/>
      <c r="GA101" s="124"/>
      <c r="GC101" s="125"/>
      <c r="GD101" s="125"/>
      <c r="GE101" s="125"/>
      <c r="GF101" t="s">
        <v>351</v>
      </c>
      <c r="GJ101" s="133"/>
      <c r="GK101" s="133"/>
      <c r="GO101" s="124"/>
      <c r="GQ101" s="125"/>
      <c r="GR101" t="s">
        <v>351</v>
      </c>
      <c r="GV101" s="133"/>
      <c r="GW101" s="133"/>
      <c r="HA101" s="124"/>
      <c r="HC101" s="125"/>
      <c r="HD101" t="s">
        <v>351</v>
      </c>
      <c r="HH101" s="133"/>
      <c r="HI101" s="133"/>
      <c r="HM101" s="124"/>
      <c r="HO101" s="125"/>
      <c r="HP101" t="s">
        <v>351</v>
      </c>
      <c r="HT101" s="133"/>
      <c r="HU101" s="133"/>
      <c r="HY101" s="124"/>
      <c r="IA101" s="125"/>
      <c r="IB101" t="s">
        <v>351</v>
      </c>
      <c r="IF101" s="133"/>
      <c r="IG101" s="133"/>
      <c r="IK101" s="124"/>
      <c r="IM101" s="125"/>
      <c r="IN101" s="125"/>
      <c r="IO101" s="125"/>
      <c r="IP101" t="s">
        <v>351</v>
      </c>
      <c r="IT101" s="133"/>
      <c r="IU101" s="133"/>
      <c r="IY101" s="124"/>
      <c r="JA101" s="125"/>
      <c r="JB101" t="s">
        <v>351</v>
      </c>
      <c r="JF101" s="133"/>
      <c r="JG101" s="133"/>
      <c r="JK101" s="124"/>
      <c r="JM101" s="125"/>
      <c r="JN101" t="s">
        <v>351</v>
      </c>
      <c r="JR101" s="133"/>
      <c r="JS101" s="133"/>
      <c r="JW101" s="124"/>
      <c r="JY101" s="125"/>
      <c r="JZ101" t="s">
        <v>351</v>
      </c>
      <c r="KD101" s="133"/>
      <c r="KE101" s="133"/>
      <c r="KI101" s="124"/>
      <c r="KK101" s="125"/>
      <c r="KL101" t="s">
        <v>351</v>
      </c>
    </row>
    <row r="102" spans="2:298">
      <c r="B102" t="s">
        <v>352</v>
      </c>
      <c r="F102" s="132"/>
      <c r="G102" s="133"/>
      <c r="K102" s="124"/>
      <c r="M102" s="125"/>
      <c r="N102" t="s">
        <v>353</v>
      </c>
      <c r="R102" s="133"/>
      <c r="S102" s="133"/>
      <c r="W102" s="124"/>
      <c r="Y102" s="125"/>
      <c r="Z102" t="s">
        <v>353</v>
      </c>
      <c r="AD102" s="133"/>
      <c r="AE102" s="133"/>
      <c r="AI102" s="124"/>
      <c r="AK102" s="125"/>
      <c r="AL102" t="s">
        <v>353</v>
      </c>
      <c r="AP102" s="133"/>
      <c r="AQ102" s="133"/>
      <c r="AU102" s="124"/>
      <c r="AW102" s="125"/>
      <c r="AX102" t="s">
        <v>353</v>
      </c>
      <c r="BB102" s="133"/>
      <c r="BC102" s="133"/>
      <c r="BG102" s="124"/>
      <c r="BI102" s="125"/>
      <c r="BJ102" s="125"/>
      <c r="BK102" s="125"/>
      <c r="BL102" t="s">
        <v>353</v>
      </c>
      <c r="BP102" s="133"/>
      <c r="BQ102" s="133"/>
      <c r="BU102" s="124"/>
      <c r="BW102" s="125"/>
      <c r="BX102" t="s">
        <v>353</v>
      </c>
      <c r="CB102" s="133"/>
      <c r="CC102" s="133"/>
      <c r="CG102" s="124"/>
      <c r="CI102" s="125"/>
      <c r="CJ102" t="s">
        <v>353</v>
      </c>
      <c r="CN102" s="133"/>
      <c r="CO102" s="133"/>
      <c r="CS102" s="124"/>
      <c r="CU102" s="125"/>
      <c r="CV102" t="s">
        <v>353</v>
      </c>
      <c r="CZ102" s="133"/>
      <c r="DA102" s="133"/>
      <c r="DE102" s="124"/>
      <c r="DG102" s="125"/>
      <c r="DH102" t="s">
        <v>353</v>
      </c>
      <c r="DL102" s="133"/>
      <c r="DM102" s="133"/>
      <c r="DQ102" s="124"/>
      <c r="DS102" s="125"/>
      <c r="DT102" s="125"/>
      <c r="DU102" s="125"/>
      <c r="DV102" t="s">
        <v>353</v>
      </c>
      <c r="DZ102" s="133"/>
      <c r="EA102" s="133"/>
      <c r="EE102" s="124"/>
      <c r="EG102" s="125"/>
      <c r="EH102" t="s">
        <v>353</v>
      </c>
      <c r="EL102" s="133"/>
      <c r="EM102" s="133"/>
      <c r="EQ102" s="124"/>
      <c r="ES102" s="125"/>
      <c r="ET102" t="s">
        <v>353</v>
      </c>
      <c r="EX102" s="133"/>
      <c r="EY102" s="133"/>
      <c r="FC102" s="124"/>
      <c r="FE102" s="125"/>
      <c r="FF102" t="s">
        <v>353</v>
      </c>
      <c r="FJ102" s="133"/>
      <c r="FK102" s="133"/>
      <c r="FO102" s="124"/>
      <c r="FQ102" s="125"/>
      <c r="FR102" t="s">
        <v>353</v>
      </c>
      <c r="FV102" s="133"/>
      <c r="FW102" s="133"/>
      <c r="GA102" s="124"/>
      <c r="GC102" s="125"/>
      <c r="GD102" s="125"/>
      <c r="GE102" s="125"/>
      <c r="GF102" t="s">
        <v>353</v>
      </c>
      <c r="GJ102" s="133"/>
      <c r="GK102" s="133"/>
      <c r="GO102" s="124"/>
      <c r="GQ102" s="125"/>
      <c r="GR102" t="s">
        <v>353</v>
      </c>
      <c r="GV102" s="133"/>
      <c r="GW102" s="133"/>
      <c r="HA102" s="124"/>
      <c r="HC102" s="125"/>
      <c r="HD102" t="s">
        <v>353</v>
      </c>
      <c r="HH102" s="133"/>
      <c r="HI102" s="133"/>
      <c r="HM102" s="124"/>
      <c r="HO102" s="125"/>
      <c r="HP102" t="s">
        <v>353</v>
      </c>
      <c r="HT102" s="133"/>
      <c r="HU102" s="133"/>
      <c r="HY102" s="124"/>
      <c r="IA102" s="125"/>
      <c r="IB102" t="s">
        <v>353</v>
      </c>
      <c r="IF102" s="133"/>
      <c r="IG102" s="133"/>
      <c r="IK102" s="124"/>
      <c r="IM102" s="125"/>
      <c r="IN102" s="125"/>
      <c r="IO102" s="125"/>
      <c r="IP102" t="s">
        <v>353</v>
      </c>
      <c r="IT102" s="133"/>
      <c r="IU102" s="133"/>
      <c r="IY102" s="124"/>
      <c r="JA102" s="125"/>
      <c r="JB102" t="s">
        <v>353</v>
      </c>
      <c r="JF102" s="133"/>
      <c r="JG102" s="133"/>
      <c r="JK102" s="124"/>
      <c r="JM102" s="125"/>
      <c r="JN102" t="s">
        <v>353</v>
      </c>
      <c r="JR102" s="133"/>
      <c r="JS102" s="133"/>
      <c r="JW102" s="124"/>
      <c r="JY102" s="125"/>
      <c r="JZ102" t="s">
        <v>353</v>
      </c>
      <c r="KD102" s="133"/>
      <c r="KE102" s="133"/>
      <c r="KI102" s="124"/>
      <c r="KK102" s="125"/>
      <c r="KL102" t="s">
        <v>353</v>
      </c>
    </row>
    <row r="103" spans="2:298">
      <c r="B103" t="s">
        <v>354</v>
      </c>
      <c r="F103" s="132"/>
      <c r="G103" s="133"/>
      <c r="K103" s="124"/>
      <c r="M103" s="125"/>
      <c r="N103" t="s">
        <v>355</v>
      </c>
      <c r="R103" s="133"/>
      <c r="S103" s="133"/>
      <c r="W103" s="124"/>
      <c r="Y103" s="125"/>
      <c r="Z103" t="s">
        <v>355</v>
      </c>
      <c r="AD103" s="133"/>
      <c r="AE103" s="133"/>
      <c r="AI103" s="124"/>
      <c r="AK103" s="125"/>
      <c r="AL103" t="s">
        <v>355</v>
      </c>
      <c r="AP103" s="133"/>
      <c r="AQ103" s="133"/>
      <c r="AU103" s="124"/>
      <c r="AW103" s="125"/>
      <c r="AX103" t="s">
        <v>355</v>
      </c>
      <c r="BB103" s="133"/>
      <c r="BC103" s="133"/>
      <c r="BG103" s="124"/>
      <c r="BI103" s="125"/>
      <c r="BJ103" s="125"/>
      <c r="BK103" s="125"/>
      <c r="BL103" t="s">
        <v>355</v>
      </c>
      <c r="BP103" s="133"/>
      <c r="BQ103" s="133"/>
      <c r="BU103" s="124"/>
      <c r="BW103" s="125"/>
      <c r="BX103" t="s">
        <v>355</v>
      </c>
      <c r="CB103" s="133"/>
      <c r="CC103" s="133"/>
      <c r="CG103" s="124"/>
      <c r="CI103" s="125"/>
      <c r="CJ103" t="s">
        <v>355</v>
      </c>
      <c r="CN103" s="133"/>
      <c r="CO103" s="133"/>
      <c r="CS103" s="124"/>
      <c r="CU103" s="125"/>
      <c r="CV103" t="s">
        <v>355</v>
      </c>
      <c r="CZ103" s="133"/>
      <c r="DA103" s="133"/>
      <c r="DE103" s="124"/>
      <c r="DG103" s="125"/>
      <c r="DH103" t="s">
        <v>355</v>
      </c>
      <c r="DL103" s="133"/>
      <c r="DM103" s="133"/>
      <c r="DQ103" s="124"/>
      <c r="DS103" s="125"/>
      <c r="DT103" s="125"/>
      <c r="DU103" s="125"/>
      <c r="DV103" t="s">
        <v>355</v>
      </c>
      <c r="DZ103" s="133"/>
      <c r="EA103" s="133"/>
      <c r="EE103" s="124"/>
      <c r="EG103" s="125"/>
      <c r="EH103" t="s">
        <v>355</v>
      </c>
      <c r="EL103" s="133"/>
      <c r="EM103" s="133"/>
      <c r="EQ103" s="124"/>
      <c r="ES103" s="125"/>
      <c r="ET103" t="s">
        <v>355</v>
      </c>
      <c r="EX103" s="133"/>
      <c r="EY103" s="133"/>
      <c r="FC103" s="124"/>
      <c r="FE103" s="125"/>
      <c r="FF103" t="s">
        <v>355</v>
      </c>
      <c r="FJ103" s="133"/>
      <c r="FK103" s="133"/>
      <c r="FO103" s="124"/>
      <c r="FQ103" s="125"/>
      <c r="FR103" t="s">
        <v>355</v>
      </c>
      <c r="FV103" s="133"/>
      <c r="FW103" s="133"/>
      <c r="GA103" s="124"/>
      <c r="GC103" s="125"/>
      <c r="GD103" s="125"/>
      <c r="GE103" s="125"/>
      <c r="GF103" t="s">
        <v>355</v>
      </c>
      <c r="GJ103" s="133"/>
      <c r="GK103" s="133"/>
      <c r="GO103" s="124"/>
      <c r="GQ103" s="125"/>
      <c r="GR103" t="s">
        <v>355</v>
      </c>
      <c r="GV103" s="133"/>
      <c r="GW103" s="133"/>
      <c r="HA103" s="124"/>
      <c r="HC103" s="125"/>
      <c r="HD103" t="s">
        <v>355</v>
      </c>
      <c r="HH103" s="133"/>
      <c r="HI103" s="133"/>
      <c r="HM103" s="124"/>
      <c r="HO103" s="125"/>
      <c r="HP103" t="s">
        <v>355</v>
      </c>
      <c r="HT103" s="133"/>
      <c r="HU103" s="133"/>
      <c r="HY103" s="124"/>
      <c r="IA103" s="125"/>
      <c r="IB103" t="s">
        <v>355</v>
      </c>
      <c r="IF103" s="133"/>
      <c r="IG103" s="133"/>
      <c r="IK103" s="124"/>
      <c r="IM103" s="125"/>
      <c r="IN103" s="125"/>
      <c r="IO103" s="125"/>
      <c r="IP103" t="s">
        <v>355</v>
      </c>
      <c r="IT103" s="133"/>
      <c r="IU103" s="133"/>
      <c r="IY103" s="124"/>
      <c r="JA103" s="125"/>
      <c r="JB103" t="s">
        <v>355</v>
      </c>
      <c r="JF103" s="133"/>
      <c r="JG103" s="133"/>
      <c r="JK103" s="124"/>
      <c r="JM103" s="125"/>
      <c r="JN103" t="s">
        <v>355</v>
      </c>
      <c r="JR103" s="133"/>
      <c r="JS103" s="133"/>
      <c r="JW103" s="124"/>
      <c r="JY103" s="125"/>
      <c r="JZ103" t="s">
        <v>355</v>
      </c>
      <c r="KD103" s="133"/>
      <c r="KE103" s="133"/>
      <c r="KI103" s="124"/>
      <c r="KK103" s="125"/>
      <c r="KL103" t="s">
        <v>355</v>
      </c>
    </row>
    <row r="104" spans="2:298">
      <c r="B104" t="s">
        <v>356</v>
      </c>
      <c r="F104" s="132"/>
      <c r="G104" s="133"/>
      <c r="K104" s="124"/>
      <c r="M104" s="125"/>
      <c r="N104" t="s">
        <v>357</v>
      </c>
      <c r="R104" s="133"/>
      <c r="S104" s="133"/>
      <c r="W104" s="124"/>
      <c r="Y104" s="125"/>
      <c r="Z104" t="s">
        <v>357</v>
      </c>
      <c r="AD104" s="133"/>
      <c r="AE104" s="133"/>
      <c r="AI104" s="124"/>
      <c r="AK104" s="125"/>
      <c r="AL104" t="s">
        <v>357</v>
      </c>
      <c r="AP104" s="133"/>
      <c r="AQ104" s="133"/>
      <c r="AU104" s="124"/>
      <c r="AW104" s="125"/>
      <c r="AX104" t="s">
        <v>357</v>
      </c>
      <c r="BB104" s="133"/>
      <c r="BC104" s="133"/>
      <c r="BG104" s="124"/>
      <c r="BI104" s="125"/>
      <c r="BJ104" s="125"/>
      <c r="BK104" s="125"/>
      <c r="BL104" t="s">
        <v>357</v>
      </c>
      <c r="BP104" s="133"/>
      <c r="BQ104" s="133"/>
      <c r="BU104" s="124"/>
      <c r="BW104" s="125"/>
      <c r="BX104" t="s">
        <v>357</v>
      </c>
      <c r="CB104" s="133"/>
      <c r="CC104" s="133"/>
      <c r="CG104" s="124"/>
      <c r="CI104" s="125"/>
      <c r="CJ104" t="s">
        <v>357</v>
      </c>
      <c r="CN104" s="133"/>
      <c r="CO104" s="133"/>
      <c r="CS104" s="124"/>
      <c r="CU104" s="125"/>
      <c r="CV104" t="s">
        <v>357</v>
      </c>
      <c r="CZ104" s="133"/>
      <c r="DA104" s="133"/>
      <c r="DE104" s="124"/>
      <c r="DG104" s="125"/>
      <c r="DH104" t="s">
        <v>357</v>
      </c>
      <c r="DL104" s="133"/>
      <c r="DM104" s="133"/>
      <c r="DQ104" s="124"/>
      <c r="DS104" s="125"/>
      <c r="DT104" s="125"/>
      <c r="DU104" s="125"/>
      <c r="DV104" t="s">
        <v>357</v>
      </c>
      <c r="DZ104" s="133"/>
      <c r="EA104" s="133"/>
      <c r="EE104" s="124"/>
      <c r="EG104" s="125"/>
      <c r="EH104" t="s">
        <v>357</v>
      </c>
      <c r="EL104" s="133"/>
      <c r="EM104" s="133"/>
      <c r="EQ104" s="124"/>
      <c r="ES104" s="125"/>
      <c r="ET104" t="s">
        <v>357</v>
      </c>
      <c r="EX104" s="133"/>
      <c r="EY104" s="133"/>
      <c r="FC104" s="124"/>
      <c r="FE104" s="125"/>
      <c r="FF104" t="s">
        <v>357</v>
      </c>
      <c r="FJ104" s="133"/>
      <c r="FK104" s="133"/>
      <c r="FO104" s="124"/>
      <c r="FQ104" s="125"/>
      <c r="FR104" t="s">
        <v>357</v>
      </c>
      <c r="FV104" s="133"/>
      <c r="FW104" s="133"/>
      <c r="GA104" s="124"/>
      <c r="GC104" s="125"/>
      <c r="GD104" s="125"/>
      <c r="GE104" s="125"/>
      <c r="GF104" t="s">
        <v>357</v>
      </c>
      <c r="GJ104" s="133"/>
      <c r="GK104" s="133"/>
      <c r="GO104" s="124"/>
      <c r="GQ104" s="125"/>
      <c r="GR104" t="s">
        <v>357</v>
      </c>
      <c r="GV104" s="133"/>
      <c r="GW104" s="133"/>
      <c r="HA104" s="124"/>
      <c r="HC104" s="125"/>
      <c r="HD104" t="s">
        <v>357</v>
      </c>
      <c r="HH104" s="133"/>
      <c r="HI104" s="133"/>
      <c r="HM104" s="124"/>
      <c r="HO104" s="125"/>
      <c r="HP104" t="s">
        <v>357</v>
      </c>
      <c r="HT104" s="133"/>
      <c r="HU104" s="133"/>
      <c r="HY104" s="124"/>
      <c r="IA104" s="125"/>
      <c r="IB104" t="s">
        <v>357</v>
      </c>
      <c r="IF104" s="133"/>
      <c r="IG104" s="133"/>
      <c r="IK104" s="124"/>
      <c r="IM104" s="125"/>
      <c r="IN104" s="125"/>
      <c r="IO104" s="125"/>
      <c r="IP104" t="s">
        <v>357</v>
      </c>
      <c r="IT104" s="133"/>
      <c r="IU104" s="133"/>
      <c r="IY104" s="124"/>
      <c r="JA104" s="125"/>
      <c r="JB104" t="s">
        <v>357</v>
      </c>
      <c r="JF104" s="133"/>
      <c r="JG104" s="133"/>
      <c r="JK104" s="124"/>
      <c r="JM104" s="125"/>
      <c r="JN104" t="s">
        <v>357</v>
      </c>
      <c r="JR104" s="133"/>
      <c r="JS104" s="133"/>
      <c r="JW104" s="124"/>
      <c r="JY104" s="125"/>
      <c r="JZ104" t="s">
        <v>357</v>
      </c>
      <c r="KD104" s="133"/>
      <c r="KE104" s="133"/>
      <c r="KI104" s="124"/>
      <c r="KK104" s="125"/>
      <c r="KL104" t="s">
        <v>357</v>
      </c>
    </row>
    <row r="105" spans="2:298">
      <c r="B105" s="134" t="s">
        <v>359</v>
      </c>
      <c r="F105" s="132"/>
      <c r="G105" s="133"/>
      <c r="K105" s="124"/>
      <c r="M105" s="125"/>
      <c r="N105" s="134" t="s">
        <v>359</v>
      </c>
      <c r="R105" s="133"/>
      <c r="S105" s="133"/>
      <c r="W105" s="124"/>
      <c r="Y105" s="125"/>
      <c r="Z105" s="134" t="s">
        <v>359</v>
      </c>
      <c r="AD105" s="133"/>
      <c r="AE105" s="133"/>
      <c r="AI105" s="124"/>
      <c r="AK105" s="125"/>
      <c r="AL105" s="134" t="s">
        <v>359</v>
      </c>
      <c r="AP105" s="133"/>
      <c r="AQ105" s="133"/>
      <c r="AU105" s="124"/>
      <c r="AW105" s="125"/>
      <c r="AX105" s="134" t="s">
        <v>359</v>
      </c>
      <c r="BB105" s="133"/>
      <c r="BC105" s="133"/>
      <c r="BG105" s="124"/>
      <c r="BI105" s="125"/>
      <c r="BJ105" s="125"/>
      <c r="BK105" s="125"/>
      <c r="BL105" s="134" t="s">
        <v>359</v>
      </c>
      <c r="BP105" s="133"/>
      <c r="BQ105" s="133"/>
      <c r="BU105" s="124"/>
      <c r="BW105" s="125"/>
      <c r="BX105" s="134" t="s">
        <v>359</v>
      </c>
      <c r="CB105" s="133"/>
      <c r="CC105" s="133"/>
      <c r="CG105" s="124"/>
      <c r="CI105" s="125"/>
      <c r="CJ105" s="134" t="s">
        <v>359</v>
      </c>
      <c r="CN105" s="133"/>
      <c r="CO105" s="133"/>
      <c r="CS105" s="124"/>
      <c r="CU105" s="125"/>
      <c r="CV105" s="134" t="s">
        <v>359</v>
      </c>
      <c r="CZ105" s="133"/>
      <c r="DA105" s="133"/>
      <c r="DE105" s="124"/>
      <c r="DG105" s="125"/>
      <c r="DH105" s="134" t="s">
        <v>359</v>
      </c>
      <c r="DL105" s="133"/>
      <c r="DM105" s="133"/>
      <c r="DQ105" s="124"/>
      <c r="DS105" s="125"/>
      <c r="DT105" s="125"/>
      <c r="DU105" s="125"/>
      <c r="DV105" s="134" t="s">
        <v>359</v>
      </c>
      <c r="DZ105" s="133"/>
      <c r="EA105" s="133"/>
      <c r="EE105" s="124"/>
      <c r="EG105" s="125"/>
      <c r="EH105" s="134" t="s">
        <v>359</v>
      </c>
      <c r="EL105" s="133"/>
      <c r="EM105" s="133"/>
      <c r="EQ105" s="124"/>
      <c r="ES105" s="125"/>
      <c r="ET105" s="134" t="s">
        <v>359</v>
      </c>
      <c r="EX105" s="133"/>
      <c r="EY105" s="133"/>
      <c r="FC105" s="124"/>
      <c r="FE105" s="125"/>
      <c r="FF105" s="134" t="s">
        <v>359</v>
      </c>
      <c r="FJ105" s="133"/>
      <c r="FK105" s="133"/>
      <c r="FO105" s="124"/>
      <c r="FQ105" s="125"/>
      <c r="FR105" s="134" t="s">
        <v>359</v>
      </c>
      <c r="FV105" s="133"/>
      <c r="FW105" s="133"/>
      <c r="GA105" s="124"/>
      <c r="GC105" s="125"/>
      <c r="GD105" s="125"/>
      <c r="GE105" s="125"/>
      <c r="GF105" s="134" t="s">
        <v>359</v>
      </c>
      <c r="GJ105" s="133"/>
      <c r="GK105" s="133"/>
      <c r="GO105" s="124"/>
      <c r="GQ105" s="125"/>
      <c r="GR105" s="134" t="s">
        <v>359</v>
      </c>
      <c r="GV105" s="133"/>
      <c r="GW105" s="133"/>
      <c r="HA105" s="124"/>
      <c r="HC105" s="125"/>
      <c r="HD105" s="134" t="s">
        <v>359</v>
      </c>
      <c r="HH105" s="133"/>
      <c r="HI105" s="133"/>
      <c r="HM105" s="124"/>
      <c r="HO105" s="125"/>
      <c r="HP105" s="134" t="s">
        <v>359</v>
      </c>
      <c r="HT105" s="133"/>
      <c r="HU105" s="133"/>
      <c r="HY105" s="124"/>
      <c r="IA105" s="125"/>
      <c r="IB105" s="134" t="s">
        <v>359</v>
      </c>
      <c r="IF105" s="133"/>
      <c r="IG105" s="133"/>
      <c r="IK105" s="124"/>
      <c r="IM105" s="125"/>
      <c r="IN105" s="125"/>
      <c r="IO105" s="125"/>
      <c r="IP105" s="134" t="s">
        <v>359</v>
      </c>
      <c r="IT105" s="133"/>
      <c r="IU105" s="133"/>
      <c r="IY105" s="124"/>
      <c r="JA105" s="125"/>
      <c r="JB105" s="134" t="s">
        <v>359</v>
      </c>
      <c r="JF105" s="133"/>
      <c r="JG105" s="133"/>
      <c r="JK105" s="124"/>
      <c r="JM105" s="125"/>
      <c r="JN105" s="134" t="s">
        <v>359</v>
      </c>
      <c r="JR105" s="133"/>
      <c r="JS105" s="133"/>
      <c r="JW105" s="124"/>
      <c r="JY105" s="125"/>
      <c r="JZ105" s="134" t="s">
        <v>359</v>
      </c>
      <c r="KD105" s="133"/>
      <c r="KE105" s="133"/>
      <c r="KI105" s="124"/>
      <c r="KK105" s="125"/>
      <c r="KL105" s="134" t="s">
        <v>359</v>
      </c>
    </row>
    <row r="106" spans="2:298">
      <c r="B106" s="134" t="s">
        <v>360</v>
      </c>
      <c r="F106" s="132"/>
      <c r="G106" s="133"/>
      <c r="K106" s="124"/>
      <c r="M106" s="125"/>
      <c r="N106" s="134" t="s">
        <v>361</v>
      </c>
      <c r="R106" s="133"/>
      <c r="S106" s="133"/>
      <c r="W106" s="124"/>
      <c r="Y106" s="125"/>
      <c r="Z106" s="134" t="s">
        <v>361</v>
      </c>
      <c r="AD106" s="133"/>
      <c r="AE106" s="133"/>
      <c r="AI106" s="124"/>
      <c r="AK106" s="125"/>
      <c r="AL106" s="134" t="s">
        <v>361</v>
      </c>
      <c r="AP106" s="133"/>
      <c r="AQ106" s="133"/>
      <c r="AU106" s="124"/>
      <c r="AW106" s="125"/>
      <c r="AX106" s="134" t="s">
        <v>361</v>
      </c>
      <c r="BB106" s="133"/>
      <c r="BC106" s="133"/>
      <c r="BG106" s="124"/>
      <c r="BI106" s="125"/>
      <c r="BJ106" s="125"/>
      <c r="BK106" s="125"/>
      <c r="BL106" s="134" t="s">
        <v>361</v>
      </c>
      <c r="BP106" s="133"/>
      <c r="BQ106" s="133"/>
      <c r="BU106" s="124"/>
      <c r="BW106" s="125"/>
      <c r="BX106" s="134" t="s">
        <v>361</v>
      </c>
      <c r="CB106" s="133"/>
      <c r="CC106" s="133"/>
      <c r="CG106" s="124"/>
      <c r="CI106" s="125"/>
      <c r="CJ106" s="134" t="s">
        <v>361</v>
      </c>
      <c r="CN106" s="133"/>
      <c r="CO106" s="133"/>
      <c r="CS106" s="124"/>
      <c r="CU106" s="125"/>
      <c r="CV106" s="134" t="s">
        <v>361</v>
      </c>
      <c r="CZ106" s="133"/>
      <c r="DA106" s="133"/>
      <c r="DE106" s="124"/>
      <c r="DG106" s="125"/>
      <c r="DH106" s="134" t="s">
        <v>361</v>
      </c>
      <c r="DL106" s="133"/>
      <c r="DM106" s="133"/>
      <c r="DQ106" s="124"/>
      <c r="DS106" s="125"/>
      <c r="DT106" s="125"/>
      <c r="DU106" s="125"/>
      <c r="DV106" s="134" t="s">
        <v>361</v>
      </c>
      <c r="DZ106" s="133"/>
      <c r="EA106" s="133"/>
      <c r="EE106" s="124"/>
      <c r="EG106" s="125"/>
      <c r="EH106" s="134" t="s">
        <v>361</v>
      </c>
      <c r="EL106" s="133"/>
      <c r="EM106" s="133"/>
      <c r="EQ106" s="124"/>
      <c r="ES106" s="125"/>
      <c r="ET106" s="134" t="s">
        <v>361</v>
      </c>
      <c r="EX106" s="133"/>
      <c r="EY106" s="133"/>
      <c r="FC106" s="124"/>
      <c r="FE106" s="125"/>
      <c r="FF106" s="134" t="s">
        <v>361</v>
      </c>
      <c r="FJ106" s="133"/>
      <c r="FK106" s="133"/>
      <c r="FO106" s="124"/>
      <c r="FQ106" s="125"/>
      <c r="FR106" s="134" t="s">
        <v>361</v>
      </c>
      <c r="FV106" s="133"/>
      <c r="FW106" s="133"/>
      <c r="GA106" s="124"/>
      <c r="GC106" s="125"/>
      <c r="GD106" s="125"/>
      <c r="GE106" s="125"/>
      <c r="GF106" s="134" t="s">
        <v>361</v>
      </c>
      <c r="GJ106" s="133"/>
      <c r="GK106" s="133"/>
      <c r="GO106" s="124"/>
      <c r="GQ106" s="125"/>
      <c r="GR106" s="134" t="s">
        <v>361</v>
      </c>
      <c r="GV106" s="133"/>
      <c r="GW106" s="133"/>
      <c r="HA106" s="124"/>
      <c r="HC106" s="125"/>
      <c r="HD106" s="134" t="s">
        <v>361</v>
      </c>
      <c r="HH106" s="133"/>
      <c r="HI106" s="133"/>
      <c r="HM106" s="124"/>
      <c r="HO106" s="125"/>
      <c r="HP106" s="134" t="s">
        <v>361</v>
      </c>
      <c r="HT106" s="133"/>
      <c r="HU106" s="133"/>
      <c r="HY106" s="124"/>
      <c r="IA106" s="125"/>
      <c r="IB106" s="134" t="s">
        <v>361</v>
      </c>
      <c r="IF106" s="133"/>
      <c r="IG106" s="133"/>
      <c r="IK106" s="124"/>
      <c r="IM106" s="125"/>
      <c r="IN106" s="125"/>
      <c r="IO106" s="125"/>
      <c r="IP106" s="134" t="s">
        <v>361</v>
      </c>
      <c r="IT106" s="133"/>
      <c r="IU106" s="133"/>
      <c r="IY106" s="124"/>
      <c r="JA106" s="125"/>
      <c r="JB106" s="134" t="s">
        <v>361</v>
      </c>
      <c r="JF106" s="133"/>
      <c r="JG106" s="133"/>
      <c r="JK106" s="124"/>
      <c r="JM106" s="125"/>
      <c r="JN106" s="134" t="s">
        <v>361</v>
      </c>
      <c r="JR106" s="133"/>
      <c r="JS106" s="133"/>
      <c r="JW106" s="124"/>
      <c r="JY106" s="125"/>
      <c r="JZ106" s="134" t="s">
        <v>361</v>
      </c>
      <c r="KD106" s="133"/>
      <c r="KE106" s="133"/>
      <c r="KI106" s="124"/>
      <c r="KK106" s="125"/>
      <c r="KL106" s="134" t="s">
        <v>361</v>
      </c>
    </row>
    <row r="107" spans="2:298">
      <c r="B107" s="134" t="s">
        <v>362</v>
      </c>
      <c r="F107" s="132"/>
      <c r="G107" s="133"/>
      <c r="K107" s="124"/>
      <c r="M107" s="125"/>
      <c r="N107" s="134" t="s">
        <v>362</v>
      </c>
      <c r="R107" s="133"/>
      <c r="S107" s="133"/>
      <c r="W107" s="124"/>
      <c r="Y107" s="125"/>
      <c r="Z107" s="134" t="s">
        <v>362</v>
      </c>
      <c r="AD107" s="133"/>
      <c r="AE107" s="133"/>
      <c r="AI107" s="124"/>
      <c r="AK107" s="125"/>
      <c r="AL107" s="134" t="s">
        <v>362</v>
      </c>
      <c r="AP107" s="133"/>
      <c r="AQ107" s="133"/>
      <c r="AU107" s="124"/>
      <c r="AW107" s="125"/>
      <c r="AX107" s="134" t="s">
        <v>362</v>
      </c>
      <c r="BB107" s="133"/>
      <c r="BC107" s="133"/>
      <c r="BG107" s="124"/>
      <c r="BI107" s="125"/>
      <c r="BJ107" s="125"/>
      <c r="BK107" s="125"/>
      <c r="BL107" s="134" t="s">
        <v>362</v>
      </c>
      <c r="BP107" s="133"/>
      <c r="BQ107" s="133"/>
      <c r="BU107" s="124"/>
      <c r="BW107" s="125"/>
      <c r="BX107" s="134" t="s">
        <v>362</v>
      </c>
      <c r="CB107" s="133"/>
      <c r="CC107" s="133"/>
      <c r="CG107" s="124"/>
      <c r="CI107" s="125"/>
      <c r="CJ107" s="134" t="s">
        <v>362</v>
      </c>
      <c r="CN107" s="133"/>
      <c r="CO107" s="133"/>
      <c r="CS107" s="124"/>
      <c r="CU107" s="125"/>
      <c r="CV107" s="134" t="s">
        <v>362</v>
      </c>
      <c r="CZ107" s="133"/>
      <c r="DA107" s="133"/>
      <c r="DE107" s="124"/>
      <c r="DG107" s="125"/>
      <c r="DH107" s="134" t="s">
        <v>362</v>
      </c>
      <c r="DL107" s="133"/>
      <c r="DM107" s="133"/>
      <c r="DQ107" s="124"/>
      <c r="DS107" s="125"/>
      <c r="DT107" s="125"/>
      <c r="DU107" s="125"/>
      <c r="DV107" s="134" t="s">
        <v>362</v>
      </c>
      <c r="DZ107" s="133"/>
      <c r="EA107" s="133"/>
      <c r="EE107" s="124"/>
      <c r="EG107" s="125"/>
      <c r="EH107" s="134" t="s">
        <v>362</v>
      </c>
      <c r="EL107" s="133"/>
      <c r="EM107" s="133"/>
      <c r="EQ107" s="124"/>
      <c r="ES107" s="125"/>
      <c r="ET107" s="134" t="s">
        <v>362</v>
      </c>
      <c r="EX107" s="133"/>
      <c r="EY107" s="133"/>
      <c r="FC107" s="124"/>
      <c r="FE107" s="125"/>
      <c r="FF107" s="134" t="s">
        <v>362</v>
      </c>
      <c r="FJ107" s="133"/>
      <c r="FK107" s="133"/>
      <c r="FO107" s="124"/>
      <c r="FQ107" s="125"/>
      <c r="FR107" s="134" t="s">
        <v>362</v>
      </c>
      <c r="FV107" s="133"/>
      <c r="FW107" s="133"/>
      <c r="GA107" s="124"/>
      <c r="GC107" s="125"/>
      <c r="GD107" s="125"/>
      <c r="GE107" s="125"/>
      <c r="GF107" s="134" t="s">
        <v>362</v>
      </c>
      <c r="GJ107" s="133"/>
      <c r="GK107" s="133"/>
      <c r="GO107" s="124"/>
      <c r="GQ107" s="125"/>
      <c r="GR107" s="134" t="s">
        <v>362</v>
      </c>
      <c r="GV107" s="133"/>
      <c r="GW107" s="133"/>
      <c r="HA107" s="124"/>
      <c r="HC107" s="125"/>
      <c r="HD107" s="134" t="s">
        <v>362</v>
      </c>
      <c r="HH107" s="133"/>
      <c r="HI107" s="133"/>
      <c r="HM107" s="124"/>
      <c r="HO107" s="125"/>
      <c r="HP107" s="134" t="s">
        <v>362</v>
      </c>
      <c r="HT107" s="133"/>
      <c r="HU107" s="133"/>
      <c r="HY107" s="124"/>
      <c r="IA107" s="125"/>
      <c r="IB107" s="134" t="s">
        <v>362</v>
      </c>
      <c r="IF107" s="133"/>
      <c r="IG107" s="133"/>
      <c r="IK107" s="124"/>
      <c r="IM107" s="125"/>
      <c r="IN107" s="125"/>
      <c r="IO107" s="125"/>
      <c r="IP107" s="134" t="s">
        <v>362</v>
      </c>
      <c r="IT107" s="133"/>
      <c r="IU107" s="133"/>
      <c r="IY107" s="124"/>
      <c r="JA107" s="125"/>
      <c r="JB107" s="134" t="s">
        <v>362</v>
      </c>
      <c r="JF107" s="133"/>
      <c r="JG107" s="133"/>
      <c r="JK107" s="124"/>
      <c r="JM107" s="125"/>
      <c r="JN107" s="134" t="s">
        <v>362</v>
      </c>
      <c r="JR107" s="133"/>
      <c r="JS107" s="133"/>
      <c r="JW107" s="124"/>
      <c r="JY107" s="125"/>
      <c r="JZ107" s="134" t="s">
        <v>362</v>
      </c>
      <c r="KD107" s="133"/>
      <c r="KE107" s="133"/>
      <c r="KI107" s="124"/>
      <c r="KK107" s="125"/>
      <c r="KL107" s="134" t="s">
        <v>362</v>
      </c>
    </row>
    <row r="108" spans="2:298">
      <c r="B108" s="134" t="s">
        <v>363</v>
      </c>
      <c r="F108" s="132"/>
      <c r="G108" s="133"/>
      <c r="K108" s="124"/>
      <c r="M108" s="125"/>
      <c r="N108" s="134" t="s">
        <v>363</v>
      </c>
      <c r="R108" s="133"/>
      <c r="S108" s="133"/>
      <c r="W108" s="124"/>
      <c r="Y108" s="125"/>
      <c r="Z108" s="134" t="s">
        <v>363</v>
      </c>
      <c r="AD108" s="133"/>
      <c r="AE108" s="133"/>
      <c r="AI108" s="124"/>
      <c r="AK108" s="125"/>
      <c r="AL108" s="134" t="s">
        <v>363</v>
      </c>
      <c r="AP108" s="133"/>
      <c r="AQ108" s="133"/>
      <c r="AU108" s="124"/>
      <c r="AW108" s="125"/>
      <c r="AX108" s="134" t="s">
        <v>363</v>
      </c>
      <c r="BB108" s="133"/>
      <c r="BC108" s="133"/>
      <c r="BG108" s="124"/>
      <c r="BI108" s="125"/>
      <c r="BJ108" s="125"/>
      <c r="BK108" s="125"/>
      <c r="BL108" s="134" t="s">
        <v>363</v>
      </c>
      <c r="BP108" s="133"/>
      <c r="BQ108" s="133"/>
      <c r="BU108" s="124"/>
      <c r="BW108" s="125"/>
      <c r="BX108" s="134" t="s">
        <v>363</v>
      </c>
      <c r="CB108" s="133"/>
      <c r="CC108" s="133"/>
      <c r="CG108" s="124"/>
      <c r="CI108" s="125"/>
      <c r="CJ108" s="134" t="s">
        <v>363</v>
      </c>
      <c r="CN108" s="133"/>
      <c r="CO108" s="133"/>
      <c r="CS108" s="124"/>
      <c r="CU108" s="125"/>
      <c r="CV108" s="134" t="s">
        <v>363</v>
      </c>
      <c r="CZ108" s="133"/>
      <c r="DA108" s="133"/>
      <c r="DE108" s="124"/>
      <c r="DG108" s="125"/>
      <c r="DH108" s="134" t="s">
        <v>363</v>
      </c>
      <c r="DL108" s="133"/>
      <c r="DM108" s="133"/>
      <c r="DQ108" s="124"/>
      <c r="DS108" s="125"/>
      <c r="DT108" s="125"/>
      <c r="DU108" s="125"/>
      <c r="DV108" s="134" t="s">
        <v>363</v>
      </c>
      <c r="DZ108" s="133"/>
      <c r="EA108" s="133"/>
      <c r="EE108" s="124"/>
      <c r="EG108" s="125"/>
      <c r="EH108" s="134" t="s">
        <v>363</v>
      </c>
      <c r="EL108" s="133"/>
      <c r="EM108" s="133"/>
      <c r="EQ108" s="124"/>
      <c r="ES108" s="125"/>
      <c r="ET108" s="134" t="s">
        <v>363</v>
      </c>
      <c r="EX108" s="133"/>
      <c r="EY108" s="133"/>
      <c r="FC108" s="124"/>
      <c r="FE108" s="125"/>
      <c r="FF108" s="134" t="s">
        <v>363</v>
      </c>
      <c r="FJ108" s="133"/>
      <c r="FK108" s="133"/>
      <c r="FO108" s="124"/>
      <c r="FQ108" s="125"/>
      <c r="FR108" s="134" t="s">
        <v>363</v>
      </c>
      <c r="FV108" s="133"/>
      <c r="FW108" s="133"/>
      <c r="GA108" s="124"/>
      <c r="GC108" s="125"/>
      <c r="GD108" s="125"/>
      <c r="GE108" s="125"/>
      <c r="GF108" s="134" t="s">
        <v>363</v>
      </c>
      <c r="GJ108" s="133"/>
      <c r="GK108" s="133"/>
      <c r="GO108" s="124"/>
      <c r="GQ108" s="125"/>
      <c r="GR108" s="134" t="s">
        <v>363</v>
      </c>
      <c r="GV108" s="133"/>
      <c r="GW108" s="133"/>
      <c r="HA108" s="124"/>
      <c r="HC108" s="125"/>
      <c r="HD108" s="134" t="s">
        <v>363</v>
      </c>
      <c r="HH108" s="133"/>
      <c r="HI108" s="133"/>
      <c r="HM108" s="124"/>
      <c r="HO108" s="125"/>
      <c r="HP108" s="134" t="s">
        <v>363</v>
      </c>
      <c r="HT108" s="133"/>
      <c r="HU108" s="133"/>
      <c r="HY108" s="124"/>
      <c r="IA108" s="125"/>
      <c r="IB108" s="134" t="s">
        <v>363</v>
      </c>
      <c r="IF108" s="133"/>
      <c r="IG108" s="133"/>
      <c r="IK108" s="124"/>
      <c r="IM108" s="125"/>
      <c r="IN108" s="125"/>
      <c r="IO108" s="125"/>
      <c r="IP108" s="134" t="s">
        <v>363</v>
      </c>
      <c r="IT108" s="133"/>
      <c r="IU108" s="133"/>
      <c r="IY108" s="124"/>
      <c r="JA108" s="125"/>
      <c r="JB108" s="134" t="s">
        <v>363</v>
      </c>
      <c r="JF108" s="133"/>
      <c r="JG108" s="133"/>
      <c r="JK108" s="124"/>
      <c r="JM108" s="125"/>
      <c r="JN108" s="134" t="s">
        <v>363</v>
      </c>
      <c r="JR108" s="133"/>
      <c r="JS108" s="133"/>
      <c r="JW108" s="124"/>
      <c r="JY108" s="125"/>
      <c r="JZ108" s="134" t="s">
        <v>363</v>
      </c>
      <c r="KD108" s="133"/>
      <c r="KE108" s="133"/>
      <c r="KI108" s="124"/>
      <c r="KK108" s="125"/>
      <c r="KL108" s="134" t="s">
        <v>363</v>
      </c>
    </row>
    <row r="109" spans="2:298">
      <c r="B109" s="134" t="s">
        <v>364</v>
      </c>
      <c r="F109" s="132"/>
      <c r="G109" s="133"/>
      <c r="K109" s="124"/>
      <c r="M109" s="125"/>
      <c r="N109" s="134" t="s">
        <v>364</v>
      </c>
      <c r="R109" s="133"/>
      <c r="S109" s="133"/>
      <c r="W109" s="124"/>
      <c r="Y109" s="125"/>
      <c r="Z109" s="134" t="s">
        <v>364</v>
      </c>
      <c r="AD109" s="133"/>
      <c r="AE109" s="133"/>
      <c r="AI109" s="124"/>
      <c r="AK109" s="125"/>
      <c r="AL109" s="134" t="s">
        <v>364</v>
      </c>
      <c r="AP109" s="133"/>
      <c r="AQ109" s="133"/>
      <c r="AU109" s="124"/>
      <c r="AW109" s="125"/>
      <c r="AX109" s="134" t="s">
        <v>364</v>
      </c>
      <c r="BB109" s="133"/>
      <c r="BC109" s="133"/>
      <c r="BG109" s="124"/>
      <c r="BI109" s="125"/>
      <c r="BJ109" s="125"/>
      <c r="BK109" s="125"/>
      <c r="BL109" s="134" t="s">
        <v>364</v>
      </c>
      <c r="BP109" s="133"/>
      <c r="BQ109" s="133"/>
      <c r="BU109" s="124"/>
      <c r="BW109" s="125"/>
      <c r="BX109" s="134" t="s">
        <v>364</v>
      </c>
      <c r="CB109" s="133"/>
      <c r="CC109" s="133"/>
      <c r="CG109" s="124"/>
      <c r="CI109" s="125"/>
      <c r="CJ109" s="134" t="s">
        <v>364</v>
      </c>
      <c r="CN109" s="133"/>
      <c r="CO109" s="133"/>
      <c r="CS109" s="124"/>
      <c r="CU109" s="125"/>
      <c r="CV109" s="134" t="s">
        <v>364</v>
      </c>
      <c r="CZ109" s="133"/>
      <c r="DA109" s="133"/>
      <c r="DE109" s="124"/>
      <c r="DG109" s="125"/>
      <c r="DH109" s="134" t="s">
        <v>364</v>
      </c>
      <c r="DL109" s="133"/>
      <c r="DM109" s="133"/>
      <c r="DQ109" s="124"/>
      <c r="DS109" s="125"/>
      <c r="DT109" s="125"/>
      <c r="DU109" s="125"/>
      <c r="DV109" s="134" t="s">
        <v>364</v>
      </c>
      <c r="DZ109" s="133"/>
      <c r="EA109" s="133"/>
      <c r="EE109" s="124"/>
      <c r="EG109" s="125"/>
      <c r="EH109" s="134" t="s">
        <v>364</v>
      </c>
      <c r="EL109" s="133"/>
      <c r="EM109" s="133"/>
      <c r="EQ109" s="124"/>
      <c r="ES109" s="125"/>
      <c r="ET109" s="134" t="s">
        <v>364</v>
      </c>
      <c r="EX109" s="133"/>
      <c r="EY109" s="133"/>
      <c r="FC109" s="124"/>
      <c r="FE109" s="125"/>
      <c r="FF109" s="134" t="s">
        <v>364</v>
      </c>
      <c r="FJ109" s="133"/>
      <c r="FK109" s="133"/>
      <c r="FO109" s="124"/>
      <c r="FQ109" s="125"/>
      <c r="FR109" s="134" t="s">
        <v>364</v>
      </c>
      <c r="FV109" s="133"/>
      <c r="FW109" s="133"/>
      <c r="GA109" s="124"/>
      <c r="GC109" s="125"/>
      <c r="GD109" s="125"/>
      <c r="GE109" s="125"/>
      <c r="GF109" s="134" t="s">
        <v>364</v>
      </c>
      <c r="GJ109" s="133"/>
      <c r="GK109" s="133"/>
      <c r="GO109" s="124"/>
      <c r="GQ109" s="125"/>
      <c r="GR109" s="134" t="s">
        <v>364</v>
      </c>
      <c r="GV109" s="133"/>
      <c r="GW109" s="133"/>
      <c r="HA109" s="124"/>
      <c r="HC109" s="125"/>
      <c r="HD109" s="134" t="s">
        <v>364</v>
      </c>
      <c r="HH109" s="133"/>
      <c r="HI109" s="133"/>
      <c r="HM109" s="124"/>
      <c r="HO109" s="125"/>
      <c r="HP109" s="134" t="s">
        <v>364</v>
      </c>
      <c r="HT109" s="133"/>
      <c r="HU109" s="133"/>
      <c r="HY109" s="124"/>
      <c r="IA109" s="125"/>
      <c r="IB109" s="134" t="s">
        <v>364</v>
      </c>
      <c r="IF109" s="133"/>
      <c r="IG109" s="133"/>
      <c r="IK109" s="124"/>
      <c r="IM109" s="125"/>
      <c r="IN109" s="125"/>
      <c r="IO109" s="125"/>
      <c r="IP109" s="134" t="s">
        <v>364</v>
      </c>
      <c r="IT109" s="133"/>
      <c r="IU109" s="133"/>
      <c r="IY109" s="124"/>
      <c r="JA109" s="125"/>
      <c r="JB109" s="134" t="s">
        <v>364</v>
      </c>
      <c r="JF109" s="133"/>
      <c r="JG109" s="133"/>
      <c r="JK109" s="124"/>
      <c r="JM109" s="125"/>
      <c r="JN109" s="134" t="s">
        <v>364</v>
      </c>
      <c r="JR109" s="133"/>
      <c r="JS109" s="133"/>
      <c r="JW109" s="124"/>
      <c r="JY109" s="125"/>
      <c r="JZ109" s="134" t="s">
        <v>364</v>
      </c>
      <c r="KD109" s="133"/>
      <c r="KE109" s="133"/>
      <c r="KI109" s="124"/>
      <c r="KK109" s="125"/>
      <c r="KL109" s="134" t="s">
        <v>364</v>
      </c>
    </row>
    <row r="110" spans="2:298">
      <c r="B110" s="134" t="s">
        <v>366</v>
      </c>
      <c r="F110" s="132"/>
      <c r="G110" s="133"/>
      <c r="K110" s="124"/>
      <c r="M110" s="125"/>
      <c r="N110" s="134" t="s">
        <v>366</v>
      </c>
      <c r="R110" s="133"/>
      <c r="S110" s="133"/>
      <c r="W110" s="124"/>
      <c r="Y110" s="125"/>
      <c r="Z110" s="134" t="s">
        <v>366</v>
      </c>
      <c r="AD110" s="133"/>
      <c r="AE110" s="133"/>
      <c r="AI110" s="124"/>
      <c r="AK110" s="125"/>
      <c r="AL110" s="134" t="s">
        <v>366</v>
      </c>
      <c r="AP110" s="133"/>
      <c r="AQ110" s="133"/>
      <c r="AU110" s="124"/>
      <c r="AW110" s="125"/>
      <c r="AX110" s="134" t="s">
        <v>366</v>
      </c>
      <c r="BB110" s="133"/>
      <c r="BC110" s="133"/>
      <c r="BG110" s="124"/>
      <c r="BI110" s="125"/>
      <c r="BJ110" s="125"/>
      <c r="BK110" s="125"/>
      <c r="BL110" s="134" t="s">
        <v>366</v>
      </c>
      <c r="BP110" s="133"/>
      <c r="BQ110" s="133"/>
      <c r="BU110" s="124"/>
      <c r="BW110" s="125"/>
      <c r="BX110" s="134" t="s">
        <v>366</v>
      </c>
      <c r="CB110" s="133"/>
      <c r="CC110" s="133"/>
      <c r="CG110" s="124"/>
      <c r="CI110" s="125"/>
      <c r="CJ110" s="134" t="s">
        <v>366</v>
      </c>
      <c r="CN110" s="133"/>
      <c r="CO110" s="133"/>
      <c r="CS110" s="124"/>
      <c r="CU110" s="125"/>
      <c r="CV110" s="134" t="s">
        <v>366</v>
      </c>
      <c r="CZ110" s="133"/>
      <c r="DA110" s="133"/>
      <c r="DE110" s="124"/>
      <c r="DG110" s="125"/>
      <c r="DH110" s="134" t="s">
        <v>366</v>
      </c>
      <c r="DL110" s="133"/>
      <c r="DM110" s="133"/>
      <c r="DQ110" s="124"/>
      <c r="DS110" s="125"/>
      <c r="DT110" s="125"/>
      <c r="DU110" s="125"/>
      <c r="DV110" s="134" t="s">
        <v>366</v>
      </c>
      <c r="DZ110" s="133"/>
      <c r="EA110" s="133"/>
      <c r="EE110" s="124"/>
      <c r="EG110" s="125"/>
      <c r="EH110" s="134" t="s">
        <v>366</v>
      </c>
      <c r="EL110" s="133"/>
      <c r="EM110" s="133"/>
      <c r="EQ110" s="124"/>
      <c r="ES110" s="125"/>
      <c r="ET110" s="134" t="s">
        <v>366</v>
      </c>
      <c r="EX110" s="133"/>
      <c r="EY110" s="133"/>
      <c r="FC110" s="124"/>
      <c r="FE110" s="125"/>
      <c r="FF110" s="134" t="s">
        <v>366</v>
      </c>
      <c r="FJ110" s="133"/>
      <c r="FK110" s="133"/>
      <c r="FO110" s="124"/>
      <c r="FQ110" s="125"/>
      <c r="FR110" s="134" t="s">
        <v>366</v>
      </c>
      <c r="FV110" s="133"/>
      <c r="FW110" s="133"/>
      <c r="GA110" s="124"/>
      <c r="GC110" s="125"/>
      <c r="GD110" s="125"/>
      <c r="GE110" s="125"/>
      <c r="GF110" s="134" t="s">
        <v>366</v>
      </c>
      <c r="GJ110" s="133"/>
      <c r="GK110" s="133"/>
      <c r="GO110" s="124"/>
      <c r="GQ110" s="125"/>
      <c r="GR110" s="134" t="s">
        <v>366</v>
      </c>
      <c r="GV110" s="133"/>
      <c r="GW110" s="133"/>
      <c r="HA110" s="124"/>
      <c r="HC110" s="125"/>
      <c r="HD110" s="134" t="s">
        <v>366</v>
      </c>
      <c r="HH110" s="133"/>
      <c r="HI110" s="133"/>
      <c r="HM110" s="124"/>
      <c r="HO110" s="125"/>
      <c r="HP110" s="134" t="s">
        <v>366</v>
      </c>
      <c r="HT110" s="133"/>
      <c r="HU110" s="133"/>
      <c r="HY110" s="124"/>
      <c r="IA110" s="125"/>
      <c r="IB110" s="134" t="s">
        <v>366</v>
      </c>
      <c r="IF110" s="133"/>
      <c r="IG110" s="133"/>
      <c r="IK110" s="124"/>
      <c r="IM110" s="125"/>
      <c r="IN110" s="125"/>
      <c r="IO110" s="125"/>
      <c r="IP110" s="134" t="s">
        <v>366</v>
      </c>
      <c r="IT110" s="133"/>
      <c r="IU110" s="133"/>
      <c r="IY110" s="124"/>
      <c r="JA110" s="125"/>
      <c r="JB110" s="134" t="s">
        <v>366</v>
      </c>
      <c r="JF110" s="133"/>
      <c r="JG110" s="133"/>
      <c r="JK110" s="124"/>
      <c r="JM110" s="125"/>
      <c r="JN110" s="134" t="s">
        <v>366</v>
      </c>
      <c r="JR110" s="133"/>
      <c r="JS110" s="133"/>
      <c r="JW110" s="124"/>
      <c r="JY110" s="125"/>
      <c r="JZ110" s="134" t="s">
        <v>366</v>
      </c>
      <c r="KD110" s="133"/>
      <c r="KE110" s="133"/>
      <c r="KI110" s="124"/>
      <c r="KK110" s="125"/>
      <c r="KL110" s="134" t="s">
        <v>366</v>
      </c>
    </row>
    <row r="111" spans="2:298">
      <c r="B111" s="134" t="s">
        <v>368</v>
      </c>
      <c r="F111" s="132"/>
      <c r="G111" s="133"/>
      <c r="K111" s="124"/>
      <c r="M111" s="125"/>
      <c r="N111" s="134" t="s">
        <v>368</v>
      </c>
      <c r="R111" s="133"/>
      <c r="S111" s="133"/>
      <c r="W111" s="124"/>
      <c r="Y111" s="125"/>
      <c r="Z111" s="134" t="s">
        <v>368</v>
      </c>
      <c r="AD111" s="133"/>
      <c r="AE111" s="133"/>
      <c r="AI111" s="124"/>
      <c r="AK111" s="125"/>
      <c r="AL111" s="134" t="s">
        <v>368</v>
      </c>
      <c r="AP111" s="133"/>
      <c r="AQ111" s="133"/>
      <c r="AU111" s="124"/>
      <c r="AW111" s="125"/>
      <c r="AX111" s="134" t="s">
        <v>368</v>
      </c>
      <c r="BB111" s="133"/>
      <c r="BC111" s="133"/>
      <c r="BG111" s="124"/>
      <c r="BI111" s="125"/>
      <c r="BJ111" s="125"/>
      <c r="BK111" s="125"/>
      <c r="BL111" s="134" t="s">
        <v>368</v>
      </c>
      <c r="BP111" s="133"/>
      <c r="BQ111" s="133"/>
      <c r="BU111" s="124"/>
      <c r="BW111" s="125"/>
      <c r="BX111" s="134" t="s">
        <v>368</v>
      </c>
      <c r="CB111" s="133"/>
      <c r="CC111" s="133"/>
      <c r="CG111" s="124"/>
      <c r="CI111" s="125"/>
      <c r="CJ111" s="134" t="s">
        <v>368</v>
      </c>
      <c r="CN111" s="133"/>
      <c r="CO111" s="133"/>
      <c r="CS111" s="124"/>
      <c r="CU111" s="125"/>
      <c r="CV111" s="134" t="s">
        <v>368</v>
      </c>
      <c r="CZ111" s="133"/>
      <c r="DA111" s="133"/>
      <c r="DE111" s="124"/>
      <c r="DG111" s="125"/>
      <c r="DH111" s="134" t="s">
        <v>368</v>
      </c>
      <c r="DL111" s="133"/>
      <c r="DM111" s="133"/>
      <c r="DQ111" s="124"/>
      <c r="DS111" s="125"/>
      <c r="DT111" s="125"/>
      <c r="DU111" s="125"/>
      <c r="DV111" s="134" t="s">
        <v>368</v>
      </c>
      <c r="DZ111" s="133"/>
      <c r="EA111" s="133"/>
      <c r="EE111" s="124"/>
      <c r="EG111" s="125"/>
      <c r="EH111" s="134" t="s">
        <v>368</v>
      </c>
      <c r="EL111" s="133"/>
      <c r="EM111" s="133"/>
      <c r="EQ111" s="124"/>
      <c r="ES111" s="125"/>
      <c r="ET111" s="134" t="s">
        <v>368</v>
      </c>
      <c r="EX111" s="133"/>
      <c r="EY111" s="133"/>
      <c r="FC111" s="124"/>
      <c r="FE111" s="125"/>
      <c r="FF111" s="134" t="s">
        <v>368</v>
      </c>
      <c r="FJ111" s="133"/>
      <c r="FK111" s="133"/>
      <c r="FO111" s="124"/>
      <c r="FQ111" s="125"/>
      <c r="FR111" s="134" t="s">
        <v>368</v>
      </c>
      <c r="FV111" s="133"/>
      <c r="FW111" s="133"/>
      <c r="GA111" s="124"/>
      <c r="GC111" s="125"/>
      <c r="GD111" s="125"/>
      <c r="GE111" s="125"/>
      <c r="GF111" s="134" t="s">
        <v>368</v>
      </c>
      <c r="GJ111" s="133"/>
      <c r="GK111" s="133"/>
      <c r="GO111" s="124"/>
      <c r="GQ111" s="125"/>
      <c r="GR111" s="134" t="s">
        <v>368</v>
      </c>
      <c r="GV111" s="133"/>
      <c r="GW111" s="133"/>
      <c r="HA111" s="124"/>
      <c r="HC111" s="125"/>
      <c r="HD111" s="134" t="s">
        <v>368</v>
      </c>
      <c r="HH111" s="133"/>
      <c r="HI111" s="133"/>
      <c r="HM111" s="124"/>
      <c r="HO111" s="125"/>
      <c r="HP111" s="134" t="s">
        <v>368</v>
      </c>
      <c r="HT111" s="133"/>
      <c r="HU111" s="133"/>
      <c r="HY111" s="124"/>
      <c r="IA111" s="125"/>
      <c r="IB111" s="134" t="s">
        <v>368</v>
      </c>
      <c r="IF111" s="133"/>
      <c r="IG111" s="133"/>
      <c r="IK111" s="124"/>
      <c r="IM111" s="125"/>
      <c r="IN111" s="125"/>
      <c r="IO111" s="125"/>
      <c r="IP111" s="134" t="s">
        <v>368</v>
      </c>
      <c r="IT111" s="133"/>
      <c r="IU111" s="133"/>
      <c r="IY111" s="124"/>
      <c r="JA111" s="125"/>
      <c r="JB111" s="134" t="s">
        <v>368</v>
      </c>
      <c r="JF111" s="133"/>
      <c r="JG111" s="133"/>
      <c r="JK111" s="124"/>
      <c r="JM111" s="125"/>
      <c r="JN111" s="134" t="s">
        <v>368</v>
      </c>
      <c r="JR111" s="133"/>
      <c r="JS111" s="133"/>
      <c r="JW111" s="124"/>
      <c r="JY111" s="125"/>
      <c r="JZ111" s="134" t="s">
        <v>368</v>
      </c>
      <c r="KD111" s="133"/>
      <c r="KE111" s="133"/>
      <c r="KI111" s="124"/>
      <c r="KK111" s="125"/>
      <c r="KL111" s="134" t="s">
        <v>368</v>
      </c>
    </row>
    <row r="115" spans="2:298">
      <c r="B115" s="34" t="s">
        <v>369</v>
      </c>
      <c r="F115" s="132"/>
      <c r="G115" s="133"/>
      <c r="K115" s="124"/>
      <c r="M115" s="125"/>
      <c r="N115" s="34" t="s">
        <v>332</v>
      </c>
      <c r="R115" s="133"/>
      <c r="S115" s="133"/>
      <c r="W115" s="124"/>
      <c r="Y115" s="125"/>
      <c r="Z115" s="34" t="s">
        <v>332</v>
      </c>
      <c r="AD115" s="133"/>
      <c r="AE115" s="133"/>
      <c r="AI115" s="124"/>
      <c r="AK115" s="125"/>
      <c r="AL115" s="34" t="s">
        <v>332</v>
      </c>
      <c r="AP115" s="133"/>
      <c r="AQ115" s="133"/>
      <c r="AU115" s="124"/>
      <c r="AW115" s="125"/>
      <c r="AX115" s="34" t="s">
        <v>332</v>
      </c>
      <c r="BB115" s="133"/>
      <c r="BC115" s="133"/>
      <c r="BG115" s="124"/>
      <c r="BI115" s="125"/>
      <c r="BJ115" s="125"/>
      <c r="BK115" s="125"/>
      <c r="BL115" s="34" t="s">
        <v>332</v>
      </c>
      <c r="BP115" s="133"/>
      <c r="BQ115" s="133"/>
      <c r="BU115" s="124"/>
      <c r="BW115" s="125"/>
      <c r="BX115" s="34" t="s">
        <v>332</v>
      </c>
      <c r="CB115" s="133"/>
      <c r="CC115" s="133"/>
      <c r="CG115" s="124"/>
      <c r="CI115" s="125"/>
      <c r="CJ115" s="34" t="s">
        <v>332</v>
      </c>
      <c r="CN115" s="133"/>
      <c r="CO115" s="133"/>
      <c r="CS115" s="124"/>
      <c r="CU115" s="125"/>
      <c r="CV115" s="34" t="s">
        <v>332</v>
      </c>
      <c r="CZ115" s="133"/>
      <c r="DA115" s="133"/>
      <c r="DE115" s="124"/>
      <c r="DG115" s="125"/>
      <c r="DH115" s="34" t="s">
        <v>332</v>
      </c>
      <c r="DL115" s="133"/>
      <c r="DM115" s="133"/>
      <c r="DQ115" s="124"/>
      <c r="DS115" s="125"/>
      <c r="DT115" s="125"/>
      <c r="DU115" s="125"/>
      <c r="DV115" s="34" t="s">
        <v>332</v>
      </c>
      <c r="DZ115" s="133"/>
      <c r="EA115" s="133"/>
      <c r="EE115" s="124"/>
      <c r="EG115" s="125"/>
      <c r="EH115" s="34" t="s">
        <v>332</v>
      </c>
      <c r="EL115" s="133"/>
      <c r="EM115" s="133"/>
      <c r="EQ115" s="124"/>
      <c r="ES115" s="125"/>
      <c r="ET115" s="34" t="s">
        <v>332</v>
      </c>
      <c r="EX115" s="133"/>
      <c r="EY115" s="133"/>
      <c r="FC115" s="124"/>
      <c r="FE115" s="125"/>
      <c r="FF115" s="34" t="s">
        <v>332</v>
      </c>
      <c r="FJ115" s="133"/>
      <c r="FK115" s="133"/>
      <c r="FO115" s="124"/>
      <c r="FQ115" s="125"/>
      <c r="FR115" s="34" t="s">
        <v>332</v>
      </c>
      <c r="FV115" s="133"/>
      <c r="FW115" s="133"/>
      <c r="GA115" s="124"/>
      <c r="GC115" s="125"/>
      <c r="GD115" s="125"/>
      <c r="GE115" s="125"/>
      <c r="GF115" s="34" t="s">
        <v>332</v>
      </c>
      <c r="GJ115" s="133"/>
      <c r="GK115" s="133"/>
      <c r="GO115" s="124"/>
      <c r="GQ115" s="125"/>
      <c r="GR115" s="34" t="s">
        <v>332</v>
      </c>
      <c r="GV115" s="133"/>
      <c r="GW115" s="133"/>
      <c r="HA115" s="124"/>
      <c r="HC115" s="125"/>
      <c r="HD115" s="34" t="s">
        <v>332</v>
      </c>
      <c r="HH115" s="133"/>
      <c r="HI115" s="133"/>
      <c r="HM115" s="124"/>
      <c r="HO115" s="125"/>
      <c r="HP115" s="34" t="s">
        <v>332</v>
      </c>
      <c r="HT115" s="133"/>
      <c r="HU115" s="133"/>
      <c r="HY115" s="124"/>
      <c r="IA115" s="125"/>
      <c r="IB115" s="34" t="s">
        <v>332</v>
      </c>
      <c r="IF115" s="133"/>
      <c r="IG115" s="133"/>
      <c r="IK115" s="124"/>
      <c r="IM115" s="125"/>
      <c r="IN115" s="125"/>
      <c r="IO115" s="125"/>
      <c r="IP115" s="34" t="s">
        <v>332</v>
      </c>
      <c r="IT115" s="133"/>
      <c r="IU115" s="133"/>
      <c r="IY115" s="124"/>
      <c r="JA115" s="125"/>
      <c r="JB115" s="34" t="s">
        <v>332</v>
      </c>
      <c r="JF115" s="133"/>
      <c r="JG115" s="133"/>
      <c r="JK115" s="124"/>
      <c r="JM115" s="125"/>
      <c r="JN115" s="34" t="s">
        <v>332</v>
      </c>
      <c r="JR115" s="133"/>
      <c r="JS115" s="133"/>
      <c r="JW115" s="124"/>
      <c r="JY115" s="125"/>
      <c r="JZ115" s="34" t="s">
        <v>332</v>
      </c>
      <c r="KD115" s="133"/>
      <c r="KE115" s="133"/>
      <c r="KI115" s="124"/>
      <c r="KK115" s="125"/>
      <c r="KL115" s="34" t="s">
        <v>332</v>
      </c>
    </row>
    <row r="116" spans="2:298">
      <c r="B116" t="str">
        <f>B89&amp;" "&amp;TEXT(H2,"mm/dd")</f>
        <v xml:space="preserve"> +H2O- 10/05</v>
      </c>
      <c r="F116" s="132"/>
      <c r="G116" s="133"/>
      <c r="K116" s="124"/>
      <c r="M116" s="125"/>
      <c r="N116" t="str">
        <f>N89&amp;" "&amp;TEXT(T2,"mm/dd")</f>
        <v xml:space="preserve"> +H2O- 10/06</v>
      </c>
      <c r="R116" s="133"/>
      <c r="S116" s="133"/>
      <c r="W116" s="124"/>
      <c r="Y116" s="125"/>
      <c r="Z116" t="str">
        <f>Z89&amp;" "&amp;TEXT(AF2,"mm/dd")</f>
        <v xml:space="preserve"> +H2O- 10/07</v>
      </c>
      <c r="AD116" s="133"/>
      <c r="AE116" s="133"/>
      <c r="AI116" s="124"/>
      <c r="AK116" s="125"/>
      <c r="AL116" t="str">
        <f>AL89&amp;" "&amp;TEXT(AR2,"mm/dd")</f>
        <v xml:space="preserve"> +H2O- 10/08</v>
      </c>
      <c r="AP116" s="133"/>
      <c r="AQ116" s="133"/>
      <c r="AU116" s="124"/>
      <c r="AW116" s="125"/>
      <c r="AX116" t="str">
        <f>AX89&amp;" "&amp;TEXT(BD2,"mm/dd")</f>
        <v xml:space="preserve"> +H2O- 10/09</v>
      </c>
      <c r="BB116" s="133"/>
      <c r="BC116" s="133"/>
      <c r="BG116" s="124"/>
      <c r="BI116" s="125"/>
      <c r="BJ116" s="125"/>
      <c r="BK116" s="125"/>
      <c r="BL116" t="str">
        <f>BL89&amp;" "&amp;TEXT(BR2,"mm/dd")</f>
        <v xml:space="preserve"> +H2O- 10/12</v>
      </c>
      <c r="BP116" s="133"/>
      <c r="BQ116" s="133"/>
      <c r="BU116" s="124"/>
      <c r="BW116" s="125"/>
      <c r="BX116" t="str">
        <f>BX89&amp;" "&amp;TEXT(CD2,"mm/dd")</f>
        <v xml:space="preserve"> +H2O- 10/13</v>
      </c>
      <c r="CB116" s="133"/>
      <c r="CC116" s="133"/>
      <c r="CG116" s="124"/>
      <c r="CI116" s="125"/>
      <c r="CJ116" t="str">
        <f>CJ89&amp;" "&amp;TEXT(CP2,"mm/dd")</f>
        <v xml:space="preserve"> +H2O- 10/14</v>
      </c>
      <c r="CN116" s="133"/>
      <c r="CO116" s="133"/>
      <c r="CS116" s="124"/>
      <c r="CU116" s="125"/>
      <c r="CV116" t="str">
        <f>CV89&amp;" "&amp;TEXT(DB2,"mm/dd")</f>
        <v xml:space="preserve"> +H2O- 10/15</v>
      </c>
      <c r="CZ116" s="133"/>
      <c r="DA116" s="133"/>
      <c r="DE116" s="124"/>
      <c r="DG116" s="125"/>
      <c r="DH116" t="str">
        <f>DH89&amp;" "&amp;TEXT(DN2,"mm/dd")</f>
        <v xml:space="preserve"> +H2O- 10/16</v>
      </c>
      <c r="DL116" s="133"/>
      <c r="DM116" s="133"/>
      <c r="DQ116" s="124"/>
      <c r="DS116" s="125"/>
      <c r="DT116" s="125"/>
      <c r="DU116" s="125"/>
      <c r="DV116" t="str">
        <f>DV89&amp;" "&amp;TEXT(EB2,"mm/dd")</f>
        <v xml:space="preserve"> +H2O- 10/19</v>
      </c>
      <c r="DZ116" s="133"/>
      <c r="EA116" s="133"/>
      <c r="EE116" s="124"/>
      <c r="EG116" s="125"/>
      <c r="EH116" t="str">
        <f>EH89&amp;" "&amp;TEXT(EN2,"mm/dd")</f>
        <v xml:space="preserve"> +H2O- 10/20</v>
      </c>
      <c r="EL116" s="133"/>
      <c r="EM116" s="133"/>
      <c r="EQ116" s="124"/>
      <c r="ES116" s="125"/>
      <c r="ET116" t="str">
        <f>ET89&amp;" "&amp;TEXT(EZ2,"mm/dd")</f>
        <v xml:space="preserve"> +H2O- 10/21</v>
      </c>
      <c r="EX116" s="133"/>
      <c r="EY116" s="133"/>
      <c r="FC116" s="124"/>
      <c r="FE116" s="125"/>
      <c r="FF116" t="str">
        <f>FF89&amp;" "&amp;TEXT(FL2,"mm/dd")</f>
        <v xml:space="preserve"> +H2O- 10/22</v>
      </c>
      <c r="FJ116" s="133"/>
      <c r="FK116" s="133"/>
      <c r="FO116" s="124"/>
      <c r="FQ116" s="125"/>
      <c r="FR116" t="str">
        <f>FR89&amp;" "&amp;TEXT(FX2,"mm/dd")</f>
        <v xml:space="preserve"> +H2O- 10/23</v>
      </c>
      <c r="FV116" s="133"/>
      <c r="FW116" s="133"/>
      <c r="GA116" s="124"/>
      <c r="GC116" s="125"/>
      <c r="GD116" s="125"/>
      <c r="GE116" s="125"/>
      <c r="GF116" t="str">
        <f>GF89&amp;" "&amp;TEXT(GL2,"mm/dd")</f>
        <v xml:space="preserve"> +H2O- 10/26</v>
      </c>
      <c r="GJ116" s="133"/>
      <c r="GK116" s="133"/>
      <c r="GO116" s="124"/>
      <c r="GQ116" s="125"/>
      <c r="GR116" t="str">
        <f>GR89&amp;" "&amp;TEXT(GX2,"mm/dd")</f>
        <v xml:space="preserve"> +H2O- 10/27</v>
      </c>
      <c r="GV116" s="133"/>
      <c r="GW116" s="133"/>
      <c r="HA116" s="124"/>
      <c r="HC116" s="125"/>
      <c r="HD116" t="str">
        <f>HD89&amp;" "&amp;TEXT(HJ2,"mm/dd")</f>
        <v xml:space="preserve"> +H2O- 10/28</v>
      </c>
      <c r="HH116" s="133"/>
      <c r="HI116" s="133"/>
      <c r="HM116" s="124"/>
      <c r="HO116" s="125"/>
      <c r="HP116" t="str">
        <f>HP89&amp;" "&amp;TEXT(HV2,"mm/dd")</f>
        <v xml:space="preserve"> +H2O- 10/29</v>
      </c>
      <c r="HT116" s="133"/>
      <c r="HU116" s="133"/>
      <c r="HY116" s="124"/>
      <c r="IA116" s="125"/>
      <c r="IB116" t="str">
        <f>IB89&amp;" "&amp;TEXT(IH2,"mm/dd")</f>
        <v xml:space="preserve"> +H2O- 10/30</v>
      </c>
      <c r="IF116" s="133"/>
      <c r="IG116" s="133"/>
      <c r="IK116" s="124"/>
      <c r="IM116" s="125"/>
      <c r="IN116" s="125"/>
      <c r="IO116" s="125"/>
      <c r="IP116" t="str">
        <f>IP89&amp;" "&amp;TEXT(IV2,"mm/dd")</f>
        <v xml:space="preserve"> +H2O- 11/02</v>
      </c>
      <c r="IT116" s="133"/>
      <c r="IU116" s="133"/>
      <c r="IY116" s="124"/>
      <c r="JA116" s="125"/>
      <c r="JB116" t="str">
        <f>JB89&amp;" "&amp;TEXT(JH2,"mm/dd")</f>
        <v xml:space="preserve"> +H2O- 11/03</v>
      </c>
      <c r="JF116" s="133"/>
      <c r="JG116" s="133"/>
      <c r="JK116" s="124"/>
      <c r="JM116" s="125"/>
      <c r="JN116" t="str">
        <f>JN89&amp;" "&amp;TEXT(JT2,"mm/dd")</f>
        <v xml:space="preserve"> +H2O- 11/04</v>
      </c>
      <c r="JR116" s="133"/>
      <c r="JS116" s="133"/>
      <c r="JW116" s="124"/>
      <c r="JY116" s="125"/>
      <c r="JZ116" t="str">
        <f>JZ89&amp;" "&amp;TEXT(KF2,"mm/dd")</f>
        <v xml:space="preserve"> +H2O- 11/05</v>
      </c>
      <c r="KD116" s="133"/>
      <c r="KE116" s="133"/>
      <c r="KI116" s="124"/>
      <c r="KK116" s="125"/>
      <c r="KL116" t="str">
        <f>KL89&amp;" "&amp;TEXT(KR2,"mm/dd")</f>
        <v xml:space="preserve"> +H2O- 11/06</v>
      </c>
    </row>
    <row r="117" spans="2:298">
      <c r="B117" s="134" t="str">
        <f>B90</f>
        <v xml:space="preserve"> +H2O EVERY DAY</v>
      </c>
      <c r="F117" s="132"/>
      <c r="G117" s="133"/>
      <c r="K117" s="124"/>
      <c r="M117" s="125"/>
      <c r="N117" s="134" t="str">
        <f>N90</f>
        <v xml:space="preserve"> +H2O EVERY DAY</v>
      </c>
      <c r="R117" s="133"/>
      <c r="S117" s="133"/>
      <c r="W117" s="124"/>
      <c r="Y117" s="125"/>
      <c r="Z117" s="134" t="str">
        <f>Z90</f>
        <v xml:space="preserve"> +H2O EVERY DAY</v>
      </c>
      <c r="AD117" s="133"/>
      <c r="AE117" s="133"/>
      <c r="AI117" s="124"/>
      <c r="AK117" s="125"/>
      <c r="AL117" s="134" t="str">
        <f>AL90</f>
        <v xml:space="preserve"> +H2O EVERY DAY</v>
      </c>
      <c r="AP117" s="133"/>
      <c r="AQ117" s="133"/>
      <c r="AU117" s="124"/>
      <c r="AW117" s="125"/>
      <c r="AX117" s="134" t="str">
        <f>AX90</f>
        <v xml:space="preserve"> +H2O EVERY DAY</v>
      </c>
      <c r="BB117" s="133"/>
      <c r="BC117" s="133"/>
      <c r="BG117" s="124"/>
      <c r="BI117" s="125"/>
      <c r="BJ117" s="125"/>
      <c r="BK117" s="125"/>
      <c r="BL117" s="134" t="str">
        <f>BL90</f>
        <v xml:space="preserve"> +H2O EVERY DAY</v>
      </c>
      <c r="BP117" s="133"/>
      <c r="BQ117" s="133"/>
      <c r="BU117" s="124"/>
      <c r="BW117" s="125"/>
      <c r="BX117" s="134" t="str">
        <f>BX90</f>
        <v xml:space="preserve"> +H2O EVERY DAY</v>
      </c>
      <c r="CB117" s="133"/>
      <c r="CC117" s="133"/>
      <c r="CG117" s="124"/>
      <c r="CI117" s="125"/>
      <c r="CJ117" s="134" t="str">
        <f>CJ90</f>
        <v xml:space="preserve"> +H2O EVERY DAY</v>
      </c>
      <c r="CN117" s="133"/>
      <c r="CO117" s="133"/>
      <c r="CS117" s="124"/>
      <c r="CU117" s="125"/>
      <c r="CV117" s="134" t="str">
        <f>CV90</f>
        <v xml:space="preserve"> +H2O EVERY DAY</v>
      </c>
      <c r="CZ117" s="133"/>
      <c r="DA117" s="133"/>
      <c r="DE117" s="124"/>
      <c r="DG117" s="125"/>
      <c r="DH117" s="134" t="str">
        <f>DH90</f>
        <v xml:space="preserve"> +H2O EVERY DAY</v>
      </c>
      <c r="DL117" s="133"/>
      <c r="DM117" s="133"/>
      <c r="DQ117" s="124"/>
      <c r="DS117" s="125"/>
      <c r="DT117" s="125"/>
      <c r="DU117" s="125"/>
      <c r="DV117" s="134" t="str">
        <f>DV90</f>
        <v xml:space="preserve"> +H2O EVERY DAY</v>
      </c>
      <c r="DZ117" s="133"/>
      <c r="EA117" s="133"/>
      <c r="EE117" s="124"/>
      <c r="EG117" s="125"/>
      <c r="EH117" s="134" t="str">
        <f>EH90</f>
        <v xml:space="preserve"> +H2O EVERY DAY</v>
      </c>
      <c r="EL117" s="133"/>
      <c r="EM117" s="133"/>
      <c r="EQ117" s="124"/>
      <c r="ES117" s="125"/>
      <c r="ET117" s="134" t="str">
        <f>ET90</f>
        <v xml:space="preserve"> +H2O EVERY DAY</v>
      </c>
      <c r="EX117" s="133"/>
      <c r="EY117" s="133"/>
      <c r="FC117" s="124"/>
      <c r="FE117" s="125"/>
      <c r="FF117" s="134" t="str">
        <f>FF90</f>
        <v xml:space="preserve"> +H2O EVERY DAY</v>
      </c>
      <c r="FJ117" s="133"/>
      <c r="FK117" s="133"/>
      <c r="FO117" s="124"/>
      <c r="FQ117" s="125"/>
      <c r="FR117" s="134" t="str">
        <f>FR90</f>
        <v xml:space="preserve"> +H2O EVERY DAY</v>
      </c>
      <c r="FV117" s="133"/>
      <c r="FW117" s="133"/>
      <c r="GA117" s="124"/>
      <c r="GC117" s="125"/>
      <c r="GD117" s="125"/>
      <c r="GE117" s="125"/>
      <c r="GF117" s="134" t="str">
        <f>GF90</f>
        <v xml:space="preserve"> +H2O EVERY DAY</v>
      </c>
      <c r="GJ117" s="133"/>
      <c r="GK117" s="133"/>
      <c r="GO117" s="124"/>
      <c r="GQ117" s="125"/>
      <c r="GR117" s="134" t="str">
        <f>GR90</f>
        <v xml:space="preserve"> +H2O EVERY DAY</v>
      </c>
      <c r="GV117" s="133"/>
      <c r="GW117" s="133"/>
      <c r="HA117" s="124"/>
      <c r="HC117" s="125"/>
      <c r="HD117" s="134" t="str">
        <f>HD90</f>
        <v xml:space="preserve"> +H2O EVERY DAY</v>
      </c>
      <c r="HH117" s="133"/>
      <c r="HI117" s="133"/>
      <c r="HM117" s="124"/>
      <c r="HO117" s="125"/>
      <c r="HP117" s="134" t="str">
        <f>HP90</f>
        <v xml:space="preserve"> +H2O EVERY DAY</v>
      </c>
      <c r="HT117" s="133"/>
      <c r="HU117" s="133"/>
      <c r="HY117" s="124"/>
      <c r="IA117" s="125"/>
      <c r="IB117" s="134" t="str">
        <f>IB90</f>
        <v xml:space="preserve"> +H2O EVERY DAY</v>
      </c>
      <c r="IF117" s="133"/>
      <c r="IG117" s="133"/>
      <c r="IK117" s="124"/>
      <c r="IM117" s="125"/>
      <c r="IN117" s="125"/>
      <c r="IO117" s="125"/>
      <c r="IP117" s="134" t="str">
        <f>IP90</f>
        <v xml:space="preserve"> +H2O EVERY DAY</v>
      </c>
      <c r="IT117" s="133"/>
      <c r="IU117" s="133"/>
      <c r="IY117" s="124"/>
      <c r="JA117" s="125"/>
      <c r="JB117" s="134" t="str">
        <f>JB90</f>
        <v xml:space="preserve"> +H2O EVERY DAY</v>
      </c>
      <c r="JF117" s="133"/>
      <c r="JG117" s="133"/>
      <c r="JK117" s="124"/>
      <c r="JM117" s="125"/>
      <c r="JN117" s="134" t="str">
        <f>JN90</f>
        <v xml:space="preserve"> +H2O EVERY DAY</v>
      </c>
      <c r="JR117" s="133"/>
      <c r="JS117" s="133"/>
      <c r="JW117" s="124"/>
      <c r="JY117" s="125"/>
      <c r="JZ117" s="134" t="str">
        <f>JZ90</f>
        <v xml:space="preserve"> +H2O EVERY DAY</v>
      </c>
      <c r="KD117" s="133"/>
      <c r="KE117" s="133"/>
      <c r="KI117" s="124"/>
      <c r="KK117" s="125"/>
      <c r="KL117" s="134" t="str">
        <f>KL90</f>
        <v xml:space="preserve"> +H2O EVERY DAY</v>
      </c>
    </row>
    <row r="118" spans="2:298">
      <c r="B118" t="str">
        <f>B91&amp;" "&amp;TEXT(H2,"mm/dd")</f>
        <v>TOO FULL TO ADD H2O- 10/05</v>
      </c>
      <c r="F118" s="132"/>
      <c r="G118" s="133"/>
      <c r="K118" s="124"/>
      <c r="M118" s="125"/>
      <c r="N118" t="str">
        <f>N91&amp;" "&amp;TEXT(T2,"mm/dd")</f>
        <v xml:space="preserve"> TOO FULL TO ADD H2O- 10/06</v>
      </c>
      <c r="R118" s="133"/>
      <c r="S118" s="133"/>
      <c r="W118" s="124"/>
      <c r="Y118" s="125"/>
      <c r="Z118" t="str">
        <f>Z91&amp;" "&amp;TEXT(AF2,"mm/dd")</f>
        <v xml:space="preserve"> TOO FULL TO ADD H2O- 10/07</v>
      </c>
      <c r="AD118" s="133"/>
      <c r="AE118" s="133"/>
      <c r="AI118" s="124"/>
      <c r="AK118" s="125"/>
      <c r="AL118" t="str">
        <f>AL91&amp;" "&amp;TEXT(AR2,"mm/dd")</f>
        <v xml:space="preserve"> TOO FULL TO ADD H2O- 10/08</v>
      </c>
      <c r="AP118" s="133"/>
      <c r="AQ118" s="133"/>
      <c r="AU118" s="124"/>
      <c r="AW118" s="125"/>
      <c r="AX118" t="str">
        <f>AX91&amp;" "&amp;TEXT(BD2,"mm/dd")</f>
        <v xml:space="preserve"> TOO FULL TO ADD H2O- 10/09</v>
      </c>
      <c r="BB118" s="133"/>
      <c r="BC118" s="133"/>
      <c r="BG118" s="124"/>
      <c r="BI118" s="125"/>
      <c r="BJ118" s="125"/>
      <c r="BK118" s="125"/>
      <c r="BL118" t="str">
        <f>BL91&amp;" "&amp;TEXT(BR2,"mm/dd")</f>
        <v xml:space="preserve"> TOO FULL TO ADD H2O- 10/12</v>
      </c>
      <c r="BP118" s="133"/>
      <c r="BQ118" s="133"/>
      <c r="BU118" s="124"/>
      <c r="BW118" s="125"/>
      <c r="BX118" t="str">
        <f>BX91&amp;" "&amp;TEXT(CD2,"mm/dd")</f>
        <v xml:space="preserve"> TOO FULL TO ADD H2O- 10/13</v>
      </c>
      <c r="CB118" s="133"/>
      <c r="CC118" s="133"/>
      <c r="CG118" s="124"/>
      <c r="CI118" s="125"/>
      <c r="CJ118" t="str">
        <f>CJ91&amp;" "&amp;TEXT(CP2,"mm/dd")</f>
        <v xml:space="preserve"> TOO FULL TO ADD H2O- 10/14</v>
      </c>
      <c r="CN118" s="133"/>
      <c r="CO118" s="133"/>
      <c r="CS118" s="124"/>
      <c r="CU118" s="125"/>
      <c r="CV118" t="str">
        <f>CV91&amp;" "&amp;TEXT(DB2,"mm/dd")</f>
        <v xml:space="preserve"> TOO FULL TO ADD H2O- 10/15</v>
      </c>
      <c r="CZ118" s="133"/>
      <c r="DA118" s="133"/>
      <c r="DE118" s="124"/>
      <c r="DG118" s="125"/>
      <c r="DH118" t="str">
        <f>DH91&amp;" "&amp;TEXT(DN2,"mm/dd")</f>
        <v xml:space="preserve"> TOO FULL TO ADD H2O- 10/16</v>
      </c>
      <c r="DL118" s="133"/>
      <c r="DM118" s="133"/>
      <c r="DQ118" s="124"/>
      <c r="DS118" s="125"/>
      <c r="DT118" s="125"/>
      <c r="DU118" s="125"/>
      <c r="DV118" t="str">
        <f>DV91&amp;" "&amp;TEXT(EB2,"mm/dd")</f>
        <v xml:space="preserve"> TOO FULL TO ADD H2O- 10/19</v>
      </c>
      <c r="DZ118" s="133"/>
      <c r="EA118" s="133"/>
      <c r="EE118" s="124"/>
      <c r="EG118" s="125"/>
      <c r="EH118" t="str">
        <f>EH91&amp;" "&amp;TEXT(EN2,"mm/dd")</f>
        <v xml:space="preserve"> TOO FULL TO ADD H2O- 10/20</v>
      </c>
      <c r="EL118" s="133"/>
      <c r="EM118" s="133"/>
      <c r="EQ118" s="124"/>
      <c r="ES118" s="125"/>
      <c r="ET118" t="str">
        <f>ET91&amp;" "&amp;TEXT(EZ2,"mm/dd")</f>
        <v xml:space="preserve"> TOO FULL TO ADD H2O- 10/21</v>
      </c>
      <c r="EX118" s="133"/>
      <c r="EY118" s="133"/>
      <c r="FC118" s="124"/>
      <c r="FE118" s="125"/>
      <c r="FF118" t="str">
        <f>FF91&amp;" "&amp;TEXT(FL2,"mm/dd")</f>
        <v xml:space="preserve"> TOO FULL TO ADD H2O- 10/22</v>
      </c>
      <c r="FJ118" s="133"/>
      <c r="FK118" s="133"/>
      <c r="FO118" s="124"/>
      <c r="FQ118" s="125"/>
      <c r="FR118" t="str">
        <f>FR91&amp;" "&amp;TEXT(FX2,"mm/dd")</f>
        <v xml:space="preserve"> TOO FULL TO ADD H2O- 10/23</v>
      </c>
      <c r="FV118" s="133"/>
      <c r="FW118" s="133"/>
      <c r="GA118" s="124"/>
      <c r="GC118" s="125"/>
      <c r="GD118" s="125"/>
      <c r="GE118" s="125"/>
      <c r="GF118" t="str">
        <f>GF91&amp;" "&amp;TEXT(GL2,"mm/dd")</f>
        <v xml:space="preserve"> TOO FULL TO ADD H2O- 10/26</v>
      </c>
      <c r="GJ118" s="133"/>
      <c r="GK118" s="133"/>
      <c r="GO118" s="124"/>
      <c r="GQ118" s="125"/>
      <c r="GR118" t="str">
        <f>GR91&amp;" "&amp;TEXT(GX2,"mm/dd")</f>
        <v xml:space="preserve"> TOO FULL TO ADD H2O- 10/27</v>
      </c>
      <c r="GV118" s="133"/>
      <c r="GW118" s="133"/>
      <c r="HA118" s="124"/>
      <c r="HC118" s="125"/>
      <c r="HD118" t="str">
        <f>HD91&amp;" "&amp;TEXT(HJ2,"mm/dd")</f>
        <v xml:space="preserve"> TOO FULL TO ADD H2O- 10/28</v>
      </c>
      <c r="HH118" s="133"/>
      <c r="HI118" s="133"/>
      <c r="HM118" s="124"/>
      <c r="HO118" s="125"/>
      <c r="HP118" t="str">
        <f>HP91&amp;" "&amp;TEXT(HV2,"mm/dd")</f>
        <v xml:space="preserve"> TOO FULL TO ADD H2O- 10/29</v>
      </c>
      <c r="HT118" s="133"/>
      <c r="HU118" s="133"/>
      <c r="HY118" s="124"/>
      <c r="IA118" s="125"/>
      <c r="IB118" t="str">
        <f>IB91&amp;" "&amp;TEXT(IH2,"mm/dd")</f>
        <v xml:space="preserve"> TOO FULL TO ADD H2O- 10/30</v>
      </c>
      <c r="IF118" s="133"/>
      <c r="IG118" s="133"/>
      <c r="IK118" s="124"/>
      <c r="IM118" s="125"/>
      <c r="IN118" s="125"/>
      <c r="IO118" s="125"/>
      <c r="IP118" t="str">
        <f>IP91&amp;" "&amp;TEXT(IV2,"mm/dd")</f>
        <v xml:space="preserve"> TOO FULL TO ADD H2O- 11/02</v>
      </c>
      <c r="IT118" s="133"/>
      <c r="IU118" s="133"/>
      <c r="IY118" s="124"/>
      <c r="JA118" s="125"/>
      <c r="JB118" t="str">
        <f>JB91&amp;" "&amp;TEXT(JH2,"mm/dd")</f>
        <v xml:space="preserve"> TOO FULL TO ADD H2O- 11/03</v>
      </c>
      <c r="JF118" s="133"/>
      <c r="JG118" s="133"/>
      <c r="JK118" s="124"/>
      <c r="JM118" s="125"/>
      <c r="JN118" t="str">
        <f>JN91&amp;" "&amp;TEXT(JT2,"mm/dd")</f>
        <v xml:space="preserve"> TOO FULL TO ADD H2O- 11/04</v>
      </c>
      <c r="JR118" s="133"/>
      <c r="JS118" s="133"/>
      <c r="JW118" s="124"/>
      <c r="JY118" s="125"/>
      <c r="JZ118" t="str">
        <f>JZ91&amp;" "&amp;TEXT(KF2,"mm/dd")</f>
        <v xml:space="preserve"> TOO FULL TO ADD H2O- 11/05</v>
      </c>
      <c r="KD118" s="133"/>
      <c r="KE118" s="133"/>
      <c r="KI118" s="124"/>
      <c r="KK118" s="125"/>
      <c r="KL118" t="str">
        <f>KL91&amp;" "&amp;TEXT(KR2,"mm/dd")</f>
        <v xml:space="preserve"> TOO FULL TO ADD H2O- 11/06</v>
      </c>
    </row>
    <row r="119" spans="2:298">
      <c r="B119" t="str">
        <f>B92</f>
        <v>TOO FULL TO ADD H2O ALL WEEK</v>
      </c>
      <c r="F119" s="132"/>
      <c r="G119" s="133"/>
      <c r="K119" s="124"/>
      <c r="M119" s="125"/>
      <c r="N119" t="str">
        <f>N92</f>
        <v xml:space="preserve"> TOO FULL TO ADD H2O ALL WEEK</v>
      </c>
      <c r="R119" s="133"/>
      <c r="S119" s="133"/>
      <c r="W119" s="124"/>
      <c r="Y119" s="125"/>
      <c r="Z119" t="str">
        <f>Z92</f>
        <v xml:space="preserve"> TOO FULL TO ADD H2O ALL WEEK</v>
      </c>
      <c r="AD119" s="133"/>
      <c r="AE119" s="133"/>
      <c r="AI119" s="124"/>
      <c r="AK119" s="125"/>
      <c r="AL119" t="str">
        <f>AL92</f>
        <v xml:space="preserve"> TOO FULL TO ADD H2O ALL WEEK</v>
      </c>
      <c r="AP119" s="133"/>
      <c r="AQ119" s="133"/>
      <c r="AU119" s="124"/>
      <c r="AW119" s="125"/>
      <c r="AX119" t="str">
        <f>AX92</f>
        <v xml:space="preserve"> TOO FULL TO ADD H2O ALL WEEK</v>
      </c>
      <c r="BB119" s="133"/>
      <c r="BC119" s="133"/>
      <c r="BG119" s="124"/>
      <c r="BI119" s="125"/>
      <c r="BJ119" s="125"/>
      <c r="BK119" s="125"/>
      <c r="BL119" t="str">
        <f>BL92</f>
        <v xml:space="preserve"> TOO FULL TO ADD H2O ALL WEEK</v>
      </c>
      <c r="BP119" s="133"/>
      <c r="BQ119" s="133"/>
      <c r="BU119" s="124"/>
      <c r="BW119" s="125"/>
      <c r="BX119" t="str">
        <f>BX92</f>
        <v xml:space="preserve"> TOO FULL TO ADD H2O ALL WEEK</v>
      </c>
      <c r="CB119" s="133"/>
      <c r="CC119" s="133"/>
      <c r="CG119" s="124"/>
      <c r="CI119" s="125"/>
      <c r="CJ119" t="str">
        <f>CJ92</f>
        <v xml:space="preserve"> TOO FULL TO ADD H2O ALL WEEK</v>
      </c>
      <c r="CN119" s="133"/>
      <c r="CO119" s="133"/>
      <c r="CS119" s="124"/>
      <c r="CU119" s="125"/>
      <c r="CV119" t="str">
        <f>CV92</f>
        <v xml:space="preserve"> TOO FULL TO ADD H2O ALL WEEK</v>
      </c>
      <c r="CZ119" s="133"/>
      <c r="DA119" s="133"/>
      <c r="DE119" s="124"/>
      <c r="DG119" s="125"/>
      <c r="DH119" t="str">
        <f>DH92</f>
        <v xml:space="preserve"> TOO FULL TO ADD H2O ALL WEEK</v>
      </c>
      <c r="DL119" s="133"/>
      <c r="DM119" s="133"/>
      <c r="DQ119" s="124"/>
      <c r="DS119" s="125"/>
      <c r="DT119" s="125"/>
      <c r="DU119" s="125"/>
      <c r="DV119" t="str">
        <f>DV92</f>
        <v xml:space="preserve"> TOO FULL TO ADD H2O ALL WEEK</v>
      </c>
      <c r="DZ119" s="133"/>
      <c r="EA119" s="133"/>
      <c r="EE119" s="124"/>
      <c r="EG119" s="125"/>
      <c r="EH119" t="str">
        <f>EH92</f>
        <v xml:space="preserve"> TOO FULL TO ADD H2O ALL WEEK</v>
      </c>
      <c r="EL119" s="133"/>
      <c r="EM119" s="133"/>
      <c r="EQ119" s="124"/>
      <c r="ES119" s="125"/>
      <c r="ET119" t="str">
        <f>ET92</f>
        <v xml:space="preserve"> TOO FULL TO ADD H2O ALL WEEK</v>
      </c>
      <c r="EX119" s="133"/>
      <c r="EY119" s="133"/>
      <c r="FC119" s="124"/>
      <c r="FE119" s="125"/>
      <c r="FF119" t="str">
        <f>FF92</f>
        <v xml:space="preserve"> TOO FULL TO ADD H2O ALL WEEK</v>
      </c>
      <c r="FJ119" s="133"/>
      <c r="FK119" s="133"/>
      <c r="FO119" s="124"/>
      <c r="FQ119" s="125"/>
      <c r="FR119" t="str">
        <f>FR92</f>
        <v xml:space="preserve"> TOO FULL TO ADD H2O ALL WEEK</v>
      </c>
      <c r="FV119" s="133"/>
      <c r="FW119" s="133"/>
      <c r="GA119" s="124"/>
      <c r="GC119" s="125"/>
      <c r="GD119" s="125"/>
      <c r="GE119" s="125"/>
      <c r="GF119" t="str">
        <f>GF92</f>
        <v xml:space="preserve"> TOO FULL TO ADD H2O ALL WEEK</v>
      </c>
      <c r="GJ119" s="133"/>
      <c r="GK119" s="133"/>
      <c r="GO119" s="124"/>
      <c r="GQ119" s="125"/>
      <c r="GR119" t="str">
        <f>GR92</f>
        <v xml:space="preserve"> TOO FULL TO ADD H2O ALL WEEK</v>
      </c>
      <c r="GV119" s="133"/>
      <c r="GW119" s="133"/>
      <c r="HA119" s="124"/>
      <c r="HC119" s="125"/>
      <c r="HD119" t="str">
        <f>HD92</f>
        <v xml:space="preserve"> TOO FULL TO ADD H2O ALL WEEK</v>
      </c>
      <c r="HH119" s="133"/>
      <c r="HI119" s="133"/>
      <c r="HM119" s="124"/>
      <c r="HO119" s="125"/>
      <c r="HP119" t="str">
        <f>HP92</f>
        <v xml:space="preserve"> TOO FULL TO ADD H2O ALL WEEK</v>
      </c>
      <c r="HT119" s="133"/>
      <c r="HU119" s="133"/>
      <c r="HY119" s="124"/>
      <c r="IA119" s="125"/>
      <c r="IB119" t="str">
        <f>IB92</f>
        <v xml:space="preserve"> TOO FULL TO ADD H2O ALL WEEK</v>
      </c>
      <c r="IF119" s="133"/>
      <c r="IG119" s="133"/>
      <c r="IK119" s="124"/>
      <c r="IM119" s="125"/>
      <c r="IN119" s="125"/>
      <c r="IO119" s="125"/>
      <c r="IP119" t="str">
        <f>IP92</f>
        <v xml:space="preserve"> TOO FULL TO ADD H2O ALL WEEK</v>
      </c>
      <c r="IT119" s="133"/>
      <c r="IU119" s="133"/>
      <c r="IY119" s="124"/>
      <c r="JA119" s="125"/>
      <c r="JB119" t="str">
        <f>JB92</f>
        <v xml:space="preserve"> TOO FULL TO ADD H2O ALL WEEK</v>
      </c>
      <c r="JF119" s="133"/>
      <c r="JG119" s="133"/>
      <c r="JK119" s="124"/>
      <c r="JM119" s="125"/>
      <c r="JN119" t="str">
        <f>JN92</f>
        <v xml:space="preserve"> TOO FULL TO ADD H2O ALL WEEK</v>
      </c>
      <c r="JR119" s="133"/>
      <c r="JS119" s="133"/>
      <c r="JW119" s="124"/>
      <c r="JY119" s="125"/>
      <c r="JZ119" t="str">
        <f>JZ92</f>
        <v xml:space="preserve"> TOO FULL TO ADD H2O ALL WEEK</v>
      </c>
      <c r="KD119" s="133"/>
      <c r="KE119" s="133"/>
      <c r="KI119" s="124"/>
      <c r="KK119" s="125"/>
      <c r="KL119" t="str">
        <f>KL92</f>
        <v xml:space="preserve"> TOO FULL TO ADD H2O ALL WEEK</v>
      </c>
    </row>
    <row r="120" spans="2:298">
      <c r="B120" t="str">
        <f>B93&amp;" "&amp;TEXT(H2,"mm/dd")</f>
        <v>TOO FULL TO ADD COOLANT- 10/05</v>
      </c>
      <c r="F120" s="132"/>
      <c r="G120" s="133"/>
      <c r="K120" s="124"/>
      <c r="M120" s="125"/>
      <c r="N120" t="str">
        <f>N93&amp;" "&amp;TEXT(T2,"mm/dd")</f>
        <v xml:space="preserve"> TOO FULL TO ADD COOLANT- 10/06</v>
      </c>
      <c r="R120" s="133"/>
      <c r="S120" s="133"/>
      <c r="W120" s="124"/>
      <c r="Y120" s="125"/>
      <c r="Z120" t="str">
        <f>Z93&amp;" "&amp;TEXT(AF2,"mm/dd")</f>
        <v xml:space="preserve"> TOO FULL TO ADD COOLANT- 10/07</v>
      </c>
      <c r="AD120" s="133"/>
      <c r="AE120" s="133"/>
      <c r="AI120" s="124"/>
      <c r="AK120" s="125"/>
      <c r="AL120" t="str">
        <f>AL93&amp;" "&amp;TEXT(AR2,"mm/dd")</f>
        <v xml:space="preserve"> TOO FULL TO ADD COOLANT- 10/08</v>
      </c>
      <c r="AP120" s="133"/>
      <c r="AQ120" s="133"/>
      <c r="AU120" s="124"/>
      <c r="AW120" s="125"/>
      <c r="AX120" t="str">
        <f>AX93&amp;" "&amp;TEXT(BD2,"mm/dd")</f>
        <v xml:space="preserve"> TOO FULL TO ADD COOLANT- 10/09</v>
      </c>
      <c r="BB120" s="133"/>
      <c r="BC120" s="133"/>
      <c r="BG120" s="124"/>
      <c r="BI120" s="125"/>
      <c r="BJ120" s="125"/>
      <c r="BK120" s="125"/>
      <c r="BL120" t="str">
        <f>BL93&amp;" "&amp;TEXT(BR2,"mm/dd")</f>
        <v xml:space="preserve"> TOO FULL TO ADD COOLANT- 10/12</v>
      </c>
      <c r="BP120" s="133"/>
      <c r="BQ120" s="133"/>
      <c r="BU120" s="124"/>
      <c r="BW120" s="125"/>
      <c r="BX120" t="str">
        <f>BX93&amp;" "&amp;TEXT(CD2,"mm/dd")</f>
        <v xml:space="preserve"> TOO FULL TO ADD COOLANT- 10/13</v>
      </c>
      <c r="CB120" s="133"/>
      <c r="CC120" s="133"/>
      <c r="CG120" s="124"/>
      <c r="CI120" s="125"/>
      <c r="CJ120" t="str">
        <f>CJ93&amp;" "&amp;TEXT(CP2,"mm/dd")</f>
        <v xml:space="preserve"> TOO FULL TO ADD COOLANT- 10/14</v>
      </c>
      <c r="CN120" s="133"/>
      <c r="CO120" s="133"/>
      <c r="CS120" s="124"/>
      <c r="CU120" s="125"/>
      <c r="CV120" t="str">
        <f>CV93&amp;" "&amp;TEXT(DB2,"mm/dd")</f>
        <v xml:space="preserve"> TOO FULL TO ADD COOLANT- 10/15</v>
      </c>
      <c r="CZ120" s="133"/>
      <c r="DA120" s="133"/>
      <c r="DE120" s="124"/>
      <c r="DG120" s="125"/>
      <c r="DH120" t="str">
        <f>DH93&amp;" "&amp;TEXT(DN2,"mm/dd")</f>
        <v xml:space="preserve"> TOO FULL TO ADD COOLANT- 10/16</v>
      </c>
      <c r="DL120" s="133"/>
      <c r="DM120" s="133"/>
      <c r="DQ120" s="124"/>
      <c r="DS120" s="125"/>
      <c r="DT120" s="125"/>
      <c r="DU120" s="125"/>
      <c r="DV120" t="str">
        <f>DV93&amp;" "&amp;TEXT(EB2,"mm/dd")</f>
        <v xml:space="preserve"> TOO FULL TO ADD COOLANT- 10/19</v>
      </c>
      <c r="DZ120" s="133"/>
      <c r="EA120" s="133"/>
      <c r="EE120" s="124"/>
      <c r="EG120" s="125"/>
      <c r="EH120" t="str">
        <f>EH93&amp;" "&amp;TEXT(EN2,"mm/dd")</f>
        <v xml:space="preserve"> TOO FULL TO ADD COOLANT- 10/20</v>
      </c>
      <c r="EL120" s="133"/>
      <c r="EM120" s="133"/>
      <c r="EQ120" s="124"/>
      <c r="ES120" s="125"/>
      <c r="ET120" t="str">
        <f>ET93&amp;" "&amp;TEXT(EZ2,"mm/dd")</f>
        <v xml:space="preserve"> TOO FULL TO ADD COOLANT- 10/21</v>
      </c>
      <c r="EX120" s="133"/>
      <c r="EY120" s="133"/>
      <c r="FC120" s="124"/>
      <c r="FE120" s="125"/>
      <c r="FF120" t="str">
        <f>FF93&amp;" "&amp;TEXT(FL2,"mm/dd")</f>
        <v xml:space="preserve"> TOO FULL TO ADD COOLANT- 10/22</v>
      </c>
      <c r="FJ120" s="133"/>
      <c r="FK120" s="133"/>
      <c r="FO120" s="124"/>
      <c r="FQ120" s="125"/>
      <c r="FR120" t="str">
        <f>FR93&amp;" "&amp;TEXT(FX2,"mm/dd")</f>
        <v xml:space="preserve"> TOO FULL TO ADD COOLANT- 10/23</v>
      </c>
      <c r="FV120" s="133"/>
      <c r="FW120" s="133"/>
      <c r="GA120" s="124"/>
      <c r="GC120" s="125"/>
      <c r="GD120" s="125"/>
      <c r="GE120" s="125"/>
      <c r="GF120" t="str">
        <f>GF93&amp;" "&amp;TEXT(GL2,"mm/dd")</f>
        <v xml:space="preserve"> TOO FULL TO ADD COOLANT- 10/26</v>
      </c>
      <c r="GJ120" s="133"/>
      <c r="GK120" s="133"/>
      <c r="GO120" s="124"/>
      <c r="GQ120" s="125"/>
      <c r="GR120" t="str">
        <f>GR93&amp;" "&amp;TEXT(GX2,"mm/dd")</f>
        <v xml:space="preserve"> TOO FULL TO ADD COOLANT- 10/27</v>
      </c>
      <c r="GV120" s="133"/>
      <c r="GW120" s="133"/>
      <c r="HA120" s="124"/>
      <c r="HC120" s="125"/>
      <c r="HD120" t="str">
        <f>HD93&amp;" "&amp;TEXT(HJ2,"mm/dd")</f>
        <v xml:space="preserve"> TOO FULL TO ADD COOLANT- 10/28</v>
      </c>
      <c r="HH120" s="133"/>
      <c r="HI120" s="133"/>
      <c r="HM120" s="124"/>
      <c r="HO120" s="125"/>
      <c r="HP120" t="str">
        <f>HP93&amp;" "&amp;TEXT(HV2,"mm/dd")</f>
        <v xml:space="preserve"> TOO FULL TO ADD COOLANT- 10/29</v>
      </c>
      <c r="HT120" s="133"/>
      <c r="HU120" s="133"/>
      <c r="HY120" s="124"/>
      <c r="IA120" s="125"/>
      <c r="IB120" t="str">
        <f>IB93&amp;" "&amp;TEXT(IH2,"mm/dd")</f>
        <v xml:space="preserve"> TOO FULL TO ADD COOLANT- 10/30</v>
      </c>
      <c r="IF120" s="133"/>
      <c r="IG120" s="133"/>
      <c r="IK120" s="124"/>
      <c r="IM120" s="125"/>
      <c r="IN120" s="125"/>
      <c r="IO120" s="125"/>
      <c r="IP120" t="str">
        <f>IP93&amp;" "&amp;TEXT(IV2,"mm/dd")</f>
        <v xml:space="preserve"> TOO FULL TO ADD COOLANT- 11/02</v>
      </c>
      <c r="IT120" s="133"/>
      <c r="IU120" s="133"/>
      <c r="IY120" s="124"/>
      <c r="JA120" s="125"/>
      <c r="JB120" t="str">
        <f>JB93&amp;" "&amp;TEXT(JH2,"mm/dd")</f>
        <v xml:space="preserve"> TOO FULL TO ADD COOLANT- 11/03</v>
      </c>
      <c r="JF120" s="133"/>
      <c r="JG120" s="133"/>
      <c r="JK120" s="124"/>
      <c r="JM120" s="125"/>
      <c r="JN120" t="str">
        <f>JN93&amp;" "&amp;TEXT(JT2,"mm/dd")</f>
        <v xml:space="preserve"> TOO FULL TO ADD COOLANT- 11/04</v>
      </c>
      <c r="JR120" s="133"/>
      <c r="JS120" s="133"/>
      <c r="JW120" s="124"/>
      <c r="JY120" s="125"/>
      <c r="JZ120" t="str">
        <f>JZ93&amp;" "&amp;TEXT(KF2,"mm/dd")</f>
        <v xml:space="preserve"> TOO FULL TO ADD COOLANT- 11/05</v>
      </c>
      <c r="KD120" s="133"/>
      <c r="KE120" s="133"/>
      <c r="KI120" s="124"/>
      <c r="KK120" s="125"/>
      <c r="KL120" t="str">
        <f>KL93&amp;" "&amp;TEXT(KR2,"mm/dd")</f>
        <v xml:space="preserve"> TOO FULL TO ADD COOLANT- 11/06</v>
      </c>
    </row>
    <row r="121" spans="2:298">
      <c r="B121" t="str">
        <f>B94&amp;" "&amp;TEXT(H2,"mm/dd")</f>
        <v>SPILL OBSERVED- 10/05</v>
      </c>
      <c r="F121" s="132"/>
      <c r="G121" s="133"/>
      <c r="K121" s="124"/>
      <c r="M121" s="125"/>
      <c r="N121" t="str">
        <f>N94&amp;" "&amp;TEXT(T2,"mm/dd")</f>
        <v xml:space="preserve"> SPILL OBSERVED- 10/06</v>
      </c>
      <c r="R121" s="133"/>
      <c r="S121" s="133"/>
      <c r="W121" s="124"/>
      <c r="Y121" s="125"/>
      <c r="Z121" t="str">
        <f>Z94&amp;" "&amp;TEXT(AF2,"mm/dd")</f>
        <v xml:space="preserve"> SPILL OBSERVED- 10/07</v>
      </c>
      <c r="AD121" s="133"/>
      <c r="AE121" s="133"/>
      <c r="AI121" s="124"/>
      <c r="AK121" s="125"/>
      <c r="AL121" t="str">
        <f>AL94&amp;" "&amp;TEXT(AR2,"mm/dd")</f>
        <v xml:space="preserve"> SPILL OBSERVED- 10/08</v>
      </c>
      <c r="AP121" s="133"/>
      <c r="AQ121" s="133"/>
      <c r="AU121" s="124"/>
      <c r="AW121" s="125"/>
      <c r="AX121" t="str">
        <f>AX94&amp;" "&amp;TEXT(BD2,"mm/dd")</f>
        <v xml:space="preserve"> SPILL OBSERVED- 10/09</v>
      </c>
      <c r="BB121" s="133"/>
      <c r="BC121" s="133"/>
      <c r="BG121" s="124"/>
      <c r="BI121" s="125"/>
      <c r="BJ121" s="125"/>
      <c r="BK121" s="125"/>
      <c r="BL121" t="str">
        <f>BL94&amp;" "&amp;TEXT(BR2,"mm/dd")</f>
        <v xml:space="preserve"> SPILL OBSERVED- 10/12</v>
      </c>
      <c r="BP121" s="133"/>
      <c r="BQ121" s="133"/>
      <c r="BU121" s="124"/>
      <c r="BW121" s="125"/>
      <c r="BX121" t="str">
        <f>BX94&amp;" "&amp;TEXT(CD2,"mm/dd")</f>
        <v xml:space="preserve"> SPILL OBSERVED- 10/13</v>
      </c>
      <c r="CB121" s="133"/>
      <c r="CC121" s="133"/>
      <c r="CG121" s="124"/>
      <c r="CI121" s="125"/>
      <c r="CJ121" t="str">
        <f>CJ94&amp;" "&amp;TEXT(CP2,"mm/dd")</f>
        <v xml:space="preserve"> SPILL OBSERVED- 10/14</v>
      </c>
      <c r="CN121" s="133"/>
      <c r="CO121" s="133"/>
      <c r="CS121" s="124"/>
      <c r="CU121" s="125"/>
      <c r="CV121" t="str">
        <f>CV94&amp;" "&amp;TEXT(DB2,"mm/dd")</f>
        <v xml:space="preserve"> SPILL OBSERVED- 10/15</v>
      </c>
      <c r="CZ121" s="133"/>
      <c r="DA121" s="133"/>
      <c r="DE121" s="124"/>
      <c r="DG121" s="125"/>
      <c r="DH121" t="str">
        <f>DH94&amp;" "&amp;TEXT(DN2,"mm/dd")</f>
        <v xml:space="preserve"> SPILL OBSERVED- 10/16</v>
      </c>
      <c r="DL121" s="133"/>
      <c r="DM121" s="133"/>
      <c r="DQ121" s="124"/>
      <c r="DS121" s="125"/>
      <c r="DT121" s="125"/>
      <c r="DU121" s="125"/>
      <c r="DV121" t="str">
        <f>DV94&amp;" "&amp;TEXT(EB2,"mm/dd")</f>
        <v xml:space="preserve"> SPILL OBSERVED- 10/19</v>
      </c>
      <c r="DZ121" s="133"/>
      <c r="EA121" s="133"/>
      <c r="EE121" s="124"/>
      <c r="EG121" s="125"/>
      <c r="EH121" t="str">
        <f>EH94&amp;" "&amp;TEXT(EN2,"mm/dd")</f>
        <v xml:space="preserve"> SPILL OBSERVED- 10/20</v>
      </c>
      <c r="EL121" s="133"/>
      <c r="EM121" s="133"/>
      <c r="EQ121" s="124"/>
      <c r="ES121" s="125"/>
      <c r="ET121" t="str">
        <f>ET94&amp;" "&amp;TEXT(EZ2,"mm/dd")</f>
        <v xml:space="preserve"> SPILL OBSERVED- 10/21</v>
      </c>
      <c r="EX121" s="133"/>
      <c r="EY121" s="133"/>
      <c r="FC121" s="124"/>
      <c r="FE121" s="125"/>
      <c r="FF121" t="str">
        <f>FF94&amp;" "&amp;TEXT(FL2,"mm/dd")</f>
        <v xml:space="preserve"> SPILL OBSERVED- 10/22</v>
      </c>
      <c r="FJ121" s="133"/>
      <c r="FK121" s="133"/>
      <c r="FO121" s="124"/>
      <c r="FQ121" s="125"/>
      <c r="FR121" t="str">
        <f>FR94&amp;" "&amp;TEXT(FX2,"mm/dd")</f>
        <v xml:space="preserve"> SPILL OBSERVED- 10/23</v>
      </c>
      <c r="FV121" s="133"/>
      <c r="FW121" s="133"/>
      <c r="GA121" s="124"/>
      <c r="GC121" s="125"/>
      <c r="GD121" s="125"/>
      <c r="GE121" s="125"/>
      <c r="GF121" t="str">
        <f>GF94&amp;" "&amp;TEXT(GL2,"mm/dd")</f>
        <v xml:space="preserve"> SPILL OBSERVED- 10/26</v>
      </c>
      <c r="GJ121" s="133"/>
      <c r="GK121" s="133"/>
      <c r="GO121" s="124"/>
      <c r="GQ121" s="125"/>
      <c r="GR121" t="str">
        <f>GR94&amp;" "&amp;TEXT(GX2,"mm/dd")</f>
        <v xml:space="preserve"> SPILL OBSERVED- 10/27</v>
      </c>
      <c r="GV121" s="133"/>
      <c r="GW121" s="133"/>
      <c r="HA121" s="124"/>
      <c r="HC121" s="125"/>
      <c r="HD121" t="str">
        <f>HD94&amp;" "&amp;TEXT(HJ2,"mm/dd")</f>
        <v xml:space="preserve"> SPILL OBSERVED- 10/28</v>
      </c>
      <c r="HH121" s="133"/>
      <c r="HI121" s="133"/>
      <c r="HM121" s="124"/>
      <c r="HO121" s="125"/>
      <c r="HP121" t="str">
        <f>HP94&amp;" "&amp;TEXT(HV2,"mm/dd")</f>
        <v xml:space="preserve"> SPILL OBSERVED- 10/29</v>
      </c>
      <c r="HT121" s="133"/>
      <c r="HU121" s="133"/>
      <c r="HY121" s="124"/>
      <c r="IA121" s="125"/>
      <c r="IB121" t="str">
        <f>IB94&amp;" "&amp;TEXT(IH2,"mm/dd")</f>
        <v xml:space="preserve"> SPILL OBSERVED- 10/30</v>
      </c>
      <c r="IF121" s="133"/>
      <c r="IG121" s="133"/>
      <c r="IK121" s="124"/>
      <c r="IM121" s="125"/>
      <c r="IN121" s="125"/>
      <c r="IO121" s="125"/>
      <c r="IP121" t="str">
        <f>IP94&amp;" "&amp;TEXT(IV2,"mm/dd")</f>
        <v xml:space="preserve"> SPILL OBSERVED- 11/02</v>
      </c>
      <c r="IT121" s="133"/>
      <c r="IU121" s="133"/>
      <c r="IY121" s="124"/>
      <c r="JA121" s="125"/>
      <c r="JB121" t="str">
        <f>JB94&amp;" "&amp;TEXT(JH2,"mm/dd")</f>
        <v xml:space="preserve"> SPILL OBSERVED- 11/03</v>
      </c>
      <c r="JF121" s="133"/>
      <c r="JG121" s="133"/>
      <c r="JK121" s="124"/>
      <c r="JM121" s="125"/>
      <c r="JN121" t="str">
        <f>JN94&amp;" "&amp;TEXT(JT2,"mm/dd")</f>
        <v xml:space="preserve"> SPILL OBSERVED- 11/04</v>
      </c>
      <c r="JR121" s="133"/>
      <c r="JS121" s="133"/>
      <c r="JW121" s="124"/>
      <c r="JY121" s="125"/>
      <c r="JZ121" t="str">
        <f>JZ94&amp;" "&amp;TEXT(KF2,"mm/dd")</f>
        <v xml:space="preserve"> SPILL OBSERVED- 11/05</v>
      </c>
      <c r="KD121" s="133"/>
      <c r="KE121" s="133"/>
      <c r="KI121" s="124"/>
      <c r="KK121" s="125"/>
      <c r="KL121" t="str">
        <f>KL94&amp;" "&amp;TEXT(KR2,"mm/dd")</f>
        <v xml:space="preserve"> SPILL OBSERVED- 11/06</v>
      </c>
    </row>
    <row r="122" spans="2:298">
      <c r="B122" t="str">
        <f>B95&amp;" "&amp;TEXT(H2,"mm/dd")</f>
        <v>LARGE SPILL OBSERVED- 10/05</v>
      </c>
      <c r="F122" s="132"/>
      <c r="G122" s="133"/>
      <c r="K122" s="124"/>
      <c r="M122" s="125"/>
      <c r="N122" t="str">
        <f>N95&amp;" "&amp;TEXT(T2,"mm/dd")</f>
        <v xml:space="preserve"> LARGE SPILL OBSERVED- 10/06</v>
      </c>
      <c r="R122" s="133"/>
      <c r="S122" s="133"/>
      <c r="W122" s="124"/>
      <c r="Y122" s="125"/>
      <c r="Z122" t="str">
        <f>Z95&amp;" "&amp;TEXT(AF2,"mm/dd")</f>
        <v xml:space="preserve"> LARGE SPILL OBSERVED- 10/07</v>
      </c>
      <c r="AD122" s="133"/>
      <c r="AE122" s="133"/>
      <c r="AI122" s="124"/>
      <c r="AK122" s="125"/>
      <c r="AL122" t="str">
        <f>AL95&amp;" "&amp;TEXT(AR2,"mm/dd")</f>
        <v xml:space="preserve"> LARGE SPILL OBSERVED- 10/08</v>
      </c>
      <c r="AP122" s="133"/>
      <c r="AQ122" s="133"/>
      <c r="AU122" s="124"/>
      <c r="AW122" s="125"/>
      <c r="AX122" t="str">
        <f>AX95&amp;" "&amp;TEXT(BD2,"mm/dd")</f>
        <v xml:space="preserve"> LARGE SPILL OBSERVED- 10/09</v>
      </c>
      <c r="BB122" s="133"/>
      <c r="BC122" s="133"/>
      <c r="BG122" s="124"/>
      <c r="BI122" s="125"/>
      <c r="BJ122" s="125"/>
      <c r="BK122" s="125"/>
      <c r="BL122" t="str">
        <f>BL95&amp;" "&amp;TEXT(BR2,"mm/dd")</f>
        <v xml:space="preserve"> LARGE SPILL OBSERVED- 10/12</v>
      </c>
      <c r="BP122" s="133"/>
      <c r="BQ122" s="133"/>
      <c r="BU122" s="124"/>
      <c r="BW122" s="125"/>
      <c r="BX122" t="str">
        <f>BX95&amp;" "&amp;TEXT(CD2,"mm/dd")</f>
        <v xml:space="preserve"> LARGE SPILL OBSERVED- 10/13</v>
      </c>
      <c r="CB122" s="133"/>
      <c r="CC122" s="133"/>
      <c r="CG122" s="124"/>
      <c r="CI122" s="125"/>
      <c r="CJ122" t="str">
        <f>CJ95&amp;" "&amp;TEXT(CP2,"mm/dd")</f>
        <v xml:space="preserve"> LARGE SPILL OBSERVED- 10/14</v>
      </c>
      <c r="CN122" s="133"/>
      <c r="CO122" s="133"/>
      <c r="CS122" s="124"/>
      <c r="CU122" s="125"/>
      <c r="CV122" t="str">
        <f>CV95&amp;" "&amp;TEXT(DB2,"mm/dd")</f>
        <v xml:space="preserve"> LARGE SPILL OBSERVED- 10/15</v>
      </c>
      <c r="CZ122" s="133"/>
      <c r="DA122" s="133"/>
      <c r="DE122" s="124"/>
      <c r="DG122" s="125"/>
      <c r="DH122" t="str">
        <f>DH95&amp;" "&amp;TEXT(DN2,"mm/dd")</f>
        <v xml:space="preserve"> LARGE SPILL OBSERVED- 10/16</v>
      </c>
      <c r="DL122" s="133"/>
      <c r="DM122" s="133"/>
      <c r="DQ122" s="124"/>
      <c r="DS122" s="125"/>
      <c r="DT122" s="125"/>
      <c r="DU122" s="125"/>
      <c r="DV122" t="str">
        <f>DV95&amp;" "&amp;TEXT(EB2,"mm/dd")</f>
        <v xml:space="preserve"> LARGE SPILL OBSERVED- 10/19</v>
      </c>
      <c r="DZ122" s="133"/>
      <c r="EA122" s="133"/>
      <c r="EE122" s="124"/>
      <c r="EG122" s="125"/>
      <c r="EH122" t="str">
        <f>EH95&amp;" "&amp;TEXT(EN2,"mm/dd")</f>
        <v xml:space="preserve"> LARGE SPILL OBSERVED- 10/20</v>
      </c>
      <c r="EL122" s="133"/>
      <c r="EM122" s="133"/>
      <c r="EQ122" s="124"/>
      <c r="ES122" s="125"/>
      <c r="ET122" t="str">
        <f>ET95&amp;" "&amp;TEXT(EZ2,"mm/dd")</f>
        <v xml:space="preserve"> LARGE SPILL OBSERVED- 10/21</v>
      </c>
      <c r="EX122" s="133"/>
      <c r="EY122" s="133"/>
      <c r="FC122" s="124"/>
      <c r="FE122" s="125"/>
      <c r="FF122" t="str">
        <f>FF95&amp;" "&amp;TEXT(FL2,"mm/dd")</f>
        <v xml:space="preserve"> LARGE SPILL OBSERVED- 10/22</v>
      </c>
      <c r="FJ122" s="133"/>
      <c r="FK122" s="133"/>
      <c r="FO122" s="124"/>
      <c r="FQ122" s="125"/>
      <c r="FR122" t="str">
        <f>FR95&amp;" "&amp;TEXT(FX2,"mm/dd")</f>
        <v xml:space="preserve"> LARGE SPILL OBSERVED- 10/23</v>
      </c>
      <c r="FV122" s="133"/>
      <c r="FW122" s="133"/>
      <c r="GA122" s="124"/>
      <c r="GC122" s="125"/>
      <c r="GD122" s="125"/>
      <c r="GE122" s="125"/>
      <c r="GF122" t="str">
        <f>GF95&amp;" "&amp;TEXT(GL2,"mm/dd")</f>
        <v xml:space="preserve"> LARGE SPILL OBSERVED- 10/26</v>
      </c>
      <c r="GJ122" s="133"/>
      <c r="GK122" s="133"/>
      <c r="GO122" s="124"/>
      <c r="GQ122" s="125"/>
      <c r="GR122" t="str">
        <f>GR95&amp;" "&amp;TEXT(GX2,"mm/dd")</f>
        <v xml:space="preserve"> LARGE SPILL OBSERVED- 10/27</v>
      </c>
      <c r="GV122" s="133"/>
      <c r="GW122" s="133"/>
      <c r="HA122" s="124"/>
      <c r="HC122" s="125"/>
      <c r="HD122" t="str">
        <f>HD95&amp;" "&amp;TEXT(HJ2,"mm/dd")</f>
        <v xml:space="preserve"> LARGE SPILL OBSERVED- 10/28</v>
      </c>
      <c r="HH122" s="133"/>
      <c r="HI122" s="133"/>
      <c r="HM122" s="124"/>
      <c r="HO122" s="125"/>
      <c r="HP122" t="str">
        <f>HP95&amp;" "&amp;TEXT(HV2,"mm/dd")</f>
        <v xml:space="preserve"> LARGE SPILL OBSERVED- 10/29</v>
      </c>
      <c r="HT122" s="133"/>
      <c r="HU122" s="133"/>
      <c r="HY122" s="124"/>
      <c r="IA122" s="125"/>
      <c r="IB122" t="str">
        <f>IB95&amp;" "&amp;TEXT(IH2,"mm/dd")</f>
        <v xml:space="preserve"> LARGE SPILL OBSERVED- 10/30</v>
      </c>
      <c r="IF122" s="133"/>
      <c r="IG122" s="133"/>
      <c r="IK122" s="124"/>
      <c r="IM122" s="125"/>
      <c r="IN122" s="125"/>
      <c r="IO122" s="125"/>
      <c r="IP122" t="str">
        <f>IP95&amp;" "&amp;TEXT(IV2,"mm/dd")</f>
        <v xml:space="preserve"> LARGE SPILL OBSERVED- 11/02</v>
      </c>
      <c r="IT122" s="133"/>
      <c r="IU122" s="133"/>
      <c r="IY122" s="124"/>
      <c r="JA122" s="125"/>
      <c r="JB122" t="str">
        <f>JB95&amp;" "&amp;TEXT(JH2,"mm/dd")</f>
        <v xml:space="preserve"> LARGE SPILL OBSERVED- 11/03</v>
      </c>
      <c r="JF122" s="133"/>
      <c r="JG122" s="133"/>
      <c r="JK122" s="124"/>
      <c r="JM122" s="125"/>
      <c r="JN122" t="str">
        <f>JN95&amp;" "&amp;TEXT(JT2,"mm/dd")</f>
        <v xml:space="preserve"> LARGE SPILL OBSERVED- 11/04</v>
      </c>
      <c r="JR122" s="133"/>
      <c r="JS122" s="133"/>
      <c r="JW122" s="124"/>
      <c r="JY122" s="125"/>
      <c r="JZ122" t="str">
        <f>JZ95&amp;" "&amp;TEXT(KF2,"mm/dd")</f>
        <v xml:space="preserve"> LARGE SPILL OBSERVED- 11/05</v>
      </c>
      <c r="KD122" s="133"/>
      <c r="KE122" s="133"/>
      <c r="KI122" s="124"/>
      <c r="KK122" s="125"/>
      <c r="KL122" t="str">
        <f>KL95&amp;" "&amp;TEXT(KR2,"mm/dd")</f>
        <v xml:space="preserve"> LARGE SPILL OBSERVED- 11/06</v>
      </c>
    </row>
    <row r="123" spans="2:298">
      <c r="B123" t="str">
        <f>B96&amp;" "&amp;TEXT(H2,"mm/dd")</f>
        <v>SYSTEM NOT RUNNING- 10/05</v>
      </c>
      <c r="F123" s="132"/>
      <c r="G123" s="133"/>
      <c r="K123" s="124"/>
      <c r="M123" s="125"/>
      <c r="N123" t="str">
        <f>N96&amp;" "&amp;TEXT(T2,"mm/dd")</f>
        <v xml:space="preserve"> SYSTEM NOT RUNNING- 10/06</v>
      </c>
      <c r="R123" s="133"/>
      <c r="S123" s="133"/>
      <c r="W123" s="124"/>
      <c r="Y123" s="125"/>
      <c r="Z123" t="str">
        <f>Z96&amp;" "&amp;TEXT(AF2,"mm/dd")</f>
        <v xml:space="preserve"> SYSTEM NOT RUNNING- 10/07</v>
      </c>
      <c r="AD123" s="133"/>
      <c r="AE123" s="133"/>
      <c r="AI123" s="124"/>
      <c r="AK123" s="125"/>
      <c r="AL123" t="str">
        <f>AL96&amp;" "&amp;TEXT(AR2,"mm/dd")</f>
        <v xml:space="preserve"> SYSTEM NOT RUNNING- 10/08</v>
      </c>
      <c r="AP123" s="133"/>
      <c r="AQ123" s="133"/>
      <c r="AU123" s="124"/>
      <c r="AW123" s="125"/>
      <c r="AX123" t="str">
        <f>AX96&amp;" "&amp;TEXT(BD2,"mm/dd")</f>
        <v xml:space="preserve"> SYSTEM NOT RUNNING- 10/09</v>
      </c>
      <c r="BB123" s="133"/>
      <c r="BC123" s="133"/>
      <c r="BG123" s="124"/>
      <c r="BI123" s="125"/>
      <c r="BJ123" s="125"/>
      <c r="BK123" s="125"/>
      <c r="BL123" t="str">
        <f>BL96&amp;" "&amp;TEXT(BR2,"mm/dd")</f>
        <v xml:space="preserve"> SYSTEM NOT RUNNING- 10/12</v>
      </c>
      <c r="BP123" s="133"/>
      <c r="BQ123" s="133"/>
      <c r="BU123" s="124"/>
      <c r="BW123" s="125"/>
      <c r="BX123" t="str">
        <f>BX96&amp;" "&amp;TEXT(CD2,"mm/dd")</f>
        <v xml:space="preserve"> SYSTEM NOT RUNNING- 10/13</v>
      </c>
      <c r="CB123" s="133"/>
      <c r="CC123" s="133"/>
      <c r="CG123" s="124"/>
      <c r="CI123" s="125"/>
      <c r="CJ123" t="str">
        <f>CJ96&amp;" "&amp;TEXT(CP2,"mm/dd")</f>
        <v xml:space="preserve"> SYSTEM NOT RUNNING- 10/14</v>
      </c>
      <c r="CN123" s="133"/>
      <c r="CO123" s="133"/>
      <c r="CS123" s="124"/>
      <c r="CU123" s="125"/>
      <c r="CV123" t="str">
        <f>CV96&amp;" "&amp;TEXT(DB2,"mm/dd")</f>
        <v xml:space="preserve"> SYSTEM NOT RUNNING- 10/15</v>
      </c>
      <c r="CZ123" s="133"/>
      <c r="DA123" s="133"/>
      <c r="DE123" s="124"/>
      <c r="DG123" s="125"/>
      <c r="DH123" t="str">
        <f>DH96&amp;" "&amp;TEXT(DN2,"mm/dd")</f>
        <v xml:space="preserve"> SYSTEM NOT RUNNING- 10/16</v>
      </c>
      <c r="DL123" s="133"/>
      <c r="DM123" s="133"/>
      <c r="DQ123" s="124"/>
      <c r="DS123" s="125"/>
      <c r="DT123" s="125"/>
      <c r="DU123" s="125"/>
      <c r="DV123" t="str">
        <f>DV96&amp;" "&amp;TEXT(EB2,"mm/dd")</f>
        <v xml:space="preserve"> SYSTEM NOT RUNNING- 10/19</v>
      </c>
      <c r="DZ123" s="133"/>
      <c r="EA123" s="133"/>
      <c r="EE123" s="124"/>
      <c r="EG123" s="125"/>
      <c r="EH123" t="str">
        <f>EH96&amp;" "&amp;TEXT(EN2,"mm/dd")</f>
        <v xml:space="preserve"> SYSTEM NOT RUNNING- 10/20</v>
      </c>
      <c r="EL123" s="133"/>
      <c r="EM123" s="133"/>
      <c r="EQ123" s="124"/>
      <c r="ES123" s="125"/>
      <c r="ET123" t="str">
        <f>ET96&amp;" "&amp;TEXT(EZ2,"mm/dd")</f>
        <v xml:space="preserve"> SYSTEM NOT RUNNING- 10/21</v>
      </c>
      <c r="EX123" s="133"/>
      <c r="EY123" s="133"/>
      <c r="FC123" s="124"/>
      <c r="FE123" s="125"/>
      <c r="FF123" t="str">
        <f>FF96&amp;" "&amp;TEXT(FL2,"mm/dd")</f>
        <v xml:space="preserve"> SYSTEM NOT RUNNING- 10/22</v>
      </c>
      <c r="FJ123" s="133"/>
      <c r="FK123" s="133"/>
      <c r="FO123" s="124"/>
      <c r="FQ123" s="125"/>
      <c r="FR123" t="str">
        <f>FR96&amp;" "&amp;TEXT(FX2,"mm/dd")</f>
        <v xml:space="preserve"> SYSTEM NOT RUNNING- 10/23</v>
      </c>
      <c r="FV123" s="133"/>
      <c r="FW123" s="133"/>
      <c r="GA123" s="124"/>
      <c r="GC123" s="125"/>
      <c r="GD123" s="125"/>
      <c r="GE123" s="125"/>
      <c r="GF123" t="str">
        <f>GF96&amp;" "&amp;TEXT(GL2,"mm/dd")</f>
        <v xml:space="preserve"> SYSTEM NOT RUNNING- 10/26</v>
      </c>
      <c r="GJ123" s="133"/>
      <c r="GK123" s="133"/>
      <c r="GO123" s="124"/>
      <c r="GQ123" s="125"/>
      <c r="GR123" t="str">
        <f>GR96&amp;" "&amp;TEXT(GX2,"mm/dd")</f>
        <v xml:space="preserve"> SYSTEM NOT RUNNING- 10/27</v>
      </c>
      <c r="GV123" s="133"/>
      <c r="GW123" s="133"/>
      <c r="HA123" s="124"/>
      <c r="HC123" s="125"/>
      <c r="HD123" t="str">
        <f>HD96&amp;" "&amp;TEXT(HJ2,"mm/dd")</f>
        <v xml:space="preserve"> SYSTEM NOT RUNNING- 10/28</v>
      </c>
      <c r="HH123" s="133"/>
      <c r="HI123" s="133"/>
      <c r="HM123" s="124"/>
      <c r="HO123" s="125"/>
      <c r="HP123" t="str">
        <f>HP96&amp;" "&amp;TEXT(HV2,"mm/dd")</f>
        <v xml:space="preserve"> SYSTEM NOT RUNNING- 10/29</v>
      </c>
      <c r="HT123" s="133"/>
      <c r="HU123" s="133"/>
      <c r="HY123" s="124"/>
      <c r="IA123" s="125"/>
      <c r="IB123" t="str">
        <f>IB96&amp;" "&amp;TEXT(IH2,"mm/dd")</f>
        <v xml:space="preserve"> SYSTEM NOT RUNNING- 10/30</v>
      </c>
      <c r="IF123" s="133"/>
      <c r="IG123" s="133"/>
      <c r="IK123" s="124"/>
      <c r="IM123" s="125"/>
      <c r="IN123" s="125"/>
      <c r="IO123" s="125"/>
      <c r="IP123" t="str">
        <f>IP96&amp;" "&amp;TEXT(IV2,"mm/dd")</f>
        <v xml:space="preserve"> SYSTEM NOT RUNNING- 11/02</v>
      </c>
      <c r="IT123" s="133"/>
      <c r="IU123" s="133"/>
      <c r="IY123" s="124"/>
      <c r="JA123" s="125"/>
      <c r="JB123" t="str">
        <f>JB96&amp;" "&amp;TEXT(JH2,"mm/dd")</f>
        <v xml:space="preserve"> SYSTEM NOT RUNNING- 11/03</v>
      </c>
      <c r="JF123" s="133"/>
      <c r="JG123" s="133"/>
      <c r="JK123" s="124"/>
      <c r="JM123" s="125"/>
      <c r="JN123" t="str">
        <f>JN96&amp;" "&amp;TEXT(JT2,"mm/dd")</f>
        <v xml:space="preserve"> SYSTEM NOT RUNNING- 11/04</v>
      </c>
      <c r="JR123" s="133"/>
      <c r="JS123" s="133"/>
      <c r="JW123" s="124"/>
      <c r="JY123" s="125"/>
      <c r="JZ123" t="str">
        <f>JZ96&amp;" "&amp;TEXT(KF2,"mm/dd")</f>
        <v xml:space="preserve"> SYSTEM NOT RUNNING- 11/05</v>
      </c>
      <c r="KD123" s="133"/>
      <c r="KE123" s="133"/>
      <c r="KI123" s="124"/>
      <c r="KK123" s="125"/>
      <c r="KL123" t="str">
        <f>KL96&amp;" "&amp;TEXT(KR2,"mm/dd")</f>
        <v xml:space="preserve"> SYSTEM NOT RUNNING- 11/06</v>
      </c>
    </row>
    <row r="124" spans="2:298">
      <c r="B124" t="str">
        <f>B97</f>
        <v>SYSTEM DOWN ALL WEEK</v>
      </c>
      <c r="F124" s="132"/>
      <c r="G124" s="133"/>
      <c r="K124" s="124"/>
      <c r="M124" s="125"/>
      <c r="N124" t="str">
        <f>N97</f>
        <v xml:space="preserve"> SYSTEM DOWN ALL WEEK</v>
      </c>
      <c r="R124" s="133"/>
      <c r="S124" s="133"/>
      <c r="W124" s="124"/>
      <c r="Y124" s="125"/>
      <c r="Z124" t="str">
        <f>Z97</f>
        <v xml:space="preserve"> SYSTEM DOWN ALL WEEK</v>
      </c>
      <c r="AD124" s="133"/>
      <c r="AE124" s="133"/>
      <c r="AI124" s="124"/>
      <c r="AK124" s="125"/>
      <c r="AL124" t="str">
        <f>AL97</f>
        <v xml:space="preserve"> SYSTEM DOWN ALL WEEK</v>
      </c>
      <c r="AP124" s="133"/>
      <c r="AQ124" s="133"/>
      <c r="AU124" s="124"/>
      <c r="AW124" s="125"/>
      <c r="AX124" t="str">
        <f>AX97</f>
        <v xml:space="preserve"> SYSTEM DOWN ALL WEEK</v>
      </c>
      <c r="BB124" s="133"/>
      <c r="BC124" s="133"/>
      <c r="BG124" s="124"/>
      <c r="BI124" s="125"/>
      <c r="BJ124" s="125"/>
      <c r="BK124" s="125"/>
      <c r="BL124" t="str">
        <f>BL97</f>
        <v xml:space="preserve"> SYSTEM DOWN ALL WEEK</v>
      </c>
      <c r="BP124" s="133"/>
      <c r="BQ124" s="133"/>
      <c r="BU124" s="124"/>
      <c r="BW124" s="125"/>
      <c r="BX124" t="str">
        <f>BX97</f>
        <v xml:space="preserve"> SYSTEM DOWN ALL WEEK</v>
      </c>
      <c r="CB124" s="133"/>
      <c r="CC124" s="133"/>
      <c r="CG124" s="124"/>
      <c r="CI124" s="125"/>
      <c r="CJ124" t="str">
        <f>CJ97</f>
        <v xml:space="preserve"> SYSTEM DOWN ALL WEEK</v>
      </c>
      <c r="CN124" s="133"/>
      <c r="CO124" s="133"/>
      <c r="CS124" s="124"/>
      <c r="CU124" s="125"/>
      <c r="CV124" t="str">
        <f>CV97</f>
        <v xml:space="preserve"> SYSTEM DOWN ALL WEEK</v>
      </c>
      <c r="CZ124" s="133"/>
      <c r="DA124" s="133"/>
      <c r="DE124" s="124"/>
      <c r="DG124" s="125"/>
      <c r="DH124" t="str">
        <f>DH97</f>
        <v xml:space="preserve"> SYSTEM DOWN ALL WEEK</v>
      </c>
      <c r="DL124" s="133"/>
      <c r="DM124" s="133"/>
      <c r="DQ124" s="124"/>
      <c r="DS124" s="125"/>
      <c r="DT124" s="125"/>
      <c r="DU124" s="125"/>
      <c r="DV124" t="str">
        <f>DV97</f>
        <v xml:space="preserve"> SYSTEM DOWN ALL WEEK</v>
      </c>
      <c r="DZ124" s="133"/>
      <c r="EA124" s="133"/>
      <c r="EE124" s="124"/>
      <c r="EG124" s="125"/>
      <c r="EH124" t="str">
        <f>EH97</f>
        <v xml:space="preserve"> SYSTEM DOWN ALL WEEK</v>
      </c>
      <c r="EL124" s="133"/>
      <c r="EM124" s="133"/>
      <c r="EQ124" s="124"/>
      <c r="ES124" s="125"/>
      <c r="ET124" t="str">
        <f>ET97</f>
        <v xml:space="preserve"> SYSTEM DOWN ALL WEEK</v>
      </c>
      <c r="EX124" s="133"/>
      <c r="EY124" s="133"/>
      <c r="FC124" s="124"/>
      <c r="FE124" s="125"/>
      <c r="FF124" t="str">
        <f>FF97</f>
        <v xml:space="preserve"> SYSTEM DOWN ALL WEEK</v>
      </c>
      <c r="FJ124" s="133"/>
      <c r="FK124" s="133"/>
      <c r="FO124" s="124"/>
      <c r="FQ124" s="125"/>
      <c r="FR124" t="str">
        <f>FR97</f>
        <v xml:space="preserve"> SYSTEM DOWN ALL WEEK</v>
      </c>
      <c r="FV124" s="133"/>
      <c r="FW124" s="133"/>
      <c r="GA124" s="124"/>
      <c r="GC124" s="125"/>
      <c r="GD124" s="125"/>
      <c r="GE124" s="125"/>
      <c r="GF124" t="str">
        <f>GF97</f>
        <v xml:space="preserve"> SYSTEM DOWN ALL WEEK</v>
      </c>
      <c r="GJ124" s="133"/>
      <c r="GK124" s="133"/>
      <c r="GO124" s="124"/>
      <c r="GQ124" s="125"/>
      <c r="GR124" t="str">
        <f>GR97</f>
        <v xml:space="preserve"> SYSTEM DOWN ALL WEEK</v>
      </c>
      <c r="GV124" s="133"/>
      <c r="GW124" s="133"/>
      <c r="HA124" s="124"/>
      <c r="HC124" s="125"/>
      <c r="HD124" t="str">
        <f>HD97</f>
        <v xml:space="preserve"> SYSTEM DOWN ALL WEEK</v>
      </c>
      <c r="HH124" s="133"/>
      <c r="HI124" s="133"/>
      <c r="HM124" s="124"/>
      <c r="HO124" s="125"/>
      <c r="HP124" t="str">
        <f>HP97</f>
        <v xml:space="preserve"> SYSTEM DOWN ALL WEEK</v>
      </c>
      <c r="HT124" s="133"/>
      <c r="HU124" s="133"/>
      <c r="HY124" s="124"/>
      <c r="IA124" s="125"/>
      <c r="IB124" t="str">
        <f>IB97</f>
        <v xml:space="preserve"> SYSTEM DOWN ALL WEEK</v>
      </c>
      <c r="IF124" s="133"/>
      <c r="IG124" s="133"/>
      <c r="IK124" s="124"/>
      <c r="IM124" s="125"/>
      <c r="IN124" s="125"/>
      <c r="IO124" s="125"/>
      <c r="IP124" t="str">
        <f>IP97</f>
        <v xml:space="preserve"> SYSTEM DOWN ALL WEEK</v>
      </c>
      <c r="IT124" s="133"/>
      <c r="IU124" s="133"/>
      <c r="IY124" s="124"/>
      <c r="JA124" s="125"/>
      <c r="JB124" t="str">
        <f>JB97</f>
        <v xml:space="preserve"> SYSTEM DOWN ALL WEEK</v>
      </c>
      <c r="JF124" s="133"/>
      <c r="JG124" s="133"/>
      <c r="JK124" s="124"/>
      <c r="JM124" s="125"/>
      <c r="JN124" t="str">
        <f>JN97</f>
        <v xml:space="preserve"> SYSTEM DOWN ALL WEEK</v>
      </c>
      <c r="JR124" s="133"/>
      <c r="JS124" s="133"/>
      <c r="JW124" s="124"/>
      <c r="JY124" s="125"/>
      <c r="JZ124" t="str">
        <f>JZ97</f>
        <v xml:space="preserve"> SYSTEM DOWN ALL WEEK</v>
      </c>
      <c r="KD124" s="133"/>
      <c r="KE124" s="133"/>
      <c r="KI124" s="124"/>
      <c r="KK124" s="125"/>
      <c r="KL124" t="str">
        <f>KL97</f>
        <v xml:space="preserve"> SYSTEM DOWN ALL WEEK</v>
      </c>
    </row>
    <row r="125" spans="2:298">
      <c r="B125" t="str">
        <f>B98&amp;" "&amp;TEXT(H2,"mm/dd")</f>
        <v>SYSTEM OBSTRUCTED; COULD NOT ACCESS- 10/05</v>
      </c>
      <c r="F125" s="132"/>
      <c r="G125" s="133"/>
      <c r="K125" s="124"/>
      <c r="M125" s="125"/>
      <c r="N125" t="str">
        <f>N98&amp;" "&amp;TEXT(T2,"mm/dd")</f>
        <v xml:space="preserve"> SYSTEM OBSTRUCTED; COULD NOT ACCESS- 10/06</v>
      </c>
      <c r="R125" s="133"/>
      <c r="S125" s="133"/>
      <c r="W125" s="124"/>
      <c r="Y125" s="125"/>
      <c r="Z125" t="str">
        <f>Z98&amp;" "&amp;TEXT(AF2,"mm/dd")</f>
        <v xml:space="preserve"> SYSTEM OBSTRUCTED; COULD NOT ACCESS- 10/07</v>
      </c>
      <c r="AD125" s="133"/>
      <c r="AE125" s="133"/>
      <c r="AI125" s="124"/>
      <c r="AK125" s="125"/>
      <c r="AL125" t="str">
        <f>AL98&amp;" "&amp;TEXT(AR2,"mm/dd")</f>
        <v xml:space="preserve"> SYSTEM OBSTRUCTED; COULD NOT ACCESS- 10/08</v>
      </c>
      <c r="AP125" s="133"/>
      <c r="AQ125" s="133"/>
      <c r="AU125" s="124"/>
      <c r="AW125" s="125"/>
      <c r="AX125" t="str">
        <f>AX98&amp;" "&amp;TEXT(BD2,"mm/dd")</f>
        <v xml:space="preserve"> SYSTEM OBSTRUCTED; COULD NOT ACCESS- 10/09</v>
      </c>
      <c r="BB125" s="133"/>
      <c r="BC125" s="133"/>
      <c r="BG125" s="124"/>
      <c r="BI125" s="125"/>
      <c r="BJ125" s="125"/>
      <c r="BK125" s="125"/>
      <c r="BL125" t="str">
        <f>BL98&amp;" "&amp;TEXT(BR2,"mm/dd")</f>
        <v xml:space="preserve"> SYSTEM OBSTRUCTED; COULD NOT ACCESS- 10/12</v>
      </c>
      <c r="BP125" s="133"/>
      <c r="BQ125" s="133"/>
      <c r="BU125" s="124"/>
      <c r="BW125" s="125"/>
      <c r="BX125" t="str">
        <f>BX98&amp;" "&amp;TEXT(CD2,"mm/dd")</f>
        <v xml:space="preserve"> SYSTEM OBSTRUCTED; COULD NOT ACCESS- 10/13</v>
      </c>
      <c r="CB125" s="133"/>
      <c r="CC125" s="133"/>
      <c r="CG125" s="124"/>
      <c r="CI125" s="125"/>
      <c r="CJ125" t="str">
        <f>CJ98&amp;" "&amp;TEXT(CP2,"mm/dd")</f>
        <v xml:space="preserve"> SYSTEM OBSTRUCTED; COULD NOT ACCESS- 10/14</v>
      </c>
      <c r="CN125" s="133"/>
      <c r="CO125" s="133"/>
      <c r="CS125" s="124"/>
      <c r="CU125" s="125"/>
      <c r="CV125" t="str">
        <f>CV98&amp;" "&amp;TEXT(DB2,"mm/dd")</f>
        <v xml:space="preserve"> SYSTEM OBSTRUCTED; COULD NOT ACCESS- 10/15</v>
      </c>
      <c r="CZ125" s="133"/>
      <c r="DA125" s="133"/>
      <c r="DE125" s="124"/>
      <c r="DG125" s="125"/>
      <c r="DH125" t="str">
        <f>DH98&amp;" "&amp;TEXT(DN2,"mm/dd")</f>
        <v xml:space="preserve"> SYSTEM OBSTRUCTED; COULD NOT ACCESS- 10/16</v>
      </c>
      <c r="DL125" s="133"/>
      <c r="DM125" s="133"/>
      <c r="DQ125" s="124"/>
      <c r="DS125" s="125"/>
      <c r="DT125" s="125"/>
      <c r="DU125" s="125"/>
      <c r="DV125" t="str">
        <f>DV98&amp;" "&amp;TEXT(EB2,"mm/dd")</f>
        <v xml:space="preserve"> SYSTEM OBSTRUCTED; COULD NOT ACCESS- 10/19</v>
      </c>
      <c r="DZ125" s="133"/>
      <c r="EA125" s="133"/>
      <c r="EE125" s="124"/>
      <c r="EG125" s="125"/>
      <c r="EH125" t="str">
        <f>EH98&amp;" "&amp;TEXT(EN2,"mm/dd")</f>
        <v xml:space="preserve"> SYSTEM OBSTRUCTED; COULD NOT ACCESS- 10/20</v>
      </c>
      <c r="EL125" s="133"/>
      <c r="EM125" s="133"/>
      <c r="EQ125" s="124"/>
      <c r="ES125" s="125"/>
      <c r="ET125" t="str">
        <f>ET98&amp;" "&amp;TEXT(EZ2,"mm/dd")</f>
        <v xml:space="preserve"> SYSTEM OBSTRUCTED; COULD NOT ACCESS- 10/21</v>
      </c>
      <c r="EX125" s="133"/>
      <c r="EY125" s="133"/>
      <c r="FC125" s="124"/>
      <c r="FE125" s="125"/>
      <c r="FF125" t="str">
        <f>FF98&amp;" "&amp;TEXT(FL2,"mm/dd")</f>
        <v xml:space="preserve"> SYSTEM OBSTRUCTED; COULD NOT ACCESS- 10/22</v>
      </c>
      <c r="FJ125" s="133"/>
      <c r="FK125" s="133"/>
      <c r="FO125" s="124"/>
      <c r="FQ125" s="125"/>
      <c r="FR125" t="str">
        <f>FR98&amp;" "&amp;TEXT(FX2,"mm/dd")</f>
        <v xml:space="preserve"> SYSTEM OBSTRUCTED; COULD NOT ACCESS- 10/23</v>
      </c>
      <c r="FV125" s="133"/>
      <c r="FW125" s="133"/>
      <c r="GA125" s="124"/>
      <c r="GC125" s="125"/>
      <c r="GD125" s="125"/>
      <c r="GE125" s="125"/>
      <c r="GF125" t="str">
        <f>GF98&amp;" "&amp;TEXT(GL2,"mm/dd")</f>
        <v xml:space="preserve"> SYSTEM OBSTRUCTED; COULD NOT ACCESS- 10/26</v>
      </c>
      <c r="GJ125" s="133"/>
      <c r="GK125" s="133"/>
      <c r="GO125" s="124"/>
      <c r="GQ125" s="125"/>
      <c r="GR125" t="str">
        <f>GR98&amp;" "&amp;TEXT(GX2,"mm/dd")</f>
        <v xml:space="preserve"> SYSTEM OBSTRUCTED; COULD NOT ACCESS- 10/27</v>
      </c>
      <c r="GV125" s="133"/>
      <c r="GW125" s="133"/>
      <c r="HA125" s="124"/>
      <c r="HC125" s="125"/>
      <c r="HD125" t="str">
        <f>HD98&amp;" "&amp;TEXT(HJ2,"mm/dd")</f>
        <v xml:space="preserve"> SYSTEM OBSTRUCTED; COULD NOT ACCESS- 10/28</v>
      </c>
      <c r="HH125" s="133"/>
      <c r="HI125" s="133"/>
      <c r="HM125" s="124"/>
      <c r="HO125" s="125"/>
      <c r="HP125" t="str">
        <f>HP98&amp;" "&amp;TEXT(HV2,"mm/dd")</f>
        <v xml:space="preserve"> SYSTEM OBSTRUCTED; COULD NOT ACCESS- 10/29</v>
      </c>
      <c r="HT125" s="133"/>
      <c r="HU125" s="133"/>
      <c r="HY125" s="124"/>
      <c r="IA125" s="125"/>
      <c r="IB125" t="str">
        <f>IB98&amp;" "&amp;TEXT(IH2,"mm/dd")</f>
        <v xml:space="preserve"> SYSTEM OBSTRUCTED; COULD NOT ACCESS- 10/30</v>
      </c>
      <c r="IF125" s="133"/>
      <c r="IG125" s="133"/>
      <c r="IK125" s="124"/>
      <c r="IM125" s="125"/>
      <c r="IN125" s="125"/>
      <c r="IO125" s="125"/>
      <c r="IP125" t="str">
        <f>IP98&amp;" "&amp;TEXT(IV2,"mm/dd")</f>
        <v xml:space="preserve"> SYSTEM OBSTRUCTED; COULD NOT ACCESS- 11/02</v>
      </c>
      <c r="IT125" s="133"/>
      <c r="IU125" s="133"/>
      <c r="IY125" s="124"/>
      <c r="JA125" s="125"/>
      <c r="JB125" t="str">
        <f>JB98&amp;" "&amp;TEXT(JH2,"mm/dd")</f>
        <v xml:space="preserve"> SYSTEM OBSTRUCTED; COULD NOT ACCESS- 11/03</v>
      </c>
      <c r="JF125" s="133"/>
      <c r="JG125" s="133"/>
      <c r="JK125" s="124"/>
      <c r="JM125" s="125"/>
      <c r="JN125" t="str">
        <f>JN98&amp;" "&amp;TEXT(JT2,"mm/dd")</f>
        <v xml:space="preserve"> SYSTEM OBSTRUCTED; COULD NOT ACCESS- 11/04</v>
      </c>
      <c r="JR125" s="133"/>
      <c r="JS125" s="133"/>
      <c r="JW125" s="124"/>
      <c r="JY125" s="125"/>
      <c r="JZ125" t="str">
        <f>JZ98&amp;" "&amp;TEXT(KF2,"mm/dd")</f>
        <v xml:space="preserve"> SYSTEM OBSTRUCTED; COULD NOT ACCESS- 11/05</v>
      </c>
      <c r="KD125" s="133"/>
      <c r="KE125" s="133"/>
      <c r="KI125" s="124"/>
      <c r="KK125" s="125"/>
      <c r="KL125" t="str">
        <f>KL98&amp;" "&amp;TEXT(KR2,"mm/dd")</f>
        <v xml:space="preserve"> SYSTEM OBSTRUCTED; COULD NOT ACCESS- 11/06</v>
      </c>
    </row>
    <row r="126" spans="2:298">
      <c r="B126" t="str">
        <f>B99&amp;" "&amp;TEXT(H2,"mm/dd")</f>
        <v>NO PRODUCT AVAILABLE TO ADD- 10/05</v>
      </c>
      <c r="F126" s="132"/>
      <c r="G126" s="133"/>
      <c r="K126" s="124"/>
      <c r="M126" s="125"/>
      <c r="N126" t="str">
        <f>N99&amp;" "&amp;TEXT(T2,"mm/dd")</f>
        <v xml:space="preserve"> NO PRODUCT AVAILABLE TO ADD- 10/06</v>
      </c>
      <c r="R126" s="133"/>
      <c r="S126" s="133"/>
      <c r="W126" s="124"/>
      <c r="Y126" s="125"/>
      <c r="Z126" t="str">
        <f>Z99&amp;" "&amp;TEXT(AF2,"mm/dd")</f>
        <v xml:space="preserve"> NO PRODUCT AVAILABLE TO ADD- 10/07</v>
      </c>
      <c r="AD126" s="133"/>
      <c r="AE126" s="133"/>
      <c r="AI126" s="124"/>
      <c r="AK126" s="125"/>
      <c r="AL126" t="str">
        <f>AL99&amp;" "&amp;TEXT(AR2,"mm/dd")</f>
        <v xml:space="preserve"> NO PRODUCT AVAILABLE TO ADD- 10/08</v>
      </c>
      <c r="AP126" s="133"/>
      <c r="AQ126" s="133"/>
      <c r="AU126" s="124"/>
      <c r="AW126" s="125"/>
      <c r="AX126" t="str">
        <f>AX99&amp;" "&amp;TEXT(BD2,"mm/dd")</f>
        <v xml:space="preserve"> NO PRODUCT AVAILABLE TO ADD- 10/09</v>
      </c>
      <c r="BB126" s="133"/>
      <c r="BC126" s="133"/>
      <c r="BG126" s="124"/>
      <c r="BI126" s="125"/>
      <c r="BJ126" s="125"/>
      <c r="BK126" s="125"/>
      <c r="BL126" t="str">
        <f>BL99&amp;" "&amp;TEXT(BR2,"mm/dd")</f>
        <v xml:space="preserve"> NO PRODUCT AVAILABLE TO ADD- 10/12</v>
      </c>
      <c r="BP126" s="133"/>
      <c r="BQ126" s="133"/>
      <c r="BU126" s="124"/>
      <c r="BW126" s="125"/>
      <c r="BX126" t="str">
        <f>BX99&amp;" "&amp;TEXT(CD2,"mm/dd")</f>
        <v xml:space="preserve"> NO PRODUCT AVAILABLE TO ADD- 10/13</v>
      </c>
      <c r="CB126" s="133"/>
      <c r="CC126" s="133"/>
      <c r="CG126" s="124"/>
      <c r="CI126" s="125"/>
      <c r="CJ126" t="str">
        <f>CJ99&amp;" "&amp;TEXT(CP2,"mm/dd")</f>
        <v xml:space="preserve"> NO PRODUCT AVAILABLE TO ADD- 10/14</v>
      </c>
      <c r="CN126" s="133"/>
      <c r="CO126" s="133"/>
      <c r="CS126" s="124"/>
      <c r="CU126" s="125"/>
      <c r="CV126" t="str">
        <f>CV99&amp;" "&amp;TEXT(DB2,"mm/dd")</f>
        <v xml:space="preserve"> NO PRODUCT AVAILABLE TO ADD- 10/15</v>
      </c>
      <c r="CZ126" s="133"/>
      <c r="DA126" s="133"/>
      <c r="DE126" s="124"/>
      <c r="DG126" s="125"/>
      <c r="DH126" t="str">
        <f>DH99&amp;" "&amp;TEXT(DN2,"mm/dd")</f>
        <v xml:space="preserve"> NO PRODUCT AVAILABLE TO ADD- 10/16</v>
      </c>
      <c r="DL126" s="133"/>
      <c r="DM126" s="133"/>
      <c r="DQ126" s="124"/>
      <c r="DS126" s="125"/>
      <c r="DT126" s="125"/>
      <c r="DU126" s="125"/>
      <c r="DV126" t="str">
        <f>DV99&amp;" "&amp;TEXT(EB2,"mm/dd")</f>
        <v xml:space="preserve"> NO PRODUCT AVAILABLE TO ADD- 10/19</v>
      </c>
      <c r="DZ126" s="133"/>
      <c r="EA126" s="133"/>
      <c r="EE126" s="124"/>
      <c r="EG126" s="125"/>
      <c r="EH126" t="str">
        <f>EH99&amp;" "&amp;TEXT(EN2,"mm/dd")</f>
        <v xml:space="preserve"> NO PRODUCT AVAILABLE TO ADD- 10/20</v>
      </c>
      <c r="EL126" s="133"/>
      <c r="EM126" s="133"/>
      <c r="EQ126" s="124"/>
      <c r="ES126" s="125"/>
      <c r="ET126" t="str">
        <f>ET99&amp;" "&amp;TEXT(EZ2,"mm/dd")</f>
        <v xml:space="preserve"> NO PRODUCT AVAILABLE TO ADD- 10/21</v>
      </c>
      <c r="EX126" s="133"/>
      <c r="EY126" s="133"/>
      <c r="FC126" s="124"/>
      <c r="FE126" s="125"/>
      <c r="FF126" t="str">
        <f>FF99&amp;" "&amp;TEXT(FL2,"mm/dd")</f>
        <v xml:space="preserve"> NO PRODUCT AVAILABLE TO ADD- 10/22</v>
      </c>
      <c r="FJ126" s="133"/>
      <c r="FK126" s="133"/>
      <c r="FO126" s="124"/>
      <c r="FQ126" s="125"/>
      <c r="FR126" t="str">
        <f>FR99&amp;" "&amp;TEXT(FX2,"mm/dd")</f>
        <v xml:space="preserve"> NO PRODUCT AVAILABLE TO ADD- 10/23</v>
      </c>
      <c r="FV126" s="133"/>
      <c r="FW126" s="133"/>
      <c r="GA126" s="124"/>
      <c r="GC126" s="125"/>
      <c r="GD126" s="125"/>
      <c r="GE126" s="125"/>
      <c r="GF126" t="str">
        <f>GF99&amp;" "&amp;TEXT(GL2,"mm/dd")</f>
        <v xml:space="preserve"> NO PRODUCT AVAILABLE TO ADD- 10/26</v>
      </c>
      <c r="GJ126" s="133"/>
      <c r="GK126" s="133"/>
      <c r="GO126" s="124"/>
      <c r="GQ126" s="125"/>
      <c r="GR126" t="str">
        <f>GR99&amp;" "&amp;TEXT(GX2,"mm/dd")</f>
        <v xml:space="preserve"> NO PRODUCT AVAILABLE TO ADD- 10/27</v>
      </c>
      <c r="GV126" s="133"/>
      <c r="GW126" s="133"/>
      <c r="HA126" s="124"/>
      <c r="HC126" s="125"/>
      <c r="HD126" t="str">
        <f>HD99&amp;" "&amp;TEXT(HJ2,"mm/dd")</f>
        <v xml:space="preserve"> NO PRODUCT AVAILABLE TO ADD- 10/28</v>
      </c>
      <c r="HH126" s="133"/>
      <c r="HI126" s="133"/>
      <c r="HM126" s="124"/>
      <c r="HO126" s="125"/>
      <c r="HP126" t="str">
        <f>HP99&amp;" "&amp;TEXT(HV2,"mm/dd")</f>
        <v xml:space="preserve"> NO PRODUCT AVAILABLE TO ADD- 10/29</v>
      </c>
      <c r="HT126" s="133"/>
      <c r="HU126" s="133"/>
      <c r="HY126" s="124"/>
      <c r="IA126" s="125"/>
      <c r="IB126" t="str">
        <f>IB99&amp;" "&amp;TEXT(IH2,"mm/dd")</f>
        <v xml:space="preserve"> NO PRODUCT AVAILABLE TO ADD- 10/30</v>
      </c>
      <c r="IF126" s="133"/>
      <c r="IG126" s="133"/>
      <c r="IK126" s="124"/>
      <c r="IM126" s="125"/>
      <c r="IN126" s="125"/>
      <c r="IO126" s="125"/>
      <c r="IP126" t="str">
        <f>IP99&amp;" "&amp;TEXT(IV2,"mm/dd")</f>
        <v xml:space="preserve"> NO PRODUCT AVAILABLE TO ADD- 11/02</v>
      </c>
      <c r="IT126" s="133"/>
      <c r="IU126" s="133"/>
      <c r="IY126" s="124"/>
      <c r="JA126" s="125"/>
      <c r="JB126" t="str">
        <f>JB99&amp;" "&amp;TEXT(JH2,"mm/dd")</f>
        <v xml:space="preserve"> NO PRODUCT AVAILABLE TO ADD- 11/03</v>
      </c>
      <c r="JF126" s="133"/>
      <c r="JG126" s="133"/>
      <c r="JK126" s="124"/>
      <c r="JM126" s="125"/>
      <c r="JN126" t="str">
        <f>JN99&amp;" "&amp;TEXT(JT2,"mm/dd")</f>
        <v xml:space="preserve"> NO PRODUCT AVAILABLE TO ADD- 11/04</v>
      </c>
      <c r="JR126" s="133"/>
      <c r="JS126" s="133"/>
      <c r="JW126" s="124"/>
      <c r="JY126" s="125"/>
      <c r="JZ126" t="str">
        <f>JZ99&amp;" "&amp;TEXT(KF2,"mm/dd")</f>
        <v xml:space="preserve"> NO PRODUCT AVAILABLE TO ADD- 11/05</v>
      </c>
      <c r="KD126" s="133"/>
      <c r="KE126" s="133"/>
      <c r="KI126" s="124"/>
      <c r="KK126" s="125"/>
      <c r="KL126" t="str">
        <f>KL99&amp;" "&amp;TEXT(KR2,"mm/dd")</f>
        <v xml:space="preserve"> NO PRODUCT AVAILABLE TO ADD- 11/06</v>
      </c>
    </row>
    <row r="127" spans="2:298">
      <c r="B127" t="str">
        <f>B100&amp;" "&amp;TEXT(H2,"mm/dd")</f>
        <v>SYSTEM OVERFLOWING- 10/05</v>
      </c>
      <c r="F127" s="132"/>
      <c r="G127" s="133"/>
      <c r="K127" s="124"/>
      <c r="M127" s="125"/>
      <c r="N127" t="str">
        <f>N100&amp;" "&amp;TEXT(T2,"mm/dd")</f>
        <v xml:space="preserve"> SYSTEM OVERFLOWING- 10/06</v>
      </c>
      <c r="R127" s="133"/>
      <c r="S127" s="133"/>
      <c r="W127" s="124"/>
      <c r="Y127" s="125"/>
      <c r="Z127" t="str">
        <f>Z100&amp;" "&amp;TEXT(AF2,"mm/dd")</f>
        <v xml:space="preserve"> SYSTEM OVERFLOWING- 10/07</v>
      </c>
      <c r="AD127" s="133"/>
      <c r="AE127" s="133"/>
      <c r="AI127" s="124"/>
      <c r="AK127" s="125"/>
      <c r="AL127" t="str">
        <f>AL100&amp;" "&amp;TEXT(AR2,"mm/dd")</f>
        <v xml:space="preserve"> SYSTEM OVERFLOWING- 10/08</v>
      </c>
      <c r="AP127" s="133"/>
      <c r="AQ127" s="133"/>
      <c r="AU127" s="124"/>
      <c r="AW127" s="125"/>
      <c r="AX127" t="str">
        <f>AX100&amp;" "&amp;TEXT(BD2,"mm/dd")</f>
        <v xml:space="preserve"> SYSTEM OVERFLOWING- 10/09</v>
      </c>
      <c r="BB127" s="133"/>
      <c r="BC127" s="133"/>
      <c r="BG127" s="124"/>
      <c r="BI127" s="125"/>
      <c r="BJ127" s="125"/>
      <c r="BK127" s="125"/>
      <c r="BL127" t="str">
        <f>BL100&amp;" "&amp;TEXT(BR2,"mm/dd")</f>
        <v xml:space="preserve"> SYSTEM OVERFLOWING- 10/12</v>
      </c>
      <c r="BP127" s="133"/>
      <c r="BQ127" s="133"/>
      <c r="BU127" s="124"/>
      <c r="BW127" s="125"/>
      <c r="BX127" t="str">
        <f>BX100&amp;" "&amp;TEXT(CD2,"mm/dd")</f>
        <v xml:space="preserve"> SYSTEM OVERFLOWING- 10/13</v>
      </c>
      <c r="CB127" s="133"/>
      <c r="CC127" s="133"/>
      <c r="CG127" s="124"/>
      <c r="CI127" s="125"/>
      <c r="CJ127" t="str">
        <f>CJ100&amp;" "&amp;TEXT(CP2,"mm/dd")</f>
        <v xml:space="preserve"> SYSTEM OVERFLOWING- 10/14</v>
      </c>
      <c r="CN127" s="133"/>
      <c r="CO127" s="133"/>
      <c r="CS127" s="124"/>
      <c r="CU127" s="125"/>
      <c r="CV127" t="str">
        <f>CV100&amp;" "&amp;TEXT(DB2,"mm/dd")</f>
        <v xml:space="preserve"> SYSTEM OVERFLOWING- 10/15</v>
      </c>
      <c r="CZ127" s="133"/>
      <c r="DA127" s="133"/>
      <c r="DE127" s="124"/>
      <c r="DG127" s="125"/>
      <c r="DH127" t="str">
        <f>DH100&amp;" "&amp;TEXT(DN2,"mm/dd")</f>
        <v xml:space="preserve"> SYSTEM OVERFLOWING- 10/16</v>
      </c>
      <c r="DL127" s="133"/>
      <c r="DM127" s="133"/>
      <c r="DQ127" s="124"/>
      <c r="DS127" s="125"/>
      <c r="DT127" s="125"/>
      <c r="DU127" s="125"/>
      <c r="DV127" t="str">
        <f>DV100&amp;" "&amp;TEXT(EB2,"mm/dd")</f>
        <v xml:space="preserve"> SYSTEM OVERFLOWING- 10/19</v>
      </c>
      <c r="DZ127" s="133"/>
      <c r="EA127" s="133"/>
      <c r="EE127" s="124"/>
      <c r="EG127" s="125"/>
      <c r="EH127" t="str">
        <f>EH100&amp;" "&amp;TEXT(EN2,"mm/dd")</f>
        <v xml:space="preserve"> SYSTEM OVERFLOWING- 10/20</v>
      </c>
      <c r="EL127" s="133"/>
      <c r="EM127" s="133"/>
      <c r="EQ127" s="124"/>
      <c r="ES127" s="125"/>
      <c r="ET127" t="str">
        <f>ET100&amp;" "&amp;TEXT(EZ2,"mm/dd")</f>
        <v xml:space="preserve"> SYSTEM OVERFLOWING- 10/21</v>
      </c>
      <c r="EX127" s="133"/>
      <c r="EY127" s="133"/>
      <c r="FC127" s="124"/>
      <c r="FE127" s="125"/>
      <c r="FF127" t="str">
        <f>FF100&amp;" "&amp;TEXT(FL2,"mm/dd")</f>
        <v xml:space="preserve"> SYSTEM OVERFLOWING- 10/22</v>
      </c>
      <c r="FJ127" s="133"/>
      <c r="FK127" s="133"/>
      <c r="FO127" s="124"/>
      <c r="FQ127" s="125"/>
      <c r="FR127" t="str">
        <f>FR100&amp;" "&amp;TEXT(FX2,"mm/dd")</f>
        <v xml:space="preserve"> SYSTEM OVERFLOWING- 10/23</v>
      </c>
      <c r="FV127" s="133"/>
      <c r="FW127" s="133"/>
      <c r="GA127" s="124"/>
      <c r="GC127" s="125"/>
      <c r="GD127" s="125"/>
      <c r="GE127" s="125"/>
      <c r="GF127" t="str">
        <f>GF100&amp;" "&amp;TEXT(GL2,"mm/dd")</f>
        <v xml:space="preserve"> SYSTEM OVERFLOWING- 10/26</v>
      </c>
      <c r="GJ127" s="133"/>
      <c r="GK127" s="133"/>
      <c r="GO127" s="124"/>
      <c r="GQ127" s="125"/>
      <c r="GR127" t="str">
        <f>GR100&amp;" "&amp;TEXT(GX2,"mm/dd")</f>
        <v xml:space="preserve"> SYSTEM OVERFLOWING- 10/27</v>
      </c>
      <c r="GV127" s="133"/>
      <c r="GW127" s="133"/>
      <c r="HA127" s="124"/>
      <c r="HC127" s="125"/>
      <c r="HD127" t="str">
        <f>HD100&amp;" "&amp;TEXT(HJ2,"mm/dd")</f>
        <v xml:space="preserve"> SYSTEM OVERFLOWING- 10/28</v>
      </c>
      <c r="HH127" s="133"/>
      <c r="HI127" s="133"/>
      <c r="HM127" s="124"/>
      <c r="HO127" s="125"/>
      <c r="HP127" t="str">
        <f>HP100&amp;" "&amp;TEXT(HV2,"mm/dd")</f>
        <v xml:space="preserve"> SYSTEM OVERFLOWING- 10/29</v>
      </c>
      <c r="HT127" s="133"/>
      <c r="HU127" s="133"/>
      <c r="HY127" s="124"/>
      <c r="IA127" s="125"/>
      <c r="IB127" t="str">
        <f>IB100&amp;" "&amp;TEXT(IH2,"mm/dd")</f>
        <v xml:space="preserve"> SYSTEM OVERFLOWING- 10/30</v>
      </c>
      <c r="IF127" s="133"/>
      <c r="IG127" s="133"/>
      <c r="IK127" s="124"/>
      <c r="IM127" s="125"/>
      <c r="IN127" s="125"/>
      <c r="IO127" s="125"/>
      <c r="IP127" t="str">
        <f>IP100&amp;" "&amp;TEXT(IV2,"mm/dd")</f>
        <v xml:space="preserve"> SYSTEM OVERFLOWING- 11/02</v>
      </c>
      <c r="IT127" s="133"/>
      <c r="IU127" s="133"/>
      <c r="IY127" s="124"/>
      <c r="JA127" s="125"/>
      <c r="JB127" t="str">
        <f>JB100&amp;" "&amp;TEXT(JH2,"mm/dd")</f>
        <v xml:space="preserve"> SYSTEM OVERFLOWING- 11/03</v>
      </c>
      <c r="JF127" s="133"/>
      <c r="JG127" s="133"/>
      <c r="JK127" s="124"/>
      <c r="JM127" s="125"/>
      <c r="JN127" t="str">
        <f>JN100&amp;" "&amp;TEXT(JT2,"mm/dd")</f>
        <v xml:space="preserve"> SYSTEM OVERFLOWING- 11/04</v>
      </c>
      <c r="JR127" s="133"/>
      <c r="JS127" s="133"/>
      <c r="JW127" s="124"/>
      <c r="JY127" s="125"/>
      <c r="JZ127" t="str">
        <f>JZ100&amp;" "&amp;TEXT(KF2,"mm/dd")</f>
        <v xml:space="preserve"> SYSTEM OVERFLOWING- 11/05</v>
      </c>
      <c r="KD127" s="133"/>
      <c r="KE127" s="133"/>
      <c r="KI127" s="124"/>
      <c r="KK127" s="125"/>
      <c r="KL127" t="str">
        <f>KL100&amp;" "&amp;TEXT(KR2,"mm/dd")</f>
        <v xml:space="preserve"> SYSTEM OVERFLOWING- 11/06</v>
      </c>
    </row>
    <row r="128" spans="2:298">
      <c r="B128" t="str">
        <f>B101&amp;" "&amp;TEXT(H2,"mm/dd")</f>
        <v>ADDED COOLANT PER YUSHIRO'S DATA- 10/05</v>
      </c>
      <c r="F128" s="132"/>
      <c r="G128" s="133"/>
      <c r="K128" s="124"/>
      <c r="M128" s="125"/>
      <c r="N128" t="str">
        <f>N101&amp;" "&amp;TEXT(T2,"mm/dd")</f>
        <v xml:space="preserve"> ADDED COOLANT PER YUSHIRO'S DATA- 10/06</v>
      </c>
      <c r="R128" s="133"/>
      <c r="S128" s="133"/>
      <c r="W128" s="124"/>
      <c r="Y128" s="125"/>
      <c r="Z128" t="str">
        <f>Z101&amp;" "&amp;TEXT(AF2,"mm/dd")</f>
        <v xml:space="preserve"> ADDED COOLANT PER YUSHIRO'S DATA- 10/07</v>
      </c>
      <c r="AD128" s="133"/>
      <c r="AE128" s="133"/>
      <c r="AI128" s="124"/>
      <c r="AK128" s="125"/>
      <c r="AL128" t="str">
        <f>AL101&amp;" "&amp;TEXT(AR2,"mm/dd")</f>
        <v xml:space="preserve"> ADDED COOLANT PER YUSHIRO'S DATA- 10/08</v>
      </c>
      <c r="AP128" s="133"/>
      <c r="AQ128" s="133"/>
      <c r="AU128" s="124"/>
      <c r="AW128" s="125"/>
      <c r="AX128" t="str">
        <f>AX101&amp;" "&amp;TEXT(BD2,"mm/dd")</f>
        <v xml:space="preserve"> ADDED COOLANT PER YUSHIRO'S DATA- 10/09</v>
      </c>
      <c r="BB128" s="133"/>
      <c r="BC128" s="133"/>
      <c r="BG128" s="124"/>
      <c r="BI128" s="125"/>
      <c r="BJ128" s="125"/>
      <c r="BK128" s="125"/>
      <c r="BL128" t="str">
        <f>BL101&amp;" "&amp;TEXT(BR2,"mm/dd")</f>
        <v xml:space="preserve"> ADDED COOLANT PER YUSHIRO'S DATA- 10/12</v>
      </c>
      <c r="BP128" s="133"/>
      <c r="BQ128" s="133"/>
      <c r="BU128" s="124"/>
      <c r="BW128" s="125"/>
      <c r="BX128" t="str">
        <f>BX101&amp;" "&amp;TEXT(CD2,"mm/dd")</f>
        <v xml:space="preserve"> ADDED COOLANT PER YUSHIRO'S DATA- 10/13</v>
      </c>
      <c r="CB128" s="133"/>
      <c r="CC128" s="133"/>
      <c r="CG128" s="124"/>
      <c r="CI128" s="125"/>
      <c r="CJ128" t="str">
        <f>CJ101&amp;" "&amp;TEXT(CP2,"mm/dd")</f>
        <v xml:space="preserve"> ADDED COOLANT PER YUSHIRO'S DATA- 10/14</v>
      </c>
      <c r="CN128" s="133"/>
      <c r="CO128" s="133"/>
      <c r="CS128" s="124"/>
      <c r="CU128" s="125"/>
      <c r="CV128" t="str">
        <f>CV101&amp;" "&amp;TEXT(DB2,"mm/dd")</f>
        <v xml:space="preserve"> ADDED COOLANT PER YUSHIRO'S DATA- 10/15</v>
      </c>
      <c r="CZ128" s="133"/>
      <c r="DA128" s="133"/>
      <c r="DE128" s="124"/>
      <c r="DG128" s="125"/>
      <c r="DH128" t="str">
        <f>DH101&amp;" "&amp;TEXT(DN2,"mm/dd")</f>
        <v xml:space="preserve"> ADDED COOLANT PER YUSHIRO'S DATA- 10/16</v>
      </c>
      <c r="DL128" s="133"/>
      <c r="DM128" s="133"/>
      <c r="DQ128" s="124"/>
      <c r="DS128" s="125"/>
      <c r="DT128" s="125"/>
      <c r="DU128" s="125"/>
      <c r="DV128" t="str">
        <f>DV101&amp;" "&amp;TEXT(EB2,"mm/dd")</f>
        <v xml:space="preserve"> ADDED COOLANT PER YUSHIRO'S DATA- 10/19</v>
      </c>
      <c r="DZ128" s="133"/>
      <c r="EA128" s="133"/>
      <c r="EE128" s="124"/>
      <c r="EG128" s="125"/>
      <c r="EH128" t="str">
        <f>EH101&amp;" "&amp;TEXT(EN2,"mm/dd")</f>
        <v xml:space="preserve"> ADDED COOLANT PER YUSHIRO'S DATA- 10/20</v>
      </c>
      <c r="EL128" s="133"/>
      <c r="EM128" s="133"/>
      <c r="EQ128" s="124"/>
      <c r="ES128" s="125"/>
      <c r="ET128" t="str">
        <f>ET101&amp;" "&amp;TEXT(EZ2,"mm/dd")</f>
        <v xml:space="preserve"> ADDED COOLANT PER YUSHIRO'S DATA- 10/21</v>
      </c>
      <c r="EX128" s="133"/>
      <c r="EY128" s="133"/>
      <c r="FC128" s="124"/>
      <c r="FE128" s="125"/>
      <c r="FF128" t="str">
        <f>FF101&amp;" "&amp;TEXT(FL2,"mm/dd")</f>
        <v xml:space="preserve"> ADDED COOLANT PER YUSHIRO'S DATA- 10/22</v>
      </c>
      <c r="FJ128" s="133"/>
      <c r="FK128" s="133"/>
      <c r="FO128" s="124"/>
      <c r="FQ128" s="125"/>
      <c r="FR128" t="str">
        <f>FR101&amp;" "&amp;TEXT(FX2,"mm/dd")</f>
        <v xml:space="preserve"> ADDED COOLANT PER YUSHIRO'S DATA- 10/23</v>
      </c>
      <c r="FV128" s="133"/>
      <c r="FW128" s="133"/>
      <c r="GA128" s="124"/>
      <c r="GC128" s="125"/>
      <c r="GD128" s="125"/>
      <c r="GE128" s="125"/>
      <c r="GF128" t="str">
        <f>GF101&amp;" "&amp;TEXT(GL2,"mm/dd")</f>
        <v xml:space="preserve"> ADDED COOLANT PER YUSHIRO'S DATA- 10/26</v>
      </c>
      <c r="GJ128" s="133"/>
      <c r="GK128" s="133"/>
      <c r="GO128" s="124"/>
      <c r="GQ128" s="125"/>
      <c r="GR128" t="str">
        <f>GR101&amp;" "&amp;TEXT(GX2,"mm/dd")</f>
        <v xml:space="preserve"> ADDED COOLANT PER YUSHIRO'S DATA- 10/27</v>
      </c>
      <c r="GV128" s="133"/>
      <c r="GW128" s="133"/>
      <c r="HA128" s="124"/>
      <c r="HC128" s="125"/>
      <c r="HD128" t="str">
        <f>HD101&amp;" "&amp;TEXT(HJ2,"mm/dd")</f>
        <v xml:space="preserve"> ADDED COOLANT PER YUSHIRO'S DATA- 10/28</v>
      </c>
      <c r="HH128" s="133"/>
      <c r="HI128" s="133"/>
      <c r="HM128" s="124"/>
      <c r="HO128" s="125"/>
      <c r="HP128" t="str">
        <f>HP101&amp;" "&amp;TEXT(HV2,"mm/dd")</f>
        <v xml:space="preserve"> ADDED COOLANT PER YUSHIRO'S DATA- 10/29</v>
      </c>
      <c r="HT128" s="133"/>
      <c r="HU128" s="133"/>
      <c r="HY128" s="124"/>
      <c r="IA128" s="125"/>
      <c r="IB128" t="str">
        <f>IB101&amp;" "&amp;TEXT(IH2,"mm/dd")</f>
        <v xml:space="preserve"> ADDED COOLANT PER YUSHIRO'S DATA- 10/30</v>
      </c>
      <c r="IF128" s="133"/>
      <c r="IG128" s="133"/>
      <c r="IK128" s="124"/>
      <c r="IM128" s="125"/>
      <c r="IN128" s="125"/>
      <c r="IO128" s="125"/>
      <c r="IP128" t="str">
        <f>IP101&amp;" "&amp;TEXT(IV2,"mm/dd")</f>
        <v xml:space="preserve"> ADDED COOLANT PER YUSHIRO'S DATA- 11/02</v>
      </c>
      <c r="IT128" s="133"/>
      <c r="IU128" s="133"/>
      <c r="IY128" s="124"/>
      <c r="JA128" s="125"/>
      <c r="JB128" t="str">
        <f>JB101&amp;" "&amp;TEXT(JH2,"mm/dd")</f>
        <v xml:space="preserve"> ADDED COOLANT PER YUSHIRO'S DATA- 11/03</v>
      </c>
      <c r="JF128" s="133"/>
      <c r="JG128" s="133"/>
      <c r="JK128" s="124"/>
      <c r="JM128" s="125"/>
      <c r="JN128" t="str">
        <f>JN101&amp;" "&amp;TEXT(JT2,"mm/dd")</f>
        <v xml:space="preserve"> ADDED COOLANT PER YUSHIRO'S DATA- 11/04</v>
      </c>
      <c r="JR128" s="133"/>
      <c r="JS128" s="133"/>
      <c r="JW128" s="124"/>
      <c r="JY128" s="125"/>
      <c r="JZ128" t="str">
        <f>JZ101&amp;" "&amp;TEXT(KF2,"mm/dd")</f>
        <v xml:space="preserve"> ADDED COOLANT PER YUSHIRO'S DATA- 11/05</v>
      </c>
      <c r="KD128" s="133"/>
      <c r="KE128" s="133"/>
      <c r="KI128" s="124"/>
      <c r="KK128" s="125"/>
      <c r="KL128" t="str">
        <f>KL101&amp;" "&amp;TEXT(KR2,"mm/dd")</f>
        <v xml:space="preserve"> ADDED COOLANT PER YUSHIRO'S DATA- 11/06</v>
      </c>
    </row>
    <row r="129" spans="2:298">
      <c r="B129" t="str">
        <f>B102&amp;" "&amp;TEXT(H2,"mm/dd")</f>
        <v>ADDED WASHER FLUID PER YUSHIRO'S DATA- 10/05</v>
      </c>
      <c r="F129" s="132"/>
      <c r="G129" s="133"/>
      <c r="K129" s="124"/>
      <c r="M129" s="125"/>
      <c r="N129" t="str">
        <f>N102&amp;" "&amp;TEXT(T2,"mm/dd")</f>
        <v xml:space="preserve"> ADDED WASHER FLUID PER YUSHIRO'S DATA- 10/06</v>
      </c>
      <c r="R129" s="133"/>
      <c r="S129" s="133"/>
      <c r="W129" s="124"/>
      <c r="Y129" s="125"/>
      <c r="Z129" t="str">
        <f>Z102&amp;" "&amp;TEXT(AF2,"mm/dd")</f>
        <v xml:space="preserve"> ADDED WASHER FLUID PER YUSHIRO'S DATA- 10/07</v>
      </c>
      <c r="AD129" s="133"/>
      <c r="AE129" s="133"/>
      <c r="AI129" s="124"/>
      <c r="AK129" s="125"/>
      <c r="AL129" t="str">
        <f>AL102&amp;" "&amp;TEXT(AR2,"mm/dd")</f>
        <v xml:space="preserve"> ADDED WASHER FLUID PER YUSHIRO'S DATA- 10/08</v>
      </c>
      <c r="AP129" s="133"/>
      <c r="AQ129" s="133"/>
      <c r="AU129" s="124"/>
      <c r="AW129" s="125"/>
      <c r="AX129" t="str">
        <f>AX102&amp;" "&amp;TEXT(BD2,"mm/dd")</f>
        <v xml:space="preserve"> ADDED WASHER FLUID PER YUSHIRO'S DATA- 10/09</v>
      </c>
      <c r="BB129" s="133"/>
      <c r="BC129" s="133"/>
      <c r="BG129" s="124"/>
      <c r="BI129" s="125"/>
      <c r="BJ129" s="125"/>
      <c r="BK129" s="125"/>
      <c r="BL129" t="str">
        <f>BL102&amp;" "&amp;TEXT(BR2,"mm/dd")</f>
        <v xml:space="preserve"> ADDED WASHER FLUID PER YUSHIRO'S DATA- 10/12</v>
      </c>
      <c r="BP129" s="133"/>
      <c r="BQ129" s="133"/>
      <c r="BU129" s="124"/>
      <c r="BW129" s="125"/>
      <c r="BX129" t="str">
        <f>BX102&amp;" "&amp;TEXT(CD2,"mm/dd")</f>
        <v xml:space="preserve"> ADDED WASHER FLUID PER YUSHIRO'S DATA- 10/13</v>
      </c>
      <c r="CB129" s="133"/>
      <c r="CC129" s="133"/>
      <c r="CG129" s="124"/>
      <c r="CI129" s="125"/>
      <c r="CJ129" t="str">
        <f>CJ102&amp;" "&amp;TEXT(CP2,"mm/dd")</f>
        <v xml:space="preserve"> ADDED WASHER FLUID PER YUSHIRO'S DATA- 10/14</v>
      </c>
      <c r="CN129" s="133"/>
      <c r="CO129" s="133"/>
      <c r="CS129" s="124"/>
      <c r="CU129" s="125"/>
      <c r="CV129" t="str">
        <f>CV102&amp;" "&amp;TEXT(DB2,"mm/dd")</f>
        <v xml:space="preserve"> ADDED WASHER FLUID PER YUSHIRO'S DATA- 10/15</v>
      </c>
      <c r="CZ129" s="133"/>
      <c r="DA129" s="133"/>
      <c r="DE129" s="124"/>
      <c r="DG129" s="125"/>
      <c r="DH129" t="str">
        <f>DH102&amp;" "&amp;TEXT(DN2,"mm/dd")</f>
        <v xml:space="preserve"> ADDED WASHER FLUID PER YUSHIRO'S DATA- 10/16</v>
      </c>
      <c r="DL129" s="133"/>
      <c r="DM129" s="133"/>
      <c r="DQ129" s="124"/>
      <c r="DS129" s="125"/>
      <c r="DT129" s="125"/>
      <c r="DU129" s="125"/>
      <c r="DV129" t="str">
        <f>DV102&amp;" "&amp;TEXT(EB2,"mm/dd")</f>
        <v xml:space="preserve"> ADDED WASHER FLUID PER YUSHIRO'S DATA- 10/19</v>
      </c>
      <c r="DZ129" s="133"/>
      <c r="EA129" s="133"/>
      <c r="EE129" s="124"/>
      <c r="EG129" s="125"/>
      <c r="EH129" t="str">
        <f>EH102&amp;" "&amp;TEXT(EN2,"mm/dd")</f>
        <v xml:space="preserve"> ADDED WASHER FLUID PER YUSHIRO'S DATA- 10/20</v>
      </c>
      <c r="EL129" s="133"/>
      <c r="EM129" s="133"/>
      <c r="EQ129" s="124"/>
      <c r="ES129" s="125"/>
      <c r="ET129" t="str">
        <f>ET102&amp;" "&amp;TEXT(EZ2,"mm/dd")</f>
        <v xml:space="preserve"> ADDED WASHER FLUID PER YUSHIRO'S DATA- 10/21</v>
      </c>
      <c r="EX129" s="133"/>
      <c r="EY129" s="133"/>
      <c r="FC129" s="124"/>
      <c r="FE129" s="125"/>
      <c r="FF129" t="str">
        <f>FF102&amp;" "&amp;TEXT(FL2,"mm/dd")</f>
        <v xml:space="preserve"> ADDED WASHER FLUID PER YUSHIRO'S DATA- 10/22</v>
      </c>
      <c r="FJ129" s="133"/>
      <c r="FK129" s="133"/>
      <c r="FO129" s="124"/>
      <c r="FQ129" s="125"/>
      <c r="FR129" t="str">
        <f>FR102&amp;" "&amp;TEXT(FX2,"mm/dd")</f>
        <v xml:space="preserve"> ADDED WASHER FLUID PER YUSHIRO'S DATA- 10/23</v>
      </c>
      <c r="FV129" s="133"/>
      <c r="FW129" s="133"/>
      <c r="GA129" s="124"/>
      <c r="GC129" s="125"/>
      <c r="GD129" s="125"/>
      <c r="GE129" s="125"/>
      <c r="GF129" t="str">
        <f>GF102&amp;" "&amp;TEXT(GL2,"mm/dd")</f>
        <v xml:space="preserve"> ADDED WASHER FLUID PER YUSHIRO'S DATA- 10/26</v>
      </c>
      <c r="GJ129" s="133"/>
      <c r="GK129" s="133"/>
      <c r="GO129" s="124"/>
      <c r="GQ129" s="125"/>
      <c r="GR129" t="str">
        <f>GR102&amp;" "&amp;TEXT(GX2,"mm/dd")</f>
        <v xml:space="preserve"> ADDED WASHER FLUID PER YUSHIRO'S DATA- 10/27</v>
      </c>
      <c r="GV129" s="133"/>
      <c r="GW129" s="133"/>
      <c r="HA129" s="124"/>
      <c r="HC129" s="125"/>
      <c r="HD129" t="str">
        <f>HD102&amp;" "&amp;TEXT(HJ2,"mm/dd")</f>
        <v xml:space="preserve"> ADDED WASHER FLUID PER YUSHIRO'S DATA- 10/28</v>
      </c>
      <c r="HH129" s="133"/>
      <c r="HI129" s="133"/>
      <c r="HM129" s="124"/>
      <c r="HO129" s="125"/>
      <c r="HP129" t="str">
        <f>HP102&amp;" "&amp;TEXT(HV2,"mm/dd")</f>
        <v xml:space="preserve"> ADDED WASHER FLUID PER YUSHIRO'S DATA- 10/29</v>
      </c>
      <c r="HT129" s="133"/>
      <c r="HU129" s="133"/>
      <c r="HY129" s="124"/>
      <c r="IA129" s="125"/>
      <c r="IB129" t="str">
        <f>IB102&amp;" "&amp;TEXT(IH2,"mm/dd")</f>
        <v xml:space="preserve"> ADDED WASHER FLUID PER YUSHIRO'S DATA- 10/30</v>
      </c>
      <c r="IF129" s="133"/>
      <c r="IG129" s="133"/>
      <c r="IK129" s="124"/>
      <c r="IM129" s="125"/>
      <c r="IN129" s="125"/>
      <c r="IO129" s="125"/>
      <c r="IP129" t="str">
        <f>IP102&amp;" "&amp;TEXT(IV2,"mm/dd")</f>
        <v xml:space="preserve"> ADDED WASHER FLUID PER YUSHIRO'S DATA- 11/02</v>
      </c>
      <c r="IT129" s="133"/>
      <c r="IU129" s="133"/>
      <c r="IY129" s="124"/>
      <c r="JA129" s="125"/>
      <c r="JB129" t="str">
        <f>JB102&amp;" "&amp;TEXT(JH2,"mm/dd")</f>
        <v xml:space="preserve"> ADDED WASHER FLUID PER YUSHIRO'S DATA- 11/03</v>
      </c>
      <c r="JF129" s="133"/>
      <c r="JG129" s="133"/>
      <c r="JK129" s="124"/>
      <c r="JM129" s="125"/>
      <c r="JN129" t="str">
        <f>JN102&amp;" "&amp;TEXT(JT2,"mm/dd")</f>
        <v xml:space="preserve"> ADDED WASHER FLUID PER YUSHIRO'S DATA- 11/04</v>
      </c>
      <c r="JR129" s="133"/>
      <c r="JS129" s="133"/>
      <c r="JW129" s="124"/>
      <c r="JY129" s="125"/>
      <c r="JZ129" t="str">
        <f>JZ102&amp;" "&amp;TEXT(KF2,"mm/dd")</f>
        <v xml:space="preserve"> ADDED WASHER FLUID PER YUSHIRO'S DATA- 11/05</v>
      </c>
      <c r="KD129" s="133"/>
      <c r="KE129" s="133"/>
      <c r="KI129" s="124"/>
      <c r="KK129" s="125"/>
      <c r="KL129" t="str">
        <f>KL102&amp;" "&amp;TEXT(KR2,"mm/dd")</f>
        <v xml:space="preserve"> ADDED WASHER FLUID PER YUSHIRO'S DATA- 11/06</v>
      </c>
    </row>
    <row r="130" spans="2:298">
      <c r="B130" t="str">
        <f>B103&amp;" "&amp;TEXT(H2,"mm/dd")</f>
        <v>MIXING TANK DOWN- 10/05</v>
      </c>
      <c r="F130" s="132"/>
      <c r="G130" s="133"/>
      <c r="K130" s="124"/>
      <c r="M130" s="125"/>
      <c r="N130" t="str">
        <f>N103&amp;" "&amp;TEXT(T2,"mm/dd")</f>
        <v xml:space="preserve"> MIXING TANK DOWN- 10/06</v>
      </c>
      <c r="R130" s="133"/>
      <c r="S130" s="133"/>
      <c r="W130" s="124"/>
      <c r="Y130" s="125"/>
      <c r="Z130" t="str">
        <f>Z103&amp;" "&amp;TEXT(AF2,"mm/dd")</f>
        <v xml:space="preserve"> MIXING TANK DOWN- 10/07</v>
      </c>
      <c r="AD130" s="133"/>
      <c r="AE130" s="133"/>
      <c r="AI130" s="124"/>
      <c r="AK130" s="125"/>
      <c r="AL130" t="str">
        <f>AL103&amp;" "&amp;TEXT(AR2,"mm/dd")</f>
        <v xml:space="preserve"> MIXING TANK DOWN- 10/08</v>
      </c>
      <c r="AP130" s="133"/>
      <c r="AQ130" s="133"/>
      <c r="AU130" s="124"/>
      <c r="AW130" s="125"/>
      <c r="AX130" t="str">
        <f>AX103&amp;" "&amp;TEXT(BD2,"mm/dd")</f>
        <v xml:space="preserve"> MIXING TANK DOWN- 10/09</v>
      </c>
      <c r="BB130" s="133"/>
      <c r="BC130" s="133"/>
      <c r="BG130" s="124"/>
      <c r="BI130" s="125"/>
      <c r="BJ130" s="125"/>
      <c r="BK130" s="125"/>
      <c r="BL130" t="str">
        <f>BL103&amp;" "&amp;TEXT(BR2,"mm/dd")</f>
        <v xml:space="preserve"> MIXING TANK DOWN- 10/12</v>
      </c>
      <c r="BP130" s="133"/>
      <c r="BQ130" s="133"/>
      <c r="BU130" s="124"/>
      <c r="BW130" s="125"/>
      <c r="BX130" t="str">
        <f>BX103&amp;" "&amp;TEXT(CD2,"mm/dd")</f>
        <v xml:space="preserve"> MIXING TANK DOWN- 10/13</v>
      </c>
      <c r="CB130" s="133"/>
      <c r="CC130" s="133"/>
      <c r="CG130" s="124"/>
      <c r="CI130" s="125"/>
      <c r="CJ130" t="str">
        <f>CJ103&amp;" "&amp;TEXT(CP2,"mm/dd")</f>
        <v xml:space="preserve"> MIXING TANK DOWN- 10/14</v>
      </c>
      <c r="CN130" s="133"/>
      <c r="CO130" s="133"/>
      <c r="CS130" s="124"/>
      <c r="CU130" s="125"/>
      <c r="CV130" t="str">
        <f>CV103&amp;" "&amp;TEXT(DB2,"mm/dd")</f>
        <v xml:space="preserve"> MIXING TANK DOWN- 10/15</v>
      </c>
      <c r="CZ130" s="133"/>
      <c r="DA130" s="133"/>
      <c r="DE130" s="124"/>
      <c r="DG130" s="125"/>
      <c r="DH130" t="str">
        <f>DH103&amp;" "&amp;TEXT(DN2,"mm/dd")</f>
        <v xml:space="preserve"> MIXING TANK DOWN- 10/16</v>
      </c>
      <c r="DL130" s="133"/>
      <c r="DM130" s="133"/>
      <c r="DQ130" s="124"/>
      <c r="DS130" s="125"/>
      <c r="DT130" s="125"/>
      <c r="DU130" s="125"/>
      <c r="DV130" t="str">
        <f>DV103&amp;" "&amp;TEXT(EB2,"mm/dd")</f>
        <v xml:space="preserve"> MIXING TANK DOWN- 10/19</v>
      </c>
      <c r="DZ130" s="133"/>
      <c r="EA130" s="133"/>
      <c r="EE130" s="124"/>
      <c r="EG130" s="125"/>
      <c r="EH130" t="str">
        <f>EH103&amp;" "&amp;TEXT(EN2,"mm/dd")</f>
        <v xml:space="preserve"> MIXING TANK DOWN- 10/20</v>
      </c>
      <c r="EL130" s="133"/>
      <c r="EM130" s="133"/>
      <c r="EQ130" s="124"/>
      <c r="ES130" s="125"/>
      <c r="ET130" t="str">
        <f>ET103&amp;" "&amp;TEXT(EZ2,"mm/dd")</f>
        <v xml:space="preserve"> MIXING TANK DOWN- 10/21</v>
      </c>
      <c r="EX130" s="133"/>
      <c r="EY130" s="133"/>
      <c r="FC130" s="124"/>
      <c r="FE130" s="125"/>
      <c r="FF130" t="str">
        <f>FF103&amp;" "&amp;TEXT(FL2,"mm/dd")</f>
        <v xml:space="preserve"> MIXING TANK DOWN- 10/22</v>
      </c>
      <c r="FJ130" s="133"/>
      <c r="FK130" s="133"/>
      <c r="FO130" s="124"/>
      <c r="FQ130" s="125"/>
      <c r="FR130" t="str">
        <f>FR103&amp;" "&amp;TEXT(FX2,"mm/dd")</f>
        <v xml:space="preserve"> MIXING TANK DOWN- 10/23</v>
      </c>
      <c r="FV130" s="133"/>
      <c r="FW130" s="133"/>
      <c r="GA130" s="124"/>
      <c r="GC130" s="125"/>
      <c r="GD130" s="125"/>
      <c r="GE130" s="125"/>
      <c r="GF130" t="str">
        <f>GF103&amp;" "&amp;TEXT(GL2,"mm/dd")</f>
        <v xml:space="preserve"> MIXING TANK DOWN- 10/26</v>
      </c>
      <c r="GJ130" s="133"/>
      <c r="GK130" s="133"/>
      <c r="GO130" s="124"/>
      <c r="GQ130" s="125"/>
      <c r="GR130" t="str">
        <f>GR103&amp;" "&amp;TEXT(GX2,"mm/dd")</f>
        <v xml:space="preserve"> MIXING TANK DOWN- 10/27</v>
      </c>
      <c r="GV130" s="133"/>
      <c r="GW130" s="133"/>
      <c r="HA130" s="124"/>
      <c r="HC130" s="125"/>
      <c r="HD130" t="str">
        <f>HD103&amp;" "&amp;TEXT(HJ2,"mm/dd")</f>
        <v xml:space="preserve"> MIXING TANK DOWN- 10/28</v>
      </c>
      <c r="HH130" s="133"/>
      <c r="HI130" s="133"/>
      <c r="HM130" s="124"/>
      <c r="HO130" s="125"/>
      <c r="HP130" t="str">
        <f>HP103&amp;" "&amp;TEXT(HV2,"mm/dd")</f>
        <v xml:space="preserve"> MIXING TANK DOWN- 10/29</v>
      </c>
      <c r="HT130" s="133"/>
      <c r="HU130" s="133"/>
      <c r="HY130" s="124"/>
      <c r="IA130" s="125"/>
      <c r="IB130" t="str">
        <f>IB103&amp;" "&amp;TEXT(IH2,"mm/dd")</f>
        <v xml:space="preserve"> MIXING TANK DOWN- 10/30</v>
      </c>
      <c r="IF130" s="133"/>
      <c r="IG130" s="133"/>
      <c r="IK130" s="124"/>
      <c r="IM130" s="125"/>
      <c r="IN130" s="125"/>
      <c r="IO130" s="125"/>
      <c r="IP130" t="str">
        <f>IP103&amp;" "&amp;TEXT(IV2,"mm/dd")</f>
        <v xml:space="preserve"> MIXING TANK DOWN- 11/02</v>
      </c>
      <c r="IT130" s="133"/>
      <c r="IU130" s="133"/>
      <c r="IY130" s="124"/>
      <c r="JA130" s="125"/>
      <c r="JB130" t="str">
        <f>JB103&amp;" "&amp;TEXT(JH2,"mm/dd")</f>
        <v xml:space="preserve"> MIXING TANK DOWN- 11/03</v>
      </c>
      <c r="JF130" s="133"/>
      <c r="JG130" s="133"/>
      <c r="JK130" s="124"/>
      <c r="JM130" s="125"/>
      <c r="JN130" t="str">
        <f>JN103&amp;" "&amp;TEXT(JT2,"mm/dd")</f>
        <v xml:space="preserve"> MIXING TANK DOWN- 11/04</v>
      </c>
      <c r="JR130" s="133"/>
      <c r="JS130" s="133"/>
      <c r="JW130" s="124"/>
      <c r="JY130" s="125"/>
      <c r="JZ130" t="str">
        <f>JZ103&amp;" "&amp;TEXT(KF2,"mm/dd")</f>
        <v xml:space="preserve"> MIXING TANK DOWN- 11/05</v>
      </c>
      <c r="KD130" s="133"/>
      <c r="KE130" s="133"/>
      <c r="KI130" s="124"/>
      <c r="KK130" s="125"/>
      <c r="KL130" t="str">
        <f>KL103&amp;" "&amp;TEXT(KR2,"mm/dd")</f>
        <v xml:space="preserve"> MIXING TANK DOWN- 11/06</v>
      </c>
    </row>
    <row r="131" spans="2:298">
      <c r="B131" t="str">
        <f>B104</f>
        <v>MIXING TANK DOWN ALL WEEK</v>
      </c>
      <c r="F131" s="132"/>
      <c r="G131" s="133"/>
      <c r="K131" s="124"/>
      <c r="M131" s="125"/>
      <c r="N131" t="str">
        <f>N104</f>
        <v xml:space="preserve"> MIXING TANK DOWN ALL WEEK</v>
      </c>
      <c r="R131" s="133"/>
      <c r="S131" s="133"/>
      <c r="W131" s="124"/>
      <c r="Y131" s="125"/>
      <c r="Z131" t="str">
        <f>Z104</f>
        <v xml:space="preserve"> MIXING TANK DOWN ALL WEEK</v>
      </c>
      <c r="AD131" s="133"/>
      <c r="AE131" s="133"/>
      <c r="AI131" s="124"/>
      <c r="AK131" s="125"/>
      <c r="AL131" t="str">
        <f>AL104</f>
        <v xml:space="preserve"> MIXING TANK DOWN ALL WEEK</v>
      </c>
      <c r="AP131" s="133"/>
      <c r="AQ131" s="133"/>
      <c r="AU131" s="124"/>
      <c r="AW131" s="125"/>
      <c r="AX131" t="str">
        <f>AX104</f>
        <v xml:space="preserve"> MIXING TANK DOWN ALL WEEK</v>
      </c>
      <c r="BB131" s="133"/>
      <c r="BC131" s="133"/>
      <c r="BG131" s="124"/>
      <c r="BI131" s="125"/>
      <c r="BJ131" s="125"/>
      <c r="BK131" s="125"/>
      <c r="BL131" t="str">
        <f>BL104</f>
        <v xml:space="preserve"> MIXING TANK DOWN ALL WEEK</v>
      </c>
      <c r="BP131" s="133"/>
      <c r="BQ131" s="133"/>
      <c r="BU131" s="124"/>
      <c r="BW131" s="125"/>
      <c r="BX131" t="str">
        <f>BX104</f>
        <v xml:space="preserve"> MIXING TANK DOWN ALL WEEK</v>
      </c>
      <c r="CB131" s="133"/>
      <c r="CC131" s="133"/>
      <c r="CG131" s="124"/>
      <c r="CI131" s="125"/>
      <c r="CJ131" t="str">
        <f>CJ104</f>
        <v xml:space="preserve"> MIXING TANK DOWN ALL WEEK</v>
      </c>
      <c r="CN131" s="133"/>
      <c r="CO131" s="133"/>
      <c r="CS131" s="124"/>
      <c r="CU131" s="125"/>
      <c r="CV131" t="str">
        <f>CV104</f>
        <v xml:space="preserve"> MIXING TANK DOWN ALL WEEK</v>
      </c>
      <c r="CZ131" s="133"/>
      <c r="DA131" s="133"/>
      <c r="DE131" s="124"/>
      <c r="DG131" s="125"/>
      <c r="DH131" t="str">
        <f>DH104</f>
        <v xml:space="preserve"> MIXING TANK DOWN ALL WEEK</v>
      </c>
      <c r="DL131" s="133"/>
      <c r="DM131" s="133"/>
      <c r="DQ131" s="124"/>
      <c r="DS131" s="125"/>
      <c r="DT131" s="125"/>
      <c r="DU131" s="125"/>
      <c r="DV131" t="str">
        <f>DV104</f>
        <v xml:space="preserve"> MIXING TANK DOWN ALL WEEK</v>
      </c>
      <c r="DZ131" s="133"/>
      <c r="EA131" s="133"/>
      <c r="EE131" s="124"/>
      <c r="EG131" s="125"/>
      <c r="EH131" t="str">
        <f>EH104</f>
        <v xml:space="preserve"> MIXING TANK DOWN ALL WEEK</v>
      </c>
      <c r="EL131" s="133"/>
      <c r="EM131" s="133"/>
      <c r="EQ131" s="124"/>
      <c r="ES131" s="125"/>
      <c r="ET131" t="str">
        <f>ET104</f>
        <v xml:space="preserve"> MIXING TANK DOWN ALL WEEK</v>
      </c>
      <c r="EX131" s="133"/>
      <c r="EY131" s="133"/>
      <c r="FC131" s="124"/>
      <c r="FE131" s="125"/>
      <c r="FF131" t="str">
        <f>FF104</f>
        <v xml:space="preserve"> MIXING TANK DOWN ALL WEEK</v>
      </c>
      <c r="FJ131" s="133"/>
      <c r="FK131" s="133"/>
      <c r="FO131" s="124"/>
      <c r="FQ131" s="125"/>
      <c r="FR131" t="str">
        <f>FR104</f>
        <v xml:space="preserve"> MIXING TANK DOWN ALL WEEK</v>
      </c>
      <c r="FV131" s="133"/>
      <c r="FW131" s="133"/>
      <c r="GA131" s="124"/>
      <c r="GC131" s="125"/>
      <c r="GD131" s="125"/>
      <c r="GE131" s="125"/>
      <c r="GF131" t="str">
        <f>GF104</f>
        <v xml:space="preserve"> MIXING TANK DOWN ALL WEEK</v>
      </c>
      <c r="GJ131" s="133"/>
      <c r="GK131" s="133"/>
      <c r="GO131" s="124"/>
      <c r="GQ131" s="125"/>
      <c r="GR131" t="str">
        <f>GR104</f>
        <v xml:space="preserve"> MIXING TANK DOWN ALL WEEK</v>
      </c>
      <c r="GV131" s="133"/>
      <c r="GW131" s="133"/>
      <c r="HA131" s="124"/>
      <c r="HC131" s="125"/>
      <c r="HD131" t="str">
        <f>HD104</f>
        <v xml:space="preserve"> MIXING TANK DOWN ALL WEEK</v>
      </c>
      <c r="HH131" s="133"/>
      <c r="HI131" s="133"/>
      <c r="HM131" s="124"/>
      <c r="HO131" s="125"/>
      <c r="HP131" t="str">
        <f>HP104</f>
        <v xml:space="preserve"> MIXING TANK DOWN ALL WEEK</v>
      </c>
      <c r="HT131" s="133"/>
      <c r="HU131" s="133"/>
      <c r="HY131" s="124"/>
      <c r="IA131" s="125"/>
      <c r="IB131" t="str">
        <f>IB104</f>
        <v xml:space="preserve"> MIXING TANK DOWN ALL WEEK</v>
      </c>
      <c r="IF131" s="133"/>
      <c r="IG131" s="133"/>
      <c r="IK131" s="124"/>
      <c r="IM131" s="125"/>
      <c r="IN131" s="125"/>
      <c r="IO131" s="125"/>
      <c r="IP131" t="str">
        <f>IP104</f>
        <v xml:space="preserve"> MIXING TANK DOWN ALL WEEK</v>
      </c>
      <c r="IT131" s="133"/>
      <c r="IU131" s="133"/>
      <c r="IY131" s="124"/>
      <c r="JA131" s="125"/>
      <c r="JB131" t="str">
        <f>JB104</f>
        <v xml:space="preserve"> MIXING TANK DOWN ALL WEEK</v>
      </c>
      <c r="JF131" s="133"/>
      <c r="JG131" s="133"/>
      <c r="JK131" s="124"/>
      <c r="JM131" s="125"/>
      <c r="JN131" t="str">
        <f>JN104</f>
        <v xml:space="preserve"> MIXING TANK DOWN ALL WEEK</v>
      </c>
      <c r="JR131" s="133"/>
      <c r="JS131" s="133"/>
      <c r="JW131" s="124"/>
      <c r="JY131" s="125"/>
      <c r="JZ131" t="str">
        <f>JZ104</f>
        <v xml:space="preserve"> MIXING TANK DOWN ALL WEEK</v>
      </c>
      <c r="KD131" s="133"/>
      <c r="KE131" s="133"/>
      <c r="KI131" s="124"/>
      <c r="KK131" s="125"/>
      <c r="KL131" t="str">
        <f>KL104</f>
        <v xml:space="preserve"> MIXING TANK DOWN ALL WEEK</v>
      </c>
    </row>
    <row r="132" spans="2:298">
      <c r="B132" t="str">
        <f>B105&amp;" "&amp;TEXT(H2,"mm/dd")</f>
        <v xml:space="preserve"> +WR90- 10/05</v>
      </c>
      <c r="F132" s="132"/>
      <c r="G132" s="133"/>
      <c r="K132" s="124"/>
      <c r="M132" s="125"/>
      <c r="N132" t="str">
        <f>N105&amp;" "&amp;TEXT(T2,"mm/dd")</f>
        <v xml:space="preserve"> +WR90- 10/06</v>
      </c>
      <c r="R132" s="133"/>
      <c r="S132" s="133"/>
      <c r="W132" s="124"/>
      <c r="Y132" s="125"/>
      <c r="Z132" t="str">
        <f>Z105&amp;" "&amp;TEXT(AF2,"mm/dd")</f>
        <v xml:space="preserve"> +WR90- 10/07</v>
      </c>
      <c r="AD132" s="133"/>
      <c r="AE132" s="133"/>
      <c r="AI132" s="124"/>
      <c r="AK132" s="125"/>
      <c r="AL132" t="str">
        <f>AL105&amp;" "&amp;TEXT(AR2,"mm/dd")</f>
        <v xml:space="preserve"> +WR90- 10/08</v>
      </c>
      <c r="AP132" s="133"/>
      <c r="AQ132" s="133"/>
      <c r="AU132" s="124"/>
      <c r="AW132" s="125"/>
      <c r="AX132" t="str">
        <f>AX105&amp;" "&amp;TEXT(BD2,"mm/dd")</f>
        <v xml:space="preserve"> +WR90- 10/09</v>
      </c>
      <c r="BB132" s="133"/>
      <c r="BC132" s="133"/>
      <c r="BG132" s="124"/>
      <c r="BI132" s="125"/>
      <c r="BJ132" s="125"/>
      <c r="BK132" s="125"/>
      <c r="BL132" t="str">
        <f>BL105&amp;" "&amp;TEXT(BR2,"mm/dd")</f>
        <v xml:space="preserve"> +WR90- 10/12</v>
      </c>
      <c r="BP132" s="133"/>
      <c r="BQ132" s="133"/>
      <c r="BU132" s="124"/>
      <c r="BW132" s="125"/>
      <c r="BX132" t="str">
        <f>BX105&amp;" "&amp;TEXT(CD2,"mm/dd")</f>
        <v xml:space="preserve"> +WR90- 10/13</v>
      </c>
      <c r="CB132" s="133"/>
      <c r="CC132" s="133"/>
      <c r="CG132" s="124"/>
      <c r="CI132" s="125"/>
      <c r="CJ132" t="str">
        <f>CJ105&amp;" "&amp;TEXT(CP2,"mm/dd")</f>
        <v xml:space="preserve"> +WR90- 10/14</v>
      </c>
      <c r="CN132" s="133"/>
      <c r="CO132" s="133"/>
      <c r="CS132" s="124"/>
      <c r="CU132" s="125"/>
      <c r="CV132" t="str">
        <f>CV105&amp;" "&amp;TEXT(DB2,"mm/dd")</f>
        <v xml:space="preserve"> +WR90- 10/15</v>
      </c>
      <c r="CZ132" s="133"/>
      <c r="DA132" s="133"/>
      <c r="DE132" s="124"/>
      <c r="DG132" s="125"/>
      <c r="DH132" t="str">
        <f>DH105&amp;" "&amp;TEXT(DN2,"mm/dd")</f>
        <v xml:space="preserve"> +WR90- 10/16</v>
      </c>
      <c r="DL132" s="133"/>
      <c r="DM132" s="133"/>
      <c r="DQ132" s="124"/>
      <c r="DS132" s="125"/>
      <c r="DT132" s="125"/>
      <c r="DU132" s="125"/>
      <c r="DV132" t="str">
        <f>DV105&amp;" "&amp;TEXT(EB2,"mm/dd")</f>
        <v xml:space="preserve"> +WR90- 10/19</v>
      </c>
      <c r="DZ132" s="133"/>
      <c r="EA132" s="133"/>
      <c r="EE132" s="124"/>
      <c r="EG132" s="125"/>
      <c r="EH132" t="str">
        <f>EH105&amp;" "&amp;TEXT(EN2,"mm/dd")</f>
        <v xml:space="preserve"> +WR90- 10/20</v>
      </c>
      <c r="EL132" s="133"/>
      <c r="EM132" s="133"/>
      <c r="EQ132" s="124"/>
      <c r="ES132" s="125"/>
      <c r="ET132" t="str">
        <f>ET105&amp;" "&amp;TEXT(EZ2,"mm/dd")</f>
        <v xml:space="preserve"> +WR90- 10/21</v>
      </c>
      <c r="EX132" s="133"/>
      <c r="EY132" s="133"/>
      <c r="FC132" s="124"/>
      <c r="FE132" s="125"/>
      <c r="FF132" t="str">
        <f>FF105&amp;" "&amp;TEXT(FL2,"mm/dd")</f>
        <v xml:space="preserve"> +WR90- 10/22</v>
      </c>
      <c r="FJ132" s="133"/>
      <c r="FK132" s="133"/>
      <c r="FO132" s="124"/>
      <c r="FQ132" s="125"/>
      <c r="FR132" t="str">
        <f>FR105&amp;" "&amp;TEXT(FX2,"mm/dd")</f>
        <v xml:space="preserve"> +WR90- 10/23</v>
      </c>
      <c r="FV132" s="133"/>
      <c r="FW132" s="133"/>
      <c r="GA132" s="124"/>
      <c r="GC132" s="125"/>
      <c r="GD132" s="125"/>
      <c r="GE132" s="125"/>
      <c r="GF132" t="str">
        <f>GF105&amp;" "&amp;TEXT(GL2,"mm/dd")</f>
        <v xml:space="preserve"> +WR90- 10/26</v>
      </c>
      <c r="GJ132" s="133"/>
      <c r="GK132" s="133"/>
      <c r="GO132" s="124"/>
      <c r="GQ132" s="125"/>
      <c r="GR132" t="str">
        <f>GR105&amp;" "&amp;TEXT(GX2,"mm/dd")</f>
        <v xml:space="preserve"> +WR90- 10/27</v>
      </c>
      <c r="GV132" s="133"/>
      <c r="GW132" s="133"/>
      <c r="HA132" s="124"/>
      <c r="HC132" s="125"/>
      <c r="HD132" t="str">
        <f>HD105&amp;" "&amp;TEXT(HJ2,"mm/dd")</f>
        <v xml:space="preserve"> +WR90- 10/28</v>
      </c>
      <c r="HH132" s="133"/>
      <c r="HI132" s="133"/>
      <c r="HM132" s="124"/>
      <c r="HO132" s="125"/>
      <c r="HP132" t="str">
        <f>HP105&amp;" "&amp;TEXT(HV2,"mm/dd")</f>
        <v xml:space="preserve"> +WR90- 10/29</v>
      </c>
      <c r="HT132" s="133"/>
      <c r="HU132" s="133"/>
      <c r="HY132" s="124"/>
      <c r="IA132" s="125"/>
      <c r="IB132" t="str">
        <f>IB105&amp;" "&amp;TEXT(IH2,"mm/dd")</f>
        <v xml:space="preserve"> +WR90- 10/30</v>
      </c>
      <c r="IF132" s="133"/>
      <c r="IG132" s="133"/>
      <c r="IK132" s="124"/>
      <c r="IM132" s="125"/>
      <c r="IN132" s="125"/>
      <c r="IO132" s="125"/>
      <c r="IP132" t="str">
        <f>IP105&amp;" "&amp;TEXT(IV2,"mm/dd")</f>
        <v xml:space="preserve"> +WR90- 11/02</v>
      </c>
      <c r="IT132" s="133"/>
      <c r="IU132" s="133"/>
      <c r="IY132" s="124"/>
      <c r="JA132" s="125"/>
      <c r="JB132" t="str">
        <f>JB105&amp;" "&amp;TEXT(JH2,"mm/dd")</f>
        <v xml:space="preserve"> +WR90- 11/03</v>
      </c>
      <c r="JF132" s="133"/>
      <c r="JG132" s="133"/>
      <c r="JK132" s="124"/>
      <c r="JM132" s="125"/>
      <c r="JN132" t="str">
        <f>JN105&amp;" "&amp;TEXT(JT2,"mm/dd")</f>
        <v xml:space="preserve"> +WR90- 11/04</v>
      </c>
      <c r="JR132" s="133"/>
      <c r="JS132" s="133"/>
      <c r="JW132" s="124"/>
      <c r="JY132" s="125"/>
      <c r="JZ132" t="str">
        <f>JZ105&amp;" "&amp;TEXT(KF2,"mm/dd")</f>
        <v xml:space="preserve"> +WR90- 11/05</v>
      </c>
      <c r="KD132" s="133"/>
      <c r="KE132" s="133"/>
      <c r="KI132" s="124"/>
      <c r="KK132" s="125"/>
      <c r="KL132" t="str">
        <f>KL105&amp;" "&amp;TEXT(KR2,"mm/dd")</f>
        <v xml:space="preserve"> +WR90- 11/06</v>
      </c>
    </row>
    <row r="133" spans="2:298">
      <c r="B133" t="str">
        <f>B106&amp;" "&amp;TEXT(H2,"mm/dd")</f>
        <v>NO WR90 AVAILABLE- 10/05</v>
      </c>
      <c r="F133" s="132"/>
      <c r="G133" s="133"/>
      <c r="K133" s="124"/>
      <c r="M133" s="125"/>
      <c r="N133" t="str">
        <f>N106&amp;" "&amp;TEXT(T2,"mm/dd")</f>
        <v xml:space="preserve"> NO WR90 AVAILABLE- 10/06</v>
      </c>
      <c r="R133" s="133"/>
      <c r="S133" s="133"/>
      <c r="W133" s="124"/>
      <c r="Y133" s="125"/>
      <c r="Z133" t="str">
        <f>Z106&amp;" "&amp;TEXT(AF2,"mm/dd")</f>
        <v xml:space="preserve"> NO WR90 AVAILABLE- 10/07</v>
      </c>
      <c r="AD133" s="133"/>
      <c r="AE133" s="133"/>
      <c r="AI133" s="124"/>
      <c r="AK133" s="125"/>
      <c r="AL133" t="str">
        <f>AL106&amp;" "&amp;TEXT(AR2,"mm/dd")</f>
        <v xml:space="preserve"> NO WR90 AVAILABLE- 10/08</v>
      </c>
      <c r="AP133" s="133"/>
      <c r="AQ133" s="133"/>
      <c r="AU133" s="124"/>
      <c r="AW133" s="125"/>
      <c r="AX133" t="str">
        <f>AX106&amp;" "&amp;TEXT(BD2,"mm/dd")</f>
        <v xml:space="preserve"> NO WR90 AVAILABLE- 10/09</v>
      </c>
      <c r="BB133" s="133"/>
      <c r="BC133" s="133"/>
      <c r="BG133" s="124"/>
      <c r="BI133" s="125"/>
      <c r="BJ133" s="125"/>
      <c r="BK133" s="125"/>
      <c r="BL133" t="str">
        <f>BL106&amp;" "&amp;TEXT(BR2,"mm/dd")</f>
        <v xml:space="preserve"> NO WR90 AVAILABLE- 10/12</v>
      </c>
      <c r="BP133" s="133"/>
      <c r="BQ133" s="133"/>
      <c r="BU133" s="124"/>
      <c r="BW133" s="125"/>
      <c r="BX133" t="str">
        <f>BX106&amp;" "&amp;TEXT(CD2,"mm/dd")</f>
        <v xml:space="preserve"> NO WR90 AVAILABLE- 10/13</v>
      </c>
      <c r="CB133" s="133"/>
      <c r="CC133" s="133"/>
      <c r="CG133" s="124"/>
      <c r="CI133" s="125"/>
      <c r="CJ133" t="str">
        <f>CJ106&amp;" "&amp;TEXT(CP2,"mm/dd")</f>
        <v xml:space="preserve"> NO WR90 AVAILABLE- 10/14</v>
      </c>
      <c r="CN133" s="133"/>
      <c r="CO133" s="133"/>
      <c r="CS133" s="124"/>
      <c r="CU133" s="125"/>
      <c r="CV133" t="str">
        <f>CV106&amp;" "&amp;TEXT(DB2,"mm/dd")</f>
        <v xml:space="preserve"> NO WR90 AVAILABLE- 10/15</v>
      </c>
      <c r="CZ133" s="133"/>
      <c r="DA133" s="133"/>
      <c r="DE133" s="124"/>
      <c r="DG133" s="125"/>
      <c r="DH133" t="str">
        <f>DH106&amp;" "&amp;TEXT(DN2,"mm/dd")</f>
        <v xml:space="preserve"> NO WR90 AVAILABLE- 10/16</v>
      </c>
      <c r="DL133" s="133"/>
      <c r="DM133" s="133"/>
      <c r="DQ133" s="124"/>
      <c r="DS133" s="125"/>
      <c r="DT133" s="125"/>
      <c r="DU133" s="125"/>
      <c r="DV133" t="str">
        <f>DV106&amp;" "&amp;TEXT(EB2,"mm/dd")</f>
        <v xml:space="preserve"> NO WR90 AVAILABLE- 10/19</v>
      </c>
      <c r="DZ133" s="133"/>
      <c r="EA133" s="133"/>
      <c r="EE133" s="124"/>
      <c r="EG133" s="125"/>
      <c r="EH133" t="str">
        <f>EH106&amp;" "&amp;TEXT(EN2,"mm/dd")</f>
        <v xml:space="preserve"> NO WR90 AVAILABLE- 10/20</v>
      </c>
      <c r="EL133" s="133"/>
      <c r="EM133" s="133"/>
      <c r="EQ133" s="124"/>
      <c r="ES133" s="125"/>
      <c r="ET133" t="str">
        <f>ET106&amp;" "&amp;TEXT(EZ2,"mm/dd")</f>
        <v xml:space="preserve"> NO WR90 AVAILABLE- 10/21</v>
      </c>
      <c r="EX133" s="133"/>
      <c r="EY133" s="133"/>
      <c r="FC133" s="124"/>
      <c r="FE133" s="125"/>
      <c r="FF133" t="str">
        <f>FF106&amp;" "&amp;TEXT(FL2,"mm/dd")</f>
        <v xml:space="preserve"> NO WR90 AVAILABLE- 10/22</v>
      </c>
      <c r="FJ133" s="133"/>
      <c r="FK133" s="133"/>
      <c r="FO133" s="124"/>
      <c r="FQ133" s="125"/>
      <c r="FR133" t="str">
        <f>FR106&amp;" "&amp;TEXT(FX2,"mm/dd")</f>
        <v xml:space="preserve"> NO WR90 AVAILABLE- 10/23</v>
      </c>
      <c r="FV133" s="133"/>
      <c r="FW133" s="133"/>
      <c r="GA133" s="124"/>
      <c r="GC133" s="125"/>
      <c r="GD133" s="125"/>
      <c r="GE133" s="125"/>
      <c r="GF133" t="str">
        <f>GF106&amp;" "&amp;TEXT(GL2,"mm/dd")</f>
        <v xml:space="preserve"> NO WR90 AVAILABLE- 10/26</v>
      </c>
      <c r="GJ133" s="133"/>
      <c r="GK133" s="133"/>
      <c r="GO133" s="124"/>
      <c r="GQ133" s="125"/>
      <c r="GR133" t="str">
        <f>GR106&amp;" "&amp;TEXT(GX2,"mm/dd")</f>
        <v xml:space="preserve"> NO WR90 AVAILABLE- 10/27</v>
      </c>
      <c r="GV133" s="133"/>
      <c r="GW133" s="133"/>
      <c r="HA133" s="124"/>
      <c r="HC133" s="125"/>
      <c r="HD133" t="str">
        <f>HD106&amp;" "&amp;TEXT(HJ2,"mm/dd")</f>
        <v xml:space="preserve"> NO WR90 AVAILABLE- 10/28</v>
      </c>
      <c r="HH133" s="133"/>
      <c r="HI133" s="133"/>
      <c r="HM133" s="124"/>
      <c r="HO133" s="125"/>
      <c r="HP133" t="str">
        <f>HP106&amp;" "&amp;TEXT(HV2,"mm/dd")</f>
        <v xml:space="preserve"> NO WR90 AVAILABLE- 10/29</v>
      </c>
      <c r="HT133" s="133"/>
      <c r="HU133" s="133"/>
      <c r="HY133" s="124"/>
      <c r="IA133" s="125"/>
      <c r="IB133" t="str">
        <f>IB106&amp;" "&amp;TEXT(IH2,"mm/dd")</f>
        <v xml:space="preserve"> NO WR90 AVAILABLE- 10/30</v>
      </c>
      <c r="IF133" s="133"/>
      <c r="IG133" s="133"/>
      <c r="IK133" s="124"/>
      <c r="IM133" s="125"/>
      <c r="IN133" s="125"/>
      <c r="IO133" s="125"/>
      <c r="IP133" t="str">
        <f>IP106&amp;" "&amp;TEXT(IV2,"mm/dd")</f>
        <v xml:space="preserve"> NO WR90 AVAILABLE- 11/02</v>
      </c>
      <c r="IT133" s="133"/>
      <c r="IU133" s="133"/>
      <c r="IY133" s="124"/>
      <c r="JA133" s="125"/>
      <c r="JB133" t="str">
        <f>JB106&amp;" "&amp;TEXT(JH2,"mm/dd")</f>
        <v xml:space="preserve"> NO WR90 AVAILABLE- 11/03</v>
      </c>
      <c r="JF133" s="133"/>
      <c r="JG133" s="133"/>
      <c r="JK133" s="124"/>
      <c r="JM133" s="125"/>
      <c r="JN133" t="str">
        <f>JN106&amp;" "&amp;TEXT(JT2,"mm/dd")</f>
        <v xml:space="preserve"> NO WR90 AVAILABLE- 11/04</v>
      </c>
      <c r="JR133" s="133"/>
      <c r="JS133" s="133"/>
      <c r="JW133" s="124"/>
      <c r="JY133" s="125"/>
      <c r="JZ133" t="str">
        <f>JZ106&amp;" "&amp;TEXT(KF2,"mm/dd")</f>
        <v xml:space="preserve"> NO WR90 AVAILABLE- 11/05</v>
      </c>
      <c r="KD133" s="133"/>
      <c r="KE133" s="133"/>
      <c r="KI133" s="124"/>
      <c r="KK133" s="125"/>
      <c r="KL133" t="str">
        <f>KL106&amp;" "&amp;TEXT(KR2,"mm/dd")</f>
        <v xml:space="preserve"> NO WR90 AVAILABLE- 11/06</v>
      </c>
    </row>
    <row r="134" spans="2:298">
      <c r="B134" t="str">
        <f>B107&amp;" "&amp;TEXT(H2,"mm/dd")</f>
        <v xml:space="preserve"> +PREMIX- 10/05</v>
      </c>
      <c r="F134" s="132"/>
      <c r="G134" s="133"/>
      <c r="K134" s="124"/>
      <c r="M134" s="125"/>
      <c r="N134" t="str">
        <f>N107&amp;" "&amp;TEXT(T2,"mm/dd")</f>
        <v xml:space="preserve"> +PREMIX- 10/06</v>
      </c>
      <c r="R134" s="133"/>
      <c r="S134" s="133"/>
      <c r="W134" s="124"/>
      <c r="Y134" s="125"/>
      <c r="Z134" t="str">
        <f>Z107&amp;" "&amp;TEXT(AF2,"mm/dd")</f>
        <v xml:space="preserve"> +PREMIX- 10/07</v>
      </c>
      <c r="AD134" s="133"/>
      <c r="AE134" s="133"/>
      <c r="AI134" s="124"/>
      <c r="AK134" s="125"/>
      <c r="AL134" t="str">
        <f>AL107&amp;" "&amp;TEXT(AR2,"mm/dd")</f>
        <v xml:space="preserve"> +PREMIX- 10/08</v>
      </c>
      <c r="AP134" s="133"/>
      <c r="AQ134" s="133"/>
      <c r="AU134" s="124"/>
      <c r="AW134" s="125"/>
      <c r="AX134" t="str">
        <f>AX107&amp;" "&amp;TEXT(BD2,"mm/dd")</f>
        <v xml:space="preserve"> +PREMIX- 10/09</v>
      </c>
      <c r="BB134" s="133"/>
      <c r="BC134" s="133"/>
      <c r="BG134" s="124"/>
      <c r="BI134" s="125"/>
      <c r="BJ134" s="125"/>
      <c r="BK134" s="125"/>
      <c r="BL134" t="str">
        <f>BL107&amp;" "&amp;TEXT(BR2,"mm/dd")</f>
        <v xml:space="preserve"> +PREMIX- 10/12</v>
      </c>
      <c r="BP134" s="133"/>
      <c r="BQ134" s="133"/>
      <c r="BU134" s="124"/>
      <c r="BW134" s="125"/>
      <c r="BX134" t="str">
        <f>BX107&amp;" "&amp;TEXT(CD2,"mm/dd")</f>
        <v xml:space="preserve"> +PREMIX- 10/13</v>
      </c>
      <c r="CB134" s="133"/>
      <c r="CC134" s="133"/>
      <c r="CG134" s="124"/>
      <c r="CI134" s="125"/>
      <c r="CJ134" t="str">
        <f>CJ107&amp;" "&amp;TEXT(CP2,"mm/dd")</f>
        <v xml:space="preserve"> +PREMIX- 10/14</v>
      </c>
      <c r="CN134" s="133"/>
      <c r="CO134" s="133"/>
      <c r="CS134" s="124"/>
      <c r="CU134" s="125"/>
      <c r="CV134" t="str">
        <f>CV107&amp;" "&amp;TEXT(DB2,"mm/dd")</f>
        <v xml:space="preserve"> +PREMIX- 10/15</v>
      </c>
      <c r="CZ134" s="133"/>
      <c r="DA134" s="133"/>
      <c r="DE134" s="124"/>
      <c r="DG134" s="125"/>
      <c r="DH134" t="str">
        <f>DH107&amp;" "&amp;TEXT(DN2,"mm/dd")</f>
        <v xml:space="preserve"> +PREMIX- 10/16</v>
      </c>
      <c r="DL134" s="133"/>
      <c r="DM134" s="133"/>
      <c r="DQ134" s="124"/>
      <c r="DS134" s="125"/>
      <c r="DT134" s="125"/>
      <c r="DU134" s="125"/>
      <c r="DV134" t="str">
        <f>DV107&amp;" "&amp;TEXT(EB2,"mm/dd")</f>
        <v xml:space="preserve"> +PREMIX- 10/19</v>
      </c>
      <c r="DZ134" s="133"/>
      <c r="EA134" s="133"/>
      <c r="EE134" s="124"/>
      <c r="EG134" s="125"/>
      <c r="EH134" t="str">
        <f>EH107&amp;" "&amp;TEXT(EN2,"mm/dd")</f>
        <v xml:space="preserve"> +PREMIX- 10/20</v>
      </c>
      <c r="EL134" s="133"/>
      <c r="EM134" s="133"/>
      <c r="EQ134" s="124"/>
      <c r="ES134" s="125"/>
      <c r="ET134" t="str">
        <f>ET107&amp;" "&amp;TEXT(EZ2,"mm/dd")</f>
        <v xml:space="preserve"> +PREMIX- 10/21</v>
      </c>
      <c r="EX134" s="133"/>
      <c r="EY134" s="133"/>
      <c r="FC134" s="124"/>
      <c r="FE134" s="125"/>
      <c r="FF134" t="str">
        <f>FF107&amp;" "&amp;TEXT(FL2,"mm/dd")</f>
        <v xml:space="preserve"> +PREMIX- 10/22</v>
      </c>
      <c r="FJ134" s="133"/>
      <c r="FK134" s="133"/>
      <c r="FO134" s="124"/>
      <c r="FQ134" s="125"/>
      <c r="FR134" t="str">
        <f>FR107&amp;" "&amp;TEXT(FX2,"mm/dd")</f>
        <v xml:space="preserve"> +PREMIX- 10/23</v>
      </c>
      <c r="FV134" s="133"/>
      <c r="FW134" s="133"/>
      <c r="GA134" s="124"/>
      <c r="GC134" s="125"/>
      <c r="GD134" s="125"/>
      <c r="GE134" s="125"/>
      <c r="GF134" t="str">
        <f>GF107&amp;" "&amp;TEXT(GL2,"mm/dd")</f>
        <v xml:space="preserve"> +PREMIX- 10/26</v>
      </c>
      <c r="GJ134" s="133"/>
      <c r="GK134" s="133"/>
      <c r="GO134" s="124"/>
      <c r="GQ134" s="125"/>
      <c r="GR134" t="str">
        <f>GR107&amp;" "&amp;TEXT(GX2,"mm/dd")</f>
        <v xml:space="preserve"> +PREMIX- 10/27</v>
      </c>
      <c r="GV134" s="133"/>
      <c r="GW134" s="133"/>
      <c r="HA134" s="124"/>
      <c r="HC134" s="125"/>
      <c r="HD134" t="str">
        <f>HD107&amp;" "&amp;TEXT(HJ2,"mm/dd")</f>
        <v xml:space="preserve"> +PREMIX- 10/28</v>
      </c>
      <c r="HH134" s="133"/>
      <c r="HI134" s="133"/>
      <c r="HM134" s="124"/>
      <c r="HO134" s="125"/>
      <c r="HP134" t="str">
        <f>HP107&amp;" "&amp;TEXT(HV2,"mm/dd")</f>
        <v xml:space="preserve"> +PREMIX- 10/29</v>
      </c>
      <c r="HT134" s="133"/>
      <c r="HU134" s="133"/>
      <c r="HY134" s="124"/>
      <c r="IA134" s="125"/>
      <c r="IB134" t="str">
        <f>IB107&amp;" "&amp;TEXT(IH2,"mm/dd")</f>
        <v xml:space="preserve"> +PREMIX- 10/30</v>
      </c>
      <c r="IF134" s="133"/>
      <c r="IG134" s="133"/>
      <c r="IK134" s="124"/>
      <c r="IM134" s="125"/>
      <c r="IN134" s="125"/>
      <c r="IO134" s="125"/>
      <c r="IP134" t="str">
        <f>IP107&amp;" "&amp;TEXT(IV2,"mm/dd")</f>
        <v xml:space="preserve"> +PREMIX- 11/02</v>
      </c>
      <c r="IT134" s="133"/>
      <c r="IU134" s="133"/>
      <c r="IY134" s="124"/>
      <c r="JA134" s="125"/>
      <c r="JB134" t="str">
        <f>JB107&amp;" "&amp;TEXT(JH2,"mm/dd")</f>
        <v xml:space="preserve"> +PREMIX- 11/03</v>
      </c>
      <c r="JF134" s="133"/>
      <c r="JG134" s="133"/>
      <c r="JK134" s="124"/>
      <c r="JM134" s="125"/>
      <c r="JN134" t="str">
        <f>JN107&amp;" "&amp;TEXT(JT2,"mm/dd")</f>
        <v xml:space="preserve"> +PREMIX- 11/04</v>
      </c>
      <c r="JR134" s="133"/>
      <c r="JS134" s="133"/>
      <c r="JW134" s="124"/>
      <c r="JY134" s="125"/>
      <c r="JZ134" t="str">
        <f>JZ107&amp;" "&amp;TEXT(KF2,"mm/dd")</f>
        <v xml:space="preserve"> +PREMIX- 11/05</v>
      </c>
      <c r="KD134" s="133"/>
      <c r="KE134" s="133"/>
      <c r="KI134" s="124"/>
      <c r="KK134" s="125"/>
      <c r="KL134" t="str">
        <f>KL107&amp;" "&amp;TEXT(KR2,"mm/dd")</f>
        <v xml:space="preserve"> +PREMIX- 11/06</v>
      </c>
    </row>
    <row r="135" spans="2:298">
      <c r="B135" t="str">
        <f>B108&amp;" "&amp;TEXT(H2,"mm/dd")</f>
        <v xml:space="preserve"> +PREMIX &amp; H2O- 10/05</v>
      </c>
      <c r="F135" s="132"/>
      <c r="G135" s="133"/>
      <c r="K135" s="124"/>
      <c r="M135" s="125"/>
      <c r="N135" t="str">
        <f>N108&amp;" "&amp;TEXT(T2,"mm/dd")</f>
        <v xml:space="preserve"> +PREMIX &amp; H2O- 10/06</v>
      </c>
      <c r="R135" s="133"/>
      <c r="S135" s="133"/>
      <c r="W135" s="124"/>
      <c r="Y135" s="125"/>
      <c r="Z135" t="str">
        <f>Z108&amp;" "&amp;TEXT(AF2,"mm/dd")</f>
        <v xml:space="preserve"> +PREMIX &amp; H2O- 10/07</v>
      </c>
      <c r="AD135" s="133"/>
      <c r="AE135" s="133"/>
      <c r="AI135" s="124"/>
      <c r="AK135" s="125"/>
      <c r="AL135" t="str">
        <f>AL108&amp;" "&amp;TEXT(AR2,"mm/dd")</f>
        <v xml:space="preserve"> +PREMIX &amp; H2O- 10/08</v>
      </c>
      <c r="AP135" s="133"/>
      <c r="AQ135" s="133"/>
      <c r="AU135" s="124"/>
      <c r="AW135" s="125"/>
      <c r="AX135" t="str">
        <f>AX108&amp;" "&amp;TEXT(BD2,"mm/dd")</f>
        <v xml:space="preserve"> +PREMIX &amp; H2O- 10/09</v>
      </c>
      <c r="BB135" s="133"/>
      <c r="BC135" s="133"/>
      <c r="BG135" s="124"/>
      <c r="BI135" s="125"/>
      <c r="BJ135" s="125"/>
      <c r="BK135" s="125"/>
      <c r="BL135" t="str">
        <f>BL108&amp;" "&amp;TEXT(BR2,"mm/dd")</f>
        <v xml:space="preserve"> +PREMIX &amp; H2O- 10/12</v>
      </c>
      <c r="BP135" s="133"/>
      <c r="BQ135" s="133"/>
      <c r="BU135" s="124"/>
      <c r="BW135" s="125"/>
      <c r="BX135" t="str">
        <f>BX108&amp;" "&amp;TEXT(CD2,"mm/dd")</f>
        <v xml:space="preserve"> +PREMIX &amp; H2O- 10/13</v>
      </c>
      <c r="CB135" s="133"/>
      <c r="CC135" s="133"/>
      <c r="CG135" s="124"/>
      <c r="CI135" s="125"/>
      <c r="CJ135" t="str">
        <f>CJ108&amp;" "&amp;TEXT(CP2,"mm/dd")</f>
        <v xml:space="preserve"> +PREMIX &amp; H2O- 10/14</v>
      </c>
      <c r="CN135" s="133"/>
      <c r="CO135" s="133"/>
      <c r="CS135" s="124"/>
      <c r="CU135" s="125"/>
      <c r="CV135" t="str">
        <f>CV108&amp;" "&amp;TEXT(DB2,"mm/dd")</f>
        <v xml:space="preserve"> +PREMIX &amp; H2O- 10/15</v>
      </c>
      <c r="CZ135" s="133"/>
      <c r="DA135" s="133"/>
      <c r="DE135" s="124"/>
      <c r="DG135" s="125"/>
      <c r="DH135" t="str">
        <f>DH108&amp;" "&amp;TEXT(DN2,"mm/dd")</f>
        <v xml:space="preserve"> +PREMIX &amp; H2O- 10/16</v>
      </c>
      <c r="DL135" s="133"/>
      <c r="DM135" s="133"/>
      <c r="DQ135" s="124"/>
      <c r="DS135" s="125"/>
      <c r="DT135" s="125"/>
      <c r="DU135" s="125"/>
      <c r="DV135" t="str">
        <f>DV108&amp;" "&amp;TEXT(EB2,"mm/dd")</f>
        <v xml:space="preserve"> +PREMIX &amp; H2O- 10/19</v>
      </c>
      <c r="DZ135" s="133"/>
      <c r="EA135" s="133"/>
      <c r="EE135" s="124"/>
      <c r="EG135" s="125"/>
      <c r="EH135" t="str">
        <f>EH108&amp;" "&amp;TEXT(EN2,"mm/dd")</f>
        <v xml:space="preserve"> +PREMIX &amp; H2O- 10/20</v>
      </c>
      <c r="EL135" s="133"/>
      <c r="EM135" s="133"/>
      <c r="EQ135" s="124"/>
      <c r="ES135" s="125"/>
      <c r="ET135" t="str">
        <f>ET108&amp;" "&amp;TEXT(EZ2,"mm/dd")</f>
        <v xml:space="preserve"> +PREMIX &amp; H2O- 10/21</v>
      </c>
      <c r="EX135" s="133"/>
      <c r="EY135" s="133"/>
      <c r="FC135" s="124"/>
      <c r="FE135" s="125"/>
      <c r="FF135" t="str">
        <f>FF108&amp;" "&amp;TEXT(FL2,"mm/dd")</f>
        <v xml:space="preserve"> +PREMIX &amp; H2O- 10/22</v>
      </c>
      <c r="FJ135" s="133"/>
      <c r="FK135" s="133"/>
      <c r="FO135" s="124"/>
      <c r="FQ135" s="125"/>
      <c r="FR135" t="str">
        <f>FR108&amp;" "&amp;TEXT(FX2,"mm/dd")</f>
        <v xml:space="preserve"> +PREMIX &amp; H2O- 10/23</v>
      </c>
      <c r="FV135" s="133"/>
      <c r="FW135" s="133"/>
      <c r="GA135" s="124"/>
      <c r="GC135" s="125"/>
      <c r="GD135" s="125"/>
      <c r="GE135" s="125"/>
      <c r="GF135" t="str">
        <f>GF108&amp;" "&amp;TEXT(GL2,"mm/dd")</f>
        <v xml:space="preserve"> +PREMIX &amp; H2O- 10/26</v>
      </c>
      <c r="GJ135" s="133"/>
      <c r="GK135" s="133"/>
      <c r="GO135" s="124"/>
      <c r="GQ135" s="125"/>
      <c r="GR135" t="str">
        <f>GR108&amp;" "&amp;TEXT(GX2,"mm/dd")</f>
        <v xml:space="preserve"> +PREMIX &amp; H2O- 10/27</v>
      </c>
      <c r="GV135" s="133"/>
      <c r="GW135" s="133"/>
      <c r="HA135" s="124"/>
      <c r="HC135" s="125"/>
      <c r="HD135" t="str">
        <f>HD108&amp;" "&amp;TEXT(HJ2,"mm/dd")</f>
        <v xml:space="preserve"> +PREMIX &amp; H2O- 10/28</v>
      </c>
      <c r="HH135" s="133"/>
      <c r="HI135" s="133"/>
      <c r="HM135" s="124"/>
      <c r="HO135" s="125"/>
      <c r="HP135" t="str">
        <f>HP108&amp;" "&amp;TEXT(HV2,"mm/dd")</f>
        <v xml:space="preserve"> +PREMIX &amp; H2O- 10/29</v>
      </c>
      <c r="HT135" s="133"/>
      <c r="HU135" s="133"/>
      <c r="HY135" s="124"/>
      <c r="IA135" s="125"/>
      <c r="IB135" t="str">
        <f>IB108&amp;" "&amp;TEXT(IH2,"mm/dd")</f>
        <v xml:space="preserve"> +PREMIX &amp; H2O- 10/30</v>
      </c>
      <c r="IF135" s="133"/>
      <c r="IG135" s="133"/>
      <c r="IK135" s="124"/>
      <c r="IM135" s="125"/>
      <c r="IN135" s="125"/>
      <c r="IO135" s="125"/>
      <c r="IP135" t="str">
        <f>IP108&amp;" "&amp;TEXT(IV2,"mm/dd")</f>
        <v xml:space="preserve"> +PREMIX &amp; H2O- 11/02</v>
      </c>
      <c r="IT135" s="133"/>
      <c r="IU135" s="133"/>
      <c r="IY135" s="124"/>
      <c r="JA135" s="125"/>
      <c r="JB135" t="str">
        <f>JB108&amp;" "&amp;TEXT(JH2,"mm/dd")</f>
        <v xml:space="preserve"> +PREMIX &amp; H2O- 11/03</v>
      </c>
      <c r="JF135" s="133"/>
      <c r="JG135" s="133"/>
      <c r="JK135" s="124"/>
      <c r="JM135" s="125"/>
      <c r="JN135" t="str">
        <f>JN108&amp;" "&amp;TEXT(JT2,"mm/dd")</f>
        <v xml:space="preserve"> +PREMIX &amp; H2O- 11/04</v>
      </c>
      <c r="JR135" s="133"/>
      <c r="JS135" s="133"/>
      <c r="JW135" s="124"/>
      <c r="JY135" s="125"/>
      <c r="JZ135" t="str">
        <f>JZ108&amp;" "&amp;TEXT(KF2,"mm/dd")</f>
        <v xml:space="preserve"> +PREMIX &amp; H2O- 11/05</v>
      </c>
      <c r="KD135" s="133"/>
      <c r="KE135" s="133"/>
      <c r="KI135" s="124"/>
      <c r="KK135" s="125"/>
      <c r="KL135" t="str">
        <f>KL108&amp;" "&amp;TEXT(KR2,"mm/dd")</f>
        <v xml:space="preserve"> +PREMIX &amp; H2O- 11/06</v>
      </c>
    </row>
    <row r="136" spans="2:298">
      <c r="B136" t="str">
        <f>B109</f>
        <v>COULD NOT TREAT - LINE DOWN</v>
      </c>
      <c r="F136" s="132"/>
      <c r="G136" s="133"/>
      <c r="K136" s="124"/>
      <c r="M136" s="125"/>
      <c r="N136" t="str">
        <f>N109</f>
        <v>COULD NOT TREAT - LINE DOWN</v>
      </c>
      <c r="R136" s="133"/>
      <c r="S136" s="133"/>
      <c r="W136" s="124"/>
      <c r="Y136" s="125"/>
      <c r="Z136" t="str">
        <f>Z109</f>
        <v>COULD NOT TREAT - LINE DOWN</v>
      </c>
      <c r="AD136" s="133"/>
      <c r="AE136" s="133"/>
      <c r="AI136" s="124"/>
      <c r="AK136" s="125"/>
      <c r="AL136" t="str">
        <f>AL109</f>
        <v>COULD NOT TREAT - LINE DOWN</v>
      </c>
      <c r="AP136" s="133"/>
      <c r="AQ136" s="133"/>
      <c r="AU136" s="124"/>
      <c r="AW136" s="125"/>
      <c r="AX136" t="str">
        <f>AX109</f>
        <v>COULD NOT TREAT - LINE DOWN</v>
      </c>
      <c r="BB136" s="133"/>
      <c r="BC136" s="133"/>
      <c r="BG136" s="124"/>
      <c r="BI136" s="125"/>
      <c r="BJ136" s="125"/>
      <c r="BK136" s="125"/>
      <c r="BL136" t="str">
        <f>BL109</f>
        <v>COULD NOT TREAT - LINE DOWN</v>
      </c>
      <c r="BP136" s="133"/>
      <c r="BQ136" s="133"/>
      <c r="BU136" s="124"/>
      <c r="BW136" s="125"/>
      <c r="BX136" t="str">
        <f>BX109</f>
        <v>COULD NOT TREAT - LINE DOWN</v>
      </c>
      <c r="CB136" s="133"/>
      <c r="CC136" s="133"/>
      <c r="CG136" s="124"/>
      <c r="CI136" s="125"/>
      <c r="CJ136" t="str">
        <f>CJ109</f>
        <v>COULD NOT TREAT - LINE DOWN</v>
      </c>
      <c r="CN136" s="133"/>
      <c r="CO136" s="133"/>
      <c r="CS136" s="124"/>
      <c r="CU136" s="125"/>
      <c r="CV136" t="str">
        <f>CV109</f>
        <v>COULD NOT TREAT - LINE DOWN</v>
      </c>
      <c r="CZ136" s="133"/>
      <c r="DA136" s="133"/>
      <c r="DE136" s="124"/>
      <c r="DG136" s="125"/>
      <c r="DH136" t="str">
        <f>DH109</f>
        <v>COULD NOT TREAT - LINE DOWN</v>
      </c>
      <c r="DL136" s="133"/>
      <c r="DM136" s="133"/>
      <c r="DQ136" s="124"/>
      <c r="DS136" s="125"/>
      <c r="DT136" s="125"/>
      <c r="DU136" s="125"/>
      <c r="DV136" t="str">
        <f>DV109</f>
        <v>COULD NOT TREAT - LINE DOWN</v>
      </c>
      <c r="DZ136" s="133"/>
      <c r="EA136" s="133"/>
      <c r="EE136" s="124"/>
      <c r="EG136" s="125"/>
      <c r="EH136" t="str">
        <f>EH109</f>
        <v>COULD NOT TREAT - LINE DOWN</v>
      </c>
      <c r="EL136" s="133"/>
      <c r="EM136" s="133"/>
      <c r="EQ136" s="124"/>
      <c r="ES136" s="125"/>
      <c r="ET136" t="str">
        <f>ET109</f>
        <v>COULD NOT TREAT - LINE DOWN</v>
      </c>
      <c r="EX136" s="133"/>
      <c r="EY136" s="133"/>
      <c r="FC136" s="124"/>
      <c r="FE136" s="125"/>
      <c r="FF136" t="str">
        <f>FF109</f>
        <v>COULD NOT TREAT - LINE DOWN</v>
      </c>
      <c r="FJ136" s="133"/>
      <c r="FK136" s="133"/>
      <c r="FO136" s="124"/>
      <c r="FQ136" s="125"/>
      <c r="FR136" t="str">
        <f>FR109</f>
        <v>COULD NOT TREAT - LINE DOWN</v>
      </c>
      <c r="FV136" s="133"/>
      <c r="FW136" s="133"/>
      <c r="GA136" s="124"/>
      <c r="GC136" s="125"/>
      <c r="GD136" s="125"/>
      <c r="GE136" s="125"/>
      <c r="GF136" t="str">
        <f>GF109</f>
        <v>COULD NOT TREAT - LINE DOWN</v>
      </c>
      <c r="GJ136" s="133"/>
      <c r="GK136" s="133"/>
      <c r="GO136" s="124"/>
      <c r="GQ136" s="125"/>
      <c r="GR136" t="str">
        <f>GR109</f>
        <v>COULD NOT TREAT - LINE DOWN</v>
      </c>
      <c r="GV136" s="133"/>
      <c r="GW136" s="133"/>
      <c r="HA136" s="124"/>
      <c r="HC136" s="125"/>
      <c r="HD136" t="str">
        <f>HD109</f>
        <v>COULD NOT TREAT - LINE DOWN</v>
      </c>
      <c r="HH136" s="133"/>
      <c r="HI136" s="133"/>
      <c r="HM136" s="124"/>
      <c r="HO136" s="125"/>
      <c r="HP136" t="str">
        <f>HP109</f>
        <v>COULD NOT TREAT - LINE DOWN</v>
      </c>
      <c r="HT136" s="133"/>
      <c r="HU136" s="133"/>
      <c r="HY136" s="124"/>
      <c r="IA136" s="125"/>
      <c r="IB136" t="str">
        <f>IB109</f>
        <v>COULD NOT TREAT - LINE DOWN</v>
      </c>
      <c r="IF136" s="133"/>
      <c r="IG136" s="133"/>
      <c r="IK136" s="124"/>
      <c r="IM136" s="125"/>
      <c r="IN136" s="125"/>
      <c r="IO136" s="125"/>
      <c r="IP136" t="str">
        <f>IP109</f>
        <v>COULD NOT TREAT - LINE DOWN</v>
      </c>
      <c r="IT136" s="133"/>
      <c r="IU136" s="133"/>
      <c r="IY136" s="124"/>
      <c r="JA136" s="125"/>
      <c r="JB136" t="str">
        <f>JB109</f>
        <v>COULD NOT TREAT - LINE DOWN</v>
      </c>
      <c r="JF136" s="133"/>
      <c r="JG136" s="133"/>
      <c r="JK136" s="124"/>
      <c r="JM136" s="125"/>
      <c r="JN136" t="str">
        <f>JN109</f>
        <v>COULD NOT TREAT - LINE DOWN</v>
      </c>
      <c r="JR136" s="133"/>
      <c r="JS136" s="133"/>
      <c r="JW136" s="124"/>
      <c r="JY136" s="125"/>
      <c r="JZ136" t="str">
        <f>JZ109</f>
        <v>COULD NOT TREAT - LINE DOWN</v>
      </c>
      <c r="KD136" s="133"/>
      <c r="KE136" s="133"/>
      <c r="KI136" s="124"/>
      <c r="KK136" s="125"/>
      <c r="KL136" t="str">
        <f>KL109</f>
        <v>COULD NOT TREAT - LINE DOWN</v>
      </c>
    </row>
    <row r="137" spans="2:298">
      <c r="B137" t="str">
        <f>B110&amp;" "&amp;TEXT(H2,"mm/dd")</f>
        <v xml:space="preserve"> +RO H2O- 10/05</v>
      </c>
      <c r="F137" s="132"/>
      <c r="G137" s="133"/>
      <c r="K137" s="124"/>
      <c r="M137" s="125"/>
      <c r="N137" t="str">
        <f>N110&amp;" "&amp;TEXT(T2,"mm/dd")</f>
        <v xml:space="preserve"> +RO H2O- 10/06</v>
      </c>
      <c r="R137" s="133"/>
      <c r="S137" s="133"/>
      <c r="W137" s="124"/>
      <c r="Y137" s="125"/>
      <c r="Z137" t="str">
        <f>Z110&amp;" "&amp;TEXT(AF2,"mm/dd")</f>
        <v xml:space="preserve"> +RO H2O- 10/07</v>
      </c>
      <c r="AD137" s="133"/>
      <c r="AE137" s="133"/>
      <c r="AI137" s="124"/>
      <c r="AK137" s="125"/>
      <c r="AL137" t="str">
        <f>AL110&amp;" "&amp;TEXT(AR2,"mm/dd")</f>
        <v xml:space="preserve"> +RO H2O- 10/08</v>
      </c>
      <c r="AP137" s="133"/>
      <c r="AQ137" s="133"/>
      <c r="AU137" s="124"/>
      <c r="AW137" s="125"/>
      <c r="AX137" t="str">
        <f>AX110&amp;" "&amp;TEXT(BD2,"mm/dd")</f>
        <v xml:space="preserve"> +RO H2O- 10/09</v>
      </c>
      <c r="BB137" s="133"/>
      <c r="BC137" s="133"/>
      <c r="BG137" s="124"/>
      <c r="BI137" s="125"/>
      <c r="BJ137" s="125"/>
      <c r="BK137" s="125"/>
      <c r="BL137" t="str">
        <f>BL110&amp;" "&amp;TEXT(BR2,"mm/dd")</f>
        <v xml:space="preserve"> +RO H2O- 10/12</v>
      </c>
      <c r="BP137" s="133"/>
      <c r="BQ137" s="133"/>
      <c r="BU137" s="124"/>
      <c r="BW137" s="125"/>
      <c r="BX137" t="str">
        <f>BX110&amp;" "&amp;TEXT(CD2,"mm/dd")</f>
        <v xml:space="preserve"> +RO H2O- 10/13</v>
      </c>
      <c r="CB137" s="133"/>
      <c r="CC137" s="133"/>
      <c r="CG137" s="124"/>
      <c r="CI137" s="125"/>
      <c r="CJ137" t="str">
        <f>CJ110&amp;" "&amp;TEXT(CP2,"mm/dd")</f>
        <v xml:space="preserve"> +RO H2O- 10/14</v>
      </c>
      <c r="CN137" s="133"/>
      <c r="CO137" s="133"/>
      <c r="CS137" s="124"/>
      <c r="CU137" s="125"/>
      <c r="CV137" t="str">
        <f>CV110&amp;" "&amp;TEXT(DB2,"mm/dd")</f>
        <v xml:space="preserve"> +RO H2O- 10/15</v>
      </c>
      <c r="CZ137" s="133"/>
      <c r="DA137" s="133"/>
      <c r="DE137" s="124"/>
      <c r="DG137" s="125"/>
      <c r="DH137" t="str">
        <f>DH110&amp;" "&amp;TEXT(DN2,"mm/dd")</f>
        <v xml:space="preserve"> +RO H2O- 10/16</v>
      </c>
      <c r="DL137" s="133"/>
      <c r="DM137" s="133"/>
      <c r="DQ137" s="124"/>
      <c r="DS137" s="125"/>
      <c r="DT137" s="125"/>
      <c r="DU137" s="125"/>
      <c r="DV137" t="str">
        <f>DV110&amp;" "&amp;TEXT(EB2,"mm/dd")</f>
        <v xml:space="preserve"> +RO H2O- 10/19</v>
      </c>
      <c r="DZ137" s="133"/>
      <c r="EA137" s="133"/>
      <c r="EE137" s="124"/>
      <c r="EG137" s="125"/>
      <c r="EH137" t="str">
        <f>EH110&amp;" "&amp;TEXT(EN2,"mm/dd")</f>
        <v xml:space="preserve"> +RO H2O- 10/20</v>
      </c>
      <c r="EL137" s="133"/>
      <c r="EM137" s="133"/>
      <c r="EQ137" s="124"/>
      <c r="ES137" s="125"/>
      <c r="ET137" t="str">
        <f>ET110&amp;" "&amp;TEXT(EZ2,"mm/dd")</f>
        <v xml:space="preserve"> +RO H2O- 10/21</v>
      </c>
      <c r="EX137" s="133"/>
      <c r="EY137" s="133"/>
      <c r="FC137" s="124"/>
      <c r="FE137" s="125"/>
      <c r="FF137" t="str">
        <f>FF110&amp;" "&amp;TEXT(FL2,"mm/dd")</f>
        <v xml:space="preserve"> +RO H2O- 10/22</v>
      </c>
      <c r="FJ137" s="133"/>
      <c r="FK137" s="133"/>
      <c r="FO137" s="124"/>
      <c r="FQ137" s="125"/>
      <c r="FR137" t="str">
        <f>FR110&amp;" "&amp;TEXT(FX2,"mm/dd")</f>
        <v xml:space="preserve"> +RO H2O- 10/23</v>
      </c>
      <c r="FV137" s="133"/>
      <c r="FW137" s="133"/>
      <c r="GA137" s="124"/>
      <c r="GC137" s="125"/>
      <c r="GD137" s="125"/>
      <c r="GE137" s="125"/>
      <c r="GF137" t="str">
        <f>GF110&amp;" "&amp;TEXT(GL2,"mm/dd")</f>
        <v xml:space="preserve"> +RO H2O- 10/26</v>
      </c>
      <c r="GJ137" s="133"/>
      <c r="GK137" s="133"/>
      <c r="GO137" s="124"/>
      <c r="GQ137" s="125"/>
      <c r="GR137" t="str">
        <f>GR110&amp;" "&amp;TEXT(GX2,"mm/dd")</f>
        <v xml:space="preserve"> +RO H2O- 10/27</v>
      </c>
      <c r="GV137" s="133"/>
      <c r="GW137" s="133"/>
      <c r="HA137" s="124"/>
      <c r="HC137" s="125"/>
      <c r="HD137" t="str">
        <f>HD110&amp;" "&amp;TEXT(HJ2,"mm/dd")</f>
        <v xml:space="preserve"> +RO H2O- 10/28</v>
      </c>
      <c r="HH137" s="133"/>
      <c r="HI137" s="133"/>
      <c r="HM137" s="124"/>
      <c r="HO137" s="125"/>
      <c r="HP137" t="str">
        <f>HP110&amp;" "&amp;TEXT(HV2,"mm/dd")</f>
        <v xml:space="preserve"> +RO H2O- 10/29</v>
      </c>
      <c r="HT137" s="133"/>
      <c r="HU137" s="133"/>
      <c r="HY137" s="124"/>
      <c r="IA137" s="125"/>
      <c r="IB137" t="str">
        <f>IB110&amp;" "&amp;TEXT(IH2,"mm/dd")</f>
        <v xml:space="preserve"> +RO H2O- 10/30</v>
      </c>
      <c r="IF137" s="133"/>
      <c r="IG137" s="133"/>
      <c r="IK137" s="124"/>
      <c r="IM137" s="125"/>
      <c r="IN137" s="125"/>
      <c r="IO137" s="125"/>
      <c r="IP137" t="str">
        <f>IP110&amp;" "&amp;TEXT(IV2,"mm/dd")</f>
        <v xml:space="preserve"> +RO H2O- 11/02</v>
      </c>
      <c r="IT137" s="133"/>
      <c r="IU137" s="133"/>
      <c r="IY137" s="124"/>
      <c r="JA137" s="125"/>
      <c r="JB137" t="str">
        <f>JB110&amp;" "&amp;TEXT(JH2,"mm/dd")</f>
        <v xml:space="preserve"> +RO H2O- 11/03</v>
      </c>
      <c r="JF137" s="133"/>
      <c r="JG137" s="133"/>
      <c r="JK137" s="124"/>
      <c r="JM137" s="125"/>
      <c r="JN137" t="str">
        <f>JN110&amp;" "&amp;TEXT(JT2,"mm/dd")</f>
        <v xml:space="preserve"> +RO H2O- 11/04</v>
      </c>
      <c r="JR137" s="133"/>
      <c r="JS137" s="133"/>
      <c r="JW137" s="124"/>
      <c r="JY137" s="125"/>
      <c r="JZ137" t="str">
        <f>JZ110&amp;" "&amp;TEXT(KF2,"mm/dd")</f>
        <v xml:space="preserve"> +RO H2O- 11/05</v>
      </c>
      <c r="KD137" s="133"/>
      <c r="KE137" s="133"/>
      <c r="KI137" s="124"/>
      <c r="KK137" s="125"/>
      <c r="KL137" t="str">
        <f>KL110&amp;" "&amp;TEXT(KR2,"mm/dd")</f>
        <v xml:space="preserve"> +RO H2O- 11/06</v>
      </c>
    </row>
    <row r="138" spans="2:298">
      <c r="B138" t="str">
        <f>B111</f>
        <v xml:space="preserve"> +RO H2O DAILY</v>
      </c>
      <c r="N138" t="str">
        <f>N111</f>
        <v xml:space="preserve"> +RO H2O DAILY</v>
      </c>
      <c r="Z138" t="str">
        <f>Z111</f>
        <v xml:space="preserve"> +RO H2O DAILY</v>
      </c>
      <c r="AL138" t="str">
        <f>AL111</f>
        <v xml:space="preserve"> +RO H2O DAILY</v>
      </c>
      <c r="AX138" t="str">
        <f>AX111</f>
        <v xml:space="preserve"> +RO H2O DAILY</v>
      </c>
      <c r="BL138" t="str">
        <f>BL111</f>
        <v xml:space="preserve"> +RO H2O DAILY</v>
      </c>
      <c r="BX138" t="str">
        <f>BX111</f>
        <v xml:space="preserve"> +RO H2O DAILY</v>
      </c>
      <c r="CJ138" t="str">
        <f>CJ111</f>
        <v xml:space="preserve"> +RO H2O DAILY</v>
      </c>
      <c r="CV138" t="str">
        <f>CV111</f>
        <v xml:space="preserve"> +RO H2O DAILY</v>
      </c>
      <c r="DH138" t="str">
        <f>DH111</f>
        <v xml:space="preserve"> +RO H2O DAILY</v>
      </c>
      <c r="DV138" t="str">
        <f>DV111</f>
        <v xml:space="preserve"> +RO H2O DAILY</v>
      </c>
      <c r="EH138" t="str">
        <f>EH111</f>
        <v xml:space="preserve"> +RO H2O DAILY</v>
      </c>
      <c r="ET138" t="str">
        <f>ET111</f>
        <v xml:space="preserve"> +RO H2O DAILY</v>
      </c>
      <c r="FF138" t="str">
        <f>FF111</f>
        <v xml:space="preserve"> +RO H2O DAILY</v>
      </c>
      <c r="FR138" t="str">
        <f>FR111</f>
        <v xml:space="preserve"> +RO H2O DAILY</v>
      </c>
      <c r="GF138" t="str">
        <f>GF111</f>
        <v xml:space="preserve"> +RO H2O DAILY</v>
      </c>
      <c r="GR138" t="str">
        <f>GR111</f>
        <v xml:space="preserve"> +RO H2O DAILY</v>
      </c>
      <c r="HD138" t="str">
        <f>HD111</f>
        <v xml:space="preserve"> +RO H2O DAILY</v>
      </c>
      <c r="HP138" t="str">
        <f>HP111</f>
        <v xml:space="preserve"> +RO H2O DAILY</v>
      </c>
      <c r="IB138" t="str">
        <f>IB111</f>
        <v xml:space="preserve"> +RO H2O DAILY</v>
      </c>
      <c r="IP138" t="str">
        <f>IP111</f>
        <v xml:space="preserve"> +RO H2O DAILY</v>
      </c>
      <c r="JB138" t="str">
        <f>JB111</f>
        <v xml:space="preserve"> +RO H2O DAILY</v>
      </c>
      <c r="JN138" t="str">
        <f>JN111</f>
        <v xml:space="preserve"> +RO H2O DAILY</v>
      </c>
      <c r="JZ138" t="str">
        <f>JZ111</f>
        <v xml:space="preserve"> +RO H2O DAILY</v>
      </c>
      <c r="KL138" t="str">
        <f>KL111</f>
        <v xml:space="preserve"> +RO H2O DAILY</v>
      </c>
    </row>
    <row r="142" spans="2:298">
      <c r="B142" s="34" t="s">
        <v>370</v>
      </c>
    </row>
    <row r="143" spans="2:298" ht="15.75">
      <c r="B143" s="371" t="s">
        <v>371</v>
      </c>
    </row>
    <row r="153" spans="2:3" ht="90">
      <c r="B153" s="585" t="s">
        <v>372</v>
      </c>
      <c r="C153" s="585"/>
    </row>
    <row r="154" spans="2:3">
      <c r="B154" s="585"/>
      <c r="C154" s="585"/>
    </row>
    <row r="155" spans="2:3">
      <c r="B155" s="585"/>
      <c r="C155" s="585"/>
    </row>
    <row r="156" spans="2:3">
      <c r="B156" s="32" t="s">
        <v>53</v>
      </c>
      <c r="C156" s="32">
        <v>2</v>
      </c>
    </row>
    <row r="157" spans="2:3">
      <c r="B157" s="32" t="s">
        <v>373</v>
      </c>
      <c r="C157" s="32">
        <v>1.3839999999999999</v>
      </c>
    </row>
    <row r="158" spans="2:3">
      <c r="B158" s="32" t="s">
        <v>44</v>
      </c>
      <c r="C158" s="32">
        <v>1.29</v>
      </c>
    </row>
    <row r="159" spans="2:3">
      <c r="B159" s="32" t="s">
        <v>115</v>
      </c>
      <c r="C159" s="32">
        <v>1.36</v>
      </c>
    </row>
  </sheetData>
  <mergeCells count="125">
    <mergeCell ref="BX57:CH57"/>
    <mergeCell ref="BX62:CH62"/>
    <mergeCell ref="BX69:CH69"/>
    <mergeCell ref="BL57:BV57"/>
    <mergeCell ref="BL62:BV62"/>
    <mergeCell ref="BL69:BV69"/>
    <mergeCell ref="EH62:ER62"/>
    <mergeCell ref="EH69:ER69"/>
    <mergeCell ref="CV57:DF57"/>
    <mergeCell ref="CV62:DF62"/>
    <mergeCell ref="CV69:DF69"/>
    <mergeCell ref="CJ69:CT69"/>
    <mergeCell ref="CJ62:CT62"/>
    <mergeCell ref="CJ57:CT57"/>
    <mergeCell ref="FR57:GB57"/>
    <mergeCell ref="FR62:GB62"/>
    <mergeCell ref="FR69:GB69"/>
    <mergeCell ref="DH57:DR57"/>
    <mergeCell ref="DH62:DR62"/>
    <mergeCell ref="DH69:DR69"/>
    <mergeCell ref="DV69:EF69"/>
    <mergeCell ref="DV62:EF62"/>
    <mergeCell ref="DV57:EF57"/>
    <mergeCell ref="EH57:ER57"/>
    <mergeCell ref="ET57:FD57"/>
    <mergeCell ref="ET62:FD62"/>
    <mergeCell ref="ET69:FD69"/>
    <mergeCell ref="FF69:FP69"/>
    <mergeCell ref="FF62:FP62"/>
    <mergeCell ref="FF57:FP57"/>
    <mergeCell ref="HD57:HN57"/>
    <mergeCell ref="HD62:HN62"/>
    <mergeCell ref="GR62:HB62"/>
    <mergeCell ref="GR57:HB57"/>
    <mergeCell ref="GR69:HB69"/>
    <mergeCell ref="GF69:GP69"/>
    <mergeCell ref="GF62:GP62"/>
    <mergeCell ref="GF57:GP57"/>
    <mergeCell ref="HD69:HN69"/>
    <mergeCell ref="HP57:HZ57"/>
    <mergeCell ref="HP62:HZ62"/>
    <mergeCell ref="HP69:HZ69"/>
    <mergeCell ref="IB69:IL69"/>
    <mergeCell ref="IB62:IL62"/>
    <mergeCell ref="IB57:IL57"/>
    <mergeCell ref="JN69:JX69"/>
    <mergeCell ref="JB69:JL69"/>
    <mergeCell ref="JB62:JL62"/>
    <mergeCell ref="JB57:JL57"/>
    <mergeCell ref="IP57:IZ57"/>
    <mergeCell ref="IP62:IZ62"/>
    <mergeCell ref="IP69:IZ69"/>
    <mergeCell ref="KL69:KV69"/>
    <mergeCell ref="JZ69:KJ69"/>
    <mergeCell ref="JZ62:KJ62"/>
    <mergeCell ref="JZ57:KJ57"/>
    <mergeCell ref="JN57:JX57"/>
    <mergeCell ref="JN62:JX62"/>
    <mergeCell ref="JZ36:KJ36"/>
    <mergeCell ref="KL36:KV36"/>
    <mergeCell ref="KL4:KV4"/>
    <mergeCell ref="JZ4:KJ4"/>
    <mergeCell ref="KL57:KV57"/>
    <mergeCell ref="KL62:KV62"/>
    <mergeCell ref="IP4:IZ4"/>
    <mergeCell ref="IP36:IZ36"/>
    <mergeCell ref="JB36:JL36"/>
    <mergeCell ref="JB4:JL4"/>
    <mergeCell ref="JN4:JX4"/>
    <mergeCell ref="JN36:JX36"/>
    <mergeCell ref="HD4:HN4"/>
    <mergeCell ref="HD36:HN36"/>
    <mergeCell ref="HP36:HZ36"/>
    <mergeCell ref="HP4:HZ4"/>
    <mergeCell ref="IB4:IL4"/>
    <mergeCell ref="IB36:IL36"/>
    <mergeCell ref="FR4:GB4"/>
    <mergeCell ref="FR36:GB36"/>
    <mergeCell ref="GF36:GP36"/>
    <mergeCell ref="GF4:GP4"/>
    <mergeCell ref="GR4:HB4"/>
    <mergeCell ref="GR36:HB36"/>
    <mergeCell ref="EH36:ER36"/>
    <mergeCell ref="EH4:ER4"/>
    <mergeCell ref="ET4:FD4"/>
    <mergeCell ref="ET36:FD36"/>
    <mergeCell ref="FF36:FP36"/>
    <mergeCell ref="FF4:FP4"/>
    <mergeCell ref="CV4:DF4"/>
    <mergeCell ref="CV36:DF36"/>
    <mergeCell ref="DH36:DR36"/>
    <mergeCell ref="DH4:DR4"/>
    <mergeCell ref="DV4:EF4"/>
    <mergeCell ref="DV36:EF36"/>
    <mergeCell ref="BL4:BV4"/>
    <mergeCell ref="BL36:BV36"/>
    <mergeCell ref="BX36:CH36"/>
    <mergeCell ref="BX4:CH4"/>
    <mergeCell ref="CJ4:CT4"/>
    <mergeCell ref="CJ36:CT36"/>
    <mergeCell ref="AX69:BH69"/>
    <mergeCell ref="AX62:BH62"/>
    <mergeCell ref="AX57:BH57"/>
    <mergeCell ref="Z4:AJ4"/>
    <mergeCell ref="Z36:AJ36"/>
    <mergeCell ref="AL4:AV4"/>
    <mergeCell ref="AL36:AV36"/>
    <mergeCell ref="AX36:BH36"/>
    <mergeCell ref="AX4:BH4"/>
    <mergeCell ref="N69:X69"/>
    <mergeCell ref="B69:L69"/>
    <mergeCell ref="Z69:AJ69"/>
    <mergeCell ref="Z62:AJ62"/>
    <mergeCell ref="Z57:AJ57"/>
    <mergeCell ref="AL57:AV57"/>
    <mergeCell ref="AL62:AV62"/>
    <mergeCell ref="AL69:AV69"/>
    <mergeCell ref="B4:L4"/>
    <mergeCell ref="N4:X4"/>
    <mergeCell ref="B36:L36"/>
    <mergeCell ref="N36:X36"/>
    <mergeCell ref="B57:L57"/>
    <mergeCell ref="B62:L62"/>
    <mergeCell ref="N62:X62"/>
    <mergeCell ref="N57:X57"/>
  </mergeCells>
  <dataValidations count="1">
    <dataValidation type="list" allowBlank="1" showInputMessage="1" showErrorMessage="1" sqref="L6:L34 L38:L55 L59:L60 L64:L67 L71:L73 X6:X34 AJ6:AJ34 AV6:AV34 AV38:AV55 AJ38:AJ55 X38:X55 X59:X60 X64:X67 X71:X73 AJ59:AJ60 AJ64:AJ67 AJ71:AJ73 AV59:AV60 AV64:AV67 AV71:AV73 BH6:BH34 BV6:BV34 CH6:CH34 CT6:CT34 CT38:CT55 CH38:CH55 BV38:BV55 BH38:BH55 BH59:BH60 BH64:BH67 BH71:BH73 BV59:BV60 BV64:BV67 BV71:BV73 CH59:CH60 CH64:CH67 CH71:CH73 CT59:CT60 CT64:CT67 CT71:CT73 DF6:DF34 DR6:DR34 EF6:EF34 ER6:ER34 ER38:ER55 EF38:EF55 DR38:DR55 DF38:DF55 DF59:DF60 DF64:DF67 DF71:DF73 DR59:DR60 DR64:DR67 DR71:DR73 EF59:EF60 EF64:EF67 EF71:EF73 ER59:ER60 ER64:ER67 ER71:ER73 FD6:FD34 FP6:FP34 GB6:GB34 GP6:GP34 GP38:GP55 GB38:GB55 FP38:FP55 FD38:FD55 FD59:FD60 FD64:FD67 FD71:FD73 FP59:FP60 FP64:FP67 FP71:FP73 GB59:GB60 GB64:GB67 GB71:GB73 GP59:GP60 GP64:GP67 GP71:GP73 HB6:HB34 HN6:HN34 HZ6:HZ34 IL6:IL34 IL38:IL55 HZ38:HZ55 HN38:HN55 HB38:HB55 HB59:HB60 HB64:HB67 HB71:HB73 HN59:HN60 HN64:HN67 HN71:HN73 HZ59:HZ60 HZ64:HZ67 HZ71:HZ73 IL59:IL60 IL64:IL67 IL71:IL73 IZ6:IZ34 JL6:JL34 JX6:JX34 KJ6:KJ34 KJ38:KJ55 JX38:JX55 JL38:JL55 IZ38:IZ55 IZ59:IZ60 IZ64:IZ67 IZ71:IZ73 JL59:JL60 JL64:JL67 JL71:JL73 JX64:JX67 JX71:JX73 KJ59:KJ60 KJ64:KJ67 KJ71:KJ73 KV6:KV34 KV38:KV55 KV59:KV60 KV64:KV67 KV71:KV73" xr:uid="{52CD5547-8444-43B8-BE82-7E6B0DDBEC32}">
      <formula1>B$116:B$138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57DC-D8A8-4FC2-BC85-21A72E48EF4E}">
  <sheetPr>
    <tabColor theme="5" tint="-0.249977111117893"/>
  </sheetPr>
  <dimension ref="A1:X65"/>
  <sheetViews>
    <sheetView tabSelected="1" workbookViewId="0">
      <selection activeCell="I11" sqref="I11"/>
    </sheetView>
  </sheetViews>
  <sheetFormatPr defaultRowHeight="15"/>
  <cols>
    <col min="1" max="1" width="9.28515625" style="34" bestFit="1" customWidth="1"/>
    <col min="2" max="2" width="9.28515625" bestFit="1" customWidth="1"/>
    <col min="3" max="3" width="9.28515625" customWidth="1"/>
    <col min="6" max="6" width="9.28515625" bestFit="1" customWidth="1"/>
    <col min="7" max="7" width="9.28515625" customWidth="1"/>
    <col min="8" max="8" width="9.28515625" bestFit="1" customWidth="1"/>
    <col min="9" max="9" width="9.28515625" customWidth="1"/>
    <col min="10" max="10" width="9.28515625" bestFit="1" customWidth="1"/>
    <col min="11" max="11" width="9.28515625" customWidth="1"/>
    <col min="12" max="13" width="9.28515625" bestFit="1" customWidth="1"/>
    <col min="14" max="24" width="10.28515625" bestFit="1" customWidth="1"/>
  </cols>
  <sheetData>
    <row r="1" spans="1:24">
      <c r="B1" s="34" t="s">
        <v>382</v>
      </c>
      <c r="C1" s="34"/>
      <c r="F1" s="34" t="s">
        <v>383</v>
      </c>
    </row>
    <row r="2" spans="1:24">
      <c r="B2" s="1278" t="s">
        <v>384</v>
      </c>
      <c r="C2" s="1278"/>
      <c r="F2" s="34" t="s">
        <v>385</v>
      </c>
    </row>
    <row r="3" spans="1:24"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24">
      <c r="B4" s="34" t="s">
        <v>386</v>
      </c>
      <c r="C4" s="34"/>
    </row>
    <row r="5" spans="1:24" s="34" customFormat="1">
      <c r="B5" s="481" t="s">
        <v>387</v>
      </c>
      <c r="C5" s="481"/>
      <c r="D5" s="481" t="s">
        <v>388</v>
      </c>
      <c r="E5" s="481"/>
      <c r="F5" s="481" t="s">
        <v>389</v>
      </c>
      <c r="G5" s="481"/>
      <c r="H5" s="481" t="s">
        <v>390</v>
      </c>
      <c r="I5" s="481"/>
      <c r="J5" s="481" t="s">
        <v>391</v>
      </c>
      <c r="K5" s="481"/>
      <c r="L5" s="481" t="s">
        <v>392</v>
      </c>
    </row>
    <row r="6" spans="1:24" s="34" customFormat="1">
      <c r="B6" s="481" t="s">
        <v>393</v>
      </c>
      <c r="C6" s="481" t="s">
        <v>394</v>
      </c>
      <c r="D6" s="481" t="s">
        <v>393</v>
      </c>
      <c r="E6" s="481" t="s">
        <v>394</v>
      </c>
      <c r="F6" s="481" t="s">
        <v>393</v>
      </c>
      <c r="G6" s="481" t="s">
        <v>394</v>
      </c>
      <c r="H6" s="481" t="s">
        <v>393</v>
      </c>
      <c r="I6" s="481" t="s">
        <v>394</v>
      </c>
      <c r="J6" s="481" t="s">
        <v>393</v>
      </c>
      <c r="K6" s="481" t="s">
        <v>394</v>
      </c>
      <c r="L6" s="481" t="s">
        <v>393</v>
      </c>
      <c r="M6" s="481" t="s">
        <v>394</v>
      </c>
    </row>
    <row r="7" spans="1:24">
      <c r="A7" s="1279">
        <v>46300</v>
      </c>
      <c r="B7" s="1280"/>
      <c r="C7" s="1280"/>
    </row>
    <row r="8" spans="1:24">
      <c r="A8" s="1279">
        <v>46301</v>
      </c>
      <c r="B8" s="1281"/>
      <c r="C8" s="1281"/>
    </row>
    <row r="9" spans="1:24">
      <c r="A9" s="1279">
        <v>46302</v>
      </c>
    </row>
    <row r="10" spans="1:24">
      <c r="A10" s="1279">
        <v>46303</v>
      </c>
    </row>
    <row r="11" spans="1:24">
      <c r="A11" s="1279">
        <v>46304</v>
      </c>
    </row>
    <row r="12" spans="1:24">
      <c r="A12" s="1279"/>
    </row>
    <row r="13" spans="1:24">
      <c r="A13" s="1279">
        <v>46307</v>
      </c>
    </row>
    <row r="14" spans="1:24">
      <c r="A14" s="1279">
        <f>A13+1</f>
        <v>46308</v>
      </c>
    </row>
    <row r="15" spans="1:24">
      <c r="A15" s="1279">
        <f t="shared" ref="A15:A17" si="0">A14+1</f>
        <v>46309</v>
      </c>
    </row>
    <row r="16" spans="1:24">
      <c r="A16" s="1279">
        <f t="shared" si="0"/>
        <v>46310</v>
      </c>
    </row>
    <row r="17" spans="1:1">
      <c r="A17" s="1279">
        <f t="shared" si="0"/>
        <v>46311</v>
      </c>
    </row>
    <row r="18" spans="1:1">
      <c r="A18" s="1279"/>
    </row>
    <row r="19" spans="1:1">
      <c r="A19" s="1279">
        <v>46314</v>
      </c>
    </row>
    <row r="20" spans="1:1">
      <c r="A20" s="1279">
        <f t="shared" ref="A20:A23" si="1">A19+1</f>
        <v>46315</v>
      </c>
    </row>
    <row r="21" spans="1:1">
      <c r="A21" s="1279">
        <f t="shared" si="1"/>
        <v>46316</v>
      </c>
    </row>
    <row r="22" spans="1:1">
      <c r="A22" s="1279">
        <f t="shared" si="1"/>
        <v>46317</v>
      </c>
    </row>
    <row r="23" spans="1:1">
      <c r="A23" s="1279">
        <f t="shared" si="1"/>
        <v>46318</v>
      </c>
    </row>
    <row r="24" spans="1:1">
      <c r="A24" s="1279"/>
    </row>
    <row r="25" spans="1:1">
      <c r="A25" s="1279">
        <v>46321</v>
      </c>
    </row>
    <row r="26" spans="1:1">
      <c r="A26" s="1279">
        <f t="shared" ref="A26:A29" si="2">A25+1</f>
        <v>46322</v>
      </c>
    </row>
    <row r="27" spans="1:1">
      <c r="A27" s="1279">
        <f t="shared" si="2"/>
        <v>46323</v>
      </c>
    </row>
    <row r="28" spans="1:1">
      <c r="A28" s="1279">
        <f t="shared" si="2"/>
        <v>46324</v>
      </c>
    </row>
    <row r="29" spans="1:1">
      <c r="A29" s="1279">
        <f t="shared" si="2"/>
        <v>46325</v>
      </c>
    </row>
    <row r="30" spans="1:1">
      <c r="A30" s="1279"/>
    </row>
    <row r="31" spans="1:1">
      <c r="A31" s="1279">
        <v>46328</v>
      </c>
    </row>
    <row r="32" spans="1:1">
      <c r="A32" s="1279">
        <f t="shared" ref="A32:A35" si="3">A31+1</f>
        <v>46329</v>
      </c>
    </row>
    <row r="33" spans="1:3">
      <c r="A33" s="1279">
        <f t="shared" si="3"/>
        <v>46330</v>
      </c>
    </row>
    <row r="34" spans="1:3">
      <c r="A34" s="1279">
        <f t="shared" si="3"/>
        <v>46331</v>
      </c>
    </row>
    <row r="35" spans="1:3">
      <c r="A35" s="1279">
        <f t="shared" si="3"/>
        <v>46332</v>
      </c>
    </row>
    <row r="36" spans="1:3">
      <c r="A36" s="1279"/>
    </row>
    <row r="37" spans="1:3">
      <c r="A37" s="1279"/>
    </row>
    <row r="38" spans="1:3">
      <c r="A38" s="1279"/>
    </row>
    <row r="41" spans="1:3">
      <c r="B41" s="34"/>
      <c r="C41" s="34"/>
    </row>
    <row r="49" spans="2:3">
      <c r="B49" s="34"/>
      <c r="C49" s="34"/>
    </row>
    <row r="57" spans="2:3">
      <c r="B57" s="34"/>
      <c r="C57" s="34"/>
    </row>
    <row r="65" spans="2:3">
      <c r="B65" s="34"/>
      <c r="C65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49992370372631"/>
  </sheetPr>
  <dimension ref="A1:FO73"/>
  <sheetViews>
    <sheetView zoomScaleNormal="100" workbookViewId="0">
      <pane xSplit="1" ySplit="1" topLeftCell="ED2" activePane="bottomRight" state="frozen"/>
      <selection pane="topRight" activeCell="B1" sqref="B1"/>
      <selection pane="bottomLeft" activeCell="A2" sqref="A2"/>
      <selection pane="bottomRight" activeCell="EO17" sqref="EO17:EW17"/>
    </sheetView>
  </sheetViews>
  <sheetFormatPr defaultRowHeight="15"/>
  <cols>
    <col min="1" max="1" width="11.140625" customWidth="1"/>
    <col min="2" max="2" width="15" customWidth="1"/>
    <col min="11" max="11" width="11.42578125" customWidth="1"/>
    <col min="13" max="13" width="15" customWidth="1"/>
    <col min="22" max="22" width="11.42578125" customWidth="1"/>
    <col min="24" max="24" width="15" customWidth="1"/>
    <col min="33" max="33" width="11.42578125" customWidth="1"/>
    <col min="35" max="35" width="15" customWidth="1"/>
    <col min="44" max="44" width="11.42578125" customWidth="1"/>
    <col min="46" max="46" width="15" customWidth="1"/>
    <col min="55" max="55" width="11.42578125" customWidth="1"/>
    <col min="57" max="57" width="15" customWidth="1"/>
    <col min="66" max="66" width="11.42578125" customWidth="1"/>
    <col min="68" max="68" width="15" customWidth="1"/>
    <col min="77" max="77" width="11.42578125" customWidth="1"/>
    <col min="79" max="79" width="15" customWidth="1"/>
    <col min="88" max="88" width="11.42578125" customWidth="1"/>
    <col min="90" max="90" width="15" customWidth="1"/>
    <col min="99" max="99" width="11.42578125" customWidth="1"/>
    <col min="101" max="101" width="15" customWidth="1"/>
    <col min="110" max="110" width="11.42578125" customWidth="1"/>
    <col min="112" max="112" width="15" customWidth="1"/>
    <col min="121" max="121" width="11.42578125" customWidth="1"/>
    <col min="123" max="123" width="15" customWidth="1"/>
    <col min="132" max="132" width="11.42578125" customWidth="1"/>
    <col min="134" max="134" width="15" customWidth="1"/>
    <col min="136" max="136" width="0" hidden="1" customWidth="1"/>
    <col min="143" max="143" width="11.42578125" customWidth="1"/>
    <col min="145" max="145" width="15" customWidth="1"/>
    <col min="154" max="154" width="11.42578125" customWidth="1"/>
    <col min="156" max="156" width="15" customWidth="1"/>
    <col min="165" max="165" width="11.42578125" customWidth="1"/>
  </cols>
  <sheetData>
    <row r="1" spans="1:169" ht="19.5" thickBot="1">
      <c r="B1" s="1295">
        <f>K2</f>
        <v>46300</v>
      </c>
      <c r="C1" s="1295"/>
      <c r="D1" s="1295"/>
      <c r="E1" s="1295"/>
      <c r="F1" s="1295"/>
      <c r="G1" s="1295"/>
      <c r="H1" s="1295"/>
      <c r="I1" s="1295"/>
      <c r="J1" s="1295"/>
      <c r="K1" s="1295"/>
      <c r="L1" s="1295"/>
      <c r="M1" s="1295">
        <f t="shared" ref="M1" si="0">V2</f>
        <v>46302</v>
      </c>
      <c r="N1" s="1295"/>
      <c r="O1" s="1295"/>
      <c r="P1" s="1295"/>
      <c r="Q1" s="1295"/>
      <c r="R1" s="1295"/>
      <c r="S1" s="1295"/>
      <c r="T1" s="1295"/>
      <c r="U1" s="1295"/>
      <c r="V1" s="1295"/>
      <c r="W1" s="1295"/>
      <c r="X1" s="1295">
        <f t="shared" ref="X1" si="1">AG2</f>
        <v>46304</v>
      </c>
      <c r="Y1" s="1295"/>
      <c r="Z1" s="1295"/>
      <c r="AA1" s="1295"/>
      <c r="AB1" s="1295"/>
      <c r="AC1" s="1295"/>
      <c r="AD1" s="1295"/>
      <c r="AE1" s="1295"/>
      <c r="AF1" s="1295"/>
      <c r="AG1" s="1295"/>
      <c r="AH1" s="1295"/>
      <c r="AI1" s="1295">
        <f t="shared" ref="AI1" si="2">AR2</f>
        <v>46307</v>
      </c>
      <c r="AJ1" s="1295"/>
      <c r="AK1" s="1295"/>
      <c r="AL1" s="1295"/>
      <c r="AM1" s="1295"/>
      <c r="AN1" s="1295"/>
      <c r="AO1" s="1295"/>
      <c r="AP1" s="1295"/>
      <c r="AQ1" s="1295"/>
      <c r="AR1" s="1295"/>
      <c r="AS1" s="1295"/>
      <c r="AT1" s="1295">
        <f t="shared" ref="AT1" si="3">BC2</f>
        <v>46309</v>
      </c>
      <c r="AU1" s="1295"/>
      <c r="AV1" s="1295"/>
      <c r="AW1" s="1295"/>
      <c r="AX1" s="1295"/>
      <c r="AY1" s="1295"/>
      <c r="AZ1" s="1295"/>
      <c r="BA1" s="1295"/>
      <c r="BB1" s="1295"/>
      <c r="BC1" s="1295"/>
      <c r="BD1" s="1295"/>
      <c r="BE1" s="1295">
        <f t="shared" ref="BE1" si="4">BN2</f>
        <v>46311</v>
      </c>
      <c r="BF1" s="1295"/>
      <c r="BG1" s="1295"/>
      <c r="BH1" s="1295"/>
      <c r="BI1" s="1295"/>
      <c r="BJ1" s="1295"/>
      <c r="BK1" s="1295"/>
      <c r="BL1" s="1295"/>
      <c r="BM1" s="1295"/>
      <c r="BN1" s="1295"/>
      <c r="BO1" s="1295"/>
      <c r="BP1" s="1295">
        <f t="shared" ref="BP1" si="5">BY2</f>
        <v>46314</v>
      </c>
      <c r="BQ1" s="1295"/>
      <c r="BR1" s="1295"/>
      <c r="BS1" s="1295"/>
      <c r="BT1" s="1295"/>
      <c r="BU1" s="1295"/>
      <c r="BV1" s="1295"/>
      <c r="BW1" s="1295"/>
      <c r="BX1" s="1295"/>
      <c r="BY1" s="1295"/>
      <c r="BZ1" s="1295"/>
      <c r="CA1" s="1295">
        <f t="shared" ref="CA1" si="6">CJ2</f>
        <v>46316</v>
      </c>
      <c r="CB1" s="1295"/>
      <c r="CC1" s="1295"/>
      <c r="CD1" s="1295"/>
      <c r="CE1" s="1295"/>
      <c r="CF1" s="1295"/>
      <c r="CG1" s="1295"/>
      <c r="CH1" s="1295"/>
      <c r="CI1" s="1295"/>
      <c r="CJ1" s="1295"/>
      <c r="CK1" s="1295"/>
      <c r="CL1" s="1295">
        <f t="shared" ref="CL1" si="7">CU2</f>
        <v>46318</v>
      </c>
      <c r="CM1" s="1295"/>
      <c r="CN1" s="1295"/>
      <c r="CO1" s="1295"/>
      <c r="CP1" s="1295"/>
      <c r="CQ1" s="1295"/>
      <c r="CR1" s="1295"/>
      <c r="CS1" s="1295"/>
      <c r="CT1" s="1295"/>
      <c r="CU1" s="1295"/>
      <c r="CV1" s="1295"/>
      <c r="CW1" s="1295">
        <f t="shared" ref="CW1" si="8">DF2</f>
        <v>46321</v>
      </c>
      <c r="CX1" s="1295"/>
      <c r="CY1" s="1295"/>
      <c r="CZ1" s="1295"/>
      <c r="DA1" s="1295"/>
      <c r="DB1" s="1295"/>
      <c r="DC1" s="1295"/>
      <c r="DD1" s="1295"/>
      <c r="DE1" s="1295"/>
      <c r="DF1" s="1295"/>
      <c r="DG1" s="1295"/>
      <c r="DH1" s="1295">
        <f t="shared" ref="DH1" si="9">DQ2</f>
        <v>46323</v>
      </c>
      <c r="DI1" s="1295"/>
      <c r="DJ1" s="1295"/>
      <c r="DK1" s="1295"/>
      <c r="DL1" s="1295"/>
      <c r="DM1" s="1295"/>
      <c r="DN1" s="1295"/>
      <c r="DO1" s="1295"/>
      <c r="DP1" s="1295"/>
      <c r="DQ1" s="1295"/>
      <c r="DR1" s="1295"/>
      <c r="DS1" s="1295">
        <f t="shared" ref="DS1" si="10">EB2</f>
        <v>46325</v>
      </c>
      <c r="DT1" s="1295"/>
      <c r="DU1" s="1295"/>
      <c r="DV1" s="1295"/>
      <c r="DW1" s="1295"/>
      <c r="DX1" s="1295"/>
      <c r="DY1" s="1295"/>
      <c r="DZ1" s="1295"/>
      <c r="EA1" s="1295"/>
      <c r="EB1" s="1295"/>
      <c r="EC1" s="1295"/>
      <c r="ED1" s="1295">
        <f t="shared" ref="ED1" si="11">EM2</f>
        <v>46328</v>
      </c>
      <c r="EE1" s="1295"/>
      <c r="EF1" s="1295"/>
      <c r="EG1" s="1295"/>
      <c r="EH1" s="1295"/>
      <c r="EI1" s="1295"/>
      <c r="EJ1" s="1295"/>
      <c r="EK1" s="1295"/>
      <c r="EL1" s="1295"/>
      <c r="EM1" s="1295"/>
      <c r="EN1" s="1295"/>
      <c r="EO1" s="1295">
        <f t="shared" ref="EO1" si="12">EX2</f>
        <v>46330</v>
      </c>
      <c r="EP1" s="1295"/>
      <c r="EQ1" s="1295"/>
      <c r="ER1" s="1295"/>
      <c r="ES1" s="1295"/>
      <c r="ET1" s="1295"/>
      <c r="EU1" s="1295"/>
      <c r="EV1" s="1295"/>
      <c r="EW1" s="1295"/>
      <c r="EX1" s="1295"/>
      <c r="EY1" s="1295"/>
      <c r="EZ1" s="1295">
        <f t="shared" ref="EZ1" si="13">FI2</f>
        <v>46332</v>
      </c>
      <c r="FA1" s="1295"/>
      <c r="FB1" s="1295"/>
      <c r="FC1" s="1295"/>
      <c r="FD1" s="1295"/>
      <c r="FE1" s="1295"/>
      <c r="FF1" s="1295"/>
      <c r="FG1" s="1295"/>
      <c r="FH1" s="1295"/>
      <c r="FI1" s="1295"/>
      <c r="FJ1" s="1295"/>
    </row>
    <row r="2" spans="1:169" ht="21.75" thickBot="1">
      <c r="B2" s="1285" t="s">
        <v>395</v>
      </c>
      <c r="C2" s="1283"/>
      <c r="D2" s="1283"/>
      <c r="E2" s="1283"/>
      <c r="F2" s="1283"/>
      <c r="G2" s="1283"/>
      <c r="H2" s="1283"/>
      <c r="I2" s="1283"/>
      <c r="J2" s="1284"/>
      <c r="K2" s="386">
        <f>MWTh!H2</f>
        <v>46300</v>
      </c>
      <c r="M2" s="1286" t="s">
        <v>396</v>
      </c>
      <c r="N2" s="1287"/>
      <c r="O2" s="1287"/>
      <c r="P2" s="1287"/>
      <c r="Q2" s="1287"/>
      <c r="R2" s="1287"/>
      <c r="S2" s="1287"/>
      <c r="T2" s="1287"/>
      <c r="U2" s="1288"/>
      <c r="V2" s="386">
        <f>K2+2</f>
        <v>46302</v>
      </c>
      <c r="X2" s="1286" t="s">
        <v>396</v>
      </c>
      <c r="Y2" s="1287"/>
      <c r="Z2" s="1287"/>
      <c r="AA2" s="1287"/>
      <c r="AB2" s="1287"/>
      <c r="AC2" s="1287"/>
      <c r="AD2" s="1287"/>
      <c r="AE2" s="1287"/>
      <c r="AF2" s="1288"/>
      <c r="AG2" s="386">
        <f>V2+2</f>
        <v>46304</v>
      </c>
      <c r="AI2" s="1289" t="s">
        <v>396</v>
      </c>
      <c r="AJ2" s="1290"/>
      <c r="AK2" s="1290"/>
      <c r="AL2" s="1290"/>
      <c r="AM2" s="1290"/>
      <c r="AN2" s="1290"/>
      <c r="AO2" s="1290"/>
      <c r="AP2" s="1290"/>
      <c r="AQ2" s="1291"/>
      <c r="AR2" s="386">
        <f>K2+7</f>
        <v>46307</v>
      </c>
      <c r="AT2" s="1286" t="s">
        <v>396</v>
      </c>
      <c r="AU2" s="1287"/>
      <c r="AV2" s="1287"/>
      <c r="AW2" s="1287"/>
      <c r="AX2" s="1287"/>
      <c r="AY2" s="1287"/>
      <c r="AZ2" s="1287"/>
      <c r="BA2" s="1287"/>
      <c r="BB2" s="1288"/>
      <c r="BC2" s="386">
        <f>AR2+2</f>
        <v>46309</v>
      </c>
      <c r="BE2" s="1286" t="s">
        <v>396</v>
      </c>
      <c r="BF2" s="1287"/>
      <c r="BG2" s="1287"/>
      <c r="BH2" s="1287"/>
      <c r="BI2" s="1287"/>
      <c r="BJ2" s="1287"/>
      <c r="BK2" s="1287"/>
      <c r="BL2" s="1287"/>
      <c r="BM2" s="1288"/>
      <c r="BN2" s="386">
        <f>BC2+2</f>
        <v>46311</v>
      </c>
      <c r="BP2" s="1289" t="s">
        <v>396</v>
      </c>
      <c r="BQ2" s="1290"/>
      <c r="BR2" s="1290"/>
      <c r="BS2" s="1290"/>
      <c r="BT2" s="1290"/>
      <c r="BU2" s="1290"/>
      <c r="BV2" s="1290"/>
      <c r="BW2" s="1290"/>
      <c r="BX2" s="1291"/>
      <c r="BY2" s="386">
        <f>BN2+3</f>
        <v>46314</v>
      </c>
      <c r="CA2" s="1286" t="s">
        <v>396</v>
      </c>
      <c r="CB2" s="1287"/>
      <c r="CC2" s="1287"/>
      <c r="CD2" s="1287"/>
      <c r="CE2" s="1287"/>
      <c r="CF2" s="1287"/>
      <c r="CG2" s="1287"/>
      <c r="CH2" s="1287"/>
      <c r="CI2" s="1288"/>
      <c r="CJ2" s="386">
        <f>BY2+2</f>
        <v>46316</v>
      </c>
      <c r="CL2" s="1286" t="s">
        <v>396</v>
      </c>
      <c r="CM2" s="1287"/>
      <c r="CN2" s="1287"/>
      <c r="CO2" s="1287"/>
      <c r="CP2" s="1287"/>
      <c r="CQ2" s="1287"/>
      <c r="CR2" s="1287"/>
      <c r="CS2" s="1287"/>
      <c r="CT2" s="1288"/>
      <c r="CU2" s="386">
        <f>CJ2+2</f>
        <v>46318</v>
      </c>
      <c r="CW2" s="1289" t="s">
        <v>396</v>
      </c>
      <c r="CX2" s="1290"/>
      <c r="CY2" s="1290"/>
      <c r="CZ2" s="1290"/>
      <c r="DA2" s="1290"/>
      <c r="DB2" s="1290"/>
      <c r="DC2" s="1290"/>
      <c r="DD2" s="1290"/>
      <c r="DE2" s="1291"/>
      <c r="DF2" s="386">
        <f>CU2+3</f>
        <v>46321</v>
      </c>
      <c r="DH2" s="1286" t="s">
        <v>396</v>
      </c>
      <c r="DI2" s="1287"/>
      <c r="DJ2" s="1287"/>
      <c r="DK2" s="1287"/>
      <c r="DL2" s="1287"/>
      <c r="DM2" s="1287"/>
      <c r="DN2" s="1287"/>
      <c r="DO2" s="1287"/>
      <c r="DP2" s="1288"/>
      <c r="DQ2" s="386">
        <f>DF2+2</f>
        <v>46323</v>
      </c>
      <c r="DS2" s="1286" t="s">
        <v>396</v>
      </c>
      <c r="DT2" s="1287"/>
      <c r="DU2" s="1287"/>
      <c r="DV2" s="1287"/>
      <c r="DW2" s="1287"/>
      <c r="DX2" s="1287"/>
      <c r="DY2" s="1287"/>
      <c r="DZ2" s="1287"/>
      <c r="EA2" s="1288"/>
      <c r="EB2" s="386">
        <f>DQ2+2</f>
        <v>46325</v>
      </c>
      <c r="ED2" s="1289" t="s">
        <v>396</v>
      </c>
      <c r="EE2" s="1290"/>
      <c r="EF2" s="1290"/>
      <c r="EG2" s="1290"/>
      <c r="EH2" s="1290"/>
      <c r="EI2" s="1290"/>
      <c r="EJ2" s="1290"/>
      <c r="EK2" s="1290"/>
      <c r="EL2" s="1291"/>
      <c r="EM2" s="386">
        <f>EB2+3</f>
        <v>46328</v>
      </c>
      <c r="EO2" s="1286" t="s">
        <v>396</v>
      </c>
      <c r="EP2" s="1287"/>
      <c r="EQ2" s="1287"/>
      <c r="ER2" s="1287"/>
      <c r="ES2" s="1287"/>
      <c r="ET2" s="1287"/>
      <c r="EU2" s="1287"/>
      <c r="EV2" s="1287"/>
      <c r="EW2" s="1288"/>
      <c r="EX2" s="386">
        <f>EM2+2</f>
        <v>46330</v>
      </c>
      <c r="EZ2" s="1286" t="s">
        <v>396</v>
      </c>
      <c r="FA2" s="1287"/>
      <c r="FB2" s="1287"/>
      <c r="FC2" s="1287"/>
      <c r="FD2" s="1287"/>
      <c r="FE2" s="1287"/>
      <c r="FF2" s="1287"/>
      <c r="FG2" s="1287"/>
      <c r="FH2" s="1288"/>
      <c r="FI2" s="386">
        <f>EX2+2</f>
        <v>46332</v>
      </c>
    </row>
    <row r="3" spans="1:169" ht="53.25" customHeight="1" thickBot="1">
      <c r="B3" s="920" t="s">
        <v>397</v>
      </c>
      <c r="C3" s="404" t="s">
        <v>35</v>
      </c>
      <c r="D3" s="571" t="s">
        <v>321</v>
      </c>
      <c r="E3" s="571" t="s">
        <v>322</v>
      </c>
      <c r="F3" s="571" t="s">
        <v>398</v>
      </c>
      <c r="G3" s="572" t="s">
        <v>323</v>
      </c>
      <c r="H3" s="571" t="s">
        <v>399</v>
      </c>
      <c r="I3" s="921" t="s">
        <v>400</v>
      </c>
      <c r="J3" s="922" t="s">
        <v>329</v>
      </c>
      <c r="K3" s="923" t="s">
        <v>401</v>
      </c>
      <c r="M3" s="846" t="s">
        <v>397</v>
      </c>
      <c r="N3" s="847" t="s">
        <v>35</v>
      </c>
      <c r="O3" s="848" t="s">
        <v>321</v>
      </c>
      <c r="P3" s="848" t="s">
        <v>322</v>
      </c>
      <c r="Q3" s="848" t="s">
        <v>398</v>
      </c>
      <c r="R3" s="1247" t="s">
        <v>323</v>
      </c>
      <c r="S3" s="848" t="s">
        <v>399</v>
      </c>
      <c r="T3" s="1248" t="s">
        <v>400</v>
      </c>
      <c r="U3" s="1249" t="s">
        <v>329</v>
      </c>
      <c r="V3" s="1250" t="s">
        <v>401</v>
      </c>
      <c r="X3" s="846" t="s">
        <v>397</v>
      </c>
      <c r="Y3" s="847" t="s">
        <v>35</v>
      </c>
      <c r="Z3" s="848" t="s">
        <v>321</v>
      </c>
      <c r="AA3" s="848" t="s">
        <v>322</v>
      </c>
      <c r="AB3" s="848" t="s">
        <v>398</v>
      </c>
      <c r="AC3" s="1247" t="s">
        <v>323</v>
      </c>
      <c r="AD3" s="848" t="s">
        <v>399</v>
      </c>
      <c r="AE3" s="1248" t="s">
        <v>400</v>
      </c>
      <c r="AF3" s="1249" t="s">
        <v>329</v>
      </c>
      <c r="AG3" s="1250" t="s">
        <v>401</v>
      </c>
      <c r="AI3" s="846" t="s">
        <v>397</v>
      </c>
      <c r="AJ3" s="847" t="s">
        <v>35</v>
      </c>
      <c r="AK3" s="848" t="s">
        <v>321</v>
      </c>
      <c r="AL3" s="848" t="s">
        <v>322</v>
      </c>
      <c r="AM3" s="848" t="s">
        <v>398</v>
      </c>
      <c r="AN3" s="1247" t="s">
        <v>323</v>
      </c>
      <c r="AO3" s="848" t="s">
        <v>399</v>
      </c>
      <c r="AP3" s="1248" t="s">
        <v>400</v>
      </c>
      <c r="AQ3" s="1249" t="s">
        <v>329</v>
      </c>
      <c r="AR3" s="1250" t="s">
        <v>401</v>
      </c>
      <c r="AT3" s="846" t="s">
        <v>397</v>
      </c>
      <c r="AU3" s="847" t="s">
        <v>35</v>
      </c>
      <c r="AV3" s="848" t="s">
        <v>321</v>
      </c>
      <c r="AW3" s="848" t="s">
        <v>322</v>
      </c>
      <c r="AX3" s="848" t="s">
        <v>398</v>
      </c>
      <c r="AY3" s="1247" t="s">
        <v>323</v>
      </c>
      <c r="AZ3" s="848" t="s">
        <v>399</v>
      </c>
      <c r="BA3" s="1248" t="s">
        <v>400</v>
      </c>
      <c r="BB3" s="1249" t="s">
        <v>329</v>
      </c>
      <c r="BC3" s="1250" t="s">
        <v>401</v>
      </c>
      <c r="BE3" s="846" t="s">
        <v>397</v>
      </c>
      <c r="BF3" s="847" t="s">
        <v>35</v>
      </c>
      <c r="BG3" s="848" t="s">
        <v>321</v>
      </c>
      <c r="BH3" s="848" t="s">
        <v>322</v>
      </c>
      <c r="BI3" s="848" t="s">
        <v>398</v>
      </c>
      <c r="BJ3" s="1247" t="s">
        <v>323</v>
      </c>
      <c r="BK3" s="848" t="s">
        <v>399</v>
      </c>
      <c r="BL3" s="1248" t="s">
        <v>400</v>
      </c>
      <c r="BM3" s="1249" t="s">
        <v>329</v>
      </c>
      <c r="BN3" s="1250" t="s">
        <v>401</v>
      </c>
      <c r="BP3" s="846" t="s">
        <v>397</v>
      </c>
      <c r="BQ3" s="847" t="s">
        <v>35</v>
      </c>
      <c r="BR3" s="848" t="s">
        <v>321</v>
      </c>
      <c r="BS3" s="848" t="s">
        <v>322</v>
      </c>
      <c r="BT3" s="848" t="s">
        <v>398</v>
      </c>
      <c r="BU3" s="1247" t="s">
        <v>323</v>
      </c>
      <c r="BV3" s="848" t="s">
        <v>399</v>
      </c>
      <c r="BW3" s="1248" t="s">
        <v>400</v>
      </c>
      <c r="BX3" s="1249" t="s">
        <v>329</v>
      </c>
      <c r="BY3" s="1250" t="s">
        <v>401</v>
      </c>
      <c r="CA3" s="846" t="s">
        <v>397</v>
      </c>
      <c r="CB3" s="847" t="s">
        <v>35</v>
      </c>
      <c r="CC3" s="848" t="s">
        <v>321</v>
      </c>
      <c r="CD3" s="848" t="s">
        <v>322</v>
      </c>
      <c r="CE3" s="848" t="s">
        <v>398</v>
      </c>
      <c r="CF3" s="1247" t="s">
        <v>323</v>
      </c>
      <c r="CG3" s="848" t="s">
        <v>399</v>
      </c>
      <c r="CH3" s="1248" t="s">
        <v>400</v>
      </c>
      <c r="CI3" s="1249" t="s">
        <v>329</v>
      </c>
      <c r="CJ3" s="1250" t="s">
        <v>401</v>
      </c>
      <c r="CL3" s="846" t="s">
        <v>397</v>
      </c>
      <c r="CM3" s="847" t="s">
        <v>35</v>
      </c>
      <c r="CN3" s="848" t="s">
        <v>321</v>
      </c>
      <c r="CO3" s="848" t="s">
        <v>322</v>
      </c>
      <c r="CP3" s="848" t="s">
        <v>398</v>
      </c>
      <c r="CQ3" s="1247" t="s">
        <v>323</v>
      </c>
      <c r="CR3" s="848" t="s">
        <v>399</v>
      </c>
      <c r="CS3" s="1248" t="s">
        <v>400</v>
      </c>
      <c r="CT3" s="1249" t="s">
        <v>329</v>
      </c>
      <c r="CU3" s="1250" t="s">
        <v>401</v>
      </c>
      <c r="CW3" s="846" t="s">
        <v>397</v>
      </c>
      <c r="CX3" s="847" t="s">
        <v>35</v>
      </c>
      <c r="CY3" s="848" t="s">
        <v>321</v>
      </c>
      <c r="CZ3" s="848" t="s">
        <v>322</v>
      </c>
      <c r="DA3" s="848" t="s">
        <v>398</v>
      </c>
      <c r="DB3" s="1247" t="s">
        <v>323</v>
      </c>
      <c r="DC3" s="848" t="s">
        <v>399</v>
      </c>
      <c r="DD3" s="1248" t="s">
        <v>400</v>
      </c>
      <c r="DE3" s="1249" t="s">
        <v>329</v>
      </c>
      <c r="DF3" s="1250" t="s">
        <v>401</v>
      </c>
      <c r="DH3" s="846" t="s">
        <v>397</v>
      </c>
      <c r="DI3" s="847" t="s">
        <v>35</v>
      </c>
      <c r="DJ3" s="848" t="s">
        <v>321</v>
      </c>
      <c r="DK3" s="848" t="s">
        <v>322</v>
      </c>
      <c r="DL3" s="848" t="s">
        <v>398</v>
      </c>
      <c r="DM3" s="1247" t="s">
        <v>323</v>
      </c>
      <c r="DN3" s="848" t="s">
        <v>399</v>
      </c>
      <c r="DO3" s="1248" t="s">
        <v>400</v>
      </c>
      <c r="DP3" s="1249" t="s">
        <v>329</v>
      </c>
      <c r="DQ3" s="1250" t="s">
        <v>401</v>
      </c>
      <c r="DS3" s="846" t="s">
        <v>397</v>
      </c>
      <c r="DT3" s="847" t="s">
        <v>35</v>
      </c>
      <c r="DU3" s="848" t="s">
        <v>321</v>
      </c>
      <c r="DV3" s="848" t="s">
        <v>322</v>
      </c>
      <c r="DW3" s="848" t="s">
        <v>398</v>
      </c>
      <c r="DX3" s="1247" t="s">
        <v>323</v>
      </c>
      <c r="DY3" s="848" t="s">
        <v>399</v>
      </c>
      <c r="DZ3" s="1248" t="s">
        <v>400</v>
      </c>
      <c r="EA3" s="1249" t="s">
        <v>329</v>
      </c>
      <c r="EB3" s="1250" t="s">
        <v>401</v>
      </c>
      <c r="ED3" s="846" t="s">
        <v>397</v>
      </c>
      <c r="EE3" s="847" t="s">
        <v>35</v>
      </c>
      <c r="EF3" s="848" t="s">
        <v>321</v>
      </c>
      <c r="EG3" s="848" t="s">
        <v>322</v>
      </c>
      <c r="EH3" s="848" t="s">
        <v>398</v>
      </c>
      <c r="EI3" s="1247" t="s">
        <v>323</v>
      </c>
      <c r="EJ3" s="848" t="s">
        <v>399</v>
      </c>
      <c r="EK3" s="1248" t="s">
        <v>400</v>
      </c>
      <c r="EL3" s="1249" t="s">
        <v>329</v>
      </c>
      <c r="EM3" s="1250" t="s">
        <v>401</v>
      </c>
      <c r="EO3" s="846" t="s">
        <v>397</v>
      </c>
      <c r="EP3" s="847" t="s">
        <v>35</v>
      </c>
      <c r="EQ3" s="848" t="s">
        <v>321</v>
      </c>
      <c r="ER3" s="848" t="s">
        <v>322</v>
      </c>
      <c r="ES3" s="848" t="s">
        <v>398</v>
      </c>
      <c r="ET3" s="1247" t="s">
        <v>323</v>
      </c>
      <c r="EU3" s="848" t="s">
        <v>399</v>
      </c>
      <c r="EV3" s="1248" t="s">
        <v>400</v>
      </c>
      <c r="EW3" s="1249" t="s">
        <v>329</v>
      </c>
      <c r="EX3" s="1250" t="s">
        <v>401</v>
      </c>
      <c r="EZ3" s="846" t="s">
        <v>397</v>
      </c>
      <c r="FA3" s="847" t="s">
        <v>35</v>
      </c>
      <c r="FB3" s="848" t="s">
        <v>321</v>
      </c>
      <c r="FC3" s="848" t="s">
        <v>322</v>
      </c>
      <c r="FD3" s="848" t="s">
        <v>398</v>
      </c>
      <c r="FE3" s="1247" t="s">
        <v>323</v>
      </c>
      <c r="FF3" s="848" t="s">
        <v>399</v>
      </c>
      <c r="FG3" s="1248" t="s">
        <v>400</v>
      </c>
      <c r="FH3" s="1249" t="s">
        <v>329</v>
      </c>
      <c r="FI3" s="1250" t="s">
        <v>401</v>
      </c>
    </row>
    <row r="4" spans="1:169">
      <c r="A4" s="1272" t="s">
        <v>169</v>
      </c>
      <c r="B4" s="894" t="s">
        <v>402</v>
      </c>
      <c r="C4" s="895" t="s">
        <v>166</v>
      </c>
      <c r="D4" s="895">
        <v>925</v>
      </c>
      <c r="E4" s="851" t="s">
        <v>403</v>
      </c>
      <c r="F4" s="851"/>
      <c r="G4" s="917" t="str">
        <f>IF(F4="","",IF(C4="G-5300ME",VLOOKUP(F4,$C$34:$G$47,2,FALSE),VLOOKUP(F4,$C$34:$G$47,4,FALSE)))</f>
        <v/>
      </c>
      <c r="H4" s="918" t="str">
        <f>IF(G4&gt;1.999%,"",(2%-G4)*D4)</f>
        <v/>
      </c>
      <c r="I4" s="918" t="str">
        <f t="shared" ref="I4:I12" si="14">IF(H4="","",H4/3.785)</f>
        <v/>
      </c>
      <c r="J4" s="919" t="str">
        <f>IF(G4&gt;0.0199,G4,"")</f>
        <v/>
      </c>
      <c r="K4" s="899"/>
      <c r="L4" s="856">
        <f t="shared" ref="L4" si="15">K4*1.428571</f>
        <v>0</v>
      </c>
      <c r="M4" s="1251" t="str">
        <f t="shared" ref="M4:M12" si="16">$B4</f>
        <v>Shaft:120-L5</v>
      </c>
      <c r="N4" s="895" t="str">
        <f t="shared" ref="N4:N12" si="17">$C4</f>
        <v>G-5300ME</v>
      </c>
      <c r="O4" s="895">
        <f t="shared" ref="O4:O11" si="18">$D4</f>
        <v>925</v>
      </c>
      <c r="P4" s="1252" t="str">
        <f t="shared" ref="P4:P12" si="19">$E4</f>
        <v>1.5-2.5%</v>
      </c>
      <c r="Q4" s="1252"/>
      <c r="R4" s="917" t="str">
        <f>IF(Q4="","",IF(N4="G-5300ME",VLOOKUP(Q4,$C$34:$G$47,2,FALSE),VLOOKUP(Q4,$C$34:$G$47,4,FALSE)))</f>
        <v/>
      </c>
      <c r="S4" s="918" t="str">
        <f>IF(R4&gt;1.999%,"",(2%-R4)*O4)</f>
        <v/>
      </c>
      <c r="T4" s="918" t="str">
        <f t="shared" ref="T4:T12" si="20">IF(S4="","",S4/3.785)</f>
        <v/>
      </c>
      <c r="U4" s="919" t="str">
        <f t="shared" ref="U4" si="21">IF(R4&gt;0.01999,R4,"")</f>
        <v/>
      </c>
      <c r="V4" s="899"/>
      <c r="W4" s="856">
        <f t="shared" ref="W4" si="22">V4*1.428571</f>
        <v>0</v>
      </c>
      <c r="X4" s="857" t="str">
        <f t="shared" ref="X4:X12" si="23">$B4</f>
        <v>Shaft:120-L5</v>
      </c>
      <c r="Y4" s="850" t="str">
        <f t="shared" ref="Y4:Y12" si="24">$C4</f>
        <v>G-5300ME</v>
      </c>
      <c r="Z4" s="850">
        <f t="shared" ref="Z4:Z11" si="25">$D4</f>
        <v>925</v>
      </c>
      <c r="AA4" s="858" t="str">
        <f t="shared" ref="AA4:AA12" si="26">$E4</f>
        <v>1.5-2.5%</v>
      </c>
      <c r="AB4" s="858"/>
      <c r="AC4" s="917" t="str">
        <f>IF(AB4="","",IF(Y4="G-5300ME",VLOOKUP(AB4,$C$34:$G$47,2,FALSE),VLOOKUP(AB4,$C$34:$G$47,4,FALSE)))</f>
        <v/>
      </c>
      <c r="AD4" s="918" t="str">
        <f>IF(AC4&gt;1.999%,"",(2%-AC4)*Z4)</f>
        <v/>
      </c>
      <c r="AE4" s="918" t="str">
        <f t="shared" ref="AE4:AE12" si="27">IF(AD4="","",AD4/3.785)</f>
        <v/>
      </c>
      <c r="AF4" s="919" t="str">
        <f t="shared" ref="AF4" si="28">IF(AC4&gt;0.01999,AC4,"")</f>
        <v/>
      </c>
      <c r="AG4" s="899"/>
      <c r="AH4" s="856">
        <f t="shared" ref="AH4" si="29">AG4*1.428571</f>
        <v>0</v>
      </c>
      <c r="AI4" s="857" t="str">
        <f t="shared" ref="AI4:AI12" si="30">$B4</f>
        <v>Shaft:120-L5</v>
      </c>
      <c r="AJ4" s="850" t="str">
        <f t="shared" ref="AJ4:AJ12" si="31">$C4</f>
        <v>G-5300ME</v>
      </c>
      <c r="AK4" s="850">
        <f t="shared" ref="AK4:AK11" si="32">$D4</f>
        <v>925</v>
      </c>
      <c r="AL4" s="858" t="str">
        <f t="shared" ref="AL4:AL12" si="33">$E4</f>
        <v>1.5-2.5%</v>
      </c>
      <c r="AM4" s="858"/>
      <c r="AN4" s="917" t="str">
        <f>IF(AM4="","",IF(AJ4="G-5300ME",VLOOKUP(AM4,$C$34:$G$47,2,FALSE),VLOOKUP(AM4,$C$34:$G$47,4,FALSE)))</f>
        <v/>
      </c>
      <c r="AO4" s="918" t="str">
        <f>IF(AN4&gt;1.999%,"",(2%-AN4)*AK4)</f>
        <v/>
      </c>
      <c r="AP4" s="918" t="str">
        <f t="shared" ref="AP4:AP12" si="34">IF(AO4="","",AO4/3.785)</f>
        <v/>
      </c>
      <c r="AQ4" s="919" t="str">
        <f t="shared" ref="AQ4" si="35">IF(AN4&gt;0.01999,AN4,"")</f>
        <v/>
      </c>
      <c r="AR4" s="899"/>
      <c r="AS4" s="856">
        <f t="shared" ref="AS4" si="36">AR4*1.428571</f>
        <v>0</v>
      </c>
      <c r="AT4" s="857" t="str">
        <f t="shared" ref="AT4:AT12" si="37">$B4</f>
        <v>Shaft:120-L5</v>
      </c>
      <c r="AU4" s="850" t="str">
        <f t="shared" ref="AU4:AU12" si="38">$C4</f>
        <v>G-5300ME</v>
      </c>
      <c r="AV4" s="850">
        <f t="shared" ref="AV4:AV11" si="39">$D4</f>
        <v>925</v>
      </c>
      <c r="AW4" s="858" t="str">
        <f t="shared" ref="AW4:AW12" si="40">$E4</f>
        <v>1.5-2.5%</v>
      </c>
      <c r="AX4" s="858"/>
      <c r="AY4" s="917" t="str">
        <f>IF(AX4="","",IF(AU4="G-5300ME",VLOOKUP(AX4,$C$34:$G$47,2,FALSE),VLOOKUP(AX4,$C$34:$G$47,4,FALSE)))</f>
        <v/>
      </c>
      <c r="AZ4" s="918" t="str">
        <f>IF(AY4&gt;1.999%,"",(2%-AY4)*AV4)</f>
        <v/>
      </c>
      <c r="BA4" s="918" t="str">
        <f t="shared" ref="BA4:BA12" si="41">IF(AZ4="","",AZ4/3.785)</f>
        <v/>
      </c>
      <c r="BB4" s="919" t="str">
        <f t="shared" ref="BB4" si="42">IF(AY4&gt;0.01999,AY4,"")</f>
        <v/>
      </c>
      <c r="BC4" s="899"/>
      <c r="BD4" s="856">
        <f t="shared" ref="BD4" si="43">BC4*1.428571</f>
        <v>0</v>
      </c>
      <c r="BE4" s="857" t="str">
        <f t="shared" ref="BE4:BE12" si="44">$B4</f>
        <v>Shaft:120-L5</v>
      </c>
      <c r="BF4" s="850" t="str">
        <f t="shared" ref="BF4:BF12" si="45">$C4</f>
        <v>G-5300ME</v>
      </c>
      <c r="BG4" s="850">
        <f t="shared" ref="BG4:BG11" si="46">$D4</f>
        <v>925</v>
      </c>
      <c r="BH4" s="858" t="str">
        <f t="shared" ref="BH4:BH12" si="47">$E4</f>
        <v>1.5-2.5%</v>
      </c>
      <c r="BI4" s="858"/>
      <c r="BJ4" s="917" t="str">
        <f>IF(BI4="","",IF(BF4="G-5300ME",VLOOKUP(BI4,$C$34:$G$47,2,FALSE),VLOOKUP(BI4,$C$34:$G$47,4,FALSE)))</f>
        <v/>
      </c>
      <c r="BK4" s="918" t="str">
        <f>IF(BJ4&gt;1.999%,"",(2%-BJ4)*BG4)</f>
        <v/>
      </c>
      <c r="BL4" s="918" t="str">
        <f t="shared" ref="BL4:BL12" si="48">IF(BK4="","",BK4/3.785)</f>
        <v/>
      </c>
      <c r="BM4" s="919" t="str">
        <f t="shared" ref="BM4" si="49">IF(BJ4&gt;0.01999,BJ4,"")</f>
        <v/>
      </c>
      <c r="BN4" s="899"/>
      <c r="BO4" s="856">
        <f t="shared" ref="BO4" si="50">BN4*1.428571</f>
        <v>0</v>
      </c>
      <c r="BP4" s="857" t="str">
        <f t="shared" ref="BP4:BP12" si="51">$B4</f>
        <v>Shaft:120-L5</v>
      </c>
      <c r="BQ4" s="850" t="str">
        <f t="shared" ref="BQ4:BQ12" si="52">$C4</f>
        <v>G-5300ME</v>
      </c>
      <c r="BR4" s="850">
        <f t="shared" ref="BR4:BR11" si="53">$D4</f>
        <v>925</v>
      </c>
      <c r="BS4" s="858" t="str">
        <f t="shared" ref="BS4:BS12" si="54">$E4</f>
        <v>1.5-2.5%</v>
      </c>
      <c r="BT4" s="858"/>
      <c r="BU4" s="917" t="str">
        <f>IF(BT4="","",IF(BQ4="G-5300ME",VLOOKUP(BT4,$C$34:$G$47,2,FALSE),VLOOKUP(BT4,$C$34:$G$47,4,FALSE)))</f>
        <v/>
      </c>
      <c r="BV4" s="918" t="str">
        <f>IF(BU4&gt;1.999%,"",(2%-BU4)*BR4)</f>
        <v/>
      </c>
      <c r="BW4" s="918" t="str">
        <f t="shared" ref="BW4:BW12" si="55">IF(BV4="","",BV4/3.785)</f>
        <v/>
      </c>
      <c r="BX4" s="919" t="str">
        <f t="shared" ref="BX4" si="56">IF(BU4&gt;0.01999,BU4,"")</f>
        <v/>
      </c>
      <c r="BY4" s="899"/>
      <c r="BZ4" s="856">
        <f t="shared" ref="BZ4" si="57">BY4*1.428571</f>
        <v>0</v>
      </c>
      <c r="CA4" s="857" t="str">
        <f t="shared" ref="CA4:CA12" si="58">$B4</f>
        <v>Shaft:120-L5</v>
      </c>
      <c r="CB4" s="850" t="str">
        <f t="shared" ref="CB4:CB12" si="59">$C4</f>
        <v>G-5300ME</v>
      </c>
      <c r="CC4" s="850">
        <f t="shared" ref="CC4:CC11" si="60">$D4</f>
        <v>925</v>
      </c>
      <c r="CD4" s="858" t="str">
        <f t="shared" ref="CD4:CD12" si="61">$E4</f>
        <v>1.5-2.5%</v>
      </c>
      <c r="CE4" s="858"/>
      <c r="CF4" s="917" t="str">
        <f>IF(CE4="","",IF(CB4="G-5300ME",VLOOKUP(CE4,$C$34:$G$47,2,FALSE),VLOOKUP(CE4,$C$34:$G$47,4,FALSE)))</f>
        <v/>
      </c>
      <c r="CG4" s="918" t="str">
        <f>IF(CF4&gt;1.999%,"",(2%-CF4)*CC4)</f>
        <v/>
      </c>
      <c r="CH4" s="918" t="str">
        <f t="shared" ref="CH4:CH12" si="62">IF(CG4="","",CG4/3.785)</f>
        <v/>
      </c>
      <c r="CI4" s="919" t="str">
        <f t="shared" ref="CI4" si="63">IF(CF4&gt;0.01999,CF4,"")</f>
        <v/>
      </c>
      <c r="CJ4" s="899"/>
      <c r="CK4" s="856">
        <f t="shared" ref="CK4" si="64">CJ4*1.428571</f>
        <v>0</v>
      </c>
      <c r="CL4" s="857" t="str">
        <f t="shared" ref="CL4:CL12" si="65">$B4</f>
        <v>Shaft:120-L5</v>
      </c>
      <c r="CM4" s="850" t="str">
        <f t="shared" ref="CM4:CM12" si="66">$C4</f>
        <v>G-5300ME</v>
      </c>
      <c r="CN4" s="850">
        <f t="shared" ref="CN4:CN11" si="67">$D4</f>
        <v>925</v>
      </c>
      <c r="CO4" s="858" t="str">
        <f t="shared" ref="CO4:CO12" si="68">$E4</f>
        <v>1.5-2.5%</v>
      </c>
      <c r="CP4" s="858"/>
      <c r="CQ4" s="917" t="str">
        <f>IF(CP4="","",IF(CM4="G-5300ME",VLOOKUP(CP4,$C$34:$G$47,2,FALSE),VLOOKUP(CP4,$C$34:$G$47,4,FALSE)))</f>
        <v/>
      </c>
      <c r="CR4" s="918" t="str">
        <f>IF(CQ4&gt;1.999%,"",(2%-CQ4)*CN4)</f>
        <v/>
      </c>
      <c r="CS4" s="918" t="str">
        <f t="shared" ref="CS4:CS12" si="69">IF(CR4="","",CR4/3.785)</f>
        <v/>
      </c>
      <c r="CT4" s="919" t="str">
        <f t="shared" ref="CT4" si="70">IF(CQ4&gt;0.01999,CQ4,"")</f>
        <v/>
      </c>
      <c r="CU4" s="899"/>
      <c r="CV4" s="856">
        <f t="shared" ref="CV4" si="71">CU4*1.428571</f>
        <v>0</v>
      </c>
      <c r="CW4" s="857" t="str">
        <f t="shared" ref="CW4:CW12" si="72">$B4</f>
        <v>Shaft:120-L5</v>
      </c>
      <c r="CX4" s="850" t="str">
        <f t="shared" ref="CX4:CX12" si="73">$C4</f>
        <v>G-5300ME</v>
      </c>
      <c r="CY4" s="850">
        <f t="shared" ref="CY4:CY11" si="74">$D4</f>
        <v>925</v>
      </c>
      <c r="CZ4" s="858" t="str">
        <f t="shared" ref="CZ4:CZ12" si="75">$E4</f>
        <v>1.5-2.5%</v>
      </c>
      <c r="DA4" s="858"/>
      <c r="DB4" s="917" t="str">
        <f>IF(DA4="","",IF(CX4="G-5300ME",VLOOKUP(DA4,$C$34:$G$47,2,FALSE),VLOOKUP(DA4,$C$34:$G$47,4,FALSE)))</f>
        <v/>
      </c>
      <c r="DC4" s="918" t="str">
        <f>IF(DB4&gt;1.999%,"",(2%-DB4)*CY4)</f>
        <v/>
      </c>
      <c r="DD4" s="918" t="str">
        <f t="shared" ref="DD4:DD12" si="76">IF(DC4="","",DC4/3.785)</f>
        <v/>
      </c>
      <c r="DE4" s="919" t="str">
        <f t="shared" ref="DE4" si="77">IF(DB4&gt;0.01999,DB4,"")</f>
        <v/>
      </c>
      <c r="DF4" s="899"/>
      <c r="DG4" s="856">
        <f t="shared" ref="DG4" si="78">DF4*1.428571</f>
        <v>0</v>
      </c>
      <c r="DH4" s="857" t="str">
        <f t="shared" ref="DH4:DH12" si="79">$B4</f>
        <v>Shaft:120-L5</v>
      </c>
      <c r="DI4" s="850" t="str">
        <f t="shared" ref="DI4:DI12" si="80">$C4</f>
        <v>G-5300ME</v>
      </c>
      <c r="DJ4" s="850">
        <f t="shared" ref="DJ4:DJ11" si="81">$D4</f>
        <v>925</v>
      </c>
      <c r="DK4" s="858" t="str">
        <f t="shared" ref="DK4:DK12" si="82">$E4</f>
        <v>1.5-2.5%</v>
      </c>
      <c r="DL4" s="858"/>
      <c r="DM4" s="917" t="str">
        <f>IF(DL4="","",IF(DI4="G-5300ME",VLOOKUP(DL4,$C$34:$G$47,2,FALSE),VLOOKUP(DL4,$C$34:$G$47,4,FALSE)))</f>
        <v/>
      </c>
      <c r="DN4" s="918" t="str">
        <f>IF(DM4&gt;1.999%,"",(2%-DM4)*DJ4)</f>
        <v/>
      </c>
      <c r="DO4" s="918" t="str">
        <f t="shared" ref="DO4:DO12" si="83">IF(DN4="","",DN4/3.785)</f>
        <v/>
      </c>
      <c r="DP4" s="919" t="str">
        <f t="shared" ref="DP4" si="84">IF(DM4&gt;0.01999,DM4,"")</f>
        <v/>
      </c>
      <c r="DQ4" s="899"/>
      <c r="DR4" s="856">
        <f t="shared" ref="DR4" si="85">DQ4*1.428571</f>
        <v>0</v>
      </c>
      <c r="DS4" s="857" t="str">
        <f t="shared" ref="DS4:DS12" si="86">$B4</f>
        <v>Shaft:120-L5</v>
      </c>
      <c r="DT4" s="850" t="str">
        <f t="shared" ref="DT4:DT12" si="87">$C4</f>
        <v>G-5300ME</v>
      </c>
      <c r="DU4" s="850">
        <f t="shared" ref="DU4:DU11" si="88">$D4</f>
        <v>925</v>
      </c>
      <c r="DV4" s="858" t="str">
        <f t="shared" ref="DV4:DV12" si="89">$E4</f>
        <v>1.5-2.5%</v>
      </c>
      <c r="DW4" s="858"/>
      <c r="DX4" s="917" t="str">
        <f>IF(DW4="","",IF(DT4="G-5300ME",VLOOKUP(DW4,$C$34:$G$47,2,FALSE),VLOOKUP(DW4,$C$34:$G$47,4,FALSE)))</f>
        <v/>
      </c>
      <c r="DY4" s="918" t="str">
        <f>IF(DX4&gt;1.999%,"",(2%-DX4)*DU4)</f>
        <v/>
      </c>
      <c r="DZ4" s="918" t="str">
        <f t="shared" ref="DZ4:DZ12" si="90">IF(DY4="","",DY4/3.785)</f>
        <v/>
      </c>
      <c r="EA4" s="919" t="str">
        <f t="shared" ref="EA4" si="91">IF(DX4&gt;0.01999,DX4,"")</f>
        <v/>
      </c>
      <c r="EB4" s="899"/>
      <c r="EC4" s="856">
        <f t="shared" ref="EC4" si="92">EB4*1.428571</f>
        <v>0</v>
      </c>
      <c r="ED4" s="857" t="str">
        <f t="shared" ref="ED4:ED12" si="93">$B4</f>
        <v>Shaft:120-L5</v>
      </c>
      <c r="EE4" s="850" t="str">
        <f t="shared" ref="EE4:EE12" si="94">$C4</f>
        <v>G-5300ME</v>
      </c>
      <c r="EF4" s="850">
        <f t="shared" ref="EF4:EF11" si="95">$D4</f>
        <v>925</v>
      </c>
      <c r="EG4" s="858" t="str">
        <f t="shared" ref="EG4:EG12" si="96">$E4</f>
        <v>1.5-2.5%</v>
      </c>
      <c r="EH4" s="858"/>
      <c r="EI4" s="917" t="str">
        <f>IF(EH4="","",IF(EE4="G-5300ME",VLOOKUP(EH4,$C$34:$G$47,2,FALSE),VLOOKUP(EH4,$C$34:$G$47,4,FALSE)))</f>
        <v/>
      </c>
      <c r="EJ4" s="918" t="str">
        <f>IF(EI4&gt;1.999%,"",(2%-EI4)*EF4)</f>
        <v/>
      </c>
      <c r="EK4" s="918" t="str">
        <f t="shared" ref="EK4:EK12" si="97">IF(EJ4="","",EJ4/3.785)</f>
        <v/>
      </c>
      <c r="EL4" s="919" t="str">
        <f t="shared" ref="EL4" si="98">IF(EI4&gt;0.01999,EI4,"")</f>
        <v/>
      </c>
      <c r="EM4" s="899"/>
      <c r="EN4" s="856">
        <f t="shared" ref="EN4" si="99">EM4*1.428571</f>
        <v>0</v>
      </c>
      <c r="EO4" s="857" t="str">
        <f t="shared" ref="EO4:EO12" si="100">$B4</f>
        <v>Shaft:120-L5</v>
      </c>
      <c r="EP4" s="850" t="str">
        <f t="shared" ref="EP4:EP12" si="101">$C4</f>
        <v>G-5300ME</v>
      </c>
      <c r="EQ4" s="850">
        <f t="shared" ref="EQ4:EQ11" si="102">$D4</f>
        <v>925</v>
      </c>
      <c r="ER4" s="858" t="str">
        <f t="shared" ref="ER4:ER12" si="103">$E4</f>
        <v>1.5-2.5%</v>
      </c>
      <c r="ES4" s="858"/>
      <c r="ET4" s="917" t="str">
        <f>IF(ES4="","",IF(EP4="G-5300ME",VLOOKUP(ES4,$C$34:$G$47,2,FALSE),VLOOKUP(ES4,$C$34:$G$47,4,FALSE)))</f>
        <v/>
      </c>
      <c r="EU4" s="918" t="str">
        <f>IF(ET4&gt;1.999%,"",(2%-ET4)*EQ4)</f>
        <v/>
      </c>
      <c r="EV4" s="918" t="str">
        <f t="shared" ref="EV4:EV12" si="104">IF(EU4="","",EU4/3.785)</f>
        <v/>
      </c>
      <c r="EW4" s="919" t="str">
        <f t="shared" ref="EW4" si="105">IF(ET4&gt;0.01999,ET4,"")</f>
        <v/>
      </c>
      <c r="EX4" s="899"/>
      <c r="EY4" s="856">
        <f t="shared" ref="EY4" si="106">EX4*1.428571</f>
        <v>0</v>
      </c>
      <c r="EZ4" s="857" t="str">
        <f t="shared" ref="EZ4:EZ12" si="107">$B4</f>
        <v>Shaft:120-L5</v>
      </c>
      <c r="FA4" s="850" t="str">
        <f t="shared" ref="FA4:FA12" si="108">$C4</f>
        <v>G-5300ME</v>
      </c>
      <c r="FB4" s="850">
        <f t="shared" ref="FB4:FB11" si="109">$D4</f>
        <v>925</v>
      </c>
      <c r="FC4" s="858" t="str">
        <f t="shared" ref="FC4:FC12" si="110">$E4</f>
        <v>1.5-2.5%</v>
      </c>
      <c r="FD4" s="858"/>
      <c r="FE4" s="917" t="str">
        <f>IF(FD4="","",IF(FA4="G-5300ME",VLOOKUP(FD4,$C$34:$G$47,2,FALSE),VLOOKUP(FD4,$C$34:$G$47,4,FALSE)))</f>
        <v/>
      </c>
      <c r="FF4" s="918" t="str">
        <f>IF(FE4&gt;1.999%,"",(2%-FE4)*FB4)</f>
        <v/>
      </c>
      <c r="FG4" s="918" t="str">
        <f t="shared" ref="FG4:FG12" si="111">IF(FF4="","",FF4/3.785)</f>
        <v/>
      </c>
      <c r="FH4" s="919" t="str">
        <f t="shared" ref="FH4" si="112">IF(FE4&gt;0.01999,FE4,"")</f>
        <v/>
      </c>
      <c r="FI4" s="899"/>
      <c r="FJ4" s="856">
        <f t="shared" ref="FJ4" si="113">FI4*1.428571</f>
        <v>0</v>
      </c>
    </row>
    <row r="5" spans="1:169">
      <c r="A5" s="1272" t="s">
        <v>283</v>
      </c>
      <c r="B5" s="849" t="s">
        <v>404</v>
      </c>
      <c r="C5" s="850" t="s">
        <v>238</v>
      </c>
      <c r="D5" s="850">
        <v>600</v>
      </c>
      <c r="E5" s="852" t="s">
        <v>405</v>
      </c>
      <c r="F5" s="852"/>
      <c r="G5" s="859" t="str">
        <f>IF(F5="","",IF(C5="G-5300ME",VLOOKUP(F5,$C$34:$G$47,2,FALSE),VLOOKUP(F5,$C$34:$G$47,4,FALSE)))</f>
        <v/>
      </c>
      <c r="H5" s="853" t="str">
        <f>IF(G5&gt;1.099%,"",(1.5%-G5)*D5)</f>
        <v/>
      </c>
      <c r="I5" s="853" t="str">
        <f t="shared" si="14"/>
        <v/>
      </c>
      <c r="J5" s="854" t="str">
        <f t="shared" ref="J5:J12" si="114">IF(G5&gt;0.010999,G5,"")</f>
        <v/>
      </c>
      <c r="K5" s="855"/>
      <c r="L5" s="856">
        <f t="shared" ref="L5:L12" si="115">K5*1.66667</f>
        <v>0</v>
      </c>
      <c r="M5" s="857" t="str">
        <f t="shared" si="16"/>
        <v>Case:80-1</v>
      </c>
      <c r="N5" s="850" t="str">
        <f t="shared" si="17"/>
        <v>G-2200TU</v>
      </c>
      <c r="O5" s="850">
        <f t="shared" si="18"/>
        <v>600</v>
      </c>
      <c r="P5" s="858" t="str">
        <f t="shared" si="19"/>
        <v>1.0-1.4%</v>
      </c>
      <c r="Q5" s="858"/>
      <c r="R5" s="859" t="str">
        <f>IF(Q5="","",IF(N5="G-5300ME",VLOOKUP(Q5,$C$34:$G$47,2,FALSE),VLOOKUP(Q5,$C$34:$G$47,4,FALSE)))</f>
        <v/>
      </c>
      <c r="S5" s="853" t="str">
        <f>IF(R5&gt;1.099%,"",(1.5%-R5)*O5)</f>
        <v/>
      </c>
      <c r="T5" s="853" t="str">
        <f t="shared" si="20"/>
        <v/>
      </c>
      <c r="U5" s="854" t="str">
        <f t="shared" ref="U5:U12" si="116">IF(R5&gt;0.010999,R5,"")</f>
        <v/>
      </c>
      <c r="V5" s="855"/>
      <c r="W5" s="856">
        <f t="shared" ref="W5:W12" si="117">V5*1.66667</f>
        <v>0</v>
      </c>
      <c r="X5" s="857" t="str">
        <f t="shared" si="23"/>
        <v>Case:80-1</v>
      </c>
      <c r="Y5" s="850" t="str">
        <f t="shared" si="24"/>
        <v>G-2200TU</v>
      </c>
      <c r="Z5" s="850">
        <f t="shared" si="25"/>
        <v>600</v>
      </c>
      <c r="AA5" s="858" t="str">
        <f t="shared" si="26"/>
        <v>1.0-1.4%</v>
      </c>
      <c r="AB5" s="858"/>
      <c r="AC5" s="859" t="str">
        <f>IF(AB5="","",IF(Y5="G-5300ME",VLOOKUP(AB5,$C$34:$G$47,2,FALSE),VLOOKUP(AB5,$C$34:$G$47,4,FALSE)))</f>
        <v/>
      </c>
      <c r="AD5" s="853" t="str">
        <f>IF(AC5&gt;1.099%,"",(1.5%-AC5)*Z5)</f>
        <v/>
      </c>
      <c r="AE5" s="853" t="str">
        <f t="shared" si="27"/>
        <v/>
      </c>
      <c r="AF5" s="854" t="str">
        <f t="shared" ref="AF5" si="118">IF(AC5&gt;0.010999,AC5,"")</f>
        <v/>
      </c>
      <c r="AG5" s="855"/>
      <c r="AH5" s="856">
        <f t="shared" ref="AH5:AH12" si="119">AG5*1.66667</f>
        <v>0</v>
      </c>
      <c r="AI5" s="857" t="str">
        <f t="shared" si="30"/>
        <v>Case:80-1</v>
      </c>
      <c r="AJ5" s="850" t="str">
        <f t="shared" si="31"/>
        <v>G-2200TU</v>
      </c>
      <c r="AK5" s="850">
        <f t="shared" si="32"/>
        <v>600</v>
      </c>
      <c r="AL5" s="858" t="str">
        <f t="shared" si="33"/>
        <v>1.0-1.4%</v>
      </c>
      <c r="AM5" s="858"/>
      <c r="AN5" s="859" t="str">
        <f>IF(AM5="","",IF(AJ5="G-5300ME",VLOOKUP(AM5,$C$34:$G$47,2,FALSE),VLOOKUP(AM5,$C$34:$G$47,4,FALSE)))</f>
        <v/>
      </c>
      <c r="AO5" s="853" t="str">
        <f>IF(AN5&gt;1.099%,"",(1.5%-AN5)*AK5)</f>
        <v/>
      </c>
      <c r="AP5" s="853" t="str">
        <f t="shared" si="34"/>
        <v/>
      </c>
      <c r="AQ5" s="854" t="str">
        <f t="shared" ref="AQ5:AQ7" si="120">IF(AN5&gt;0.010999,AN5,"")</f>
        <v/>
      </c>
      <c r="AR5" s="855"/>
      <c r="AS5" s="856">
        <f t="shared" ref="AS5:AS12" si="121">AR5*1.66667</f>
        <v>0</v>
      </c>
      <c r="AT5" s="857" t="str">
        <f t="shared" si="37"/>
        <v>Case:80-1</v>
      </c>
      <c r="AU5" s="850" t="str">
        <f t="shared" si="38"/>
        <v>G-2200TU</v>
      </c>
      <c r="AV5" s="850">
        <f t="shared" si="39"/>
        <v>600</v>
      </c>
      <c r="AW5" s="858" t="str">
        <f t="shared" si="40"/>
        <v>1.0-1.4%</v>
      </c>
      <c r="AX5" s="858"/>
      <c r="AY5" s="859" t="str">
        <f>IF(AX5="","",IF(AU5="G-5300ME",VLOOKUP(AX5,$C$34:$G$47,2,FALSE),VLOOKUP(AX5,$C$34:$G$47,4,FALSE)))</f>
        <v/>
      </c>
      <c r="AZ5" s="853" t="str">
        <f>IF(AY5&gt;1.099%,"",(1.5%-AY5)*AV5)</f>
        <v/>
      </c>
      <c r="BA5" s="853" t="str">
        <f t="shared" si="41"/>
        <v/>
      </c>
      <c r="BB5" s="854" t="str">
        <f t="shared" ref="BB5" si="122">IF(AY5&gt;0.010999,AY5,"")</f>
        <v/>
      </c>
      <c r="BC5" s="855"/>
      <c r="BD5" s="856">
        <f t="shared" ref="BD5:BD12" si="123">BC5*1.66667</f>
        <v>0</v>
      </c>
      <c r="BE5" s="857" t="str">
        <f t="shared" si="44"/>
        <v>Case:80-1</v>
      </c>
      <c r="BF5" s="850" t="str">
        <f t="shared" si="45"/>
        <v>G-2200TU</v>
      </c>
      <c r="BG5" s="850">
        <f t="shared" si="46"/>
        <v>600</v>
      </c>
      <c r="BH5" s="858" t="str">
        <f t="shared" si="47"/>
        <v>1.0-1.4%</v>
      </c>
      <c r="BI5" s="858"/>
      <c r="BJ5" s="859" t="str">
        <f>IF(BI5="","",IF(BF5="G-5300ME",VLOOKUP(BI5,$C$34:$G$47,2,FALSE),VLOOKUP(BI5,$C$34:$G$47,4,FALSE)))</f>
        <v/>
      </c>
      <c r="BK5" s="853" t="str">
        <f>IF(BJ5&gt;1.099%,"",(1.5%-BJ5)*BG5)</f>
        <v/>
      </c>
      <c r="BL5" s="853" t="str">
        <f t="shared" si="48"/>
        <v/>
      </c>
      <c r="BM5" s="854" t="str">
        <f t="shared" ref="BM5" si="124">IF(BJ5&gt;0.010999,BJ5,"")</f>
        <v/>
      </c>
      <c r="BN5" s="855"/>
      <c r="BO5" s="856">
        <f t="shared" ref="BO5:BO12" si="125">BN5*1.66667</f>
        <v>0</v>
      </c>
      <c r="BP5" s="857" t="str">
        <f t="shared" si="51"/>
        <v>Case:80-1</v>
      </c>
      <c r="BQ5" s="850" t="str">
        <f t="shared" si="52"/>
        <v>G-2200TU</v>
      </c>
      <c r="BR5" s="850">
        <f t="shared" si="53"/>
        <v>600</v>
      </c>
      <c r="BS5" s="858" t="str">
        <f t="shared" si="54"/>
        <v>1.0-1.4%</v>
      </c>
      <c r="BT5" s="858"/>
      <c r="BU5" s="859" t="str">
        <f>IF(BT5="","",IF(BQ5="G-5300ME",VLOOKUP(BT5,$C$34:$G$47,2,FALSE),VLOOKUP(BT5,$C$34:$G$47,4,FALSE)))</f>
        <v/>
      </c>
      <c r="BV5" s="853" t="str">
        <f>IF(BU5&gt;1.099%,"",(1.5%-BU5)*BR5)</f>
        <v/>
      </c>
      <c r="BW5" s="853" t="str">
        <f t="shared" si="55"/>
        <v/>
      </c>
      <c r="BX5" s="854" t="str">
        <f t="shared" ref="BX5:BX6" si="126">IF(BU5&gt;0.010999,BU5,"")</f>
        <v/>
      </c>
      <c r="BY5" s="855"/>
      <c r="BZ5" s="856">
        <f t="shared" ref="BZ5:BZ12" si="127">BY5*1.66667</f>
        <v>0</v>
      </c>
      <c r="CA5" s="857" t="str">
        <f t="shared" si="58"/>
        <v>Case:80-1</v>
      </c>
      <c r="CB5" s="850" t="str">
        <f t="shared" si="59"/>
        <v>G-2200TU</v>
      </c>
      <c r="CC5" s="850">
        <f t="shared" si="60"/>
        <v>600</v>
      </c>
      <c r="CD5" s="858" t="str">
        <f t="shared" si="61"/>
        <v>1.0-1.4%</v>
      </c>
      <c r="CE5" s="858"/>
      <c r="CF5" s="859" t="str">
        <f>IF(CE5="","",IF(CB5="G-5300ME",VLOOKUP(CE5,$C$34:$G$47,2,FALSE),VLOOKUP(CE5,$C$34:$G$47,4,FALSE)))</f>
        <v/>
      </c>
      <c r="CG5" s="853" t="str">
        <f>IF(CF5&gt;1.099%,"",(1.5%-CF5)*CC5)</f>
        <v/>
      </c>
      <c r="CH5" s="853" t="str">
        <f t="shared" si="62"/>
        <v/>
      </c>
      <c r="CI5" s="854" t="str">
        <f t="shared" ref="CI5" si="128">IF(CF5&gt;0.010999,CF5,"")</f>
        <v/>
      </c>
      <c r="CJ5" s="855"/>
      <c r="CK5" s="856">
        <f t="shared" ref="CK5:CK12" si="129">CJ5*1.66667</f>
        <v>0</v>
      </c>
      <c r="CL5" s="857" t="str">
        <f t="shared" si="65"/>
        <v>Case:80-1</v>
      </c>
      <c r="CM5" s="850" t="str">
        <f t="shared" si="66"/>
        <v>G-2200TU</v>
      </c>
      <c r="CN5" s="850">
        <f t="shared" si="67"/>
        <v>600</v>
      </c>
      <c r="CO5" s="858" t="str">
        <f t="shared" si="68"/>
        <v>1.0-1.4%</v>
      </c>
      <c r="CP5" s="858"/>
      <c r="CQ5" s="859" t="str">
        <f>IF(CP5="","",IF(CM5="G-5300ME",VLOOKUP(CP5,$C$34:$G$47,2,FALSE),VLOOKUP(CP5,$C$34:$G$47,4,FALSE)))</f>
        <v/>
      </c>
      <c r="CR5" s="853" t="str">
        <f>IF(CQ5&gt;1.099%,"",(1.5%-CQ5)*CN5)</f>
        <v/>
      </c>
      <c r="CS5" s="853" t="str">
        <f t="shared" si="69"/>
        <v/>
      </c>
      <c r="CT5" s="854" t="str">
        <f t="shared" ref="CT5" si="130">IF(CQ5&gt;0.010999,CQ5,"")</f>
        <v/>
      </c>
      <c r="CU5" s="855"/>
      <c r="CV5" s="856">
        <f t="shared" ref="CV5:CV12" si="131">CU5*1.66667</f>
        <v>0</v>
      </c>
      <c r="CW5" s="857" t="str">
        <f t="shared" si="72"/>
        <v>Case:80-1</v>
      </c>
      <c r="CX5" s="850" t="str">
        <f t="shared" si="73"/>
        <v>G-2200TU</v>
      </c>
      <c r="CY5" s="850">
        <f t="shared" si="74"/>
        <v>600</v>
      </c>
      <c r="CZ5" s="858" t="str">
        <f t="shared" si="75"/>
        <v>1.0-1.4%</v>
      </c>
      <c r="DA5" s="858"/>
      <c r="DB5" s="859" t="str">
        <f>IF(DA5="","",IF(CX5="G-5300ME",VLOOKUP(DA5,$C$34:$G$47,2,FALSE),VLOOKUP(DA5,$C$34:$G$47,4,FALSE)))</f>
        <v/>
      </c>
      <c r="DC5" s="853" t="str">
        <f>IF(DB5&gt;1.099%,"",(1.5%-DB5)*CY5)</f>
        <v/>
      </c>
      <c r="DD5" s="853" t="str">
        <f t="shared" si="76"/>
        <v/>
      </c>
      <c r="DE5" s="854" t="str">
        <f t="shared" ref="DE5:DE6" si="132">IF(DB5&gt;0.010999,DB5,"")</f>
        <v/>
      </c>
      <c r="DF5" s="855"/>
      <c r="DG5" s="856">
        <f t="shared" ref="DG5:DG12" si="133">DF5*1.66667</f>
        <v>0</v>
      </c>
      <c r="DH5" s="857" t="str">
        <f t="shared" si="79"/>
        <v>Case:80-1</v>
      </c>
      <c r="DI5" s="850" t="str">
        <f t="shared" si="80"/>
        <v>G-2200TU</v>
      </c>
      <c r="DJ5" s="850">
        <f t="shared" si="81"/>
        <v>600</v>
      </c>
      <c r="DK5" s="858" t="str">
        <f t="shared" si="82"/>
        <v>1.0-1.4%</v>
      </c>
      <c r="DL5" s="858"/>
      <c r="DM5" s="859" t="str">
        <f>IF(DL5="","",IF(DI5="G-5300ME",VLOOKUP(DL5,$C$34:$G$47,2,FALSE),VLOOKUP(DL5,$C$34:$G$47,4,FALSE)))</f>
        <v/>
      </c>
      <c r="DN5" s="853" t="str">
        <f>IF(DM5&gt;1.099%,"",(1.5%-DM5)*DJ5)</f>
        <v/>
      </c>
      <c r="DO5" s="853" t="str">
        <f t="shared" si="83"/>
        <v/>
      </c>
      <c r="DP5" s="854" t="str">
        <f t="shared" ref="DP5:DP11" si="134">IF(DM5&gt;0.010999,DM5,"")</f>
        <v/>
      </c>
      <c r="DQ5" s="855"/>
      <c r="DR5" s="856">
        <f t="shared" ref="DR5:DR12" si="135">DQ5*1.66667</f>
        <v>0</v>
      </c>
      <c r="DS5" s="857" t="str">
        <f t="shared" si="86"/>
        <v>Case:80-1</v>
      </c>
      <c r="DT5" s="850" t="str">
        <f t="shared" si="87"/>
        <v>G-2200TU</v>
      </c>
      <c r="DU5" s="850">
        <f t="shared" si="88"/>
        <v>600</v>
      </c>
      <c r="DV5" s="858" t="str">
        <f t="shared" si="89"/>
        <v>1.0-1.4%</v>
      </c>
      <c r="DW5" s="858"/>
      <c r="DX5" s="859" t="str">
        <f>IF(DW5="","",IF(DT5="G-5300ME",VLOOKUP(DW5,$C$34:$G$47,2,FALSE),VLOOKUP(DW5,$C$34:$G$47,4,FALSE)))</f>
        <v/>
      </c>
      <c r="DY5" s="853" t="str">
        <f>IF(DX5&gt;1.099%,"",(1.5%-DX5)*DU5)</f>
        <v/>
      </c>
      <c r="DZ5" s="853" t="str">
        <f t="shared" si="90"/>
        <v/>
      </c>
      <c r="EA5" s="854" t="str">
        <f t="shared" ref="EA5:EA11" si="136">IF(DX5&gt;0.010999,DX5,"")</f>
        <v/>
      </c>
      <c r="EB5" s="855"/>
      <c r="EC5" s="856">
        <f t="shared" ref="EC5:EC12" si="137">EB5*1.66667</f>
        <v>0</v>
      </c>
      <c r="ED5" s="857" t="str">
        <f t="shared" si="93"/>
        <v>Case:80-1</v>
      </c>
      <c r="EE5" s="850" t="str">
        <f t="shared" si="94"/>
        <v>G-2200TU</v>
      </c>
      <c r="EF5" s="850">
        <f t="shared" si="95"/>
        <v>600</v>
      </c>
      <c r="EG5" s="858" t="str">
        <f t="shared" si="96"/>
        <v>1.0-1.4%</v>
      </c>
      <c r="EH5" s="858"/>
      <c r="EI5" s="859" t="str">
        <f>IF(EH5="","",IF(EE5="G-5300ME",VLOOKUP(EH5,$C$34:$G$47,2,FALSE),VLOOKUP(EH5,$C$34:$G$47,4,FALSE)))</f>
        <v/>
      </c>
      <c r="EJ5" s="853" t="str">
        <f>IF(EI5&gt;1.099%,"",(1.5%-EI5)*EF5)</f>
        <v/>
      </c>
      <c r="EK5" s="853" t="str">
        <f t="shared" si="97"/>
        <v/>
      </c>
      <c r="EL5" s="854" t="str">
        <f t="shared" ref="EL5:EL11" si="138">IF(EI5&gt;0.010999,EI5,"")</f>
        <v/>
      </c>
      <c r="EM5" s="855"/>
      <c r="EN5" s="856">
        <f t="shared" ref="EN5:EN12" si="139">EM5*1.66667</f>
        <v>0</v>
      </c>
      <c r="EO5" s="857" t="str">
        <f t="shared" si="100"/>
        <v>Case:80-1</v>
      </c>
      <c r="EP5" s="850" t="str">
        <f t="shared" si="101"/>
        <v>G-2200TU</v>
      </c>
      <c r="EQ5" s="850">
        <f t="shared" si="102"/>
        <v>600</v>
      </c>
      <c r="ER5" s="858" t="str">
        <f t="shared" si="103"/>
        <v>1.0-1.4%</v>
      </c>
      <c r="ES5" s="858"/>
      <c r="ET5" s="859" t="str">
        <f>IF(ES5="","",IF(EP5="G-5300ME",VLOOKUP(ES5,$C$34:$G$47,2,FALSE),VLOOKUP(ES5,$C$34:$G$47,4,FALSE)))</f>
        <v/>
      </c>
      <c r="EU5" s="853" t="str">
        <f>IF(ET5&gt;1.099%,"",(1.5%-ET5)*EQ5)</f>
        <v/>
      </c>
      <c r="EV5" s="853" t="str">
        <f t="shared" si="104"/>
        <v/>
      </c>
      <c r="EW5" s="854" t="str">
        <f t="shared" ref="EW5:EW11" si="140">IF(ET5&gt;0.010999,ET5,"")</f>
        <v/>
      </c>
      <c r="EX5" s="855"/>
      <c r="EY5" s="856">
        <f t="shared" ref="EY5:EY12" si="141">EX5*1.66667</f>
        <v>0</v>
      </c>
      <c r="EZ5" s="857" t="str">
        <f t="shared" si="107"/>
        <v>Case:80-1</v>
      </c>
      <c r="FA5" s="850" t="str">
        <f t="shared" si="108"/>
        <v>G-2200TU</v>
      </c>
      <c r="FB5" s="850">
        <f t="shared" si="109"/>
        <v>600</v>
      </c>
      <c r="FC5" s="858" t="str">
        <f t="shared" si="110"/>
        <v>1.0-1.4%</v>
      </c>
      <c r="FD5" s="858"/>
      <c r="FE5" s="859" t="str">
        <f>IF(FD5="","",IF(FA5="G-5300ME",VLOOKUP(FD5,$C$34:$G$47,2,FALSE),VLOOKUP(FD5,$C$34:$G$47,4,FALSE)))</f>
        <v/>
      </c>
      <c r="FF5" s="853" t="str">
        <f>IF(FE5&gt;1.099%,"",(1.5%-FE5)*FB5)</f>
        <v/>
      </c>
      <c r="FG5" s="853" t="str">
        <f t="shared" si="111"/>
        <v/>
      </c>
      <c r="FH5" s="854" t="str">
        <f t="shared" ref="FH5:FH11" si="142">IF(FE5&gt;0.010999,FE5,"")</f>
        <v/>
      </c>
      <c r="FI5" s="855"/>
      <c r="FJ5" s="856">
        <f t="shared" ref="FJ5:FJ12" si="143">FI5*1.66667</f>
        <v>0</v>
      </c>
    </row>
    <row r="6" spans="1:169">
      <c r="A6" s="1272" t="s">
        <v>295</v>
      </c>
      <c r="B6" s="849" t="s">
        <v>406</v>
      </c>
      <c r="C6" s="850" t="s">
        <v>238</v>
      </c>
      <c r="D6" s="850">
        <v>450</v>
      </c>
      <c r="E6" s="852" t="s">
        <v>405</v>
      </c>
      <c r="F6" s="852"/>
      <c r="G6" s="859" t="str">
        <f t="shared" ref="G6:G12" si="144">IF(F6="","",IF(C6="G-5300ME",VLOOKUP(F6,$C$34:$G$47,2,FALSE),VLOOKUP(F6,$C$34:$G$47,4,FALSE)))</f>
        <v/>
      </c>
      <c r="H6" s="853" t="str">
        <f t="shared" ref="H6:H12" si="145">IF(G6&gt;1.099%,"",(1.5%-G6)*D6)</f>
        <v/>
      </c>
      <c r="I6" s="853" t="str">
        <f t="shared" si="14"/>
        <v/>
      </c>
      <c r="J6" s="854" t="str">
        <f t="shared" si="114"/>
        <v/>
      </c>
      <c r="K6" s="855"/>
      <c r="L6" s="856">
        <f t="shared" si="115"/>
        <v>0</v>
      </c>
      <c r="M6" s="857" t="str">
        <f t="shared" si="16"/>
        <v>Man/Case:WB</v>
      </c>
      <c r="N6" s="850" t="str">
        <f t="shared" si="17"/>
        <v>G-2200TU</v>
      </c>
      <c r="O6" s="850">
        <f t="shared" si="18"/>
        <v>450</v>
      </c>
      <c r="P6" s="858" t="str">
        <f t="shared" si="19"/>
        <v>1.0-1.4%</v>
      </c>
      <c r="Q6" s="858"/>
      <c r="R6" s="859" t="str">
        <f t="shared" ref="R6:R11" si="146">IF(Q6="","",IF(N6="G-5300ME",VLOOKUP(Q6,$C$34:$G$47,2,FALSE),VLOOKUP(Q6,$C$34:$G$47,4,FALSE)))</f>
        <v/>
      </c>
      <c r="S6" s="853" t="str">
        <f t="shared" ref="S6:S12" si="147">IF(R6&gt;1.099%,"",(1.5%-R6)*O6)</f>
        <v/>
      </c>
      <c r="T6" s="853" t="str">
        <f t="shared" si="20"/>
        <v/>
      </c>
      <c r="U6" s="854"/>
      <c r="V6" s="855"/>
      <c r="W6" s="856">
        <f t="shared" si="117"/>
        <v>0</v>
      </c>
      <c r="X6" s="857" t="str">
        <f t="shared" si="23"/>
        <v>Man/Case:WB</v>
      </c>
      <c r="Y6" s="850" t="str">
        <f t="shared" si="24"/>
        <v>G-2200TU</v>
      </c>
      <c r="Z6" s="850">
        <f t="shared" si="25"/>
        <v>450</v>
      </c>
      <c r="AA6" s="858" t="str">
        <f t="shared" si="26"/>
        <v>1.0-1.4%</v>
      </c>
      <c r="AB6" s="858"/>
      <c r="AC6" s="859" t="str">
        <f t="shared" ref="AC6:AC11" si="148">IF(AB6="","",IF(Y6="G-5300ME",VLOOKUP(AB6,$C$34:$G$47,2,FALSE),VLOOKUP(AB6,$C$34:$G$47,4,FALSE)))</f>
        <v/>
      </c>
      <c r="AD6" s="853" t="str">
        <f t="shared" ref="AD6:AD12" si="149">IF(AC6&gt;1.099%,"",(1.5%-AC6)*Z6)</f>
        <v/>
      </c>
      <c r="AE6" s="853" t="str">
        <f t="shared" si="27"/>
        <v/>
      </c>
      <c r="AF6" s="854"/>
      <c r="AG6" s="855"/>
      <c r="AH6" s="856">
        <f t="shared" si="119"/>
        <v>0</v>
      </c>
      <c r="AI6" s="857" t="str">
        <f t="shared" si="30"/>
        <v>Man/Case:WB</v>
      </c>
      <c r="AJ6" s="850" t="str">
        <f t="shared" si="31"/>
        <v>G-2200TU</v>
      </c>
      <c r="AK6" s="850">
        <f t="shared" si="32"/>
        <v>450</v>
      </c>
      <c r="AL6" s="858" t="str">
        <f t="shared" si="33"/>
        <v>1.0-1.4%</v>
      </c>
      <c r="AM6" s="858"/>
      <c r="AN6" s="859" t="str">
        <f t="shared" ref="AN6:AN11" si="150">IF(AM6="","",IF(AJ6="G-5300ME",VLOOKUP(AM6,$C$34:$G$47,2,FALSE),VLOOKUP(AM6,$C$34:$G$47,4,FALSE)))</f>
        <v/>
      </c>
      <c r="AO6" s="853" t="str">
        <f t="shared" ref="AO6:AO12" si="151">IF(AN6&gt;1.099%,"",(1.5%-AN6)*AK6)</f>
        <v/>
      </c>
      <c r="AP6" s="853" t="str">
        <f t="shared" si="34"/>
        <v/>
      </c>
      <c r="AQ6" s="854" t="str">
        <f t="shared" si="120"/>
        <v/>
      </c>
      <c r="AR6" s="855"/>
      <c r="AS6" s="856">
        <f t="shared" si="121"/>
        <v>0</v>
      </c>
      <c r="AT6" s="857" t="str">
        <f t="shared" si="37"/>
        <v>Man/Case:WB</v>
      </c>
      <c r="AU6" s="850" t="str">
        <f t="shared" si="38"/>
        <v>G-2200TU</v>
      </c>
      <c r="AV6" s="850">
        <f t="shared" si="39"/>
        <v>450</v>
      </c>
      <c r="AW6" s="858" t="str">
        <f t="shared" si="40"/>
        <v>1.0-1.4%</v>
      </c>
      <c r="AX6" s="858"/>
      <c r="AY6" s="859" t="str">
        <f t="shared" ref="AY6:AY11" si="152">IF(AX6="","",IF(AU6="G-5300ME",VLOOKUP(AX6,$C$34:$G$47,2,FALSE),VLOOKUP(AX6,$C$34:$G$47,4,FALSE)))</f>
        <v/>
      </c>
      <c r="AZ6" s="853" t="str">
        <f t="shared" ref="AZ6:AZ12" si="153">IF(AY6&gt;1.099%,"",(1.5%-AY6)*AV6)</f>
        <v/>
      </c>
      <c r="BA6" s="853" t="str">
        <f t="shared" si="41"/>
        <v/>
      </c>
      <c r="BB6" s="854"/>
      <c r="BC6" s="855"/>
      <c r="BD6" s="856">
        <f t="shared" si="123"/>
        <v>0</v>
      </c>
      <c r="BE6" s="857" t="str">
        <f t="shared" si="44"/>
        <v>Man/Case:WB</v>
      </c>
      <c r="BF6" s="850" t="str">
        <f t="shared" si="45"/>
        <v>G-2200TU</v>
      </c>
      <c r="BG6" s="850">
        <f t="shared" si="46"/>
        <v>450</v>
      </c>
      <c r="BH6" s="858" t="str">
        <f t="shared" si="47"/>
        <v>1.0-1.4%</v>
      </c>
      <c r="BI6" s="858"/>
      <c r="BJ6" s="859" t="str">
        <f t="shared" ref="BJ6:BJ11" si="154">IF(BI6="","",IF(BF6="G-5300ME",VLOOKUP(BI6,$C$34:$G$47,2,FALSE),VLOOKUP(BI6,$C$34:$G$47,4,FALSE)))</f>
        <v/>
      </c>
      <c r="BK6" s="853" t="str">
        <f t="shared" ref="BK6:BK12" si="155">IF(BJ6&gt;1.099%,"",(1.5%-BJ6)*BG6)</f>
        <v/>
      </c>
      <c r="BL6" s="853" t="str">
        <f t="shared" si="48"/>
        <v/>
      </c>
      <c r="BM6" s="854"/>
      <c r="BN6" s="855"/>
      <c r="BO6" s="856">
        <f t="shared" si="125"/>
        <v>0</v>
      </c>
      <c r="BP6" s="857" t="str">
        <f t="shared" si="51"/>
        <v>Man/Case:WB</v>
      </c>
      <c r="BQ6" s="850" t="str">
        <f t="shared" si="52"/>
        <v>G-2200TU</v>
      </c>
      <c r="BR6" s="850">
        <f t="shared" si="53"/>
        <v>450</v>
      </c>
      <c r="BS6" s="858" t="str">
        <f t="shared" si="54"/>
        <v>1.0-1.4%</v>
      </c>
      <c r="BT6" s="858"/>
      <c r="BU6" s="859" t="str">
        <f t="shared" ref="BU6:BU11" si="156">IF(BT6="","",IF(BQ6="G-5300ME",VLOOKUP(BT6,$C$34:$G$47,2,FALSE),VLOOKUP(BT6,$C$34:$G$47,4,FALSE)))</f>
        <v/>
      </c>
      <c r="BV6" s="853" t="str">
        <f t="shared" ref="BV6:BV12" si="157">IF(BU6&gt;1.099%,"",(1.5%-BU6)*BR6)</f>
        <v/>
      </c>
      <c r="BW6" s="853" t="str">
        <f t="shared" si="55"/>
        <v/>
      </c>
      <c r="BX6" s="854" t="str">
        <f t="shared" si="126"/>
        <v/>
      </c>
      <c r="BY6" s="855"/>
      <c r="BZ6" s="856">
        <f t="shared" si="127"/>
        <v>0</v>
      </c>
      <c r="CA6" s="857" t="str">
        <f t="shared" si="58"/>
        <v>Man/Case:WB</v>
      </c>
      <c r="CB6" s="850" t="str">
        <f t="shared" si="59"/>
        <v>G-2200TU</v>
      </c>
      <c r="CC6" s="850">
        <f t="shared" si="60"/>
        <v>450</v>
      </c>
      <c r="CD6" s="858" t="str">
        <f t="shared" si="61"/>
        <v>1.0-1.4%</v>
      </c>
      <c r="CE6" s="858"/>
      <c r="CF6" s="859" t="str">
        <f t="shared" ref="CF6:CF11" si="158">IF(CE6="","",IF(CB6="G-5300ME",VLOOKUP(CE6,$C$34:$G$47,2,FALSE),VLOOKUP(CE6,$C$34:$G$47,4,FALSE)))</f>
        <v/>
      </c>
      <c r="CG6" s="853" t="str">
        <f t="shared" ref="CG6:CG12" si="159">IF(CF6&gt;1.099%,"",(1.5%-CF6)*CC6)</f>
        <v/>
      </c>
      <c r="CH6" s="853" t="str">
        <f t="shared" si="62"/>
        <v/>
      </c>
      <c r="CI6" s="854"/>
      <c r="CJ6" s="855"/>
      <c r="CK6" s="856">
        <f t="shared" si="129"/>
        <v>0</v>
      </c>
      <c r="CL6" s="857" t="str">
        <f t="shared" si="65"/>
        <v>Man/Case:WB</v>
      </c>
      <c r="CM6" s="850" t="str">
        <f t="shared" si="66"/>
        <v>G-2200TU</v>
      </c>
      <c r="CN6" s="850">
        <f t="shared" si="67"/>
        <v>450</v>
      </c>
      <c r="CO6" s="858" t="str">
        <f t="shared" si="68"/>
        <v>1.0-1.4%</v>
      </c>
      <c r="CP6" s="858"/>
      <c r="CQ6" s="859" t="str">
        <f t="shared" ref="CQ6:CQ11" si="160">IF(CP6="","",IF(CM6="G-5300ME",VLOOKUP(CP6,$C$34:$G$47,2,FALSE),VLOOKUP(CP6,$C$34:$G$47,4,FALSE)))</f>
        <v/>
      </c>
      <c r="CR6" s="853" t="str">
        <f t="shared" ref="CR6:CR12" si="161">IF(CQ6&gt;1.099%,"",(1.5%-CQ6)*CN6)</f>
        <v/>
      </c>
      <c r="CS6" s="853" t="str">
        <f t="shared" si="69"/>
        <v/>
      </c>
      <c r="CT6" s="854"/>
      <c r="CU6" s="855"/>
      <c r="CV6" s="856">
        <f t="shared" si="131"/>
        <v>0</v>
      </c>
      <c r="CW6" s="857" t="str">
        <f t="shared" si="72"/>
        <v>Man/Case:WB</v>
      </c>
      <c r="CX6" s="850" t="str">
        <f t="shared" si="73"/>
        <v>G-2200TU</v>
      </c>
      <c r="CY6" s="850">
        <f t="shared" si="74"/>
        <v>450</v>
      </c>
      <c r="CZ6" s="858" t="str">
        <f t="shared" si="75"/>
        <v>1.0-1.4%</v>
      </c>
      <c r="DA6" s="858"/>
      <c r="DB6" s="859" t="str">
        <f t="shared" ref="DB6:DB11" si="162">IF(DA6="","",IF(CX6="G-5300ME",VLOOKUP(DA6,$C$34:$G$47,2,FALSE),VLOOKUP(DA6,$C$34:$G$47,4,FALSE)))</f>
        <v/>
      </c>
      <c r="DC6" s="853" t="str">
        <f t="shared" ref="DC6:DC12" si="163">IF(DB6&gt;1.099%,"",(1.5%-DB6)*CY6)</f>
        <v/>
      </c>
      <c r="DD6" s="853" t="str">
        <f t="shared" si="76"/>
        <v/>
      </c>
      <c r="DE6" s="854" t="str">
        <f t="shared" si="132"/>
        <v/>
      </c>
      <c r="DF6" s="855"/>
      <c r="DG6" s="856">
        <f t="shared" si="133"/>
        <v>0</v>
      </c>
      <c r="DH6" s="857" t="str">
        <f t="shared" si="79"/>
        <v>Man/Case:WB</v>
      </c>
      <c r="DI6" s="850" t="str">
        <f t="shared" si="80"/>
        <v>G-2200TU</v>
      </c>
      <c r="DJ6" s="850">
        <f t="shared" si="81"/>
        <v>450</v>
      </c>
      <c r="DK6" s="858" t="str">
        <f t="shared" si="82"/>
        <v>1.0-1.4%</v>
      </c>
      <c r="DL6" s="858"/>
      <c r="DM6" s="859" t="str">
        <f t="shared" ref="DM6:DM11" si="164">IF(DL6="","",IF(DI6="G-5300ME",VLOOKUP(DL6,$C$34:$G$47,2,FALSE),VLOOKUP(DL6,$C$34:$G$47,4,FALSE)))</f>
        <v/>
      </c>
      <c r="DN6" s="853" t="str">
        <f t="shared" ref="DN6:DN12" si="165">IF(DM6&gt;1.099%,"",(1.5%-DM6)*DJ6)</f>
        <v/>
      </c>
      <c r="DO6" s="853" t="str">
        <f t="shared" si="83"/>
        <v/>
      </c>
      <c r="DP6" s="854" t="str">
        <f t="shared" si="134"/>
        <v/>
      </c>
      <c r="DQ6" s="855"/>
      <c r="DR6" s="856">
        <f t="shared" si="135"/>
        <v>0</v>
      </c>
      <c r="DS6" s="857" t="str">
        <f t="shared" si="86"/>
        <v>Man/Case:WB</v>
      </c>
      <c r="DT6" s="850" t="str">
        <f t="shared" si="87"/>
        <v>G-2200TU</v>
      </c>
      <c r="DU6" s="850">
        <f t="shared" si="88"/>
        <v>450</v>
      </c>
      <c r="DV6" s="858" t="str">
        <f t="shared" si="89"/>
        <v>1.0-1.4%</v>
      </c>
      <c r="DW6" s="858"/>
      <c r="DX6" s="859" t="str">
        <f t="shared" ref="DX6:DX11" si="166">IF(DW6="","",IF(DT6="G-5300ME",VLOOKUP(DW6,$C$34:$G$47,2,FALSE),VLOOKUP(DW6,$C$34:$G$47,4,FALSE)))</f>
        <v/>
      </c>
      <c r="DY6" s="853" t="str">
        <f t="shared" ref="DY6:DY12" si="167">IF(DX6&gt;1.099%,"",(1.5%-DX6)*DU6)</f>
        <v/>
      </c>
      <c r="DZ6" s="853" t="str">
        <f t="shared" si="90"/>
        <v/>
      </c>
      <c r="EA6" s="854" t="str">
        <f t="shared" si="136"/>
        <v/>
      </c>
      <c r="EB6" s="855"/>
      <c r="EC6" s="856">
        <f t="shared" si="137"/>
        <v>0</v>
      </c>
      <c r="ED6" s="857" t="str">
        <f t="shared" si="93"/>
        <v>Man/Case:WB</v>
      </c>
      <c r="EE6" s="850" t="str">
        <f t="shared" si="94"/>
        <v>G-2200TU</v>
      </c>
      <c r="EF6" s="850">
        <f t="shared" si="95"/>
        <v>450</v>
      </c>
      <c r="EG6" s="858" t="str">
        <f t="shared" si="96"/>
        <v>1.0-1.4%</v>
      </c>
      <c r="EH6" s="858"/>
      <c r="EI6" s="859" t="str">
        <f t="shared" ref="EI6:EI11" si="168">IF(EH6="","",IF(EE6="G-5300ME",VLOOKUP(EH6,$C$34:$G$47,2,FALSE),VLOOKUP(EH6,$C$34:$G$47,4,FALSE)))</f>
        <v/>
      </c>
      <c r="EJ6" s="853" t="str">
        <f t="shared" ref="EJ6:EJ12" si="169">IF(EI6&gt;1.099%,"",(1.5%-EI6)*EF6)</f>
        <v/>
      </c>
      <c r="EK6" s="853" t="str">
        <f t="shared" si="97"/>
        <v/>
      </c>
      <c r="EL6" s="854" t="str">
        <f t="shared" si="138"/>
        <v/>
      </c>
      <c r="EM6" s="855"/>
      <c r="EN6" s="856">
        <f t="shared" si="139"/>
        <v>0</v>
      </c>
      <c r="EO6" s="857" t="str">
        <f t="shared" si="100"/>
        <v>Man/Case:WB</v>
      </c>
      <c r="EP6" s="850" t="str">
        <f t="shared" si="101"/>
        <v>G-2200TU</v>
      </c>
      <c r="EQ6" s="850">
        <f t="shared" si="102"/>
        <v>450</v>
      </c>
      <c r="ER6" s="858" t="str">
        <f t="shared" si="103"/>
        <v>1.0-1.4%</v>
      </c>
      <c r="ES6" s="858"/>
      <c r="ET6" s="859" t="str">
        <f t="shared" ref="ET6:ET11" si="170">IF(ES6="","",IF(EP6="G-5300ME",VLOOKUP(ES6,$C$34:$G$47,2,FALSE),VLOOKUP(ES6,$C$34:$G$47,4,FALSE)))</f>
        <v/>
      </c>
      <c r="EU6" s="853" t="str">
        <f t="shared" ref="EU6:EU12" si="171">IF(ET6&gt;1.099%,"",(1.5%-ET6)*EQ6)</f>
        <v/>
      </c>
      <c r="EV6" s="853" t="str">
        <f t="shared" si="104"/>
        <v/>
      </c>
      <c r="EW6" s="854" t="str">
        <f t="shared" si="140"/>
        <v/>
      </c>
      <c r="EX6" s="855"/>
      <c r="EY6" s="856">
        <f t="shared" si="141"/>
        <v>0</v>
      </c>
      <c r="EZ6" s="857" t="str">
        <f t="shared" si="107"/>
        <v>Man/Case:WB</v>
      </c>
      <c r="FA6" s="850" t="str">
        <f t="shared" si="108"/>
        <v>G-2200TU</v>
      </c>
      <c r="FB6" s="850">
        <f t="shared" si="109"/>
        <v>450</v>
      </c>
      <c r="FC6" s="858" t="str">
        <f t="shared" si="110"/>
        <v>1.0-1.4%</v>
      </c>
      <c r="FD6" s="858"/>
      <c r="FE6" s="859" t="str">
        <f t="shared" ref="FE6:FE11" si="172">IF(FD6="","",IF(FA6="G-5300ME",VLOOKUP(FD6,$C$34:$G$47,2,FALSE),VLOOKUP(FD6,$C$34:$G$47,4,FALSE)))</f>
        <v/>
      </c>
      <c r="FF6" s="853" t="str">
        <f t="shared" ref="FF6:FF12" si="173">IF(FE6&gt;1.099%,"",(1.5%-FE6)*FB6)</f>
        <v/>
      </c>
      <c r="FG6" s="853" t="str">
        <f t="shared" si="111"/>
        <v/>
      </c>
      <c r="FH6" s="854" t="str">
        <f t="shared" si="142"/>
        <v/>
      </c>
      <c r="FI6" s="855"/>
      <c r="FJ6" s="856">
        <f t="shared" si="143"/>
        <v>0</v>
      </c>
    </row>
    <row r="7" spans="1:169">
      <c r="A7" s="1272" t="s">
        <v>236</v>
      </c>
      <c r="B7" s="849" t="s">
        <v>407</v>
      </c>
      <c r="C7" s="850" t="s">
        <v>238</v>
      </c>
      <c r="D7" s="850">
        <v>860</v>
      </c>
      <c r="E7" s="852" t="s">
        <v>405</v>
      </c>
      <c r="F7" s="852"/>
      <c r="G7" s="859" t="str">
        <f t="shared" si="144"/>
        <v/>
      </c>
      <c r="H7" s="853" t="str">
        <f t="shared" si="145"/>
        <v/>
      </c>
      <c r="I7" s="853" t="str">
        <f t="shared" si="14"/>
        <v/>
      </c>
      <c r="J7" s="854" t="str">
        <f t="shared" si="114"/>
        <v/>
      </c>
      <c r="K7" s="855"/>
      <c r="L7" s="856">
        <f t="shared" si="115"/>
        <v>0</v>
      </c>
      <c r="M7" s="857" t="str">
        <f t="shared" si="16"/>
        <v>Carrier:BD24</v>
      </c>
      <c r="N7" s="850" t="str">
        <f t="shared" si="17"/>
        <v>G-2200TU</v>
      </c>
      <c r="O7" s="850">
        <f t="shared" si="18"/>
        <v>860</v>
      </c>
      <c r="P7" s="858" t="str">
        <f t="shared" si="19"/>
        <v>1.0-1.4%</v>
      </c>
      <c r="Q7" s="858"/>
      <c r="R7" s="859" t="str">
        <f t="shared" si="146"/>
        <v/>
      </c>
      <c r="S7" s="853" t="str">
        <f t="shared" si="147"/>
        <v/>
      </c>
      <c r="T7" s="853" t="str">
        <f t="shared" si="20"/>
        <v/>
      </c>
      <c r="U7" s="854" t="str">
        <f t="shared" si="116"/>
        <v/>
      </c>
      <c r="V7" s="855"/>
      <c r="W7" s="856">
        <f t="shared" si="117"/>
        <v>0</v>
      </c>
      <c r="X7" s="857" t="str">
        <f t="shared" si="23"/>
        <v>Carrier:BD24</v>
      </c>
      <c r="Y7" s="850" t="str">
        <f t="shared" si="24"/>
        <v>G-2200TU</v>
      </c>
      <c r="Z7" s="850">
        <f t="shared" si="25"/>
        <v>860</v>
      </c>
      <c r="AA7" s="858" t="str">
        <f t="shared" si="26"/>
        <v>1.0-1.4%</v>
      </c>
      <c r="AB7" s="858"/>
      <c r="AC7" s="859" t="str">
        <f t="shared" si="148"/>
        <v/>
      </c>
      <c r="AD7" s="853" t="str">
        <f t="shared" si="149"/>
        <v/>
      </c>
      <c r="AE7" s="853" t="str">
        <f t="shared" si="27"/>
        <v/>
      </c>
      <c r="AF7" s="854" t="str">
        <f t="shared" ref="AF7:AF10" si="174">IF(AC7&gt;0.010999,AC7,"")</f>
        <v/>
      </c>
      <c r="AG7" s="855"/>
      <c r="AH7" s="856">
        <f t="shared" si="119"/>
        <v>0</v>
      </c>
      <c r="AI7" s="857" t="str">
        <f t="shared" si="30"/>
        <v>Carrier:BD24</v>
      </c>
      <c r="AJ7" s="850" t="str">
        <f t="shared" si="31"/>
        <v>G-2200TU</v>
      </c>
      <c r="AK7" s="850">
        <f t="shared" si="32"/>
        <v>860</v>
      </c>
      <c r="AL7" s="858" t="str">
        <f t="shared" si="33"/>
        <v>1.0-1.4%</v>
      </c>
      <c r="AM7" s="858"/>
      <c r="AN7" s="859" t="str">
        <f t="shared" si="150"/>
        <v/>
      </c>
      <c r="AO7" s="853" t="str">
        <f t="shared" si="151"/>
        <v/>
      </c>
      <c r="AP7" s="853" t="str">
        <f t="shared" si="34"/>
        <v/>
      </c>
      <c r="AQ7" s="854" t="str">
        <f t="shared" si="120"/>
        <v/>
      </c>
      <c r="AR7" s="855"/>
      <c r="AS7" s="856">
        <f t="shared" si="121"/>
        <v>0</v>
      </c>
      <c r="AT7" s="857" t="str">
        <f t="shared" si="37"/>
        <v>Carrier:BD24</v>
      </c>
      <c r="AU7" s="850" t="str">
        <f t="shared" si="38"/>
        <v>G-2200TU</v>
      </c>
      <c r="AV7" s="850">
        <f t="shared" si="39"/>
        <v>860</v>
      </c>
      <c r="AW7" s="858" t="str">
        <f t="shared" si="40"/>
        <v>1.0-1.4%</v>
      </c>
      <c r="AX7" s="858"/>
      <c r="AY7" s="859" t="str">
        <f t="shared" si="152"/>
        <v/>
      </c>
      <c r="AZ7" s="853" t="str">
        <f t="shared" si="153"/>
        <v/>
      </c>
      <c r="BA7" s="853" t="str">
        <f t="shared" si="41"/>
        <v/>
      </c>
      <c r="BB7" s="854" t="str">
        <f t="shared" ref="BB7:BB10" si="175">IF(AY7&gt;0.010999,AY7,"")</f>
        <v/>
      </c>
      <c r="BC7" s="855"/>
      <c r="BD7" s="856">
        <f t="shared" si="123"/>
        <v>0</v>
      </c>
      <c r="BE7" s="857" t="str">
        <f t="shared" si="44"/>
        <v>Carrier:BD24</v>
      </c>
      <c r="BF7" s="850" t="str">
        <f t="shared" si="45"/>
        <v>G-2200TU</v>
      </c>
      <c r="BG7" s="850">
        <f t="shared" si="46"/>
        <v>860</v>
      </c>
      <c r="BH7" s="858" t="str">
        <f t="shared" si="47"/>
        <v>1.0-1.4%</v>
      </c>
      <c r="BI7" s="858"/>
      <c r="BJ7" s="859" t="str">
        <f t="shared" si="154"/>
        <v/>
      </c>
      <c r="BK7" s="853" t="str">
        <f t="shared" si="155"/>
        <v/>
      </c>
      <c r="BL7" s="853" t="str">
        <f t="shared" si="48"/>
        <v/>
      </c>
      <c r="BM7" s="854" t="str">
        <f t="shared" ref="BM7:BM10" si="176">IF(BJ7&gt;0.010999,BJ7,"")</f>
        <v/>
      </c>
      <c r="BN7" s="855"/>
      <c r="BO7" s="856">
        <f t="shared" si="125"/>
        <v>0</v>
      </c>
      <c r="BP7" s="857" t="str">
        <f t="shared" si="51"/>
        <v>Carrier:BD24</v>
      </c>
      <c r="BQ7" s="850" t="str">
        <f t="shared" si="52"/>
        <v>G-2200TU</v>
      </c>
      <c r="BR7" s="850">
        <f t="shared" si="53"/>
        <v>860</v>
      </c>
      <c r="BS7" s="858" t="str">
        <f t="shared" si="54"/>
        <v>1.0-1.4%</v>
      </c>
      <c r="BT7" s="858"/>
      <c r="BU7" s="859" t="str">
        <f t="shared" si="156"/>
        <v/>
      </c>
      <c r="BV7" s="853" t="str">
        <f t="shared" si="157"/>
        <v/>
      </c>
      <c r="BW7" s="853" t="str">
        <f t="shared" si="55"/>
        <v/>
      </c>
      <c r="BX7" s="854" t="str">
        <f t="shared" ref="BX7:BX11" si="177">IF(BU7&gt;0.010999,BU7,"")</f>
        <v/>
      </c>
      <c r="BY7" s="855"/>
      <c r="BZ7" s="856">
        <f t="shared" si="127"/>
        <v>0</v>
      </c>
      <c r="CA7" s="857" t="str">
        <f t="shared" si="58"/>
        <v>Carrier:BD24</v>
      </c>
      <c r="CB7" s="850" t="str">
        <f t="shared" si="59"/>
        <v>G-2200TU</v>
      </c>
      <c r="CC7" s="850">
        <f t="shared" si="60"/>
        <v>860</v>
      </c>
      <c r="CD7" s="858" t="str">
        <f t="shared" si="61"/>
        <v>1.0-1.4%</v>
      </c>
      <c r="CE7" s="858"/>
      <c r="CF7" s="859" t="str">
        <f t="shared" si="158"/>
        <v/>
      </c>
      <c r="CG7" s="853" t="str">
        <f t="shared" si="159"/>
        <v/>
      </c>
      <c r="CH7" s="853" t="str">
        <f t="shared" si="62"/>
        <v/>
      </c>
      <c r="CI7" s="854" t="str">
        <f t="shared" ref="CI7:CI10" si="178">IF(CF7&gt;0.010999,CF7,"")</f>
        <v/>
      </c>
      <c r="CJ7" s="855"/>
      <c r="CK7" s="856">
        <f t="shared" si="129"/>
        <v>0</v>
      </c>
      <c r="CL7" s="857" t="str">
        <f t="shared" si="65"/>
        <v>Carrier:BD24</v>
      </c>
      <c r="CM7" s="850" t="str">
        <f t="shared" si="66"/>
        <v>G-2200TU</v>
      </c>
      <c r="CN7" s="850">
        <f t="shared" si="67"/>
        <v>860</v>
      </c>
      <c r="CO7" s="858" t="str">
        <f t="shared" si="68"/>
        <v>1.0-1.4%</v>
      </c>
      <c r="CP7" s="858"/>
      <c r="CQ7" s="859" t="str">
        <f t="shared" si="160"/>
        <v/>
      </c>
      <c r="CR7" s="853" t="str">
        <f t="shared" si="161"/>
        <v/>
      </c>
      <c r="CS7" s="853" t="str">
        <f t="shared" si="69"/>
        <v/>
      </c>
      <c r="CT7" s="854" t="str">
        <f t="shared" ref="CT7:CT10" si="179">IF(CQ7&gt;0.010999,CQ7,"")</f>
        <v/>
      </c>
      <c r="CU7" s="855"/>
      <c r="CV7" s="856">
        <f t="shared" si="131"/>
        <v>0</v>
      </c>
      <c r="CW7" s="857" t="str">
        <f t="shared" si="72"/>
        <v>Carrier:BD24</v>
      </c>
      <c r="CX7" s="850" t="str">
        <f t="shared" si="73"/>
        <v>G-2200TU</v>
      </c>
      <c r="CY7" s="850">
        <f t="shared" si="74"/>
        <v>860</v>
      </c>
      <c r="CZ7" s="858" t="str">
        <f t="shared" si="75"/>
        <v>1.0-1.4%</v>
      </c>
      <c r="DA7" s="858"/>
      <c r="DB7" s="859" t="str">
        <f t="shared" si="162"/>
        <v/>
      </c>
      <c r="DC7" s="853" t="str">
        <f t="shared" si="163"/>
        <v/>
      </c>
      <c r="DD7" s="853" t="str">
        <f t="shared" si="76"/>
        <v/>
      </c>
      <c r="DE7" s="854" t="str">
        <f t="shared" ref="DE7:DE11" si="180">IF(DB7&gt;0.010999,DB7,"")</f>
        <v/>
      </c>
      <c r="DF7" s="855"/>
      <c r="DG7" s="856">
        <f t="shared" si="133"/>
        <v>0</v>
      </c>
      <c r="DH7" s="857" t="str">
        <f t="shared" si="79"/>
        <v>Carrier:BD24</v>
      </c>
      <c r="DI7" s="850" t="str">
        <f t="shared" si="80"/>
        <v>G-2200TU</v>
      </c>
      <c r="DJ7" s="850">
        <f t="shared" si="81"/>
        <v>860</v>
      </c>
      <c r="DK7" s="858" t="str">
        <f t="shared" si="82"/>
        <v>1.0-1.4%</v>
      </c>
      <c r="DL7" s="858"/>
      <c r="DM7" s="859" t="str">
        <f t="shared" si="164"/>
        <v/>
      </c>
      <c r="DN7" s="853" t="str">
        <f t="shared" si="165"/>
        <v/>
      </c>
      <c r="DO7" s="853" t="str">
        <f t="shared" si="83"/>
        <v/>
      </c>
      <c r="DP7" s="854" t="str">
        <f t="shared" si="134"/>
        <v/>
      </c>
      <c r="DQ7" s="855"/>
      <c r="DR7" s="856">
        <f t="shared" si="135"/>
        <v>0</v>
      </c>
      <c r="DS7" s="857" t="str">
        <f t="shared" si="86"/>
        <v>Carrier:BD24</v>
      </c>
      <c r="DT7" s="850" t="str">
        <f t="shared" si="87"/>
        <v>G-2200TU</v>
      </c>
      <c r="DU7" s="850">
        <f t="shared" si="88"/>
        <v>860</v>
      </c>
      <c r="DV7" s="858" t="str">
        <f t="shared" si="89"/>
        <v>1.0-1.4%</v>
      </c>
      <c r="DW7" s="858"/>
      <c r="DX7" s="859" t="str">
        <f t="shared" si="166"/>
        <v/>
      </c>
      <c r="DY7" s="853" t="str">
        <f t="shared" si="167"/>
        <v/>
      </c>
      <c r="DZ7" s="853" t="str">
        <f t="shared" si="90"/>
        <v/>
      </c>
      <c r="EA7" s="854" t="str">
        <f t="shared" si="136"/>
        <v/>
      </c>
      <c r="EB7" s="855"/>
      <c r="EC7" s="856">
        <f t="shared" si="137"/>
        <v>0</v>
      </c>
      <c r="ED7" s="857" t="str">
        <f t="shared" si="93"/>
        <v>Carrier:BD24</v>
      </c>
      <c r="EE7" s="850" t="str">
        <f t="shared" si="94"/>
        <v>G-2200TU</v>
      </c>
      <c r="EF7" s="850">
        <f t="shared" si="95"/>
        <v>860</v>
      </c>
      <c r="EG7" s="858" t="str">
        <f t="shared" si="96"/>
        <v>1.0-1.4%</v>
      </c>
      <c r="EH7" s="858"/>
      <c r="EI7" s="859" t="str">
        <f t="shared" si="168"/>
        <v/>
      </c>
      <c r="EJ7" s="853" t="str">
        <f t="shared" si="169"/>
        <v/>
      </c>
      <c r="EK7" s="853" t="str">
        <f t="shared" si="97"/>
        <v/>
      </c>
      <c r="EL7" s="854" t="str">
        <f t="shared" si="138"/>
        <v/>
      </c>
      <c r="EM7" s="855"/>
      <c r="EN7" s="856">
        <f t="shared" si="139"/>
        <v>0</v>
      </c>
      <c r="EO7" s="857" t="str">
        <f t="shared" si="100"/>
        <v>Carrier:BD24</v>
      </c>
      <c r="EP7" s="850" t="str">
        <f t="shared" si="101"/>
        <v>G-2200TU</v>
      </c>
      <c r="EQ7" s="850">
        <f t="shared" si="102"/>
        <v>860</v>
      </c>
      <c r="ER7" s="858" t="str">
        <f t="shared" si="103"/>
        <v>1.0-1.4%</v>
      </c>
      <c r="ES7" s="858"/>
      <c r="ET7" s="859" t="str">
        <f t="shared" si="170"/>
        <v/>
      </c>
      <c r="EU7" s="853" t="str">
        <f t="shared" si="171"/>
        <v/>
      </c>
      <c r="EV7" s="853" t="str">
        <f t="shared" si="104"/>
        <v/>
      </c>
      <c r="EW7" s="854" t="str">
        <f t="shared" si="140"/>
        <v/>
      </c>
      <c r="EX7" s="855"/>
      <c r="EY7" s="856">
        <f t="shared" si="141"/>
        <v>0</v>
      </c>
      <c r="EZ7" s="857" t="str">
        <f t="shared" si="107"/>
        <v>Carrier:BD24</v>
      </c>
      <c r="FA7" s="850" t="str">
        <f t="shared" si="108"/>
        <v>G-2200TU</v>
      </c>
      <c r="FB7" s="850">
        <f t="shared" si="109"/>
        <v>860</v>
      </c>
      <c r="FC7" s="858" t="str">
        <f t="shared" si="110"/>
        <v>1.0-1.4%</v>
      </c>
      <c r="FD7" s="858"/>
      <c r="FE7" s="859" t="str">
        <f t="shared" si="172"/>
        <v/>
      </c>
      <c r="FF7" s="853" t="str">
        <f t="shared" si="173"/>
        <v/>
      </c>
      <c r="FG7" s="853" t="str">
        <f t="shared" si="111"/>
        <v/>
      </c>
      <c r="FH7" s="854" t="str">
        <f t="shared" si="142"/>
        <v/>
      </c>
      <c r="FI7" s="855"/>
      <c r="FJ7" s="856">
        <f t="shared" si="143"/>
        <v>0</v>
      </c>
    </row>
    <row r="8" spans="1:169">
      <c r="A8" s="1272" t="s">
        <v>248</v>
      </c>
      <c r="B8" s="849" t="s">
        <v>408</v>
      </c>
      <c r="C8" s="850" t="s">
        <v>238</v>
      </c>
      <c r="D8" s="850">
        <v>590</v>
      </c>
      <c r="E8" s="852" t="s">
        <v>405</v>
      </c>
      <c r="F8" s="852"/>
      <c r="G8" s="859" t="str">
        <f t="shared" si="144"/>
        <v/>
      </c>
      <c r="H8" s="853" t="str">
        <f t="shared" si="145"/>
        <v/>
      </c>
      <c r="I8" s="853" t="str">
        <f t="shared" si="14"/>
        <v/>
      </c>
      <c r="J8" s="854" t="str">
        <f t="shared" si="114"/>
        <v/>
      </c>
      <c r="K8" s="855"/>
      <c r="L8" s="856">
        <f t="shared" si="115"/>
        <v>0</v>
      </c>
      <c r="M8" s="857" t="str">
        <f t="shared" si="16"/>
        <v>Cap:A&amp;B</v>
      </c>
      <c r="N8" s="850" t="str">
        <f t="shared" si="17"/>
        <v>G-2200TU</v>
      </c>
      <c r="O8" s="850">
        <f t="shared" si="18"/>
        <v>590</v>
      </c>
      <c r="P8" s="858" t="str">
        <f t="shared" si="19"/>
        <v>1.0-1.4%</v>
      </c>
      <c r="Q8" s="858"/>
      <c r="R8" s="859" t="str">
        <f t="shared" si="146"/>
        <v/>
      </c>
      <c r="S8" s="853" t="str">
        <f t="shared" si="147"/>
        <v/>
      </c>
      <c r="T8" s="853" t="str">
        <f t="shared" si="20"/>
        <v/>
      </c>
      <c r="U8" s="854" t="str">
        <f t="shared" si="116"/>
        <v/>
      </c>
      <c r="V8" s="855"/>
      <c r="W8" s="856">
        <f t="shared" si="117"/>
        <v>0</v>
      </c>
      <c r="X8" s="857" t="str">
        <f t="shared" si="23"/>
        <v>Cap:A&amp;B</v>
      </c>
      <c r="Y8" s="850" t="str">
        <f t="shared" si="24"/>
        <v>G-2200TU</v>
      </c>
      <c r="Z8" s="850">
        <f t="shared" si="25"/>
        <v>590</v>
      </c>
      <c r="AA8" s="858" t="str">
        <f t="shared" si="26"/>
        <v>1.0-1.4%</v>
      </c>
      <c r="AB8" s="858"/>
      <c r="AC8" s="859" t="str">
        <f t="shared" si="148"/>
        <v/>
      </c>
      <c r="AD8" s="853" t="str">
        <f t="shared" si="149"/>
        <v/>
      </c>
      <c r="AE8" s="853" t="str">
        <f t="shared" si="27"/>
        <v/>
      </c>
      <c r="AF8" s="854" t="str">
        <f t="shared" si="174"/>
        <v/>
      </c>
      <c r="AG8" s="855"/>
      <c r="AH8" s="856">
        <f t="shared" si="119"/>
        <v>0</v>
      </c>
      <c r="AI8" s="857" t="str">
        <f t="shared" si="30"/>
        <v>Cap:A&amp;B</v>
      </c>
      <c r="AJ8" s="850" t="str">
        <f t="shared" si="31"/>
        <v>G-2200TU</v>
      </c>
      <c r="AK8" s="850">
        <f t="shared" si="32"/>
        <v>590</v>
      </c>
      <c r="AL8" s="858" t="str">
        <f t="shared" si="33"/>
        <v>1.0-1.4%</v>
      </c>
      <c r="AM8" s="858"/>
      <c r="AN8" s="859" t="str">
        <f t="shared" si="150"/>
        <v/>
      </c>
      <c r="AO8" s="853" t="str">
        <f t="shared" si="151"/>
        <v/>
      </c>
      <c r="AP8" s="853" t="str">
        <f t="shared" si="34"/>
        <v/>
      </c>
      <c r="AQ8" s="854" t="str">
        <f t="shared" ref="AQ8:AQ11" si="181">IF(AN8&gt;0.010999,AN8,"")</f>
        <v/>
      </c>
      <c r="AR8" s="855"/>
      <c r="AS8" s="856">
        <f t="shared" si="121"/>
        <v>0</v>
      </c>
      <c r="AT8" s="857" t="str">
        <f t="shared" si="37"/>
        <v>Cap:A&amp;B</v>
      </c>
      <c r="AU8" s="850" t="str">
        <f t="shared" si="38"/>
        <v>G-2200TU</v>
      </c>
      <c r="AV8" s="850">
        <f t="shared" si="39"/>
        <v>590</v>
      </c>
      <c r="AW8" s="858" t="str">
        <f t="shared" si="40"/>
        <v>1.0-1.4%</v>
      </c>
      <c r="AX8" s="858"/>
      <c r="AY8" s="859" t="str">
        <f t="shared" si="152"/>
        <v/>
      </c>
      <c r="AZ8" s="853" t="str">
        <f t="shared" si="153"/>
        <v/>
      </c>
      <c r="BA8" s="853" t="str">
        <f t="shared" si="41"/>
        <v/>
      </c>
      <c r="BB8" s="854" t="str">
        <f t="shared" si="175"/>
        <v/>
      </c>
      <c r="BC8" s="855"/>
      <c r="BD8" s="856">
        <f t="shared" si="123"/>
        <v>0</v>
      </c>
      <c r="BE8" s="857" t="str">
        <f t="shared" si="44"/>
        <v>Cap:A&amp;B</v>
      </c>
      <c r="BF8" s="850" t="str">
        <f t="shared" si="45"/>
        <v>G-2200TU</v>
      </c>
      <c r="BG8" s="850">
        <f t="shared" si="46"/>
        <v>590</v>
      </c>
      <c r="BH8" s="858" t="str">
        <f t="shared" si="47"/>
        <v>1.0-1.4%</v>
      </c>
      <c r="BI8" s="858"/>
      <c r="BJ8" s="859" t="str">
        <f t="shared" si="154"/>
        <v/>
      </c>
      <c r="BK8" s="853" t="str">
        <f t="shared" si="155"/>
        <v/>
      </c>
      <c r="BL8" s="853" t="str">
        <f t="shared" si="48"/>
        <v/>
      </c>
      <c r="BM8" s="854" t="str">
        <f t="shared" si="176"/>
        <v/>
      </c>
      <c r="BN8" s="855"/>
      <c r="BO8" s="856">
        <f t="shared" si="125"/>
        <v>0</v>
      </c>
      <c r="BP8" s="857" t="str">
        <f t="shared" si="51"/>
        <v>Cap:A&amp;B</v>
      </c>
      <c r="BQ8" s="850" t="str">
        <f t="shared" si="52"/>
        <v>G-2200TU</v>
      </c>
      <c r="BR8" s="850">
        <f t="shared" si="53"/>
        <v>590</v>
      </c>
      <c r="BS8" s="858" t="str">
        <f t="shared" si="54"/>
        <v>1.0-1.4%</v>
      </c>
      <c r="BT8" s="858"/>
      <c r="BU8" s="859" t="str">
        <f t="shared" si="156"/>
        <v/>
      </c>
      <c r="BV8" s="853" t="str">
        <f t="shared" si="157"/>
        <v/>
      </c>
      <c r="BW8" s="853" t="str">
        <f t="shared" si="55"/>
        <v/>
      </c>
      <c r="BX8" s="854" t="str">
        <f t="shared" si="177"/>
        <v/>
      </c>
      <c r="BY8" s="855"/>
      <c r="BZ8" s="856">
        <f t="shared" si="127"/>
        <v>0</v>
      </c>
      <c r="CA8" s="857" t="str">
        <f t="shared" si="58"/>
        <v>Cap:A&amp;B</v>
      </c>
      <c r="CB8" s="850" t="str">
        <f t="shared" si="59"/>
        <v>G-2200TU</v>
      </c>
      <c r="CC8" s="850">
        <f t="shared" si="60"/>
        <v>590</v>
      </c>
      <c r="CD8" s="858" t="str">
        <f t="shared" si="61"/>
        <v>1.0-1.4%</v>
      </c>
      <c r="CE8" s="858"/>
      <c r="CF8" s="859" t="str">
        <f t="shared" si="158"/>
        <v/>
      </c>
      <c r="CG8" s="853" t="str">
        <f t="shared" si="159"/>
        <v/>
      </c>
      <c r="CH8" s="853" t="str">
        <f t="shared" si="62"/>
        <v/>
      </c>
      <c r="CI8" s="854" t="str">
        <f t="shared" si="178"/>
        <v/>
      </c>
      <c r="CJ8" s="855"/>
      <c r="CK8" s="856">
        <f t="shared" si="129"/>
        <v>0</v>
      </c>
      <c r="CL8" s="857" t="str">
        <f t="shared" si="65"/>
        <v>Cap:A&amp;B</v>
      </c>
      <c r="CM8" s="850" t="str">
        <f t="shared" si="66"/>
        <v>G-2200TU</v>
      </c>
      <c r="CN8" s="850">
        <f t="shared" si="67"/>
        <v>590</v>
      </c>
      <c r="CO8" s="858" t="str">
        <f t="shared" si="68"/>
        <v>1.0-1.4%</v>
      </c>
      <c r="CP8" s="858"/>
      <c r="CQ8" s="859" t="str">
        <f t="shared" si="160"/>
        <v/>
      </c>
      <c r="CR8" s="853" t="str">
        <f t="shared" si="161"/>
        <v/>
      </c>
      <c r="CS8" s="853" t="str">
        <f t="shared" si="69"/>
        <v/>
      </c>
      <c r="CT8" s="854" t="str">
        <f t="shared" si="179"/>
        <v/>
      </c>
      <c r="CU8" s="855"/>
      <c r="CV8" s="856">
        <f t="shared" si="131"/>
        <v>0</v>
      </c>
      <c r="CW8" s="857" t="str">
        <f t="shared" si="72"/>
        <v>Cap:A&amp;B</v>
      </c>
      <c r="CX8" s="850" t="str">
        <f t="shared" si="73"/>
        <v>G-2200TU</v>
      </c>
      <c r="CY8" s="850">
        <f t="shared" si="74"/>
        <v>590</v>
      </c>
      <c r="CZ8" s="858" t="str">
        <f t="shared" si="75"/>
        <v>1.0-1.4%</v>
      </c>
      <c r="DA8" s="858"/>
      <c r="DB8" s="859" t="str">
        <f t="shared" si="162"/>
        <v/>
      </c>
      <c r="DC8" s="853" t="str">
        <f t="shared" si="163"/>
        <v/>
      </c>
      <c r="DD8" s="853" t="str">
        <f t="shared" si="76"/>
        <v/>
      </c>
      <c r="DE8" s="854" t="str">
        <f t="shared" si="180"/>
        <v/>
      </c>
      <c r="DF8" s="855"/>
      <c r="DG8" s="856">
        <f t="shared" si="133"/>
        <v>0</v>
      </c>
      <c r="DH8" s="857" t="str">
        <f t="shared" si="79"/>
        <v>Cap:A&amp;B</v>
      </c>
      <c r="DI8" s="850" t="str">
        <f t="shared" si="80"/>
        <v>G-2200TU</v>
      </c>
      <c r="DJ8" s="850">
        <f t="shared" si="81"/>
        <v>590</v>
      </c>
      <c r="DK8" s="858" t="str">
        <f t="shared" si="82"/>
        <v>1.0-1.4%</v>
      </c>
      <c r="DL8" s="858"/>
      <c r="DM8" s="859" t="str">
        <f t="shared" si="164"/>
        <v/>
      </c>
      <c r="DN8" s="853" t="str">
        <f t="shared" si="165"/>
        <v/>
      </c>
      <c r="DO8" s="853" t="str">
        <f t="shared" si="83"/>
        <v/>
      </c>
      <c r="DP8" s="854" t="str">
        <f t="shared" si="134"/>
        <v/>
      </c>
      <c r="DQ8" s="855"/>
      <c r="DR8" s="856">
        <f t="shared" si="135"/>
        <v>0</v>
      </c>
      <c r="DS8" s="857" t="str">
        <f t="shared" si="86"/>
        <v>Cap:A&amp;B</v>
      </c>
      <c r="DT8" s="850" t="str">
        <f t="shared" si="87"/>
        <v>G-2200TU</v>
      </c>
      <c r="DU8" s="850">
        <f t="shared" si="88"/>
        <v>590</v>
      </c>
      <c r="DV8" s="858" t="str">
        <f t="shared" si="89"/>
        <v>1.0-1.4%</v>
      </c>
      <c r="DW8" s="858"/>
      <c r="DX8" s="859" t="str">
        <f t="shared" si="166"/>
        <v/>
      </c>
      <c r="DY8" s="853" t="str">
        <f t="shared" si="167"/>
        <v/>
      </c>
      <c r="DZ8" s="853" t="str">
        <f t="shared" si="90"/>
        <v/>
      </c>
      <c r="EA8" s="854" t="str">
        <f t="shared" si="136"/>
        <v/>
      </c>
      <c r="EB8" s="855"/>
      <c r="EC8" s="856">
        <f t="shared" si="137"/>
        <v>0</v>
      </c>
      <c r="ED8" s="857" t="str">
        <f t="shared" si="93"/>
        <v>Cap:A&amp;B</v>
      </c>
      <c r="EE8" s="850" t="str">
        <f t="shared" si="94"/>
        <v>G-2200TU</v>
      </c>
      <c r="EF8" s="850">
        <f t="shared" si="95"/>
        <v>590</v>
      </c>
      <c r="EG8" s="858" t="str">
        <f t="shared" si="96"/>
        <v>1.0-1.4%</v>
      </c>
      <c r="EH8" s="858"/>
      <c r="EI8" s="859" t="str">
        <f t="shared" si="168"/>
        <v/>
      </c>
      <c r="EJ8" s="853" t="str">
        <f t="shared" si="169"/>
        <v/>
      </c>
      <c r="EK8" s="853" t="str">
        <f t="shared" si="97"/>
        <v/>
      </c>
      <c r="EL8" s="854" t="str">
        <f t="shared" si="138"/>
        <v/>
      </c>
      <c r="EM8" s="855"/>
      <c r="EN8" s="856">
        <f t="shared" si="139"/>
        <v>0</v>
      </c>
      <c r="EO8" s="857" t="str">
        <f t="shared" si="100"/>
        <v>Cap:A&amp;B</v>
      </c>
      <c r="EP8" s="850" t="str">
        <f t="shared" si="101"/>
        <v>G-2200TU</v>
      </c>
      <c r="EQ8" s="850">
        <f t="shared" si="102"/>
        <v>590</v>
      </c>
      <c r="ER8" s="858" t="str">
        <f t="shared" si="103"/>
        <v>1.0-1.4%</v>
      </c>
      <c r="ES8" s="858"/>
      <c r="ET8" s="859" t="str">
        <f t="shared" si="170"/>
        <v/>
      </c>
      <c r="EU8" s="853" t="str">
        <f t="shared" si="171"/>
        <v/>
      </c>
      <c r="EV8" s="853" t="str">
        <f t="shared" si="104"/>
        <v/>
      </c>
      <c r="EW8" s="854" t="str">
        <f t="shared" si="140"/>
        <v/>
      </c>
      <c r="EX8" s="855"/>
      <c r="EY8" s="856">
        <f t="shared" si="141"/>
        <v>0</v>
      </c>
      <c r="EZ8" s="857" t="str">
        <f t="shared" si="107"/>
        <v>Cap:A&amp;B</v>
      </c>
      <c r="FA8" s="850" t="str">
        <f t="shared" si="108"/>
        <v>G-2200TU</v>
      </c>
      <c r="FB8" s="850">
        <f t="shared" si="109"/>
        <v>590</v>
      </c>
      <c r="FC8" s="858" t="str">
        <f t="shared" si="110"/>
        <v>1.0-1.4%</v>
      </c>
      <c r="FD8" s="858"/>
      <c r="FE8" s="859" t="str">
        <f t="shared" si="172"/>
        <v/>
      </c>
      <c r="FF8" s="853" t="str">
        <f t="shared" si="173"/>
        <v/>
      </c>
      <c r="FG8" s="853" t="str">
        <f t="shared" si="111"/>
        <v/>
      </c>
      <c r="FH8" s="854" t="str">
        <f t="shared" si="142"/>
        <v/>
      </c>
      <c r="FI8" s="855"/>
      <c r="FJ8" s="856">
        <f t="shared" si="143"/>
        <v>0</v>
      </c>
    </row>
    <row r="9" spans="1:169">
      <c r="A9" s="1272" t="s">
        <v>298</v>
      </c>
      <c r="B9" s="857" t="s">
        <v>409</v>
      </c>
      <c r="C9" s="850" t="s">
        <v>238</v>
      </c>
      <c r="D9" s="850">
        <v>220</v>
      </c>
      <c r="E9" s="852" t="s">
        <v>405</v>
      </c>
      <c r="F9" s="852"/>
      <c r="G9" s="859" t="str">
        <f t="shared" si="144"/>
        <v/>
      </c>
      <c r="H9" s="853" t="str">
        <f t="shared" si="145"/>
        <v/>
      </c>
      <c r="I9" s="853" t="str">
        <f t="shared" si="14"/>
        <v/>
      </c>
      <c r="J9" s="854" t="str">
        <f t="shared" si="114"/>
        <v/>
      </c>
      <c r="K9" s="855"/>
      <c r="L9" s="856">
        <f t="shared" si="115"/>
        <v>0</v>
      </c>
      <c r="M9" s="857" t="str">
        <f t="shared" si="16"/>
        <v>Carrier Sub 2</v>
      </c>
      <c r="N9" s="850" t="str">
        <f t="shared" si="17"/>
        <v>G-2200TU</v>
      </c>
      <c r="O9" s="850">
        <f t="shared" si="18"/>
        <v>220</v>
      </c>
      <c r="P9" s="858" t="str">
        <f t="shared" si="19"/>
        <v>1.0-1.4%</v>
      </c>
      <c r="Q9" s="858"/>
      <c r="R9" s="859" t="str">
        <f t="shared" si="146"/>
        <v/>
      </c>
      <c r="S9" s="853" t="str">
        <f t="shared" si="147"/>
        <v/>
      </c>
      <c r="T9" s="853" t="str">
        <f t="shared" si="20"/>
        <v/>
      </c>
      <c r="U9" s="854" t="str">
        <f t="shared" si="116"/>
        <v/>
      </c>
      <c r="V9" s="855"/>
      <c r="W9" s="856">
        <f t="shared" si="117"/>
        <v>0</v>
      </c>
      <c r="X9" s="857" t="str">
        <f t="shared" si="23"/>
        <v>Carrier Sub 2</v>
      </c>
      <c r="Y9" s="850" t="str">
        <f t="shared" si="24"/>
        <v>G-2200TU</v>
      </c>
      <c r="Z9" s="850">
        <f t="shared" si="25"/>
        <v>220</v>
      </c>
      <c r="AA9" s="858" t="str">
        <f t="shared" si="26"/>
        <v>1.0-1.4%</v>
      </c>
      <c r="AB9" s="858"/>
      <c r="AC9" s="859" t="str">
        <f t="shared" si="148"/>
        <v/>
      </c>
      <c r="AD9" s="853" t="str">
        <f t="shared" si="149"/>
        <v/>
      </c>
      <c r="AE9" s="853" t="str">
        <f t="shared" si="27"/>
        <v/>
      </c>
      <c r="AF9" s="854" t="str">
        <f t="shared" si="174"/>
        <v/>
      </c>
      <c r="AG9" s="855"/>
      <c r="AH9" s="856">
        <f t="shared" si="119"/>
        <v>0</v>
      </c>
      <c r="AI9" s="857" t="str">
        <f t="shared" si="30"/>
        <v>Carrier Sub 2</v>
      </c>
      <c r="AJ9" s="850" t="str">
        <f t="shared" si="31"/>
        <v>G-2200TU</v>
      </c>
      <c r="AK9" s="850">
        <f t="shared" si="32"/>
        <v>220</v>
      </c>
      <c r="AL9" s="858" t="str">
        <f t="shared" si="33"/>
        <v>1.0-1.4%</v>
      </c>
      <c r="AM9" s="858"/>
      <c r="AN9" s="859" t="str">
        <f t="shared" si="150"/>
        <v/>
      </c>
      <c r="AO9" s="853" t="str">
        <f t="shared" si="151"/>
        <v/>
      </c>
      <c r="AP9" s="853" t="str">
        <f t="shared" si="34"/>
        <v/>
      </c>
      <c r="AQ9" s="854" t="str">
        <f t="shared" si="181"/>
        <v/>
      </c>
      <c r="AR9" s="855"/>
      <c r="AS9" s="856">
        <f t="shared" si="121"/>
        <v>0</v>
      </c>
      <c r="AT9" s="857" t="str">
        <f t="shared" si="37"/>
        <v>Carrier Sub 2</v>
      </c>
      <c r="AU9" s="850" t="str">
        <f t="shared" si="38"/>
        <v>G-2200TU</v>
      </c>
      <c r="AV9" s="850">
        <f t="shared" si="39"/>
        <v>220</v>
      </c>
      <c r="AW9" s="858" t="str">
        <f t="shared" si="40"/>
        <v>1.0-1.4%</v>
      </c>
      <c r="AX9" s="858"/>
      <c r="AY9" s="859" t="str">
        <f t="shared" si="152"/>
        <v/>
      </c>
      <c r="AZ9" s="853" t="str">
        <f t="shared" si="153"/>
        <v/>
      </c>
      <c r="BA9" s="853" t="str">
        <f t="shared" si="41"/>
        <v/>
      </c>
      <c r="BB9" s="854" t="str">
        <f t="shared" si="175"/>
        <v/>
      </c>
      <c r="BC9" s="855"/>
      <c r="BD9" s="856">
        <f t="shared" si="123"/>
        <v>0</v>
      </c>
      <c r="BE9" s="857" t="str">
        <f t="shared" si="44"/>
        <v>Carrier Sub 2</v>
      </c>
      <c r="BF9" s="850" t="str">
        <f t="shared" si="45"/>
        <v>G-2200TU</v>
      </c>
      <c r="BG9" s="850">
        <f t="shared" si="46"/>
        <v>220</v>
      </c>
      <c r="BH9" s="858" t="str">
        <f t="shared" si="47"/>
        <v>1.0-1.4%</v>
      </c>
      <c r="BI9" s="858"/>
      <c r="BJ9" s="859" t="str">
        <f t="shared" si="154"/>
        <v/>
      </c>
      <c r="BK9" s="853" t="str">
        <f t="shared" si="155"/>
        <v/>
      </c>
      <c r="BL9" s="853" t="str">
        <f t="shared" si="48"/>
        <v/>
      </c>
      <c r="BM9" s="854" t="str">
        <f t="shared" si="176"/>
        <v/>
      </c>
      <c r="BN9" s="855"/>
      <c r="BO9" s="856">
        <f t="shared" si="125"/>
        <v>0</v>
      </c>
      <c r="BP9" s="857" t="str">
        <f t="shared" si="51"/>
        <v>Carrier Sub 2</v>
      </c>
      <c r="BQ9" s="850" t="str">
        <f t="shared" si="52"/>
        <v>G-2200TU</v>
      </c>
      <c r="BR9" s="850">
        <f t="shared" si="53"/>
        <v>220</v>
      </c>
      <c r="BS9" s="858" t="str">
        <f t="shared" si="54"/>
        <v>1.0-1.4%</v>
      </c>
      <c r="BT9" s="858"/>
      <c r="BU9" s="859" t="str">
        <f t="shared" si="156"/>
        <v/>
      </c>
      <c r="BV9" s="853" t="str">
        <f t="shared" si="157"/>
        <v/>
      </c>
      <c r="BW9" s="853" t="str">
        <f t="shared" si="55"/>
        <v/>
      </c>
      <c r="BX9" s="854" t="str">
        <f t="shared" si="177"/>
        <v/>
      </c>
      <c r="BY9" s="855"/>
      <c r="BZ9" s="856">
        <f t="shared" si="127"/>
        <v>0</v>
      </c>
      <c r="CA9" s="857" t="str">
        <f t="shared" si="58"/>
        <v>Carrier Sub 2</v>
      </c>
      <c r="CB9" s="850" t="str">
        <f t="shared" si="59"/>
        <v>G-2200TU</v>
      </c>
      <c r="CC9" s="850">
        <f t="shared" si="60"/>
        <v>220</v>
      </c>
      <c r="CD9" s="858" t="str">
        <f t="shared" si="61"/>
        <v>1.0-1.4%</v>
      </c>
      <c r="CE9" s="858"/>
      <c r="CF9" s="859" t="str">
        <f t="shared" si="158"/>
        <v/>
      </c>
      <c r="CG9" s="853" t="str">
        <f t="shared" si="159"/>
        <v/>
      </c>
      <c r="CH9" s="853" t="str">
        <f t="shared" si="62"/>
        <v/>
      </c>
      <c r="CI9" s="854" t="str">
        <f t="shared" si="178"/>
        <v/>
      </c>
      <c r="CJ9" s="855"/>
      <c r="CK9" s="856">
        <f t="shared" si="129"/>
        <v>0</v>
      </c>
      <c r="CL9" s="857" t="str">
        <f t="shared" si="65"/>
        <v>Carrier Sub 2</v>
      </c>
      <c r="CM9" s="850" t="str">
        <f t="shared" si="66"/>
        <v>G-2200TU</v>
      </c>
      <c r="CN9" s="850">
        <f t="shared" si="67"/>
        <v>220</v>
      </c>
      <c r="CO9" s="858" t="str">
        <f t="shared" si="68"/>
        <v>1.0-1.4%</v>
      </c>
      <c r="CP9" s="858"/>
      <c r="CQ9" s="859" t="str">
        <f t="shared" si="160"/>
        <v/>
      </c>
      <c r="CR9" s="853" t="str">
        <f t="shared" si="161"/>
        <v/>
      </c>
      <c r="CS9" s="853" t="str">
        <f t="shared" si="69"/>
        <v/>
      </c>
      <c r="CT9" s="854" t="str">
        <f t="shared" si="179"/>
        <v/>
      </c>
      <c r="CU9" s="855"/>
      <c r="CV9" s="856">
        <f t="shared" si="131"/>
        <v>0</v>
      </c>
      <c r="CW9" s="857" t="str">
        <f t="shared" si="72"/>
        <v>Carrier Sub 2</v>
      </c>
      <c r="CX9" s="850" t="str">
        <f t="shared" si="73"/>
        <v>G-2200TU</v>
      </c>
      <c r="CY9" s="850">
        <f t="shared" si="74"/>
        <v>220</v>
      </c>
      <c r="CZ9" s="858" t="str">
        <f t="shared" si="75"/>
        <v>1.0-1.4%</v>
      </c>
      <c r="DA9" s="858"/>
      <c r="DB9" s="859" t="str">
        <f t="shared" si="162"/>
        <v/>
      </c>
      <c r="DC9" s="853" t="str">
        <f t="shared" si="163"/>
        <v/>
      </c>
      <c r="DD9" s="853" t="str">
        <f t="shared" si="76"/>
        <v/>
      </c>
      <c r="DE9" s="854" t="str">
        <f t="shared" si="180"/>
        <v/>
      </c>
      <c r="DF9" s="855"/>
      <c r="DG9" s="856">
        <f t="shared" si="133"/>
        <v>0</v>
      </c>
      <c r="DH9" s="857" t="str">
        <f t="shared" si="79"/>
        <v>Carrier Sub 2</v>
      </c>
      <c r="DI9" s="850" t="str">
        <f t="shared" si="80"/>
        <v>G-2200TU</v>
      </c>
      <c r="DJ9" s="850">
        <f t="shared" si="81"/>
        <v>220</v>
      </c>
      <c r="DK9" s="858" t="str">
        <f t="shared" si="82"/>
        <v>1.0-1.4%</v>
      </c>
      <c r="DL9" s="858"/>
      <c r="DM9" s="859" t="str">
        <f t="shared" si="164"/>
        <v/>
      </c>
      <c r="DN9" s="853" t="str">
        <f t="shared" si="165"/>
        <v/>
      </c>
      <c r="DO9" s="853" t="str">
        <f t="shared" si="83"/>
        <v/>
      </c>
      <c r="DP9" s="854" t="str">
        <f t="shared" si="134"/>
        <v/>
      </c>
      <c r="DQ9" s="855"/>
      <c r="DR9" s="856">
        <f t="shared" si="135"/>
        <v>0</v>
      </c>
      <c r="DS9" s="857" t="str">
        <f t="shared" si="86"/>
        <v>Carrier Sub 2</v>
      </c>
      <c r="DT9" s="850" t="str">
        <f t="shared" si="87"/>
        <v>G-2200TU</v>
      </c>
      <c r="DU9" s="850">
        <f t="shared" si="88"/>
        <v>220</v>
      </c>
      <c r="DV9" s="858" t="str">
        <f t="shared" si="89"/>
        <v>1.0-1.4%</v>
      </c>
      <c r="DW9" s="858"/>
      <c r="DX9" s="859" t="str">
        <f t="shared" si="166"/>
        <v/>
      </c>
      <c r="DY9" s="853" t="str">
        <f t="shared" si="167"/>
        <v/>
      </c>
      <c r="DZ9" s="853" t="str">
        <f t="shared" si="90"/>
        <v/>
      </c>
      <c r="EA9" s="854" t="str">
        <f t="shared" si="136"/>
        <v/>
      </c>
      <c r="EB9" s="855"/>
      <c r="EC9" s="856">
        <f t="shared" si="137"/>
        <v>0</v>
      </c>
      <c r="ED9" s="857" t="str">
        <f t="shared" si="93"/>
        <v>Carrier Sub 2</v>
      </c>
      <c r="EE9" s="850" t="str">
        <f t="shared" si="94"/>
        <v>G-2200TU</v>
      </c>
      <c r="EF9" s="850">
        <f t="shared" si="95"/>
        <v>220</v>
      </c>
      <c r="EG9" s="858" t="str">
        <f t="shared" si="96"/>
        <v>1.0-1.4%</v>
      </c>
      <c r="EH9" s="858"/>
      <c r="EI9" s="859" t="str">
        <f t="shared" si="168"/>
        <v/>
      </c>
      <c r="EJ9" s="853" t="str">
        <f t="shared" si="169"/>
        <v/>
      </c>
      <c r="EK9" s="853" t="str">
        <f t="shared" si="97"/>
        <v/>
      </c>
      <c r="EL9" s="854" t="str">
        <f t="shared" si="138"/>
        <v/>
      </c>
      <c r="EM9" s="855"/>
      <c r="EN9" s="856">
        <f t="shared" si="139"/>
        <v>0</v>
      </c>
      <c r="EO9" s="857" t="str">
        <f t="shared" si="100"/>
        <v>Carrier Sub 2</v>
      </c>
      <c r="EP9" s="850" t="str">
        <f t="shared" si="101"/>
        <v>G-2200TU</v>
      </c>
      <c r="EQ9" s="850">
        <f t="shared" si="102"/>
        <v>220</v>
      </c>
      <c r="ER9" s="858" t="str">
        <f t="shared" si="103"/>
        <v>1.0-1.4%</v>
      </c>
      <c r="ES9" s="858"/>
      <c r="ET9" s="859" t="str">
        <f t="shared" si="170"/>
        <v/>
      </c>
      <c r="EU9" s="853" t="str">
        <f t="shared" si="171"/>
        <v/>
      </c>
      <c r="EV9" s="853" t="str">
        <f t="shared" si="104"/>
        <v/>
      </c>
      <c r="EW9" s="854" t="str">
        <f t="shared" si="140"/>
        <v/>
      </c>
      <c r="EX9" s="855"/>
      <c r="EY9" s="856">
        <f t="shared" si="141"/>
        <v>0</v>
      </c>
      <c r="EZ9" s="857" t="str">
        <f t="shared" si="107"/>
        <v>Carrier Sub 2</v>
      </c>
      <c r="FA9" s="850" t="str">
        <f t="shared" si="108"/>
        <v>G-2200TU</v>
      </c>
      <c r="FB9" s="850">
        <f t="shared" si="109"/>
        <v>220</v>
      </c>
      <c r="FC9" s="858" t="str">
        <f t="shared" si="110"/>
        <v>1.0-1.4%</v>
      </c>
      <c r="FD9" s="858"/>
      <c r="FE9" s="859" t="str">
        <f t="shared" si="172"/>
        <v/>
      </c>
      <c r="FF9" s="853" t="str">
        <f t="shared" si="173"/>
        <v/>
      </c>
      <c r="FG9" s="853" t="str">
        <f t="shared" si="111"/>
        <v/>
      </c>
      <c r="FH9" s="854" t="str">
        <f t="shared" si="142"/>
        <v/>
      </c>
      <c r="FI9" s="855"/>
      <c r="FJ9" s="856">
        <f t="shared" si="143"/>
        <v>0</v>
      </c>
    </row>
    <row r="10" spans="1:169">
      <c r="A10" s="1272" t="s">
        <v>302</v>
      </c>
      <c r="B10" s="860" t="s">
        <v>410</v>
      </c>
      <c r="C10" s="861" t="s">
        <v>238</v>
      </c>
      <c r="D10" s="861">
        <v>692</v>
      </c>
      <c r="E10" s="852" t="s">
        <v>405</v>
      </c>
      <c r="F10" s="852"/>
      <c r="G10" s="859" t="str">
        <f t="shared" si="144"/>
        <v/>
      </c>
      <c r="H10" s="853" t="str">
        <f t="shared" si="145"/>
        <v/>
      </c>
      <c r="I10" s="853" t="str">
        <f t="shared" si="14"/>
        <v/>
      </c>
      <c r="J10" s="854" t="str">
        <f t="shared" si="114"/>
        <v/>
      </c>
      <c r="K10" s="855"/>
      <c r="L10" s="856">
        <f t="shared" si="115"/>
        <v>0</v>
      </c>
      <c r="M10" s="857" t="str">
        <f t="shared" si="16"/>
        <v>Diff Sub 2</v>
      </c>
      <c r="N10" s="850" t="str">
        <f t="shared" si="17"/>
        <v>G-2200TU</v>
      </c>
      <c r="O10" s="850">
        <f t="shared" si="18"/>
        <v>692</v>
      </c>
      <c r="P10" s="858" t="str">
        <f t="shared" si="19"/>
        <v>1.0-1.4%</v>
      </c>
      <c r="Q10" s="858"/>
      <c r="R10" s="859" t="str">
        <f t="shared" si="146"/>
        <v/>
      </c>
      <c r="S10" s="853" t="str">
        <f t="shared" si="147"/>
        <v/>
      </c>
      <c r="T10" s="853" t="str">
        <f t="shared" si="20"/>
        <v/>
      </c>
      <c r="U10" s="854" t="str">
        <f t="shared" si="116"/>
        <v/>
      </c>
      <c r="V10" s="855"/>
      <c r="W10" s="856">
        <f t="shared" si="117"/>
        <v>0</v>
      </c>
      <c r="X10" s="857" t="str">
        <f t="shared" si="23"/>
        <v>Diff Sub 2</v>
      </c>
      <c r="Y10" s="850" t="str">
        <f t="shared" si="24"/>
        <v>G-2200TU</v>
      </c>
      <c r="Z10" s="850">
        <f t="shared" si="25"/>
        <v>692</v>
      </c>
      <c r="AA10" s="858" t="str">
        <f t="shared" si="26"/>
        <v>1.0-1.4%</v>
      </c>
      <c r="AB10" s="858"/>
      <c r="AC10" s="859" t="str">
        <f t="shared" si="148"/>
        <v/>
      </c>
      <c r="AD10" s="853" t="str">
        <f t="shared" si="149"/>
        <v/>
      </c>
      <c r="AE10" s="853" t="str">
        <f t="shared" si="27"/>
        <v/>
      </c>
      <c r="AF10" s="854" t="str">
        <f t="shared" si="174"/>
        <v/>
      </c>
      <c r="AG10" s="855"/>
      <c r="AH10" s="856">
        <f t="shared" si="119"/>
        <v>0</v>
      </c>
      <c r="AI10" s="857" t="str">
        <f t="shared" si="30"/>
        <v>Diff Sub 2</v>
      </c>
      <c r="AJ10" s="850" t="str">
        <f t="shared" si="31"/>
        <v>G-2200TU</v>
      </c>
      <c r="AK10" s="850">
        <f t="shared" si="32"/>
        <v>692</v>
      </c>
      <c r="AL10" s="858" t="str">
        <f t="shared" si="33"/>
        <v>1.0-1.4%</v>
      </c>
      <c r="AM10" s="858"/>
      <c r="AN10" s="859" t="str">
        <f t="shared" si="150"/>
        <v/>
      </c>
      <c r="AO10" s="853" t="str">
        <f t="shared" si="151"/>
        <v/>
      </c>
      <c r="AP10" s="853" t="str">
        <f t="shared" si="34"/>
        <v/>
      </c>
      <c r="AQ10" s="854" t="str">
        <f t="shared" si="181"/>
        <v/>
      </c>
      <c r="AR10" s="855"/>
      <c r="AS10" s="856">
        <f t="shared" si="121"/>
        <v>0</v>
      </c>
      <c r="AT10" s="857" t="str">
        <f t="shared" si="37"/>
        <v>Diff Sub 2</v>
      </c>
      <c r="AU10" s="850" t="str">
        <f t="shared" si="38"/>
        <v>G-2200TU</v>
      </c>
      <c r="AV10" s="850">
        <f t="shared" si="39"/>
        <v>692</v>
      </c>
      <c r="AW10" s="858" t="str">
        <f t="shared" si="40"/>
        <v>1.0-1.4%</v>
      </c>
      <c r="AX10" s="858"/>
      <c r="AY10" s="859" t="str">
        <f t="shared" si="152"/>
        <v/>
      </c>
      <c r="AZ10" s="853" t="str">
        <f t="shared" si="153"/>
        <v/>
      </c>
      <c r="BA10" s="853" t="str">
        <f t="shared" si="41"/>
        <v/>
      </c>
      <c r="BB10" s="854" t="str">
        <f t="shared" si="175"/>
        <v/>
      </c>
      <c r="BC10" s="855"/>
      <c r="BD10" s="856">
        <f t="shared" si="123"/>
        <v>0</v>
      </c>
      <c r="BE10" s="857" t="str">
        <f t="shared" si="44"/>
        <v>Diff Sub 2</v>
      </c>
      <c r="BF10" s="850" t="str">
        <f t="shared" si="45"/>
        <v>G-2200TU</v>
      </c>
      <c r="BG10" s="850">
        <f t="shared" si="46"/>
        <v>692</v>
      </c>
      <c r="BH10" s="858" t="str">
        <f t="shared" si="47"/>
        <v>1.0-1.4%</v>
      </c>
      <c r="BI10" s="858"/>
      <c r="BJ10" s="859" t="str">
        <f t="shared" si="154"/>
        <v/>
      </c>
      <c r="BK10" s="853" t="str">
        <f t="shared" si="155"/>
        <v/>
      </c>
      <c r="BL10" s="853" t="str">
        <f t="shared" si="48"/>
        <v/>
      </c>
      <c r="BM10" s="854" t="str">
        <f t="shared" si="176"/>
        <v/>
      </c>
      <c r="BN10" s="855"/>
      <c r="BO10" s="856">
        <f t="shared" si="125"/>
        <v>0</v>
      </c>
      <c r="BP10" s="857" t="str">
        <f t="shared" si="51"/>
        <v>Diff Sub 2</v>
      </c>
      <c r="BQ10" s="850" t="str">
        <f t="shared" si="52"/>
        <v>G-2200TU</v>
      </c>
      <c r="BR10" s="850">
        <f t="shared" si="53"/>
        <v>692</v>
      </c>
      <c r="BS10" s="858" t="str">
        <f t="shared" si="54"/>
        <v>1.0-1.4%</v>
      </c>
      <c r="BT10" s="858"/>
      <c r="BU10" s="859" t="str">
        <f t="shared" si="156"/>
        <v/>
      </c>
      <c r="BV10" s="853" t="str">
        <f t="shared" si="157"/>
        <v/>
      </c>
      <c r="BW10" s="853" t="str">
        <f t="shared" si="55"/>
        <v/>
      </c>
      <c r="BX10" s="854" t="str">
        <f t="shared" si="177"/>
        <v/>
      </c>
      <c r="BY10" s="855"/>
      <c r="BZ10" s="856">
        <f t="shared" si="127"/>
        <v>0</v>
      </c>
      <c r="CA10" s="857" t="str">
        <f t="shared" si="58"/>
        <v>Diff Sub 2</v>
      </c>
      <c r="CB10" s="850" t="str">
        <f t="shared" si="59"/>
        <v>G-2200TU</v>
      </c>
      <c r="CC10" s="850">
        <f t="shared" si="60"/>
        <v>692</v>
      </c>
      <c r="CD10" s="858" t="str">
        <f t="shared" si="61"/>
        <v>1.0-1.4%</v>
      </c>
      <c r="CE10" s="858"/>
      <c r="CF10" s="859" t="str">
        <f t="shared" si="158"/>
        <v/>
      </c>
      <c r="CG10" s="853" t="str">
        <f t="shared" si="159"/>
        <v/>
      </c>
      <c r="CH10" s="853" t="str">
        <f t="shared" si="62"/>
        <v/>
      </c>
      <c r="CI10" s="854" t="str">
        <f t="shared" si="178"/>
        <v/>
      </c>
      <c r="CJ10" s="855"/>
      <c r="CK10" s="856">
        <f t="shared" si="129"/>
        <v>0</v>
      </c>
      <c r="CL10" s="857" t="str">
        <f t="shared" si="65"/>
        <v>Diff Sub 2</v>
      </c>
      <c r="CM10" s="850" t="str">
        <f t="shared" si="66"/>
        <v>G-2200TU</v>
      </c>
      <c r="CN10" s="850">
        <f t="shared" si="67"/>
        <v>692</v>
      </c>
      <c r="CO10" s="858" t="str">
        <f t="shared" si="68"/>
        <v>1.0-1.4%</v>
      </c>
      <c r="CP10" s="858"/>
      <c r="CQ10" s="859" t="str">
        <f t="shared" si="160"/>
        <v/>
      </c>
      <c r="CR10" s="853" t="str">
        <f t="shared" si="161"/>
        <v/>
      </c>
      <c r="CS10" s="853" t="str">
        <f t="shared" si="69"/>
        <v/>
      </c>
      <c r="CT10" s="854" t="str">
        <f t="shared" si="179"/>
        <v/>
      </c>
      <c r="CU10" s="855"/>
      <c r="CV10" s="856">
        <f t="shared" si="131"/>
        <v>0</v>
      </c>
      <c r="CW10" s="857" t="str">
        <f t="shared" si="72"/>
        <v>Diff Sub 2</v>
      </c>
      <c r="CX10" s="850" t="str">
        <f t="shared" si="73"/>
        <v>G-2200TU</v>
      </c>
      <c r="CY10" s="850">
        <f t="shared" si="74"/>
        <v>692</v>
      </c>
      <c r="CZ10" s="858" t="str">
        <f t="shared" si="75"/>
        <v>1.0-1.4%</v>
      </c>
      <c r="DA10" s="858"/>
      <c r="DB10" s="859" t="str">
        <f t="shared" si="162"/>
        <v/>
      </c>
      <c r="DC10" s="853" t="str">
        <f t="shared" si="163"/>
        <v/>
      </c>
      <c r="DD10" s="853" t="str">
        <f t="shared" si="76"/>
        <v/>
      </c>
      <c r="DE10" s="854" t="str">
        <f t="shared" si="180"/>
        <v/>
      </c>
      <c r="DF10" s="855"/>
      <c r="DG10" s="856">
        <f t="shared" si="133"/>
        <v>0</v>
      </c>
      <c r="DH10" s="857" t="str">
        <f t="shared" si="79"/>
        <v>Diff Sub 2</v>
      </c>
      <c r="DI10" s="850" t="str">
        <f t="shared" si="80"/>
        <v>G-2200TU</v>
      </c>
      <c r="DJ10" s="850">
        <f t="shared" si="81"/>
        <v>692</v>
      </c>
      <c r="DK10" s="858" t="str">
        <f t="shared" si="82"/>
        <v>1.0-1.4%</v>
      </c>
      <c r="DL10" s="858"/>
      <c r="DM10" s="859" t="str">
        <f t="shared" si="164"/>
        <v/>
      </c>
      <c r="DN10" s="853" t="str">
        <f t="shared" si="165"/>
        <v/>
      </c>
      <c r="DO10" s="853" t="str">
        <f t="shared" si="83"/>
        <v/>
      </c>
      <c r="DP10" s="854" t="str">
        <f t="shared" si="134"/>
        <v/>
      </c>
      <c r="DQ10" s="855"/>
      <c r="DR10" s="856">
        <f t="shared" si="135"/>
        <v>0</v>
      </c>
      <c r="DS10" s="857" t="str">
        <f t="shared" si="86"/>
        <v>Diff Sub 2</v>
      </c>
      <c r="DT10" s="850" t="str">
        <f t="shared" si="87"/>
        <v>G-2200TU</v>
      </c>
      <c r="DU10" s="850">
        <f t="shared" si="88"/>
        <v>692</v>
      </c>
      <c r="DV10" s="858" t="str">
        <f t="shared" si="89"/>
        <v>1.0-1.4%</v>
      </c>
      <c r="DW10" s="858"/>
      <c r="DX10" s="859" t="str">
        <f t="shared" si="166"/>
        <v/>
      </c>
      <c r="DY10" s="853" t="str">
        <f t="shared" si="167"/>
        <v/>
      </c>
      <c r="DZ10" s="853" t="str">
        <f t="shared" si="90"/>
        <v/>
      </c>
      <c r="EA10" s="854" t="str">
        <f t="shared" si="136"/>
        <v/>
      </c>
      <c r="EB10" s="855"/>
      <c r="EC10" s="856">
        <f t="shared" si="137"/>
        <v>0</v>
      </c>
      <c r="ED10" s="857" t="str">
        <f t="shared" si="93"/>
        <v>Diff Sub 2</v>
      </c>
      <c r="EE10" s="850" t="str">
        <f t="shared" si="94"/>
        <v>G-2200TU</v>
      </c>
      <c r="EF10" s="850">
        <f t="shared" si="95"/>
        <v>692</v>
      </c>
      <c r="EG10" s="858" t="str">
        <f t="shared" si="96"/>
        <v>1.0-1.4%</v>
      </c>
      <c r="EH10" s="858"/>
      <c r="EI10" s="859" t="str">
        <f t="shared" si="168"/>
        <v/>
      </c>
      <c r="EJ10" s="853" t="str">
        <f t="shared" si="169"/>
        <v/>
      </c>
      <c r="EK10" s="853" t="str">
        <f t="shared" si="97"/>
        <v/>
      </c>
      <c r="EL10" s="854" t="str">
        <f t="shared" si="138"/>
        <v/>
      </c>
      <c r="EM10" s="855"/>
      <c r="EN10" s="856">
        <f t="shared" si="139"/>
        <v>0</v>
      </c>
      <c r="EO10" s="857" t="str">
        <f t="shared" si="100"/>
        <v>Diff Sub 2</v>
      </c>
      <c r="EP10" s="850" t="str">
        <f t="shared" si="101"/>
        <v>G-2200TU</v>
      </c>
      <c r="EQ10" s="850">
        <f t="shared" si="102"/>
        <v>692</v>
      </c>
      <c r="ER10" s="858" t="str">
        <f t="shared" si="103"/>
        <v>1.0-1.4%</v>
      </c>
      <c r="ES10" s="858"/>
      <c r="ET10" s="859" t="str">
        <f t="shared" si="170"/>
        <v/>
      </c>
      <c r="EU10" s="853" t="str">
        <f t="shared" si="171"/>
        <v/>
      </c>
      <c r="EV10" s="853" t="str">
        <f t="shared" si="104"/>
        <v/>
      </c>
      <c r="EW10" s="854" t="str">
        <f t="shared" si="140"/>
        <v/>
      </c>
      <c r="EX10" s="855"/>
      <c r="EY10" s="856">
        <f t="shared" si="141"/>
        <v>0</v>
      </c>
      <c r="EZ10" s="857" t="str">
        <f t="shared" si="107"/>
        <v>Diff Sub 2</v>
      </c>
      <c r="FA10" s="850" t="str">
        <f t="shared" si="108"/>
        <v>G-2200TU</v>
      </c>
      <c r="FB10" s="850">
        <f t="shared" si="109"/>
        <v>692</v>
      </c>
      <c r="FC10" s="858" t="str">
        <f t="shared" si="110"/>
        <v>1.0-1.4%</v>
      </c>
      <c r="FD10" s="858"/>
      <c r="FE10" s="859" t="str">
        <f t="shared" si="172"/>
        <v/>
      </c>
      <c r="FF10" s="853" t="str">
        <f t="shared" si="173"/>
        <v/>
      </c>
      <c r="FG10" s="853" t="str">
        <f t="shared" si="111"/>
        <v/>
      </c>
      <c r="FH10" s="854" t="str">
        <f t="shared" si="142"/>
        <v/>
      </c>
      <c r="FI10" s="855"/>
      <c r="FJ10" s="856">
        <f t="shared" si="143"/>
        <v>0</v>
      </c>
    </row>
    <row r="11" spans="1:169">
      <c r="A11" s="1272" t="s">
        <v>306</v>
      </c>
      <c r="B11" s="860" t="s">
        <v>411</v>
      </c>
      <c r="C11" s="861" t="s">
        <v>238</v>
      </c>
      <c r="D11" s="861">
        <v>692</v>
      </c>
      <c r="E11" s="852" t="s">
        <v>405</v>
      </c>
      <c r="F11" s="852"/>
      <c r="G11" s="859" t="str">
        <f t="shared" si="144"/>
        <v/>
      </c>
      <c r="H11" s="853" t="str">
        <f t="shared" si="145"/>
        <v/>
      </c>
      <c r="I11" s="853" t="str">
        <f t="shared" si="14"/>
        <v/>
      </c>
      <c r="J11" s="854" t="str">
        <f t="shared" si="114"/>
        <v/>
      </c>
      <c r="K11" s="862"/>
      <c r="L11" s="856">
        <f t="shared" si="115"/>
        <v>0</v>
      </c>
      <c r="M11" s="857" t="str">
        <f t="shared" si="16"/>
        <v>Diff Sub 3</v>
      </c>
      <c r="N11" s="850" t="str">
        <f t="shared" si="17"/>
        <v>G-2200TU</v>
      </c>
      <c r="O11" s="850">
        <f t="shared" si="18"/>
        <v>692</v>
      </c>
      <c r="P11" s="858" t="str">
        <f t="shared" si="19"/>
        <v>1.0-1.4%</v>
      </c>
      <c r="Q11" s="863"/>
      <c r="R11" s="859" t="str">
        <f t="shared" si="146"/>
        <v/>
      </c>
      <c r="S11" s="853" t="str">
        <f t="shared" si="147"/>
        <v/>
      </c>
      <c r="T11" s="853" t="str">
        <f t="shared" si="20"/>
        <v/>
      </c>
      <c r="U11" s="864"/>
      <c r="V11" s="862"/>
      <c r="W11" s="856">
        <f t="shared" si="117"/>
        <v>0</v>
      </c>
      <c r="X11" s="857" t="str">
        <f t="shared" si="23"/>
        <v>Diff Sub 3</v>
      </c>
      <c r="Y11" s="850" t="str">
        <f t="shared" si="24"/>
        <v>G-2200TU</v>
      </c>
      <c r="Z11" s="850">
        <f t="shared" si="25"/>
        <v>692</v>
      </c>
      <c r="AA11" s="858" t="str">
        <f t="shared" si="26"/>
        <v>1.0-1.4%</v>
      </c>
      <c r="AB11" s="863"/>
      <c r="AC11" s="859" t="str">
        <f t="shared" si="148"/>
        <v/>
      </c>
      <c r="AD11" s="853" t="str">
        <f t="shared" si="149"/>
        <v/>
      </c>
      <c r="AE11" s="853" t="str">
        <f t="shared" si="27"/>
        <v/>
      </c>
      <c r="AF11" s="864"/>
      <c r="AG11" s="862"/>
      <c r="AH11" s="856">
        <f t="shared" si="119"/>
        <v>0</v>
      </c>
      <c r="AI11" s="857" t="str">
        <f t="shared" si="30"/>
        <v>Diff Sub 3</v>
      </c>
      <c r="AJ11" s="850" t="str">
        <f t="shared" si="31"/>
        <v>G-2200TU</v>
      </c>
      <c r="AK11" s="850">
        <f t="shared" si="32"/>
        <v>692</v>
      </c>
      <c r="AL11" s="858" t="str">
        <f t="shared" si="33"/>
        <v>1.0-1.4%</v>
      </c>
      <c r="AM11" s="863"/>
      <c r="AN11" s="859" t="str">
        <f t="shared" si="150"/>
        <v/>
      </c>
      <c r="AO11" s="853" t="str">
        <f t="shared" si="151"/>
        <v/>
      </c>
      <c r="AP11" s="853" t="str">
        <f t="shared" si="34"/>
        <v/>
      </c>
      <c r="AQ11" s="854" t="str">
        <f t="shared" si="181"/>
        <v/>
      </c>
      <c r="AR11" s="862"/>
      <c r="AS11" s="856">
        <f t="shared" si="121"/>
        <v>0</v>
      </c>
      <c r="AT11" s="857" t="str">
        <f t="shared" si="37"/>
        <v>Diff Sub 3</v>
      </c>
      <c r="AU11" s="850" t="str">
        <f t="shared" si="38"/>
        <v>G-2200TU</v>
      </c>
      <c r="AV11" s="850">
        <f t="shared" si="39"/>
        <v>692</v>
      </c>
      <c r="AW11" s="858" t="str">
        <f t="shared" si="40"/>
        <v>1.0-1.4%</v>
      </c>
      <c r="AX11" s="863"/>
      <c r="AY11" s="859" t="str">
        <f t="shared" si="152"/>
        <v/>
      </c>
      <c r="AZ11" s="853" t="str">
        <f t="shared" si="153"/>
        <v/>
      </c>
      <c r="BA11" s="853" t="str">
        <f t="shared" si="41"/>
        <v/>
      </c>
      <c r="BB11" s="864"/>
      <c r="BC11" s="862"/>
      <c r="BD11" s="856">
        <f t="shared" si="123"/>
        <v>0</v>
      </c>
      <c r="BE11" s="857" t="str">
        <f t="shared" si="44"/>
        <v>Diff Sub 3</v>
      </c>
      <c r="BF11" s="850" t="str">
        <f t="shared" si="45"/>
        <v>G-2200TU</v>
      </c>
      <c r="BG11" s="850">
        <f t="shared" si="46"/>
        <v>692</v>
      </c>
      <c r="BH11" s="858" t="str">
        <f t="shared" si="47"/>
        <v>1.0-1.4%</v>
      </c>
      <c r="BI11" s="863"/>
      <c r="BJ11" s="859" t="str">
        <f t="shared" si="154"/>
        <v/>
      </c>
      <c r="BK11" s="853" t="str">
        <f t="shared" si="155"/>
        <v/>
      </c>
      <c r="BL11" s="853" t="str">
        <f t="shared" si="48"/>
        <v/>
      </c>
      <c r="BM11" s="864"/>
      <c r="BN11" s="862"/>
      <c r="BO11" s="856">
        <f t="shared" si="125"/>
        <v>0</v>
      </c>
      <c r="BP11" s="857" t="str">
        <f t="shared" si="51"/>
        <v>Diff Sub 3</v>
      </c>
      <c r="BQ11" s="850" t="str">
        <f t="shared" si="52"/>
        <v>G-2200TU</v>
      </c>
      <c r="BR11" s="850">
        <f t="shared" si="53"/>
        <v>692</v>
      </c>
      <c r="BS11" s="858" t="str">
        <f t="shared" si="54"/>
        <v>1.0-1.4%</v>
      </c>
      <c r="BT11" s="863"/>
      <c r="BU11" s="859" t="str">
        <f t="shared" si="156"/>
        <v/>
      </c>
      <c r="BV11" s="853" t="str">
        <f t="shared" si="157"/>
        <v/>
      </c>
      <c r="BW11" s="853" t="str">
        <f t="shared" si="55"/>
        <v/>
      </c>
      <c r="BX11" s="854" t="str">
        <f t="shared" si="177"/>
        <v/>
      </c>
      <c r="BY11" s="862"/>
      <c r="BZ11" s="856">
        <f t="shared" si="127"/>
        <v>0</v>
      </c>
      <c r="CA11" s="857" t="str">
        <f t="shared" si="58"/>
        <v>Diff Sub 3</v>
      </c>
      <c r="CB11" s="850" t="str">
        <f t="shared" si="59"/>
        <v>G-2200TU</v>
      </c>
      <c r="CC11" s="850">
        <f t="shared" si="60"/>
        <v>692</v>
      </c>
      <c r="CD11" s="858" t="str">
        <f t="shared" si="61"/>
        <v>1.0-1.4%</v>
      </c>
      <c r="CE11" s="863"/>
      <c r="CF11" s="859" t="str">
        <f t="shared" si="158"/>
        <v/>
      </c>
      <c r="CG11" s="853" t="str">
        <f t="shared" si="159"/>
        <v/>
      </c>
      <c r="CH11" s="853" t="str">
        <f t="shared" si="62"/>
        <v/>
      </c>
      <c r="CI11" s="864"/>
      <c r="CJ11" s="862"/>
      <c r="CK11" s="856">
        <f t="shared" si="129"/>
        <v>0</v>
      </c>
      <c r="CL11" s="857" t="str">
        <f t="shared" si="65"/>
        <v>Diff Sub 3</v>
      </c>
      <c r="CM11" s="850" t="str">
        <f t="shared" si="66"/>
        <v>G-2200TU</v>
      </c>
      <c r="CN11" s="850">
        <f t="shared" si="67"/>
        <v>692</v>
      </c>
      <c r="CO11" s="858" t="str">
        <f t="shared" si="68"/>
        <v>1.0-1.4%</v>
      </c>
      <c r="CP11" s="863"/>
      <c r="CQ11" s="859" t="str">
        <f t="shared" si="160"/>
        <v/>
      </c>
      <c r="CR11" s="853" t="str">
        <f t="shared" si="161"/>
        <v/>
      </c>
      <c r="CS11" s="853" t="str">
        <f t="shared" si="69"/>
        <v/>
      </c>
      <c r="CT11" s="864"/>
      <c r="CU11" s="862"/>
      <c r="CV11" s="856">
        <f t="shared" si="131"/>
        <v>0</v>
      </c>
      <c r="CW11" s="857" t="str">
        <f t="shared" si="72"/>
        <v>Diff Sub 3</v>
      </c>
      <c r="CX11" s="850" t="str">
        <f t="shared" si="73"/>
        <v>G-2200TU</v>
      </c>
      <c r="CY11" s="850">
        <f t="shared" si="74"/>
        <v>692</v>
      </c>
      <c r="CZ11" s="858" t="str">
        <f t="shared" si="75"/>
        <v>1.0-1.4%</v>
      </c>
      <c r="DA11" s="863"/>
      <c r="DB11" s="859" t="str">
        <f t="shared" si="162"/>
        <v/>
      </c>
      <c r="DC11" s="853" t="str">
        <f t="shared" si="163"/>
        <v/>
      </c>
      <c r="DD11" s="853" t="str">
        <f t="shared" si="76"/>
        <v/>
      </c>
      <c r="DE11" s="854" t="str">
        <f t="shared" si="180"/>
        <v/>
      </c>
      <c r="DF11" s="862"/>
      <c r="DG11" s="856">
        <f t="shared" si="133"/>
        <v>0</v>
      </c>
      <c r="DH11" s="857" t="str">
        <f t="shared" si="79"/>
        <v>Diff Sub 3</v>
      </c>
      <c r="DI11" s="850" t="str">
        <f t="shared" si="80"/>
        <v>G-2200TU</v>
      </c>
      <c r="DJ11" s="850">
        <f t="shared" si="81"/>
        <v>692</v>
      </c>
      <c r="DK11" s="858" t="str">
        <f t="shared" si="82"/>
        <v>1.0-1.4%</v>
      </c>
      <c r="DL11" s="863"/>
      <c r="DM11" s="859" t="str">
        <f t="shared" si="164"/>
        <v/>
      </c>
      <c r="DN11" s="853" t="str">
        <f t="shared" si="165"/>
        <v/>
      </c>
      <c r="DO11" s="853" t="str">
        <f t="shared" si="83"/>
        <v/>
      </c>
      <c r="DP11" s="854" t="str">
        <f t="shared" si="134"/>
        <v/>
      </c>
      <c r="DQ11" s="862"/>
      <c r="DR11" s="856">
        <f t="shared" si="135"/>
        <v>0</v>
      </c>
      <c r="DS11" s="857" t="str">
        <f t="shared" si="86"/>
        <v>Diff Sub 3</v>
      </c>
      <c r="DT11" s="850" t="str">
        <f t="shared" si="87"/>
        <v>G-2200TU</v>
      </c>
      <c r="DU11" s="850">
        <f t="shared" si="88"/>
        <v>692</v>
      </c>
      <c r="DV11" s="858" t="str">
        <f t="shared" si="89"/>
        <v>1.0-1.4%</v>
      </c>
      <c r="DW11" s="863"/>
      <c r="DX11" s="859" t="str">
        <f t="shared" si="166"/>
        <v/>
      </c>
      <c r="DY11" s="853" t="str">
        <f t="shared" si="167"/>
        <v/>
      </c>
      <c r="DZ11" s="853" t="str">
        <f t="shared" si="90"/>
        <v/>
      </c>
      <c r="EA11" s="854" t="str">
        <f t="shared" si="136"/>
        <v/>
      </c>
      <c r="EB11" s="862"/>
      <c r="EC11" s="856">
        <f t="shared" si="137"/>
        <v>0</v>
      </c>
      <c r="ED11" s="857" t="str">
        <f t="shared" si="93"/>
        <v>Diff Sub 3</v>
      </c>
      <c r="EE11" s="850" t="str">
        <f t="shared" si="94"/>
        <v>G-2200TU</v>
      </c>
      <c r="EF11" s="850">
        <f t="shared" si="95"/>
        <v>692</v>
      </c>
      <c r="EG11" s="858" t="str">
        <f t="shared" si="96"/>
        <v>1.0-1.4%</v>
      </c>
      <c r="EH11" s="863"/>
      <c r="EI11" s="859" t="str">
        <f t="shared" si="168"/>
        <v/>
      </c>
      <c r="EJ11" s="853" t="str">
        <f t="shared" si="169"/>
        <v/>
      </c>
      <c r="EK11" s="853" t="str">
        <f t="shared" si="97"/>
        <v/>
      </c>
      <c r="EL11" s="854" t="str">
        <f t="shared" si="138"/>
        <v/>
      </c>
      <c r="EM11" s="862"/>
      <c r="EN11" s="856">
        <f t="shared" si="139"/>
        <v>0</v>
      </c>
      <c r="EO11" s="857" t="str">
        <f t="shared" si="100"/>
        <v>Diff Sub 3</v>
      </c>
      <c r="EP11" s="850" t="str">
        <f t="shared" si="101"/>
        <v>G-2200TU</v>
      </c>
      <c r="EQ11" s="850">
        <f t="shared" si="102"/>
        <v>692</v>
      </c>
      <c r="ER11" s="858" t="str">
        <f t="shared" si="103"/>
        <v>1.0-1.4%</v>
      </c>
      <c r="ES11" s="863"/>
      <c r="ET11" s="859" t="str">
        <f t="shared" si="170"/>
        <v/>
      </c>
      <c r="EU11" s="853" t="str">
        <f t="shared" si="171"/>
        <v/>
      </c>
      <c r="EV11" s="853" t="str">
        <f t="shared" si="104"/>
        <v/>
      </c>
      <c r="EW11" s="854" t="str">
        <f t="shared" si="140"/>
        <v/>
      </c>
      <c r="EX11" s="862"/>
      <c r="EY11" s="856">
        <f t="shared" si="141"/>
        <v>0</v>
      </c>
      <c r="EZ11" s="857" t="str">
        <f t="shared" si="107"/>
        <v>Diff Sub 3</v>
      </c>
      <c r="FA11" s="850" t="str">
        <f t="shared" si="108"/>
        <v>G-2200TU</v>
      </c>
      <c r="FB11" s="850">
        <f t="shared" si="109"/>
        <v>692</v>
      </c>
      <c r="FC11" s="858" t="str">
        <f t="shared" si="110"/>
        <v>1.0-1.4%</v>
      </c>
      <c r="FD11" s="863"/>
      <c r="FE11" s="859" t="str">
        <f t="shared" si="172"/>
        <v/>
      </c>
      <c r="FF11" s="853" t="str">
        <f t="shared" si="173"/>
        <v/>
      </c>
      <c r="FG11" s="853" t="str">
        <f t="shared" si="111"/>
        <v/>
      </c>
      <c r="FH11" s="854" t="str">
        <f t="shared" si="142"/>
        <v/>
      </c>
      <c r="FI11" s="862"/>
      <c r="FJ11" s="856">
        <f t="shared" si="143"/>
        <v>0</v>
      </c>
    </row>
    <row r="12" spans="1:169" ht="15.75" thickBot="1">
      <c r="A12" s="1272" t="s">
        <v>308</v>
      </c>
      <c r="B12" s="865" t="s">
        <v>412</v>
      </c>
      <c r="C12" s="866" t="s">
        <v>238</v>
      </c>
      <c r="D12" s="866">
        <v>1000</v>
      </c>
      <c r="E12" s="866" t="s">
        <v>405</v>
      </c>
      <c r="F12" s="1246"/>
      <c r="G12" s="867" t="str">
        <f t="shared" si="144"/>
        <v/>
      </c>
      <c r="H12" s="868" t="str">
        <f t="shared" si="145"/>
        <v/>
      </c>
      <c r="I12" s="868" t="str">
        <f t="shared" si="14"/>
        <v/>
      </c>
      <c r="J12" s="869" t="str">
        <f t="shared" si="114"/>
        <v/>
      </c>
      <c r="K12" s="870"/>
      <c r="L12" s="856">
        <f t="shared" si="115"/>
        <v>0</v>
      </c>
      <c r="M12" s="871" t="str">
        <f t="shared" si="16"/>
        <v>Gear Kit 2</v>
      </c>
      <c r="N12" s="872" t="str">
        <f t="shared" si="17"/>
        <v>G-2200TU</v>
      </c>
      <c r="O12" s="872">
        <f>$D12</f>
        <v>1000</v>
      </c>
      <c r="P12" s="873" t="str">
        <f t="shared" si="19"/>
        <v>1.0-1.4%</v>
      </c>
      <c r="Q12" s="866"/>
      <c r="R12" s="874" t="str">
        <f>IF(Q12="","",IF(N12="G-5300ME",VLOOKUP(Q12,$C$34:$G$47,2,FALSE),VLOOKUP(Q12,$C$34:$G$47,4,FALSE)))</f>
        <v/>
      </c>
      <c r="S12" s="868" t="str">
        <f t="shared" si="147"/>
        <v/>
      </c>
      <c r="T12" s="875" t="str">
        <f t="shared" si="20"/>
        <v/>
      </c>
      <c r="U12" s="874" t="str">
        <f t="shared" si="116"/>
        <v/>
      </c>
      <c r="V12" s="870"/>
      <c r="W12" s="856">
        <f t="shared" si="117"/>
        <v>0</v>
      </c>
      <c r="X12" s="871" t="str">
        <f t="shared" si="23"/>
        <v>Gear Kit 2</v>
      </c>
      <c r="Y12" s="872" t="str">
        <f t="shared" si="24"/>
        <v>G-2200TU</v>
      </c>
      <c r="Z12" s="872">
        <f>$D12</f>
        <v>1000</v>
      </c>
      <c r="AA12" s="873" t="str">
        <f t="shared" si="26"/>
        <v>1.0-1.4%</v>
      </c>
      <c r="AB12" s="866"/>
      <c r="AC12" s="874" t="str">
        <f>IF(AB12="","",IF(Y12="G-5300ME",VLOOKUP(AB12,$C$34:$G$47,2,FALSE),VLOOKUP(AB12,$C$34:$G$47,4,FALSE)))</f>
        <v/>
      </c>
      <c r="AD12" s="868" t="str">
        <f t="shared" si="149"/>
        <v/>
      </c>
      <c r="AE12" s="875" t="str">
        <f t="shared" si="27"/>
        <v/>
      </c>
      <c r="AF12" s="874" t="str">
        <f t="shared" ref="AF12" si="182">IF(AC12&gt;0.010999,AC12,"")</f>
        <v/>
      </c>
      <c r="AG12" s="870"/>
      <c r="AH12" s="856">
        <f t="shared" si="119"/>
        <v>0</v>
      </c>
      <c r="AI12" s="871" t="str">
        <f t="shared" si="30"/>
        <v>Gear Kit 2</v>
      </c>
      <c r="AJ12" s="872" t="str">
        <f t="shared" si="31"/>
        <v>G-2200TU</v>
      </c>
      <c r="AK12" s="872">
        <f>$D12</f>
        <v>1000</v>
      </c>
      <c r="AL12" s="873" t="str">
        <f t="shared" si="33"/>
        <v>1.0-1.4%</v>
      </c>
      <c r="AM12" s="866"/>
      <c r="AN12" s="874" t="str">
        <f>IF(AM12="","",IF(AJ12="G-5300ME",VLOOKUP(AM12,$C$34:$G$47,2,FALSE),VLOOKUP(AM12,$C$34:$G$47,4,FALSE)))</f>
        <v/>
      </c>
      <c r="AO12" s="868" t="str">
        <f t="shared" si="151"/>
        <v/>
      </c>
      <c r="AP12" s="875" t="str">
        <f t="shared" si="34"/>
        <v/>
      </c>
      <c r="AQ12" s="874" t="str">
        <f t="shared" ref="AQ12" si="183">IF(AN12&gt;0.010999,AN12,"")</f>
        <v/>
      </c>
      <c r="AR12" s="870"/>
      <c r="AS12" s="856">
        <f t="shared" si="121"/>
        <v>0</v>
      </c>
      <c r="AT12" s="871" t="str">
        <f t="shared" si="37"/>
        <v>Gear Kit 2</v>
      </c>
      <c r="AU12" s="872" t="str">
        <f t="shared" si="38"/>
        <v>G-2200TU</v>
      </c>
      <c r="AV12" s="872">
        <f>$D12</f>
        <v>1000</v>
      </c>
      <c r="AW12" s="873" t="str">
        <f t="shared" si="40"/>
        <v>1.0-1.4%</v>
      </c>
      <c r="AX12" s="866"/>
      <c r="AY12" s="874" t="str">
        <f>IF(AX12="","",IF(AU12="G-5300ME",VLOOKUP(AX12,$C$34:$G$47,2,FALSE),VLOOKUP(AX12,$C$34:$G$47,4,FALSE)))</f>
        <v/>
      </c>
      <c r="AZ12" s="868" t="str">
        <f t="shared" si="153"/>
        <v/>
      </c>
      <c r="BA12" s="875" t="str">
        <f t="shared" si="41"/>
        <v/>
      </c>
      <c r="BB12" s="874" t="str">
        <f t="shared" ref="BB12" si="184">IF(AY12&gt;0.010999,AY12,"")</f>
        <v/>
      </c>
      <c r="BC12" s="870"/>
      <c r="BD12" s="856">
        <f t="shared" si="123"/>
        <v>0</v>
      </c>
      <c r="BE12" s="871" t="str">
        <f t="shared" si="44"/>
        <v>Gear Kit 2</v>
      </c>
      <c r="BF12" s="872" t="str">
        <f t="shared" si="45"/>
        <v>G-2200TU</v>
      </c>
      <c r="BG12" s="872">
        <f>$D12</f>
        <v>1000</v>
      </c>
      <c r="BH12" s="873" t="str">
        <f t="shared" si="47"/>
        <v>1.0-1.4%</v>
      </c>
      <c r="BI12" s="866"/>
      <c r="BJ12" s="874" t="str">
        <f>IF(BI12="","",IF(BF12="G-5300ME",VLOOKUP(BI12,$C$34:$G$47,2,FALSE),VLOOKUP(BI12,$C$34:$G$47,4,FALSE)))</f>
        <v/>
      </c>
      <c r="BK12" s="868" t="str">
        <f t="shared" si="155"/>
        <v/>
      </c>
      <c r="BL12" s="875" t="str">
        <f t="shared" si="48"/>
        <v/>
      </c>
      <c r="BM12" s="874" t="str">
        <f t="shared" ref="BM12" si="185">IF(BJ12&gt;0.010999,BJ12,"")</f>
        <v/>
      </c>
      <c r="BN12" s="870"/>
      <c r="BO12" s="856">
        <f t="shared" si="125"/>
        <v>0</v>
      </c>
      <c r="BP12" s="871" t="str">
        <f t="shared" si="51"/>
        <v>Gear Kit 2</v>
      </c>
      <c r="BQ12" s="872" t="str">
        <f t="shared" si="52"/>
        <v>G-2200TU</v>
      </c>
      <c r="BR12" s="872">
        <f>$D12</f>
        <v>1000</v>
      </c>
      <c r="BS12" s="873" t="str">
        <f t="shared" si="54"/>
        <v>1.0-1.4%</v>
      </c>
      <c r="BT12" s="866"/>
      <c r="BU12" s="874" t="str">
        <f>IF(BT12="","",IF(BQ12="G-5300ME",VLOOKUP(BT12,$C$34:$G$47,2,FALSE),VLOOKUP(BT12,$C$34:$G$47,4,FALSE)))</f>
        <v/>
      </c>
      <c r="BV12" s="868" t="str">
        <f t="shared" si="157"/>
        <v/>
      </c>
      <c r="BW12" s="875" t="str">
        <f t="shared" si="55"/>
        <v/>
      </c>
      <c r="BX12" s="874" t="str">
        <f t="shared" ref="BX12" si="186">IF(BU12&gt;0.010999,BU12,"")</f>
        <v/>
      </c>
      <c r="BY12" s="870"/>
      <c r="BZ12" s="856">
        <f t="shared" si="127"/>
        <v>0</v>
      </c>
      <c r="CA12" s="871" t="str">
        <f t="shared" si="58"/>
        <v>Gear Kit 2</v>
      </c>
      <c r="CB12" s="872" t="str">
        <f t="shared" si="59"/>
        <v>G-2200TU</v>
      </c>
      <c r="CC12" s="872">
        <f>$D12</f>
        <v>1000</v>
      </c>
      <c r="CD12" s="873" t="str">
        <f t="shared" si="61"/>
        <v>1.0-1.4%</v>
      </c>
      <c r="CE12" s="866"/>
      <c r="CF12" s="874" t="str">
        <f>IF(CE12="","",IF(CB12="G-5300ME",VLOOKUP(CE12,$C$34:$G$47,2,FALSE),VLOOKUP(CE12,$C$34:$G$47,4,FALSE)))</f>
        <v/>
      </c>
      <c r="CG12" s="868" t="str">
        <f t="shared" si="159"/>
        <v/>
      </c>
      <c r="CH12" s="875" t="str">
        <f t="shared" si="62"/>
        <v/>
      </c>
      <c r="CI12" s="874" t="str">
        <f t="shared" ref="CI12" si="187">IF(CF12&gt;0.010999,CF12,"")</f>
        <v/>
      </c>
      <c r="CJ12" s="870"/>
      <c r="CK12" s="856">
        <f t="shared" si="129"/>
        <v>0</v>
      </c>
      <c r="CL12" s="871" t="str">
        <f t="shared" si="65"/>
        <v>Gear Kit 2</v>
      </c>
      <c r="CM12" s="872" t="str">
        <f t="shared" si="66"/>
        <v>G-2200TU</v>
      </c>
      <c r="CN12" s="872">
        <f>$D12</f>
        <v>1000</v>
      </c>
      <c r="CO12" s="873" t="str">
        <f t="shared" si="68"/>
        <v>1.0-1.4%</v>
      </c>
      <c r="CP12" s="866"/>
      <c r="CQ12" s="874" t="str">
        <f>IF(CP12="","",IF(CM12="G-5300ME",VLOOKUP(CP12,$C$34:$G$47,2,FALSE),VLOOKUP(CP12,$C$34:$G$47,4,FALSE)))</f>
        <v/>
      </c>
      <c r="CR12" s="868" t="str">
        <f t="shared" si="161"/>
        <v/>
      </c>
      <c r="CS12" s="875" t="str">
        <f t="shared" si="69"/>
        <v/>
      </c>
      <c r="CT12" s="874" t="str">
        <f t="shared" ref="CT12" si="188">IF(CQ12&gt;0.010999,CQ12,"")</f>
        <v/>
      </c>
      <c r="CU12" s="870"/>
      <c r="CV12" s="856">
        <f t="shared" si="131"/>
        <v>0</v>
      </c>
      <c r="CW12" s="871" t="str">
        <f t="shared" si="72"/>
        <v>Gear Kit 2</v>
      </c>
      <c r="CX12" s="872" t="str">
        <f t="shared" si="73"/>
        <v>G-2200TU</v>
      </c>
      <c r="CY12" s="872">
        <f>$D12</f>
        <v>1000</v>
      </c>
      <c r="CZ12" s="873" t="str">
        <f t="shared" si="75"/>
        <v>1.0-1.4%</v>
      </c>
      <c r="DA12" s="866"/>
      <c r="DB12" s="874" t="str">
        <f>IF(DA12="","",IF(CX12="G-5300ME",VLOOKUP(DA12,$C$34:$G$47,2,FALSE),VLOOKUP(DA12,$C$34:$G$47,4,FALSE)))</f>
        <v/>
      </c>
      <c r="DC12" s="868" t="str">
        <f t="shared" si="163"/>
        <v/>
      </c>
      <c r="DD12" s="875" t="str">
        <f t="shared" si="76"/>
        <v/>
      </c>
      <c r="DE12" s="874" t="str">
        <f t="shared" ref="DE12" si="189">IF(DB12&gt;0.010999,DB12,"")</f>
        <v/>
      </c>
      <c r="DF12" s="870"/>
      <c r="DG12" s="856">
        <f t="shared" si="133"/>
        <v>0</v>
      </c>
      <c r="DH12" s="871" t="str">
        <f t="shared" si="79"/>
        <v>Gear Kit 2</v>
      </c>
      <c r="DI12" s="872" t="str">
        <f t="shared" si="80"/>
        <v>G-2200TU</v>
      </c>
      <c r="DJ12" s="872">
        <f>$D12</f>
        <v>1000</v>
      </c>
      <c r="DK12" s="873" t="str">
        <f t="shared" si="82"/>
        <v>1.0-1.4%</v>
      </c>
      <c r="DL12" s="866"/>
      <c r="DM12" s="874" t="str">
        <f>IF(DL12="","",IF(DI12="G-5300ME",VLOOKUP(DL12,$C$34:$G$47,2,FALSE),VLOOKUP(DL12,$C$34:$G$47,4,FALSE)))</f>
        <v/>
      </c>
      <c r="DN12" s="868" t="str">
        <f t="shared" si="165"/>
        <v/>
      </c>
      <c r="DO12" s="875" t="str">
        <f t="shared" si="83"/>
        <v/>
      </c>
      <c r="DP12" s="874" t="str">
        <f t="shared" ref="DP12" si="190">IF(DM12&gt;0.010999,DM12,"")</f>
        <v/>
      </c>
      <c r="DQ12" s="870"/>
      <c r="DR12" s="856">
        <f t="shared" si="135"/>
        <v>0</v>
      </c>
      <c r="DS12" s="871" t="str">
        <f t="shared" si="86"/>
        <v>Gear Kit 2</v>
      </c>
      <c r="DT12" s="872" t="str">
        <f t="shared" si="87"/>
        <v>G-2200TU</v>
      </c>
      <c r="DU12" s="872">
        <f>$D12</f>
        <v>1000</v>
      </c>
      <c r="DV12" s="873" t="str">
        <f t="shared" si="89"/>
        <v>1.0-1.4%</v>
      </c>
      <c r="DW12" s="866"/>
      <c r="DX12" s="874" t="str">
        <f>IF(DW12="","",IF(DT12="G-5300ME",VLOOKUP(DW12,$C$34:$G$47,2,FALSE),VLOOKUP(DW12,$C$34:$G$47,4,FALSE)))</f>
        <v/>
      </c>
      <c r="DY12" s="868" t="str">
        <f t="shared" si="167"/>
        <v/>
      </c>
      <c r="DZ12" s="875" t="str">
        <f t="shared" si="90"/>
        <v/>
      </c>
      <c r="EA12" s="874" t="str">
        <f t="shared" ref="EA12" si="191">IF(DX12&gt;0.010999,DX12,"")</f>
        <v/>
      </c>
      <c r="EB12" s="870"/>
      <c r="EC12" s="856">
        <f t="shared" si="137"/>
        <v>0</v>
      </c>
      <c r="ED12" s="871" t="str">
        <f t="shared" si="93"/>
        <v>Gear Kit 2</v>
      </c>
      <c r="EE12" s="872" t="str">
        <f t="shared" si="94"/>
        <v>G-2200TU</v>
      </c>
      <c r="EF12" s="872">
        <f>$D12</f>
        <v>1000</v>
      </c>
      <c r="EG12" s="873" t="str">
        <f t="shared" si="96"/>
        <v>1.0-1.4%</v>
      </c>
      <c r="EH12" s="866"/>
      <c r="EI12" s="874" t="str">
        <f>IF(EH12="","",IF(EE12="G-5300ME",VLOOKUP(EH12,$C$34:$G$47,2,FALSE),VLOOKUP(EH12,$C$34:$G$47,4,FALSE)))</f>
        <v/>
      </c>
      <c r="EJ12" s="868" t="str">
        <f t="shared" si="169"/>
        <v/>
      </c>
      <c r="EK12" s="875" t="str">
        <f t="shared" si="97"/>
        <v/>
      </c>
      <c r="EL12" s="874" t="str">
        <f t="shared" ref="EL12" si="192">IF(EI12&gt;0.010999,EI12,"")</f>
        <v/>
      </c>
      <c r="EM12" s="870"/>
      <c r="EN12" s="856">
        <f t="shared" si="139"/>
        <v>0</v>
      </c>
      <c r="EO12" s="871" t="str">
        <f t="shared" si="100"/>
        <v>Gear Kit 2</v>
      </c>
      <c r="EP12" s="872" t="str">
        <f t="shared" si="101"/>
        <v>G-2200TU</v>
      </c>
      <c r="EQ12" s="872">
        <f>$D12</f>
        <v>1000</v>
      </c>
      <c r="ER12" s="873" t="str">
        <f t="shared" si="103"/>
        <v>1.0-1.4%</v>
      </c>
      <c r="ES12" s="866"/>
      <c r="ET12" s="874" t="str">
        <f>IF(ES12="","",IF(EP12="G-5300ME",VLOOKUP(ES12,$C$34:$G$47,2,FALSE),VLOOKUP(ES12,$C$34:$G$47,4,FALSE)))</f>
        <v/>
      </c>
      <c r="EU12" s="868" t="str">
        <f t="shared" si="171"/>
        <v/>
      </c>
      <c r="EV12" s="875" t="str">
        <f t="shared" si="104"/>
        <v/>
      </c>
      <c r="EW12" s="874" t="str">
        <f t="shared" ref="EW12" si="193">IF(ET12&gt;0.010999,ET12,"")</f>
        <v/>
      </c>
      <c r="EX12" s="870"/>
      <c r="EY12" s="856">
        <f t="shared" si="141"/>
        <v>0</v>
      </c>
      <c r="EZ12" s="871" t="str">
        <f t="shared" si="107"/>
        <v>Gear Kit 2</v>
      </c>
      <c r="FA12" s="872" t="str">
        <f t="shared" si="108"/>
        <v>G-2200TU</v>
      </c>
      <c r="FB12" s="872">
        <f>$D12</f>
        <v>1000</v>
      </c>
      <c r="FC12" s="873" t="str">
        <f t="shared" si="110"/>
        <v>1.0-1.4%</v>
      </c>
      <c r="FD12" s="866"/>
      <c r="FE12" s="874" t="str">
        <f>IF(FD12="","",IF(FA12="G-5300ME",VLOOKUP(FD12,$C$34:$G$47,2,FALSE),VLOOKUP(FD12,$C$34:$G$47,4,FALSE)))</f>
        <v/>
      </c>
      <c r="FF12" s="868" t="str">
        <f t="shared" si="173"/>
        <v/>
      </c>
      <c r="FG12" s="875" t="str">
        <f t="shared" si="111"/>
        <v/>
      </c>
      <c r="FH12" s="874" t="str">
        <f t="shared" ref="FH12" si="194">IF(FE12&gt;0.010999,FE12,"")</f>
        <v/>
      </c>
      <c r="FI12" s="870"/>
      <c r="FJ12" s="856">
        <f t="shared" si="143"/>
        <v>0</v>
      </c>
      <c r="FL12" s="876" t="s">
        <v>413</v>
      </c>
      <c r="FM12" s="876"/>
    </row>
    <row r="13" spans="1:169">
      <c r="F13" s="389">
        <f>COUNTIF(F4:F12,"&gt;0")</f>
        <v>0</v>
      </c>
      <c r="G13" s="389">
        <f>COUNTIF(G4:G12,"&gt;0")</f>
        <v>0</v>
      </c>
      <c r="J13" s="877"/>
      <c r="K13" s="877"/>
      <c r="Q13" s="389">
        <f>COUNTIF(Q4:Q12,"&gt;0")</f>
        <v>0</v>
      </c>
      <c r="U13" s="877"/>
      <c r="AB13" s="389">
        <f>COUNTIF(AB4:AB12,"&gt;0")</f>
        <v>0</v>
      </c>
      <c r="AF13" s="877"/>
      <c r="AM13" s="389">
        <f>COUNTIF(AM4:AM12,"&gt;0")</f>
        <v>0</v>
      </c>
      <c r="AN13" s="389">
        <f>COUNTIF(AN4:AN12,"&gt;0")</f>
        <v>0</v>
      </c>
      <c r="AQ13" s="877"/>
      <c r="AX13" s="389">
        <f>COUNTIF(AX4:AX12,"&gt;0")</f>
        <v>0</v>
      </c>
      <c r="AY13" s="389">
        <f>COUNTIF(AY4:AY12,"&gt;0")</f>
        <v>0</v>
      </c>
      <c r="BB13" s="877"/>
      <c r="BI13" s="389">
        <f>COUNTIF(BI4:BI12,"&gt;0")</f>
        <v>0</v>
      </c>
      <c r="BM13" s="877"/>
      <c r="BT13" s="389">
        <f>COUNTIF(BT4:BT12,"&gt;0")</f>
        <v>0</v>
      </c>
      <c r="BX13" s="877"/>
      <c r="CE13" s="389">
        <f>COUNTIF(CE4:CE12,"&gt;0")</f>
        <v>0</v>
      </c>
      <c r="CI13" s="877"/>
      <c r="CP13" s="389">
        <f>COUNTIF(CP4:CP12,"&gt;0")</f>
        <v>0</v>
      </c>
      <c r="CT13" s="877"/>
      <c r="DA13" s="389">
        <f>COUNTIF(DA4:DA12,"&gt;0")</f>
        <v>0</v>
      </c>
      <c r="DE13" s="877"/>
      <c r="DL13" s="389">
        <f>COUNTIF(DL4:DL12,"&gt;0")</f>
        <v>0</v>
      </c>
      <c r="DP13" s="877"/>
      <c r="DW13" s="389">
        <f>COUNTIF(DW4:DW12,"&gt;0")</f>
        <v>0</v>
      </c>
      <c r="EA13" s="877"/>
      <c r="EH13" s="389">
        <f>COUNTIF(EH4:EH12,"&gt;0")</f>
        <v>0</v>
      </c>
      <c r="EL13" s="877"/>
      <c r="EW13" s="877"/>
      <c r="FH13" s="877"/>
      <c r="FL13" s="876" t="s">
        <v>414</v>
      </c>
      <c r="FM13" s="876"/>
    </row>
    <row r="14" spans="1:169">
      <c r="G14" t="s">
        <v>415</v>
      </c>
      <c r="H14" s="390">
        <f>SUM(H4:H4)</f>
        <v>0</v>
      </c>
      <c r="R14" t="s">
        <v>415</v>
      </c>
      <c r="S14" s="390">
        <f>SUM(S4:S4)</f>
        <v>0</v>
      </c>
      <c r="AC14" t="s">
        <v>415</v>
      </c>
      <c r="AD14" s="390">
        <f>SUM(AD4:AD4)</f>
        <v>0</v>
      </c>
      <c r="AN14" t="s">
        <v>415</v>
      </c>
      <c r="AO14" s="390">
        <f>SUM(AO4:AO4)</f>
        <v>0</v>
      </c>
      <c r="AY14" t="s">
        <v>415</v>
      </c>
      <c r="AZ14" s="390">
        <f>SUM(AZ4:AZ4)</f>
        <v>0</v>
      </c>
      <c r="BJ14" t="s">
        <v>415</v>
      </c>
      <c r="BK14" s="390">
        <f>SUM(BK4:BK4)</f>
        <v>0</v>
      </c>
      <c r="BU14" t="s">
        <v>415</v>
      </c>
      <c r="BV14" s="390">
        <f>SUM(BV4:BV4)</f>
        <v>0</v>
      </c>
      <c r="CF14" t="s">
        <v>415</v>
      </c>
      <c r="CG14" s="390">
        <f>SUM(CG4:CG4)</f>
        <v>0</v>
      </c>
      <c r="CQ14" t="s">
        <v>415</v>
      </c>
      <c r="CR14" s="390">
        <f>SUM(CR4:CR4)</f>
        <v>0</v>
      </c>
      <c r="DB14" t="s">
        <v>415</v>
      </c>
      <c r="DC14" s="390">
        <f>SUM(DC4:DC4)</f>
        <v>0</v>
      </c>
      <c r="DM14" t="s">
        <v>415</v>
      </c>
      <c r="DN14" s="390">
        <f>SUM(DN4:DN4)</f>
        <v>0</v>
      </c>
      <c r="DX14" t="s">
        <v>415</v>
      </c>
      <c r="DY14" s="390">
        <f>SUM(DY4:DY4)</f>
        <v>0</v>
      </c>
      <c r="EI14" t="s">
        <v>415</v>
      </c>
      <c r="EJ14" s="390">
        <f>SUM(EJ4:EJ4)</f>
        <v>0</v>
      </c>
      <c r="ET14" t="s">
        <v>415</v>
      </c>
      <c r="EU14" s="390">
        <f>SUM(EU4:EU4)</f>
        <v>0</v>
      </c>
      <c r="FE14" t="s">
        <v>415</v>
      </c>
      <c r="FF14" s="390">
        <f>SUM(FF4:FF4)</f>
        <v>0</v>
      </c>
      <c r="FL14" s="370" t="s">
        <v>415</v>
      </c>
      <c r="FM14" s="878">
        <f>SUM(H14,S14,AD14,AO14,AZ14,BK14,BV14,CG14,CR14,DC14,DN14,DY14,EJ14,EU14,FF14)</f>
        <v>0</v>
      </c>
    </row>
    <row r="15" spans="1:169">
      <c r="G15" t="s">
        <v>416</v>
      </c>
      <c r="H15" s="390">
        <f>SUM(H5:H12)</f>
        <v>0</v>
      </c>
      <c r="R15" t="s">
        <v>416</v>
      </c>
      <c r="S15" s="390">
        <f>SUM(S5:S12)</f>
        <v>0</v>
      </c>
      <c r="AC15" t="s">
        <v>416</v>
      </c>
      <c r="AD15" s="390">
        <f>SUM(AD5:AD12)</f>
        <v>0</v>
      </c>
      <c r="AN15" t="s">
        <v>416</v>
      </c>
      <c r="AO15" s="390">
        <f>SUM(AO5:AO12)</f>
        <v>0</v>
      </c>
      <c r="AY15" t="s">
        <v>416</v>
      </c>
      <c r="AZ15" s="390">
        <f>SUM(AZ5:AZ12)</f>
        <v>0</v>
      </c>
      <c r="BJ15" t="s">
        <v>416</v>
      </c>
      <c r="BK15" s="390">
        <f>SUM(BK5:BK12)</f>
        <v>0</v>
      </c>
      <c r="BU15" t="s">
        <v>416</v>
      </c>
      <c r="BV15" s="390">
        <f>SUM(BV5:BV12)</f>
        <v>0</v>
      </c>
      <c r="CF15" t="s">
        <v>416</v>
      </c>
      <c r="CG15" s="390">
        <f>SUM(CG5:CG12)</f>
        <v>0</v>
      </c>
      <c r="CQ15" t="s">
        <v>416</v>
      </c>
      <c r="CR15" s="390">
        <f>SUM(CR5:CR12)</f>
        <v>0</v>
      </c>
      <c r="DB15" t="s">
        <v>416</v>
      </c>
      <c r="DC15" s="390">
        <f>SUM(DC5:DC12)</f>
        <v>0</v>
      </c>
      <c r="DM15" t="s">
        <v>416</v>
      </c>
      <c r="DN15" s="390">
        <f>SUM(DN5:DN12)</f>
        <v>0</v>
      </c>
      <c r="DX15" t="s">
        <v>416</v>
      </c>
      <c r="DY15" s="390">
        <f>SUM(DY5:DY12)</f>
        <v>0</v>
      </c>
      <c r="EI15" t="s">
        <v>416</v>
      </c>
      <c r="EJ15" s="390">
        <f>SUM(EJ5:EJ12)</f>
        <v>0</v>
      </c>
      <c r="ET15" t="s">
        <v>416</v>
      </c>
      <c r="EU15" s="390">
        <f>SUM(EU5:EU12)</f>
        <v>0</v>
      </c>
      <c r="FE15" t="s">
        <v>416</v>
      </c>
      <c r="FF15" s="390">
        <f>SUM(FF5:FF12)</f>
        <v>0</v>
      </c>
      <c r="FL15" s="370" t="s">
        <v>416</v>
      </c>
      <c r="FM15" s="878">
        <f>SUM(H15,S15,AD15,AO15,AZ15,BK15,BV15,CG15,CR15,DC15,DN15,DY15,EJ15,EU15,FF15)</f>
        <v>0</v>
      </c>
    </row>
    <row r="16" spans="1:169" ht="21.6" customHeight="1" thickBot="1"/>
    <row r="17" spans="1:171" ht="21.75" thickBot="1">
      <c r="B17" s="1292" t="s">
        <v>417</v>
      </c>
      <c r="C17" s="1293"/>
      <c r="D17" s="1293"/>
      <c r="E17" s="1293"/>
      <c r="F17" s="1293"/>
      <c r="G17" s="1293"/>
      <c r="H17" s="1293"/>
      <c r="I17" s="1293"/>
      <c r="J17" s="1294"/>
      <c r="K17" s="386">
        <f>K2</f>
        <v>46300</v>
      </c>
      <c r="M17" s="1289" t="s">
        <v>418</v>
      </c>
      <c r="N17" s="1290"/>
      <c r="O17" s="1290"/>
      <c r="P17" s="1290"/>
      <c r="Q17" s="1290"/>
      <c r="R17" s="1290"/>
      <c r="S17" s="1290"/>
      <c r="T17" s="1290"/>
      <c r="U17" s="1291"/>
      <c r="V17" s="838">
        <f>V2</f>
        <v>46302</v>
      </c>
      <c r="X17" s="1286" t="s">
        <v>418</v>
      </c>
      <c r="Y17" s="1287"/>
      <c r="Z17" s="1287"/>
      <c r="AA17" s="1287"/>
      <c r="AB17" s="1287"/>
      <c r="AC17" s="1287"/>
      <c r="AD17" s="1287"/>
      <c r="AE17" s="1287"/>
      <c r="AF17" s="1288"/>
      <c r="AG17" s="838">
        <f>AG2</f>
        <v>46304</v>
      </c>
      <c r="AI17" s="1286" t="s">
        <v>418</v>
      </c>
      <c r="AJ17" s="1287"/>
      <c r="AK17" s="1287"/>
      <c r="AL17" s="1287"/>
      <c r="AM17" s="1287"/>
      <c r="AN17" s="1287"/>
      <c r="AO17" s="1287"/>
      <c r="AP17" s="1287"/>
      <c r="AQ17" s="1288"/>
      <c r="AR17" s="838">
        <f>AR2</f>
        <v>46307</v>
      </c>
      <c r="AT17" s="1289" t="s">
        <v>418</v>
      </c>
      <c r="AU17" s="1290"/>
      <c r="AV17" s="1290"/>
      <c r="AW17" s="1290"/>
      <c r="AX17" s="1290"/>
      <c r="AY17" s="1290"/>
      <c r="AZ17" s="1290"/>
      <c r="BA17" s="1290"/>
      <c r="BB17" s="1291"/>
      <c r="BC17" s="838">
        <f>BC2</f>
        <v>46309</v>
      </c>
      <c r="BE17" s="1286" t="s">
        <v>418</v>
      </c>
      <c r="BF17" s="1287"/>
      <c r="BG17" s="1287"/>
      <c r="BH17" s="1287"/>
      <c r="BI17" s="1287"/>
      <c r="BJ17" s="1287"/>
      <c r="BK17" s="1287"/>
      <c r="BL17" s="1287"/>
      <c r="BM17" s="1288"/>
      <c r="BN17" s="838">
        <f>BN2</f>
        <v>46311</v>
      </c>
      <c r="BP17" s="1286" t="s">
        <v>418</v>
      </c>
      <c r="BQ17" s="1287"/>
      <c r="BR17" s="1287"/>
      <c r="BS17" s="1287"/>
      <c r="BT17" s="1287"/>
      <c r="BU17" s="1287"/>
      <c r="BV17" s="1287"/>
      <c r="BW17" s="1287"/>
      <c r="BX17" s="1288"/>
      <c r="BY17" s="838">
        <f>BY2</f>
        <v>46314</v>
      </c>
      <c r="CA17" s="1289" t="s">
        <v>418</v>
      </c>
      <c r="CB17" s="1290"/>
      <c r="CC17" s="1290"/>
      <c r="CD17" s="1290"/>
      <c r="CE17" s="1290"/>
      <c r="CF17" s="1290"/>
      <c r="CG17" s="1290"/>
      <c r="CH17" s="1290"/>
      <c r="CI17" s="1291"/>
      <c r="CJ17" s="838">
        <f>CJ2</f>
        <v>46316</v>
      </c>
      <c r="CL17" s="1286" t="s">
        <v>418</v>
      </c>
      <c r="CM17" s="1287"/>
      <c r="CN17" s="1287"/>
      <c r="CO17" s="1287"/>
      <c r="CP17" s="1287"/>
      <c r="CQ17" s="1287"/>
      <c r="CR17" s="1287"/>
      <c r="CS17" s="1287"/>
      <c r="CT17" s="1288"/>
      <c r="CU17" s="838">
        <f>CU2</f>
        <v>46318</v>
      </c>
      <c r="CW17" s="1286" t="s">
        <v>418</v>
      </c>
      <c r="CX17" s="1287"/>
      <c r="CY17" s="1287"/>
      <c r="CZ17" s="1287"/>
      <c r="DA17" s="1287"/>
      <c r="DB17" s="1287"/>
      <c r="DC17" s="1287"/>
      <c r="DD17" s="1287"/>
      <c r="DE17" s="1288"/>
      <c r="DF17" s="838">
        <f>DF2</f>
        <v>46321</v>
      </c>
      <c r="DH17" s="1289" t="s">
        <v>418</v>
      </c>
      <c r="DI17" s="1290"/>
      <c r="DJ17" s="1290"/>
      <c r="DK17" s="1290"/>
      <c r="DL17" s="1290"/>
      <c r="DM17" s="1290"/>
      <c r="DN17" s="1290"/>
      <c r="DO17" s="1290"/>
      <c r="DP17" s="1291"/>
      <c r="DQ17" s="838">
        <f>DQ2</f>
        <v>46323</v>
      </c>
      <c r="DS17" s="1286" t="s">
        <v>418</v>
      </c>
      <c r="DT17" s="1287"/>
      <c r="DU17" s="1287"/>
      <c r="DV17" s="1287"/>
      <c r="DW17" s="1287"/>
      <c r="DX17" s="1287"/>
      <c r="DY17" s="1287"/>
      <c r="DZ17" s="1287"/>
      <c r="EA17" s="1288"/>
      <c r="EB17" s="838">
        <f>EB2</f>
        <v>46325</v>
      </c>
      <c r="ED17" s="1286" t="s">
        <v>418</v>
      </c>
      <c r="EE17" s="1287"/>
      <c r="EF17" s="1287"/>
      <c r="EG17" s="1287"/>
      <c r="EH17" s="1287"/>
      <c r="EI17" s="1287"/>
      <c r="EJ17" s="1287"/>
      <c r="EK17" s="1287"/>
      <c r="EL17" s="1288"/>
      <c r="EM17" s="838">
        <f>EM2</f>
        <v>46328</v>
      </c>
      <c r="EO17" s="1289" t="s">
        <v>418</v>
      </c>
      <c r="EP17" s="1290"/>
      <c r="EQ17" s="1290"/>
      <c r="ER17" s="1290"/>
      <c r="ES17" s="1290"/>
      <c r="ET17" s="1290"/>
      <c r="EU17" s="1290"/>
      <c r="EV17" s="1290"/>
      <c r="EW17" s="1291"/>
      <c r="EX17" s="838">
        <f>EX2</f>
        <v>46330</v>
      </c>
      <c r="EZ17" s="1286" t="s">
        <v>418</v>
      </c>
      <c r="FA17" s="1287"/>
      <c r="FB17" s="1287"/>
      <c r="FC17" s="1287"/>
      <c r="FD17" s="1287"/>
      <c r="FE17" s="1287"/>
      <c r="FF17" s="1287"/>
      <c r="FG17" s="1287"/>
      <c r="FH17" s="1288"/>
      <c r="FI17" s="838">
        <f>FI2</f>
        <v>46332</v>
      </c>
    </row>
    <row r="18" spans="1:171" ht="60.75" thickBot="1">
      <c r="B18" s="920" t="s">
        <v>397</v>
      </c>
      <c r="C18" s="404" t="s">
        <v>35</v>
      </c>
      <c r="D18" s="571" t="s">
        <v>321</v>
      </c>
      <c r="E18" s="571" t="s">
        <v>322</v>
      </c>
      <c r="F18" s="571" t="s">
        <v>398</v>
      </c>
      <c r="G18" s="572" t="s">
        <v>323</v>
      </c>
      <c r="H18" s="571" t="s">
        <v>399</v>
      </c>
      <c r="I18" s="921" t="s">
        <v>400</v>
      </c>
      <c r="J18" s="931" t="s">
        <v>329</v>
      </c>
      <c r="K18" s="923" t="s">
        <v>401</v>
      </c>
      <c r="M18" s="839" t="s">
        <v>397</v>
      </c>
      <c r="N18" s="840" t="s">
        <v>35</v>
      </c>
      <c r="O18" s="841" t="s">
        <v>321</v>
      </c>
      <c r="P18" s="841" t="s">
        <v>322</v>
      </c>
      <c r="Q18" s="841" t="s">
        <v>398</v>
      </c>
      <c r="R18" s="842" t="s">
        <v>323</v>
      </c>
      <c r="S18" s="1262" t="s">
        <v>399</v>
      </c>
      <c r="T18" s="843" t="s">
        <v>400</v>
      </c>
      <c r="U18" s="845" t="s">
        <v>329</v>
      </c>
      <c r="V18" s="844" t="s">
        <v>401</v>
      </c>
      <c r="X18" s="839" t="s">
        <v>397</v>
      </c>
      <c r="Y18" s="840" t="s">
        <v>35</v>
      </c>
      <c r="Z18" s="841" t="s">
        <v>321</v>
      </c>
      <c r="AA18" s="841" t="s">
        <v>322</v>
      </c>
      <c r="AB18" s="841" t="s">
        <v>398</v>
      </c>
      <c r="AC18" s="842" t="s">
        <v>323</v>
      </c>
      <c r="AD18" s="1262" t="s">
        <v>399</v>
      </c>
      <c r="AE18" s="843" t="s">
        <v>400</v>
      </c>
      <c r="AF18" s="845" t="s">
        <v>329</v>
      </c>
      <c r="AG18" s="844" t="s">
        <v>401</v>
      </c>
      <c r="AI18" s="839" t="s">
        <v>397</v>
      </c>
      <c r="AJ18" s="840" t="s">
        <v>35</v>
      </c>
      <c r="AK18" s="841" t="s">
        <v>321</v>
      </c>
      <c r="AL18" s="841" t="s">
        <v>322</v>
      </c>
      <c r="AM18" s="841" t="s">
        <v>398</v>
      </c>
      <c r="AN18" s="842" t="s">
        <v>323</v>
      </c>
      <c r="AO18" s="1262" t="s">
        <v>399</v>
      </c>
      <c r="AP18" s="843" t="s">
        <v>400</v>
      </c>
      <c r="AQ18" s="845" t="s">
        <v>329</v>
      </c>
      <c r="AR18" s="844" t="s">
        <v>401</v>
      </c>
      <c r="AT18" s="839" t="s">
        <v>397</v>
      </c>
      <c r="AU18" s="840" t="s">
        <v>35</v>
      </c>
      <c r="AV18" s="841" t="s">
        <v>321</v>
      </c>
      <c r="AW18" s="841" t="s">
        <v>322</v>
      </c>
      <c r="AX18" s="841" t="s">
        <v>398</v>
      </c>
      <c r="AY18" s="842" t="s">
        <v>323</v>
      </c>
      <c r="AZ18" s="1262" t="s">
        <v>399</v>
      </c>
      <c r="BA18" s="843" t="s">
        <v>400</v>
      </c>
      <c r="BB18" s="845" t="s">
        <v>329</v>
      </c>
      <c r="BC18" s="844" t="s">
        <v>401</v>
      </c>
      <c r="BE18" s="839" t="s">
        <v>397</v>
      </c>
      <c r="BF18" s="840" t="s">
        <v>35</v>
      </c>
      <c r="BG18" s="841" t="s">
        <v>321</v>
      </c>
      <c r="BH18" s="841" t="s">
        <v>322</v>
      </c>
      <c r="BI18" s="841" t="s">
        <v>398</v>
      </c>
      <c r="BJ18" s="842" t="s">
        <v>323</v>
      </c>
      <c r="BK18" s="1262" t="s">
        <v>399</v>
      </c>
      <c r="BL18" s="843" t="s">
        <v>400</v>
      </c>
      <c r="BM18" s="845" t="s">
        <v>329</v>
      </c>
      <c r="BN18" s="844" t="s">
        <v>401</v>
      </c>
      <c r="BP18" s="839" t="s">
        <v>397</v>
      </c>
      <c r="BQ18" s="840" t="s">
        <v>35</v>
      </c>
      <c r="BR18" s="841" t="s">
        <v>321</v>
      </c>
      <c r="BS18" s="841" t="s">
        <v>322</v>
      </c>
      <c r="BT18" s="841" t="s">
        <v>398</v>
      </c>
      <c r="BU18" s="842" t="s">
        <v>323</v>
      </c>
      <c r="BV18" s="1262" t="s">
        <v>399</v>
      </c>
      <c r="BW18" s="843" t="s">
        <v>400</v>
      </c>
      <c r="BX18" s="845" t="s">
        <v>329</v>
      </c>
      <c r="BY18" s="844" t="s">
        <v>401</v>
      </c>
      <c r="CA18" s="839" t="s">
        <v>397</v>
      </c>
      <c r="CB18" s="840" t="s">
        <v>35</v>
      </c>
      <c r="CC18" s="841" t="s">
        <v>321</v>
      </c>
      <c r="CD18" s="841" t="s">
        <v>322</v>
      </c>
      <c r="CE18" s="841" t="s">
        <v>398</v>
      </c>
      <c r="CF18" s="842" t="s">
        <v>323</v>
      </c>
      <c r="CG18" s="1262" t="s">
        <v>399</v>
      </c>
      <c r="CH18" s="843" t="s">
        <v>400</v>
      </c>
      <c r="CI18" s="845" t="s">
        <v>329</v>
      </c>
      <c r="CJ18" s="844" t="s">
        <v>401</v>
      </c>
      <c r="CL18" s="839" t="s">
        <v>397</v>
      </c>
      <c r="CM18" s="840" t="s">
        <v>35</v>
      </c>
      <c r="CN18" s="841" t="s">
        <v>321</v>
      </c>
      <c r="CO18" s="841" t="s">
        <v>322</v>
      </c>
      <c r="CP18" s="841" t="s">
        <v>398</v>
      </c>
      <c r="CQ18" s="842" t="s">
        <v>323</v>
      </c>
      <c r="CR18" s="1262" t="s">
        <v>399</v>
      </c>
      <c r="CS18" s="843" t="s">
        <v>400</v>
      </c>
      <c r="CT18" s="845" t="s">
        <v>329</v>
      </c>
      <c r="CU18" s="844" t="s">
        <v>401</v>
      </c>
      <c r="CW18" s="839" t="s">
        <v>397</v>
      </c>
      <c r="CX18" s="840" t="s">
        <v>35</v>
      </c>
      <c r="CY18" s="841" t="s">
        <v>321</v>
      </c>
      <c r="CZ18" s="841" t="s">
        <v>322</v>
      </c>
      <c r="DA18" s="841" t="s">
        <v>398</v>
      </c>
      <c r="DB18" s="842" t="s">
        <v>323</v>
      </c>
      <c r="DC18" s="1262" t="s">
        <v>399</v>
      </c>
      <c r="DD18" s="843" t="s">
        <v>400</v>
      </c>
      <c r="DE18" s="845" t="s">
        <v>329</v>
      </c>
      <c r="DF18" s="844" t="s">
        <v>401</v>
      </c>
      <c r="DH18" s="839" t="s">
        <v>397</v>
      </c>
      <c r="DI18" s="840" t="s">
        <v>35</v>
      </c>
      <c r="DJ18" s="841" t="s">
        <v>321</v>
      </c>
      <c r="DK18" s="841" t="s">
        <v>322</v>
      </c>
      <c r="DL18" s="841" t="s">
        <v>398</v>
      </c>
      <c r="DM18" s="842" t="s">
        <v>323</v>
      </c>
      <c r="DN18" s="1262" t="s">
        <v>399</v>
      </c>
      <c r="DO18" s="843" t="s">
        <v>400</v>
      </c>
      <c r="DP18" s="845" t="s">
        <v>329</v>
      </c>
      <c r="DQ18" s="844" t="s">
        <v>401</v>
      </c>
      <c r="DS18" s="839" t="s">
        <v>397</v>
      </c>
      <c r="DT18" s="840" t="s">
        <v>35</v>
      </c>
      <c r="DU18" s="841" t="s">
        <v>321</v>
      </c>
      <c r="DV18" s="841" t="s">
        <v>322</v>
      </c>
      <c r="DW18" s="841" t="s">
        <v>398</v>
      </c>
      <c r="DX18" s="842" t="s">
        <v>323</v>
      </c>
      <c r="DY18" s="1262" t="s">
        <v>399</v>
      </c>
      <c r="DZ18" s="843" t="s">
        <v>400</v>
      </c>
      <c r="EA18" s="845" t="s">
        <v>329</v>
      </c>
      <c r="EB18" s="844" t="s">
        <v>401</v>
      </c>
      <c r="ED18" s="839" t="s">
        <v>397</v>
      </c>
      <c r="EE18" s="840" t="s">
        <v>35</v>
      </c>
      <c r="EF18" s="841" t="s">
        <v>321</v>
      </c>
      <c r="EG18" s="841" t="s">
        <v>322</v>
      </c>
      <c r="EH18" s="841" t="s">
        <v>398</v>
      </c>
      <c r="EI18" s="842" t="s">
        <v>323</v>
      </c>
      <c r="EJ18" s="1262" t="s">
        <v>399</v>
      </c>
      <c r="EK18" s="843" t="s">
        <v>400</v>
      </c>
      <c r="EL18" s="845" t="s">
        <v>329</v>
      </c>
      <c r="EM18" s="844" t="s">
        <v>401</v>
      </c>
      <c r="EO18" s="839" t="s">
        <v>397</v>
      </c>
      <c r="EP18" s="840" t="s">
        <v>35</v>
      </c>
      <c r="EQ18" s="841" t="s">
        <v>321</v>
      </c>
      <c r="ER18" s="841" t="s">
        <v>322</v>
      </c>
      <c r="ES18" s="841" t="s">
        <v>398</v>
      </c>
      <c r="ET18" s="842" t="s">
        <v>323</v>
      </c>
      <c r="EU18" s="1262" t="s">
        <v>399</v>
      </c>
      <c r="EV18" s="843" t="s">
        <v>400</v>
      </c>
      <c r="EW18" s="845" t="s">
        <v>329</v>
      </c>
      <c r="EX18" s="844" t="s">
        <v>401</v>
      </c>
      <c r="EZ18" s="839" t="s">
        <v>397</v>
      </c>
      <c r="FA18" s="840" t="s">
        <v>35</v>
      </c>
      <c r="FB18" s="841" t="s">
        <v>321</v>
      </c>
      <c r="FC18" s="841" t="s">
        <v>322</v>
      </c>
      <c r="FD18" s="841" t="s">
        <v>398</v>
      </c>
      <c r="FE18" s="842" t="s">
        <v>323</v>
      </c>
      <c r="FF18" s="1262" t="s">
        <v>399</v>
      </c>
      <c r="FG18" s="843" t="s">
        <v>400</v>
      </c>
      <c r="FH18" s="845" t="s">
        <v>329</v>
      </c>
      <c r="FI18" s="844" t="s">
        <v>401</v>
      </c>
      <c r="FN18" s="879" t="s">
        <v>419</v>
      </c>
      <c r="FO18" s="879"/>
    </row>
    <row r="19" spans="1:171">
      <c r="A19" t="s">
        <v>164</v>
      </c>
      <c r="B19" s="924" t="s">
        <v>420</v>
      </c>
      <c r="C19" s="925" t="s">
        <v>166</v>
      </c>
      <c r="D19" s="925">
        <v>925</v>
      </c>
      <c r="E19" s="926" t="s">
        <v>403</v>
      </c>
      <c r="F19" s="926"/>
      <c r="G19" s="927" t="str">
        <f>IF(F19="","",IF(C19="G-5300ME",VLOOKUP(F19,$C$34:$G$47,2,FALSE),VLOOKUP(F19,$C$34:$G$47,4,FALSE)))</f>
        <v/>
      </c>
      <c r="H19" s="928" t="str">
        <f>IF(G19&gt;1.999%,"",(2.3%-G19)*D19)</f>
        <v/>
      </c>
      <c r="I19" s="928" t="str">
        <f t="shared" ref="I19" si="195">IF(H19="","",H19/3.785)</f>
        <v/>
      </c>
      <c r="J19" s="929" t="str">
        <f t="shared" ref="J19:J20" si="196">IF(G19&gt;0.0199,G19,"")</f>
        <v/>
      </c>
      <c r="K19" s="930"/>
      <c r="L19" s="856">
        <f t="shared" ref="L19" si="197">K19*1.428571</f>
        <v>0</v>
      </c>
      <c r="M19" s="885" t="str">
        <f>$B19</f>
        <v>Shaft:120-L1</v>
      </c>
      <c r="N19" s="880" t="str">
        <f>$C19</f>
        <v>G-5300ME</v>
      </c>
      <c r="O19" s="880">
        <f>$D19</f>
        <v>925</v>
      </c>
      <c r="P19" s="886" t="str">
        <f>$E19</f>
        <v>1.5-2.5%</v>
      </c>
      <c r="Q19" s="886"/>
      <c r="R19" s="881" t="str">
        <f>IF(Q19="","",IF(N19="G-5300ME",VLOOKUP(Q19,$C$34:$G$47,2,FALSE),VLOOKUP(Q19,$C$34:$G$47,4,FALSE)))</f>
        <v/>
      </c>
      <c r="S19" s="928" t="str">
        <f>IF(R19&gt;1.999%,"",(2.3%-R19)*O19)</f>
        <v/>
      </c>
      <c r="T19" s="882" t="str">
        <f t="shared" ref="T19" si="198">IF(S19="","",S19/3.785)</f>
        <v/>
      </c>
      <c r="U19" s="883" t="str">
        <f t="shared" ref="U19:U20" si="199">IF(R19&gt;0.01999,R19,"")</f>
        <v/>
      </c>
      <c r="V19" s="884"/>
      <c r="W19" s="856">
        <f t="shared" ref="W19" si="200">V19*1.428571</f>
        <v>0</v>
      </c>
      <c r="X19" s="885" t="str">
        <f>$B19</f>
        <v>Shaft:120-L1</v>
      </c>
      <c r="Y19" s="880" t="str">
        <f>$C19</f>
        <v>G-5300ME</v>
      </c>
      <c r="Z19" s="880">
        <f>$D19</f>
        <v>925</v>
      </c>
      <c r="AA19" s="886" t="str">
        <f>$E19</f>
        <v>1.5-2.5%</v>
      </c>
      <c r="AB19" s="886"/>
      <c r="AC19" s="881" t="str">
        <f>IF(AB19="","",IF(Y19="G-5300ME",VLOOKUP(AB19,$C$34:$G$47,2,FALSE),VLOOKUP(AB19,$C$34:$G$47,4,FALSE)))</f>
        <v/>
      </c>
      <c r="AD19" s="928" t="str">
        <f>IF(AC19&gt;1.999%,"",(2.3%-AC19)*Z19)</f>
        <v/>
      </c>
      <c r="AE19" s="882" t="str">
        <f t="shared" ref="AE19" si="201">IF(AD19="","",AD19/3.785)</f>
        <v/>
      </c>
      <c r="AF19" s="883" t="str">
        <f t="shared" ref="AF19" si="202">IF(AC19&gt;0.01999,AC19,"")</f>
        <v/>
      </c>
      <c r="AG19" s="884"/>
      <c r="AH19" s="856">
        <f t="shared" ref="AH19" si="203">AG19*1.428571</f>
        <v>0</v>
      </c>
      <c r="AI19" s="885" t="str">
        <f>$B19</f>
        <v>Shaft:120-L1</v>
      </c>
      <c r="AJ19" s="880" t="str">
        <f>$C19</f>
        <v>G-5300ME</v>
      </c>
      <c r="AK19" s="880">
        <f>$D19</f>
        <v>925</v>
      </c>
      <c r="AL19" s="886" t="str">
        <f>$E19</f>
        <v>1.5-2.5%</v>
      </c>
      <c r="AM19" s="886"/>
      <c r="AN19" s="881" t="str">
        <f>IF(AM19="","",IF(AJ19="G-5300ME",VLOOKUP(AM19,$C$34:$G$47,2,FALSE),VLOOKUP(AM19,$C$34:$G$47,4,FALSE)))</f>
        <v/>
      </c>
      <c r="AO19" s="928" t="str">
        <f>IF(AN19&gt;1.999%,"",(2.3%-AN19)*AK19)</f>
        <v/>
      </c>
      <c r="AP19" s="882" t="str">
        <f t="shared" ref="AP19" si="204">IF(AO19="","",AO19/3.785)</f>
        <v/>
      </c>
      <c r="AQ19" s="883" t="str">
        <f t="shared" ref="AQ19" si="205">IF(AN19&gt;0.01999,AN19,"")</f>
        <v/>
      </c>
      <c r="AR19" s="884"/>
      <c r="AS19" s="856">
        <f t="shared" ref="AS19" si="206">AR19*1.428571</f>
        <v>0</v>
      </c>
      <c r="AT19" s="885" t="str">
        <f>$B19</f>
        <v>Shaft:120-L1</v>
      </c>
      <c r="AU19" s="880" t="str">
        <f>$C19</f>
        <v>G-5300ME</v>
      </c>
      <c r="AV19" s="880">
        <f>$D19</f>
        <v>925</v>
      </c>
      <c r="AW19" s="886" t="str">
        <f>$E19</f>
        <v>1.5-2.5%</v>
      </c>
      <c r="AX19" s="886"/>
      <c r="AY19" s="881" t="str">
        <f>IF(AX19="","",IF(AU19="G-5300ME",VLOOKUP(AX19,$C$34:$G$47,2,FALSE),VLOOKUP(AX19,$C$34:$G$47,4,FALSE)))</f>
        <v/>
      </c>
      <c r="AZ19" s="928" t="str">
        <f>IF(AY19&gt;1.999%,"",(2.3%-AY19)*AV19)</f>
        <v/>
      </c>
      <c r="BA19" s="882" t="str">
        <f t="shared" ref="BA19" si="207">IF(AZ19="","",AZ19/3.785)</f>
        <v/>
      </c>
      <c r="BB19" s="883" t="str">
        <f t="shared" ref="BB19" si="208">IF(AY19&gt;0.01999,AY19,"")</f>
        <v/>
      </c>
      <c r="BC19" s="884"/>
      <c r="BD19" s="856">
        <f t="shared" ref="BD19" si="209">BC19*1.428571</f>
        <v>0</v>
      </c>
      <c r="BE19" s="885" t="str">
        <f>$B19</f>
        <v>Shaft:120-L1</v>
      </c>
      <c r="BF19" s="880" t="str">
        <f>$C19</f>
        <v>G-5300ME</v>
      </c>
      <c r="BG19" s="880">
        <f>$D19</f>
        <v>925</v>
      </c>
      <c r="BH19" s="886" t="str">
        <f>$E19</f>
        <v>1.5-2.5%</v>
      </c>
      <c r="BI19" s="886"/>
      <c r="BJ19" s="881" t="str">
        <f>IF(BI19="","",IF(BF19="G-5300ME",VLOOKUP(BI19,$C$34:$G$47,2,FALSE),VLOOKUP(BI19,$C$34:$G$47,4,FALSE)))</f>
        <v/>
      </c>
      <c r="BK19" s="928" t="str">
        <f>IF(BJ19&gt;1.999%,"",(2.3%-BJ19)*BG19)</f>
        <v/>
      </c>
      <c r="BL19" s="882" t="str">
        <f t="shared" ref="BL19" si="210">IF(BK19="","",BK19/3.785)</f>
        <v/>
      </c>
      <c r="BM19" s="883" t="str">
        <f t="shared" ref="BM19" si="211">IF(BJ19&gt;0.01999,BJ19,"")</f>
        <v/>
      </c>
      <c r="BN19" s="884"/>
      <c r="BO19" s="856">
        <f t="shared" ref="BO19" si="212">BN19*1.428571</f>
        <v>0</v>
      </c>
      <c r="BP19" s="885" t="str">
        <f>$B19</f>
        <v>Shaft:120-L1</v>
      </c>
      <c r="BQ19" s="880" t="str">
        <f>$C19</f>
        <v>G-5300ME</v>
      </c>
      <c r="BR19" s="880">
        <f>$D19</f>
        <v>925</v>
      </c>
      <c r="BS19" s="886" t="str">
        <f>$E19</f>
        <v>1.5-2.5%</v>
      </c>
      <c r="BT19" s="886"/>
      <c r="BU19" s="881" t="str">
        <f>IF(BT19="","",IF(BQ19="G-5300ME",VLOOKUP(BT19,$C$34:$G$47,2,FALSE),VLOOKUP(BT19,$C$34:$G$47,4,FALSE)))</f>
        <v/>
      </c>
      <c r="BV19" s="928" t="str">
        <f>IF(BU19&gt;1.999%,"",(2.3%-BU19)*BR19)</f>
        <v/>
      </c>
      <c r="BW19" s="882" t="str">
        <f t="shared" ref="BW19" si="213">IF(BV19="","",BV19/3.785)</f>
        <v/>
      </c>
      <c r="BX19" s="883" t="str">
        <f t="shared" ref="BX19" si="214">IF(BU19&gt;0.01999,BU19,"")</f>
        <v/>
      </c>
      <c r="BY19" s="884"/>
      <c r="BZ19" s="856">
        <f t="shared" ref="BZ19" si="215">BY19*1.428571</f>
        <v>0</v>
      </c>
      <c r="CA19" s="885" t="str">
        <f>$B19</f>
        <v>Shaft:120-L1</v>
      </c>
      <c r="CB19" s="880" t="str">
        <f>$C19</f>
        <v>G-5300ME</v>
      </c>
      <c r="CC19" s="880">
        <f>$D19</f>
        <v>925</v>
      </c>
      <c r="CD19" s="886" t="str">
        <f>$E19</f>
        <v>1.5-2.5%</v>
      </c>
      <c r="CE19" s="886"/>
      <c r="CF19" s="881" t="str">
        <f>IF(CE19="","",IF(CB19="G-5300ME",VLOOKUP(CE19,$C$34:$G$47,2,FALSE),VLOOKUP(CE19,$C$34:$G$47,4,FALSE)))</f>
        <v/>
      </c>
      <c r="CG19" s="928" t="str">
        <f>IF(CF19&gt;1.999%,"",(2.3%-CF19)*CC19)</f>
        <v/>
      </c>
      <c r="CH19" s="882" t="str">
        <f t="shared" ref="CH19" si="216">IF(CG19="","",CG19/3.785)</f>
        <v/>
      </c>
      <c r="CI19" s="883" t="str">
        <f t="shared" ref="CI19" si="217">IF(CF19&gt;0.01999,CF19,"")</f>
        <v/>
      </c>
      <c r="CJ19" s="884"/>
      <c r="CK19" s="856">
        <f t="shared" ref="CK19" si="218">CJ19*1.428571</f>
        <v>0</v>
      </c>
      <c r="CL19" s="885" t="str">
        <f>$B19</f>
        <v>Shaft:120-L1</v>
      </c>
      <c r="CM19" s="880" t="str">
        <f>$C19</f>
        <v>G-5300ME</v>
      </c>
      <c r="CN19" s="880">
        <f>$D19</f>
        <v>925</v>
      </c>
      <c r="CO19" s="886" t="str">
        <f>$E19</f>
        <v>1.5-2.5%</v>
      </c>
      <c r="CP19" s="886"/>
      <c r="CQ19" s="881" t="str">
        <f>IF(CP19="","",IF(CM19="G-5300ME",VLOOKUP(CP19,$C$34:$G$47,2,FALSE),VLOOKUP(CP19,$C$34:$G$47,4,FALSE)))</f>
        <v/>
      </c>
      <c r="CR19" s="928" t="str">
        <f>IF(CQ19&gt;1.999%,"",(2.3%-CQ19)*CN19)</f>
        <v/>
      </c>
      <c r="CS19" s="882" t="str">
        <f t="shared" ref="CS19" si="219">IF(CR19="","",CR19/3.785)</f>
        <v/>
      </c>
      <c r="CT19" s="883" t="str">
        <f t="shared" ref="CT19" si="220">IF(CQ19&gt;0.01999,CQ19,"")</f>
        <v/>
      </c>
      <c r="CU19" s="884"/>
      <c r="CV19" s="856">
        <f t="shared" ref="CV19" si="221">CU19*1.428571</f>
        <v>0</v>
      </c>
      <c r="CW19" s="885" t="str">
        <f>$B19</f>
        <v>Shaft:120-L1</v>
      </c>
      <c r="CX19" s="880" t="str">
        <f>$C19</f>
        <v>G-5300ME</v>
      </c>
      <c r="CY19" s="880">
        <f>$D19</f>
        <v>925</v>
      </c>
      <c r="CZ19" s="886" t="str">
        <f>$E19</f>
        <v>1.5-2.5%</v>
      </c>
      <c r="DA19" s="886"/>
      <c r="DB19" s="881" t="str">
        <f>IF(DA19="","",IF(CX19="G-5300ME",VLOOKUP(DA19,$C$34:$G$47,2,FALSE),VLOOKUP(DA19,$C$34:$G$47,4,FALSE)))</f>
        <v/>
      </c>
      <c r="DC19" s="928" t="str">
        <f>IF(DB19&gt;1.999%,"",(2.3%-DB19)*CY19)</f>
        <v/>
      </c>
      <c r="DD19" s="882" t="str">
        <f t="shared" ref="DD19" si="222">IF(DC19="","",DC19/3.785)</f>
        <v/>
      </c>
      <c r="DE19" s="883" t="str">
        <f t="shared" ref="DE19" si="223">IF(DB19&gt;0.01999,DB19,"")</f>
        <v/>
      </c>
      <c r="DF19" s="884"/>
      <c r="DG19" s="856">
        <f t="shared" ref="DG19" si="224">DF19*1.428571</f>
        <v>0</v>
      </c>
      <c r="DH19" s="885" t="str">
        <f>$B19</f>
        <v>Shaft:120-L1</v>
      </c>
      <c r="DI19" s="880" t="str">
        <f>$C19</f>
        <v>G-5300ME</v>
      </c>
      <c r="DJ19" s="880">
        <f>$D19</f>
        <v>925</v>
      </c>
      <c r="DK19" s="886" t="str">
        <f>$E19</f>
        <v>1.5-2.5%</v>
      </c>
      <c r="DL19" s="886"/>
      <c r="DM19" s="881" t="str">
        <f>IF(DL19="","",IF(DI19="G-5300ME",VLOOKUP(DL19,$C$34:$G$47,2,FALSE),VLOOKUP(DL19,$C$34:$G$47,4,FALSE)))</f>
        <v/>
      </c>
      <c r="DN19" s="928" t="str">
        <f>IF(DM19&gt;1.999%,"",(2.3%-DM19)*DJ19)</f>
        <v/>
      </c>
      <c r="DO19" s="882" t="str">
        <f t="shared" ref="DO19" si="225">IF(DN19="","",DN19/3.785)</f>
        <v/>
      </c>
      <c r="DP19" s="883" t="str">
        <f t="shared" ref="DP19" si="226">IF(DM19&gt;0.01999,DM19,"")</f>
        <v/>
      </c>
      <c r="DQ19" s="884"/>
      <c r="DR19" s="856">
        <f t="shared" ref="DR19" si="227">DQ19*1.428571</f>
        <v>0</v>
      </c>
      <c r="DS19" s="885" t="str">
        <f>$B19</f>
        <v>Shaft:120-L1</v>
      </c>
      <c r="DT19" s="880" t="str">
        <f>$C19</f>
        <v>G-5300ME</v>
      </c>
      <c r="DU19" s="880">
        <f>$D19</f>
        <v>925</v>
      </c>
      <c r="DV19" s="886" t="str">
        <f>$E19</f>
        <v>1.5-2.5%</v>
      </c>
      <c r="DW19" s="886"/>
      <c r="DX19" s="881" t="str">
        <f>IF(DW19="","",IF(DT19="G-5300ME",VLOOKUP(DW19,$C$34:$G$47,2,FALSE),VLOOKUP(DW19,$C$34:$G$47,4,FALSE)))</f>
        <v/>
      </c>
      <c r="DY19" s="928" t="str">
        <f>IF(DX19&gt;1.999%,"",(2.3%-DX19)*DU19)</f>
        <v/>
      </c>
      <c r="DZ19" s="882" t="str">
        <f t="shared" ref="DZ19" si="228">IF(DY19="","",DY19/3.785)</f>
        <v/>
      </c>
      <c r="EA19" s="883" t="str">
        <f t="shared" ref="EA19" si="229">IF(DX19&gt;0.01999,DX19,"")</f>
        <v/>
      </c>
      <c r="EB19" s="884"/>
      <c r="EC19" s="856">
        <f t="shared" ref="EC19" si="230">EB19*1.428571</f>
        <v>0</v>
      </c>
      <c r="ED19" s="885" t="str">
        <f>$B19</f>
        <v>Shaft:120-L1</v>
      </c>
      <c r="EE19" s="880" t="str">
        <f>$C19</f>
        <v>G-5300ME</v>
      </c>
      <c r="EF19" s="880">
        <f>$D19</f>
        <v>925</v>
      </c>
      <c r="EG19" s="886" t="str">
        <f>$E19</f>
        <v>1.5-2.5%</v>
      </c>
      <c r="EH19" s="886"/>
      <c r="EI19" s="881" t="str">
        <f>IF(EH19="","",IF(EE19="G-5300ME",VLOOKUP(EH19,$C$34:$G$47,2,FALSE),VLOOKUP(EH19,$C$34:$G$47,4,FALSE)))</f>
        <v/>
      </c>
      <c r="EJ19" s="928" t="str">
        <f>IF(EI19&gt;1.999%,"",(2.3%-EI19)*EF19)</f>
        <v/>
      </c>
      <c r="EK19" s="882" t="str">
        <f t="shared" ref="EK19" si="231">IF(EJ19="","",EJ19/3.785)</f>
        <v/>
      </c>
      <c r="EL19" s="883" t="str">
        <f t="shared" ref="EL19" si="232">IF(EI19&gt;0.01999,EI19,"")</f>
        <v/>
      </c>
      <c r="EM19" s="884"/>
      <c r="EN19" s="856">
        <f t="shared" ref="EN19" si="233">EM19*1.428571</f>
        <v>0</v>
      </c>
      <c r="EO19" s="887" t="str">
        <f>$B19</f>
        <v>Shaft:120-L1</v>
      </c>
      <c r="EP19" s="888" t="str">
        <f>$C19</f>
        <v>G-5300ME</v>
      </c>
      <c r="EQ19" s="888">
        <f>$D19</f>
        <v>925</v>
      </c>
      <c r="ER19" s="889" t="str">
        <f>$E19</f>
        <v>1.5-2.5%</v>
      </c>
      <c r="ES19" s="889"/>
      <c r="ET19" s="890" t="str">
        <f>IF(ES19="","",IF(EP19="G-5300ME",VLOOKUP(ES19,$C$34:$G$47,2,FALSE),VLOOKUP(ES19,$C$34:$G$47,4,FALSE)))</f>
        <v/>
      </c>
      <c r="EU19" s="928" t="str">
        <f>IF(ET19&gt;1.999%,"",(2.3%-ET19)*EQ19)</f>
        <v/>
      </c>
      <c r="EV19" s="891" t="str">
        <f t="shared" ref="EV19" si="234">IF(EU19="","",EU19/3.785)</f>
        <v/>
      </c>
      <c r="EW19" s="892" t="str">
        <f t="shared" ref="EW19" si="235">IF(ET19&gt;0.01999,ET19,"")</f>
        <v/>
      </c>
      <c r="EX19" s="893"/>
      <c r="EY19" s="856">
        <f t="shared" ref="EY19" si="236">EX19*1.428571</f>
        <v>0</v>
      </c>
      <c r="EZ19" s="887" t="str">
        <f>$B19</f>
        <v>Shaft:120-L1</v>
      </c>
      <c r="FA19" s="888" t="str">
        <f>$C19</f>
        <v>G-5300ME</v>
      </c>
      <c r="FB19" s="888">
        <f>$D19</f>
        <v>925</v>
      </c>
      <c r="FC19" s="889" t="str">
        <f>$E19</f>
        <v>1.5-2.5%</v>
      </c>
      <c r="FD19" s="889"/>
      <c r="FE19" s="890" t="str">
        <f>IF(FD19="","",IF(FA19="G-5300ME",VLOOKUP(FD19,$C$34:$G$47,2,FALSE),VLOOKUP(FD19,$C$34:$G$47,4,FALSE)))</f>
        <v/>
      </c>
      <c r="FF19" s="928" t="str">
        <f>IF(FE19&gt;1.999%,"",(2.3%-FE19)*FB19)</f>
        <v/>
      </c>
      <c r="FG19" s="891" t="str">
        <f t="shared" ref="FG19" si="237">IF(FF19="","",FF19/3.785)</f>
        <v/>
      </c>
      <c r="FH19" s="892" t="str">
        <f t="shared" ref="FH19" si="238">IF(FE19&gt;0.01999,FE19,"")</f>
        <v/>
      </c>
      <c r="FI19" s="893"/>
      <c r="FJ19" s="856">
        <f t="shared" ref="FJ19" si="239">FI19*1.428571</f>
        <v>0</v>
      </c>
    </row>
    <row r="20" spans="1:171">
      <c r="A20" t="s">
        <v>167</v>
      </c>
      <c r="B20" s="894" t="s">
        <v>421</v>
      </c>
      <c r="C20" s="895" t="s">
        <v>166</v>
      </c>
      <c r="D20" s="895">
        <v>925</v>
      </c>
      <c r="E20" s="851" t="s">
        <v>403</v>
      </c>
      <c r="F20" s="851"/>
      <c r="G20" s="896" t="str">
        <f t="shared" ref="G20:G27" si="240">IF(F20="","",IF(C20="G-5300ME",VLOOKUP(F20,$C$34:$G$47,2,FALSE),VLOOKUP(F20,$C$34:$G$47,4,FALSE)))</f>
        <v/>
      </c>
      <c r="H20" s="897" t="str">
        <f>IF(G20&gt;1.999%,"",(2.3%-G20)*D20)</f>
        <v/>
      </c>
      <c r="I20" s="897" t="str">
        <f>IF(H20="","",H20/3.785)</f>
        <v/>
      </c>
      <c r="J20" s="898" t="str">
        <f t="shared" si="196"/>
        <v/>
      </c>
      <c r="K20" s="899"/>
      <c r="L20" s="856">
        <f>K20*1.428571</f>
        <v>0</v>
      </c>
      <c r="M20" s="894" t="str">
        <f t="shared" ref="M20:M27" si="241">$B20</f>
        <v>Shaft:120-L3</v>
      </c>
      <c r="N20" s="895" t="str">
        <f t="shared" ref="N20:N27" si="242">$C20</f>
        <v>G-5300ME</v>
      </c>
      <c r="O20" s="895">
        <f t="shared" ref="O20:O27" si="243">$D20</f>
        <v>925</v>
      </c>
      <c r="P20" s="851" t="str">
        <f t="shared" ref="P20:P27" si="244">$E20</f>
        <v>1.5-2.5%</v>
      </c>
      <c r="Q20" s="851"/>
      <c r="R20" s="896" t="str">
        <f t="shared" ref="R20:R27" si="245">IF(Q20="","",IF(N20="G-5300ME",VLOOKUP(Q20,$C$34:$G$47,2,FALSE),VLOOKUP(Q20,$C$34:$G$47,4,FALSE)))</f>
        <v/>
      </c>
      <c r="S20" s="897" t="str">
        <f>IF(R20&gt;1.999%,"",(2.3%-R20)*O20)</f>
        <v/>
      </c>
      <c r="T20" s="897" t="str">
        <f>IF(S20="","",S20/3.785)</f>
        <v/>
      </c>
      <c r="U20" s="898" t="str">
        <f t="shared" si="199"/>
        <v/>
      </c>
      <c r="V20" s="899"/>
      <c r="W20" s="856">
        <f>V20*1.428571</f>
        <v>0</v>
      </c>
      <c r="X20" s="894" t="str">
        <f t="shared" ref="X20:X27" si="246">$B20</f>
        <v>Shaft:120-L3</v>
      </c>
      <c r="Y20" s="895" t="str">
        <f t="shared" ref="Y20:Y27" si="247">$C20</f>
        <v>G-5300ME</v>
      </c>
      <c r="Z20" s="895">
        <f t="shared" ref="Z20:Z27" si="248">$D20</f>
        <v>925</v>
      </c>
      <c r="AA20" s="851" t="str">
        <f t="shared" ref="AA20:AA27" si="249">$E20</f>
        <v>1.5-2.5%</v>
      </c>
      <c r="AB20" s="851"/>
      <c r="AC20" s="896" t="str">
        <f t="shared" ref="AC20:AC27" si="250">IF(AB20="","",IF(Y20="G-5300ME",VLOOKUP(AB20,$C$34:$G$47,2,FALSE),VLOOKUP(AB20,$C$34:$G$47,4,FALSE)))</f>
        <v/>
      </c>
      <c r="AD20" s="897" t="str">
        <f>IF(AC20&gt;1.999%,"",(2.3%-AC20)*Z20)</f>
        <v/>
      </c>
      <c r="AE20" s="897" t="str">
        <f>IF(AD20="","",AD20/3.785)</f>
        <v/>
      </c>
      <c r="AF20" s="898" t="str">
        <f>IF(AC20&gt;0.01999,AC20,"")</f>
        <v/>
      </c>
      <c r="AG20" s="899"/>
      <c r="AH20" s="856">
        <f>AG20*1.428571</f>
        <v>0</v>
      </c>
      <c r="AI20" s="894" t="str">
        <f t="shared" ref="AI20:AI27" si="251">$B20</f>
        <v>Shaft:120-L3</v>
      </c>
      <c r="AJ20" s="895" t="str">
        <f t="shared" ref="AJ20:AJ27" si="252">$C20</f>
        <v>G-5300ME</v>
      </c>
      <c r="AK20" s="895">
        <f t="shared" ref="AK20:AK27" si="253">$D20</f>
        <v>925</v>
      </c>
      <c r="AL20" s="851" t="str">
        <f t="shared" ref="AL20:AL27" si="254">$E20</f>
        <v>1.5-2.5%</v>
      </c>
      <c r="AM20" s="851"/>
      <c r="AN20" s="896" t="str">
        <f t="shared" ref="AN20:AN27" si="255">IF(AM20="","",IF(AJ20="G-5300ME",VLOOKUP(AM20,$C$34:$G$47,2,FALSE),VLOOKUP(AM20,$C$34:$G$47,4,FALSE)))</f>
        <v/>
      </c>
      <c r="AO20" s="897" t="str">
        <f>IF(AN20&gt;1.999%,"",(2.3%-AN20)*AK20)</f>
        <v/>
      </c>
      <c r="AP20" s="897" t="str">
        <f>IF(AO20="","",AO20/3.785)</f>
        <v/>
      </c>
      <c r="AQ20" s="898" t="str">
        <f>IF(AN20&gt;0.01999,AN20,"")</f>
        <v/>
      </c>
      <c r="AR20" s="899"/>
      <c r="AS20" s="856">
        <f>AR20*1.428571</f>
        <v>0</v>
      </c>
      <c r="AT20" s="894" t="str">
        <f t="shared" ref="AT20:AT27" si="256">$B20</f>
        <v>Shaft:120-L3</v>
      </c>
      <c r="AU20" s="895" t="str">
        <f t="shared" ref="AU20:AU27" si="257">$C20</f>
        <v>G-5300ME</v>
      </c>
      <c r="AV20" s="895">
        <f t="shared" ref="AV20:AV27" si="258">$D20</f>
        <v>925</v>
      </c>
      <c r="AW20" s="851" t="str">
        <f t="shared" ref="AW20:AW27" si="259">$E20</f>
        <v>1.5-2.5%</v>
      </c>
      <c r="AX20" s="851"/>
      <c r="AY20" s="896" t="str">
        <f t="shared" ref="AY20:AY27" si="260">IF(AX20="","",IF(AU20="G-5300ME",VLOOKUP(AX20,$C$34:$G$47,2,FALSE),VLOOKUP(AX20,$C$34:$G$47,4,FALSE)))</f>
        <v/>
      </c>
      <c r="AZ20" s="897" t="str">
        <f>IF(AY20&gt;1.999%,"",(2.3%-AY20)*AV20)</f>
        <v/>
      </c>
      <c r="BA20" s="897" t="str">
        <f>IF(AZ20="","",AZ20/3.785)</f>
        <v/>
      </c>
      <c r="BB20" s="898" t="str">
        <f>IF(AY20&gt;0.01999,AY20,"")</f>
        <v/>
      </c>
      <c r="BC20" s="899"/>
      <c r="BD20" s="856">
        <f>BC20*1.428571</f>
        <v>0</v>
      </c>
      <c r="BE20" s="894" t="str">
        <f t="shared" ref="BE20:BE27" si="261">$B20</f>
        <v>Shaft:120-L3</v>
      </c>
      <c r="BF20" s="895" t="str">
        <f t="shared" ref="BF20:BF27" si="262">$C20</f>
        <v>G-5300ME</v>
      </c>
      <c r="BG20" s="895">
        <f t="shared" ref="BG20:BG27" si="263">$D20</f>
        <v>925</v>
      </c>
      <c r="BH20" s="851" t="str">
        <f t="shared" ref="BH20:BH27" si="264">$E20</f>
        <v>1.5-2.5%</v>
      </c>
      <c r="BI20" s="851"/>
      <c r="BJ20" s="896" t="str">
        <f t="shared" ref="BJ20:BJ27" si="265">IF(BI20="","",IF(BF20="G-5300ME",VLOOKUP(BI20,$C$34:$G$47,2,FALSE),VLOOKUP(BI20,$C$34:$G$47,4,FALSE)))</f>
        <v/>
      </c>
      <c r="BK20" s="897" t="str">
        <f>IF(BJ20&gt;1.999%,"",(2.3%-BJ20)*BG20)</f>
        <v/>
      </c>
      <c r="BL20" s="897" t="str">
        <f>IF(BK20="","",BK20/3.785)</f>
        <v/>
      </c>
      <c r="BM20" s="898" t="str">
        <f>IF(BJ20&gt;0.01999,BJ20,"")</f>
        <v/>
      </c>
      <c r="BN20" s="899"/>
      <c r="BO20" s="856">
        <f>BN20*1.428571</f>
        <v>0</v>
      </c>
      <c r="BP20" s="894" t="str">
        <f t="shared" ref="BP20:BP27" si="266">$B20</f>
        <v>Shaft:120-L3</v>
      </c>
      <c r="BQ20" s="895" t="str">
        <f t="shared" ref="BQ20:BQ27" si="267">$C20</f>
        <v>G-5300ME</v>
      </c>
      <c r="BR20" s="895">
        <f t="shared" ref="BR20:BR27" si="268">$D20</f>
        <v>925</v>
      </c>
      <c r="BS20" s="851" t="str">
        <f t="shared" ref="BS20:BS27" si="269">$E20</f>
        <v>1.5-2.5%</v>
      </c>
      <c r="BT20" s="851"/>
      <c r="BU20" s="896" t="str">
        <f t="shared" ref="BU20:BU27" si="270">IF(BT20="","",IF(BQ20="G-5300ME",VLOOKUP(BT20,$C$34:$G$47,2,FALSE),VLOOKUP(BT20,$C$34:$G$47,4,FALSE)))</f>
        <v/>
      </c>
      <c r="BV20" s="897" t="str">
        <f>IF(BU20&gt;1.999%,"",(2.3%-BU20)*BR20)</f>
        <v/>
      </c>
      <c r="BW20" s="897" t="str">
        <f>IF(BV20="","",BV20/3.785)</f>
        <v/>
      </c>
      <c r="BX20" s="898" t="str">
        <f>IF(BU20&gt;0.01999,BU20,"")</f>
        <v/>
      </c>
      <c r="BY20" s="899"/>
      <c r="BZ20" s="856">
        <f>BY20*1.428571</f>
        <v>0</v>
      </c>
      <c r="CA20" s="894" t="str">
        <f t="shared" ref="CA20:CA27" si="271">$B20</f>
        <v>Shaft:120-L3</v>
      </c>
      <c r="CB20" s="895" t="str">
        <f t="shared" ref="CB20:CB27" si="272">$C20</f>
        <v>G-5300ME</v>
      </c>
      <c r="CC20" s="895">
        <f t="shared" ref="CC20:CC27" si="273">$D20</f>
        <v>925</v>
      </c>
      <c r="CD20" s="851" t="str">
        <f t="shared" ref="CD20:CD27" si="274">$E20</f>
        <v>1.5-2.5%</v>
      </c>
      <c r="CE20" s="851"/>
      <c r="CF20" s="896" t="str">
        <f t="shared" ref="CF20:CF27" si="275">IF(CE20="","",IF(CB20="G-5300ME",VLOOKUP(CE20,$C$34:$G$47,2,FALSE),VLOOKUP(CE20,$C$34:$G$47,4,FALSE)))</f>
        <v/>
      </c>
      <c r="CG20" s="897" t="str">
        <f>IF(CF20&gt;1.999%,"",(2.3%-CF20)*CC20)</f>
        <v/>
      </c>
      <c r="CH20" s="897" t="str">
        <f>IF(CG20="","",CG20/3.785)</f>
        <v/>
      </c>
      <c r="CI20" s="898" t="str">
        <f>IF(CF20&gt;0.01999,CF20,"")</f>
        <v/>
      </c>
      <c r="CJ20" s="899"/>
      <c r="CK20" s="856">
        <f>CJ20*1.428571</f>
        <v>0</v>
      </c>
      <c r="CL20" s="894" t="str">
        <f t="shared" ref="CL20:CL27" si="276">$B20</f>
        <v>Shaft:120-L3</v>
      </c>
      <c r="CM20" s="895" t="str">
        <f t="shared" ref="CM20:CM27" si="277">$C20</f>
        <v>G-5300ME</v>
      </c>
      <c r="CN20" s="895">
        <f t="shared" ref="CN20:CN27" si="278">$D20</f>
        <v>925</v>
      </c>
      <c r="CO20" s="851" t="str">
        <f t="shared" ref="CO20:CO27" si="279">$E20</f>
        <v>1.5-2.5%</v>
      </c>
      <c r="CP20" s="851"/>
      <c r="CQ20" s="896" t="str">
        <f t="shared" ref="CQ20:CQ27" si="280">IF(CP20="","",IF(CM20="G-5300ME",VLOOKUP(CP20,$C$34:$G$47,2,FALSE),VLOOKUP(CP20,$C$34:$G$47,4,FALSE)))</f>
        <v/>
      </c>
      <c r="CR20" s="897" t="str">
        <f>IF(CQ20&gt;1.999%,"",(2.3%-CQ20)*CN20)</f>
        <v/>
      </c>
      <c r="CS20" s="897" t="str">
        <f>IF(CR20="","",CR20/3.785)</f>
        <v/>
      </c>
      <c r="CT20" s="898" t="str">
        <f>IF(CQ20&gt;0.01999,CQ20,"")</f>
        <v/>
      </c>
      <c r="CU20" s="899"/>
      <c r="CV20" s="856">
        <f>CU20*1.428571</f>
        <v>0</v>
      </c>
      <c r="CW20" s="894" t="str">
        <f t="shared" ref="CW20:CW27" si="281">$B20</f>
        <v>Shaft:120-L3</v>
      </c>
      <c r="CX20" s="895" t="str">
        <f t="shared" ref="CX20:CX27" si="282">$C20</f>
        <v>G-5300ME</v>
      </c>
      <c r="CY20" s="895">
        <f t="shared" ref="CY20:CY27" si="283">$D20</f>
        <v>925</v>
      </c>
      <c r="CZ20" s="851" t="str">
        <f t="shared" ref="CZ20:CZ27" si="284">$E20</f>
        <v>1.5-2.5%</v>
      </c>
      <c r="DA20" s="851"/>
      <c r="DB20" s="896" t="str">
        <f t="shared" ref="DB20:DB27" si="285">IF(DA20="","",IF(CX20="G-5300ME",VLOOKUP(DA20,$C$34:$G$47,2,FALSE),VLOOKUP(DA20,$C$34:$G$47,4,FALSE)))</f>
        <v/>
      </c>
      <c r="DC20" s="897" t="str">
        <f>IF(DB20&gt;1.999%,"",(2.3%-DB20)*CY20)</f>
        <v/>
      </c>
      <c r="DD20" s="897" t="str">
        <f>IF(DC20="","",DC20/3.785)</f>
        <v/>
      </c>
      <c r="DE20" s="898" t="str">
        <f>IF(DB20&gt;0.01999,DB20,"")</f>
        <v/>
      </c>
      <c r="DF20" s="899"/>
      <c r="DG20" s="856">
        <f>DF20*1.428571</f>
        <v>0</v>
      </c>
      <c r="DH20" s="894" t="str">
        <f t="shared" ref="DH20:DH27" si="286">$B20</f>
        <v>Shaft:120-L3</v>
      </c>
      <c r="DI20" s="895" t="str">
        <f t="shared" ref="DI20:DI27" si="287">$C20</f>
        <v>G-5300ME</v>
      </c>
      <c r="DJ20" s="895">
        <f t="shared" ref="DJ20:DJ27" si="288">$D20</f>
        <v>925</v>
      </c>
      <c r="DK20" s="851" t="str">
        <f t="shared" ref="DK20:DK27" si="289">$E20</f>
        <v>1.5-2.5%</v>
      </c>
      <c r="DL20" s="851"/>
      <c r="DM20" s="896" t="str">
        <f t="shared" ref="DM20:DM27" si="290">IF(DL20="","",IF(DI20="G-5300ME",VLOOKUP(DL20,$C$34:$G$47,2,FALSE),VLOOKUP(DL20,$C$34:$G$47,4,FALSE)))</f>
        <v/>
      </c>
      <c r="DN20" s="897" t="str">
        <f>IF(DM20&gt;1.999%,"",(2.3%-DM20)*DJ20)</f>
        <v/>
      </c>
      <c r="DO20" s="897" t="str">
        <f>IF(DN20="","",DN20/3.785)</f>
        <v/>
      </c>
      <c r="DP20" s="898" t="str">
        <f>IF(DM20&gt;0.01999,DM20,"")</f>
        <v/>
      </c>
      <c r="DQ20" s="899"/>
      <c r="DR20" s="856">
        <f>DQ20*1.428571</f>
        <v>0</v>
      </c>
      <c r="DS20" s="894" t="str">
        <f t="shared" ref="DS20:DS27" si="291">$B20</f>
        <v>Shaft:120-L3</v>
      </c>
      <c r="DT20" s="895" t="str">
        <f t="shared" ref="DT20:DT27" si="292">$C20</f>
        <v>G-5300ME</v>
      </c>
      <c r="DU20" s="895">
        <f t="shared" ref="DU20:DU27" si="293">$D20</f>
        <v>925</v>
      </c>
      <c r="DV20" s="851" t="str">
        <f t="shared" ref="DV20:DV27" si="294">$E20</f>
        <v>1.5-2.5%</v>
      </c>
      <c r="DW20" s="851"/>
      <c r="DX20" s="896" t="str">
        <f t="shared" ref="DX20:DX27" si="295">IF(DW20="","",IF(DT20="G-5300ME",VLOOKUP(DW20,$C$34:$G$47,2,FALSE),VLOOKUP(DW20,$C$34:$G$47,4,FALSE)))</f>
        <v/>
      </c>
      <c r="DY20" s="897" t="str">
        <f>IF(DX20&gt;1.999%,"",(2.3%-DX20)*DU20)</f>
        <v/>
      </c>
      <c r="DZ20" s="897" t="str">
        <f>IF(DY20="","",DY20/3.785)</f>
        <v/>
      </c>
      <c r="EA20" s="898" t="str">
        <f>IF(DX20&gt;0.01999,DX20,"")</f>
        <v/>
      </c>
      <c r="EB20" s="899"/>
      <c r="EC20" s="856">
        <f>EB20*1.428571</f>
        <v>0</v>
      </c>
      <c r="ED20" s="894" t="str">
        <f t="shared" ref="ED20:ED27" si="296">$B20</f>
        <v>Shaft:120-L3</v>
      </c>
      <c r="EE20" s="895" t="str">
        <f t="shared" ref="EE20:EE27" si="297">$C20</f>
        <v>G-5300ME</v>
      </c>
      <c r="EF20" s="895">
        <f t="shared" ref="EF20:EF27" si="298">$D20</f>
        <v>925</v>
      </c>
      <c r="EG20" s="851" t="str">
        <f t="shared" ref="EG20:EG27" si="299">$E20</f>
        <v>1.5-2.5%</v>
      </c>
      <c r="EH20" s="851"/>
      <c r="EI20" s="896" t="str">
        <f t="shared" ref="EI20:EI27" si="300">IF(EH20="","",IF(EE20="G-5300ME",VLOOKUP(EH20,$C$34:$G$47,2,FALSE),VLOOKUP(EH20,$C$34:$G$47,4,FALSE)))</f>
        <v/>
      </c>
      <c r="EJ20" s="897" t="str">
        <f>IF(EI20&gt;1.999%,"",(2.3%-EI20)*EF20)</f>
        <v/>
      </c>
      <c r="EK20" s="897" t="str">
        <f>IF(EJ20="","",EJ20/3.785)</f>
        <v/>
      </c>
      <c r="EL20" s="898" t="str">
        <f>IF(EI20&gt;0.01999,EI20,"")</f>
        <v/>
      </c>
      <c r="EM20" s="899"/>
      <c r="EN20" s="856">
        <f>EM20*1.428571</f>
        <v>0</v>
      </c>
      <c r="EO20" s="894" t="str">
        <f t="shared" ref="EO20:EO27" si="301">$B20</f>
        <v>Shaft:120-L3</v>
      </c>
      <c r="EP20" s="895" t="str">
        <f t="shared" ref="EP20:EP27" si="302">$C20</f>
        <v>G-5300ME</v>
      </c>
      <c r="EQ20" s="895">
        <f t="shared" ref="EQ20:EQ27" si="303">$D20</f>
        <v>925</v>
      </c>
      <c r="ER20" s="851" t="str">
        <f t="shared" ref="ER20:ER27" si="304">$E20</f>
        <v>1.5-2.5%</v>
      </c>
      <c r="ES20" s="851"/>
      <c r="ET20" s="896" t="str">
        <f t="shared" ref="ET20:ET27" si="305">IF(ES20="","",IF(EP20="G-5300ME",VLOOKUP(ES20,$C$34:$G$47,2,FALSE),VLOOKUP(ES20,$C$34:$G$47,4,FALSE)))</f>
        <v/>
      </c>
      <c r="EU20" s="897" t="str">
        <f>IF(ET20&gt;1.999%,"",(2.3%-ET20)*EQ20)</f>
        <v/>
      </c>
      <c r="EV20" s="1245" t="str">
        <f>IF(EU20="","",EU20/3.785)</f>
        <v/>
      </c>
      <c r="EW20" s="898" t="str">
        <f>IF(ET20&gt;0.01999,ET20,"")</f>
        <v/>
      </c>
      <c r="EX20" s="899"/>
      <c r="EY20" s="856">
        <f>EX20*1.428571</f>
        <v>0</v>
      </c>
      <c r="EZ20" s="894" t="str">
        <f t="shared" ref="EZ20:EZ27" si="306">$B20</f>
        <v>Shaft:120-L3</v>
      </c>
      <c r="FA20" s="895" t="str">
        <f t="shared" ref="FA20:FA27" si="307">$C20</f>
        <v>G-5300ME</v>
      </c>
      <c r="FB20" s="895">
        <f t="shared" ref="FB20:FB27" si="308">$D20</f>
        <v>925</v>
      </c>
      <c r="FC20" s="851" t="str">
        <f t="shared" ref="FC20:FC27" si="309">$E20</f>
        <v>1.5-2.5%</v>
      </c>
      <c r="FD20" s="851"/>
      <c r="FE20" s="896" t="str">
        <f t="shared" ref="FE20:FE27" si="310">IF(FD20="","",IF(FA20="G-5300ME",VLOOKUP(FD20,$C$34:$G$47,2,FALSE),VLOOKUP(FD20,$C$34:$G$47,4,FALSE)))</f>
        <v/>
      </c>
      <c r="FF20" s="897" t="str">
        <f>IF(FE20&gt;1.999%,"",(2.3%-FE20)*FB20)</f>
        <v/>
      </c>
      <c r="FG20" s="1245" t="str">
        <f>IF(FF20="","",FF20/3.785)</f>
        <v/>
      </c>
      <c r="FH20" s="898" t="str">
        <f>IF(FE20&gt;0.01999,FE20,"")</f>
        <v/>
      </c>
      <c r="FI20" s="899"/>
      <c r="FJ20" s="856">
        <f>FI20*1.428571</f>
        <v>0</v>
      </c>
      <c r="FN20" s="370" t="s">
        <v>415</v>
      </c>
      <c r="FO20" s="390">
        <f>SUM(FM14,FM29)</f>
        <v>0</v>
      </c>
    </row>
    <row r="21" spans="1:171">
      <c r="A21" t="s">
        <v>285</v>
      </c>
      <c r="B21" s="849" t="s">
        <v>422</v>
      </c>
      <c r="C21" s="850" t="s">
        <v>238</v>
      </c>
      <c r="D21" s="850">
        <v>600</v>
      </c>
      <c r="E21" s="852" t="s">
        <v>405</v>
      </c>
      <c r="F21" s="852"/>
      <c r="G21" s="900" t="str">
        <f t="shared" si="240"/>
        <v/>
      </c>
      <c r="H21" s="901" t="str">
        <f t="shared" ref="H21:H27" si="311">IF(G21&gt;1.099%,"",(1.3%-G21)*D21)</f>
        <v/>
      </c>
      <c r="I21" s="901" t="str">
        <f t="shared" ref="I21:I27" si="312">IF(H21="","",H21/3.785)</f>
        <v/>
      </c>
      <c r="J21" s="902" t="str">
        <f t="shared" ref="J21" si="313">IF(G21&gt;0.010999,G21,"")</f>
        <v/>
      </c>
      <c r="K21" s="855"/>
      <c r="L21" s="856">
        <f>K21*1.66667</f>
        <v>0</v>
      </c>
      <c r="M21" s="849" t="str">
        <f t="shared" si="241"/>
        <v>Case:80-2</v>
      </c>
      <c r="N21" s="850" t="str">
        <f t="shared" si="242"/>
        <v>G-2200TU</v>
      </c>
      <c r="O21" s="850">
        <f t="shared" si="243"/>
        <v>600</v>
      </c>
      <c r="P21" s="852" t="str">
        <f t="shared" si="244"/>
        <v>1.0-1.4%</v>
      </c>
      <c r="Q21" s="852"/>
      <c r="R21" s="900" t="str">
        <f t="shared" si="245"/>
        <v/>
      </c>
      <c r="S21" s="901" t="str">
        <f t="shared" ref="S21:S27" si="314">IF(R21&gt;1.099%,"",(1.3%-R21)*O21)</f>
        <v/>
      </c>
      <c r="T21" s="901" t="str">
        <f t="shared" ref="T21:T27" si="315">IF(S21="","",S21/3.785)</f>
        <v/>
      </c>
      <c r="U21" s="854" t="str">
        <f t="shared" ref="U21:U27" si="316">IF(R21&gt;0.010999,R21,"")</f>
        <v/>
      </c>
      <c r="V21" s="855"/>
      <c r="W21" s="856">
        <f>V21*1.66667</f>
        <v>0</v>
      </c>
      <c r="X21" s="849" t="str">
        <f t="shared" si="246"/>
        <v>Case:80-2</v>
      </c>
      <c r="Y21" s="850" t="str">
        <f t="shared" si="247"/>
        <v>G-2200TU</v>
      </c>
      <c r="Z21" s="850">
        <f t="shared" si="248"/>
        <v>600</v>
      </c>
      <c r="AA21" s="852" t="str">
        <f t="shared" si="249"/>
        <v>1.0-1.4%</v>
      </c>
      <c r="AB21" s="852"/>
      <c r="AC21" s="900" t="str">
        <f t="shared" si="250"/>
        <v/>
      </c>
      <c r="AD21" s="901" t="str">
        <f t="shared" ref="AD21:AD27" si="317">IF(AC21&gt;1.099%,"",(1.3%-AC21)*Z21)</f>
        <v/>
      </c>
      <c r="AE21" s="901" t="str">
        <f t="shared" ref="AE21:AE27" si="318">IF(AD21="","",AD21/3.785)</f>
        <v/>
      </c>
      <c r="AF21" s="902" t="str">
        <f>IF(AC21&gt;0.010999,AC21,"")</f>
        <v/>
      </c>
      <c r="AG21" s="855"/>
      <c r="AH21" s="856">
        <f>AG21*1.66667</f>
        <v>0</v>
      </c>
      <c r="AI21" s="849" t="str">
        <f t="shared" si="251"/>
        <v>Case:80-2</v>
      </c>
      <c r="AJ21" s="850" t="str">
        <f t="shared" si="252"/>
        <v>G-2200TU</v>
      </c>
      <c r="AK21" s="850">
        <f t="shared" si="253"/>
        <v>600</v>
      </c>
      <c r="AL21" s="852" t="str">
        <f t="shared" si="254"/>
        <v>1.0-1.4%</v>
      </c>
      <c r="AM21" s="852"/>
      <c r="AN21" s="900" t="str">
        <f t="shared" si="255"/>
        <v/>
      </c>
      <c r="AO21" s="901" t="str">
        <f t="shared" ref="AO21:AO27" si="319">IF(AN21&gt;1.099%,"",(1.3%-AN21)*AK21)</f>
        <v/>
      </c>
      <c r="AP21" s="901" t="str">
        <f t="shared" ref="AP21:AP27" si="320">IF(AO21="","",AO21/3.785)</f>
        <v/>
      </c>
      <c r="AQ21" s="902" t="str">
        <f>IF(AN21&gt;0.010999,AN21,"")</f>
        <v/>
      </c>
      <c r="AR21" s="855"/>
      <c r="AS21" s="856">
        <f>AR21*1.66667</f>
        <v>0</v>
      </c>
      <c r="AT21" s="849" t="str">
        <f t="shared" si="256"/>
        <v>Case:80-2</v>
      </c>
      <c r="AU21" s="850" t="str">
        <f t="shared" si="257"/>
        <v>G-2200TU</v>
      </c>
      <c r="AV21" s="850">
        <f t="shared" si="258"/>
        <v>600</v>
      </c>
      <c r="AW21" s="852" t="str">
        <f t="shared" si="259"/>
        <v>1.0-1.4%</v>
      </c>
      <c r="AX21" s="852"/>
      <c r="AY21" s="900" t="str">
        <f t="shared" si="260"/>
        <v/>
      </c>
      <c r="AZ21" s="901" t="str">
        <f t="shared" ref="AZ21:AZ27" si="321">IF(AY21&gt;1.099%,"",(1.3%-AY21)*AV21)</f>
        <v/>
      </c>
      <c r="BA21" s="901" t="str">
        <f t="shared" ref="BA21:BA27" si="322">IF(AZ21="","",AZ21/3.785)</f>
        <v/>
      </c>
      <c r="BB21" s="902" t="str">
        <f>IF(AY21&gt;0.010999,AY21,"")</f>
        <v/>
      </c>
      <c r="BC21" s="855"/>
      <c r="BD21" s="856">
        <f>BC21*1.66667</f>
        <v>0</v>
      </c>
      <c r="BE21" s="849" t="str">
        <f t="shared" si="261"/>
        <v>Case:80-2</v>
      </c>
      <c r="BF21" s="850" t="str">
        <f t="shared" si="262"/>
        <v>G-2200TU</v>
      </c>
      <c r="BG21" s="850">
        <f t="shared" si="263"/>
        <v>600</v>
      </c>
      <c r="BH21" s="852" t="str">
        <f t="shared" si="264"/>
        <v>1.0-1.4%</v>
      </c>
      <c r="BI21" s="852"/>
      <c r="BJ21" s="900" t="str">
        <f t="shared" si="265"/>
        <v/>
      </c>
      <c r="BK21" s="901" t="str">
        <f t="shared" ref="BK21:BK27" si="323">IF(BJ21&gt;1.099%,"",(1.3%-BJ21)*BG21)</f>
        <v/>
      </c>
      <c r="BL21" s="901" t="str">
        <f t="shared" ref="BL21:BL27" si="324">IF(BK21="","",BK21/3.785)</f>
        <v/>
      </c>
      <c r="BM21" s="902" t="str">
        <f>IF(BJ21&gt;0.010999,BJ21,"")</f>
        <v/>
      </c>
      <c r="BN21" s="855"/>
      <c r="BO21" s="856">
        <f>BN21*1.66667</f>
        <v>0</v>
      </c>
      <c r="BP21" s="849" t="str">
        <f t="shared" si="266"/>
        <v>Case:80-2</v>
      </c>
      <c r="BQ21" s="850" t="str">
        <f t="shared" si="267"/>
        <v>G-2200TU</v>
      </c>
      <c r="BR21" s="850">
        <f t="shared" si="268"/>
        <v>600</v>
      </c>
      <c r="BS21" s="852" t="str">
        <f t="shared" si="269"/>
        <v>1.0-1.4%</v>
      </c>
      <c r="BT21" s="852"/>
      <c r="BU21" s="900" t="str">
        <f t="shared" si="270"/>
        <v/>
      </c>
      <c r="BV21" s="901" t="str">
        <f t="shared" ref="BV21:BV27" si="325">IF(BU21&gt;1.099%,"",(1.3%-BU21)*BR21)</f>
        <v/>
      </c>
      <c r="BW21" s="901" t="str">
        <f t="shared" ref="BW21:BW27" si="326">IF(BV21="","",BV21/3.785)</f>
        <v/>
      </c>
      <c r="BX21" s="902" t="str">
        <f>IF(BU21&gt;0.010999,BU21,"")</f>
        <v/>
      </c>
      <c r="BY21" s="855"/>
      <c r="BZ21" s="856">
        <f>BY21*1.66667</f>
        <v>0</v>
      </c>
      <c r="CA21" s="849" t="str">
        <f t="shared" si="271"/>
        <v>Case:80-2</v>
      </c>
      <c r="CB21" s="850" t="str">
        <f t="shared" si="272"/>
        <v>G-2200TU</v>
      </c>
      <c r="CC21" s="850">
        <f t="shared" si="273"/>
        <v>600</v>
      </c>
      <c r="CD21" s="852" t="str">
        <f t="shared" si="274"/>
        <v>1.0-1.4%</v>
      </c>
      <c r="CE21" s="852"/>
      <c r="CF21" s="900" t="str">
        <f t="shared" si="275"/>
        <v/>
      </c>
      <c r="CG21" s="901" t="str">
        <f t="shared" ref="CG21:CG27" si="327">IF(CF21&gt;1.099%,"",(1.3%-CF21)*CC21)</f>
        <v/>
      </c>
      <c r="CH21" s="901" t="str">
        <f t="shared" ref="CH21:CH27" si="328">IF(CG21="","",CG21/3.785)</f>
        <v/>
      </c>
      <c r="CI21" s="902" t="str">
        <f>IF(CF21&gt;0.010999,CF21,"")</f>
        <v/>
      </c>
      <c r="CJ21" s="855"/>
      <c r="CK21" s="856">
        <f>CJ21*1.66667</f>
        <v>0</v>
      </c>
      <c r="CL21" s="849" t="str">
        <f t="shared" si="276"/>
        <v>Case:80-2</v>
      </c>
      <c r="CM21" s="850" t="str">
        <f t="shared" si="277"/>
        <v>G-2200TU</v>
      </c>
      <c r="CN21" s="850">
        <f t="shared" si="278"/>
        <v>600</v>
      </c>
      <c r="CO21" s="852" t="str">
        <f t="shared" si="279"/>
        <v>1.0-1.4%</v>
      </c>
      <c r="CP21" s="852"/>
      <c r="CQ21" s="900" t="str">
        <f t="shared" si="280"/>
        <v/>
      </c>
      <c r="CR21" s="901" t="str">
        <f t="shared" ref="CR21:CR27" si="329">IF(CQ21&gt;1.099%,"",(1.3%-CQ21)*CN21)</f>
        <v/>
      </c>
      <c r="CS21" s="901" t="str">
        <f t="shared" ref="CS21:CS27" si="330">IF(CR21="","",CR21/3.785)</f>
        <v/>
      </c>
      <c r="CT21" s="902" t="str">
        <f>IF(CQ21&gt;0.010999,CQ21,"")</f>
        <v/>
      </c>
      <c r="CU21" s="855"/>
      <c r="CV21" s="856">
        <f>CU21*1.66667</f>
        <v>0</v>
      </c>
      <c r="CW21" s="849" t="str">
        <f t="shared" si="281"/>
        <v>Case:80-2</v>
      </c>
      <c r="CX21" s="850" t="str">
        <f t="shared" si="282"/>
        <v>G-2200TU</v>
      </c>
      <c r="CY21" s="850">
        <f t="shared" si="283"/>
        <v>600</v>
      </c>
      <c r="CZ21" s="852" t="str">
        <f t="shared" si="284"/>
        <v>1.0-1.4%</v>
      </c>
      <c r="DA21" s="852"/>
      <c r="DB21" s="900" t="str">
        <f t="shared" si="285"/>
        <v/>
      </c>
      <c r="DC21" s="901" t="str">
        <f t="shared" ref="DC21:DC27" si="331">IF(DB21&gt;1.099%,"",(1.3%-DB21)*CY21)</f>
        <v/>
      </c>
      <c r="DD21" s="901" t="str">
        <f t="shared" ref="DD21:DD27" si="332">IF(DC21="","",DC21/3.785)</f>
        <v/>
      </c>
      <c r="DE21" s="902" t="str">
        <f>IF(DB21&gt;0.010999,DB21,"")</f>
        <v/>
      </c>
      <c r="DF21" s="855"/>
      <c r="DG21" s="856">
        <f>DF21*1.66667</f>
        <v>0</v>
      </c>
      <c r="DH21" s="849" t="str">
        <f t="shared" si="286"/>
        <v>Case:80-2</v>
      </c>
      <c r="DI21" s="850" t="str">
        <f t="shared" si="287"/>
        <v>G-2200TU</v>
      </c>
      <c r="DJ21" s="850">
        <f t="shared" si="288"/>
        <v>600</v>
      </c>
      <c r="DK21" s="852" t="str">
        <f t="shared" si="289"/>
        <v>1.0-1.4%</v>
      </c>
      <c r="DL21" s="852"/>
      <c r="DM21" s="900" t="str">
        <f t="shared" si="290"/>
        <v/>
      </c>
      <c r="DN21" s="901" t="str">
        <f t="shared" ref="DN21:DN27" si="333">IF(DM21&gt;1.099%,"",(1.3%-DM21)*DJ21)</f>
        <v/>
      </c>
      <c r="DO21" s="901" t="str">
        <f t="shared" ref="DO21:DO27" si="334">IF(DN21="","",DN21/3.785)</f>
        <v/>
      </c>
      <c r="DP21" s="902" t="str">
        <f>IF(DM21&gt;0.010999,DM21,"")</f>
        <v/>
      </c>
      <c r="DQ21" s="855"/>
      <c r="DR21" s="856">
        <f>DQ21*1.66667</f>
        <v>0</v>
      </c>
      <c r="DS21" s="849" t="str">
        <f t="shared" si="291"/>
        <v>Case:80-2</v>
      </c>
      <c r="DT21" s="850" t="str">
        <f t="shared" si="292"/>
        <v>G-2200TU</v>
      </c>
      <c r="DU21" s="850">
        <f t="shared" si="293"/>
        <v>600</v>
      </c>
      <c r="DV21" s="852" t="str">
        <f t="shared" si="294"/>
        <v>1.0-1.4%</v>
      </c>
      <c r="DW21" s="852"/>
      <c r="DX21" s="900" t="str">
        <f t="shared" si="295"/>
        <v/>
      </c>
      <c r="DY21" s="901" t="str">
        <f t="shared" ref="DY21:DY27" si="335">IF(DX21&gt;1.099%,"",(1.3%-DX21)*DU21)</f>
        <v/>
      </c>
      <c r="DZ21" s="901" t="str">
        <f t="shared" ref="DZ21:DZ27" si="336">IF(DY21="","",DY21/3.785)</f>
        <v/>
      </c>
      <c r="EA21" s="902" t="str">
        <f>IF(DX21&gt;0.010999,DX21,"")</f>
        <v/>
      </c>
      <c r="EB21" s="855"/>
      <c r="EC21" s="856">
        <f>EB21*1.66667</f>
        <v>0</v>
      </c>
      <c r="ED21" s="849" t="str">
        <f t="shared" si="296"/>
        <v>Case:80-2</v>
      </c>
      <c r="EE21" s="850" t="str">
        <f t="shared" si="297"/>
        <v>G-2200TU</v>
      </c>
      <c r="EF21" s="850">
        <f t="shared" si="298"/>
        <v>600</v>
      </c>
      <c r="EG21" s="852" t="str">
        <f t="shared" si="299"/>
        <v>1.0-1.4%</v>
      </c>
      <c r="EH21" s="852"/>
      <c r="EI21" s="900" t="str">
        <f t="shared" si="300"/>
        <v/>
      </c>
      <c r="EJ21" s="901" t="str">
        <f t="shared" ref="EJ21:EJ27" si="337">IF(EI21&gt;1.099%,"",(1.3%-EI21)*EF21)</f>
        <v/>
      </c>
      <c r="EK21" s="901" t="str">
        <f t="shared" ref="EK21:EK27" si="338">IF(EJ21="","",EJ21/3.785)</f>
        <v/>
      </c>
      <c r="EL21" s="902" t="str">
        <f>IF(EI21&gt;0.010999,EI21,"")</f>
        <v/>
      </c>
      <c r="EM21" s="855"/>
      <c r="EN21" s="856">
        <f>EM21*1.66667</f>
        <v>0</v>
      </c>
      <c r="EO21" s="849" t="str">
        <f t="shared" si="301"/>
        <v>Case:80-2</v>
      </c>
      <c r="EP21" s="850" t="str">
        <f t="shared" si="302"/>
        <v>G-2200TU</v>
      </c>
      <c r="EQ21" s="850">
        <f t="shared" si="303"/>
        <v>600</v>
      </c>
      <c r="ER21" s="852" t="str">
        <f t="shared" si="304"/>
        <v>1.0-1.4%</v>
      </c>
      <c r="ES21" s="852"/>
      <c r="ET21" s="900" t="str">
        <f t="shared" si="305"/>
        <v/>
      </c>
      <c r="EU21" s="901" t="str">
        <f t="shared" ref="EU21:EU27" si="339">IF(ET21&gt;1.099%,"",(1.3%-ET21)*EQ21)</f>
        <v/>
      </c>
      <c r="EV21" s="903" t="str">
        <f t="shared" ref="EV21:EV27" si="340">IF(EU21="","",EU21/3.785)</f>
        <v/>
      </c>
      <c r="EW21" s="902" t="str">
        <f>IF(ET21&gt;0.010999,ET21,"")</f>
        <v/>
      </c>
      <c r="EX21" s="855"/>
      <c r="EY21" s="856">
        <f>EX21*1.66667</f>
        <v>0</v>
      </c>
      <c r="EZ21" s="849" t="str">
        <f t="shared" si="306"/>
        <v>Case:80-2</v>
      </c>
      <c r="FA21" s="850" t="str">
        <f t="shared" si="307"/>
        <v>G-2200TU</v>
      </c>
      <c r="FB21" s="850">
        <f t="shared" si="308"/>
        <v>600</v>
      </c>
      <c r="FC21" s="852" t="str">
        <f t="shared" si="309"/>
        <v>1.0-1.4%</v>
      </c>
      <c r="FD21" s="852"/>
      <c r="FE21" s="900" t="str">
        <f t="shared" si="310"/>
        <v/>
      </c>
      <c r="FF21" s="901" t="str">
        <f t="shared" ref="FF21:FF27" si="341">IF(FE21&gt;1.099%,"",(1.3%-FE21)*FB21)</f>
        <v/>
      </c>
      <c r="FG21" s="903" t="str">
        <f t="shared" ref="FG21:FG27" si="342">IF(FF21="","",FF21/3.785)</f>
        <v/>
      </c>
      <c r="FH21" s="902" t="str">
        <f>IF(FE21&gt;0.010999,FE21,"")</f>
        <v/>
      </c>
      <c r="FI21" s="855"/>
      <c r="FJ21" s="856">
        <f>FI21*1.66667</f>
        <v>0</v>
      </c>
      <c r="FN21" s="370" t="s">
        <v>416</v>
      </c>
      <c r="FO21" s="390">
        <f>SUM(FM15,FM30)</f>
        <v>0</v>
      </c>
    </row>
    <row r="22" spans="1:171">
      <c r="A22" t="s">
        <v>239</v>
      </c>
      <c r="B22" s="849" t="s">
        <v>423</v>
      </c>
      <c r="C22" s="850" t="s">
        <v>238</v>
      </c>
      <c r="D22" s="850">
        <v>860</v>
      </c>
      <c r="E22" s="852" t="s">
        <v>405</v>
      </c>
      <c r="F22" s="852"/>
      <c r="G22" s="900" t="str">
        <f t="shared" si="240"/>
        <v/>
      </c>
      <c r="H22" s="901" t="str">
        <f t="shared" si="311"/>
        <v/>
      </c>
      <c r="I22" s="901" t="str">
        <f t="shared" si="312"/>
        <v/>
      </c>
      <c r="J22" s="902" t="str">
        <f t="shared" ref="J22:J27" si="343">IF(G22&gt;0.010999,G22,"")</f>
        <v/>
      </c>
      <c r="K22" s="855"/>
      <c r="L22" s="856">
        <f t="shared" ref="L22:L27" si="344">K22*1.66667</f>
        <v>0</v>
      </c>
      <c r="M22" s="849" t="str">
        <f t="shared" si="241"/>
        <v>Carrier:BD26</v>
      </c>
      <c r="N22" s="850" t="str">
        <f t="shared" si="242"/>
        <v>G-2200TU</v>
      </c>
      <c r="O22" s="850">
        <f t="shared" si="243"/>
        <v>860</v>
      </c>
      <c r="P22" s="852" t="str">
        <f t="shared" si="244"/>
        <v>1.0-1.4%</v>
      </c>
      <c r="Q22" s="852"/>
      <c r="R22" s="900" t="str">
        <f t="shared" si="245"/>
        <v/>
      </c>
      <c r="S22" s="901" t="str">
        <f t="shared" si="314"/>
        <v/>
      </c>
      <c r="T22" s="901" t="str">
        <f t="shared" si="315"/>
        <v/>
      </c>
      <c r="U22" s="854" t="str">
        <f t="shared" si="316"/>
        <v/>
      </c>
      <c r="V22" s="855"/>
      <c r="W22" s="856">
        <f t="shared" ref="W22:W27" si="345">V22*1.66667</f>
        <v>0</v>
      </c>
      <c r="X22" s="849" t="str">
        <f t="shared" si="246"/>
        <v>Carrier:BD26</v>
      </c>
      <c r="Y22" s="850" t="str">
        <f t="shared" si="247"/>
        <v>G-2200TU</v>
      </c>
      <c r="Z22" s="850">
        <f t="shared" si="248"/>
        <v>860</v>
      </c>
      <c r="AA22" s="852" t="str">
        <f t="shared" si="249"/>
        <v>1.0-1.4%</v>
      </c>
      <c r="AB22" s="852"/>
      <c r="AC22" s="900" t="str">
        <f t="shared" si="250"/>
        <v/>
      </c>
      <c r="AD22" s="901" t="str">
        <f t="shared" si="317"/>
        <v/>
      </c>
      <c r="AE22" s="901" t="str">
        <f t="shared" si="318"/>
        <v/>
      </c>
      <c r="AF22" s="902" t="str">
        <f t="shared" ref="AF22:AF27" si="346">IF(AC22&gt;0.010999,AC22,"")</f>
        <v/>
      </c>
      <c r="AG22" s="855"/>
      <c r="AH22" s="856">
        <f t="shared" ref="AH22:AH27" si="347">AG22*1.66667</f>
        <v>0</v>
      </c>
      <c r="AI22" s="849" t="str">
        <f t="shared" si="251"/>
        <v>Carrier:BD26</v>
      </c>
      <c r="AJ22" s="850" t="str">
        <f t="shared" si="252"/>
        <v>G-2200TU</v>
      </c>
      <c r="AK22" s="850">
        <f t="shared" si="253"/>
        <v>860</v>
      </c>
      <c r="AL22" s="852" t="str">
        <f t="shared" si="254"/>
        <v>1.0-1.4%</v>
      </c>
      <c r="AM22" s="852"/>
      <c r="AN22" s="900" t="str">
        <f t="shared" si="255"/>
        <v/>
      </c>
      <c r="AO22" s="901" t="str">
        <f t="shared" si="319"/>
        <v/>
      </c>
      <c r="AP22" s="901" t="str">
        <f t="shared" si="320"/>
        <v/>
      </c>
      <c r="AQ22" s="902" t="str">
        <f t="shared" ref="AQ22:AQ27" si="348">IF(AN22&gt;0.010999,AN22,"")</f>
        <v/>
      </c>
      <c r="AR22" s="855"/>
      <c r="AS22" s="856">
        <f t="shared" ref="AS22:AS27" si="349">AR22*1.66667</f>
        <v>0</v>
      </c>
      <c r="AT22" s="849" t="str">
        <f t="shared" si="256"/>
        <v>Carrier:BD26</v>
      </c>
      <c r="AU22" s="850" t="str">
        <f t="shared" si="257"/>
        <v>G-2200TU</v>
      </c>
      <c r="AV22" s="850">
        <f t="shared" si="258"/>
        <v>860</v>
      </c>
      <c r="AW22" s="852" t="str">
        <f t="shared" si="259"/>
        <v>1.0-1.4%</v>
      </c>
      <c r="AX22" s="852"/>
      <c r="AY22" s="900" t="str">
        <f t="shared" si="260"/>
        <v/>
      </c>
      <c r="AZ22" s="901" t="str">
        <f t="shared" si="321"/>
        <v/>
      </c>
      <c r="BA22" s="901" t="str">
        <f t="shared" si="322"/>
        <v/>
      </c>
      <c r="BB22" s="902" t="str">
        <f t="shared" ref="BB22:BB27" si="350">IF(AY22&gt;0.010999,AY22,"")</f>
        <v/>
      </c>
      <c r="BC22" s="855"/>
      <c r="BD22" s="856">
        <f t="shared" ref="BD22:BD27" si="351">BC22*1.66667</f>
        <v>0</v>
      </c>
      <c r="BE22" s="849" t="str">
        <f t="shared" si="261"/>
        <v>Carrier:BD26</v>
      </c>
      <c r="BF22" s="850" t="str">
        <f t="shared" si="262"/>
        <v>G-2200TU</v>
      </c>
      <c r="BG22" s="850">
        <f t="shared" si="263"/>
        <v>860</v>
      </c>
      <c r="BH22" s="852" t="str">
        <f t="shared" si="264"/>
        <v>1.0-1.4%</v>
      </c>
      <c r="BI22" s="852"/>
      <c r="BJ22" s="900" t="str">
        <f t="shared" si="265"/>
        <v/>
      </c>
      <c r="BK22" s="901" t="str">
        <f t="shared" si="323"/>
        <v/>
      </c>
      <c r="BL22" s="901" t="str">
        <f t="shared" si="324"/>
        <v/>
      </c>
      <c r="BM22" s="902" t="str">
        <f t="shared" ref="BM22:BM27" si="352">IF(BJ22&gt;0.010999,BJ22,"")</f>
        <v/>
      </c>
      <c r="BN22" s="855"/>
      <c r="BO22" s="856">
        <f t="shared" ref="BO22:BO27" si="353">BN22*1.66667</f>
        <v>0</v>
      </c>
      <c r="BP22" s="849" t="str">
        <f t="shared" si="266"/>
        <v>Carrier:BD26</v>
      </c>
      <c r="BQ22" s="850" t="str">
        <f t="shared" si="267"/>
        <v>G-2200TU</v>
      </c>
      <c r="BR22" s="850">
        <f t="shared" si="268"/>
        <v>860</v>
      </c>
      <c r="BS22" s="852" t="str">
        <f t="shared" si="269"/>
        <v>1.0-1.4%</v>
      </c>
      <c r="BT22" s="852"/>
      <c r="BU22" s="900" t="str">
        <f t="shared" si="270"/>
        <v/>
      </c>
      <c r="BV22" s="901" t="str">
        <f t="shared" si="325"/>
        <v/>
      </c>
      <c r="BW22" s="901" t="str">
        <f t="shared" si="326"/>
        <v/>
      </c>
      <c r="BX22" s="902" t="str">
        <f t="shared" ref="BX22:BX27" si="354">IF(BU22&gt;0.010999,BU22,"")</f>
        <v/>
      </c>
      <c r="BY22" s="855"/>
      <c r="BZ22" s="856">
        <f t="shared" ref="BZ22:BZ27" si="355">BY22*1.66667</f>
        <v>0</v>
      </c>
      <c r="CA22" s="849" t="str">
        <f t="shared" si="271"/>
        <v>Carrier:BD26</v>
      </c>
      <c r="CB22" s="850" t="str">
        <f t="shared" si="272"/>
        <v>G-2200TU</v>
      </c>
      <c r="CC22" s="850">
        <f t="shared" si="273"/>
        <v>860</v>
      </c>
      <c r="CD22" s="852" t="str">
        <f t="shared" si="274"/>
        <v>1.0-1.4%</v>
      </c>
      <c r="CE22" s="852"/>
      <c r="CF22" s="900" t="str">
        <f t="shared" si="275"/>
        <v/>
      </c>
      <c r="CG22" s="901" t="str">
        <f t="shared" si="327"/>
        <v/>
      </c>
      <c r="CH22" s="901" t="str">
        <f t="shared" si="328"/>
        <v/>
      </c>
      <c r="CI22" s="902" t="str">
        <f t="shared" ref="CI22:CI27" si="356">IF(CF22&gt;0.010999,CF22,"")</f>
        <v/>
      </c>
      <c r="CJ22" s="855"/>
      <c r="CK22" s="856">
        <f t="shared" ref="CK22:CK27" si="357">CJ22*1.66667</f>
        <v>0</v>
      </c>
      <c r="CL22" s="849" t="str">
        <f t="shared" si="276"/>
        <v>Carrier:BD26</v>
      </c>
      <c r="CM22" s="850" t="str">
        <f t="shared" si="277"/>
        <v>G-2200TU</v>
      </c>
      <c r="CN22" s="850">
        <f t="shared" si="278"/>
        <v>860</v>
      </c>
      <c r="CO22" s="852" t="str">
        <f t="shared" si="279"/>
        <v>1.0-1.4%</v>
      </c>
      <c r="CP22" s="852"/>
      <c r="CQ22" s="900" t="str">
        <f t="shared" si="280"/>
        <v/>
      </c>
      <c r="CR22" s="901" t="str">
        <f t="shared" si="329"/>
        <v/>
      </c>
      <c r="CS22" s="901" t="str">
        <f t="shared" si="330"/>
        <v/>
      </c>
      <c r="CT22" s="902" t="str">
        <f t="shared" ref="CT22:CT27" si="358">IF(CQ22&gt;0.010999,CQ22,"")</f>
        <v/>
      </c>
      <c r="CU22" s="855"/>
      <c r="CV22" s="856">
        <f t="shared" ref="CV22:CV27" si="359">CU22*1.66667</f>
        <v>0</v>
      </c>
      <c r="CW22" s="849" t="str">
        <f t="shared" si="281"/>
        <v>Carrier:BD26</v>
      </c>
      <c r="CX22" s="850" t="str">
        <f t="shared" si="282"/>
        <v>G-2200TU</v>
      </c>
      <c r="CY22" s="850">
        <f t="shared" si="283"/>
        <v>860</v>
      </c>
      <c r="CZ22" s="852" t="str">
        <f t="shared" si="284"/>
        <v>1.0-1.4%</v>
      </c>
      <c r="DA22" s="852"/>
      <c r="DB22" s="900" t="str">
        <f t="shared" si="285"/>
        <v/>
      </c>
      <c r="DC22" s="901" t="str">
        <f t="shared" si="331"/>
        <v/>
      </c>
      <c r="DD22" s="901" t="str">
        <f t="shared" si="332"/>
        <v/>
      </c>
      <c r="DE22" s="902" t="str">
        <f t="shared" ref="DE22:DE27" si="360">IF(DB22&gt;0.010999,DB22,"")</f>
        <v/>
      </c>
      <c r="DF22" s="855"/>
      <c r="DG22" s="856">
        <f t="shared" ref="DG22:DG27" si="361">DF22*1.66667</f>
        <v>0</v>
      </c>
      <c r="DH22" s="849" t="str">
        <f t="shared" si="286"/>
        <v>Carrier:BD26</v>
      </c>
      <c r="DI22" s="850" t="str">
        <f t="shared" si="287"/>
        <v>G-2200TU</v>
      </c>
      <c r="DJ22" s="850">
        <f t="shared" si="288"/>
        <v>860</v>
      </c>
      <c r="DK22" s="852" t="str">
        <f t="shared" si="289"/>
        <v>1.0-1.4%</v>
      </c>
      <c r="DL22" s="852"/>
      <c r="DM22" s="900" t="str">
        <f t="shared" si="290"/>
        <v/>
      </c>
      <c r="DN22" s="901" t="str">
        <f t="shared" si="333"/>
        <v/>
      </c>
      <c r="DO22" s="901" t="str">
        <f t="shared" si="334"/>
        <v/>
      </c>
      <c r="DP22" s="902" t="str">
        <f t="shared" ref="DP22:DP27" si="362">IF(DM22&gt;0.010999,DM22,"")</f>
        <v/>
      </c>
      <c r="DQ22" s="855"/>
      <c r="DR22" s="856">
        <f t="shared" ref="DR22:DR27" si="363">DQ22*1.66667</f>
        <v>0</v>
      </c>
      <c r="DS22" s="849" t="str">
        <f t="shared" si="291"/>
        <v>Carrier:BD26</v>
      </c>
      <c r="DT22" s="850" t="str">
        <f t="shared" si="292"/>
        <v>G-2200TU</v>
      </c>
      <c r="DU22" s="850">
        <f t="shared" si="293"/>
        <v>860</v>
      </c>
      <c r="DV22" s="852" t="str">
        <f t="shared" si="294"/>
        <v>1.0-1.4%</v>
      </c>
      <c r="DW22" s="852"/>
      <c r="DX22" s="900" t="str">
        <f t="shared" si="295"/>
        <v/>
      </c>
      <c r="DY22" s="901" t="str">
        <f t="shared" si="335"/>
        <v/>
      </c>
      <c r="DZ22" s="901" t="str">
        <f t="shared" si="336"/>
        <v/>
      </c>
      <c r="EA22" s="902" t="str">
        <f t="shared" ref="EA22:EA27" si="364">IF(DX22&gt;0.010999,DX22,"")</f>
        <v/>
      </c>
      <c r="EB22" s="855"/>
      <c r="EC22" s="856">
        <f t="shared" ref="EC22:EC27" si="365">EB22*1.66667</f>
        <v>0</v>
      </c>
      <c r="ED22" s="849" t="str">
        <f t="shared" si="296"/>
        <v>Carrier:BD26</v>
      </c>
      <c r="EE22" s="850" t="str">
        <f t="shared" si="297"/>
        <v>G-2200TU</v>
      </c>
      <c r="EF22" s="850">
        <f t="shared" si="298"/>
        <v>860</v>
      </c>
      <c r="EG22" s="852" t="str">
        <f t="shared" si="299"/>
        <v>1.0-1.4%</v>
      </c>
      <c r="EH22" s="852"/>
      <c r="EI22" s="900" t="str">
        <f t="shared" si="300"/>
        <v/>
      </c>
      <c r="EJ22" s="901" t="str">
        <f t="shared" si="337"/>
        <v/>
      </c>
      <c r="EK22" s="901" t="str">
        <f t="shared" si="338"/>
        <v/>
      </c>
      <c r="EL22" s="902" t="str">
        <f t="shared" ref="EL22:EL27" si="366">IF(EI22&gt;0.010999,EI22,"")</f>
        <v/>
      </c>
      <c r="EM22" s="855"/>
      <c r="EN22" s="856">
        <f t="shared" ref="EN22:EN27" si="367">EM22*1.66667</f>
        <v>0</v>
      </c>
      <c r="EO22" s="849" t="str">
        <f t="shared" si="301"/>
        <v>Carrier:BD26</v>
      </c>
      <c r="EP22" s="850" t="str">
        <f t="shared" si="302"/>
        <v>G-2200TU</v>
      </c>
      <c r="EQ22" s="850">
        <f t="shared" si="303"/>
        <v>860</v>
      </c>
      <c r="ER22" s="852" t="str">
        <f t="shared" si="304"/>
        <v>1.0-1.4%</v>
      </c>
      <c r="ES22" s="852"/>
      <c r="ET22" s="900" t="str">
        <f t="shared" si="305"/>
        <v/>
      </c>
      <c r="EU22" s="901" t="str">
        <f t="shared" si="339"/>
        <v/>
      </c>
      <c r="EV22" s="903" t="str">
        <f t="shared" si="340"/>
        <v/>
      </c>
      <c r="EW22" s="902" t="str">
        <f t="shared" ref="EW22:EW27" si="368">IF(ET22&gt;0.010999,ET22,"")</f>
        <v/>
      </c>
      <c r="EX22" s="855"/>
      <c r="EY22" s="856">
        <f t="shared" ref="EY22:EY27" si="369">EX22*1.66667</f>
        <v>0</v>
      </c>
      <c r="EZ22" s="849" t="str">
        <f t="shared" si="306"/>
        <v>Carrier:BD26</v>
      </c>
      <c r="FA22" s="850" t="str">
        <f t="shared" si="307"/>
        <v>G-2200TU</v>
      </c>
      <c r="FB22" s="850">
        <f t="shared" si="308"/>
        <v>860</v>
      </c>
      <c r="FC22" s="852" t="str">
        <f t="shared" si="309"/>
        <v>1.0-1.4%</v>
      </c>
      <c r="FD22" s="852"/>
      <c r="FE22" s="900" t="str">
        <f t="shared" si="310"/>
        <v/>
      </c>
      <c r="FF22" s="901" t="str">
        <f t="shared" si="341"/>
        <v/>
      </c>
      <c r="FG22" s="903" t="str">
        <f t="shared" si="342"/>
        <v/>
      </c>
      <c r="FH22" s="902" t="str">
        <f t="shared" ref="FH22:FH27" si="370">IF(FE22&gt;0.010999,FE22,"")</f>
        <v/>
      </c>
      <c r="FI22" s="855"/>
      <c r="FJ22" s="856">
        <f t="shared" ref="FJ22:FJ27" si="371">FI22*1.66667</f>
        <v>0</v>
      </c>
    </row>
    <row r="23" spans="1:171">
      <c r="A23" t="s">
        <v>252</v>
      </c>
      <c r="B23" s="849" t="s">
        <v>424</v>
      </c>
      <c r="C23" s="850" t="s">
        <v>238</v>
      </c>
      <c r="D23" s="850">
        <v>590</v>
      </c>
      <c r="E23" s="852" t="s">
        <v>405</v>
      </c>
      <c r="F23" s="852"/>
      <c r="G23" s="900" t="str">
        <f t="shared" si="240"/>
        <v/>
      </c>
      <c r="H23" s="901" t="str">
        <f t="shared" si="311"/>
        <v/>
      </c>
      <c r="I23" s="901" t="str">
        <f t="shared" si="312"/>
        <v/>
      </c>
      <c r="J23" s="902" t="str">
        <f t="shared" si="343"/>
        <v/>
      </c>
      <c r="K23" s="855"/>
      <c r="L23" s="856">
        <f t="shared" si="344"/>
        <v>0</v>
      </c>
      <c r="M23" s="849" t="str">
        <f t="shared" si="241"/>
        <v>Cap:C&amp;D</v>
      </c>
      <c r="N23" s="850" t="str">
        <f t="shared" si="242"/>
        <v>G-2200TU</v>
      </c>
      <c r="O23" s="850">
        <f t="shared" si="243"/>
        <v>590</v>
      </c>
      <c r="P23" s="852" t="str">
        <f t="shared" si="244"/>
        <v>1.0-1.4%</v>
      </c>
      <c r="Q23" s="852"/>
      <c r="R23" s="900" t="str">
        <f t="shared" si="245"/>
        <v/>
      </c>
      <c r="S23" s="901" t="str">
        <f t="shared" si="314"/>
        <v/>
      </c>
      <c r="T23" s="901" t="str">
        <f t="shared" si="315"/>
        <v/>
      </c>
      <c r="U23" s="854" t="str">
        <f t="shared" si="316"/>
        <v/>
      </c>
      <c r="V23" s="855"/>
      <c r="W23" s="856">
        <f t="shared" si="345"/>
        <v>0</v>
      </c>
      <c r="X23" s="849" t="str">
        <f t="shared" si="246"/>
        <v>Cap:C&amp;D</v>
      </c>
      <c r="Y23" s="850" t="str">
        <f t="shared" si="247"/>
        <v>G-2200TU</v>
      </c>
      <c r="Z23" s="850">
        <f t="shared" si="248"/>
        <v>590</v>
      </c>
      <c r="AA23" s="852" t="str">
        <f t="shared" si="249"/>
        <v>1.0-1.4%</v>
      </c>
      <c r="AB23" s="852"/>
      <c r="AC23" s="900" t="str">
        <f t="shared" si="250"/>
        <v/>
      </c>
      <c r="AD23" s="901" t="str">
        <f t="shared" si="317"/>
        <v/>
      </c>
      <c r="AE23" s="901" t="str">
        <f t="shared" si="318"/>
        <v/>
      </c>
      <c r="AF23" s="902" t="str">
        <f t="shared" si="346"/>
        <v/>
      </c>
      <c r="AG23" s="855"/>
      <c r="AH23" s="856">
        <f t="shared" si="347"/>
        <v>0</v>
      </c>
      <c r="AI23" s="849" t="str">
        <f t="shared" si="251"/>
        <v>Cap:C&amp;D</v>
      </c>
      <c r="AJ23" s="850" t="str">
        <f t="shared" si="252"/>
        <v>G-2200TU</v>
      </c>
      <c r="AK23" s="850">
        <f t="shared" si="253"/>
        <v>590</v>
      </c>
      <c r="AL23" s="852" t="str">
        <f t="shared" si="254"/>
        <v>1.0-1.4%</v>
      </c>
      <c r="AM23" s="852"/>
      <c r="AN23" s="900" t="str">
        <f t="shared" si="255"/>
        <v/>
      </c>
      <c r="AO23" s="901" t="str">
        <f t="shared" si="319"/>
        <v/>
      </c>
      <c r="AP23" s="901" t="str">
        <f t="shared" si="320"/>
        <v/>
      </c>
      <c r="AQ23" s="902" t="str">
        <f t="shared" si="348"/>
        <v/>
      </c>
      <c r="AR23" s="855"/>
      <c r="AS23" s="856">
        <f t="shared" si="349"/>
        <v>0</v>
      </c>
      <c r="AT23" s="849" t="str">
        <f t="shared" si="256"/>
        <v>Cap:C&amp;D</v>
      </c>
      <c r="AU23" s="850" t="str">
        <f t="shared" si="257"/>
        <v>G-2200TU</v>
      </c>
      <c r="AV23" s="850">
        <f t="shared" si="258"/>
        <v>590</v>
      </c>
      <c r="AW23" s="852" t="str">
        <f t="shared" si="259"/>
        <v>1.0-1.4%</v>
      </c>
      <c r="AX23" s="852"/>
      <c r="AY23" s="900" t="str">
        <f t="shared" si="260"/>
        <v/>
      </c>
      <c r="AZ23" s="901" t="str">
        <f t="shared" si="321"/>
        <v/>
      </c>
      <c r="BA23" s="901" t="str">
        <f t="shared" si="322"/>
        <v/>
      </c>
      <c r="BB23" s="902" t="str">
        <f t="shared" si="350"/>
        <v/>
      </c>
      <c r="BC23" s="855"/>
      <c r="BD23" s="856">
        <f t="shared" si="351"/>
        <v>0</v>
      </c>
      <c r="BE23" s="849" t="str">
        <f t="shared" si="261"/>
        <v>Cap:C&amp;D</v>
      </c>
      <c r="BF23" s="850" t="str">
        <f t="shared" si="262"/>
        <v>G-2200TU</v>
      </c>
      <c r="BG23" s="850">
        <f t="shared" si="263"/>
        <v>590</v>
      </c>
      <c r="BH23" s="852" t="str">
        <f t="shared" si="264"/>
        <v>1.0-1.4%</v>
      </c>
      <c r="BI23" s="852"/>
      <c r="BJ23" s="900" t="str">
        <f t="shared" si="265"/>
        <v/>
      </c>
      <c r="BK23" s="901" t="str">
        <f t="shared" si="323"/>
        <v/>
      </c>
      <c r="BL23" s="901" t="str">
        <f t="shared" si="324"/>
        <v/>
      </c>
      <c r="BM23" s="902" t="str">
        <f t="shared" si="352"/>
        <v/>
      </c>
      <c r="BN23" s="855"/>
      <c r="BO23" s="856">
        <f t="shared" si="353"/>
        <v>0</v>
      </c>
      <c r="BP23" s="849" t="str">
        <f t="shared" si="266"/>
        <v>Cap:C&amp;D</v>
      </c>
      <c r="BQ23" s="850" t="str">
        <f t="shared" si="267"/>
        <v>G-2200TU</v>
      </c>
      <c r="BR23" s="850">
        <f t="shared" si="268"/>
        <v>590</v>
      </c>
      <c r="BS23" s="852" t="str">
        <f t="shared" si="269"/>
        <v>1.0-1.4%</v>
      </c>
      <c r="BT23" s="852"/>
      <c r="BU23" s="900" t="str">
        <f t="shared" si="270"/>
        <v/>
      </c>
      <c r="BV23" s="901" t="str">
        <f t="shared" si="325"/>
        <v/>
      </c>
      <c r="BW23" s="901" t="str">
        <f t="shared" si="326"/>
        <v/>
      </c>
      <c r="BX23" s="902" t="str">
        <f t="shared" si="354"/>
        <v/>
      </c>
      <c r="BY23" s="855"/>
      <c r="BZ23" s="856">
        <f t="shared" si="355"/>
        <v>0</v>
      </c>
      <c r="CA23" s="849" t="str">
        <f t="shared" si="271"/>
        <v>Cap:C&amp;D</v>
      </c>
      <c r="CB23" s="850" t="str">
        <f t="shared" si="272"/>
        <v>G-2200TU</v>
      </c>
      <c r="CC23" s="850">
        <f t="shared" si="273"/>
        <v>590</v>
      </c>
      <c r="CD23" s="852" t="str">
        <f t="shared" si="274"/>
        <v>1.0-1.4%</v>
      </c>
      <c r="CE23" s="852"/>
      <c r="CF23" s="900" t="str">
        <f t="shared" si="275"/>
        <v/>
      </c>
      <c r="CG23" s="901" t="str">
        <f t="shared" si="327"/>
        <v/>
      </c>
      <c r="CH23" s="901" t="str">
        <f t="shared" si="328"/>
        <v/>
      </c>
      <c r="CI23" s="902" t="str">
        <f t="shared" si="356"/>
        <v/>
      </c>
      <c r="CJ23" s="855"/>
      <c r="CK23" s="856">
        <f t="shared" si="357"/>
        <v>0</v>
      </c>
      <c r="CL23" s="849" t="str">
        <f t="shared" si="276"/>
        <v>Cap:C&amp;D</v>
      </c>
      <c r="CM23" s="850" t="str">
        <f t="shared" si="277"/>
        <v>G-2200TU</v>
      </c>
      <c r="CN23" s="850">
        <f t="shared" si="278"/>
        <v>590</v>
      </c>
      <c r="CO23" s="852" t="str">
        <f t="shared" si="279"/>
        <v>1.0-1.4%</v>
      </c>
      <c r="CP23" s="852"/>
      <c r="CQ23" s="900" t="str">
        <f t="shared" si="280"/>
        <v/>
      </c>
      <c r="CR23" s="901" t="str">
        <f t="shared" si="329"/>
        <v/>
      </c>
      <c r="CS23" s="901" t="str">
        <f t="shared" si="330"/>
        <v/>
      </c>
      <c r="CT23" s="902" t="str">
        <f t="shared" si="358"/>
        <v/>
      </c>
      <c r="CU23" s="855"/>
      <c r="CV23" s="856">
        <f t="shared" si="359"/>
        <v>0</v>
      </c>
      <c r="CW23" s="849" t="str">
        <f t="shared" si="281"/>
        <v>Cap:C&amp;D</v>
      </c>
      <c r="CX23" s="850" t="str">
        <f t="shared" si="282"/>
        <v>G-2200TU</v>
      </c>
      <c r="CY23" s="850">
        <f t="shared" si="283"/>
        <v>590</v>
      </c>
      <c r="CZ23" s="852" t="str">
        <f t="shared" si="284"/>
        <v>1.0-1.4%</v>
      </c>
      <c r="DA23" s="852"/>
      <c r="DB23" s="900" t="str">
        <f t="shared" si="285"/>
        <v/>
      </c>
      <c r="DC23" s="901" t="str">
        <f t="shared" si="331"/>
        <v/>
      </c>
      <c r="DD23" s="901" t="str">
        <f t="shared" si="332"/>
        <v/>
      </c>
      <c r="DE23" s="902" t="str">
        <f t="shared" si="360"/>
        <v/>
      </c>
      <c r="DF23" s="855"/>
      <c r="DG23" s="856">
        <f t="shared" si="361"/>
        <v>0</v>
      </c>
      <c r="DH23" s="849" t="str">
        <f t="shared" si="286"/>
        <v>Cap:C&amp;D</v>
      </c>
      <c r="DI23" s="850" t="str">
        <f t="shared" si="287"/>
        <v>G-2200TU</v>
      </c>
      <c r="DJ23" s="850">
        <f t="shared" si="288"/>
        <v>590</v>
      </c>
      <c r="DK23" s="852" t="str">
        <f t="shared" si="289"/>
        <v>1.0-1.4%</v>
      </c>
      <c r="DL23" s="852"/>
      <c r="DM23" s="900" t="str">
        <f t="shared" si="290"/>
        <v/>
      </c>
      <c r="DN23" s="901" t="str">
        <f t="shared" si="333"/>
        <v/>
      </c>
      <c r="DO23" s="901" t="str">
        <f t="shared" si="334"/>
        <v/>
      </c>
      <c r="DP23" s="902" t="str">
        <f t="shared" si="362"/>
        <v/>
      </c>
      <c r="DQ23" s="855"/>
      <c r="DR23" s="856">
        <f t="shared" si="363"/>
        <v>0</v>
      </c>
      <c r="DS23" s="849" t="str">
        <f t="shared" si="291"/>
        <v>Cap:C&amp;D</v>
      </c>
      <c r="DT23" s="850" t="str">
        <f t="shared" si="292"/>
        <v>G-2200TU</v>
      </c>
      <c r="DU23" s="850">
        <f t="shared" si="293"/>
        <v>590</v>
      </c>
      <c r="DV23" s="852" t="str">
        <f t="shared" si="294"/>
        <v>1.0-1.4%</v>
      </c>
      <c r="DW23" s="852"/>
      <c r="DX23" s="900" t="str">
        <f t="shared" si="295"/>
        <v/>
      </c>
      <c r="DY23" s="901" t="str">
        <f t="shared" si="335"/>
        <v/>
      </c>
      <c r="DZ23" s="901" t="str">
        <f t="shared" si="336"/>
        <v/>
      </c>
      <c r="EA23" s="902" t="str">
        <f t="shared" si="364"/>
        <v/>
      </c>
      <c r="EB23" s="855"/>
      <c r="EC23" s="856">
        <f t="shared" si="365"/>
        <v>0</v>
      </c>
      <c r="ED23" s="849" t="str">
        <f t="shared" si="296"/>
        <v>Cap:C&amp;D</v>
      </c>
      <c r="EE23" s="850" t="str">
        <f t="shared" si="297"/>
        <v>G-2200TU</v>
      </c>
      <c r="EF23" s="850">
        <f t="shared" si="298"/>
        <v>590</v>
      </c>
      <c r="EG23" s="852" t="str">
        <f t="shared" si="299"/>
        <v>1.0-1.4%</v>
      </c>
      <c r="EH23" s="852"/>
      <c r="EI23" s="900" t="str">
        <f t="shared" si="300"/>
        <v/>
      </c>
      <c r="EJ23" s="901" t="str">
        <f t="shared" si="337"/>
        <v/>
      </c>
      <c r="EK23" s="901" t="str">
        <f t="shared" si="338"/>
        <v/>
      </c>
      <c r="EL23" s="902" t="str">
        <f t="shared" si="366"/>
        <v/>
      </c>
      <c r="EM23" s="855"/>
      <c r="EN23" s="856">
        <f t="shared" si="367"/>
        <v>0</v>
      </c>
      <c r="EO23" s="849" t="str">
        <f t="shared" si="301"/>
        <v>Cap:C&amp;D</v>
      </c>
      <c r="EP23" s="850" t="str">
        <f t="shared" si="302"/>
        <v>G-2200TU</v>
      </c>
      <c r="EQ23" s="850">
        <f t="shared" si="303"/>
        <v>590</v>
      </c>
      <c r="ER23" s="852" t="str">
        <f t="shared" si="304"/>
        <v>1.0-1.4%</v>
      </c>
      <c r="ES23" s="852"/>
      <c r="ET23" s="900" t="str">
        <f t="shared" si="305"/>
        <v/>
      </c>
      <c r="EU23" s="901" t="str">
        <f t="shared" si="339"/>
        <v/>
      </c>
      <c r="EV23" s="903" t="str">
        <f t="shared" si="340"/>
        <v/>
      </c>
      <c r="EW23" s="902" t="str">
        <f t="shared" si="368"/>
        <v/>
      </c>
      <c r="EX23" s="855"/>
      <c r="EY23" s="856">
        <f t="shared" si="369"/>
        <v>0</v>
      </c>
      <c r="EZ23" s="849" t="str">
        <f t="shared" si="306"/>
        <v>Cap:C&amp;D</v>
      </c>
      <c r="FA23" s="850" t="str">
        <f t="shared" si="307"/>
        <v>G-2200TU</v>
      </c>
      <c r="FB23" s="850">
        <f t="shared" si="308"/>
        <v>590</v>
      </c>
      <c r="FC23" s="852" t="str">
        <f t="shared" si="309"/>
        <v>1.0-1.4%</v>
      </c>
      <c r="FD23" s="852"/>
      <c r="FE23" s="900" t="str">
        <f t="shared" si="310"/>
        <v/>
      </c>
      <c r="FF23" s="901" t="str">
        <f t="shared" si="341"/>
        <v/>
      </c>
      <c r="FG23" s="903" t="str">
        <f t="shared" si="342"/>
        <v/>
      </c>
      <c r="FH23" s="902" t="str">
        <f t="shared" si="370"/>
        <v/>
      </c>
      <c r="FI23" s="855"/>
      <c r="FJ23" s="856">
        <f t="shared" si="371"/>
        <v>0</v>
      </c>
    </row>
    <row r="24" spans="1:171">
      <c r="A24" t="s">
        <v>250</v>
      </c>
      <c r="B24" s="849" t="s">
        <v>425</v>
      </c>
      <c r="C24" s="850" t="s">
        <v>238</v>
      </c>
      <c r="D24" s="850">
        <v>590</v>
      </c>
      <c r="E24" s="852" t="s">
        <v>405</v>
      </c>
      <c r="F24" s="852"/>
      <c r="G24" s="900" t="str">
        <f t="shared" si="240"/>
        <v/>
      </c>
      <c r="H24" s="901" t="str">
        <f t="shared" si="311"/>
        <v/>
      </c>
      <c r="I24" s="901" t="str">
        <f t="shared" si="312"/>
        <v/>
      </c>
      <c r="J24" s="902" t="str">
        <f t="shared" si="343"/>
        <v/>
      </c>
      <c r="K24" s="855"/>
      <c r="L24" s="856">
        <f t="shared" si="344"/>
        <v>0</v>
      </c>
      <c r="M24" s="849" t="str">
        <f t="shared" si="241"/>
        <v>Cap:E&amp;F</v>
      </c>
      <c r="N24" s="850" t="str">
        <f t="shared" si="242"/>
        <v>G-2200TU</v>
      </c>
      <c r="O24" s="850">
        <f t="shared" si="243"/>
        <v>590</v>
      </c>
      <c r="P24" s="852" t="str">
        <f t="shared" si="244"/>
        <v>1.0-1.4%</v>
      </c>
      <c r="Q24" s="852"/>
      <c r="R24" s="900" t="str">
        <f t="shared" si="245"/>
        <v/>
      </c>
      <c r="S24" s="901" t="str">
        <f t="shared" si="314"/>
        <v/>
      </c>
      <c r="T24" s="901" t="str">
        <f t="shared" si="315"/>
        <v/>
      </c>
      <c r="U24" s="854" t="str">
        <f t="shared" si="316"/>
        <v/>
      </c>
      <c r="V24" s="855"/>
      <c r="W24" s="856">
        <f t="shared" si="345"/>
        <v>0</v>
      </c>
      <c r="X24" s="849" t="str">
        <f t="shared" si="246"/>
        <v>Cap:E&amp;F</v>
      </c>
      <c r="Y24" s="850" t="str">
        <f t="shared" si="247"/>
        <v>G-2200TU</v>
      </c>
      <c r="Z24" s="850">
        <f t="shared" si="248"/>
        <v>590</v>
      </c>
      <c r="AA24" s="852" t="str">
        <f t="shared" si="249"/>
        <v>1.0-1.4%</v>
      </c>
      <c r="AB24" s="852"/>
      <c r="AC24" s="900" t="str">
        <f t="shared" si="250"/>
        <v/>
      </c>
      <c r="AD24" s="901" t="str">
        <f t="shared" si="317"/>
        <v/>
      </c>
      <c r="AE24" s="901" t="str">
        <f t="shared" si="318"/>
        <v/>
      </c>
      <c r="AF24" s="902" t="str">
        <f t="shared" si="346"/>
        <v/>
      </c>
      <c r="AG24" s="855"/>
      <c r="AH24" s="856">
        <f t="shared" si="347"/>
        <v>0</v>
      </c>
      <c r="AI24" s="849" t="str">
        <f t="shared" si="251"/>
        <v>Cap:E&amp;F</v>
      </c>
      <c r="AJ24" s="850" t="str">
        <f t="shared" si="252"/>
        <v>G-2200TU</v>
      </c>
      <c r="AK24" s="850">
        <f t="shared" si="253"/>
        <v>590</v>
      </c>
      <c r="AL24" s="852" t="str">
        <f t="shared" si="254"/>
        <v>1.0-1.4%</v>
      </c>
      <c r="AM24" s="852"/>
      <c r="AN24" s="900" t="str">
        <f t="shared" si="255"/>
        <v/>
      </c>
      <c r="AO24" s="901" t="str">
        <f t="shared" si="319"/>
        <v/>
      </c>
      <c r="AP24" s="901" t="str">
        <f t="shared" si="320"/>
        <v/>
      </c>
      <c r="AQ24" s="902" t="str">
        <f t="shared" si="348"/>
        <v/>
      </c>
      <c r="AR24" s="855"/>
      <c r="AS24" s="856">
        <f t="shared" si="349"/>
        <v>0</v>
      </c>
      <c r="AT24" s="849" t="str">
        <f t="shared" si="256"/>
        <v>Cap:E&amp;F</v>
      </c>
      <c r="AU24" s="850" t="str">
        <f t="shared" si="257"/>
        <v>G-2200TU</v>
      </c>
      <c r="AV24" s="850">
        <f t="shared" si="258"/>
        <v>590</v>
      </c>
      <c r="AW24" s="852" t="str">
        <f t="shared" si="259"/>
        <v>1.0-1.4%</v>
      </c>
      <c r="AX24" s="852"/>
      <c r="AY24" s="900" t="str">
        <f t="shared" si="260"/>
        <v/>
      </c>
      <c r="AZ24" s="901" t="str">
        <f t="shared" si="321"/>
        <v/>
      </c>
      <c r="BA24" s="901" t="str">
        <f t="shared" si="322"/>
        <v/>
      </c>
      <c r="BB24" s="902" t="str">
        <f t="shared" si="350"/>
        <v/>
      </c>
      <c r="BC24" s="855"/>
      <c r="BD24" s="856">
        <f t="shared" si="351"/>
        <v>0</v>
      </c>
      <c r="BE24" s="849" t="str">
        <f t="shared" si="261"/>
        <v>Cap:E&amp;F</v>
      </c>
      <c r="BF24" s="850" t="str">
        <f t="shared" si="262"/>
        <v>G-2200TU</v>
      </c>
      <c r="BG24" s="850">
        <f t="shared" si="263"/>
        <v>590</v>
      </c>
      <c r="BH24" s="852" t="str">
        <f t="shared" si="264"/>
        <v>1.0-1.4%</v>
      </c>
      <c r="BI24" s="852"/>
      <c r="BJ24" s="900" t="str">
        <f t="shared" si="265"/>
        <v/>
      </c>
      <c r="BK24" s="901" t="str">
        <f t="shared" si="323"/>
        <v/>
      </c>
      <c r="BL24" s="901" t="str">
        <f t="shared" si="324"/>
        <v/>
      </c>
      <c r="BM24" s="902" t="str">
        <f t="shared" si="352"/>
        <v/>
      </c>
      <c r="BN24" s="855"/>
      <c r="BO24" s="856">
        <f t="shared" si="353"/>
        <v>0</v>
      </c>
      <c r="BP24" s="849" t="str">
        <f t="shared" si="266"/>
        <v>Cap:E&amp;F</v>
      </c>
      <c r="BQ24" s="850" t="str">
        <f t="shared" si="267"/>
        <v>G-2200TU</v>
      </c>
      <c r="BR24" s="850">
        <f t="shared" si="268"/>
        <v>590</v>
      </c>
      <c r="BS24" s="852" t="str">
        <f t="shared" si="269"/>
        <v>1.0-1.4%</v>
      </c>
      <c r="BT24" s="852"/>
      <c r="BU24" s="900" t="str">
        <f t="shared" si="270"/>
        <v/>
      </c>
      <c r="BV24" s="901" t="str">
        <f t="shared" si="325"/>
        <v/>
      </c>
      <c r="BW24" s="901" t="str">
        <f t="shared" si="326"/>
        <v/>
      </c>
      <c r="BX24" s="902" t="str">
        <f t="shared" si="354"/>
        <v/>
      </c>
      <c r="BY24" s="855"/>
      <c r="BZ24" s="856">
        <f t="shared" si="355"/>
        <v>0</v>
      </c>
      <c r="CA24" s="849" t="str">
        <f t="shared" si="271"/>
        <v>Cap:E&amp;F</v>
      </c>
      <c r="CB24" s="850" t="str">
        <f t="shared" si="272"/>
        <v>G-2200TU</v>
      </c>
      <c r="CC24" s="850">
        <f t="shared" si="273"/>
        <v>590</v>
      </c>
      <c r="CD24" s="852" t="str">
        <f t="shared" si="274"/>
        <v>1.0-1.4%</v>
      </c>
      <c r="CE24" s="852"/>
      <c r="CF24" s="900" t="str">
        <f t="shared" si="275"/>
        <v/>
      </c>
      <c r="CG24" s="901" t="str">
        <f t="shared" si="327"/>
        <v/>
      </c>
      <c r="CH24" s="901" t="str">
        <f t="shared" si="328"/>
        <v/>
      </c>
      <c r="CI24" s="902" t="str">
        <f t="shared" si="356"/>
        <v/>
      </c>
      <c r="CJ24" s="855"/>
      <c r="CK24" s="856">
        <f t="shared" si="357"/>
        <v>0</v>
      </c>
      <c r="CL24" s="849" t="str">
        <f t="shared" si="276"/>
        <v>Cap:E&amp;F</v>
      </c>
      <c r="CM24" s="850" t="str">
        <f t="shared" si="277"/>
        <v>G-2200TU</v>
      </c>
      <c r="CN24" s="850">
        <f t="shared" si="278"/>
        <v>590</v>
      </c>
      <c r="CO24" s="852" t="str">
        <f t="shared" si="279"/>
        <v>1.0-1.4%</v>
      </c>
      <c r="CP24" s="852"/>
      <c r="CQ24" s="900" t="str">
        <f t="shared" si="280"/>
        <v/>
      </c>
      <c r="CR24" s="901" t="str">
        <f t="shared" si="329"/>
        <v/>
      </c>
      <c r="CS24" s="901" t="str">
        <f t="shared" si="330"/>
        <v/>
      </c>
      <c r="CT24" s="902" t="str">
        <f t="shared" si="358"/>
        <v/>
      </c>
      <c r="CU24" s="855"/>
      <c r="CV24" s="856">
        <f t="shared" si="359"/>
        <v>0</v>
      </c>
      <c r="CW24" s="849" t="str">
        <f t="shared" si="281"/>
        <v>Cap:E&amp;F</v>
      </c>
      <c r="CX24" s="850" t="str">
        <f t="shared" si="282"/>
        <v>G-2200TU</v>
      </c>
      <c r="CY24" s="850">
        <f t="shared" si="283"/>
        <v>590</v>
      </c>
      <c r="CZ24" s="852" t="str">
        <f t="shared" si="284"/>
        <v>1.0-1.4%</v>
      </c>
      <c r="DA24" s="852"/>
      <c r="DB24" s="900" t="str">
        <f t="shared" si="285"/>
        <v/>
      </c>
      <c r="DC24" s="901" t="str">
        <f t="shared" si="331"/>
        <v/>
      </c>
      <c r="DD24" s="901" t="str">
        <f t="shared" si="332"/>
        <v/>
      </c>
      <c r="DE24" s="902" t="str">
        <f t="shared" si="360"/>
        <v/>
      </c>
      <c r="DF24" s="855"/>
      <c r="DG24" s="856">
        <f t="shared" si="361"/>
        <v>0</v>
      </c>
      <c r="DH24" s="849" t="str">
        <f t="shared" si="286"/>
        <v>Cap:E&amp;F</v>
      </c>
      <c r="DI24" s="850" t="str">
        <f t="shared" si="287"/>
        <v>G-2200TU</v>
      </c>
      <c r="DJ24" s="850">
        <f t="shared" si="288"/>
        <v>590</v>
      </c>
      <c r="DK24" s="852" t="str">
        <f t="shared" si="289"/>
        <v>1.0-1.4%</v>
      </c>
      <c r="DL24" s="852"/>
      <c r="DM24" s="900" t="str">
        <f t="shared" si="290"/>
        <v/>
      </c>
      <c r="DN24" s="901" t="str">
        <f t="shared" si="333"/>
        <v/>
      </c>
      <c r="DO24" s="901" t="str">
        <f t="shared" si="334"/>
        <v/>
      </c>
      <c r="DP24" s="902" t="str">
        <f t="shared" si="362"/>
        <v/>
      </c>
      <c r="DQ24" s="855"/>
      <c r="DR24" s="856">
        <f t="shared" si="363"/>
        <v>0</v>
      </c>
      <c r="DS24" s="849" t="str">
        <f t="shared" si="291"/>
        <v>Cap:E&amp;F</v>
      </c>
      <c r="DT24" s="850" t="str">
        <f t="shared" si="292"/>
        <v>G-2200TU</v>
      </c>
      <c r="DU24" s="850">
        <f t="shared" si="293"/>
        <v>590</v>
      </c>
      <c r="DV24" s="852" t="str">
        <f t="shared" si="294"/>
        <v>1.0-1.4%</v>
      </c>
      <c r="DW24" s="852"/>
      <c r="DX24" s="900" t="str">
        <f t="shared" si="295"/>
        <v/>
      </c>
      <c r="DY24" s="901" t="str">
        <f t="shared" si="335"/>
        <v/>
      </c>
      <c r="DZ24" s="901" t="str">
        <f t="shared" si="336"/>
        <v/>
      </c>
      <c r="EA24" s="902" t="str">
        <f t="shared" si="364"/>
        <v/>
      </c>
      <c r="EB24" s="855"/>
      <c r="EC24" s="856">
        <f t="shared" si="365"/>
        <v>0</v>
      </c>
      <c r="ED24" s="849" t="str">
        <f t="shared" si="296"/>
        <v>Cap:E&amp;F</v>
      </c>
      <c r="EE24" s="850" t="str">
        <f t="shared" si="297"/>
        <v>G-2200TU</v>
      </c>
      <c r="EF24" s="850">
        <f t="shared" si="298"/>
        <v>590</v>
      </c>
      <c r="EG24" s="852" t="str">
        <f t="shared" si="299"/>
        <v>1.0-1.4%</v>
      </c>
      <c r="EH24" s="852"/>
      <c r="EI24" s="900" t="str">
        <f t="shared" si="300"/>
        <v/>
      </c>
      <c r="EJ24" s="901" t="str">
        <f t="shared" si="337"/>
        <v/>
      </c>
      <c r="EK24" s="901" t="str">
        <f t="shared" si="338"/>
        <v/>
      </c>
      <c r="EL24" s="902" t="str">
        <f t="shared" si="366"/>
        <v/>
      </c>
      <c r="EM24" s="855"/>
      <c r="EN24" s="856">
        <f t="shared" si="367"/>
        <v>0</v>
      </c>
      <c r="EO24" s="849" t="str">
        <f t="shared" si="301"/>
        <v>Cap:E&amp;F</v>
      </c>
      <c r="EP24" s="850" t="str">
        <f t="shared" si="302"/>
        <v>G-2200TU</v>
      </c>
      <c r="EQ24" s="850">
        <f t="shared" si="303"/>
        <v>590</v>
      </c>
      <c r="ER24" s="852" t="str">
        <f t="shared" si="304"/>
        <v>1.0-1.4%</v>
      </c>
      <c r="ES24" s="852"/>
      <c r="ET24" s="900" t="str">
        <f t="shared" si="305"/>
        <v/>
      </c>
      <c r="EU24" s="901" t="str">
        <f t="shared" si="339"/>
        <v/>
      </c>
      <c r="EV24" s="903" t="str">
        <f t="shared" si="340"/>
        <v/>
      </c>
      <c r="EW24" s="902" t="str">
        <f t="shared" si="368"/>
        <v/>
      </c>
      <c r="EX24" s="855"/>
      <c r="EY24" s="856">
        <f t="shared" si="369"/>
        <v>0</v>
      </c>
      <c r="EZ24" s="849" t="str">
        <f t="shared" si="306"/>
        <v>Cap:E&amp;F</v>
      </c>
      <c r="FA24" s="850" t="str">
        <f t="shared" si="307"/>
        <v>G-2200TU</v>
      </c>
      <c r="FB24" s="850">
        <f t="shared" si="308"/>
        <v>590</v>
      </c>
      <c r="FC24" s="852" t="str">
        <f t="shared" si="309"/>
        <v>1.0-1.4%</v>
      </c>
      <c r="FD24" s="852"/>
      <c r="FE24" s="900" t="str">
        <f t="shared" si="310"/>
        <v/>
      </c>
      <c r="FF24" s="901" t="str">
        <f t="shared" si="341"/>
        <v/>
      </c>
      <c r="FG24" s="903" t="str">
        <f t="shared" si="342"/>
        <v/>
      </c>
      <c r="FH24" s="902" t="str">
        <f t="shared" si="370"/>
        <v/>
      </c>
      <c r="FI24" s="855"/>
      <c r="FJ24" s="856">
        <f t="shared" si="371"/>
        <v>0</v>
      </c>
    </row>
    <row r="25" spans="1:171">
      <c r="A25" t="s">
        <v>300</v>
      </c>
      <c r="B25" s="857" t="s">
        <v>426</v>
      </c>
      <c r="C25" s="850" t="s">
        <v>238</v>
      </c>
      <c r="D25" s="850">
        <v>220</v>
      </c>
      <c r="E25" s="852" t="s">
        <v>405</v>
      </c>
      <c r="F25" s="852"/>
      <c r="G25" s="900" t="str">
        <f t="shared" si="240"/>
        <v/>
      </c>
      <c r="H25" s="901" t="str">
        <f t="shared" si="311"/>
        <v/>
      </c>
      <c r="I25" s="901" t="str">
        <f t="shared" si="312"/>
        <v/>
      </c>
      <c r="J25" s="902" t="str">
        <f t="shared" si="343"/>
        <v/>
      </c>
      <c r="K25" s="855"/>
      <c r="L25" s="856">
        <f t="shared" si="344"/>
        <v>0</v>
      </c>
      <c r="M25" s="857" t="str">
        <f t="shared" si="241"/>
        <v>Carrier Sub 1</v>
      </c>
      <c r="N25" s="850" t="str">
        <f t="shared" si="242"/>
        <v>G-2200TU</v>
      </c>
      <c r="O25" s="850">
        <f t="shared" si="243"/>
        <v>220</v>
      </c>
      <c r="P25" s="852" t="str">
        <f t="shared" si="244"/>
        <v>1.0-1.4%</v>
      </c>
      <c r="Q25" s="852"/>
      <c r="R25" s="900" t="str">
        <f t="shared" si="245"/>
        <v/>
      </c>
      <c r="S25" s="901" t="str">
        <f t="shared" si="314"/>
        <v/>
      </c>
      <c r="T25" s="901" t="str">
        <f t="shared" si="315"/>
        <v/>
      </c>
      <c r="U25" s="854" t="str">
        <f t="shared" si="316"/>
        <v/>
      </c>
      <c r="V25" s="855"/>
      <c r="W25" s="856">
        <f t="shared" si="345"/>
        <v>0</v>
      </c>
      <c r="X25" s="857" t="str">
        <f t="shared" si="246"/>
        <v>Carrier Sub 1</v>
      </c>
      <c r="Y25" s="850" t="str">
        <f t="shared" si="247"/>
        <v>G-2200TU</v>
      </c>
      <c r="Z25" s="850">
        <f t="shared" si="248"/>
        <v>220</v>
      </c>
      <c r="AA25" s="852" t="str">
        <f t="shared" si="249"/>
        <v>1.0-1.4%</v>
      </c>
      <c r="AB25" s="852"/>
      <c r="AC25" s="900" t="str">
        <f t="shared" si="250"/>
        <v/>
      </c>
      <c r="AD25" s="901" t="str">
        <f t="shared" si="317"/>
        <v/>
      </c>
      <c r="AE25" s="901" t="str">
        <f t="shared" si="318"/>
        <v/>
      </c>
      <c r="AF25" s="902" t="str">
        <f t="shared" si="346"/>
        <v/>
      </c>
      <c r="AG25" s="855"/>
      <c r="AH25" s="856">
        <f t="shared" si="347"/>
        <v>0</v>
      </c>
      <c r="AI25" s="857" t="str">
        <f t="shared" si="251"/>
        <v>Carrier Sub 1</v>
      </c>
      <c r="AJ25" s="850" t="str">
        <f t="shared" si="252"/>
        <v>G-2200TU</v>
      </c>
      <c r="AK25" s="850">
        <f t="shared" si="253"/>
        <v>220</v>
      </c>
      <c r="AL25" s="852" t="str">
        <f t="shared" si="254"/>
        <v>1.0-1.4%</v>
      </c>
      <c r="AM25" s="852"/>
      <c r="AN25" s="900" t="str">
        <f t="shared" si="255"/>
        <v/>
      </c>
      <c r="AO25" s="901" t="str">
        <f t="shared" si="319"/>
        <v/>
      </c>
      <c r="AP25" s="901" t="str">
        <f t="shared" si="320"/>
        <v/>
      </c>
      <c r="AQ25" s="902" t="str">
        <f t="shared" si="348"/>
        <v/>
      </c>
      <c r="AR25" s="855"/>
      <c r="AS25" s="856">
        <f t="shared" si="349"/>
        <v>0</v>
      </c>
      <c r="AT25" s="857" t="str">
        <f t="shared" si="256"/>
        <v>Carrier Sub 1</v>
      </c>
      <c r="AU25" s="850" t="str">
        <f t="shared" si="257"/>
        <v>G-2200TU</v>
      </c>
      <c r="AV25" s="850">
        <f t="shared" si="258"/>
        <v>220</v>
      </c>
      <c r="AW25" s="852" t="str">
        <f t="shared" si="259"/>
        <v>1.0-1.4%</v>
      </c>
      <c r="AX25" s="852"/>
      <c r="AY25" s="900" t="str">
        <f t="shared" si="260"/>
        <v/>
      </c>
      <c r="AZ25" s="901" t="str">
        <f t="shared" si="321"/>
        <v/>
      </c>
      <c r="BA25" s="901" t="str">
        <f t="shared" si="322"/>
        <v/>
      </c>
      <c r="BB25" s="902" t="str">
        <f t="shared" si="350"/>
        <v/>
      </c>
      <c r="BC25" s="855"/>
      <c r="BD25" s="856">
        <f t="shared" si="351"/>
        <v>0</v>
      </c>
      <c r="BE25" s="857" t="str">
        <f t="shared" si="261"/>
        <v>Carrier Sub 1</v>
      </c>
      <c r="BF25" s="850" t="str">
        <f t="shared" si="262"/>
        <v>G-2200TU</v>
      </c>
      <c r="BG25" s="850">
        <f t="shared" si="263"/>
        <v>220</v>
      </c>
      <c r="BH25" s="852" t="str">
        <f t="shared" si="264"/>
        <v>1.0-1.4%</v>
      </c>
      <c r="BI25" s="852"/>
      <c r="BJ25" s="900" t="str">
        <f t="shared" si="265"/>
        <v/>
      </c>
      <c r="BK25" s="901" t="str">
        <f t="shared" si="323"/>
        <v/>
      </c>
      <c r="BL25" s="901" t="str">
        <f t="shared" si="324"/>
        <v/>
      </c>
      <c r="BM25" s="902" t="str">
        <f t="shared" si="352"/>
        <v/>
      </c>
      <c r="BN25" s="855"/>
      <c r="BO25" s="856">
        <f t="shared" si="353"/>
        <v>0</v>
      </c>
      <c r="BP25" s="857" t="str">
        <f t="shared" si="266"/>
        <v>Carrier Sub 1</v>
      </c>
      <c r="BQ25" s="850" t="str">
        <f t="shared" si="267"/>
        <v>G-2200TU</v>
      </c>
      <c r="BR25" s="850">
        <f t="shared" si="268"/>
        <v>220</v>
      </c>
      <c r="BS25" s="852" t="str">
        <f t="shared" si="269"/>
        <v>1.0-1.4%</v>
      </c>
      <c r="BT25" s="852"/>
      <c r="BU25" s="900" t="str">
        <f t="shared" si="270"/>
        <v/>
      </c>
      <c r="BV25" s="901" t="str">
        <f t="shared" si="325"/>
        <v/>
      </c>
      <c r="BW25" s="901" t="str">
        <f t="shared" si="326"/>
        <v/>
      </c>
      <c r="BX25" s="902" t="str">
        <f t="shared" si="354"/>
        <v/>
      </c>
      <c r="BY25" s="855"/>
      <c r="BZ25" s="856">
        <f t="shared" si="355"/>
        <v>0</v>
      </c>
      <c r="CA25" s="857" t="str">
        <f t="shared" si="271"/>
        <v>Carrier Sub 1</v>
      </c>
      <c r="CB25" s="850" t="str">
        <f t="shared" si="272"/>
        <v>G-2200TU</v>
      </c>
      <c r="CC25" s="850">
        <f t="shared" si="273"/>
        <v>220</v>
      </c>
      <c r="CD25" s="852" t="str">
        <f t="shared" si="274"/>
        <v>1.0-1.4%</v>
      </c>
      <c r="CE25" s="852"/>
      <c r="CF25" s="900" t="str">
        <f t="shared" si="275"/>
        <v/>
      </c>
      <c r="CG25" s="901" t="str">
        <f t="shared" si="327"/>
        <v/>
      </c>
      <c r="CH25" s="901" t="str">
        <f t="shared" si="328"/>
        <v/>
      </c>
      <c r="CI25" s="902" t="str">
        <f t="shared" si="356"/>
        <v/>
      </c>
      <c r="CJ25" s="855"/>
      <c r="CK25" s="856">
        <f t="shared" si="357"/>
        <v>0</v>
      </c>
      <c r="CL25" s="857" t="str">
        <f t="shared" si="276"/>
        <v>Carrier Sub 1</v>
      </c>
      <c r="CM25" s="850" t="str">
        <f t="shared" si="277"/>
        <v>G-2200TU</v>
      </c>
      <c r="CN25" s="850">
        <f t="shared" si="278"/>
        <v>220</v>
      </c>
      <c r="CO25" s="852" t="str">
        <f t="shared" si="279"/>
        <v>1.0-1.4%</v>
      </c>
      <c r="CP25" s="852"/>
      <c r="CQ25" s="900" t="str">
        <f t="shared" si="280"/>
        <v/>
      </c>
      <c r="CR25" s="901" t="str">
        <f t="shared" si="329"/>
        <v/>
      </c>
      <c r="CS25" s="901" t="str">
        <f t="shared" si="330"/>
        <v/>
      </c>
      <c r="CT25" s="902" t="str">
        <f t="shared" si="358"/>
        <v/>
      </c>
      <c r="CU25" s="855"/>
      <c r="CV25" s="856">
        <f t="shared" si="359"/>
        <v>0</v>
      </c>
      <c r="CW25" s="857" t="str">
        <f t="shared" si="281"/>
        <v>Carrier Sub 1</v>
      </c>
      <c r="CX25" s="850" t="str">
        <f t="shared" si="282"/>
        <v>G-2200TU</v>
      </c>
      <c r="CY25" s="850">
        <f t="shared" si="283"/>
        <v>220</v>
      </c>
      <c r="CZ25" s="852" t="str">
        <f t="shared" si="284"/>
        <v>1.0-1.4%</v>
      </c>
      <c r="DA25" s="852"/>
      <c r="DB25" s="900" t="str">
        <f t="shared" si="285"/>
        <v/>
      </c>
      <c r="DC25" s="901" t="str">
        <f t="shared" si="331"/>
        <v/>
      </c>
      <c r="DD25" s="901" t="str">
        <f t="shared" si="332"/>
        <v/>
      </c>
      <c r="DE25" s="902" t="str">
        <f t="shared" si="360"/>
        <v/>
      </c>
      <c r="DF25" s="855"/>
      <c r="DG25" s="856">
        <f t="shared" si="361"/>
        <v>0</v>
      </c>
      <c r="DH25" s="857" t="str">
        <f t="shared" si="286"/>
        <v>Carrier Sub 1</v>
      </c>
      <c r="DI25" s="850" t="str">
        <f t="shared" si="287"/>
        <v>G-2200TU</v>
      </c>
      <c r="DJ25" s="850">
        <f t="shared" si="288"/>
        <v>220</v>
      </c>
      <c r="DK25" s="852" t="str">
        <f t="shared" si="289"/>
        <v>1.0-1.4%</v>
      </c>
      <c r="DL25" s="852"/>
      <c r="DM25" s="900" t="str">
        <f t="shared" si="290"/>
        <v/>
      </c>
      <c r="DN25" s="901" t="str">
        <f t="shared" si="333"/>
        <v/>
      </c>
      <c r="DO25" s="901" t="str">
        <f t="shared" si="334"/>
        <v/>
      </c>
      <c r="DP25" s="902" t="str">
        <f t="shared" si="362"/>
        <v/>
      </c>
      <c r="DQ25" s="855"/>
      <c r="DR25" s="856">
        <f t="shared" si="363"/>
        <v>0</v>
      </c>
      <c r="DS25" s="857" t="str">
        <f t="shared" si="291"/>
        <v>Carrier Sub 1</v>
      </c>
      <c r="DT25" s="850" t="str">
        <f t="shared" si="292"/>
        <v>G-2200TU</v>
      </c>
      <c r="DU25" s="850">
        <f t="shared" si="293"/>
        <v>220</v>
      </c>
      <c r="DV25" s="852" t="str">
        <f t="shared" si="294"/>
        <v>1.0-1.4%</v>
      </c>
      <c r="DW25" s="852"/>
      <c r="DX25" s="900" t="str">
        <f t="shared" si="295"/>
        <v/>
      </c>
      <c r="DY25" s="901" t="str">
        <f t="shared" si="335"/>
        <v/>
      </c>
      <c r="DZ25" s="901" t="str">
        <f t="shared" si="336"/>
        <v/>
      </c>
      <c r="EA25" s="902" t="str">
        <f t="shared" si="364"/>
        <v/>
      </c>
      <c r="EB25" s="855"/>
      <c r="EC25" s="856">
        <f t="shared" si="365"/>
        <v>0</v>
      </c>
      <c r="ED25" s="857" t="str">
        <f t="shared" si="296"/>
        <v>Carrier Sub 1</v>
      </c>
      <c r="EE25" s="850" t="str">
        <f t="shared" si="297"/>
        <v>G-2200TU</v>
      </c>
      <c r="EF25" s="850">
        <f t="shared" si="298"/>
        <v>220</v>
      </c>
      <c r="EG25" s="852" t="str">
        <f t="shared" si="299"/>
        <v>1.0-1.4%</v>
      </c>
      <c r="EH25" s="852"/>
      <c r="EI25" s="900" t="str">
        <f t="shared" si="300"/>
        <v/>
      </c>
      <c r="EJ25" s="901" t="str">
        <f t="shared" si="337"/>
        <v/>
      </c>
      <c r="EK25" s="901" t="str">
        <f t="shared" si="338"/>
        <v/>
      </c>
      <c r="EL25" s="902" t="str">
        <f t="shared" si="366"/>
        <v/>
      </c>
      <c r="EM25" s="855"/>
      <c r="EN25" s="856">
        <f t="shared" si="367"/>
        <v>0</v>
      </c>
      <c r="EO25" s="857" t="str">
        <f t="shared" si="301"/>
        <v>Carrier Sub 1</v>
      </c>
      <c r="EP25" s="850" t="str">
        <f t="shared" si="302"/>
        <v>G-2200TU</v>
      </c>
      <c r="EQ25" s="850">
        <f t="shared" si="303"/>
        <v>220</v>
      </c>
      <c r="ER25" s="852" t="str">
        <f t="shared" si="304"/>
        <v>1.0-1.4%</v>
      </c>
      <c r="ES25" s="852"/>
      <c r="ET25" s="900" t="str">
        <f t="shared" si="305"/>
        <v/>
      </c>
      <c r="EU25" s="901" t="str">
        <f t="shared" si="339"/>
        <v/>
      </c>
      <c r="EV25" s="903" t="str">
        <f t="shared" si="340"/>
        <v/>
      </c>
      <c r="EW25" s="902" t="str">
        <f t="shared" si="368"/>
        <v/>
      </c>
      <c r="EX25" s="855"/>
      <c r="EY25" s="856">
        <f t="shared" si="369"/>
        <v>0</v>
      </c>
      <c r="EZ25" s="857" t="str">
        <f t="shared" si="306"/>
        <v>Carrier Sub 1</v>
      </c>
      <c r="FA25" s="850" t="str">
        <f t="shared" si="307"/>
        <v>G-2200TU</v>
      </c>
      <c r="FB25" s="850">
        <f t="shared" si="308"/>
        <v>220</v>
      </c>
      <c r="FC25" s="852" t="str">
        <f t="shared" si="309"/>
        <v>1.0-1.4%</v>
      </c>
      <c r="FD25" s="852"/>
      <c r="FE25" s="900" t="str">
        <f t="shared" si="310"/>
        <v/>
      </c>
      <c r="FF25" s="901" t="str">
        <f t="shared" si="341"/>
        <v/>
      </c>
      <c r="FG25" s="903" t="str">
        <f t="shared" si="342"/>
        <v/>
      </c>
      <c r="FH25" s="902" t="str">
        <f t="shared" si="370"/>
        <v/>
      </c>
      <c r="FI25" s="855"/>
      <c r="FJ25" s="856">
        <f t="shared" si="371"/>
        <v>0</v>
      </c>
    </row>
    <row r="26" spans="1:171">
      <c r="A26" t="s">
        <v>304</v>
      </c>
      <c r="B26" s="860" t="s">
        <v>427</v>
      </c>
      <c r="C26" s="861" t="s">
        <v>238</v>
      </c>
      <c r="D26" s="861">
        <v>692</v>
      </c>
      <c r="E26" s="852" t="s">
        <v>405</v>
      </c>
      <c r="F26" s="852"/>
      <c r="G26" s="900" t="str">
        <f t="shared" si="240"/>
        <v/>
      </c>
      <c r="H26" s="901" t="str">
        <f t="shared" si="311"/>
        <v/>
      </c>
      <c r="I26" s="901" t="str">
        <f t="shared" si="312"/>
        <v/>
      </c>
      <c r="J26" s="902" t="str">
        <f t="shared" si="343"/>
        <v/>
      </c>
      <c r="K26" s="855"/>
      <c r="L26" s="856">
        <f t="shared" si="344"/>
        <v>0</v>
      </c>
      <c r="M26" s="860" t="str">
        <f t="shared" si="241"/>
        <v>Diff Sub 1</v>
      </c>
      <c r="N26" s="861" t="str">
        <f t="shared" si="242"/>
        <v>G-2200TU</v>
      </c>
      <c r="O26" s="861">
        <f t="shared" si="243"/>
        <v>692</v>
      </c>
      <c r="P26" s="852" t="str">
        <f t="shared" si="244"/>
        <v>1.0-1.4%</v>
      </c>
      <c r="Q26" s="852"/>
      <c r="R26" s="900" t="str">
        <f t="shared" si="245"/>
        <v/>
      </c>
      <c r="S26" s="901" t="str">
        <f t="shared" si="314"/>
        <v/>
      </c>
      <c r="T26" s="901" t="str">
        <f t="shared" si="315"/>
        <v/>
      </c>
      <c r="U26" s="854" t="str">
        <f t="shared" si="316"/>
        <v/>
      </c>
      <c r="V26" s="855"/>
      <c r="W26" s="856">
        <f t="shared" si="345"/>
        <v>0</v>
      </c>
      <c r="X26" s="860" t="str">
        <f t="shared" si="246"/>
        <v>Diff Sub 1</v>
      </c>
      <c r="Y26" s="861" t="str">
        <f t="shared" si="247"/>
        <v>G-2200TU</v>
      </c>
      <c r="Z26" s="861">
        <f t="shared" si="248"/>
        <v>692</v>
      </c>
      <c r="AA26" s="852" t="str">
        <f t="shared" si="249"/>
        <v>1.0-1.4%</v>
      </c>
      <c r="AB26" s="852"/>
      <c r="AC26" s="900" t="str">
        <f t="shared" si="250"/>
        <v/>
      </c>
      <c r="AD26" s="901" t="str">
        <f t="shared" si="317"/>
        <v/>
      </c>
      <c r="AE26" s="901" t="str">
        <f t="shared" si="318"/>
        <v/>
      </c>
      <c r="AF26" s="902" t="str">
        <f t="shared" si="346"/>
        <v/>
      </c>
      <c r="AG26" s="855"/>
      <c r="AH26" s="856">
        <f t="shared" si="347"/>
        <v>0</v>
      </c>
      <c r="AI26" s="860" t="str">
        <f t="shared" si="251"/>
        <v>Diff Sub 1</v>
      </c>
      <c r="AJ26" s="861" t="str">
        <f t="shared" si="252"/>
        <v>G-2200TU</v>
      </c>
      <c r="AK26" s="861">
        <f t="shared" si="253"/>
        <v>692</v>
      </c>
      <c r="AL26" s="852" t="str">
        <f t="shared" si="254"/>
        <v>1.0-1.4%</v>
      </c>
      <c r="AM26" s="852"/>
      <c r="AN26" s="900" t="str">
        <f t="shared" si="255"/>
        <v/>
      </c>
      <c r="AO26" s="901" t="str">
        <f t="shared" si="319"/>
        <v/>
      </c>
      <c r="AP26" s="901" t="str">
        <f t="shared" si="320"/>
        <v/>
      </c>
      <c r="AQ26" s="902" t="str">
        <f t="shared" si="348"/>
        <v/>
      </c>
      <c r="AR26" s="855"/>
      <c r="AS26" s="856">
        <f t="shared" si="349"/>
        <v>0</v>
      </c>
      <c r="AT26" s="860" t="str">
        <f t="shared" si="256"/>
        <v>Diff Sub 1</v>
      </c>
      <c r="AU26" s="861" t="str">
        <f t="shared" si="257"/>
        <v>G-2200TU</v>
      </c>
      <c r="AV26" s="861">
        <f t="shared" si="258"/>
        <v>692</v>
      </c>
      <c r="AW26" s="852" t="str">
        <f t="shared" si="259"/>
        <v>1.0-1.4%</v>
      </c>
      <c r="AX26" s="852"/>
      <c r="AY26" s="900" t="str">
        <f t="shared" si="260"/>
        <v/>
      </c>
      <c r="AZ26" s="901" t="str">
        <f t="shared" si="321"/>
        <v/>
      </c>
      <c r="BA26" s="901" t="str">
        <f t="shared" si="322"/>
        <v/>
      </c>
      <c r="BB26" s="902" t="str">
        <f t="shared" si="350"/>
        <v/>
      </c>
      <c r="BC26" s="855"/>
      <c r="BD26" s="856">
        <f t="shared" si="351"/>
        <v>0</v>
      </c>
      <c r="BE26" s="860" t="str">
        <f t="shared" si="261"/>
        <v>Diff Sub 1</v>
      </c>
      <c r="BF26" s="861" t="str">
        <f t="shared" si="262"/>
        <v>G-2200TU</v>
      </c>
      <c r="BG26" s="861">
        <f t="shared" si="263"/>
        <v>692</v>
      </c>
      <c r="BH26" s="852" t="str">
        <f t="shared" si="264"/>
        <v>1.0-1.4%</v>
      </c>
      <c r="BI26" s="852"/>
      <c r="BJ26" s="900" t="str">
        <f t="shared" si="265"/>
        <v/>
      </c>
      <c r="BK26" s="901" t="str">
        <f t="shared" si="323"/>
        <v/>
      </c>
      <c r="BL26" s="901" t="str">
        <f t="shared" si="324"/>
        <v/>
      </c>
      <c r="BM26" s="902" t="str">
        <f t="shared" si="352"/>
        <v/>
      </c>
      <c r="BN26" s="855"/>
      <c r="BO26" s="856">
        <f t="shared" si="353"/>
        <v>0</v>
      </c>
      <c r="BP26" s="860" t="str">
        <f t="shared" si="266"/>
        <v>Diff Sub 1</v>
      </c>
      <c r="BQ26" s="861" t="str">
        <f t="shared" si="267"/>
        <v>G-2200TU</v>
      </c>
      <c r="BR26" s="861">
        <f t="shared" si="268"/>
        <v>692</v>
      </c>
      <c r="BS26" s="852" t="str">
        <f t="shared" si="269"/>
        <v>1.0-1.4%</v>
      </c>
      <c r="BT26" s="852"/>
      <c r="BU26" s="900" t="str">
        <f t="shared" si="270"/>
        <v/>
      </c>
      <c r="BV26" s="901" t="str">
        <f t="shared" si="325"/>
        <v/>
      </c>
      <c r="BW26" s="901" t="str">
        <f t="shared" si="326"/>
        <v/>
      </c>
      <c r="BX26" s="902" t="str">
        <f t="shared" si="354"/>
        <v/>
      </c>
      <c r="BY26" s="855"/>
      <c r="BZ26" s="856">
        <f t="shared" si="355"/>
        <v>0</v>
      </c>
      <c r="CA26" s="860" t="str">
        <f t="shared" si="271"/>
        <v>Diff Sub 1</v>
      </c>
      <c r="CB26" s="861" t="str">
        <f t="shared" si="272"/>
        <v>G-2200TU</v>
      </c>
      <c r="CC26" s="861">
        <f t="shared" si="273"/>
        <v>692</v>
      </c>
      <c r="CD26" s="852" t="str">
        <f t="shared" si="274"/>
        <v>1.0-1.4%</v>
      </c>
      <c r="CE26" s="852"/>
      <c r="CF26" s="900" t="str">
        <f t="shared" si="275"/>
        <v/>
      </c>
      <c r="CG26" s="901" t="str">
        <f t="shared" si="327"/>
        <v/>
      </c>
      <c r="CH26" s="901" t="str">
        <f t="shared" si="328"/>
        <v/>
      </c>
      <c r="CI26" s="902" t="str">
        <f t="shared" si="356"/>
        <v/>
      </c>
      <c r="CJ26" s="855"/>
      <c r="CK26" s="856">
        <f t="shared" si="357"/>
        <v>0</v>
      </c>
      <c r="CL26" s="860" t="str">
        <f t="shared" si="276"/>
        <v>Diff Sub 1</v>
      </c>
      <c r="CM26" s="861" t="str">
        <f t="shared" si="277"/>
        <v>G-2200TU</v>
      </c>
      <c r="CN26" s="861">
        <f t="shared" si="278"/>
        <v>692</v>
      </c>
      <c r="CO26" s="852" t="str">
        <f t="shared" si="279"/>
        <v>1.0-1.4%</v>
      </c>
      <c r="CP26" s="852"/>
      <c r="CQ26" s="900" t="str">
        <f t="shared" si="280"/>
        <v/>
      </c>
      <c r="CR26" s="901" t="str">
        <f t="shared" si="329"/>
        <v/>
      </c>
      <c r="CS26" s="901" t="str">
        <f t="shared" si="330"/>
        <v/>
      </c>
      <c r="CT26" s="902" t="str">
        <f t="shared" si="358"/>
        <v/>
      </c>
      <c r="CU26" s="855"/>
      <c r="CV26" s="856">
        <f t="shared" si="359"/>
        <v>0</v>
      </c>
      <c r="CW26" s="860" t="str">
        <f t="shared" si="281"/>
        <v>Diff Sub 1</v>
      </c>
      <c r="CX26" s="861" t="str">
        <f t="shared" si="282"/>
        <v>G-2200TU</v>
      </c>
      <c r="CY26" s="861">
        <f t="shared" si="283"/>
        <v>692</v>
      </c>
      <c r="CZ26" s="852" t="str">
        <f t="shared" si="284"/>
        <v>1.0-1.4%</v>
      </c>
      <c r="DA26" s="852"/>
      <c r="DB26" s="900" t="str">
        <f t="shared" si="285"/>
        <v/>
      </c>
      <c r="DC26" s="901" t="str">
        <f t="shared" si="331"/>
        <v/>
      </c>
      <c r="DD26" s="901" t="str">
        <f t="shared" si="332"/>
        <v/>
      </c>
      <c r="DE26" s="902" t="str">
        <f t="shared" si="360"/>
        <v/>
      </c>
      <c r="DF26" s="855"/>
      <c r="DG26" s="856">
        <f t="shared" si="361"/>
        <v>0</v>
      </c>
      <c r="DH26" s="860" t="str">
        <f t="shared" si="286"/>
        <v>Diff Sub 1</v>
      </c>
      <c r="DI26" s="861" t="str">
        <f t="shared" si="287"/>
        <v>G-2200TU</v>
      </c>
      <c r="DJ26" s="861">
        <f t="shared" si="288"/>
        <v>692</v>
      </c>
      <c r="DK26" s="852" t="str">
        <f t="shared" si="289"/>
        <v>1.0-1.4%</v>
      </c>
      <c r="DL26" s="852"/>
      <c r="DM26" s="900" t="str">
        <f t="shared" si="290"/>
        <v/>
      </c>
      <c r="DN26" s="901" t="str">
        <f t="shared" si="333"/>
        <v/>
      </c>
      <c r="DO26" s="901" t="str">
        <f t="shared" si="334"/>
        <v/>
      </c>
      <c r="DP26" s="902" t="str">
        <f t="shared" si="362"/>
        <v/>
      </c>
      <c r="DQ26" s="855"/>
      <c r="DR26" s="856">
        <f t="shared" si="363"/>
        <v>0</v>
      </c>
      <c r="DS26" s="860" t="str">
        <f t="shared" si="291"/>
        <v>Diff Sub 1</v>
      </c>
      <c r="DT26" s="861" t="str">
        <f t="shared" si="292"/>
        <v>G-2200TU</v>
      </c>
      <c r="DU26" s="861">
        <f t="shared" si="293"/>
        <v>692</v>
      </c>
      <c r="DV26" s="852" t="str">
        <f t="shared" si="294"/>
        <v>1.0-1.4%</v>
      </c>
      <c r="DW26" s="852"/>
      <c r="DX26" s="900" t="str">
        <f t="shared" si="295"/>
        <v/>
      </c>
      <c r="DY26" s="901" t="str">
        <f t="shared" si="335"/>
        <v/>
      </c>
      <c r="DZ26" s="901" t="str">
        <f t="shared" si="336"/>
        <v/>
      </c>
      <c r="EA26" s="902" t="str">
        <f t="shared" si="364"/>
        <v/>
      </c>
      <c r="EB26" s="855"/>
      <c r="EC26" s="856">
        <f t="shared" si="365"/>
        <v>0</v>
      </c>
      <c r="ED26" s="860" t="str">
        <f t="shared" si="296"/>
        <v>Diff Sub 1</v>
      </c>
      <c r="EE26" s="861" t="str">
        <f t="shared" si="297"/>
        <v>G-2200TU</v>
      </c>
      <c r="EF26" s="861">
        <f t="shared" si="298"/>
        <v>692</v>
      </c>
      <c r="EG26" s="852" t="str">
        <f t="shared" si="299"/>
        <v>1.0-1.4%</v>
      </c>
      <c r="EH26" s="852"/>
      <c r="EI26" s="900" t="str">
        <f t="shared" si="300"/>
        <v/>
      </c>
      <c r="EJ26" s="901" t="str">
        <f t="shared" si="337"/>
        <v/>
      </c>
      <c r="EK26" s="901" t="str">
        <f t="shared" si="338"/>
        <v/>
      </c>
      <c r="EL26" s="902" t="str">
        <f t="shared" si="366"/>
        <v/>
      </c>
      <c r="EM26" s="855"/>
      <c r="EN26" s="856">
        <f t="shared" si="367"/>
        <v>0</v>
      </c>
      <c r="EO26" s="860" t="str">
        <f t="shared" si="301"/>
        <v>Diff Sub 1</v>
      </c>
      <c r="EP26" s="861" t="str">
        <f t="shared" si="302"/>
        <v>G-2200TU</v>
      </c>
      <c r="EQ26" s="861">
        <f t="shared" si="303"/>
        <v>692</v>
      </c>
      <c r="ER26" s="852" t="str">
        <f t="shared" si="304"/>
        <v>1.0-1.4%</v>
      </c>
      <c r="ES26" s="852"/>
      <c r="ET26" s="900" t="str">
        <f t="shared" si="305"/>
        <v/>
      </c>
      <c r="EU26" s="901" t="str">
        <f t="shared" si="339"/>
        <v/>
      </c>
      <c r="EV26" s="903" t="str">
        <f t="shared" si="340"/>
        <v/>
      </c>
      <c r="EW26" s="902" t="str">
        <f t="shared" si="368"/>
        <v/>
      </c>
      <c r="EX26" s="855"/>
      <c r="EY26" s="856">
        <f t="shared" si="369"/>
        <v>0</v>
      </c>
      <c r="EZ26" s="860" t="str">
        <f t="shared" si="306"/>
        <v>Diff Sub 1</v>
      </c>
      <c r="FA26" s="861" t="str">
        <f t="shared" si="307"/>
        <v>G-2200TU</v>
      </c>
      <c r="FB26" s="861">
        <f t="shared" si="308"/>
        <v>692</v>
      </c>
      <c r="FC26" s="852" t="str">
        <f t="shared" si="309"/>
        <v>1.0-1.4%</v>
      </c>
      <c r="FD26" s="852"/>
      <c r="FE26" s="900" t="str">
        <f t="shared" si="310"/>
        <v/>
      </c>
      <c r="FF26" s="901" t="str">
        <f t="shared" si="341"/>
        <v/>
      </c>
      <c r="FG26" s="903" t="str">
        <f t="shared" si="342"/>
        <v/>
      </c>
      <c r="FH26" s="902" t="str">
        <f t="shared" si="370"/>
        <v/>
      </c>
      <c r="FI26" s="855"/>
      <c r="FJ26" s="856">
        <f t="shared" si="371"/>
        <v>0</v>
      </c>
    </row>
    <row r="27" spans="1:171" ht="15.75" thickBot="1">
      <c r="A27" s="322" t="s">
        <v>310</v>
      </c>
      <c r="B27" s="865" t="s">
        <v>428</v>
      </c>
      <c r="C27" s="866" t="s">
        <v>238</v>
      </c>
      <c r="D27" s="866">
        <v>1000</v>
      </c>
      <c r="E27" s="866" t="s">
        <v>405</v>
      </c>
      <c r="F27" s="866"/>
      <c r="G27" s="904" t="str">
        <f t="shared" si="240"/>
        <v/>
      </c>
      <c r="H27" s="905" t="str">
        <f t="shared" si="311"/>
        <v/>
      </c>
      <c r="I27" s="905" t="str">
        <f t="shared" si="312"/>
        <v/>
      </c>
      <c r="J27" s="904" t="str">
        <f t="shared" si="343"/>
        <v/>
      </c>
      <c r="K27" s="870"/>
      <c r="L27" s="856">
        <f t="shared" si="344"/>
        <v>0</v>
      </c>
      <c r="M27" s="865" t="str">
        <f t="shared" si="241"/>
        <v>Gear Kit 1</v>
      </c>
      <c r="N27" s="866" t="str">
        <f t="shared" si="242"/>
        <v>G-2200TU</v>
      </c>
      <c r="O27" s="866">
        <f t="shared" si="243"/>
        <v>1000</v>
      </c>
      <c r="P27" s="866" t="str">
        <f t="shared" si="244"/>
        <v>1.0-1.4%</v>
      </c>
      <c r="Q27" s="866"/>
      <c r="R27" s="904" t="str">
        <f t="shared" si="245"/>
        <v/>
      </c>
      <c r="S27" s="905" t="str">
        <f t="shared" si="314"/>
        <v/>
      </c>
      <c r="T27" s="905" t="str">
        <f t="shared" si="315"/>
        <v/>
      </c>
      <c r="U27" s="854" t="str">
        <f t="shared" si="316"/>
        <v/>
      </c>
      <c r="V27" s="870"/>
      <c r="W27" s="856">
        <f t="shared" si="345"/>
        <v>0</v>
      </c>
      <c r="X27" s="865" t="str">
        <f t="shared" si="246"/>
        <v>Gear Kit 1</v>
      </c>
      <c r="Y27" s="866" t="str">
        <f t="shared" si="247"/>
        <v>G-2200TU</v>
      </c>
      <c r="Z27" s="866">
        <f t="shared" si="248"/>
        <v>1000</v>
      </c>
      <c r="AA27" s="866" t="str">
        <f t="shared" si="249"/>
        <v>1.0-1.4%</v>
      </c>
      <c r="AB27" s="866"/>
      <c r="AC27" s="904" t="str">
        <f t="shared" si="250"/>
        <v/>
      </c>
      <c r="AD27" s="905" t="str">
        <f t="shared" si="317"/>
        <v/>
      </c>
      <c r="AE27" s="905" t="str">
        <f t="shared" si="318"/>
        <v/>
      </c>
      <c r="AF27" s="904" t="str">
        <f t="shared" si="346"/>
        <v/>
      </c>
      <c r="AG27" s="870"/>
      <c r="AH27" s="856">
        <f t="shared" si="347"/>
        <v>0</v>
      </c>
      <c r="AI27" s="865" t="str">
        <f t="shared" si="251"/>
        <v>Gear Kit 1</v>
      </c>
      <c r="AJ27" s="866" t="str">
        <f t="shared" si="252"/>
        <v>G-2200TU</v>
      </c>
      <c r="AK27" s="866">
        <f t="shared" si="253"/>
        <v>1000</v>
      </c>
      <c r="AL27" s="866" t="str">
        <f t="shared" si="254"/>
        <v>1.0-1.4%</v>
      </c>
      <c r="AM27" s="866"/>
      <c r="AN27" s="904" t="str">
        <f t="shared" si="255"/>
        <v/>
      </c>
      <c r="AO27" s="905" t="str">
        <f t="shared" si="319"/>
        <v/>
      </c>
      <c r="AP27" s="905" t="str">
        <f t="shared" si="320"/>
        <v/>
      </c>
      <c r="AQ27" s="904" t="str">
        <f t="shared" si="348"/>
        <v/>
      </c>
      <c r="AR27" s="870"/>
      <c r="AS27" s="856">
        <f t="shared" si="349"/>
        <v>0</v>
      </c>
      <c r="AT27" s="865" t="str">
        <f t="shared" si="256"/>
        <v>Gear Kit 1</v>
      </c>
      <c r="AU27" s="866" t="str">
        <f t="shared" si="257"/>
        <v>G-2200TU</v>
      </c>
      <c r="AV27" s="866">
        <f t="shared" si="258"/>
        <v>1000</v>
      </c>
      <c r="AW27" s="866" t="str">
        <f t="shared" si="259"/>
        <v>1.0-1.4%</v>
      </c>
      <c r="AX27" s="866"/>
      <c r="AY27" s="904" t="str">
        <f t="shared" si="260"/>
        <v/>
      </c>
      <c r="AZ27" s="905" t="str">
        <f t="shared" si="321"/>
        <v/>
      </c>
      <c r="BA27" s="905" t="str">
        <f t="shared" si="322"/>
        <v/>
      </c>
      <c r="BB27" s="904" t="str">
        <f t="shared" si="350"/>
        <v/>
      </c>
      <c r="BC27" s="870"/>
      <c r="BD27" s="856">
        <f t="shared" si="351"/>
        <v>0</v>
      </c>
      <c r="BE27" s="865" t="str">
        <f t="shared" si="261"/>
        <v>Gear Kit 1</v>
      </c>
      <c r="BF27" s="866" t="str">
        <f t="shared" si="262"/>
        <v>G-2200TU</v>
      </c>
      <c r="BG27" s="866">
        <f t="shared" si="263"/>
        <v>1000</v>
      </c>
      <c r="BH27" s="866" t="str">
        <f t="shared" si="264"/>
        <v>1.0-1.4%</v>
      </c>
      <c r="BI27" s="866"/>
      <c r="BJ27" s="904" t="str">
        <f t="shared" si="265"/>
        <v/>
      </c>
      <c r="BK27" s="905" t="str">
        <f t="shared" si="323"/>
        <v/>
      </c>
      <c r="BL27" s="905" t="str">
        <f t="shared" si="324"/>
        <v/>
      </c>
      <c r="BM27" s="904" t="str">
        <f t="shared" si="352"/>
        <v/>
      </c>
      <c r="BN27" s="870"/>
      <c r="BO27" s="856">
        <f t="shared" si="353"/>
        <v>0</v>
      </c>
      <c r="BP27" s="865" t="str">
        <f t="shared" si="266"/>
        <v>Gear Kit 1</v>
      </c>
      <c r="BQ27" s="866" t="str">
        <f t="shared" si="267"/>
        <v>G-2200TU</v>
      </c>
      <c r="BR27" s="866">
        <f t="shared" si="268"/>
        <v>1000</v>
      </c>
      <c r="BS27" s="866" t="str">
        <f t="shared" si="269"/>
        <v>1.0-1.4%</v>
      </c>
      <c r="BT27" s="866"/>
      <c r="BU27" s="904" t="str">
        <f t="shared" si="270"/>
        <v/>
      </c>
      <c r="BV27" s="905" t="str">
        <f t="shared" si="325"/>
        <v/>
      </c>
      <c r="BW27" s="905" t="str">
        <f t="shared" si="326"/>
        <v/>
      </c>
      <c r="BX27" s="904" t="str">
        <f t="shared" si="354"/>
        <v/>
      </c>
      <c r="BY27" s="870"/>
      <c r="BZ27" s="856">
        <f t="shared" si="355"/>
        <v>0</v>
      </c>
      <c r="CA27" s="865" t="str">
        <f t="shared" si="271"/>
        <v>Gear Kit 1</v>
      </c>
      <c r="CB27" s="866" t="str">
        <f t="shared" si="272"/>
        <v>G-2200TU</v>
      </c>
      <c r="CC27" s="866">
        <f t="shared" si="273"/>
        <v>1000</v>
      </c>
      <c r="CD27" s="866" t="str">
        <f t="shared" si="274"/>
        <v>1.0-1.4%</v>
      </c>
      <c r="CE27" s="866"/>
      <c r="CF27" s="904" t="str">
        <f t="shared" si="275"/>
        <v/>
      </c>
      <c r="CG27" s="905" t="str">
        <f t="shared" si="327"/>
        <v/>
      </c>
      <c r="CH27" s="905" t="str">
        <f t="shared" si="328"/>
        <v/>
      </c>
      <c r="CI27" s="904" t="str">
        <f t="shared" si="356"/>
        <v/>
      </c>
      <c r="CJ27" s="870"/>
      <c r="CK27" s="856">
        <f t="shared" si="357"/>
        <v>0</v>
      </c>
      <c r="CL27" s="865" t="str">
        <f t="shared" si="276"/>
        <v>Gear Kit 1</v>
      </c>
      <c r="CM27" s="866" t="str">
        <f t="shared" si="277"/>
        <v>G-2200TU</v>
      </c>
      <c r="CN27" s="866">
        <f t="shared" si="278"/>
        <v>1000</v>
      </c>
      <c r="CO27" s="866" t="str">
        <f t="shared" si="279"/>
        <v>1.0-1.4%</v>
      </c>
      <c r="CP27" s="866"/>
      <c r="CQ27" s="904" t="str">
        <f t="shared" si="280"/>
        <v/>
      </c>
      <c r="CR27" s="905" t="str">
        <f t="shared" si="329"/>
        <v/>
      </c>
      <c r="CS27" s="905" t="str">
        <f t="shared" si="330"/>
        <v/>
      </c>
      <c r="CT27" s="904" t="str">
        <f t="shared" si="358"/>
        <v/>
      </c>
      <c r="CU27" s="870"/>
      <c r="CV27" s="856">
        <f t="shared" si="359"/>
        <v>0</v>
      </c>
      <c r="CW27" s="865" t="str">
        <f t="shared" si="281"/>
        <v>Gear Kit 1</v>
      </c>
      <c r="CX27" s="866" t="str">
        <f t="shared" si="282"/>
        <v>G-2200TU</v>
      </c>
      <c r="CY27" s="866">
        <f t="shared" si="283"/>
        <v>1000</v>
      </c>
      <c r="CZ27" s="866" t="str">
        <f t="shared" si="284"/>
        <v>1.0-1.4%</v>
      </c>
      <c r="DA27" s="866"/>
      <c r="DB27" s="904" t="str">
        <f t="shared" si="285"/>
        <v/>
      </c>
      <c r="DC27" s="905" t="str">
        <f t="shared" si="331"/>
        <v/>
      </c>
      <c r="DD27" s="905" t="str">
        <f t="shared" si="332"/>
        <v/>
      </c>
      <c r="DE27" s="904" t="str">
        <f t="shared" si="360"/>
        <v/>
      </c>
      <c r="DF27" s="870"/>
      <c r="DG27" s="856">
        <f t="shared" si="361"/>
        <v>0</v>
      </c>
      <c r="DH27" s="865" t="str">
        <f t="shared" si="286"/>
        <v>Gear Kit 1</v>
      </c>
      <c r="DI27" s="866" t="str">
        <f t="shared" si="287"/>
        <v>G-2200TU</v>
      </c>
      <c r="DJ27" s="866">
        <f t="shared" si="288"/>
        <v>1000</v>
      </c>
      <c r="DK27" s="866" t="str">
        <f t="shared" si="289"/>
        <v>1.0-1.4%</v>
      </c>
      <c r="DL27" s="866"/>
      <c r="DM27" s="904" t="str">
        <f t="shared" si="290"/>
        <v/>
      </c>
      <c r="DN27" s="905" t="str">
        <f t="shared" si="333"/>
        <v/>
      </c>
      <c r="DO27" s="905" t="str">
        <f t="shared" si="334"/>
        <v/>
      </c>
      <c r="DP27" s="904" t="str">
        <f t="shared" si="362"/>
        <v/>
      </c>
      <c r="DQ27" s="870"/>
      <c r="DR27" s="856">
        <f t="shared" si="363"/>
        <v>0</v>
      </c>
      <c r="DS27" s="865" t="str">
        <f t="shared" si="291"/>
        <v>Gear Kit 1</v>
      </c>
      <c r="DT27" s="866" t="str">
        <f t="shared" si="292"/>
        <v>G-2200TU</v>
      </c>
      <c r="DU27" s="866">
        <f t="shared" si="293"/>
        <v>1000</v>
      </c>
      <c r="DV27" s="866" t="str">
        <f t="shared" si="294"/>
        <v>1.0-1.4%</v>
      </c>
      <c r="DW27" s="866"/>
      <c r="DX27" s="904" t="str">
        <f t="shared" si="295"/>
        <v/>
      </c>
      <c r="DY27" s="905" t="str">
        <f t="shared" si="335"/>
        <v/>
      </c>
      <c r="DZ27" s="905" t="str">
        <f t="shared" si="336"/>
        <v/>
      </c>
      <c r="EA27" s="904" t="str">
        <f t="shared" si="364"/>
        <v/>
      </c>
      <c r="EB27" s="870"/>
      <c r="EC27" s="856">
        <f t="shared" si="365"/>
        <v>0</v>
      </c>
      <c r="ED27" s="865" t="str">
        <f t="shared" si="296"/>
        <v>Gear Kit 1</v>
      </c>
      <c r="EE27" s="866" t="str">
        <f t="shared" si="297"/>
        <v>G-2200TU</v>
      </c>
      <c r="EF27" s="866">
        <f t="shared" si="298"/>
        <v>1000</v>
      </c>
      <c r="EG27" s="866" t="str">
        <f t="shared" si="299"/>
        <v>1.0-1.4%</v>
      </c>
      <c r="EH27" s="866"/>
      <c r="EI27" s="904" t="str">
        <f t="shared" si="300"/>
        <v/>
      </c>
      <c r="EJ27" s="905" t="str">
        <f t="shared" si="337"/>
        <v/>
      </c>
      <c r="EK27" s="905" t="str">
        <f t="shared" si="338"/>
        <v/>
      </c>
      <c r="EL27" s="904" t="str">
        <f t="shared" si="366"/>
        <v/>
      </c>
      <c r="EM27" s="870"/>
      <c r="EN27" s="856">
        <f t="shared" si="367"/>
        <v>0</v>
      </c>
      <c r="EO27" s="865" t="str">
        <f t="shared" si="301"/>
        <v>Gear Kit 1</v>
      </c>
      <c r="EP27" s="866" t="str">
        <f t="shared" si="302"/>
        <v>G-2200TU</v>
      </c>
      <c r="EQ27" s="866">
        <f t="shared" si="303"/>
        <v>1000</v>
      </c>
      <c r="ER27" s="866" t="str">
        <f t="shared" si="304"/>
        <v>1.0-1.4%</v>
      </c>
      <c r="ES27" s="866"/>
      <c r="ET27" s="904" t="str">
        <f t="shared" si="305"/>
        <v/>
      </c>
      <c r="EU27" s="905" t="str">
        <f t="shared" si="339"/>
        <v/>
      </c>
      <c r="EV27" s="866" t="str">
        <f t="shared" si="340"/>
        <v/>
      </c>
      <c r="EW27" s="904" t="str">
        <f t="shared" si="368"/>
        <v/>
      </c>
      <c r="EX27" s="870"/>
      <c r="EY27" s="856">
        <f t="shared" si="369"/>
        <v>0</v>
      </c>
      <c r="EZ27" s="865" t="str">
        <f t="shared" si="306"/>
        <v>Gear Kit 1</v>
      </c>
      <c r="FA27" s="866" t="str">
        <f t="shared" si="307"/>
        <v>G-2200TU</v>
      </c>
      <c r="FB27" s="866">
        <f t="shared" si="308"/>
        <v>1000</v>
      </c>
      <c r="FC27" s="866" t="str">
        <f t="shared" si="309"/>
        <v>1.0-1.4%</v>
      </c>
      <c r="FD27" s="866"/>
      <c r="FE27" s="904" t="str">
        <f t="shared" si="310"/>
        <v/>
      </c>
      <c r="FF27" s="905" t="str">
        <f t="shared" si="341"/>
        <v/>
      </c>
      <c r="FG27" s="866" t="str">
        <f t="shared" si="342"/>
        <v/>
      </c>
      <c r="FH27" s="904" t="str">
        <f t="shared" si="370"/>
        <v/>
      </c>
      <c r="FI27" s="870"/>
      <c r="FJ27" s="856">
        <f t="shared" si="371"/>
        <v>0</v>
      </c>
      <c r="FL27" s="876" t="s">
        <v>429</v>
      </c>
      <c r="FM27" s="876"/>
    </row>
    <row r="28" spans="1:171">
      <c r="F28" s="389">
        <f>COUNTIF(F19:F27,"&gt;0")</f>
        <v>0</v>
      </c>
      <c r="G28" s="389">
        <f>COUNTIF(G19:G27,"&gt;0")</f>
        <v>0</v>
      </c>
      <c r="H28" s="390"/>
      <c r="I28" s="906"/>
      <c r="J28" s="877"/>
      <c r="K28" s="877"/>
      <c r="Q28" s="389">
        <f>COUNTIF(Q19:Q27,"&gt;0")</f>
        <v>0</v>
      </c>
      <c r="U28" s="877"/>
      <c r="AB28" s="389">
        <f>COUNTIF(AB19:AB27,"&gt;0")</f>
        <v>0</v>
      </c>
      <c r="AF28" s="877"/>
      <c r="AM28" s="389">
        <f>COUNTIF(AM19:AM27,"&gt;0")</f>
        <v>0</v>
      </c>
      <c r="AN28" s="389">
        <f>COUNTIF(AN19:AN27,"&gt;0")</f>
        <v>0</v>
      </c>
      <c r="AQ28" s="877"/>
      <c r="AX28" s="389">
        <f>COUNTIF(AX19:AX27,"&gt;0")</f>
        <v>0</v>
      </c>
      <c r="AY28" s="389">
        <f>COUNTIF(AY19:AY27,"&gt;0")</f>
        <v>0</v>
      </c>
      <c r="BB28" s="877"/>
      <c r="BI28" s="389">
        <f>COUNTIF(BI19:BI27,"&gt;0")</f>
        <v>0</v>
      </c>
      <c r="BM28" s="877"/>
      <c r="BT28" s="389">
        <f>COUNTIF(BT19:BT27,"&gt;0")</f>
        <v>0</v>
      </c>
      <c r="BV28" s="390"/>
      <c r="BW28" s="906"/>
      <c r="BX28" s="877"/>
      <c r="BY28" s="877"/>
      <c r="CE28" s="389">
        <f>COUNTIF(CE19:CE27,"&gt;0")</f>
        <v>0</v>
      </c>
      <c r="CG28" s="390"/>
      <c r="CH28" s="906"/>
      <c r="CI28" s="877"/>
      <c r="CP28" s="389">
        <f>COUNTIF(CP19:CP27,"&gt;0")</f>
        <v>0</v>
      </c>
      <c r="CT28" s="877"/>
      <c r="DA28" s="389">
        <f>COUNTIF(DA19:DA27,"&gt;0")</f>
        <v>0</v>
      </c>
      <c r="DE28" s="877"/>
      <c r="DL28" s="389">
        <f>COUNTIF(DL19:DL27,"&gt;0")</f>
        <v>0</v>
      </c>
      <c r="DP28" s="877"/>
      <c r="DW28" s="389">
        <f>COUNTIF(DW19:DW27,"&gt;0")</f>
        <v>0</v>
      </c>
      <c r="EA28" s="877"/>
      <c r="EH28" s="389">
        <f>COUNTIF(EH19:EH27,"&gt;0")</f>
        <v>0</v>
      </c>
      <c r="EL28" s="877"/>
      <c r="EW28" s="877"/>
      <c r="FH28" s="877"/>
      <c r="FL28" s="876" t="s">
        <v>414</v>
      </c>
      <c r="FM28" s="876"/>
    </row>
    <row r="29" spans="1:171">
      <c r="G29" t="s">
        <v>415</v>
      </c>
      <c r="H29" s="390">
        <f>SUM(H19:H20)</f>
        <v>0</v>
      </c>
      <c r="R29" t="s">
        <v>415</v>
      </c>
      <c r="S29" s="390">
        <f>SUM(S19:S20)</f>
        <v>0</v>
      </c>
      <c r="AC29" t="s">
        <v>415</v>
      </c>
      <c r="AD29" s="390">
        <f>SUM(AD19:AD20)</f>
        <v>0</v>
      </c>
      <c r="AN29" t="s">
        <v>415</v>
      </c>
      <c r="AO29" s="390">
        <f>SUM(AO19:AO20)</f>
        <v>0</v>
      </c>
      <c r="AY29" t="s">
        <v>415</v>
      </c>
      <c r="AZ29" s="390">
        <f>SUM(AZ19:AZ20)</f>
        <v>0</v>
      </c>
      <c r="BJ29" t="s">
        <v>415</v>
      </c>
      <c r="BK29" s="390">
        <f>SUM(BK19:BK20)</f>
        <v>0</v>
      </c>
      <c r="BU29" t="s">
        <v>415</v>
      </c>
      <c r="BV29" s="390">
        <f>SUM(BV19:BV20)</f>
        <v>0</v>
      </c>
      <c r="CF29" t="s">
        <v>415</v>
      </c>
      <c r="CG29" s="390">
        <f>SUM(CG19:CG20)</f>
        <v>0</v>
      </c>
      <c r="CQ29" t="s">
        <v>415</v>
      </c>
      <c r="CR29" s="390">
        <f>SUM(CR19:CR20)</f>
        <v>0</v>
      </c>
      <c r="DB29" t="s">
        <v>415</v>
      </c>
      <c r="DC29" s="390">
        <f>SUM(DC19:DC20)</f>
        <v>0</v>
      </c>
      <c r="DM29" t="s">
        <v>415</v>
      </c>
      <c r="DN29" s="390">
        <f>SUM(DN19:DN20)</f>
        <v>0</v>
      </c>
      <c r="DX29" t="s">
        <v>415</v>
      </c>
      <c r="DY29" s="390">
        <f t="shared" ref="DY29" si="372">SUM(DY20)</f>
        <v>0</v>
      </c>
      <c r="EI29" t="s">
        <v>415</v>
      </c>
      <c r="EJ29" s="390">
        <f>SUM(EJ19:EJ20)</f>
        <v>0</v>
      </c>
      <c r="ET29" t="s">
        <v>415</v>
      </c>
      <c r="EU29" s="390">
        <f>SUM(EU19:EU20)</f>
        <v>0</v>
      </c>
      <c r="FE29" t="s">
        <v>415</v>
      </c>
      <c r="FF29" s="390">
        <f>SUM(FF19:FF20)</f>
        <v>0</v>
      </c>
      <c r="FL29" s="370" t="s">
        <v>415</v>
      </c>
      <c r="FM29" s="878">
        <f>SUM(H29,S29,AD29,AO29,AZ29,BK29,BV29,CG29,CR29,DC29,DN29,DY29,EJ29,EU29,FF29)</f>
        <v>0</v>
      </c>
    </row>
    <row r="30" spans="1:171">
      <c r="G30" t="s">
        <v>416</v>
      </c>
      <c r="H30" s="390">
        <f>SUM(H21:H27)</f>
        <v>0</v>
      </c>
      <c r="R30" t="s">
        <v>416</v>
      </c>
      <c r="S30" s="390">
        <f t="shared" ref="S30" si="373">SUM(S21:S27)</f>
        <v>0</v>
      </c>
      <c r="AC30" t="s">
        <v>416</v>
      </c>
      <c r="AD30" s="390">
        <f t="shared" ref="AD30" si="374">SUM(AD21:AD27)</f>
        <v>0</v>
      </c>
      <c r="AN30" t="s">
        <v>416</v>
      </c>
      <c r="AO30" s="390">
        <f t="shared" ref="AO30" si="375">SUM(AO21:AO27)</f>
        <v>0</v>
      </c>
      <c r="AY30" t="s">
        <v>416</v>
      </c>
      <c r="AZ30" s="390">
        <f t="shared" ref="AZ30" si="376">SUM(AZ21:AZ27)</f>
        <v>0</v>
      </c>
      <c r="BJ30" t="s">
        <v>416</v>
      </c>
      <c r="BK30" s="390">
        <f t="shared" ref="BK30" si="377">SUM(BK21:BK27)</f>
        <v>0</v>
      </c>
      <c r="BU30" t="s">
        <v>416</v>
      </c>
      <c r="BV30" s="390">
        <f t="shared" ref="BV30" si="378">SUM(BV21:BV27)</f>
        <v>0</v>
      </c>
      <c r="CF30" t="s">
        <v>416</v>
      </c>
      <c r="CG30" s="390">
        <f t="shared" ref="CG30" si="379">SUM(CG21:CG27)</f>
        <v>0</v>
      </c>
      <c r="CQ30" t="s">
        <v>416</v>
      </c>
      <c r="CR30" s="390">
        <f t="shared" ref="CR30" si="380">SUM(CR21:CR27)</f>
        <v>0</v>
      </c>
      <c r="DB30" t="s">
        <v>416</v>
      </c>
      <c r="DC30" s="390">
        <f t="shared" ref="DC30" si="381">SUM(DC21:DC27)</f>
        <v>0</v>
      </c>
      <c r="DM30" t="s">
        <v>416</v>
      </c>
      <c r="DN30" s="390">
        <f t="shared" ref="DN30" si="382">SUM(DN21:DN27)</f>
        <v>0</v>
      </c>
      <c r="DX30" t="s">
        <v>416</v>
      </c>
      <c r="DY30" s="390">
        <f t="shared" ref="DY30" si="383">SUM(DY21:DY27)</f>
        <v>0</v>
      </c>
      <c r="EI30" t="s">
        <v>416</v>
      </c>
      <c r="EJ30" s="390">
        <f t="shared" ref="EJ30" si="384">SUM(EJ21:EJ27)</f>
        <v>0</v>
      </c>
      <c r="ET30" t="s">
        <v>416</v>
      </c>
      <c r="EU30" s="390">
        <f t="shared" ref="EU30" si="385">SUM(EU21:EU27)</f>
        <v>0</v>
      </c>
      <c r="FE30" t="s">
        <v>416</v>
      </c>
      <c r="FF30" s="390">
        <f>SUM(FF21:FF27)</f>
        <v>0</v>
      </c>
      <c r="FL30" s="370" t="s">
        <v>416</v>
      </c>
      <c r="FM30" s="878">
        <f>SUM(H30,S30,AD30,AO30,AZ30,BK30,BV30,CG30,CR30,DC30,DN30,DY30,EJ30,EU30,FF30)</f>
        <v>0</v>
      </c>
    </row>
    <row r="32" spans="1:171" ht="45">
      <c r="C32" s="907" t="s">
        <v>430</v>
      </c>
      <c r="D32" s="908" t="s">
        <v>431</v>
      </c>
      <c r="E32" s="908"/>
      <c r="F32" s="908" t="s">
        <v>432</v>
      </c>
      <c r="G32" s="908"/>
      <c r="CJ32" t="s">
        <v>35</v>
      </c>
      <c r="CK32" t="s">
        <v>433</v>
      </c>
    </row>
    <row r="33" spans="3:92">
      <c r="C33" s="909"/>
      <c r="D33" s="908"/>
      <c r="E33" s="908"/>
      <c r="F33" s="908"/>
      <c r="G33" s="908"/>
      <c r="CJ33" t="s">
        <v>434</v>
      </c>
      <c r="CK33">
        <f>1/0.6</f>
        <v>1.6666666666666667</v>
      </c>
      <c r="CM33">
        <v>0.6</v>
      </c>
      <c r="CN33">
        <f>CM33*CK33</f>
        <v>1</v>
      </c>
    </row>
    <row r="34" spans="3:92">
      <c r="C34" s="397">
        <v>1</v>
      </c>
      <c r="D34" s="910">
        <v>1E-3</v>
      </c>
      <c r="E34" s="911"/>
      <c r="F34" s="910">
        <v>1E-3</v>
      </c>
      <c r="G34" s="912"/>
      <c r="I34">
        <f>F34/C34</f>
        <v>1E-3</v>
      </c>
      <c r="J34" s="913">
        <f>F34</f>
        <v>1E-3</v>
      </c>
      <c r="K34" s="913"/>
      <c r="CJ34" t="s">
        <v>435</v>
      </c>
      <c r="CK34">
        <f>1/0.7</f>
        <v>1.4285714285714286</v>
      </c>
      <c r="CM34">
        <v>0.7</v>
      </c>
      <c r="CN34">
        <f>CM34*CK34</f>
        <v>1</v>
      </c>
    </row>
    <row r="35" spans="3:92">
      <c r="C35" s="397">
        <v>2</v>
      </c>
      <c r="D35" s="914">
        <v>3.0000000000000001E-3</v>
      </c>
      <c r="E35" s="915"/>
      <c r="F35" s="914">
        <v>3.0000000000000001E-3</v>
      </c>
      <c r="G35" s="916"/>
      <c r="I35">
        <f t="shared" ref="I35:I45" si="386">F35/C35</f>
        <v>1.5E-3</v>
      </c>
      <c r="J35" s="913">
        <f>F35-F34</f>
        <v>2E-3</v>
      </c>
      <c r="K35" s="913"/>
    </row>
    <row r="36" spans="3:92">
      <c r="C36" s="397">
        <v>3</v>
      </c>
      <c r="D36" s="914">
        <v>5.0000000000000001E-3</v>
      </c>
      <c r="E36" s="915"/>
      <c r="F36" s="914">
        <v>4.0000000000000001E-3</v>
      </c>
      <c r="G36" s="916"/>
      <c r="I36">
        <f t="shared" si="386"/>
        <v>1.3333333333333333E-3</v>
      </c>
      <c r="J36" s="913">
        <f t="shared" ref="J36:J46" si="387">F36-F35</f>
        <v>1E-3</v>
      </c>
      <c r="K36" s="913"/>
    </row>
    <row r="37" spans="3:92">
      <c r="C37" s="397">
        <v>4</v>
      </c>
      <c r="D37" s="914">
        <v>8.0000000000000002E-3</v>
      </c>
      <c r="E37" s="915"/>
      <c r="F37" s="914">
        <v>6.0000000000000001E-3</v>
      </c>
      <c r="G37" s="916"/>
      <c r="I37">
        <f t="shared" si="386"/>
        <v>1.5E-3</v>
      </c>
      <c r="J37" s="913">
        <f t="shared" si="387"/>
        <v>2E-3</v>
      </c>
      <c r="K37" s="913"/>
    </row>
    <row r="38" spans="3:92">
      <c r="C38" s="397">
        <v>5</v>
      </c>
      <c r="D38" s="914">
        <v>0.01</v>
      </c>
      <c r="E38" s="915"/>
      <c r="F38" s="914">
        <v>8.0000000000000002E-3</v>
      </c>
      <c r="G38" s="916"/>
      <c r="I38">
        <f t="shared" si="386"/>
        <v>1.6000000000000001E-3</v>
      </c>
      <c r="J38" s="913">
        <f t="shared" si="387"/>
        <v>2E-3</v>
      </c>
      <c r="K38" s="913"/>
    </row>
    <row r="39" spans="3:92">
      <c r="C39" s="397">
        <v>6</v>
      </c>
      <c r="D39" s="914">
        <v>1.2E-2</v>
      </c>
      <c r="E39" s="915"/>
      <c r="F39" s="914">
        <v>0.01</v>
      </c>
      <c r="G39" s="916"/>
      <c r="I39">
        <f t="shared" si="386"/>
        <v>1.6666666666666668E-3</v>
      </c>
      <c r="J39" s="913">
        <f t="shared" si="387"/>
        <v>2E-3</v>
      </c>
      <c r="K39" s="913"/>
    </row>
    <row r="40" spans="3:92">
      <c r="C40" s="397">
        <v>7</v>
      </c>
      <c r="D40" s="914">
        <v>1.4E-2</v>
      </c>
      <c r="E40" s="915"/>
      <c r="F40" s="914">
        <v>1.0999999999999999E-2</v>
      </c>
      <c r="G40" s="916"/>
      <c r="I40">
        <f t="shared" si="386"/>
        <v>1.5714285714285713E-3</v>
      </c>
      <c r="J40" s="913">
        <f t="shared" si="387"/>
        <v>9.9999999999999915E-4</v>
      </c>
      <c r="K40" s="913"/>
    </row>
    <row r="41" spans="3:92">
      <c r="C41" s="397">
        <v>8</v>
      </c>
      <c r="D41" s="914">
        <v>1.6E-2</v>
      </c>
      <c r="E41" s="915"/>
      <c r="F41" s="914">
        <v>1.2999999999999999E-2</v>
      </c>
      <c r="G41" s="916"/>
      <c r="I41">
        <f t="shared" si="386"/>
        <v>1.6249999999999999E-3</v>
      </c>
      <c r="J41" s="913">
        <f t="shared" si="387"/>
        <v>2E-3</v>
      </c>
      <c r="K41" s="913"/>
    </row>
    <row r="42" spans="3:92">
      <c r="C42" s="397">
        <v>9</v>
      </c>
      <c r="D42" s="914">
        <v>1.7999999999999999E-2</v>
      </c>
      <c r="E42" s="915"/>
      <c r="F42" s="914">
        <v>1.4999999999999999E-2</v>
      </c>
      <c r="G42" s="916"/>
      <c r="I42">
        <f t="shared" si="386"/>
        <v>1.6666666666666666E-3</v>
      </c>
      <c r="J42" s="913">
        <f t="shared" si="387"/>
        <v>2E-3</v>
      </c>
      <c r="K42" s="913"/>
    </row>
    <row r="43" spans="3:92">
      <c r="C43" s="397">
        <v>10</v>
      </c>
      <c r="D43" s="914">
        <v>0.02</v>
      </c>
      <c r="E43" s="915"/>
      <c r="F43" s="914">
        <v>1.7000000000000001E-2</v>
      </c>
      <c r="G43" s="916"/>
      <c r="I43">
        <f t="shared" si="386"/>
        <v>1.7000000000000001E-3</v>
      </c>
      <c r="J43" s="913">
        <f t="shared" si="387"/>
        <v>2.0000000000000018E-3</v>
      </c>
      <c r="K43" s="913"/>
    </row>
    <row r="44" spans="3:92">
      <c r="C44" s="397">
        <v>11</v>
      </c>
      <c r="D44" s="914">
        <v>2.3E-2</v>
      </c>
      <c r="E44" s="915"/>
      <c r="F44" s="914">
        <v>1.7999999999999999E-2</v>
      </c>
      <c r="G44" s="916"/>
      <c r="I44">
        <f t="shared" si="386"/>
        <v>1.6363636363636363E-3</v>
      </c>
      <c r="J44" s="913">
        <f t="shared" si="387"/>
        <v>9.9999999999999742E-4</v>
      </c>
      <c r="K44" s="913"/>
    </row>
    <row r="45" spans="3:92">
      <c r="C45" s="397">
        <v>12</v>
      </c>
      <c r="D45" s="914">
        <v>2.5000000000000001E-2</v>
      </c>
      <c r="E45" s="915"/>
      <c r="F45" s="914">
        <v>0.02</v>
      </c>
      <c r="G45" s="916"/>
      <c r="I45">
        <f t="shared" si="386"/>
        <v>1.6666666666666668E-3</v>
      </c>
      <c r="J45" s="913">
        <f t="shared" si="387"/>
        <v>2.0000000000000018E-3</v>
      </c>
      <c r="K45" s="913"/>
    </row>
    <row r="46" spans="3:92">
      <c r="C46" s="397">
        <v>13</v>
      </c>
      <c r="D46" s="914">
        <v>2.7E-2</v>
      </c>
      <c r="E46" s="915"/>
      <c r="F46" s="914">
        <v>2.1999999999999999E-2</v>
      </c>
      <c r="G46" s="916"/>
      <c r="I46">
        <f>F46/C46</f>
        <v>1.6923076923076922E-3</v>
      </c>
      <c r="J46" s="913">
        <f t="shared" si="387"/>
        <v>1.9999999999999983E-3</v>
      </c>
      <c r="K46" s="913"/>
    </row>
    <row r="47" spans="3:92">
      <c r="C47" s="397">
        <v>14</v>
      </c>
      <c r="D47" s="914">
        <v>2.9000000000000001E-2</v>
      </c>
      <c r="E47" s="915"/>
      <c r="F47" s="914">
        <v>2.4E-2</v>
      </c>
      <c r="G47" s="916"/>
      <c r="I47">
        <f>AVERAGE(I44:I46)</f>
        <v>1.6651126651126651E-3</v>
      </c>
      <c r="L47" s="913">
        <f>C47*I47</f>
        <v>2.3311577311577313E-2</v>
      </c>
    </row>
    <row r="48" spans="3:92">
      <c r="C48" s="397">
        <v>15</v>
      </c>
      <c r="F48">
        <v>2.6</v>
      </c>
      <c r="G48">
        <f>F48/C48</f>
        <v>0.17333333333333334</v>
      </c>
      <c r="I48">
        <v>1.6651126651126651E-3</v>
      </c>
      <c r="L48" s="913">
        <f t="shared" ref="L48:L73" si="388">C48*I48</f>
        <v>2.4976689976689975E-2</v>
      </c>
    </row>
    <row r="49" spans="3:12">
      <c r="C49" s="397">
        <v>16</v>
      </c>
      <c r="F49">
        <v>2.8</v>
      </c>
      <c r="G49">
        <f t="shared" ref="G49:G55" si="389">F49/C49</f>
        <v>0.17499999999999999</v>
      </c>
      <c r="I49">
        <v>1.6651126651126651E-3</v>
      </c>
      <c r="L49" s="913">
        <f t="shared" si="388"/>
        <v>2.6641802641802641E-2</v>
      </c>
    </row>
    <row r="50" spans="3:12">
      <c r="C50" s="397">
        <v>17</v>
      </c>
      <c r="F50">
        <v>3</v>
      </c>
      <c r="G50">
        <f t="shared" si="389"/>
        <v>0.17647058823529413</v>
      </c>
      <c r="I50">
        <v>1.6651126651126651E-3</v>
      </c>
      <c r="L50" s="913">
        <f t="shared" si="388"/>
        <v>2.8306915306915308E-2</v>
      </c>
    </row>
    <row r="51" spans="3:12">
      <c r="C51" s="397">
        <v>18</v>
      </c>
      <c r="F51">
        <v>3.2</v>
      </c>
      <c r="G51">
        <f t="shared" si="389"/>
        <v>0.17777777777777778</v>
      </c>
      <c r="I51">
        <v>1.6651126651126651E-3</v>
      </c>
      <c r="L51" s="913">
        <f t="shared" si="388"/>
        <v>2.997202797202797E-2</v>
      </c>
    </row>
    <row r="52" spans="3:12">
      <c r="C52" s="397">
        <v>19</v>
      </c>
      <c r="F52">
        <v>3.4</v>
      </c>
      <c r="G52">
        <f t="shared" si="389"/>
        <v>0.17894736842105263</v>
      </c>
      <c r="I52">
        <v>1.6651126651126651E-3</v>
      </c>
      <c r="L52" s="913">
        <f t="shared" si="388"/>
        <v>3.163714063714064E-2</v>
      </c>
    </row>
    <row r="53" spans="3:12">
      <c r="C53" s="397">
        <v>20</v>
      </c>
      <c r="F53">
        <v>3.6</v>
      </c>
      <c r="G53">
        <f t="shared" si="389"/>
        <v>0.18</v>
      </c>
      <c r="I53">
        <v>1.6651126651126651E-3</v>
      </c>
      <c r="L53" s="913">
        <f t="shared" si="388"/>
        <v>3.3302253302253303E-2</v>
      </c>
    </row>
    <row r="54" spans="3:12">
      <c r="C54" s="397">
        <v>21</v>
      </c>
      <c r="F54">
        <v>3.8</v>
      </c>
      <c r="G54">
        <f t="shared" si="389"/>
        <v>0.18095238095238095</v>
      </c>
      <c r="I54">
        <v>1.6651126651126651E-3</v>
      </c>
      <c r="L54" s="913">
        <f t="shared" si="388"/>
        <v>3.4967365967365965E-2</v>
      </c>
    </row>
    <row r="55" spans="3:12">
      <c r="C55" s="397">
        <v>22</v>
      </c>
      <c r="F55">
        <v>4</v>
      </c>
      <c r="G55">
        <f t="shared" si="389"/>
        <v>0.18181818181818182</v>
      </c>
      <c r="I55">
        <v>1.6651126651126651E-3</v>
      </c>
      <c r="L55" s="913">
        <f t="shared" si="388"/>
        <v>3.6632478632478635E-2</v>
      </c>
    </row>
    <row r="56" spans="3:12">
      <c r="C56" s="397">
        <v>23</v>
      </c>
      <c r="I56">
        <v>1.6651126651126651E-3</v>
      </c>
      <c r="L56" s="913">
        <f t="shared" si="388"/>
        <v>3.8297591297591298E-2</v>
      </c>
    </row>
    <row r="57" spans="3:12">
      <c r="C57" s="397">
        <v>24</v>
      </c>
      <c r="I57">
        <v>1.6651126651126651E-3</v>
      </c>
      <c r="L57" s="913">
        <f t="shared" si="388"/>
        <v>3.996270396270396E-2</v>
      </c>
    </row>
    <row r="58" spans="3:12">
      <c r="C58" s="397">
        <v>25</v>
      </c>
      <c r="I58">
        <v>1.6651126651126651E-3</v>
      </c>
      <c r="L58" s="913">
        <f t="shared" si="388"/>
        <v>4.162781662781663E-2</v>
      </c>
    </row>
    <row r="59" spans="3:12">
      <c r="C59" s="397">
        <v>26</v>
      </c>
      <c r="I59">
        <v>1.6651126651126651E-3</v>
      </c>
      <c r="L59" s="913">
        <f t="shared" si="388"/>
        <v>4.3292929292929293E-2</v>
      </c>
    </row>
    <row r="60" spans="3:12">
      <c r="C60" s="397">
        <v>27</v>
      </c>
      <c r="I60">
        <v>1.6651126651126651E-3</v>
      </c>
      <c r="L60" s="913">
        <f t="shared" si="388"/>
        <v>4.4958041958041955E-2</v>
      </c>
    </row>
    <row r="61" spans="3:12">
      <c r="C61" s="397">
        <v>28</v>
      </c>
      <c r="I61">
        <v>1.6651126651126651E-3</v>
      </c>
      <c r="L61" s="913">
        <f t="shared" si="388"/>
        <v>4.6623154623154625E-2</v>
      </c>
    </row>
    <row r="62" spans="3:12">
      <c r="C62" s="397">
        <v>29</v>
      </c>
      <c r="I62">
        <v>1.6651126651126651E-3</v>
      </c>
      <c r="L62" s="913">
        <f t="shared" si="388"/>
        <v>4.8288267288267288E-2</v>
      </c>
    </row>
    <row r="63" spans="3:12">
      <c r="C63" s="397">
        <v>30</v>
      </c>
      <c r="I63">
        <v>1.6651126651126651E-3</v>
      </c>
      <c r="L63" s="913">
        <f t="shared" si="388"/>
        <v>4.9953379953379951E-2</v>
      </c>
    </row>
    <row r="64" spans="3:12">
      <c r="C64" s="397">
        <v>31</v>
      </c>
      <c r="I64">
        <v>1.6651126651126651E-3</v>
      </c>
      <c r="L64" s="913">
        <f t="shared" si="388"/>
        <v>5.161849261849262E-2</v>
      </c>
    </row>
    <row r="65" spans="3:12">
      <c r="C65" s="397">
        <v>32</v>
      </c>
      <c r="I65">
        <v>1.6651126651126651E-3</v>
      </c>
      <c r="L65" s="913">
        <f t="shared" si="388"/>
        <v>5.3283605283605283E-2</v>
      </c>
    </row>
    <row r="66" spans="3:12">
      <c r="C66" s="397">
        <v>33</v>
      </c>
      <c r="I66">
        <v>1.6651126651126651E-3</v>
      </c>
      <c r="L66" s="913">
        <f t="shared" si="388"/>
        <v>5.4948717948717946E-2</v>
      </c>
    </row>
    <row r="67" spans="3:12">
      <c r="C67" s="397">
        <v>34</v>
      </c>
      <c r="I67">
        <v>1.6651126651126651E-3</v>
      </c>
      <c r="L67" s="913">
        <f t="shared" si="388"/>
        <v>5.6613830613830615E-2</v>
      </c>
    </row>
    <row r="68" spans="3:12">
      <c r="C68" s="397">
        <v>35</v>
      </c>
      <c r="I68">
        <v>1.6651126651126651E-3</v>
      </c>
      <c r="L68" s="913">
        <f t="shared" si="388"/>
        <v>5.8278943278943278E-2</v>
      </c>
    </row>
    <row r="69" spans="3:12">
      <c r="C69" s="397">
        <v>36</v>
      </c>
      <c r="I69">
        <v>1.6651126651126651E-3</v>
      </c>
      <c r="L69" s="913">
        <f t="shared" si="388"/>
        <v>5.9944055944055941E-2</v>
      </c>
    </row>
    <row r="70" spans="3:12">
      <c r="C70" s="397">
        <v>37</v>
      </c>
      <c r="I70">
        <v>1.6651126651126651E-3</v>
      </c>
      <c r="L70" s="913">
        <f t="shared" si="388"/>
        <v>6.160916860916861E-2</v>
      </c>
    </row>
    <row r="71" spans="3:12">
      <c r="C71" s="397">
        <v>38</v>
      </c>
      <c r="I71">
        <v>1.6651126651126651E-3</v>
      </c>
      <c r="L71" s="913">
        <f t="shared" si="388"/>
        <v>6.327428127428128E-2</v>
      </c>
    </row>
    <row r="72" spans="3:12">
      <c r="C72" s="397">
        <v>39</v>
      </c>
      <c r="I72">
        <v>1.6651126651126651E-3</v>
      </c>
      <c r="L72" s="913">
        <f t="shared" si="388"/>
        <v>6.4939393939393936E-2</v>
      </c>
    </row>
    <row r="73" spans="3:12">
      <c r="C73" s="397">
        <v>40</v>
      </c>
      <c r="I73">
        <v>1.6651126651126651E-3</v>
      </c>
      <c r="L73" s="913">
        <f t="shared" si="388"/>
        <v>6.6604506604506605E-2</v>
      </c>
    </row>
  </sheetData>
  <mergeCells count="45">
    <mergeCell ref="DH1:DR1"/>
    <mergeCell ref="DS1:EC1"/>
    <mergeCell ref="ED1:EN1"/>
    <mergeCell ref="EO1:EY1"/>
    <mergeCell ref="EZ1:FJ1"/>
    <mergeCell ref="BE1:BO1"/>
    <mergeCell ref="BP1:BZ1"/>
    <mergeCell ref="CA1:CK1"/>
    <mergeCell ref="CL1:CV1"/>
    <mergeCell ref="CW1:DG1"/>
    <mergeCell ref="B1:L1"/>
    <mergeCell ref="M1:W1"/>
    <mergeCell ref="X1:AH1"/>
    <mergeCell ref="AI1:AS1"/>
    <mergeCell ref="AT1:BD1"/>
    <mergeCell ref="EZ17:FH17"/>
    <mergeCell ref="EZ2:FH2"/>
    <mergeCell ref="EO17:EW17"/>
    <mergeCell ref="EO2:EW2"/>
    <mergeCell ref="ED17:EL17"/>
    <mergeCell ref="ED2:EL2"/>
    <mergeCell ref="AT17:BB17"/>
    <mergeCell ref="AT2:BB2"/>
    <mergeCell ref="BP17:BX17"/>
    <mergeCell ref="DS17:EA17"/>
    <mergeCell ref="DS2:EA2"/>
    <mergeCell ref="DH17:DP17"/>
    <mergeCell ref="DH2:DP2"/>
    <mergeCell ref="CW17:DE17"/>
    <mergeCell ref="CW2:DE2"/>
    <mergeCell ref="CL17:CT17"/>
    <mergeCell ref="CA17:CI17"/>
    <mergeCell ref="CA2:CI2"/>
    <mergeCell ref="BP2:BX2"/>
    <mergeCell ref="BE17:BM17"/>
    <mergeCell ref="BE2:BM2"/>
    <mergeCell ref="CL2:CT2"/>
    <mergeCell ref="B2:J2"/>
    <mergeCell ref="M2:U2"/>
    <mergeCell ref="AI17:AQ17"/>
    <mergeCell ref="X17:AF17"/>
    <mergeCell ref="AI2:AQ2"/>
    <mergeCell ref="X2:AF2"/>
    <mergeCell ref="M17:U17"/>
    <mergeCell ref="B17:J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Y108"/>
  <sheetViews>
    <sheetView zoomScaleNormal="100" workbookViewId="0">
      <pane xSplit="2" ySplit="2" topLeftCell="C62" activePane="bottomRight" state="frozen"/>
      <selection pane="topRight" sqref="A1:B1"/>
      <selection pane="bottomLeft" sqref="A1:B1"/>
      <selection pane="bottomRight" activeCell="B75" sqref="B75"/>
    </sheetView>
  </sheetViews>
  <sheetFormatPr defaultRowHeight="15"/>
  <cols>
    <col min="1" max="1" width="9.85546875" customWidth="1"/>
    <col min="2" max="2" width="5.85546875" customWidth="1"/>
    <col min="3" max="3" width="13.85546875" customWidth="1"/>
    <col min="4" max="5" width="10.140625" customWidth="1"/>
    <col min="12" max="12" width="17.42578125" customWidth="1"/>
    <col min="13" max="14" width="9.5703125" customWidth="1"/>
    <col min="18" max="18" width="13.85546875" customWidth="1"/>
    <col min="19" max="20" width="10.140625" customWidth="1"/>
    <col min="27" max="27" width="17.42578125" customWidth="1"/>
    <col min="28" max="29" width="9.5703125" customWidth="1"/>
    <col min="33" max="33" width="13.85546875" customWidth="1"/>
    <col min="34" max="35" width="10.140625" customWidth="1"/>
    <col min="42" max="42" width="17.42578125" customWidth="1"/>
    <col min="43" max="44" width="9.5703125" customWidth="1"/>
    <col min="48" max="48" width="13.85546875" customWidth="1"/>
    <col min="49" max="50" width="10.140625" customWidth="1"/>
    <col min="57" max="57" width="17.42578125" customWidth="1"/>
    <col min="58" max="59" width="9.5703125" customWidth="1"/>
    <col min="63" max="63" width="13.85546875" customWidth="1"/>
    <col min="64" max="65" width="10.140625" customWidth="1"/>
    <col min="72" max="72" width="17.42578125" customWidth="1"/>
    <col min="73" max="74" width="9.5703125" customWidth="1"/>
  </cols>
  <sheetData>
    <row r="1" spans="1:77" ht="15.75" thickBot="1">
      <c r="A1" s="1304"/>
      <c r="B1" s="1304"/>
      <c r="C1" s="1305" t="b">
        <v>1</v>
      </c>
      <c r="D1" s="1305"/>
      <c r="E1" s="1305"/>
      <c r="F1" s="1305"/>
      <c r="G1" s="1305"/>
      <c r="H1" s="1305"/>
      <c r="I1" s="1305"/>
      <c r="J1" s="1305"/>
      <c r="K1" s="1305"/>
      <c r="L1" s="1305"/>
      <c r="M1" s="1305"/>
      <c r="N1" s="1305"/>
      <c r="O1" s="1305"/>
      <c r="P1" s="1305"/>
      <c r="Q1" s="1305"/>
      <c r="R1" s="1305" t="b">
        <v>1</v>
      </c>
      <c r="S1" s="1305"/>
      <c r="T1" s="1305"/>
      <c r="U1" s="1305"/>
      <c r="V1" s="1305"/>
      <c r="W1" s="1305"/>
      <c r="X1" s="1305"/>
      <c r="Y1" s="1305"/>
      <c r="Z1" s="1305"/>
      <c r="AA1" s="1305"/>
      <c r="AB1" s="1305"/>
      <c r="AC1" s="1305"/>
      <c r="AD1" s="1305"/>
      <c r="AE1" s="1305"/>
      <c r="AF1" s="1305"/>
      <c r="AG1" s="1305" t="b">
        <v>1</v>
      </c>
      <c r="AH1" s="1305"/>
      <c r="AI1" s="1305"/>
      <c r="AJ1" s="1305"/>
      <c r="AK1" s="1305"/>
      <c r="AL1" s="1305"/>
      <c r="AM1" s="1305"/>
      <c r="AN1" s="1305"/>
      <c r="AO1" s="1305"/>
      <c r="AP1" s="1305"/>
      <c r="AQ1" s="1305"/>
      <c r="AR1" s="1305"/>
      <c r="AS1" s="1305"/>
      <c r="AT1" s="1305"/>
      <c r="AU1" s="1305"/>
      <c r="AV1" s="1305" t="b">
        <v>1</v>
      </c>
      <c r="AW1" s="1305"/>
      <c r="AX1" s="1305"/>
      <c r="AY1" s="1305"/>
      <c r="AZ1" s="1305"/>
      <c r="BA1" s="1305"/>
      <c r="BB1" s="1305"/>
      <c r="BC1" s="1305"/>
      <c r="BD1" s="1305"/>
      <c r="BE1" s="1305"/>
      <c r="BF1" s="1305"/>
      <c r="BG1" s="1305"/>
      <c r="BH1" s="1305"/>
      <c r="BI1" s="1305"/>
      <c r="BJ1" s="1305"/>
      <c r="BK1" s="1305" t="b">
        <v>1</v>
      </c>
      <c r="BL1" s="1305"/>
      <c r="BM1" s="1305"/>
      <c r="BN1" s="1305"/>
      <c r="BO1" s="1305"/>
      <c r="BP1" s="1305"/>
      <c r="BQ1" s="1305"/>
      <c r="BR1" s="1305"/>
      <c r="BS1" s="1305"/>
      <c r="BT1" s="1305"/>
      <c r="BU1" s="1305"/>
      <c r="BV1" s="1305"/>
      <c r="BW1" s="1305"/>
      <c r="BX1" s="1305"/>
      <c r="BY1" s="1305"/>
    </row>
    <row r="2" spans="1:77" ht="30">
      <c r="C2" s="564" t="s">
        <v>436</v>
      </c>
      <c r="D2" s="565" t="str">
        <f>IF(L$2=C$1,"A","B")</f>
        <v>B</v>
      </c>
      <c r="E2" s="553" t="s">
        <v>437</v>
      </c>
      <c r="I2" s="592" t="s">
        <v>438</v>
      </c>
      <c r="J2" s="592"/>
      <c r="K2" s="322">
        <f>G$108</f>
        <v>40</v>
      </c>
      <c r="L2" s="551" t="b">
        <f>ISODD(K2)</f>
        <v>0</v>
      </c>
      <c r="M2" s="1306">
        <f>C3</f>
        <v>46300</v>
      </c>
      <c r="N2" s="1307"/>
      <c r="O2" s="811" t="s">
        <v>439</v>
      </c>
      <c r="P2" s="812" t="s">
        <v>440</v>
      </c>
      <c r="Q2" s="383" t="s">
        <v>441</v>
      </c>
      <c r="R2" s="564" t="s">
        <v>442</v>
      </c>
      <c r="S2" s="565" t="str">
        <f>IF(AA$2=R$1,"A","B")</f>
        <v>A</v>
      </c>
      <c r="T2" s="553" t="s">
        <v>437</v>
      </c>
      <c r="X2" s="592" t="s">
        <v>438</v>
      </c>
      <c r="Y2" s="592"/>
      <c r="Z2" s="322">
        <f>V$108</f>
        <v>41</v>
      </c>
      <c r="AA2" s="551" t="b">
        <f>ISODD(Z2)</f>
        <v>1</v>
      </c>
      <c r="AB2" s="1306">
        <f>R3</f>
        <v>46307</v>
      </c>
      <c r="AC2" s="1307"/>
      <c r="AD2" s="811" t="s">
        <v>439</v>
      </c>
      <c r="AE2" s="812" t="s">
        <v>440</v>
      </c>
      <c r="AF2" s="383" t="s">
        <v>441</v>
      </c>
      <c r="AG2" s="564" t="s">
        <v>443</v>
      </c>
      <c r="AH2" s="565" t="str">
        <f>IF(AP$2=AG$1,"A","B")</f>
        <v>B</v>
      </c>
      <c r="AI2" s="553" t="s">
        <v>437</v>
      </c>
      <c r="AM2" s="592" t="s">
        <v>438</v>
      </c>
      <c r="AN2" s="592"/>
      <c r="AO2" s="322">
        <f>AK$108</f>
        <v>42</v>
      </c>
      <c r="AP2" s="551" t="b">
        <f>ISODD(AO2)</f>
        <v>0</v>
      </c>
      <c r="AQ2" s="1306">
        <f>AG3</f>
        <v>46314</v>
      </c>
      <c r="AR2" s="1307"/>
      <c r="AS2" s="811" t="s">
        <v>439</v>
      </c>
      <c r="AT2" s="812" t="s">
        <v>440</v>
      </c>
      <c r="AU2" s="383" t="s">
        <v>441</v>
      </c>
      <c r="AV2" s="564" t="s">
        <v>444</v>
      </c>
      <c r="AW2" s="565" t="str">
        <f>IF(BE$2=AV$1,"A","B")</f>
        <v>A</v>
      </c>
      <c r="AX2" s="553" t="s">
        <v>437</v>
      </c>
      <c r="BB2" s="592" t="s">
        <v>438</v>
      </c>
      <c r="BC2" s="592"/>
      <c r="BD2" s="322">
        <f>AZ$108</f>
        <v>43</v>
      </c>
      <c r="BE2" s="551" t="b">
        <f>ISODD(BD2)</f>
        <v>1</v>
      </c>
      <c r="BF2" s="1306">
        <f>AV3</f>
        <v>46321</v>
      </c>
      <c r="BG2" s="1307"/>
      <c r="BH2" s="811" t="s">
        <v>439</v>
      </c>
      <c r="BI2" s="812" t="s">
        <v>440</v>
      </c>
      <c r="BJ2" s="383" t="s">
        <v>441</v>
      </c>
      <c r="BK2" s="564" t="s">
        <v>445</v>
      </c>
      <c r="BL2" s="565" t="str">
        <f>IF(BT$2=BK$1,"A","B")</f>
        <v>B</v>
      </c>
      <c r="BM2" s="553" t="s">
        <v>437</v>
      </c>
      <c r="BQ2" s="592" t="s">
        <v>438</v>
      </c>
      <c r="BR2" s="592"/>
      <c r="BS2" s="322">
        <f>BO$108</f>
        <v>44</v>
      </c>
      <c r="BT2" s="551" t="b">
        <f>ISODD(BS2)</f>
        <v>0</v>
      </c>
      <c r="BU2" s="1306">
        <f>BK3</f>
        <v>46328</v>
      </c>
      <c r="BV2" s="1307"/>
      <c r="BW2" s="811" t="s">
        <v>439</v>
      </c>
      <c r="BX2" s="812" t="s">
        <v>440</v>
      </c>
      <c r="BY2" s="383" t="s">
        <v>441</v>
      </c>
    </row>
    <row r="3" spans="1:77" ht="30.75" thickBot="1">
      <c r="A3" s="797" t="s">
        <v>446</v>
      </c>
      <c r="B3" s="824"/>
      <c r="C3" s="819">
        <f>MWTh!H2</f>
        <v>46300</v>
      </c>
      <c r="D3" s="797" t="s">
        <v>446</v>
      </c>
      <c r="E3" s="334" t="s">
        <v>35</v>
      </c>
      <c r="F3" s="798" t="s">
        <v>447</v>
      </c>
      <c r="G3" s="334" t="s">
        <v>448</v>
      </c>
      <c r="H3" s="334" t="s">
        <v>449</v>
      </c>
      <c r="I3" s="334" t="s">
        <v>450</v>
      </c>
      <c r="J3" s="799" t="s">
        <v>451</v>
      </c>
      <c r="K3" s="799" t="s">
        <v>452</v>
      </c>
      <c r="L3" s="800" t="s">
        <v>453</v>
      </c>
      <c r="M3" s="801" t="s">
        <v>454</v>
      </c>
      <c r="N3" s="335" t="s">
        <v>455</v>
      </c>
      <c r="O3" s="813"/>
      <c r="P3" s="813"/>
      <c r="Q3" s="813"/>
      <c r="R3" s="344">
        <f>C3+7</f>
        <v>46307</v>
      </c>
      <c r="S3" s="814" t="s">
        <v>446</v>
      </c>
      <c r="T3" s="334" t="s">
        <v>456</v>
      </c>
      <c r="U3" s="798" t="s">
        <v>447</v>
      </c>
      <c r="V3" s="334" t="s">
        <v>448</v>
      </c>
      <c r="W3" s="334" t="s">
        <v>449</v>
      </c>
      <c r="X3" s="334" t="s">
        <v>450</v>
      </c>
      <c r="Y3" s="799" t="s">
        <v>451</v>
      </c>
      <c r="Z3" s="799" t="s">
        <v>452</v>
      </c>
      <c r="AA3" s="799" t="s">
        <v>453</v>
      </c>
      <c r="AB3" s="799" t="s">
        <v>454</v>
      </c>
      <c r="AC3" s="335" t="s">
        <v>455</v>
      </c>
      <c r="AD3" s="813"/>
      <c r="AE3" s="813"/>
      <c r="AF3" s="813"/>
      <c r="AG3" s="344">
        <f>R3+7</f>
        <v>46314</v>
      </c>
      <c r="AH3" s="334" t="s">
        <v>446</v>
      </c>
      <c r="AI3" s="334" t="s">
        <v>456</v>
      </c>
      <c r="AJ3" s="798" t="s">
        <v>447</v>
      </c>
      <c r="AK3" s="334" t="s">
        <v>448</v>
      </c>
      <c r="AL3" s="334" t="s">
        <v>449</v>
      </c>
      <c r="AM3" s="334" t="s">
        <v>450</v>
      </c>
      <c r="AN3" s="799" t="s">
        <v>451</v>
      </c>
      <c r="AO3" s="799" t="s">
        <v>452</v>
      </c>
      <c r="AP3" s="799" t="s">
        <v>453</v>
      </c>
      <c r="AQ3" s="799" t="s">
        <v>454</v>
      </c>
      <c r="AR3" s="335" t="s">
        <v>455</v>
      </c>
      <c r="AS3" s="813"/>
      <c r="AT3" s="813"/>
      <c r="AU3" s="813"/>
      <c r="AV3" s="344">
        <f>AG3+7</f>
        <v>46321</v>
      </c>
      <c r="AW3" s="334" t="s">
        <v>446</v>
      </c>
      <c r="AX3" s="334" t="s">
        <v>456</v>
      </c>
      <c r="AY3" s="798" t="s">
        <v>447</v>
      </c>
      <c r="AZ3" s="334" t="s">
        <v>448</v>
      </c>
      <c r="BA3" s="334" t="s">
        <v>449</v>
      </c>
      <c r="BB3" s="334" t="s">
        <v>450</v>
      </c>
      <c r="BC3" s="799" t="s">
        <v>451</v>
      </c>
      <c r="BD3" s="799" t="s">
        <v>452</v>
      </c>
      <c r="BE3" s="799" t="s">
        <v>453</v>
      </c>
      <c r="BF3" s="799" t="s">
        <v>454</v>
      </c>
      <c r="BG3" s="335" t="s">
        <v>455</v>
      </c>
      <c r="BH3" s="813"/>
      <c r="BI3" s="813"/>
      <c r="BJ3" s="813"/>
      <c r="BK3" s="344">
        <f>AV3+7</f>
        <v>46328</v>
      </c>
      <c r="BL3" s="334" t="s">
        <v>446</v>
      </c>
      <c r="BM3" s="334" t="s">
        <v>456</v>
      </c>
      <c r="BN3" s="798" t="s">
        <v>447</v>
      </c>
      <c r="BO3" s="334" t="s">
        <v>448</v>
      </c>
      <c r="BP3" s="334" t="s">
        <v>449</v>
      </c>
      <c r="BQ3" s="334" t="s">
        <v>450</v>
      </c>
      <c r="BR3" s="799" t="s">
        <v>451</v>
      </c>
      <c r="BS3" s="799" t="s">
        <v>452</v>
      </c>
      <c r="BT3" s="799" t="s">
        <v>453</v>
      </c>
      <c r="BU3" s="799" t="s">
        <v>454</v>
      </c>
      <c r="BV3" s="335" t="s">
        <v>455</v>
      </c>
      <c r="BW3" s="813"/>
      <c r="BX3" s="813"/>
      <c r="BY3" s="815"/>
    </row>
    <row r="4" spans="1:77" ht="18.75">
      <c r="A4" s="822" t="s">
        <v>83</v>
      </c>
      <c r="B4" s="823" t="s">
        <v>457</v>
      </c>
      <c r="C4" s="1156"/>
      <c r="D4" s="550" t="str">
        <f>$A4</f>
        <v>10-L4</v>
      </c>
      <c r="E4" s="577" t="str">
        <f>VLOOKUP($A4,'OP Info'!$C$4:$H$62,4,FALSE)</f>
        <v>GTS-120</v>
      </c>
      <c r="F4" s="577">
        <f>VLOOKUP($A4,'OP Info'!$C$4:$H$62,3,FALSE)</f>
        <v>575</v>
      </c>
      <c r="G4" s="356">
        <f t="shared" ref="G4:G14" si="0">F4*0.0015</f>
        <v>0.86250000000000004</v>
      </c>
      <c r="H4" s="358">
        <f t="shared" ref="H4:H14" si="1">F4*0.0002</f>
        <v>0.115</v>
      </c>
      <c r="I4" s="357">
        <f t="shared" ref="I4:I14" si="2">F4*0.001</f>
        <v>0.57500000000000007</v>
      </c>
      <c r="J4" s="550" t="str">
        <f t="shared" ref="J4" si="3">IF($B4=D$2,"","SKIP")</f>
        <v>SKIP</v>
      </c>
      <c r="K4" s="550" t="str">
        <f>IF($B4=D$2,"","SKIP")</f>
        <v>SKIP</v>
      </c>
      <c r="L4" s="579"/>
      <c r="M4" s="392"/>
      <c r="N4" s="795" t="str">
        <f t="shared" ref="N4:N32" si="4">IF(M4&gt;8.84,M4,"")</f>
        <v/>
      </c>
      <c r="O4" s="796" t="str">
        <f>IF(J4="","",IF(J4="SKIP","",IF(J4&lt;3,"",G4)))</f>
        <v/>
      </c>
      <c r="P4" s="796" t="str">
        <f>IF(K4="","",IF(K4="SKIP","",IF(K4&lt;2,"",H4)))</f>
        <v/>
      </c>
      <c r="Q4" s="796" t="str">
        <f>IF(M4="","",IF(M4&lt;8.85,I4,""))</f>
        <v/>
      </c>
      <c r="R4" s="1158"/>
      <c r="S4" s="550" t="str">
        <f t="shared" ref="S4:S32" si="5">$A4</f>
        <v>10-L4</v>
      </c>
      <c r="T4" s="577" t="str">
        <f>$E4</f>
        <v>GTS-120</v>
      </c>
      <c r="U4" s="577">
        <f>$F4</f>
        <v>575</v>
      </c>
      <c r="V4" s="356">
        <f t="shared" ref="V4:V32" si="6">U4*0.0015</f>
        <v>0.86250000000000004</v>
      </c>
      <c r="W4" s="358">
        <f t="shared" ref="W4:W32" si="7">U4*0.0002</f>
        <v>0.115</v>
      </c>
      <c r="X4" s="357">
        <f t="shared" ref="X4:X32" si="8">U4*0.001</f>
        <v>0.57500000000000007</v>
      </c>
      <c r="Y4" s="331" t="str">
        <f t="shared" ref="Y4:Y31" si="9">IF($B4=S$2,"","SKIP")</f>
        <v/>
      </c>
      <c r="Z4" s="331" t="str">
        <f t="shared" ref="Z4:Z31" si="10">IF($B4=S$2,"","SKIP")</f>
        <v/>
      </c>
      <c r="AA4" s="91"/>
      <c r="AB4" s="392"/>
      <c r="AC4" s="795" t="str">
        <f t="shared" ref="AC4:AC32" si="11">IF(AB4&gt;8.84,AB4,"")</f>
        <v/>
      </c>
      <c r="AD4" s="796" t="str">
        <f t="shared" ref="AD4:AD31" si="12">IF(Y4="","",IF(Y4="SKIP","",IF(Y4&lt;3,"",V4)))</f>
        <v/>
      </c>
      <c r="AE4" s="796" t="str">
        <f t="shared" ref="AE4:AE31" si="13">IF(Z4="","",IF(Z4="SKIP","",IF(Z4&lt;2,"",W4)))</f>
        <v/>
      </c>
      <c r="AF4" s="796" t="str">
        <f>IF(AB4="","",IF(AB4&lt;8.85,X4,""))</f>
        <v/>
      </c>
      <c r="AG4" s="1158"/>
      <c r="AH4" s="550" t="str">
        <f t="shared" ref="AH4:AH32" si="14">$A4</f>
        <v>10-L4</v>
      </c>
      <c r="AI4" s="577" t="str">
        <f>$E4</f>
        <v>GTS-120</v>
      </c>
      <c r="AJ4" s="577">
        <f>$F4</f>
        <v>575</v>
      </c>
      <c r="AK4" s="356">
        <f t="shared" ref="AK4:AK32" si="15">AJ4*0.0015</f>
        <v>0.86250000000000004</v>
      </c>
      <c r="AL4" s="358">
        <f t="shared" ref="AL4:AL32" si="16">AJ4*0.0002</f>
        <v>0.115</v>
      </c>
      <c r="AM4" s="357">
        <f t="shared" ref="AM4:AM32" si="17">AJ4*0.001</f>
        <v>0.57500000000000007</v>
      </c>
      <c r="AN4" s="331" t="str">
        <f t="shared" ref="AN4:AN31" si="18">IF($B4=AH$2,"","SKIP")</f>
        <v>SKIP</v>
      </c>
      <c r="AO4" s="331" t="str">
        <f t="shared" ref="AO4:AO31" si="19">IF($B4=AH$2,"","SKIP")</f>
        <v>SKIP</v>
      </c>
      <c r="AP4" s="91"/>
      <c r="AQ4" s="392"/>
      <c r="AR4" s="795" t="str">
        <f t="shared" ref="AR4:AR32" si="20">IF(AQ4&gt;8.84,AQ4,"")</f>
        <v/>
      </c>
      <c r="AS4" s="796" t="str">
        <f t="shared" ref="AS4:AS31" si="21">IF(AN4="","",IF(AN4="SKIP","",IF(AN4&lt;3,"",AK4)))</f>
        <v/>
      </c>
      <c r="AT4" s="796" t="str">
        <f t="shared" ref="AT4:AT31" si="22">IF(AO4="","",IF(AO4="SKIP","",IF(AO4&lt;2,"",AL4)))</f>
        <v/>
      </c>
      <c r="AU4" s="796" t="str">
        <f>IF(AQ4="","",IF(AQ4&lt;8.85,AM4,""))</f>
        <v/>
      </c>
      <c r="AV4" s="1158"/>
      <c r="AW4" s="550" t="str">
        <f t="shared" ref="AW4:AW32" si="23">$A4</f>
        <v>10-L4</v>
      </c>
      <c r="AX4" s="577" t="str">
        <f>$E4</f>
        <v>GTS-120</v>
      </c>
      <c r="AY4" s="577">
        <f>$F4</f>
        <v>575</v>
      </c>
      <c r="AZ4" s="356">
        <f t="shared" ref="AZ4:AZ32" si="24">AY4*0.0015</f>
        <v>0.86250000000000004</v>
      </c>
      <c r="BA4" s="358">
        <f t="shared" ref="BA4:BA32" si="25">AY4*0.0002</f>
        <v>0.115</v>
      </c>
      <c r="BB4" s="357">
        <f t="shared" ref="BB4:BB32" si="26">AY4*0.001</f>
        <v>0.57500000000000007</v>
      </c>
      <c r="BC4" s="331" t="str">
        <f t="shared" ref="BC4:BC31" si="27">IF($B4=AW$2,"","SKIP")</f>
        <v/>
      </c>
      <c r="BD4" s="331" t="str">
        <f t="shared" ref="BD4:BD31" si="28">IF($B4=AW$2,"","SKIP")</f>
        <v/>
      </c>
      <c r="BE4" s="91"/>
      <c r="BF4" s="392"/>
      <c r="BG4" s="795" t="str">
        <f t="shared" ref="BG4:BG32" si="29">IF(BF4&gt;8.84,BF4,"")</f>
        <v/>
      </c>
      <c r="BH4" s="796" t="str">
        <f t="shared" ref="BH4:BH31" si="30">IF(BC4="","",IF(BC4="SKIP","",IF(BC4&lt;3,"",AZ4)))</f>
        <v/>
      </c>
      <c r="BI4" s="796" t="str">
        <f t="shared" ref="BI4:BI31" si="31">IF(BD4="","",IF(BD4="SKIP","",IF(BD4&lt;2,"",BA4)))</f>
        <v/>
      </c>
      <c r="BJ4" s="796" t="str">
        <f>IF(BF4="","",IF(BF4&lt;8.85,BB4,""))</f>
        <v/>
      </c>
      <c r="BK4" s="1158"/>
      <c r="BL4" s="550" t="str">
        <f t="shared" ref="BL4:BL32" si="32">$A4</f>
        <v>10-L4</v>
      </c>
      <c r="BM4" s="577" t="str">
        <f>$E4</f>
        <v>GTS-120</v>
      </c>
      <c r="BN4" s="577">
        <f>$F4</f>
        <v>575</v>
      </c>
      <c r="BO4" s="356">
        <f t="shared" ref="BO4:BO32" si="33">BN4*0.0015</f>
        <v>0.86250000000000004</v>
      </c>
      <c r="BP4" s="358">
        <f t="shared" ref="BP4:BP32" si="34">BN4*0.0002</f>
        <v>0.115</v>
      </c>
      <c r="BQ4" s="357">
        <f t="shared" ref="BQ4:BQ32" si="35">BN4*0.001</f>
        <v>0.57500000000000007</v>
      </c>
      <c r="BR4" s="331" t="str">
        <f t="shared" ref="BR4:BR31" si="36">IF($B4=BL$2,"","SKIP")</f>
        <v>SKIP</v>
      </c>
      <c r="BS4" s="331" t="str">
        <f t="shared" ref="BS4:BS31" si="37">IF($B4=BL$2,"","SKIP")</f>
        <v>SKIP</v>
      </c>
      <c r="BT4" s="91"/>
      <c r="BU4" s="392"/>
      <c r="BV4" s="795" t="str">
        <f t="shared" ref="BV4:BV32" si="38">IF(BU4&gt;8.84,BU4,"")</f>
        <v/>
      </c>
      <c r="BW4" s="796" t="str">
        <f t="shared" ref="BW4:BW31" si="39">IF(BR4="","",IF(BR4="SKIP","",IF(BR4&lt;3,"",BO4)))</f>
        <v/>
      </c>
      <c r="BX4" s="796" t="str">
        <f t="shared" ref="BX4:BX31" si="40">IF(BS4="","",IF(BS4="SKIP","",IF(BS4&lt;2,"",BP4)))</f>
        <v/>
      </c>
      <c r="BY4" s="796" t="str">
        <f>IF(BU4="","",IF(BU4&lt;8.85,BQ4,""))</f>
        <v/>
      </c>
    </row>
    <row r="5" spans="1:77" ht="18.75">
      <c r="A5" s="427" t="s">
        <v>86</v>
      </c>
      <c r="B5" s="821" t="s">
        <v>457</v>
      </c>
      <c r="C5" s="1156"/>
      <c r="D5" s="331" t="str">
        <f t="shared" ref="D5:D32" si="41">$A5</f>
        <v>20-L4</v>
      </c>
      <c r="E5" s="89" t="str">
        <f>VLOOKUP($A5,'OP Info'!$C$4:$H$62,4,FALSE)</f>
        <v>GTS-120</v>
      </c>
      <c r="F5" s="89">
        <f>VLOOKUP($A5,'OP Info'!$C$4:$H$62,3,FALSE)</f>
        <v>685</v>
      </c>
      <c r="G5" s="346">
        <f t="shared" si="0"/>
        <v>1.0275000000000001</v>
      </c>
      <c r="H5" s="351">
        <f t="shared" si="1"/>
        <v>0.13700000000000001</v>
      </c>
      <c r="I5" s="350">
        <f t="shared" si="2"/>
        <v>0.68500000000000005</v>
      </c>
      <c r="J5" s="331" t="str">
        <f t="shared" ref="J5:J7" si="42">IF($B5=D$2,"","SKIP")</f>
        <v>SKIP</v>
      </c>
      <c r="K5" s="331" t="str">
        <f t="shared" ref="K5:K7" si="43">IF($B5=D$2,"","SKIP")</f>
        <v>SKIP</v>
      </c>
      <c r="L5" s="91"/>
      <c r="M5" s="392"/>
      <c r="N5" s="548" t="str">
        <f t="shared" si="4"/>
        <v/>
      </c>
      <c r="O5" s="532" t="str">
        <f t="shared" ref="O5:O31" si="44">IF(J5="","",IF(J5="SKIP","",IF(J5&lt;3,"",G5)))</f>
        <v/>
      </c>
      <c r="P5" s="532" t="str">
        <f t="shared" ref="P5:P31" si="45">IF(K5="","",IF(K5="SKIP","",IF(K5&lt;2,"",H5)))</f>
        <v/>
      </c>
      <c r="Q5" s="532" t="str">
        <f t="shared" ref="Q5:Q52" si="46">IF(M5="","",IF(M5&lt;8.85,I5,""))</f>
        <v/>
      </c>
      <c r="R5" s="1158"/>
      <c r="S5" s="331" t="str">
        <f t="shared" si="5"/>
        <v>20-L4</v>
      </c>
      <c r="T5" s="89" t="str">
        <f t="shared" ref="T5:T32" si="47">$E5</f>
        <v>GTS-120</v>
      </c>
      <c r="U5" s="89">
        <f t="shared" ref="U5:U32" si="48">$F5</f>
        <v>685</v>
      </c>
      <c r="V5" s="346">
        <f t="shared" si="6"/>
        <v>1.0275000000000001</v>
      </c>
      <c r="W5" s="351">
        <f t="shared" si="7"/>
        <v>0.13700000000000001</v>
      </c>
      <c r="X5" s="350">
        <f t="shared" si="8"/>
        <v>0.68500000000000005</v>
      </c>
      <c r="Y5" s="331" t="str">
        <f t="shared" si="9"/>
        <v/>
      </c>
      <c r="Z5" s="331" t="str">
        <f t="shared" si="10"/>
        <v/>
      </c>
      <c r="AA5" s="91"/>
      <c r="AB5" s="392"/>
      <c r="AC5" s="548" t="str">
        <f t="shared" si="11"/>
        <v/>
      </c>
      <c r="AD5" s="532" t="str">
        <f t="shared" si="12"/>
        <v/>
      </c>
      <c r="AE5" s="532" t="str">
        <f t="shared" si="13"/>
        <v/>
      </c>
      <c r="AF5" s="532" t="str">
        <f t="shared" ref="AF5:AF32" si="49">IF(AB5="","",IF(AB5&lt;8.85,X5,""))</f>
        <v/>
      </c>
      <c r="AG5" s="1158"/>
      <c r="AH5" s="331" t="str">
        <f t="shared" si="14"/>
        <v>20-L4</v>
      </c>
      <c r="AI5" s="89" t="str">
        <f t="shared" ref="AI5:AI32" si="50">$E5</f>
        <v>GTS-120</v>
      </c>
      <c r="AJ5" s="89">
        <f t="shared" ref="AJ5:AJ32" si="51">$F5</f>
        <v>685</v>
      </c>
      <c r="AK5" s="346">
        <f t="shared" si="15"/>
        <v>1.0275000000000001</v>
      </c>
      <c r="AL5" s="351">
        <f t="shared" si="16"/>
        <v>0.13700000000000001</v>
      </c>
      <c r="AM5" s="350">
        <f t="shared" si="17"/>
        <v>0.68500000000000005</v>
      </c>
      <c r="AN5" s="331" t="str">
        <f t="shared" si="18"/>
        <v>SKIP</v>
      </c>
      <c r="AO5" s="331" t="str">
        <f t="shared" si="19"/>
        <v>SKIP</v>
      </c>
      <c r="AP5" s="91"/>
      <c r="AQ5" s="392"/>
      <c r="AR5" s="548" t="str">
        <f t="shared" si="20"/>
        <v/>
      </c>
      <c r="AS5" s="532" t="str">
        <f t="shared" si="21"/>
        <v/>
      </c>
      <c r="AT5" s="532" t="str">
        <f t="shared" si="22"/>
        <v/>
      </c>
      <c r="AU5" s="532" t="str">
        <f t="shared" ref="AU5:AU32" si="52">IF(AQ5="","",IF(AQ5&lt;8.85,AM5,""))</f>
        <v/>
      </c>
      <c r="AV5" s="1158"/>
      <c r="AW5" s="331" t="str">
        <f t="shared" si="23"/>
        <v>20-L4</v>
      </c>
      <c r="AX5" s="89" t="str">
        <f t="shared" ref="AX5:AX32" si="53">$E5</f>
        <v>GTS-120</v>
      </c>
      <c r="AY5" s="89">
        <f t="shared" ref="AY5:AY32" si="54">$F5</f>
        <v>685</v>
      </c>
      <c r="AZ5" s="346">
        <f t="shared" si="24"/>
        <v>1.0275000000000001</v>
      </c>
      <c r="BA5" s="351">
        <f t="shared" si="25"/>
        <v>0.13700000000000001</v>
      </c>
      <c r="BB5" s="350">
        <f t="shared" si="26"/>
        <v>0.68500000000000005</v>
      </c>
      <c r="BC5" s="331" t="str">
        <f t="shared" si="27"/>
        <v/>
      </c>
      <c r="BD5" s="331" t="str">
        <f t="shared" si="28"/>
        <v/>
      </c>
      <c r="BE5" s="91"/>
      <c r="BF5" s="392"/>
      <c r="BG5" s="548" t="str">
        <f t="shared" si="29"/>
        <v/>
      </c>
      <c r="BH5" s="532" t="str">
        <f t="shared" si="30"/>
        <v/>
      </c>
      <c r="BI5" s="532" t="str">
        <f t="shared" si="31"/>
        <v/>
      </c>
      <c r="BJ5" s="532" t="str">
        <f t="shared" ref="BJ5:BJ32" si="55">IF(BF5="","",IF(BF5&lt;8.85,BB5,""))</f>
        <v/>
      </c>
      <c r="BK5" s="1158"/>
      <c r="BL5" s="331" t="str">
        <f t="shared" si="32"/>
        <v>20-L4</v>
      </c>
      <c r="BM5" s="89" t="str">
        <f t="shared" ref="BM5:BM32" si="56">$E5</f>
        <v>GTS-120</v>
      </c>
      <c r="BN5" s="89">
        <f t="shared" ref="BN5:BN32" si="57">$F5</f>
        <v>685</v>
      </c>
      <c r="BO5" s="346">
        <f t="shared" si="33"/>
        <v>1.0275000000000001</v>
      </c>
      <c r="BP5" s="351">
        <f t="shared" si="34"/>
        <v>0.13700000000000001</v>
      </c>
      <c r="BQ5" s="350">
        <f t="shared" si="35"/>
        <v>0.68500000000000005</v>
      </c>
      <c r="BR5" s="331" t="str">
        <f t="shared" si="36"/>
        <v>SKIP</v>
      </c>
      <c r="BS5" s="331" t="str">
        <f t="shared" si="37"/>
        <v>SKIP</v>
      </c>
      <c r="BT5" s="91"/>
      <c r="BU5" s="392"/>
      <c r="BV5" s="548" t="str">
        <f t="shared" si="38"/>
        <v/>
      </c>
      <c r="BW5" s="532" t="str">
        <f t="shared" si="39"/>
        <v/>
      </c>
      <c r="BX5" s="532" t="str">
        <f t="shared" si="40"/>
        <v/>
      </c>
      <c r="BY5" s="532" t="str">
        <f t="shared" ref="BY5:BY32" si="58">IF(BU5="","",IF(BU5&lt;8.85,BQ5,""))</f>
        <v/>
      </c>
    </row>
    <row r="6" spans="1:77" ht="18.75">
      <c r="A6" s="427" t="s">
        <v>89</v>
      </c>
      <c r="B6" s="821" t="s">
        <v>457</v>
      </c>
      <c r="C6" s="1156"/>
      <c r="D6" s="331" t="str">
        <f t="shared" si="41"/>
        <v>30-L4</v>
      </c>
      <c r="E6" s="89" t="str">
        <f>VLOOKUP($A6,'OP Info'!$C$4:$H$62,4,FALSE)</f>
        <v>GTS-120</v>
      </c>
      <c r="F6" s="89">
        <f>VLOOKUP($A6,'OP Info'!$C$4:$H$62,3,FALSE)</f>
        <v>685</v>
      </c>
      <c r="G6" s="346">
        <f t="shared" si="0"/>
        <v>1.0275000000000001</v>
      </c>
      <c r="H6" s="351">
        <f t="shared" si="1"/>
        <v>0.13700000000000001</v>
      </c>
      <c r="I6" s="350">
        <f t="shared" si="2"/>
        <v>0.68500000000000005</v>
      </c>
      <c r="J6" s="331" t="str">
        <f t="shared" si="42"/>
        <v>SKIP</v>
      </c>
      <c r="K6" s="331" t="str">
        <f t="shared" si="43"/>
        <v>SKIP</v>
      </c>
      <c r="L6" s="91"/>
      <c r="M6" s="392"/>
      <c r="N6" s="548" t="str">
        <f t="shared" si="4"/>
        <v/>
      </c>
      <c r="O6" s="532" t="str">
        <f t="shared" si="44"/>
        <v/>
      </c>
      <c r="P6" s="532" t="str">
        <f t="shared" si="45"/>
        <v/>
      </c>
      <c r="Q6" s="532" t="str">
        <f t="shared" si="46"/>
        <v/>
      </c>
      <c r="R6" s="1158"/>
      <c r="S6" s="331" t="str">
        <f t="shared" si="5"/>
        <v>30-L4</v>
      </c>
      <c r="T6" s="89" t="str">
        <f t="shared" si="47"/>
        <v>GTS-120</v>
      </c>
      <c r="U6" s="89">
        <f t="shared" si="48"/>
        <v>685</v>
      </c>
      <c r="V6" s="346">
        <f t="shared" si="6"/>
        <v>1.0275000000000001</v>
      </c>
      <c r="W6" s="351">
        <f t="shared" si="7"/>
        <v>0.13700000000000001</v>
      </c>
      <c r="X6" s="350">
        <f t="shared" si="8"/>
        <v>0.68500000000000005</v>
      </c>
      <c r="Y6" s="331" t="str">
        <f t="shared" si="9"/>
        <v/>
      </c>
      <c r="Z6" s="331" t="str">
        <f t="shared" si="10"/>
        <v/>
      </c>
      <c r="AA6" s="91"/>
      <c r="AB6" s="392"/>
      <c r="AC6" s="548" t="str">
        <f t="shared" si="11"/>
        <v/>
      </c>
      <c r="AD6" s="532" t="str">
        <f t="shared" si="12"/>
        <v/>
      </c>
      <c r="AE6" s="532" t="str">
        <f t="shared" si="13"/>
        <v/>
      </c>
      <c r="AF6" s="532" t="str">
        <f t="shared" si="49"/>
        <v/>
      </c>
      <c r="AG6" s="1158"/>
      <c r="AH6" s="331" t="str">
        <f t="shared" si="14"/>
        <v>30-L4</v>
      </c>
      <c r="AI6" s="89" t="str">
        <f t="shared" si="50"/>
        <v>GTS-120</v>
      </c>
      <c r="AJ6" s="89">
        <f t="shared" si="51"/>
        <v>685</v>
      </c>
      <c r="AK6" s="346">
        <f t="shared" si="15"/>
        <v>1.0275000000000001</v>
      </c>
      <c r="AL6" s="351">
        <f t="shared" si="16"/>
        <v>0.13700000000000001</v>
      </c>
      <c r="AM6" s="350">
        <f t="shared" si="17"/>
        <v>0.68500000000000005</v>
      </c>
      <c r="AN6" s="331" t="str">
        <f t="shared" si="18"/>
        <v>SKIP</v>
      </c>
      <c r="AO6" s="331" t="str">
        <f t="shared" si="19"/>
        <v>SKIP</v>
      </c>
      <c r="AP6" s="91"/>
      <c r="AQ6" s="392"/>
      <c r="AR6" s="548" t="str">
        <f t="shared" si="20"/>
        <v/>
      </c>
      <c r="AS6" s="532" t="str">
        <f t="shared" si="21"/>
        <v/>
      </c>
      <c r="AT6" s="532" t="str">
        <f t="shared" si="22"/>
        <v/>
      </c>
      <c r="AU6" s="532" t="str">
        <f t="shared" si="52"/>
        <v/>
      </c>
      <c r="AV6" s="1158"/>
      <c r="AW6" s="331" t="str">
        <f t="shared" si="23"/>
        <v>30-L4</v>
      </c>
      <c r="AX6" s="89" t="str">
        <f t="shared" si="53"/>
        <v>GTS-120</v>
      </c>
      <c r="AY6" s="89">
        <f t="shared" si="54"/>
        <v>685</v>
      </c>
      <c r="AZ6" s="346">
        <f t="shared" si="24"/>
        <v>1.0275000000000001</v>
      </c>
      <c r="BA6" s="351">
        <f t="shared" si="25"/>
        <v>0.13700000000000001</v>
      </c>
      <c r="BB6" s="350">
        <f t="shared" si="26"/>
        <v>0.68500000000000005</v>
      </c>
      <c r="BC6" s="331" t="str">
        <f t="shared" si="27"/>
        <v/>
      </c>
      <c r="BD6" s="331" t="str">
        <f t="shared" si="28"/>
        <v/>
      </c>
      <c r="BE6" s="91"/>
      <c r="BF6" s="392"/>
      <c r="BG6" s="548" t="str">
        <f t="shared" si="29"/>
        <v/>
      </c>
      <c r="BH6" s="532" t="str">
        <f t="shared" si="30"/>
        <v/>
      </c>
      <c r="BI6" s="532" t="str">
        <f t="shared" si="31"/>
        <v/>
      </c>
      <c r="BJ6" s="532" t="str">
        <f t="shared" si="55"/>
        <v/>
      </c>
      <c r="BK6" s="1158"/>
      <c r="BL6" s="331" t="str">
        <f t="shared" si="32"/>
        <v>30-L4</v>
      </c>
      <c r="BM6" s="89" t="str">
        <f t="shared" si="56"/>
        <v>GTS-120</v>
      </c>
      <c r="BN6" s="89">
        <f t="shared" si="57"/>
        <v>685</v>
      </c>
      <c r="BO6" s="346">
        <f t="shared" si="33"/>
        <v>1.0275000000000001</v>
      </c>
      <c r="BP6" s="351">
        <f t="shared" si="34"/>
        <v>0.13700000000000001</v>
      </c>
      <c r="BQ6" s="350">
        <f t="shared" si="35"/>
        <v>0.68500000000000005</v>
      </c>
      <c r="BR6" s="331" t="str">
        <f t="shared" si="36"/>
        <v>SKIP</v>
      </c>
      <c r="BS6" s="331" t="str">
        <f t="shared" si="37"/>
        <v>SKIP</v>
      </c>
      <c r="BT6" s="91"/>
      <c r="BU6" s="392"/>
      <c r="BV6" s="548" t="str">
        <f t="shared" si="38"/>
        <v/>
      </c>
      <c r="BW6" s="532" t="str">
        <f t="shared" si="39"/>
        <v/>
      </c>
      <c r="BX6" s="532" t="str">
        <f t="shared" si="40"/>
        <v/>
      </c>
      <c r="BY6" s="532" t="str">
        <f t="shared" si="58"/>
        <v/>
      </c>
    </row>
    <row r="7" spans="1:77" ht="18.75">
      <c r="A7" s="427" t="s">
        <v>92</v>
      </c>
      <c r="B7" s="821" t="s">
        <v>457</v>
      </c>
      <c r="C7" s="1156"/>
      <c r="D7" s="331" t="str">
        <f t="shared" si="41"/>
        <v>50 A/B-L4</v>
      </c>
      <c r="E7" s="89" t="str">
        <f>VLOOKUP($A7,'OP Info'!$C$4:$H$62,4,FALSE)</f>
        <v>AQ-YB</v>
      </c>
      <c r="F7" s="89">
        <f>VLOOKUP($A7,'OP Info'!$C$4:$H$62,3,FALSE)</f>
        <v>3300</v>
      </c>
      <c r="G7" s="346">
        <f t="shared" si="0"/>
        <v>4.95</v>
      </c>
      <c r="H7" s="351">
        <f t="shared" si="1"/>
        <v>0.66</v>
      </c>
      <c r="I7" s="350">
        <f t="shared" si="2"/>
        <v>3.3000000000000003</v>
      </c>
      <c r="J7" s="331" t="str">
        <f t="shared" si="42"/>
        <v>SKIP</v>
      </c>
      <c r="K7" s="331" t="str">
        <f t="shared" si="43"/>
        <v>SKIP</v>
      </c>
      <c r="L7" s="91"/>
      <c r="M7" s="392"/>
      <c r="N7" s="548" t="str">
        <f t="shared" si="4"/>
        <v/>
      </c>
      <c r="O7" s="532" t="str">
        <f t="shared" si="44"/>
        <v/>
      </c>
      <c r="P7" s="532" t="str">
        <f t="shared" si="45"/>
        <v/>
      </c>
      <c r="Q7" s="532" t="str">
        <f t="shared" si="46"/>
        <v/>
      </c>
      <c r="R7" s="1158"/>
      <c r="S7" s="331" t="str">
        <f t="shared" si="5"/>
        <v>50 A/B-L4</v>
      </c>
      <c r="T7" s="89" t="str">
        <f t="shared" si="47"/>
        <v>AQ-YB</v>
      </c>
      <c r="U7" s="89">
        <f t="shared" si="48"/>
        <v>3300</v>
      </c>
      <c r="V7" s="346">
        <f t="shared" si="6"/>
        <v>4.95</v>
      </c>
      <c r="W7" s="351">
        <f t="shared" si="7"/>
        <v>0.66</v>
      </c>
      <c r="X7" s="350">
        <f t="shared" si="8"/>
        <v>3.3000000000000003</v>
      </c>
      <c r="Y7" s="331" t="str">
        <f t="shared" si="9"/>
        <v/>
      </c>
      <c r="Z7" s="331" t="str">
        <f t="shared" si="10"/>
        <v/>
      </c>
      <c r="AA7" s="91"/>
      <c r="AB7" s="392"/>
      <c r="AC7" s="548" t="str">
        <f t="shared" si="11"/>
        <v/>
      </c>
      <c r="AD7" s="532" t="str">
        <f t="shared" si="12"/>
        <v/>
      </c>
      <c r="AE7" s="532" t="str">
        <f t="shared" si="13"/>
        <v/>
      </c>
      <c r="AF7" s="532" t="str">
        <f t="shared" si="49"/>
        <v/>
      </c>
      <c r="AG7" s="1158"/>
      <c r="AH7" s="331" t="str">
        <f t="shared" si="14"/>
        <v>50 A/B-L4</v>
      </c>
      <c r="AI7" s="89" t="str">
        <f t="shared" si="50"/>
        <v>AQ-YB</v>
      </c>
      <c r="AJ7" s="89">
        <f t="shared" si="51"/>
        <v>3300</v>
      </c>
      <c r="AK7" s="346">
        <f t="shared" si="15"/>
        <v>4.95</v>
      </c>
      <c r="AL7" s="351">
        <f t="shared" si="16"/>
        <v>0.66</v>
      </c>
      <c r="AM7" s="350">
        <f t="shared" si="17"/>
        <v>3.3000000000000003</v>
      </c>
      <c r="AN7" s="331" t="str">
        <f t="shared" si="18"/>
        <v>SKIP</v>
      </c>
      <c r="AO7" s="331" t="str">
        <f t="shared" si="19"/>
        <v>SKIP</v>
      </c>
      <c r="AP7" s="91"/>
      <c r="AQ7" s="392"/>
      <c r="AR7" s="548" t="str">
        <f t="shared" si="20"/>
        <v/>
      </c>
      <c r="AS7" s="532" t="str">
        <f t="shared" si="21"/>
        <v/>
      </c>
      <c r="AT7" s="532" t="str">
        <f t="shared" si="22"/>
        <v/>
      </c>
      <c r="AU7" s="532" t="str">
        <f t="shared" si="52"/>
        <v/>
      </c>
      <c r="AV7" s="1158"/>
      <c r="AW7" s="331" t="str">
        <f t="shared" si="23"/>
        <v>50 A/B-L4</v>
      </c>
      <c r="AX7" s="89" t="str">
        <f t="shared" si="53"/>
        <v>AQ-YB</v>
      </c>
      <c r="AY7" s="89">
        <f t="shared" si="54"/>
        <v>3300</v>
      </c>
      <c r="AZ7" s="346">
        <f t="shared" si="24"/>
        <v>4.95</v>
      </c>
      <c r="BA7" s="351">
        <f t="shared" si="25"/>
        <v>0.66</v>
      </c>
      <c r="BB7" s="350">
        <f t="shared" si="26"/>
        <v>3.3000000000000003</v>
      </c>
      <c r="BC7" s="331" t="str">
        <f t="shared" si="27"/>
        <v/>
      </c>
      <c r="BD7" s="331" t="str">
        <f t="shared" si="28"/>
        <v/>
      </c>
      <c r="BE7" s="91"/>
      <c r="BF7" s="392"/>
      <c r="BG7" s="548" t="str">
        <f t="shared" si="29"/>
        <v/>
      </c>
      <c r="BH7" s="532" t="str">
        <f t="shared" si="30"/>
        <v/>
      </c>
      <c r="BI7" s="532" t="str">
        <f t="shared" si="31"/>
        <v/>
      </c>
      <c r="BJ7" s="532" t="str">
        <f t="shared" si="55"/>
        <v/>
      </c>
      <c r="BK7" s="1158"/>
      <c r="BL7" s="331" t="str">
        <f t="shared" si="32"/>
        <v>50 A/B-L4</v>
      </c>
      <c r="BM7" s="89" t="str">
        <f t="shared" si="56"/>
        <v>AQ-YB</v>
      </c>
      <c r="BN7" s="89">
        <f t="shared" si="57"/>
        <v>3300</v>
      </c>
      <c r="BO7" s="346">
        <f t="shared" si="33"/>
        <v>4.95</v>
      </c>
      <c r="BP7" s="351">
        <f t="shared" si="34"/>
        <v>0.66</v>
      </c>
      <c r="BQ7" s="350">
        <f t="shared" si="35"/>
        <v>3.3000000000000003</v>
      </c>
      <c r="BR7" s="331" t="str">
        <f t="shared" si="36"/>
        <v>SKIP</v>
      </c>
      <c r="BS7" s="331" t="str">
        <f t="shared" si="37"/>
        <v>SKIP</v>
      </c>
      <c r="BT7" s="91"/>
      <c r="BU7" s="392"/>
      <c r="BV7" s="548" t="str">
        <f t="shared" si="38"/>
        <v/>
      </c>
      <c r="BW7" s="532" t="str">
        <f t="shared" si="39"/>
        <v/>
      </c>
      <c r="BX7" s="532" t="str">
        <f t="shared" si="40"/>
        <v/>
      </c>
      <c r="BY7" s="532" t="str">
        <f t="shared" si="58"/>
        <v/>
      </c>
    </row>
    <row r="8" spans="1:77" ht="18.75">
      <c r="A8" s="427" t="s">
        <v>124</v>
      </c>
      <c r="B8" s="821" t="s">
        <v>458</v>
      </c>
      <c r="C8" s="1156" t="s">
        <v>30</v>
      </c>
      <c r="D8" s="331" t="str">
        <f t="shared" si="41"/>
        <v>70-L4</v>
      </c>
      <c r="E8" s="89" t="str">
        <f>VLOOKUP($A8,'OP Info'!$C$4:$H$62,4,FALSE)</f>
        <v>GTS-120</v>
      </c>
      <c r="F8" s="89">
        <f>VLOOKUP($A8,'OP Info'!$C$4:$H$62,3,FALSE)</f>
        <v>630</v>
      </c>
      <c r="G8" s="346">
        <f t="shared" si="0"/>
        <v>0.94500000000000006</v>
      </c>
      <c r="H8" s="351">
        <f t="shared" si="1"/>
        <v>0.126</v>
      </c>
      <c r="I8" s="350">
        <f t="shared" si="2"/>
        <v>0.63</v>
      </c>
      <c r="J8" s="331" t="str">
        <f t="shared" ref="J8:J12" si="59">IF($B8=D$2,"","SKIP")</f>
        <v/>
      </c>
      <c r="K8" s="331" t="str">
        <f t="shared" ref="K8:K12" si="60">IF($B8=D$2,"","SKIP")</f>
        <v/>
      </c>
      <c r="L8" s="91"/>
      <c r="M8" s="392"/>
      <c r="N8" s="548" t="str">
        <f t="shared" si="4"/>
        <v/>
      </c>
      <c r="O8" s="532" t="str">
        <f t="shared" si="44"/>
        <v/>
      </c>
      <c r="P8" s="532" t="str">
        <f t="shared" si="45"/>
        <v/>
      </c>
      <c r="Q8" s="532" t="str">
        <f t="shared" si="46"/>
        <v/>
      </c>
      <c r="R8" s="1158" t="s">
        <v>30</v>
      </c>
      <c r="S8" s="331" t="str">
        <f t="shared" si="5"/>
        <v>70-L4</v>
      </c>
      <c r="T8" s="89" t="str">
        <f t="shared" si="47"/>
        <v>GTS-120</v>
      </c>
      <c r="U8" s="89">
        <f t="shared" si="48"/>
        <v>630</v>
      </c>
      <c r="V8" s="346">
        <f t="shared" si="6"/>
        <v>0.94500000000000006</v>
      </c>
      <c r="W8" s="351">
        <f t="shared" si="7"/>
        <v>0.126</v>
      </c>
      <c r="X8" s="350">
        <f t="shared" si="8"/>
        <v>0.63</v>
      </c>
      <c r="Y8" s="331" t="str">
        <f t="shared" si="9"/>
        <v>SKIP</v>
      </c>
      <c r="Z8" s="331" t="str">
        <f t="shared" si="10"/>
        <v>SKIP</v>
      </c>
      <c r="AA8" s="91"/>
      <c r="AB8" s="392"/>
      <c r="AC8" s="548" t="str">
        <f t="shared" si="11"/>
        <v/>
      </c>
      <c r="AD8" s="532" t="str">
        <f t="shared" si="12"/>
        <v/>
      </c>
      <c r="AE8" s="532" t="str">
        <f t="shared" si="13"/>
        <v/>
      </c>
      <c r="AF8" s="532" t="str">
        <f t="shared" si="49"/>
        <v/>
      </c>
      <c r="AG8" s="1158" t="s">
        <v>30</v>
      </c>
      <c r="AH8" s="331" t="str">
        <f t="shared" si="14"/>
        <v>70-L4</v>
      </c>
      <c r="AI8" s="89" t="str">
        <f t="shared" si="50"/>
        <v>GTS-120</v>
      </c>
      <c r="AJ8" s="89">
        <f t="shared" si="51"/>
        <v>630</v>
      </c>
      <c r="AK8" s="346">
        <f t="shared" si="15"/>
        <v>0.94500000000000006</v>
      </c>
      <c r="AL8" s="351">
        <f t="shared" si="16"/>
        <v>0.126</v>
      </c>
      <c r="AM8" s="350">
        <f t="shared" si="17"/>
        <v>0.63</v>
      </c>
      <c r="AN8" s="331" t="str">
        <f t="shared" si="18"/>
        <v/>
      </c>
      <c r="AO8" s="331" t="str">
        <f t="shared" si="19"/>
        <v/>
      </c>
      <c r="AP8" s="91"/>
      <c r="AQ8" s="392"/>
      <c r="AR8" s="548" t="str">
        <f t="shared" si="20"/>
        <v/>
      </c>
      <c r="AS8" s="532" t="str">
        <f t="shared" si="21"/>
        <v/>
      </c>
      <c r="AT8" s="532" t="str">
        <f t="shared" si="22"/>
        <v/>
      </c>
      <c r="AU8" s="532" t="str">
        <f t="shared" si="52"/>
        <v/>
      </c>
      <c r="AV8" s="1158" t="s">
        <v>30</v>
      </c>
      <c r="AW8" s="331" t="str">
        <f t="shared" si="23"/>
        <v>70-L4</v>
      </c>
      <c r="AX8" s="89" t="str">
        <f t="shared" si="53"/>
        <v>GTS-120</v>
      </c>
      <c r="AY8" s="89">
        <f t="shared" si="54"/>
        <v>630</v>
      </c>
      <c r="AZ8" s="346">
        <f t="shared" si="24"/>
        <v>0.94500000000000006</v>
      </c>
      <c r="BA8" s="351">
        <f t="shared" si="25"/>
        <v>0.126</v>
      </c>
      <c r="BB8" s="350">
        <f t="shared" si="26"/>
        <v>0.63</v>
      </c>
      <c r="BC8" s="331" t="str">
        <f t="shared" si="27"/>
        <v>SKIP</v>
      </c>
      <c r="BD8" s="331" t="str">
        <f t="shared" si="28"/>
        <v>SKIP</v>
      </c>
      <c r="BE8" s="91"/>
      <c r="BF8" s="392"/>
      <c r="BG8" s="548" t="str">
        <f t="shared" si="29"/>
        <v/>
      </c>
      <c r="BH8" s="532" t="str">
        <f t="shared" si="30"/>
        <v/>
      </c>
      <c r="BI8" s="532" t="str">
        <f t="shared" si="31"/>
        <v/>
      </c>
      <c r="BJ8" s="532" t="str">
        <f t="shared" si="55"/>
        <v/>
      </c>
      <c r="BK8" s="1158" t="s">
        <v>30</v>
      </c>
      <c r="BL8" s="331" t="str">
        <f t="shared" si="32"/>
        <v>70-L4</v>
      </c>
      <c r="BM8" s="89" t="str">
        <f t="shared" si="56"/>
        <v>GTS-120</v>
      </c>
      <c r="BN8" s="89">
        <f t="shared" si="57"/>
        <v>630</v>
      </c>
      <c r="BO8" s="346">
        <f t="shared" si="33"/>
        <v>0.94500000000000006</v>
      </c>
      <c r="BP8" s="351">
        <f t="shared" si="34"/>
        <v>0.126</v>
      </c>
      <c r="BQ8" s="350">
        <f t="shared" si="35"/>
        <v>0.63</v>
      </c>
      <c r="BR8" s="331" t="str">
        <f t="shared" si="36"/>
        <v/>
      </c>
      <c r="BS8" s="331" t="str">
        <f t="shared" si="37"/>
        <v/>
      </c>
      <c r="BT8" s="91"/>
      <c r="BU8" s="392"/>
      <c r="BV8" s="548" t="str">
        <f t="shared" si="38"/>
        <v/>
      </c>
      <c r="BW8" s="532" t="str">
        <f t="shared" si="39"/>
        <v/>
      </c>
      <c r="BX8" s="532" t="str">
        <f t="shared" si="40"/>
        <v/>
      </c>
      <c r="BY8" s="532" t="str">
        <f t="shared" si="58"/>
        <v/>
      </c>
    </row>
    <row r="9" spans="1:77" ht="18.75">
      <c r="A9" s="427" t="s">
        <v>126</v>
      </c>
      <c r="B9" s="821" t="s">
        <v>458</v>
      </c>
      <c r="C9" s="1156"/>
      <c r="D9" s="331" t="str">
        <f t="shared" si="41"/>
        <v>80-L4</v>
      </c>
      <c r="E9" s="89" t="str">
        <f>VLOOKUP($A9,'OP Info'!$C$4:$H$62,4,FALSE)</f>
        <v>GTS-120</v>
      </c>
      <c r="F9" s="89">
        <f>VLOOKUP($A9,'OP Info'!$C$4:$H$62,3,FALSE)</f>
        <v>630</v>
      </c>
      <c r="G9" s="346">
        <f t="shared" si="0"/>
        <v>0.94500000000000006</v>
      </c>
      <c r="H9" s="351">
        <f t="shared" si="1"/>
        <v>0.126</v>
      </c>
      <c r="I9" s="350">
        <f t="shared" si="2"/>
        <v>0.63</v>
      </c>
      <c r="J9" s="331" t="str">
        <f t="shared" si="59"/>
        <v/>
      </c>
      <c r="K9" s="331" t="str">
        <f t="shared" si="60"/>
        <v/>
      </c>
      <c r="L9" s="91"/>
      <c r="M9" s="392"/>
      <c r="N9" s="548" t="str">
        <f t="shared" si="4"/>
        <v/>
      </c>
      <c r="O9" s="532" t="str">
        <f t="shared" si="44"/>
        <v/>
      </c>
      <c r="P9" s="532" t="str">
        <f t="shared" si="45"/>
        <v/>
      </c>
      <c r="Q9" s="532" t="str">
        <f t="shared" si="46"/>
        <v/>
      </c>
      <c r="R9" s="1158"/>
      <c r="S9" s="331" t="str">
        <f t="shared" si="5"/>
        <v>80-L4</v>
      </c>
      <c r="T9" s="89" t="str">
        <f t="shared" si="47"/>
        <v>GTS-120</v>
      </c>
      <c r="U9" s="89">
        <f t="shared" si="48"/>
        <v>630</v>
      </c>
      <c r="V9" s="346">
        <f t="shared" si="6"/>
        <v>0.94500000000000006</v>
      </c>
      <c r="W9" s="351">
        <f t="shared" si="7"/>
        <v>0.126</v>
      </c>
      <c r="X9" s="350">
        <f t="shared" si="8"/>
        <v>0.63</v>
      </c>
      <c r="Y9" s="331" t="str">
        <f t="shared" si="9"/>
        <v>SKIP</v>
      </c>
      <c r="Z9" s="331" t="str">
        <f t="shared" si="10"/>
        <v>SKIP</v>
      </c>
      <c r="AA9" s="91"/>
      <c r="AB9" s="392"/>
      <c r="AC9" s="548" t="str">
        <f t="shared" si="11"/>
        <v/>
      </c>
      <c r="AD9" s="532" t="str">
        <f t="shared" si="12"/>
        <v/>
      </c>
      <c r="AE9" s="532" t="str">
        <f t="shared" si="13"/>
        <v/>
      </c>
      <c r="AF9" s="532" t="str">
        <f t="shared" si="49"/>
        <v/>
      </c>
      <c r="AG9" s="1158"/>
      <c r="AH9" s="331" t="str">
        <f t="shared" si="14"/>
        <v>80-L4</v>
      </c>
      <c r="AI9" s="89" t="str">
        <f t="shared" si="50"/>
        <v>GTS-120</v>
      </c>
      <c r="AJ9" s="89">
        <f t="shared" si="51"/>
        <v>630</v>
      </c>
      <c r="AK9" s="346">
        <f t="shared" si="15"/>
        <v>0.94500000000000006</v>
      </c>
      <c r="AL9" s="351">
        <f t="shared" si="16"/>
        <v>0.126</v>
      </c>
      <c r="AM9" s="350">
        <f t="shared" si="17"/>
        <v>0.63</v>
      </c>
      <c r="AN9" s="331" t="str">
        <f t="shared" si="18"/>
        <v/>
      </c>
      <c r="AO9" s="331" t="str">
        <f t="shared" si="19"/>
        <v/>
      </c>
      <c r="AP9" s="91"/>
      <c r="AQ9" s="392"/>
      <c r="AR9" s="548" t="str">
        <f t="shared" si="20"/>
        <v/>
      </c>
      <c r="AS9" s="532" t="str">
        <f t="shared" si="21"/>
        <v/>
      </c>
      <c r="AT9" s="532" t="str">
        <f t="shared" si="22"/>
        <v/>
      </c>
      <c r="AU9" s="532" t="str">
        <f t="shared" si="52"/>
        <v/>
      </c>
      <c r="AV9" s="1158"/>
      <c r="AW9" s="331" t="str">
        <f t="shared" si="23"/>
        <v>80-L4</v>
      </c>
      <c r="AX9" s="89" t="str">
        <f t="shared" si="53"/>
        <v>GTS-120</v>
      </c>
      <c r="AY9" s="89">
        <f t="shared" si="54"/>
        <v>630</v>
      </c>
      <c r="AZ9" s="346">
        <f t="shared" si="24"/>
        <v>0.94500000000000006</v>
      </c>
      <c r="BA9" s="351">
        <f t="shared" si="25"/>
        <v>0.126</v>
      </c>
      <c r="BB9" s="350">
        <f t="shared" si="26"/>
        <v>0.63</v>
      </c>
      <c r="BC9" s="331" t="str">
        <f t="shared" si="27"/>
        <v>SKIP</v>
      </c>
      <c r="BD9" s="331" t="str">
        <f t="shared" si="28"/>
        <v>SKIP</v>
      </c>
      <c r="BE9" s="91"/>
      <c r="BF9" s="392"/>
      <c r="BG9" s="548" t="str">
        <f t="shared" si="29"/>
        <v/>
      </c>
      <c r="BH9" s="532" t="str">
        <f t="shared" si="30"/>
        <v/>
      </c>
      <c r="BI9" s="532" t="str">
        <f t="shared" si="31"/>
        <v/>
      </c>
      <c r="BJ9" s="532" t="str">
        <f t="shared" si="55"/>
        <v/>
      </c>
      <c r="BK9" s="1158"/>
      <c r="BL9" s="331" t="str">
        <f t="shared" si="32"/>
        <v>80-L4</v>
      </c>
      <c r="BM9" s="89" t="str">
        <f t="shared" si="56"/>
        <v>GTS-120</v>
      </c>
      <c r="BN9" s="89">
        <f t="shared" si="57"/>
        <v>630</v>
      </c>
      <c r="BO9" s="346">
        <f t="shared" si="33"/>
        <v>0.94500000000000006</v>
      </c>
      <c r="BP9" s="351">
        <f t="shared" si="34"/>
        <v>0.126</v>
      </c>
      <c r="BQ9" s="350">
        <f t="shared" si="35"/>
        <v>0.63</v>
      </c>
      <c r="BR9" s="331" t="str">
        <f t="shared" si="36"/>
        <v/>
      </c>
      <c r="BS9" s="331" t="str">
        <f t="shared" si="37"/>
        <v/>
      </c>
      <c r="BT9" s="91"/>
      <c r="BU9" s="392"/>
      <c r="BV9" s="548" t="str">
        <f t="shared" si="38"/>
        <v/>
      </c>
      <c r="BW9" s="532" t="str">
        <f t="shared" si="39"/>
        <v/>
      </c>
      <c r="BX9" s="532" t="str">
        <f t="shared" si="40"/>
        <v/>
      </c>
      <c r="BY9" s="532" t="str">
        <f t="shared" si="58"/>
        <v/>
      </c>
    </row>
    <row r="10" spans="1:77" ht="18.75">
      <c r="A10" s="427" t="s">
        <v>128</v>
      </c>
      <c r="B10" s="821" t="s">
        <v>458</v>
      </c>
      <c r="C10" s="1156"/>
      <c r="D10" s="331" t="str">
        <f t="shared" si="41"/>
        <v>90-L4</v>
      </c>
      <c r="E10" s="89" t="str">
        <f>VLOOKUP($A10,'OP Info'!$C$4:$H$62,4,FALSE)</f>
        <v>GTS-120</v>
      </c>
      <c r="F10" s="89">
        <f>VLOOKUP($A10,'OP Info'!$C$4:$H$62,3,FALSE)</f>
        <v>690</v>
      </c>
      <c r="G10" s="346">
        <f t="shared" si="0"/>
        <v>1.0349999999999999</v>
      </c>
      <c r="H10" s="351">
        <f t="shared" si="1"/>
        <v>0.13800000000000001</v>
      </c>
      <c r="I10" s="350">
        <f t="shared" si="2"/>
        <v>0.69000000000000006</v>
      </c>
      <c r="J10" s="331" t="str">
        <f t="shared" si="59"/>
        <v/>
      </c>
      <c r="K10" s="331" t="str">
        <f t="shared" si="60"/>
        <v/>
      </c>
      <c r="L10" s="91"/>
      <c r="M10" s="392"/>
      <c r="N10" s="548" t="str">
        <f t="shared" si="4"/>
        <v/>
      </c>
      <c r="O10" s="532" t="str">
        <f t="shared" si="44"/>
        <v/>
      </c>
      <c r="P10" s="532" t="str">
        <f t="shared" si="45"/>
        <v/>
      </c>
      <c r="Q10" s="532" t="str">
        <f t="shared" si="46"/>
        <v/>
      </c>
      <c r="R10" s="1158"/>
      <c r="S10" s="331" t="str">
        <f t="shared" si="5"/>
        <v>90-L4</v>
      </c>
      <c r="T10" s="89" t="str">
        <f t="shared" si="47"/>
        <v>GTS-120</v>
      </c>
      <c r="U10" s="89">
        <f t="shared" si="48"/>
        <v>690</v>
      </c>
      <c r="V10" s="346">
        <f t="shared" si="6"/>
        <v>1.0349999999999999</v>
      </c>
      <c r="W10" s="351">
        <f t="shared" si="7"/>
        <v>0.13800000000000001</v>
      </c>
      <c r="X10" s="350">
        <f t="shared" si="8"/>
        <v>0.69000000000000006</v>
      </c>
      <c r="Y10" s="331" t="str">
        <f t="shared" si="9"/>
        <v>SKIP</v>
      </c>
      <c r="Z10" s="331" t="str">
        <f t="shared" si="10"/>
        <v>SKIP</v>
      </c>
      <c r="AA10" s="91"/>
      <c r="AB10" s="392"/>
      <c r="AC10" s="548" t="str">
        <f t="shared" si="11"/>
        <v/>
      </c>
      <c r="AD10" s="532" t="str">
        <f t="shared" si="12"/>
        <v/>
      </c>
      <c r="AE10" s="532" t="str">
        <f t="shared" si="13"/>
        <v/>
      </c>
      <c r="AF10" s="532" t="str">
        <f t="shared" si="49"/>
        <v/>
      </c>
      <c r="AG10" s="1158"/>
      <c r="AH10" s="331" t="str">
        <f t="shared" si="14"/>
        <v>90-L4</v>
      </c>
      <c r="AI10" s="89" t="str">
        <f t="shared" si="50"/>
        <v>GTS-120</v>
      </c>
      <c r="AJ10" s="89">
        <f t="shared" si="51"/>
        <v>690</v>
      </c>
      <c r="AK10" s="346">
        <f t="shared" si="15"/>
        <v>1.0349999999999999</v>
      </c>
      <c r="AL10" s="351">
        <f t="shared" si="16"/>
        <v>0.13800000000000001</v>
      </c>
      <c r="AM10" s="350">
        <f t="shared" si="17"/>
        <v>0.69000000000000006</v>
      </c>
      <c r="AN10" s="331" t="str">
        <f t="shared" si="18"/>
        <v/>
      </c>
      <c r="AO10" s="331" t="str">
        <f t="shared" si="19"/>
        <v/>
      </c>
      <c r="AP10" s="91"/>
      <c r="AQ10" s="392"/>
      <c r="AR10" s="548" t="str">
        <f t="shared" si="20"/>
        <v/>
      </c>
      <c r="AS10" s="532" t="str">
        <f t="shared" si="21"/>
        <v/>
      </c>
      <c r="AT10" s="532" t="str">
        <f t="shared" si="22"/>
        <v/>
      </c>
      <c r="AU10" s="532" t="str">
        <f t="shared" si="52"/>
        <v/>
      </c>
      <c r="AV10" s="1158"/>
      <c r="AW10" s="331" t="str">
        <f t="shared" si="23"/>
        <v>90-L4</v>
      </c>
      <c r="AX10" s="89" t="str">
        <f t="shared" si="53"/>
        <v>GTS-120</v>
      </c>
      <c r="AY10" s="89">
        <f t="shared" si="54"/>
        <v>690</v>
      </c>
      <c r="AZ10" s="346">
        <f t="shared" si="24"/>
        <v>1.0349999999999999</v>
      </c>
      <c r="BA10" s="351">
        <f t="shared" si="25"/>
        <v>0.13800000000000001</v>
      </c>
      <c r="BB10" s="350">
        <f t="shared" si="26"/>
        <v>0.69000000000000006</v>
      </c>
      <c r="BC10" s="331" t="str">
        <f t="shared" si="27"/>
        <v>SKIP</v>
      </c>
      <c r="BD10" s="331" t="str">
        <f t="shared" si="28"/>
        <v>SKIP</v>
      </c>
      <c r="BE10" s="91"/>
      <c r="BF10" s="392"/>
      <c r="BG10" s="548" t="str">
        <f t="shared" si="29"/>
        <v/>
      </c>
      <c r="BH10" s="532" t="str">
        <f t="shared" si="30"/>
        <v/>
      </c>
      <c r="BI10" s="532" t="str">
        <f t="shared" si="31"/>
        <v/>
      </c>
      <c r="BJ10" s="532" t="str">
        <f t="shared" si="55"/>
        <v/>
      </c>
      <c r="BK10" s="1158"/>
      <c r="BL10" s="331" t="str">
        <f t="shared" si="32"/>
        <v>90-L4</v>
      </c>
      <c r="BM10" s="89" t="str">
        <f t="shared" si="56"/>
        <v>GTS-120</v>
      </c>
      <c r="BN10" s="89">
        <f t="shared" si="57"/>
        <v>690</v>
      </c>
      <c r="BO10" s="346">
        <f t="shared" si="33"/>
        <v>1.0349999999999999</v>
      </c>
      <c r="BP10" s="351">
        <f t="shared" si="34"/>
        <v>0.13800000000000001</v>
      </c>
      <c r="BQ10" s="350">
        <f t="shared" si="35"/>
        <v>0.69000000000000006</v>
      </c>
      <c r="BR10" s="331" t="str">
        <f t="shared" si="36"/>
        <v/>
      </c>
      <c r="BS10" s="331" t="str">
        <f t="shared" si="37"/>
        <v/>
      </c>
      <c r="BT10" s="91"/>
      <c r="BU10" s="392"/>
      <c r="BV10" s="548" t="str">
        <f t="shared" si="38"/>
        <v/>
      </c>
      <c r="BW10" s="532" t="str">
        <f t="shared" si="39"/>
        <v/>
      </c>
      <c r="BX10" s="532" t="str">
        <f t="shared" si="40"/>
        <v/>
      </c>
      <c r="BY10" s="532" t="str">
        <f t="shared" si="58"/>
        <v/>
      </c>
    </row>
    <row r="11" spans="1:77" ht="18.75">
      <c r="A11" s="427" t="s">
        <v>130</v>
      </c>
      <c r="B11" s="821" t="s">
        <v>458</v>
      </c>
      <c r="C11" s="1156"/>
      <c r="D11" s="331" t="str">
        <f t="shared" si="41"/>
        <v>100A-L4</v>
      </c>
      <c r="E11" s="89" t="str">
        <f>VLOOKUP($A11,'OP Info'!$C$4:$H$62,4,FALSE)</f>
        <v>MDS-570</v>
      </c>
      <c r="F11" s="89">
        <f>VLOOKUP($A11,'OP Info'!$C$4:$H$62,3,FALSE)</f>
        <v>850</v>
      </c>
      <c r="G11" s="346">
        <f t="shared" si="0"/>
        <v>1.2750000000000001</v>
      </c>
      <c r="H11" s="351">
        <f t="shared" si="1"/>
        <v>0.17</v>
      </c>
      <c r="I11" s="350">
        <f t="shared" si="2"/>
        <v>0.85</v>
      </c>
      <c r="J11" s="331" t="str">
        <f t="shared" si="59"/>
        <v/>
      </c>
      <c r="K11" s="331" t="str">
        <f t="shared" si="60"/>
        <v/>
      </c>
      <c r="L11" s="91"/>
      <c r="M11" s="392"/>
      <c r="N11" s="548" t="str">
        <f t="shared" si="4"/>
        <v/>
      </c>
      <c r="O11" s="532" t="str">
        <f t="shared" si="44"/>
        <v/>
      </c>
      <c r="P11" s="532" t="str">
        <f t="shared" si="45"/>
        <v/>
      </c>
      <c r="Q11" s="532" t="str">
        <f t="shared" si="46"/>
        <v/>
      </c>
      <c r="R11" s="1158"/>
      <c r="S11" s="331" t="str">
        <f t="shared" si="5"/>
        <v>100A-L4</v>
      </c>
      <c r="T11" s="89" t="str">
        <f t="shared" si="47"/>
        <v>MDS-570</v>
      </c>
      <c r="U11" s="89">
        <f t="shared" si="48"/>
        <v>850</v>
      </c>
      <c r="V11" s="346">
        <f t="shared" si="6"/>
        <v>1.2750000000000001</v>
      </c>
      <c r="W11" s="351">
        <f t="shared" si="7"/>
        <v>0.17</v>
      </c>
      <c r="X11" s="350">
        <f t="shared" si="8"/>
        <v>0.85</v>
      </c>
      <c r="Y11" s="331" t="str">
        <f t="shared" si="9"/>
        <v>SKIP</v>
      </c>
      <c r="Z11" s="331" t="str">
        <f t="shared" si="10"/>
        <v>SKIP</v>
      </c>
      <c r="AA11" s="91"/>
      <c r="AB11" s="392"/>
      <c r="AC11" s="548" t="str">
        <f t="shared" si="11"/>
        <v/>
      </c>
      <c r="AD11" s="532" t="str">
        <f t="shared" si="12"/>
        <v/>
      </c>
      <c r="AE11" s="532" t="str">
        <f t="shared" si="13"/>
        <v/>
      </c>
      <c r="AF11" s="532" t="str">
        <f t="shared" si="49"/>
        <v/>
      </c>
      <c r="AG11" s="1158"/>
      <c r="AH11" s="331" t="str">
        <f t="shared" si="14"/>
        <v>100A-L4</v>
      </c>
      <c r="AI11" s="89" t="str">
        <f t="shared" si="50"/>
        <v>MDS-570</v>
      </c>
      <c r="AJ11" s="89">
        <f t="shared" si="51"/>
        <v>850</v>
      </c>
      <c r="AK11" s="346">
        <f t="shared" si="15"/>
        <v>1.2750000000000001</v>
      </c>
      <c r="AL11" s="351">
        <f t="shared" si="16"/>
        <v>0.17</v>
      </c>
      <c r="AM11" s="350">
        <f t="shared" si="17"/>
        <v>0.85</v>
      </c>
      <c r="AN11" s="331" t="str">
        <f t="shared" si="18"/>
        <v/>
      </c>
      <c r="AO11" s="331" t="str">
        <f t="shared" si="19"/>
        <v/>
      </c>
      <c r="AP11" s="91"/>
      <c r="AQ11" s="392"/>
      <c r="AR11" s="548" t="str">
        <f t="shared" si="20"/>
        <v/>
      </c>
      <c r="AS11" s="532" t="str">
        <f t="shared" si="21"/>
        <v/>
      </c>
      <c r="AT11" s="532" t="str">
        <f t="shared" si="22"/>
        <v/>
      </c>
      <c r="AU11" s="532" t="str">
        <f t="shared" si="52"/>
        <v/>
      </c>
      <c r="AV11" s="1158"/>
      <c r="AW11" s="331" t="str">
        <f t="shared" si="23"/>
        <v>100A-L4</v>
      </c>
      <c r="AX11" s="89" t="str">
        <f t="shared" si="53"/>
        <v>MDS-570</v>
      </c>
      <c r="AY11" s="89">
        <f t="shared" si="54"/>
        <v>850</v>
      </c>
      <c r="AZ11" s="346">
        <f t="shared" si="24"/>
        <v>1.2750000000000001</v>
      </c>
      <c r="BA11" s="351">
        <f t="shared" si="25"/>
        <v>0.17</v>
      </c>
      <c r="BB11" s="350">
        <f t="shared" si="26"/>
        <v>0.85</v>
      </c>
      <c r="BC11" s="331" t="str">
        <f t="shared" si="27"/>
        <v>SKIP</v>
      </c>
      <c r="BD11" s="331" t="str">
        <f t="shared" si="28"/>
        <v>SKIP</v>
      </c>
      <c r="BE11" s="91"/>
      <c r="BF11" s="392"/>
      <c r="BG11" s="548" t="str">
        <f t="shared" si="29"/>
        <v/>
      </c>
      <c r="BH11" s="532" t="str">
        <f t="shared" si="30"/>
        <v/>
      </c>
      <c r="BI11" s="532" t="str">
        <f t="shared" si="31"/>
        <v/>
      </c>
      <c r="BJ11" s="532" t="str">
        <f t="shared" si="55"/>
        <v/>
      </c>
      <c r="BK11" s="1158"/>
      <c r="BL11" s="331" t="str">
        <f t="shared" si="32"/>
        <v>100A-L4</v>
      </c>
      <c r="BM11" s="89" t="str">
        <f t="shared" si="56"/>
        <v>MDS-570</v>
      </c>
      <c r="BN11" s="89">
        <f t="shared" si="57"/>
        <v>850</v>
      </c>
      <c r="BO11" s="346">
        <f t="shared" si="33"/>
        <v>1.2750000000000001</v>
      </c>
      <c r="BP11" s="351">
        <f t="shared" si="34"/>
        <v>0.17</v>
      </c>
      <c r="BQ11" s="350">
        <f t="shared" si="35"/>
        <v>0.85</v>
      </c>
      <c r="BR11" s="331" t="str">
        <f t="shared" si="36"/>
        <v/>
      </c>
      <c r="BS11" s="331" t="str">
        <f t="shared" si="37"/>
        <v/>
      </c>
      <c r="BT11" s="91"/>
      <c r="BU11" s="392"/>
      <c r="BV11" s="548" t="str">
        <f t="shared" si="38"/>
        <v/>
      </c>
      <c r="BW11" s="532" t="str">
        <f t="shared" si="39"/>
        <v/>
      </c>
      <c r="BX11" s="532" t="str">
        <f t="shared" si="40"/>
        <v/>
      </c>
      <c r="BY11" s="532" t="str">
        <f t="shared" si="58"/>
        <v/>
      </c>
    </row>
    <row r="12" spans="1:77" ht="18.75">
      <c r="A12" s="427" t="s">
        <v>132</v>
      </c>
      <c r="B12" s="821" t="s">
        <v>458</v>
      </c>
      <c r="C12" s="1156" t="s">
        <v>30</v>
      </c>
      <c r="D12" s="331" t="str">
        <f t="shared" si="41"/>
        <v>100B-L4</v>
      </c>
      <c r="E12" s="89" t="str">
        <f>VLOOKUP($A12,'OP Info'!$C$4:$H$62,4,FALSE)</f>
        <v>MDS-570</v>
      </c>
      <c r="F12" s="89">
        <f>VLOOKUP($A12,'OP Info'!$C$4:$H$62,3,FALSE)</f>
        <v>850</v>
      </c>
      <c r="G12" s="346">
        <f t="shared" si="0"/>
        <v>1.2750000000000001</v>
      </c>
      <c r="H12" s="351">
        <f t="shared" si="1"/>
        <v>0.17</v>
      </c>
      <c r="I12" s="350">
        <f t="shared" si="2"/>
        <v>0.85</v>
      </c>
      <c r="J12" s="331" t="str">
        <f t="shared" si="59"/>
        <v/>
      </c>
      <c r="K12" s="331" t="str">
        <f t="shared" si="60"/>
        <v/>
      </c>
      <c r="L12" s="91"/>
      <c r="M12" s="392"/>
      <c r="N12" s="548" t="str">
        <f t="shared" si="4"/>
        <v/>
      </c>
      <c r="O12" s="532" t="str">
        <f t="shared" si="44"/>
        <v/>
      </c>
      <c r="P12" s="532" t="str">
        <f t="shared" si="45"/>
        <v/>
      </c>
      <c r="Q12" s="532" t="str">
        <f t="shared" si="46"/>
        <v/>
      </c>
      <c r="R12" s="1158" t="s">
        <v>30</v>
      </c>
      <c r="S12" s="331" t="str">
        <f t="shared" si="5"/>
        <v>100B-L4</v>
      </c>
      <c r="T12" s="89" t="str">
        <f t="shared" si="47"/>
        <v>MDS-570</v>
      </c>
      <c r="U12" s="89">
        <f t="shared" si="48"/>
        <v>850</v>
      </c>
      <c r="V12" s="346">
        <f t="shared" si="6"/>
        <v>1.2750000000000001</v>
      </c>
      <c r="W12" s="351">
        <f t="shared" si="7"/>
        <v>0.17</v>
      </c>
      <c r="X12" s="350">
        <f t="shared" si="8"/>
        <v>0.85</v>
      </c>
      <c r="Y12" s="331" t="str">
        <f t="shared" si="9"/>
        <v>SKIP</v>
      </c>
      <c r="Z12" s="331" t="str">
        <f t="shared" si="10"/>
        <v>SKIP</v>
      </c>
      <c r="AA12" s="91"/>
      <c r="AB12" s="392"/>
      <c r="AC12" s="548" t="str">
        <f t="shared" si="11"/>
        <v/>
      </c>
      <c r="AD12" s="532" t="str">
        <f t="shared" si="12"/>
        <v/>
      </c>
      <c r="AE12" s="532" t="str">
        <f t="shared" si="13"/>
        <v/>
      </c>
      <c r="AF12" s="532" t="str">
        <f t="shared" si="49"/>
        <v/>
      </c>
      <c r="AG12" s="1158" t="s">
        <v>30</v>
      </c>
      <c r="AH12" s="331" t="str">
        <f t="shared" si="14"/>
        <v>100B-L4</v>
      </c>
      <c r="AI12" s="89" t="str">
        <f t="shared" si="50"/>
        <v>MDS-570</v>
      </c>
      <c r="AJ12" s="89">
        <f t="shared" si="51"/>
        <v>850</v>
      </c>
      <c r="AK12" s="346">
        <f t="shared" si="15"/>
        <v>1.2750000000000001</v>
      </c>
      <c r="AL12" s="351">
        <f t="shared" si="16"/>
        <v>0.17</v>
      </c>
      <c r="AM12" s="350">
        <f t="shared" si="17"/>
        <v>0.85</v>
      </c>
      <c r="AN12" s="331" t="str">
        <f t="shared" si="18"/>
        <v/>
      </c>
      <c r="AO12" s="331" t="str">
        <f t="shared" si="19"/>
        <v/>
      </c>
      <c r="AP12" s="91"/>
      <c r="AQ12" s="392"/>
      <c r="AR12" s="548" t="str">
        <f t="shared" si="20"/>
        <v/>
      </c>
      <c r="AS12" s="532" t="str">
        <f t="shared" si="21"/>
        <v/>
      </c>
      <c r="AT12" s="532" t="str">
        <f t="shared" si="22"/>
        <v/>
      </c>
      <c r="AU12" s="532" t="str">
        <f t="shared" si="52"/>
        <v/>
      </c>
      <c r="AV12" s="1158" t="s">
        <v>30</v>
      </c>
      <c r="AW12" s="331" t="str">
        <f t="shared" si="23"/>
        <v>100B-L4</v>
      </c>
      <c r="AX12" s="89" t="str">
        <f t="shared" si="53"/>
        <v>MDS-570</v>
      </c>
      <c r="AY12" s="89">
        <f t="shared" si="54"/>
        <v>850</v>
      </c>
      <c r="AZ12" s="346">
        <f t="shared" si="24"/>
        <v>1.2750000000000001</v>
      </c>
      <c r="BA12" s="351">
        <f t="shared" si="25"/>
        <v>0.17</v>
      </c>
      <c r="BB12" s="350">
        <f t="shared" si="26"/>
        <v>0.85</v>
      </c>
      <c r="BC12" s="331" t="str">
        <f t="shared" si="27"/>
        <v>SKIP</v>
      </c>
      <c r="BD12" s="331" t="str">
        <f t="shared" si="28"/>
        <v>SKIP</v>
      </c>
      <c r="BE12" s="91"/>
      <c r="BF12" s="392"/>
      <c r="BG12" s="548" t="str">
        <f t="shared" si="29"/>
        <v/>
      </c>
      <c r="BH12" s="532" t="str">
        <f t="shared" si="30"/>
        <v/>
      </c>
      <c r="BI12" s="532" t="str">
        <f t="shared" si="31"/>
        <v/>
      </c>
      <c r="BJ12" s="532" t="str">
        <f t="shared" si="55"/>
        <v/>
      </c>
      <c r="BK12" s="1158" t="s">
        <v>30</v>
      </c>
      <c r="BL12" s="331" t="str">
        <f t="shared" si="32"/>
        <v>100B-L4</v>
      </c>
      <c r="BM12" s="89" t="str">
        <f t="shared" si="56"/>
        <v>MDS-570</v>
      </c>
      <c r="BN12" s="89">
        <f t="shared" si="57"/>
        <v>850</v>
      </c>
      <c r="BO12" s="346">
        <f t="shared" si="33"/>
        <v>1.2750000000000001</v>
      </c>
      <c r="BP12" s="351">
        <f t="shared" si="34"/>
        <v>0.17</v>
      </c>
      <c r="BQ12" s="350">
        <f t="shared" si="35"/>
        <v>0.85</v>
      </c>
      <c r="BR12" s="331" t="str">
        <f t="shared" si="36"/>
        <v/>
      </c>
      <c r="BS12" s="331" t="str">
        <f t="shared" si="37"/>
        <v/>
      </c>
      <c r="BT12" s="91"/>
      <c r="BU12" s="392"/>
      <c r="BV12" s="548" t="str">
        <f t="shared" si="38"/>
        <v/>
      </c>
      <c r="BW12" s="532" t="str">
        <f t="shared" si="39"/>
        <v/>
      </c>
      <c r="BX12" s="532" t="str">
        <f t="shared" si="40"/>
        <v/>
      </c>
      <c r="BY12" s="532" t="str">
        <f t="shared" si="58"/>
        <v/>
      </c>
    </row>
    <row r="13" spans="1:77" ht="18.75">
      <c r="A13" s="427" t="s">
        <v>95</v>
      </c>
      <c r="B13" s="821" t="s">
        <v>457</v>
      </c>
      <c r="C13" s="1156"/>
      <c r="D13" s="331" t="str">
        <f t="shared" si="41"/>
        <v>10-L5</v>
      </c>
      <c r="E13" s="89" t="str">
        <f>VLOOKUP($A13,'OP Info'!$C$4:$H$62,4,FALSE)</f>
        <v>GTS-120</v>
      </c>
      <c r="F13" s="89">
        <f>VLOOKUP($A13,'OP Info'!$C$4:$H$62,3,FALSE)</f>
        <v>575</v>
      </c>
      <c r="G13" s="346">
        <f t="shared" si="0"/>
        <v>0.86250000000000004</v>
      </c>
      <c r="H13" s="351">
        <f t="shared" si="1"/>
        <v>0.115</v>
      </c>
      <c r="I13" s="350">
        <f t="shared" si="2"/>
        <v>0.57500000000000007</v>
      </c>
      <c r="J13" s="331" t="str">
        <f t="shared" ref="J13:J21" si="61">IF($B13=D$2,"","SKIP")</f>
        <v>SKIP</v>
      </c>
      <c r="K13" s="331" t="str">
        <f t="shared" ref="K13:K21" si="62">IF($B13=D$2,"","SKIP")</f>
        <v>SKIP</v>
      </c>
      <c r="L13" s="91"/>
      <c r="M13" s="392"/>
      <c r="N13" s="548" t="str">
        <f t="shared" si="4"/>
        <v/>
      </c>
      <c r="O13" s="532" t="str">
        <f t="shared" si="44"/>
        <v/>
      </c>
      <c r="P13" s="532" t="str">
        <f t="shared" si="45"/>
        <v/>
      </c>
      <c r="Q13" s="532" t="str">
        <f t="shared" si="46"/>
        <v/>
      </c>
      <c r="R13" s="1158"/>
      <c r="S13" s="331" t="str">
        <f t="shared" si="5"/>
        <v>10-L5</v>
      </c>
      <c r="T13" s="89" t="str">
        <f t="shared" si="47"/>
        <v>GTS-120</v>
      </c>
      <c r="U13" s="89">
        <f t="shared" si="48"/>
        <v>575</v>
      </c>
      <c r="V13" s="346">
        <f t="shared" si="6"/>
        <v>0.86250000000000004</v>
      </c>
      <c r="W13" s="351">
        <f t="shared" si="7"/>
        <v>0.115</v>
      </c>
      <c r="X13" s="350">
        <f t="shared" si="8"/>
        <v>0.57500000000000007</v>
      </c>
      <c r="Y13" s="331" t="str">
        <f t="shared" si="9"/>
        <v/>
      </c>
      <c r="Z13" s="331" t="str">
        <f t="shared" si="10"/>
        <v/>
      </c>
      <c r="AA13" s="91"/>
      <c r="AB13" s="392"/>
      <c r="AC13" s="548" t="str">
        <f t="shared" si="11"/>
        <v/>
      </c>
      <c r="AD13" s="532" t="str">
        <f t="shared" si="12"/>
        <v/>
      </c>
      <c r="AE13" s="532" t="str">
        <f t="shared" si="13"/>
        <v/>
      </c>
      <c r="AF13" s="532" t="str">
        <f t="shared" si="49"/>
        <v/>
      </c>
      <c r="AG13" s="1158"/>
      <c r="AH13" s="331" t="str">
        <f t="shared" si="14"/>
        <v>10-L5</v>
      </c>
      <c r="AI13" s="89" t="str">
        <f t="shared" si="50"/>
        <v>GTS-120</v>
      </c>
      <c r="AJ13" s="89">
        <f t="shared" si="51"/>
        <v>575</v>
      </c>
      <c r="AK13" s="346">
        <f t="shared" si="15"/>
        <v>0.86250000000000004</v>
      </c>
      <c r="AL13" s="351">
        <f t="shared" si="16"/>
        <v>0.115</v>
      </c>
      <c r="AM13" s="350">
        <f t="shared" si="17"/>
        <v>0.57500000000000007</v>
      </c>
      <c r="AN13" s="331" t="str">
        <f t="shared" si="18"/>
        <v>SKIP</v>
      </c>
      <c r="AO13" s="331" t="str">
        <f t="shared" si="19"/>
        <v>SKIP</v>
      </c>
      <c r="AP13" s="91"/>
      <c r="AQ13" s="392"/>
      <c r="AR13" s="548" t="str">
        <f t="shared" si="20"/>
        <v/>
      </c>
      <c r="AS13" s="532" t="str">
        <f t="shared" si="21"/>
        <v/>
      </c>
      <c r="AT13" s="532" t="str">
        <f t="shared" si="22"/>
        <v/>
      </c>
      <c r="AU13" s="532" t="str">
        <f t="shared" si="52"/>
        <v/>
      </c>
      <c r="AV13" s="1158"/>
      <c r="AW13" s="331" t="str">
        <f t="shared" si="23"/>
        <v>10-L5</v>
      </c>
      <c r="AX13" s="89" t="str">
        <f t="shared" si="53"/>
        <v>GTS-120</v>
      </c>
      <c r="AY13" s="89">
        <f t="shared" si="54"/>
        <v>575</v>
      </c>
      <c r="AZ13" s="346">
        <f t="shared" si="24"/>
        <v>0.86250000000000004</v>
      </c>
      <c r="BA13" s="351">
        <f t="shared" si="25"/>
        <v>0.115</v>
      </c>
      <c r="BB13" s="350">
        <f t="shared" si="26"/>
        <v>0.57500000000000007</v>
      </c>
      <c r="BC13" s="331" t="str">
        <f t="shared" si="27"/>
        <v/>
      </c>
      <c r="BD13" s="331" t="str">
        <f t="shared" si="28"/>
        <v/>
      </c>
      <c r="BE13" s="91"/>
      <c r="BF13" s="392"/>
      <c r="BG13" s="548" t="str">
        <f t="shared" si="29"/>
        <v/>
      </c>
      <c r="BH13" s="532" t="str">
        <f t="shared" si="30"/>
        <v/>
      </c>
      <c r="BI13" s="532" t="str">
        <f t="shared" si="31"/>
        <v/>
      </c>
      <c r="BJ13" s="532" t="str">
        <f t="shared" si="55"/>
        <v/>
      </c>
      <c r="BK13" s="1158"/>
      <c r="BL13" s="331" t="str">
        <f t="shared" si="32"/>
        <v>10-L5</v>
      </c>
      <c r="BM13" s="89" t="str">
        <f t="shared" si="56"/>
        <v>GTS-120</v>
      </c>
      <c r="BN13" s="89">
        <f t="shared" si="57"/>
        <v>575</v>
      </c>
      <c r="BO13" s="346">
        <f t="shared" si="33"/>
        <v>0.86250000000000004</v>
      </c>
      <c r="BP13" s="351">
        <f t="shared" si="34"/>
        <v>0.115</v>
      </c>
      <c r="BQ13" s="350">
        <f t="shared" si="35"/>
        <v>0.57500000000000007</v>
      </c>
      <c r="BR13" s="331" t="str">
        <f t="shared" si="36"/>
        <v>SKIP</v>
      </c>
      <c r="BS13" s="331" t="str">
        <f t="shared" si="37"/>
        <v>SKIP</v>
      </c>
      <c r="BT13" s="91"/>
      <c r="BU13" s="392"/>
      <c r="BV13" s="548" t="str">
        <f t="shared" si="38"/>
        <v/>
      </c>
      <c r="BW13" s="532" t="str">
        <f t="shared" si="39"/>
        <v/>
      </c>
      <c r="BX13" s="532" t="str">
        <f t="shared" si="40"/>
        <v/>
      </c>
      <c r="BY13" s="532" t="str">
        <f t="shared" si="58"/>
        <v/>
      </c>
    </row>
    <row r="14" spans="1:77" ht="18.75">
      <c r="A14" s="427" t="s">
        <v>97</v>
      </c>
      <c r="B14" s="821" t="s">
        <v>457</v>
      </c>
      <c r="C14" s="1156"/>
      <c r="D14" s="331" t="str">
        <f t="shared" si="41"/>
        <v>20-L5</v>
      </c>
      <c r="E14" s="89" t="str">
        <f>VLOOKUP($A14,'OP Info'!$C$4:$H$62,4,FALSE)</f>
        <v>GTS-120</v>
      </c>
      <c r="F14" s="89">
        <f>VLOOKUP($A14,'OP Info'!$C$4:$H$62,3,FALSE)</f>
        <v>630</v>
      </c>
      <c r="G14" s="346">
        <f t="shared" si="0"/>
        <v>0.94500000000000006</v>
      </c>
      <c r="H14" s="351">
        <f t="shared" si="1"/>
        <v>0.126</v>
      </c>
      <c r="I14" s="350">
        <f t="shared" si="2"/>
        <v>0.63</v>
      </c>
      <c r="J14" s="331" t="str">
        <f t="shared" si="61"/>
        <v>SKIP</v>
      </c>
      <c r="K14" s="331" t="str">
        <f t="shared" si="62"/>
        <v>SKIP</v>
      </c>
      <c r="L14" s="91"/>
      <c r="M14" s="392"/>
      <c r="N14" s="548" t="str">
        <f t="shared" si="4"/>
        <v/>
      </c>
      <c r="O14" s="532" t="str">
        <f t="shared" si="44"/>
        <v/>
      </c>
      <c r="P14" s="532" t="str">
        <f t="shared" si="45"/>
        <v/>
      </c>
      <c r="Q14" s="532" t="str">
        <f t="shared" si="46"/>
        <v/>
      </c>
      <c r="R14" s="1158"/>
      <c r="S14" s="331" t="str">
        <f t="shared" si="5"/>
        <v>20-L5</v>
      </c>
      <c r="T14" s="89" t="str">
        <f t="shared" si="47"/>
        <v>GTS-120</v>
      </c>
      <c r="U14" s="89">
        <f t="shared" si="48"/>
        <v>630</v>
      </c>
      <c r="V14" s="346">
        <f t="shared" si="6"/>
        <v>0.94500000000000006</v>
      </c>
      <c r="W14" s="351">
        <f t="shared" si="7"/>
        <v>0.126</v>
      </c>
      <c r="X14" s="350">
        <f t="shared" si="8"/>
        <v>0.63</v>
      </c>
      <c r="Y14" s="331" t="str">
        <f t="shared" si="9"/>
        <v/>
      </c>
      <c r="Z14" s="331" t="str">
        <f t="shared" si="10"/>
        <v/>
      </c>
      <c r="AA14" s="91"/>
      <c r="AB14" s="392"/>
      <c r="AC14" s="548" t="str">
        <f t="shared" si="11"/>
        <v/>
      </c>
      <c r="AD14" s="532" t="str">
        <f t="shared" si="12"/>
        <v/>
      </c>
      <c r="AE14" s="532" t="str">
        <f t="shared" si="13"/>
        <v/>
      </c>
      <c r="AF14" s="532" t="str">
        <f t="shared" si="49"/>
        <v/>
      </c>
      <c r="AG14" s="1158"/>
      <c r="AH14" s="331" t="str">
        <f t="shared" si="14"/>
        <v>20-L5</v>
      </c>
      <c r="AI14" s="89" t="str">
        <f t="shared" si="50"/>
        <v>GTS-120</v>
      </c>
      <c r="AJ14" s="89">
        <f t="shared" si="51"/>
        <v>630</v>
      </c>
      <c r="AK14" s="346">
        <f t="shared" si="15"/>
        <v>0.94500000000000006</v>
      </c>
      <c r="AL14" s="351">
        <f t="shared" si="16"/>
        <v>0.126</v>
      </c>
      <c r="AM14" s="350">
        <f t="shared" si="17"/>
        <v>0.63</v>
      </c>
      <c r="AN14" s="331" t="str">
        <f t="shared" si="18"/>
        <v>SKIP</v>
      </c>
      <c r="AO14" s="331" t="str">
        <f t="shared" si="19"/>
        <v>SKIP</v>
      </c>
      <c r="AP14" s="91"/>
      <c r="AQ14" s="392"/>
      <c r="AR14" s="548" t="str">
        <f t="shared" si="20"/>
        <v/>
      </c>
      <c r="AS14" s="532" t="str">
        <f t="shared" si="21"/>
        <v/>
      </c>
      <c r="AT14" s="532" t="str">
        <f t="shared" si="22"/>
        <v/>
      </c>
      <c r="AU14" s="532" t="str">
        <f t="shared" si="52"/>
        <v/>
      </c>
      <c r="AV14" s="1158"/>
      <c r="AW14" s="331" t="str">
        <f t="shared" si="23"/>
        <v>20-L5</v>
      </c>
      <c r="AX14" s="89" t="str">
        <f t="shared" si="53"/>
        <v>GTS-120</v>
      </c>
      <c r="AY14" s="89">
        <f t="shared" si="54"/>
        <v>630</v>
      </c>
      <c r="AZ14" s="346">
        <f t="shared" si="24"/>
        <v>0.94500000000000006</v>
      </c>
      <c r="BA14" s="351">
        <f t="shared" si="25"/>
        <v>0.126</v>
      </c>
      <c r="BB14" s="350">
        <f t="shared" si="26"/>
        <v>0.63</v>
      </c>
      <c r="BC14" s="331" t="str">
        <f t="shared" si="27"/>
        <v/>
      </c>
      <c r="BD14" s="331" t="str">
        <f t="shared" si="28"/>
        <v/>
      </c>
      <c r="BE14" s="91"/>
      <c r="BF14" s="392"/>
      <c r="BG14" s="548" t="str">
        <f t="shared" si="29"/>
        <v/>
      </c>
      <c r="BH14" s="532" t="str">
        <f t="shared" si="30"/>
        <v/>
      </c>
      <c r="BI14" s="532" t="str">
        <f t="shared" si="31"/>
        <v/>
      </c>
      <c r="BJ14" s="532" t="str">
        <f t="shared" si="55"/>
        <v/>
      </c>
      <c r="BK14" s="1158"/>
      <c r="BL14" s="331" t="str">
        <f t="shared" si="32"/>
        <v>20-L5</v>
      </c>
      <c r="BM14" s="89" t="str">
        <f t="shared" si="56"/>
        <v>GTS-120</v>
      </c>
      <c r="BN14" s="89">
        <f t="shared" si="57"/>
        <v>630</v>
      </c>
      <c r="BO14" s="346">
        <f t="shared" si="33"/>
        <v>0.94500000000000006</v>
      </c>
      <c r="BP14" s="351">
        <f t="shared" si="34"/>
        <v>0.126</v>
      </c>
      <c r="BQ14" s="350">
        <f t="shared" si="35"/>
        <v>0.63</v>
      </c>
      <c r="BR14" s="331" t="str">
        <f t="shared" si="36"/>
        <v>SKIP</v>
      </c>
      <c r="BS14" s="331" t="str">
        <f t="shared" si="37"/>
        <v>SKIP</v>
      </c>
      <c r="BT14" s="91"/>
      <c r="BU14" s="392"/>
      <c r="BV14" s="548" t="str">
        <f t="shared" si="38"/>
        <v/>
      </c>
      <c r="BW14" s="532" t="str">
        <f t="shared" si="39"/>
        <v/>
      </c>
      <c r="BX14" s="532" t="str">
        <f t="shared" si="40"/>
        <v/>
      </c>
      <c r="BY14" s="532" t="str">
        <f t="shared" si="58"/>
        <v/>
      </c>
    </row>
    <row r="15" spans="1:77" ht="18.75">
      <c r="A15" s="427" t="s">
        <v>99</v>
      </c>
      <c r="B15" s="821" t="s">
        <v>457</v>
      </c>
      <c r="C15" s="1156"/>
      <c r="D15" s="331" t="str">
        <f t="shared" si="41"/>
        <v>30-L5</v>
      </c>
      <c r="E15" s="89" t="str">
        <f>VLOOKUP($A15,'OP Info'!$C$4:$H$62,4,FALSE)</f>
        <v>GTS-120</v>
      </c>
      <c r="F15" s="89">
        <f>VLOOKUP($A15,'OP Info'!$C$4:$H$62,3,FALSE)</f>
        <v>630</v>
      </c>
      <c r="G15" s="346">
        <f t="shared" ref="G15:G30" si="63">F15*0.0015</f>
        <v>0.94500000000000006</v>
      </c>
      <c r="H15" s="351">
        <f t="shared" ref="H15:H30" si="64">F15*0.0002</f>
        <v>0.126</v>
      </c>
      <c r="I15" s="350">
        <f t="shared" ref="I15:I30" si="65">F15*0.001</f>
        <v>0.63</v>
      </c>
      <c r="J15" s="331" t="str">
        <f t="shared" si="61"/>
        <v>SKIP</v>
      </c>
      <c r="K15" s="331" t="str">
        <f t="shared" si="62"/>
        <v>SKIP</v>
      </c>
      <c r="L15" s="91"/>
      <c r="M15" s="392"/>
      <c r="N15" s="548" t="str">
        <f t="shared" si="4"/>
        <v/>
      </c>
      <c r="O15" s="532" t="str">
        <f t="shared" si="44"/>
        <v/>
      </c>
      <c r="P15" s="532" t="str">
        <f t="shared" si="45"/>
        <v/>
      </c>
      <c r="Q15" s="532" t="str">
        <f t="shared" si="46"/>
        <v/>
      </c>
      <c r="R15" s="1158"/>
      <c r="S15" s="331" t="str">
        <f t="shared" si="5"/>
        <v>30-L5</v>
      </c>
      <c r="T15" s="89" t="str">
        <f t="shared" si="47"/>
        <v>GTS-120</v>
      </c>
      <c r="U15" s="89">
        <f t="shared" si="48"/>
        <v>630</v>
      </c>
      <c r="V15" s="346">
        <f t="shared" si="6"/>
        <v>0.94500000000000006</v>
      </c>
      <c r="W15" s="351">
        <f t="shared" si="7"/>
        <v>0.126</v>
      </c>
      <c r="X15" s="350">
        <f t="shared" si="8"/>
        <v>0.63</v>
      </c>
      <c r="Y15" s="331" t="str">
        <f t="shared" si="9"/>
        <v/>
      </c>
      <c r="Z15" s="331" t="str">
        <f t="shared" si="10"/>
        <v/>
      </c>
      <c r="AA15" s="91"/>
      <c r="AB15" s="392"/>
      <c r="AC15" s="548" t="str">
        <f t="shared" si="11"/>
        <v/>
      </c>
      <c r="AD15" s="532" t="str">
        <f t="shared" si="12"/>
        <v/>
      </c>
      <c r="AE15" s="532" t="str">
        <f t="shared" si="13"/>
        <v/>
      </c>
      <c r="AF15" s="532" t="str">
        <f t="shared" si="49"/>
        <v/>
      </c>
      <c r="AG15" s="1158"/>
      <c r="AH15" s="331" t="str">
        <f t="shared" si="14"/>
        <v>30-L5</v>
      </c>
      <c r="AI15" s="89" t="str">
        <f t="shared" si="50"/>
        <v>GTS-120</v>
      </c>
      <c r="AJ15" s="89">
        <f t="shared" si="51"/>
        <v>630</v>
      </c>
      <c r="AK15" s="346">
        <f t="shared" si="15"/>
        <v>0.94500000000000006</v>
      </c>
      <c r="AL15" s="351">
        <f t="shared" si="16"/>
        <v>0.126</v>
      </c>
      <c r="AM15" s="350">
        <f t="shared" si="17"/>
        <v>0.63</v>
      </c>
      <c r="AN15" s="331" t="str">
        <f t="shared" si="18"/>
        <v>SKIP</v>
      </c>
      <c r="AO15" s="331" t="str">
        <f t="shared" si="19"/>
        <v>SKIP</v>
      </c>
      <c r="AP15" s="91"/>
      <c r="AQ15" s="392"/>
      <c r="AR15" s="548" t="str">
        <f t="shared" si="20"/>
        <v/>
      </c>
      <c r="AS15" s="532" t="str">
        <f t="shared" si="21"/>
        <v/>
      </c>
      <c r="AT15" s="532" t="str">
        <f t="shared" si="22"/>
        <v/>
      </c>
      <c r="AU15" s="532" t="str">
        <f t="shared" si="52"/>
        <v/>
      </c>
      <c r="AV15" s="1158"/>
      <c r="AW15" s="331" t="str">
        <f t="shared" si="23"/>
        <v>30-L5</v>
      </c>
      <c r="AX15" s="89" t="str">
        <f t="shared" si="53"/>
        <v>GTS-120</v>
      </c>
      <c r="AY15" s="89">
        <f t="shared" si="54"/>
        <v>630</v>
      </c>
      <c r="AZ15" s="346">
        <f t="shared" si="24"/>
        <v>0.94500000000000006</v>
      </c>
      <c r="BA15" s="351">
        <f t="shared" si="25"/>
        <v>0.126</v>
      </c>
      <c r="BB15" s="350">
        <f t="shared" si="26"/>
        <v>0.63</v>
      </c>
      <c r="BC15" s="331" t="str">
        <f t="shared" si="27"/>
        <v/>
      </c>
      <c r="BD15" s="331" t="str">
        <f t="shared" si="28"/>
        <v/>
      </c>
      <c r="BE15" s="91"/>
      <c r="BF15" s="392"/>
      <c r="BG15" s="548" t="str">
        <f t="shared" si="29"/>
        <v/>
      </c>
      <c r="BH15" s="532" t="str">
        <f t="shared" si="30"/>
        <v/>
      </c>
      <c r="BI15" s="532" t="str">
        <f t="shared" si="31"/>
        <v/>
      </c>
      <c r="BJ15" s="532" t="str">
        <f t="shared" si="55"/>
        <v/>
      </c>
      <c r="BK15" s="1158"/>
      <c r="BL15" s="331" t="str">
        <f t="shared" si="32"/>
        <v>30-L5</v>
      </c>
      <c r="BM15" s="89" t="str">
        <f t="shared" si="56"/>
        <v>GTS-120</v>
      </c>
      <c r="BN15" s="89">
        <f t="shared" si="57"/>
        <v>630</v>
      </c>
      <c r="BO15" s="346">
        <f t="shared" si="33"/>
        <v>0.94500000000000006</v>
      </c>
      <c r="BP15" s="351">
        <f t="shared" si="34"/>
        <v>0.126</v>
      </c>
      <c r="BQ15" s="350">
        <f t="shared" si="35"/>
        <v>0.63</v>
      </c>
      <c r="BR15" s="331" t="str">
        <f t="shared" si="36"/>
        <v>SKIP</v>
      </c>
      <c r="BS15" s="331" t="str">
        <f t="shared" si="37"/>
        <v>SKIP</v>
      </c>
      <c r="BT15" s="91"/>
      <c r="BU15" s="392"/>
      <c r="BV15" s="548" t="str">
        <f t="shared" si="38"/>
        <v/>
      </c>
      <c r="BW15" s="532" t="str">
        <f t="shared" si="39"/>
        <v/>
      </c>
      <c r="BX15" s="532" t="str">
        <f t="shared" si="40"/>
        <v/>
      </c>
      <c r="BY15" s="532" t="str">
        <f t="shared" si="58"/>
        <v/>
      </c>
    </row>
    <row r="16" spans="1:77" ht="18.75">
      <c r="A16" s="427" t="s">
        <v>101</v>
      </c>
      <c r="B16" s="821" t="s">
        <v>457</v>
      </c>
      <c r="C16" s="1156" t="s">
        <v>30</v>
      </c>
      <c r="D16" s="331" t="str">
        <f t="shared" si="41"/>
        <v>50 A/B-L5</v>
      </c>
      <c r="E16" s="89" t="str">
        <f>VLOOKUP($A16,'OP Info'!$C$4:$H$62,4,FALSE)</f>
        <v>AQ-YB</v>
      </c>
      <c r="F16" s="89">
        <f>VLOOKUP($A16,'OP Info'!$C$4:$H$62,3,FALSE)</f>
        <v>3300</v>
      </c>
      <c r="G16" s="346">
        <f t="shared" si="63"/>
        <v>4.95</v>
      </c>
      <c r="H16" s="351">
        <f t="shared" si="64"/>
        <v>0.66</v>
      </c>
      <c r="I16" s="350">
        <f t="shared" si="65"/>
        <v>3.3000000000000003</v>
      </c>
      <c r="J16" s="331" t="str">
        <f t="shared" si="61"/>
        <v>SKIP</v>
      </c>
      <c r="K16" s="331" t="str">
        <f t="shared" si="62"/>
        <v>SKIP</v>
      </c>
      <c r="L16" s="91"/>
      <c r="M16" s="392"/>
      <c r="N16" s="548" t="str">
        <f t="shared" si="4"/>
        <v/>
      </c>
      <c r="O16" s="532" t="str">
        <f t="shared" si="44"/>
        <v/>
      </c>
      <c r="P16" s="532" t="str">
        <f t="shared" si="45"/>
        <v/>
      </c>
      <c r="Q16" s="532" t="str">
        <f t="shared" si="46"/>
        <v/>
      </c>
      <c r="R16" s="1158" t="s">
        <v>30</v>
      </c>
      <c r="S16" s="331" t="str">
        <f t="shared" si="5"/>
        <v>50 A/B-L5</v>
      </c>
      <c r="T16" s="89" t="str">
        <f t="shared" si="47"/>
        <v>AQ-YB</v>
      </c>
      <c r="U16" s="89">
        <f t="shared" si="48"/>
        <v>3300</v>
      </c>
      <c r="V16" s="346">
        <f t="shared" si="6"/>
        <v>4.95</v>
      </c>
      <c r="W16" s="351">
        <f t="shared" si="7"/>
        <v>0.66</v>
      </c>
      <c r="X16" s="350">
        <f t="shared" si="8"/>
        <v>3.3000000000000003</v>
      </c>
      <c r="Y16" s="331" t="str">
        <f t="shared" si="9"/>
        <v/>
      </c>
      <c r="Z16" s="331" t="str">
        <f t="shared" si="10"/>
        <v/>
      </c>
      <c r="AA16" s="91"/>
      <c r="AB16" s="392"/>
      <c r="AC16" s="548" t="str">
        <f t="shared" si="11"/>
        <v/>
      </c>
      <c r="AD16" s="532" t="str">
        <f t="shared" si="12"/>
        <v/>
      </c>
      <c r="AE16" s="532" t="str">
        <f t="shared" si="13"/>
        <v/>
      </c>
      <c r="AF16" s="532" t="str">
        <f t="shared" si="49"/>
        <v/>
      </c>
      <c r="AG16" s="1158" t="s">
        <v>30</v>
      </c>
      <c r="AH16" s="331" t="str">
        <f t="shared" si="14"/>
        <v>50 A/B-L5</v>
      </c>
      <c r="AI16" s="89" t="str">
        <f t="shared" si="50"/>
        <v>AQ-YB</v>
      </c>
      <c r="AJ16" s="89">
        <f t="shared" si="51"/>
        <v>3300</v>
      </c>
      <c r="AK16" s="346">
        <f t="shared" si="15"/>
        <v>4.95</v>
      </c>
      <c r="AL16" s="351">
        <f t="shared" si="16"/>
        <v>0.66</v>
      </c>
      <c r="AM16" s="350">
        <f t="shared" si="17"/>
        <v>3.3000000000000003</v>
      </c>
      <c r="AN16" s="331" t="str">
        <f t="shared" si="18"/>
        <v>SKIP</v>
      </c>
      <c r="AO16" s="331" t="str">
        <f t="shared" si="19"/>
        <v>SKIP</v>
      </c>
      <c r="AP16" s="91"/>
      <c r="AQ16" s="392"/>
      <c r="AR16" s="548" t="str">
        <f t="shared" si="20"/>
        <v/>
      </c>
      <c r="AS16" s="532" t="str">
        <f t="shared" si="21"/>
        <v/>
      </c>
      <c r="AT16" s="532" t="str">
        <f t="shared" si="22"/>
        <v/>
      </c>
      <c r="AU16" s="532" t="str">
        <f t="shared" si="52"/>
        <v/>
      </c>
      <c r="AV16" s="1158" t="s">
        <v>30</v>
      </c>
      <c r="AW16" s="331" t="str">
        <f t="shared" si="23"/>
        <v>50 A/B-L5</v>
      </c>
      <c r="AX16" s="89" t="str">
        <f t="shared" si="53"/>
        <v>AQ-YB</v>
      </c>
      <c r="AY16" s="89">
        <f t="shared" si="54"/>
        <v>3300</v>
      </c>
      <c r="AZ16" s="346">
        <f t="shared" si="24"/>
        <v>4.95</v>
      </c>
      <c r="BA16" s="351">
        <f t="shared" si="25"/>
        <v>0.66</v>
      </c>
      <c r="BB16" s="350">
        <f t="shared" si="26"/>
        <v>3.3000000000000003</v>
      </c>
      <c r="BC16" s="331" t="str">
        <f t="shared" si="27"/>
        <v/>
      </c>
      <c r="BD16" s="331" t="str">
        <f t="shared" si="28"/>
        <v/>
      </c>
      <c r="BE16" s="91"/>
      <c r="BF16" s="392"/>
      <c r="BG16" s="548" t="str">
        <f t="shared" si="29"/>
        <v/>
      </c>
      <c r="BH16" s="532" t="str">
        <f t="shared" si="30"/>
        <v/>
      </c>
      <c r="BI16" s="532" t="str">
        <f t="shared" si="31"/>
        <v/>
      </c>
      <c r="BJ16" s="532" t="str">
        <f t="shared" si="55"/>
        <v/>
      </c>
      <c r="BK16" s="1158" t="s">
        <v>30</v>
      </c>
      <c r="BL16" s="331" t="str">
        <f t="shared" si="32"/>
        <v>50 A/B-L5</v>
      </c>
      <c r="BM16" s="89" t="str">
        <f t="shared" si="56"/>
        <v>AQ-YB</v>
      </c>
      <c r="BN16" s="89">
        <f t="shared" si="57"/>
        <v>3300</v>
      </c>
      <c r="BO16" s="346">
        <f t="shared" si="33"/>
        <v>4.95</v>
      </c>
      <c r="BP16" s="351">
        <f t="shared" si="34"/>
        <v>0.66</v>
      </c>
      <c r="BQ16" s="350">
        <f t="shared" si="35"/>
        <v>3.3000000000000003</v>
      </c>
      <c r="BR16" s="331" t="str">
        <f t="shared" si="36"/>
        <v>SKIP</v>
      </c>
      <c r="BS16" s="331" t="str">
        <f t="shared" si="37"/>
        <v>SKIP</v>
      </c>
      <c r="BT16" s="91"/>
      <c r="BU16" s="392"/>
      <c r="BV16" s="548" t="str">
        <f t="shared" si="38"/>
        <v/>
      </c>
      <c r="BW16" s="532" t="str">
        <f t="shared" si="39"/>
        <v/>
      </c>
      <c r="BX16" s="532" t="str">
        <f t="shared" si="40"/>
        <v/>
      </c>
      <c r="BY16" s="532" t="str">
        <f t="shared" si="58"/>
        <v/>
      </c>
    </row>
    <row r="17" spans="1:77" ht="18.75">
      <c r="A17" s="427" t="s">
        <v>103</v>
      </c>
      <c r="B17" s="821" t="s">
        <v>457</v>
      </c>
      <c r="C17" s="1156"/>
      <c r="D17" s="331" t="str">
        <f t="shared" si="41"/>
        <v>70-L5</v>
      </c>
      <c r="E17" s="89" t="str">
        <f>VLOOKUP($A17,'OP Info'!$C$4:$H$62,4,FALSE)</f>
        <v>GTS-120</v>
      </c>
      <c r="F17" s="89">
        <f>VLOOKUP($A17,'OP Info'!$C$4:$H$62,3,FALSE)</f>
        <v>630</v>
      </c>
      <c r="G17" s="346">
        <f t="shared" si="63"/>
        <v>0.94500000000000006</v>
      </c>
      <c r="H17" s="351">
        <f t="shared" si="64"/>
        <v>0.126</v>
      </c>
      <c r="I17" s="350">
        <f t="shared" si="65"/>
        <v>0.63</v>
      </c>
      <c r="J17" s="331" t="str">
        <f t="shared" si="61"/>
        <v>SKIP</v>
      </c>
      <c r="K17" s="331" t="str">
        <f t="shared" si="62"/>
        <v>SKIP</v>
      </c>
      <c r="L17" s="91"/>
      <c r="M17" s="392"/>
      <c r="N17" s="548" t="str">
        <f t="shared" si="4"/>
        <v/>
      </c>
      <c r="O17" s="532" t="str">
        <f t="shared" si="44"/>
        <v/>
      </c>
      <c r="P17" s="532" t="str">
        <f t="shared" si="45"/>
        <v/>
      </c>
      <c r="Q17" s="532" t="str">
        <f t="shared" si="46"/>
        <v/>
      </c>
      <c r="R17" s="1158"/>
      <c r="S17" s="331" t="str">
        <f t="shared" si="5"/>
        <v>70-L5</v>
      </c>
      <c r="T17" s="89" t="str">
        <f t="shared" si="47"/>
        <v>GTS-120</v>
      </c>
      <c r="U17" s="89">
        <f t="shared" si="48"/>
        <v>630</v>
      </c>
      <c r="V17" s="346">
        <f t="shared" si="6"/>
        <v>0.94500000000000006</v>
      </c>
      <c r="W17" s="351">
        <f t="shared" si="7"/>
        <v>0.126</v>
      </c>
      <c r="X17" s="350">
        <f t="shared" si="8"/>
        <v>0.63</v>
      </c>
      <c r="Y17" s="331" t="str">
        <f t="shared" si="9"/>
        <v/>
      </c>
      <c r="Z17" s="331" t="str">
        <f t="shared" si="10"/>
        <v/>
      </c>
      <c r="AA17" s="91"/>
      <c r="AB17" s="392"/>
      <c r="AC17" s="548" t="str">
        <f t="shared" si="11"/>
        <v/>
      </c>
      <c r="AD17" s="532" t="str">
        <f t="shared" si="12"/>
        <v/>
      </c>
      <c r="AE17" s="532" t="str">
        <f t="shared" si="13"/>
        <v/>
      </c>
      <c r="AF17" s="532" t="str">
        <f t="shared" si="49"/>
        <v/>
      </c>
      <c r="AG17" s="1158"/>
      <c r="AH17" s="331" t="str">
        <f t="shared" si="14"/>
        <v>70-L5</v>
      </c>
      <c r="AI17" s="89" t="str">
        <f t="shared" si="50"/>
        <v>GTS-120</v>
      </c>
      <c r="AJ17" s="89">
        <f t="shared" si="51"/>
        <v>630</v>
      </c>
      <c r="AK17" s="346">
        <f t="shared" si="15"/>
        <v>0.94500000000000006</v>
      </c>
      <c r="AL17" s="351">
        <f t="shared" si="16"/>
        <v>0.126</v>
      </c>
      <c r="AM17" s="350">
        <f t="shared" si="17"/>
        <v>0.63</v>
      </c>
      <c r="AN17" s="331" t="str">
        <f t="shared" si="18"/>
        <v>SKIP</v>
      </c>
      <c r="AO17" s="331" t="str">
        <f t="shared" si="19"/>
        <v>SKIP</v>
      </c>
      <c r="AP17" s="91"/>
      <c r="AQ17" s="392"/>
      <c r="AR17" s="548" t="str">
        <f t="shared" si="20"/>
        <v/>
      </c>
      <c r="AS17" s="532" t="str">
        <f t="shared" si="21"/>
        <v/>
      </c>
      <c r="AT17" s="532" t="str">
        <f t="shared" si="22"/>
        <v/>
      </c>
      <c r="AU17" s="532" t="str">
        <f t="shared" si="52"/>
        <v/>
      </c>
      <c r="AV17" s="1158"/>
      <c r="AW17" s="331" t="str">
        <f t="shared" si="23"/>
        <v>70-L5</v>
      </c>
      <c r="AX17" s="89" t="str">
        <f t="shared" si="53"/>
        <v>GTS-120</v>
      </c>
      <c r="AY17" s="89">
        <f t="shared" si="54"/>
        <v>630</v>
      </c>
      <c r="AZ17" s="346">
        <f t="shared" si="24"/>
        <v>0.94500000000000006</v>
      </c>
      <c r="BA17" s="351">
        <f t="shared" si="25"/>
        <v>0.126</v>
      </c>
      <c r="BB17" s="350">
        <f t="shared" si="26"/>
        <v>0.63</v>
      </c>
      <c r="BC17" s="331" t="str">
        <f t="shared" si="27"/>
        <v/>
      </c>
      <c r="BD17" s="331" t="str">
        <f t="shared" si="28"/>
        <v/>
      </c>
      <c r="BE17" s="91"/>
      <c r="BF17" s="392"/>
      <c r="BG17" s="548" t="str">
        <f t="shared" si="29"/>
        <v/>
      </c>
      <c r="BH17" s="532" t="str">
        <f t="shared" si="30"/>
        <v/>
      </c>
      <c r="BI17" s="532" t="str">
        <f t="shared" si="31"/>
        <v/>
      </c>
      <c r="BJ17" s="532" t="str">
        <f t="shared" si="55"/>
        <v/>
      </c>
      <c r="BK17" s="1158"/>
      <c r="BL17" s="331" t="str">
        <f t="shared" si="32"/>
        <v>70-L5</v>
      </c>
      <c r="BM17" s="89" t="str">
        <f t="shared" si="56"/>
        <v>GTS-120</v>
      </c>
      <c r="BN17" s="89">
        <f t="shared" si="57"/>
        <v>630</v>
      </c>
      <c r="BO17" s="346">
        <f t="shared" si="33"/>
        <v>0.94500000000000006</v>
      </c>
      <c r="BP17" s="351">
        <f t="shared" si="34"/>
        <v>0.126</v>
      </c>
      <c r="BQ17" s="350">
        <f t="shared" si="35"/>
        <v>0.63</v>
      </c>
      <c r="BR17" s="331" t="str">
        <f t="shared" si="36"/>
        <v>SKIP</v>
      </c>
      <c r="BS17" s="331" t="str">
        <f t="shared" si="37"/>
        <v>SKIP</v>
      </c>
      <c r="BT17" s="91"/>
      <c r="BU17" s="392"/>
      <c r="BV17" s="548" t="str">
        <f t="shared" si="38"/>
        <v/>
      </c>
      <c r="BW17" s="532" t="str">
        <f t="shared" si="39"/>
        <v/>
      </c>
      <c r="BX17" s="532" t="str">
        <f t="shared" si="40"/>
        <v/>
      </c>
      <c r="BY17" s="532" t="str">
        <f t="shared" si="58"/>
        <v/>
      </c>
    </row>
    <row r="18" spans="1:77" ht="18.75">
      <c r="A18" s="427" t="s">
        <v>106</v>
      </c>
      <c r="B18" s="821" t="s">
        <v>457</v>
      </c>
      <c r="C18" s="1156"/>
      <c r="D18" s="331" t="str">
        <f t="shared" si="41"/>
        <v>80-L5</v>
      </c>
      <c r="E18" s="89" t="str">
        <f>VLOOKUP($A18,'OP Info'!$C$4:$H$62,4,FALSE)</f>
        <v>GTS-120</v>
      </c>
      <c r="F18" s="89">
        <f>VLOOKUP($A18,'OP Info'!$C$4:$H$62,3,FALSE)</f>
        <v>630</v>
      </c>
      <c r="G18" s="346">
        <f t="shared" si="63"/>
        <v>0.94500000000000006</v>
      </c>
      <c r="H18" s="351">
        <f t="shared" si="64"/>
        <v>0.126</v>
      </c>
      <c r="I18" s="350">
        <f t="shared" si="65"/>
        <v>0.63</v>
      </c>
      <c r="J18" s="331" t="str">
        <f t="shared" si="61"/>
        <v>SKIP</v>
      </c>
      <c r="K18" s="331" t="str">
        <f t="shared" si="62"/>
        <v>SKIP</v>
      </c>
      <c r="L18" s="91"/>
      <c r="M18" s="392"/>
      <c r="N18" s="548" t="str">
        <f t="shared" si="4"/>
        <v/>
      </c>
      <c r="O18" s="532" t="str">
        <f t="shared" si="44"/>
        <v/>
      </c>
      <c r="P18" s="532" t="str">
        <f t="shared" si="45"/>
        <v/>
      </c>
      <c r="Q18" s="532" t="str">
        <f t="shared" si="46"/>
        <v/>
      </c>
      <c r="R18" s="1158"/>
      <c r="S18" s="331" t="str">
        <f t="shared" si="5"/>
        <v>80-L5</v>
      </c>
      <c r="T18" s="89" t="str">
        <f t="shared" si="47"/>
        <v>GTS-120</v>
      </c>
      <c r="U18" s="89">
        <f t="shared" si="48"/>
        <v>630</v>
      </c>
      <c r="V18" s="346">
        <f t="shared" si="6"/>
        <v>0.94500000000000006</v>
      </c>
      <c r="W18" s="351">
        <f t="shared" si="7"/>
        <v>0.126</v>
      </c>
      <c r="X18" s="350">
        <f t="shared" si="8"/>
        <v>0.63</v>
      </c>
      <c r="Y18" s="331" t="str">
        <f t="shared" si="9"/>
        <v/>
      </c>
      <c r="Z18" s="331" t="str">
        <f t="shared" si="10"/>
        <v/>
      </c>
      <c r="AA18" s="91"/>
      <c r="AB18" s="392"/>
      <c r="AC18" s="548" t="str">
        <f t="shared" si="11"/>
        <v/>
      </c>
      <c r="AD18" s="532" t="str">
        <f t="shared" si="12"/>
        <v/>
      </c>
      <c r="AE18" s="532" t="str">
        <f t="shared" si="13"/>
        <v/>
      </c>
      <c r="AF18" s="532" t="str">
        <f t="shared" si="49"/>
        <v/>
      </c>
      <c r="AG18" s="1158"/>
      <c r="AH18" s="331" t="str">
        <f t="shared" si="14"/>
        <v>80-L5</v>
      </c>
      <c r="AI18" s="89" t="str">
        <f t="shared" si="50"/>
        <v>GTS-120</v>
      </c>
      <c r="AJ18" s="89">
        <f t="shared" si="51"/>
        <v>630</v>
      </c>
      <c r="AK18" s="346">
        <f t="shared" si="15"/>
        <v>0.94500000000000006</v>
      </c>
      <c r="AL18" s="351">
        <f t="shared" si="16"/>
        <v>0.126</v>
      </c>
      <c r="AM18" s="350">
        <f t="shared" si="17"/>
        <v>0.63</v>
      </c>
      <c r="AN18" s="331" t="str">
        <f t="shared" si="18"/>
        <v>SKIP</v>
      </c>
      <c r="AO18" s="331" t="str">
        <f t="shared" si="19"/>
        <v>SKIP</v>
      </c>
      <c r="AP18" s="91"/>
      <c r="AQ18" s="392"/>
      <c r="AR18" s="548" t="str">
        <f t="shared" si="20"/>
        <v/>
      </c>
      <c r="AS18" s="532" t="str">
        <f t="shared" si="21"/>
        <v/>
      </c>
      <c r="AT18" s="532" t="str">
        <f t="shared" si="22"/>
        <v/>
      </c>
      <c r="AU18" s="532" t="str">
        <f t="shared" si="52"/>
        <v/>
      </c>
      <c r="AV18" s="1158"/>
      <c r="AW18" s="331" t="str">
        <f t="shared" si="23"/>
        <v>80-L5</v>
      </c>
      <c r="AX18" s="89" t="str">
        <f t="shared" si="53"/>
        <v>GTS-120</v>
      </c>
      <c r="AY18" s="89">
        <f t="shared" si="54"/>
        <v>630</v>
      </c>
      <c r="AZ18" s="346">
        <f t="shared" si="24"/>
        <v>0.94500000000000006</v>
      </c>
      <c r="BA18" s="351">
        <f t="shared" si="25"/>
        <v>0.126</v>
      </c>
      <c r="BB18" s="350">
        <f t="shared" si="26"/>
        <v>0.63</v>
      </c>
      <c r="BC18" s="331" t="str">
        <f t="shared" si="27"/>
        <v/>
      </c>
      <c r="BD18" s="331" t="str">
        <f t="shared" si="28"/>
        <v/>
      </c>
      <c r="BE18" s="91"/>
      <c r="BF18" s="392"/>
      <c r="BG18" s="548" t="str">
        <f t="shared" si="29"/>
        <v/>
      </c>
      <c r="BH18" s="532" t="str">
        <f t="shared" si="30"/>
        <v/>
      </c>
      <c r="BI18" s="532" t="str">
        <f t="shared" si="31"/>
        <v/>
      </c>
      <c r="BJ18" s="532" t="str">
        <f t="shared" si="55"/>
        <v/>
      </c>
      <c r="BK18" s="1158"/>
      <c r="BL18" s="331" t="str">
        <f t="shared" si="32"/>
        <v>80-L5</v>
      </c>
      <c r="BM18" s="89" t="str">
        <f t="shared" si="56"/>
        <v>GTS-120</v>
      </c>
      <c r="BN18" s="89">
        <f t="shared" si="57"/>
        <v>630</v>
      </c>
      <c r="BO18" s="346">
        <f t="shared" si="33"/>
        <v>0.94500000000000006</v>
      </c>
      <c r="BP18" s="351">
        <f t="shared" si="34"/>
        <v>0.126</v>
      </c>
      <c r="BQ18" s="350">
        <f t="shared" si="35"/>
        <v>0.63</v>
      </c>
      <c r="BR18" s="331" t="str">
        <f t="shared" si="36"/>
        <v>SKIP</v>
      </c>
      <c r="BS18" s="331" t="str">
        <f t="shared" si="37"/>
        <v>SKIP</v>
      </c>
      <c r="BT18" s="91"/>
      <c r="BU18" s="392"/>
      <c r="BV18" s="548" t="str">
        <f t="shared" si="38"/>
        <v/>
      </c>
      <c r="BW18" s="532" t="str">
        <f t="shared" si="39"/>
        <v/>
      </c>
      <c r="BX18" s="532" t="str">
        <f t="shared" si="40"/>
        <v/>
      </c>
      <c r="BY18" s="532" t="str">
        <f t="shared" si="58"/>
        <v/>
      </c>
    </row>
    <row r="19" spans="1:77" ht="18.75">
      <c r="A19" s="427" t="s">
        <v>109</v>
      </c>
      <c r="B19" s="821" t="s">
        <v>457</v>
      </c>
      <c r="C19" s="1156"/>
      <c r="D19" s="331" t="str">
        <f t="shared" si="41"/>
        <v>90-L5</v>
      </c>
      <c r="E19" s="89" t="str">
        <f>VLOOKUP($A19,'OP Info'!$C$4:$H$62,4,FALSE)</f>
        <v>GTS-120</v>
      </c>
      <c r="F19" s="89">
        <f>VLOOKUP($A19,'OP Info'!$C$4:$H$62,3,FALSE)</f>
        <v>690</v>
      </c>
      <c r="G19" s="346">
        <f t="shared" si="63"/>
        <v>1.0349999999999999</v>
      </c>
      <c r="H19" s="351">
        <f t="shared" si="64"/>
        <v>0.13800000000000001</v>
      </c>
      <c r="I19" s="350">
        <f t="shared" si="65"/>
        <v>0.69000000000000006</v>
      </c>
      <c r="J19" s="331" t="str">
        <f t="shared" si="61"/>
        <v>SKIP</v>
      </c>
      <c r="K19" s="331" t="str">
        <f t="shared" si="62"/>
        <v>SKIP</v>
      </c>
      <c r="L19" s="91"/>
      <c r="M19" s="392"/>
      <c r="N19" s="548" t="str">
        <f t="shared" si="4"/>
        <v/>
      </c>
      <c r="O19" s="532" t="str">
        <f t="shared" si="44"/>
        <v/>
      </c>
      <c r="P19" s="532" t="str">
        <f t="shared" si="45"/>
        <v/>
      </c>
      <c r="Q19" s="532" t="str">
        <f t="shared" si="46"/>
        <v/>
      </c>
      <c r="R19" s="1158"/>
      <c r="S19" s="331" t="str">
        <f t="shared" si="5"/>
        <v>90-L5</v>
      </c>
      <c r="T19" s="89" t="str">
        <f t="shared" si="47"/>
        <v>GTS-120</v>
      </c>
      <c r="U19" s="89">
        <f t="shared" si="48"/>
        <v>690</v>
      </c>
      <c r="V19" s="346">
        <f t="shared" si="6"/>
        <v>1.0349999999999999</v>
      </c>
      <c r="W19" s="351">
        <f t="shared" si="7"/>
        <v>0.13800000000000001</v>
      </c>
      <c r="X19" s="350">
        <f t="shared" si="8"/>
        <v>0.69000000000000006</v>
      </c>
      <c r="Y19" s="331" t="str">
        <f t="shared" si="9"/>
        <v/>
      </c>
      <c r="Z19" s="331" t="str">
        <f t="shared" si="10"/>
        <v/>
      </c>
      <c r="AA19" s="91"/>
      <c r="AB19" s="392"/>
      <c r="AC19" s="548" t="str">
        <f t="shared" si="11"/>
        <v/>
      </c>
      <c r="AD19" s="532" t="str">
        <f t="shared" si="12"/>
        <v/>
      </c>
      <c r="AE19" s="532" t="str">
        <f t="shared" si="13"/>
        <v/>
      </c>
      <c r="AF19" s="532" t="str">
        <f t="shared" si="49"/>
        <v/>
      </c>
      <c r="AG19" s="1158"/>
      <c r="AH19" s="331" t="str">
        <f t="shared" si="14"/>
        <v>90-L5</v>
      </c>
      <c r="AI19" s="89" t="str">
        <f t="shared" si="50"/>
        <v>GTS-120</v>
      </c>
      <c r="AJ19" s="89">
        <f t="shared" si="51"/>
        <v>690</v>
      </c>
      <c r="AK19" s="346">
        <f t="shared" si="15"/>
        <v>1.0349999999999999</v>
      </c>
      <c r="AL19" s="351">
        <f t="shared" si="16"/>
        <v>0.13800000000000001</v>
      </c>
      <c r="AM19" s="350">
        <f t="shared" si="17"/>
        <v>0.69000000000000006</v>
      </c>
      <c r="AN19" s="331" t="str">
        <f t="shared" si="18"/>
        <v>SKIP</v>
      </c>
      <c r="AO19" s="331" t="str">
        <f t="shared" si="19"/>
        <v>SKIP</v>
      </c>
      <c r="AP19" s="91"/>
      <c r="AQ19" s="392"/>
      <c r="AR19" s="548" t="str">
        <f t="shared" si="20"/>
        <v/>
      </c>
      <c r="AS19" s="532" t="str">
        <f t="shared" si="21"/>
        <v/>
      </c>
      <c r="AT19" s="532" t="str">
        <f t="shared" si="22"/>
        <v/>
      </c>
      <c r="AU19" s="532" t="str">
        <f t="shared" si="52"/>
        <v/>
      </c>
      <c r="AV19" s="1158"/>
      <c r="AW19" s="331" t="str">
        <f t="shared" si="23"/>
        <v>90-L5</v>
      </c>
      <c r="AX19" s="89" t="str">
        <f t="shared" si="53"/>
        <v>GTS-120</v>
      </c>
      <c r="AY19" s="89">
        <f t="shared" si="54"/>
        <v>690</v>
      </c>
      <c r="AZ19" s="346">
        <f t="shared" si="24"/>
        <v>1.0349999999999999</v>
      </c>
      <c r="BA19" s="351">
        <f t="shared" si="25"/>
        <v>0.13800000000000001</v>
      </c>
      <c r="BB19" s="350">
        <f t="shared" si="26"/>
        <v>0.69000000000000006</v>
      </c>
      <c r="BC19" s="331" t="str">
        <f t="shared" si="27"/>
        <v/>
      </c>
      <c r="BD19" s="331" t="str">
        <f t="shared" si="28"/>
        <v/>
      </c>
      <c r="BE19" s="91"/>
      <c r="BF19" s="392"/>
      <c r="BG19" s="548" t="str">
        <f t="shared" si="29"/>
        <v/>
      </c>
      <c r="BH19" s="532" t="str">
        <f t="shared" si="30"/>
        <v/>
      </c>
      <c r="BI19" s="532" t="str">
        <f t="shared" si="31"/>
        <v/>
      </c>
      <c r="BJ19" s="532" t="str">
        <f t="shared" si="55"/>
        <v/>
      </c>
      <c r="BK19" s="1158"/>
      <c r="BL19" s="331" t="str">
        <f t="shared" si="32"/>
        <v>90-L5</v>
      </c>
      <c r="BM19" s="89" t="str">
        <f t="shared" si="56"/>
        <v>GTS-120</v>
      </c>
      <c r="BN19" s="89">
        <f t="shared" si="57"/>
        <v>690</v>
      </c>
      <c r="BO19" s="346">
        <f t="shared" si="33"/>
        <v>1.0349999999999999</v>
      </c>
      <c r="BP19" s="351">
        <f t="shared" si="34"/>
        <v>0.13800000000000001</v>
      </c>
      <c r="BQ19" s="350">
        <f t="shared" si="35"/>
        <v>0.69000000000000006</v>
      </c>
      <c r="BR19" s="331" t="str">
        <f t="shared" si="36"/>
        <v>SKIP</v>
      </c>
      <c r="BS19" s="331" t="str">
        <f t="shared" si="37"/>
        <v>SKIP</v>
      </c>
      <c r="BT19" s="91"/>
      <c r="BU19" s="392"/>
      <c r="BV19" s="548" t="str">
        <f t="shared" si="38"/>
        <v/>
      </c>
      <c r="BW19" s="532" t="str">
        <f t="shared" si="39"/>
        <v/>
      </c>
      <c r="BX19" s="532" t="str">
        <f t="shared" si="40"/>
        <v/>
      </c>
      <c r="BY19" s="532" t="str">
        <f t="shared" si="58"/>
        <v/>
      </c>
    </row>
    <row r="20" spans="1:77" ht="18.75">
      <c r="A20" s="427" t="s">
        <v>112</v>
      </c>
      <c r="B20" s="821" t="s">
        <v>457</v>
      </c>
      <c r="C20" s="1156" t="s">
        <v>30</v>
      </c>
      <c r="D20" s="331" t="str">
        <f t="shared" si="41"/>
        <v>100A-L5</v>
      </c>
      <c r="E20" s="89" t="str">
        <f>VLOOKUP($A20,'OP Info'!$C$4:$H$62,4,FALSE)</f>
        <v>GTS-120</v>
      </c>
      <c r="F20" s="89">
        <f>VLOOKUP($A20,'OP Info'!$C$4:$H$62,3,FALSE)</f>
        <v>850</v>
      </c>
      <c r="G20" s="346">
        <f t="shared" si="63"/>
        <v>1.2750000000000001</v>
      </c>
      <c r="H20" s="351">
        <f t="shared" si="64"/>
        <v>0.17</v>
      </c>
      <c r="I20" s="350">
        <f t="shared" si="65"/>
        <v>0.85</v>
      </c>
      <c r="J20" s="331" t="str">
        <f t="shared" si="61"/>
        <v>SKIP</v>
      </c>
      <c r="K20" s="331" t="str">
        <f t="shared" si="62"/>
        <v>SKIP</v>
      </c>
      <c r="L20" s="91"/>
      <c r="M20" s="392"/>
      <c r="N20" s="548" t="str">
        <f t="shared" si="4"/>
        <v/>
      </c>
      <c r="O20" s="532" t="str">
        <f t="shared" si="44"/>
        <v/>
      </c>
      <c r="P20" s="532" t="str">
        <f t="shared" si="45"/>
        <v/>
      </c>
      <c r="Q20" s="532" t="str">
        <f t="shared" si="46"/>
        <v/>
      </c>
      <c r="R20" s="1158" t="s">
        <v>30</v>
      </c>
      <c r="S20" s="331" t="str">
        <f t="shared" si="5"/>
        <v>100A-L5</v>
      </c>
      <c r="T20" s="89" t="str">
        <f t="shared" si="47"/>
        <v>GTS-120</v>
      </c>
      <c r="U20" s="89">
        <f t="shared" si="48"/>
        <v>850</v>
      </c>
      <c r="V20" s="346">
        <f t="shared" si="6"/>
        <v>1.2750000000000001</v>
      </c>
      <c r="W20" s="351">
        <f t="shared" si="7"/>
        <v>0.17</v>
      </c>
      <c r="X20" s="350">
        <f t="shared" si="8"/>
        <v>0.85</v>
      </c>
      <c r="Y20" s="331" t="str">
        <f t="shared" si="9"/>
        <v/>
      </c>
      <c r="Z20" s="331" t="str">
        <f t="shared" si="10"/>
        <v/>
      </c>
      <c r="AA20" s="91"/>
      <c r="AB20" s="392"/>
      <c r="AC20" s="548" t="str">
        <f t="shared" si="11"/>
        <v/>
      </c>
      <c r="AD20" s="532" t="str">
        <f t="shared" si="12"/>
        <v/>
      </c>
      <c r="AE20" s="532" t="str">
        <f t="shared" si="13"/>
        <v/>
      </c>
      <c r="AF20" s="532" t="str">
        <f t="shared" si="49"/>
        <v/>
      </c>
      <c r="AG20" s="1158" t="s">
        <v>30</v>
      </c>
      <c r="AH20" s="331" t="str">
        <f t="shared" si="14"/>
        <v>100A-L5</v>
      </c>
      <c r="AI20" s="89" t="str">
        <f t="shared" si="50"/>
        <v>GTS-120</v>
      </c>
      <c r="AJ20" s="89">
        <f t="shared" si="51"/>
        <v>850</v>
      </c>
      <c r="AK20" s="346">
        <f t="shared" si="15"/>
        <v>1.2750000000000001</v>
      </c>
      <c r="AL20" s="351">
        <f t="shared" si="16"/>
        <v>0.17</v>
      </c>
      <c r="AM20" s="350">
        <f t="shared" si="17"/>
        <v>0.85</v>
      </c>
      <c r="AN20" s="331" t="str">
        <f t="shared" si="18"/>
        <v>SKIP</v>
      </c>
      <c r="AO20" s="331" t="str">
        <f t="shared" si="19"/>
        <v>SKIP</v>
      </c>
      <c r="AP20" s="91"/>
      <c r="AQ20" s="392"/>
      <c r="AR20" s="548" t="str">
        <f t="shared" si="20"/>
        <v/>
      </c>
      <c r="AS20" s="532" t="str">
        <f t="shared" si="21"/>
        <v/>
      </c>
      <c r="AT20" s="532" t="str">
        <f t="shared" si="22"/>
        <v/>
      </c>
      <c r="AU20" s="532" t="str">
        <f t="shared" si="52"/>
        <v/>
      </c>
      <c r="AV20" s="1158" t="s">
        <v>30</v>
      </c>
      <c r="AW20" s="331" t="str">
        <f t="shared" si="23"/>
        <v>100A-L5</v>
      </c>
      <c r="AX20" s="89" t="str">
        <f t="shared" si="53"/>
        <v>GTS-120</v>
      </c>
      <c r="AY20" s="89">
        <f t="shared" si="54"/>
        <v>850</v>
      </c>
      <c r="AZ20" s="346">
        <f t="shared" si="24"/>
        <v>1.2750000000000001</v>
      </c>
      <c r="BA20" s="351">
        <f t="shared" si="25"/>
        <v>0.17</v>
      </c>
      <c r="BB20" s="350">
        <f t="shared" si="26"/>
        <v>0.85</v>
      </c>
      <c r="BC20" s="331" t="str">
        <f t="shared" si="27"/>
        <v/>
      </c>
      <c r="BD20" s="331" t="str">
        <f t="shared" si="28"/>
        <v/>
      </c>
      <c r="BE20" s="91"/>
      <c r="BF20" s="392"/>
      <c r="BG20" s="548" t="str">
        <f t="shared" si="29"/>
        <v/>
      </c>
      <c r="BH20" s="532" t="str">
        <f t="shared" si="30"/>
        <v/>
      </c>
      <c r="BI20" s="532" t="str">
        <f t="shared" si="31"/>
        <v/>
      </c>
      <c r="BJ20" s="532" t="str">
        <f t="shared" si="55"/>
        <v/>
      </c>
      <c r="BK20" s="1158" t="s">
        <v>30</v>
      </c>
      <c r="BL20" s="331" t="str">
        <f t="shared" si="32"/>
        <v>100A-L5</v>
      </c>
      <c r="BM20" s="89" t="str">
        <f t="shared" si="56"/>
        <v>GTS-120</v>
      </c>
      <c r="BN20" s="89">
        <f t="shared" si="57"/>
        <v>850</v>
      </c>
      <c r="BO20" s="346">
        <f t="shared" si="33"/>
        <v>1.2750000000000001</v>
      </c>
      <c r="BP20" s="351">
        <f t="shared" si="34"/>
        <v>0.17</v>
      </c>
      <c r="BQ20" s="350">
        <f t="shared" si="35"/>
        <v>0.85</v>
      </c>
      <c r="BR20" s="331" t="str">
        <f t="shared" si="36"/>
        <v>SKIP</v>
      </c>
      <c r="BS20" s="331" t="str">
        <f t="shared" si="37"/>
        <v>SKIP</v>
      </c>
      <c r="BT20" s="91"/>
      <c r="BU20" s="392"/>
      <c r="BV20" s="548" t="str">
        <f t="shared" si="38"/>
        <v/>
      </c>
      <c r="BW20" s="532" t="str">
        <f t="shared" si="39"/>
        <v/>
      </c>
      <c r="BX20" s="532" t="str">
        <f t="shared" si="40"/>
        <v/>
      </c>
      <c r="BY20" s="532" t="str">
        <f t="shared" si="58"/>
        <v/>
      </c>
    </row>
    <row r="21" spans="1:77" ht="18.75">
      <c r="A21" s="427" t="s">
        <v>116</v>
      </c>
      <c r="B21" s="821" t="s">
        <v>457</v>
      </c>
      <c r="C21" s="1156"/>
      <c r="D21" s="331" t="str">
        <f t="shared" si="41"/>
        <v>100B-L5</v>
      </c>
      <c r="E21" s="89" t="str">
        <f>VLOOKUP($A21,'OP Info'!$C$4:$H$62,4,FALSE)</f>
        <v>GTS-120</v>
      </c>
      <c r="F21" s="89">
        <f>VLOOKUP($A21,'OP Info'!$C$4:$H$62,3,FALSE)</f>
        <v>850</v>
      </c>
      <c r="G21" s="346">
        <f t="shared" si="63"/>
        <v>1.2750000000000001</v>
      </c>
      <c r="H21" s="351">
        <f t="shared" si="64"/>
        <v>0.17</v>
      </c>
      <c r="I21" s="350">
        <f t="shared" si="65"/>
        <v>0.85</v>
      </c>
      <c r="J21" s="331" t="str">
        <f t="shared" si="61"/>
        <v>SKIP</v>
      </c>
      <c r="K21" s="331" t="str">
        <f t="shared" si="62"/>
        <v>SKIP</v>
      </c>
      <c r="L21" s="91"/>
      <c r="M21" s="392"/>
      <c r="N21" s="548" t="str">
        <f t="shared" si="4"/>
        <v/>
      </c>
      <c r="O21" s="532" t="str">
        <f t="shared" si="44"/>
        <v/>
      </c>
      <c r="P21" s="532" t="str">
        <f t="shared" si="45"/>
        <v/>
      </c>
      <c r="Q21" s="532" t="str">
        <f t="shared" si="46"/>
        <v/>
      </c>
      <c r="R21" s="1158"/>
      <c r="S21" s="331" t="str">
        <f t="shared" si="5"/>
        <v>100B-L5</v>
      </c>
      <c r="T21" s="89" t="str">
        <f t="shared" si="47"/>
        <v>GTS-120</v>
      </c>
      <c r="U21" s="89">
        <f t="shared" si="48"/>
        <v>850</v>
      </c>
      <c r="V21" s="346">
        <f t="shared" si="6"/>
        <v>1.2750000000000001</v>
      </c>
      <c r="W21" s="351">
        <f t="shared" si="7"/>
        <v>0.17</v>
      </c>
      <c r="X21" s="350">
        <f t="shared" si="8"/>
        <v>0.85</v>
      </c>
      <c r="Y21" s="331" t="str">
        <f t="shared" si="9"/>
        <v/>
      </c>
      <c r="Z21" s="331" t="str">
        <f t="shared" si="10"/>
        <v/>
      </c>
      <c r="AA21" s="91"/>
      <c r="AB21" s="392"/>
      <c r="AC21" s="548" t="str">
        <f t="shared" si="11"/>
        <v/>
      </c>
      <c r="AD21" s="532" t="str">
        <f t="shared" si="12"/>
        <v/>
      </c>
      <c r="AE21" s="532" t="str">
        <f t="shared" si="13"/>
        <v/>
      </c>
      <c r="AF21" s="532" t="str">
        <f t="shared" si="49"/>
        <v/>
      </c>
      <c r="AG21" s="1158"/>
      <c r="AH21" s="331" t="str">
        <f t="shared" si="14"/>
        <v>100B-L5</v>
      </c>
      <c r="AI21" s="89" t="str">
        <f t="shared" si="50"/>
        <v>GTS-120</v>
      </c>
      <c r="AJ21" s="89">
        <f t="shared" si="51"/>
        <v>850</v>
      </c>
      <c r="AK21" s="346">
        <f t="shared" si="15"/>
        <v>1.2750000000000001</v>
      </c>
      <c r="AL21" s="351">
        <f t="shared" si="16"/>
        <v>0.17</v>
      </c>
      <c r="AM21" s="350">
        <f t="shared" si="17"/>
        <v>0.85</v>
      </c>
      <c r="AN21" s="331" t="str">
        <f t="shared" si="18"/>
        <v>SKIP</v>
      </c>
      <c r="AO21" s="331" t="str">
        <f t="shared" si="19"/>
        <v>SKIP</v>
      </c>
      <c r="AP21" s="91"/>
      <c r="AQ21" s="392"/>
      <c r="AR21" s="548" t="str">
        <f t="shared" si="20"/>
        <v/>
      </c>
      <c r="AS21" s="532" t="str">
        <f t="shared" si="21"/>
        <v/>
      </c>
      <c r="AT21" s="532" t="str">
        <f t="shared" si="22"/>
        <v/>
      </c>
      <c r="AU21" s="532" t="str">
        <f t="shared" si="52"/>
        <v/>
      </c>
      <c r="AV21" s="1158"/>
      <c r="AW21" s="331" t="str">
        <f t="shared" si="23"/>
        <v>100B-L5</v>
      </c>
      <c r="AX21" s="89" t="str">
        <f t="shared" si="53"/>
        <v>GTS-120</v>
      </c>
      <c r="AY21" s="89">
        <f t="shared" si="54"/>
        <v>850</v>
      </c>
      <c r="AZ21" s="346">
        <f t="shared" si="24"/>
        <v>1.2750000000000001</v>
      </c>
      <c r="BA21" s="351">
        <f t="shared" si="25"/>
        <v>0.17</v>
      </c>
      <c r="BB21" s="350">
        <f t="shared" si="26"/>
        <v>0.85</v>
      </c>
      <c r="BC21" s="331" t="str">
        <f t="shared" si="27"/>
        <v/>
      </c>
      <c r="BD21" s="331" t="str">
        <f t="shared" si="28"/>
        <v/>
      </c>
      <c r="BE21" s="91"/>
      <c r="BF21" s="392"/>
      <c r="BG21" s="548" t="str">
        <f t="shared" si="29"/>
        <v/>
      </c>
      <c r="BH21" s="532" t="str">
        <f t="shared" si="30"/>
        <v/>
      </c>
      <c r="BI21" s="532" t="str">
        <f t="shared" si="31"/>
        <v/>
      </c>
      <c r="BJ21" s="532" t="str">
        <f t="shared" si="55"/>
        <v/>
      </c>
      <c r="BK21" s="1158"/>
      <c r="BL21" s="331" t="str">
        <f t="shared" si="32"/>
        <v>100B-L5</v>
      </c>
      <c r="BM21" s="89" t="str">
        <f t="shared" si="56"/>
        <v>GTS-120</v>
      </c>
      <c r="BN21" s="89">
        <f t="shared" si="57"/>
        <v>850</v>
      </c>
      <c r="BO21" s="346">
        <f t="shared" si="33"/>
        <v>1.2750000000000001</v>
      </c>
      <c r="BP21" s="351">
        <f t="shared" si="34"/>
        <v>0.17</v>
      </c>
      <c r="BQ21" s="350">
        <f t="shared" si="35"/>
        <v>0.85</v>
      </c>
      <c r="BR21" s="331" t="str">
        <f t="shared" si="36"/>
        <v>SKIP</v>
      </c>
      <c r="BS21" s="331" t="str">
        <f t="shared" si="37"/>
        <v>SKIP</v>
      </c>
      <c r="BT21" s="91"/>
      <c r="BU21" s="392"/>
      <c r="BV21" s="548" t="str">
        <f t="shared" si="38"/>
        <v/>
      </c>
      <c r="BW21" s="532" t="str">
        <f t="shared" si="39"/>
        <v/>
      </c>
      <c r="BX21" s="532" t="str">
        <f t="shared" si="40"/>
        <v/>
      </c>
      <c r="BY21" s="532" t="str">
        <f t="shared" si="58"/>
        <v/>
      </c>
    </row>
    <row r="22" spans="1:77" ht="18.75">
      <c r="A22" s="427" t="s">
        <v>144</v>
      </c>
      <c r="B22" s="821" t="s">
        <v>458</v>
      </c>
      <c r="C22" s="1156"/>
      <c r="D22" s="331" t="str">
        <f t="shared" si="41"/>
        <v>10-L6</v>
      </c>
      <c r="E22" s="89" t="str">
        <f>VLOOKUP($A22,'OP Info'!$C$4:$H$62,4,FALSE)</f>
        <v>GTS-120</v>
      </c>
      <c r="F22" s="89">
        <f>VLOOKUP($A22,'OP Info'!$C$4:$H$62,3,FALSE)</f>
        <v>575</v>
      </c>
      <c r="G22" s="346">
        <f t="shared" si="63"/>
        <v>0.86250000000000004</v>
      </c>
      <c r="H22" s="351">
        <f t="shared" si="64"/>
        <v>0.115</v>
      </c>
      <c r="I22" s="350">
        <f t="shared" si="65"/>
        <v>0.57500000000000007</v>
      </c>
      <c r="J22" s="331" t="str">
        <f t="shared" ref="J22:J31" si="66">IF($B22=D$2,"","SKIP")</f>
        <v/>
      </c>
      <c r="K22" s="331" t="str">
        <f t="shared" ref="K22:K31" si="67">IF($B22=D$2,"","SKIP")</f>
        <v/>
      </c>
      <c r="L22" s="91"/>
      <c r="M22" s="392"/>
      <c r="N22" s="548" t="str">
        <f t="shared" si="4"/>
        <v/>
      </c>
      <c r="O22" s="532" t="str">
        <f t="shared" si="44"/>
        <v/>
      </c>
      <c r="P22" s="532" t="str">
        <f t="shared" si="45"/>
        <v/>
      </c>
      <c r="Q22" s="532" t="str">
        <f t="shared" si="46"/>
        <v/>
      </c>
      <c r="R22" s="1158"/>
      <c r="S22" s="331" t="str">
        <f t="shared" si="5"/>
        <v>10-L6</v>
      </c>
      <c r="T22" s="89" t="str">
        <f t="shared" si="47"/>
        <v>GTS-120</v>
      </c>
      <c r="U22" s="89">
        <f t="shared" si="48"/>
        <v>575</v>
      </c>
      <c r="V22" s="346">
        <f t="shared" si="6"/>
        <v>0.86250000000000004</v>
      </c>
      <c r="W22" s="351">
        <f t="shared" si="7"/>
        <v>0.115</v>
      </c>
      <c r="X22" s="350">
        <f t="shared" si="8"/>
        <v>0.57500000000000007</v>
      </c>
      <c r="Y22" s="331" t="str">
        <f t="shared" si="9"/>
        <v>SKIP</v>
      </c>
      <c r="Z22" s="331" t="str">
        <f t="shared" si="10"/>
        <v>SKIP</v>
      </c>
      <c r="AA22" s="91"/>
      <c r="AB22" s="392"/>
      <c r="AC22" s="548" t="str">
        <f t="shared" si="11"/>
        <v/>
      </c>
      <c r="AD22" s="532" t="str">
        <f t="shared" si="12"/>
        <v/>
      </c>
      <c r="AE22" s="532" t="str">
        <f t="shared" si="13"/>
        <v/>
      </c>
      <c r="AF22" s="532" t="str">
        <f t="shared" si="49"/>
        <v/>
      </c>
      <c r="AG22" s="1158"/>
      <c r="AH22" s="331" t="str">
        <f t="shared" si="14"/>
        <v>10-L6</v>
      </c>
      <c r="AI22" s="89" t="str">
        <f t="shared" si="50"/>
        <v>GTS-120</v>
      </c>
      <c r="AJ22" s="89">
        <f t="shared" si="51"/>
        <v>575</v>
      </c>
      <c r="AK22" s="346">
        <f t="shared" si="15"/>
        <v>0.86250000000000004</v>
      </c>
      <c r="AL22" s="351">
        <f t="shared" si="16"/>
        <v>0.115</v>
      </c>
      <c r="AM22" s="350">
        <f t="shared" si="17"/>
        <v>0.57500000000000007</v>
      </c>
      <c r="AN22" s="331" t="str">
        <f t="shared" si="18"/>
        <v/>
      </c>
      <c r="AO22" s="331" t="str">
        <f t="shared" si="19"/>
        <v/>
      </c>
      <c r="AP22" s="91"/>
      <c r="AQ22" s="392"/>
      <c r="AR22" s="548" t="str">
        <f t="shared" si="20"/>
        <v/>
      </c>
      <c r="AS22" s="532" t="str">
        <f t="shared" si="21"/>
        <v/>
      </c>
      <c r="AT22" s="532" t="str">
        <f t="shared" si="22"/>
        <v/>
      </c>
      <c r="AU22" s="532" t="str">
        <f t="shared" si="52"/>
        <v/>
      </c>
      <c r="AV22" s="1158"/>
      <c r="AW22" s="331" t="str">
        <f t="shared" si="23"/>
        <v>10-L6</v>
      </c>
      <c r="AX22" s="89" t="str">
        <f t="shared" si="53"/>
        <v>GTS-120</v>
      </c>
      <c r="AY22" s="89">
        <f t="shared" si="54"/>
        <v>575</v>
      </c>
      <c r="AZ22" s="346">
        <f t="shared" si="24"/>
        <v>0.86250000000000004</v>
      </c>
      <c r="BA22" s="351">
        <f t="shared" si="25"/>
        <v>0.115</v>
      </c>
      <c r="BB22" s="350">
        <f t="shared" si="26"/>
        <v>0.57500000000000007</v>
      </c>
      <c r="BC22" s="331" t="str">
        <f t="shared" si="27"/>
        <v>SKIP</v>
      </c>
      <c r="BD22" s="331" t="str">
        <f t="shared" si="28"/>
        <v>SKIP</v>
      </c>
      <c r="BE22" s="91"/>
      <c r="BF22" s="392"/>
      <c r="BG22" s="548" t="str">
        <f t="shared" si="29"/>
        <v/>
      </c>
      <c r="BH22" s="532" t="str">
        <f t="shared" si="30"/>
        <v/>
      </c>
      <c r="BI22" s="532" t="str">
        <f t="shared" si="31"/>
        <v/>
      </c>
      <c r="BJ22" s="532" t="str">
        <f t="shared" si="55"/>
        <v/>
      </c>
      <c r="BK22" s="1158"/>
      <c r="BL22" s="331" t="str">
        <f t="shared" si="32"/>
        <v>10-L6</v>
      </c>
      <c r="BM22" s="89" t="str">
        <f t="shared" si="56"/>
        <v>GTS-120</v>
      </c>
      <c r="BN22" s="89">
        <f t="shared" si="57"/>
        <v>575</v>
      </c>
      <c r="BO22" s="346">
        <f t="shared" si="33"/>
        <v>0.86250000000000004</v>
      </c>
      <c r="BP22" s="351">
        <f t="shared" si="34"/>
        <v>0.115</v>
      </c>
      <c r="BQ22" s="350">
        <f t="shared" si="35"/>
        <v>0.57500000000000007</v>
      </c>
      <c r="BR22" s="331" t="str">
        <f t="shared" si="36"/>
        <v/>
      </c>
      <c r="BS22" s="331" t="str">
        <f t="shared" si="37"/>
        <v/>
      </c>
      <c r="BT22" s="91"/>
      <c r="BU22" s="392"/>
      <c r="BV22" s="548" t="str">
        <f t="shared" si="38"/>
        <v/>
      </c>
      <c r="BW22" s="532" t="str">
        <f t="shared" si="39"/>
        <v/>
      </c>
      <c r="BX22" s="532" t="str">
        <f t="shared" si="40"/>
        <v/>
      </c>
      <c r="BY22" s="532" t="str">
        <f t="shared" si="58"/>
        <v/>
      </c>
    </row>
    <row r="23" spans="1:77" ht="18.75">
      <c r="A23" s="427" t="s">
        <v>146</v>
      </c>
      <c r="B23" s="821" t="s">
        <v>458</v>
      </c>
      <c r="C23" s="1156"/>
      <c r="D23" s="331" t="str">
        <f t="shared" si="41"/>
        <v>20-L6</v>
      </c>
      <c r="E23" s="89" t="str">
        <f>VLOOKUP($A23,'OP Info'!$C$4:$H$62,4,FALSE)</f>
        <v>GTS-120</v>
      </c>
      <c r="F23" s="89">
        <f>VLOOKUP($A23,'OP Info'!$C$4:$H$62,3,FALSE)</f>
        <v>685</v>
      </c>
      <c r="G23" s="346">
        <f t="shared" si="63"/>
        <v>1.0275000000000001</v>
      </c>
      <c r="H23" s="351">
        <f t="shared" si="64"/>
        <v>0.13700000000000001</v>
      </c>
      <c r="I23" s="350">
        <f t="shared" si="65"/>
        <v>0.68500000000000005</v>
      </c>
      <c r="J23" s="331" t="str">
        <f t="shared" si="66"/>
        <v/>
      </c>
      <c r="K23" s="331" t="str">
        <f t="shared" si="67"/>
        <v/>
      </c>
      <c r="L23" s="91"/>
      <c r="M23" s="392"/>
      <c r="N23" s="548" t="str">
        <f t="shared" si="4"/>
        <v/>
      </c>
      <c r="O23" s="532" t="str">
        <f t="shared" si="44"/>
        <v/>
      </c>
      <c r="P23" s="532" t="str">
        <f t="shared" si="45"/>
        <v/>
      </c>
      <c r="Q23" s="532" t="str">
        <f t="shared" si="46"/>
        <v/>
      </c>
      <c r="R23" s="1158"/>
      <c r="S23" s="331" t="str">
        <f t="shared" si="5"/>
        <v>20-L6</v>
      </c>
      <c r="T23" s="89" t="str">
        <f t="shared" si="47"/>
        <v>GTS-120</v>
      </c>
      <c r="U23" s="89">
        <f t="shared" si="48"/>
        <v>685</v>
      </c>
      <c r="V23" s="346">
        <f t="shared" si="6"/>
        <v>1.0275000000000001</v>
      </c>
      <c r="W23" s="351">
        <f t="shared" si="7"/>
        <v>0.13700000000000001</v>
      </c>
      <c r="X23" s="350">
        <f t="shared" si="8"/>
        <v>0.68500000000000005</v>
      </c>
      <c r="Y23" s="331" t="str">
        <f t="shared" si="9"/>
        <v>SKIP</v>
      </c>
      <c r="Z23" s="331" t="str">
        <f t="shared" si="10"/>
        <v>SKIP</v>
      </c>
      <c r="AA23" s="91"/>
      <c r="AB23" s="392"/>
      <c r="AC23" s="548" t="str">
        <f t="shared" si="11"/>
        <v/>
      </c>
      <c r="AD23" s="532" t="str">
        <f t="shared" si="12"/>
        <v/>
      </c>
      <c r="AE23" s="532" t="str">
        <f t="shared" si="13"/>
        <v/>
      </c>
      <c r="AF23" s="532" t="str">
        <f t="shared" si="49"/>
        <v/>
      </c>
      <c r="AG23" s="1158"/>
      <c r="AH23" s="331" t="str">
        <f t="shared" si="14"/>
        <v>20-L6</v>
      </c>
      <c r="AI23" s="89" t="str">
        <f t="shared" si="50"/>
        <v>GTS-120</v>
      </c>
      <c r="AJ23" s="89">
        <f t="shared" si="51"/>
        <v>685</v>
      </c>
      <c r="AK23" s="346">
        <f t="shared" si="15"/>
        <v>1.0275000000000001</v>
      </c>
      <c r="AL23" s="351">
        <f t="shared" si="16"/>
        <v>0.13700000000000001</v>
      </c>
      <c r="AM23" s="350">
        <f t="shared" si="17"/>
        <v>0.68500000000000005</v>
      </c>
      <c r="AN23" s="331" t="str">
        <f t="shared" si="18"/>
        <v/>
      </c>
      <c r="AO23" s="331" t="str">
        <f t="shared" si="19"/>
        <v/>
      </c>
      <c r="AP23" s="91"/>
      <c r="AQ23" s="392"/>
      <c r="AR23" s="548" t="str">
        <f t="shared" si="20"/>
        <v/>
      </c>
      <c r="AS23" s="532" t="str">
        <f t="shared" si="21"/>
        <v/>
      </c>
      <c r="AT23" s="532" t="str">
        <f t="shared" si="22"/>
        <v/>
      </c>
      <c r="AU23" s="532" t="str">
        <f t="shared" si="52"/>
        <v/>
      </c>
      <c r="AV23" s="1158"/>
      <c r="AW23" s="331" t="str">
        <f t="shared" si="23"/>
        <v>20-L6</v>
      </c>
      <c r="AX23" s="89" t="str">
        <f t="shared" si="53"/>
        <v>GTS-120</v>
      </c>
      <c r="AY23" s="89">
        <f t="shared" si="54"/>
        <v>685</v>
      </c>
      <c r="AZ23" s="346">
        <f t="shared" si="24"/>
        <v>1.0275000000000001</v>
      </c>
      <c r="BA23" s="351">
        <f t="shared" si="25"/>
        <v>0.13700000000000001</v>
      </c>
      <c r="BB23" s="350">
        <f t="shared" si="26"/>
        <v>0.68500000000000005</v>
      </c>
      <c r="BC23" s="331" t="str">
        <f t="shared" si="27"/>
        <v>SKIP</v>
      </c>
      <c r="BD23" s="331" t="str">
        <f t="shared" si="28"/>
        <v>SKIP</v>
      </c>
      <c r="BE23" s="91"/>
      <c r="BF23" s="392"/>
      <c r="BG23" s="548" t="str">
        <f t="shared" si="29"/>
        <v/>
      </c>
      <c r="BH23" s="532" t="str">
        <f t="shared" si="30"/>
        <v/>
      </c>
      <c r="BI23" s="532" t="str">
        <f t="shared" si="31"/>
        <v/>
      </c>
      <c r="BJ23" s="532" t="str">
        <f t="shared" si="55"/>
        <v/>
      </c>
      <c r="BK23" s="1158"/>
      <c r="BL23" s="331" t="str">
        <f t="shared" si="32"/>
        <v>20-L6</v>
      </c>
      <c r="BM23" s="89" t="str">
        <f t="shared" si="56"/>
        <v>GTS-120</v>
      </c>
      <c r="BN23" s="89">
        <f t="shared" si="57"/>
        <v>685</v>
      </c>
      <c r="BO23" s="346">
        <f t="shared" si="33"/>
        <v>1.0275000000000001</v>
      </c>
      <c r="BP23" s="351">
        <f t="shared" si="34"/>
        <v>0.13700000000000001</v>
      </c>
      <c r="BQ23" s="350">
        <f t="shared" si="35"/>
        <v>0.68500000000000005</v>
      </c>
      <c r="BR23" s="331" t="str">
        <f t="shared" si="36"/>
        <v/>
      </c>
      <c r="BS23" s="331" t="str">
        <f t="shared" si="37"/>
        <v/>
      </c>
      <c r="BT23" s="91"/>
      <c r="BU23" s="392"/>
      <c r="BV23" s="548" t="str">
        <f t="shared" si="38"/>
        <v/>
      </c>
      <c r="BW23" s="532" t="str">
        <f t="shared" si="39"/>
        <v/>
      </c>
      <c r="BX23" s="532" t="str">
        <f t="shared" si="40"/>
        <v/>
      </c>
      <c r="BY23" s="532" t="str">
        <f t="shared" si="58"/>
        <v/>
      </c>
    </row>
    <row r="24" spans="1:77" ht="18.75">
      <c r="A24" s="427" t="s">
        <v>148</v>
      </c>
      <c r="B24" s="821" t="s">
        <v>458</v>
      </c>
      <c r="C24" s="1156" t="s">
        <v>30</v>
      </c>
      <c r="D24" s="331" t="str">
        <f t="shared" si="41"/>
        <v>30-L6</v>
      </c>
      <c r="E24" s="89" t="str">
        <f>VLOOKUP($A24,'OP Info'!$C$4:$H$62,4,FALSE)</f>
        <v>GTS-120</v>
      </c>
      <c r="F24" s="89">
        <f>VLOOKUP($A24,'OP Info'!$C$4:$H$62,3,FALSE)</f>
        <v>685</v>
      </c>
      <c r="G24" s="346">
        <f t="shared" si="63"/>
        <v>1.0275000000000001</v>
      </c>
      <c r="H24" s="351">
        <f t="shared" si="64"/>
        <v>0.13700000000000001</v>
      </c>
      <c r="I24" s="350">
        <f t="shared" si="65"/>
        <v>0.68500000000000005</v>
      </c>
      <c r="J24" s="331" t="str">
        <f t="shared" si="66"/>
        <v/>
      </c>
      <c r="K24" s="331" t="str">
        <f t="shared" si="67"/>
        <v/>
      </c>
      <c r="L24" s="91"/>
      <c r="M24" s="392"/>
      <c r="N24" s="548" t="str">
        <f t="shared" si="4"/>
        <v/>
      </c>
      <c r="O24" s="532" t="str">
        <f t="shared" si="44"/>
        <v/>
      </c>
      <c r="P24" s="532" t="str">
        <f t="shared" si="45"/>
        <v/>
      </c>
      <c r="Q24" s="532" t="str">
        <f t="shared" si="46"/>
        <v/>
      </c>
      <c r="R24" s="1158" t="s">
        <v>30</v>
      </c>
      <c r="S24" s="331" t="str">
        <f t="shared" si="5"/>
        <v>30-L6</v>
      </c>
      <c r="T24" s="89" t="str">
        <f t="shared" si="47"/>
        <v>GTS-120</v>
      </c>
      <c r="U24" s="89">
        <f t="shared" si="48"/>
        <v>685</v>
      </c>
      <c r="V24" s="346">
        <f t="shared" si="6"/>
        <v>1.0275000000000001</v>
      </c>
      <c r="W24" s="351">
        <f t="shared" si="7"/>
        <v>0.13700000000000001</v>
      </c>
      <c r="X24" s="350">
        <f t="shared" si="8"/>
        <v>0.68500000000000005</v>
      </c>
      <c r="Y24" s="331" t="str">
        <f t="shared" si="9"/>
        <v>SKIP</v>
      </c>
      <c r="Z24" s="331" t="str">
        <f t="shared" si="10"/>
        <v>SKIP</v>
      </c>
      <c r="AA24" s="91"/>
      <c r="AB24" s="392"/>
      <c r="AC24" s="548" t="str">
        <f t="shared" si="11"/>
        <v/>
      </c>
      <c r="AD24" s="532" t="str">
        <f t="shared" si="12"/>
        <v/>
      </c>
      <c r="AE24" s="532" t="str">
        <f t="shared" si="13"/>
        <v/>
      </c>
      <c r="AF24" s="532" t="str">
        <f t="shared" si="49"/>
        <v/>
      </c>
      <c r="AG24" s="1158" t="s">
        <v>30</v>
      </c>
      <c r="AH24" s="331" t="str">
        <f t="shared" si="14"/>
        <v>30-L6</v>
      </c>
      <c r="AI24" s="89" t="str">
        <f t="shared" si="50"/>
        <v>GTS-120</v>
      </c>
      <c r="AJ24" s="89">
        <f t="shared" si="51"/>
        <v>685</v>
      </c>
      <c r="AK24" s="346">
        <f t="shared" si="15"/>
        <v>1.0275000000000001</v>
      </c>
      <c r="AL24" s="351">
        <f t="shared" si="16"/>
        <v>0.13700000000000001</v>
      </c>
      <c r="AM24" s="350">
        <f t="shared" si="17"/>
        <v>0.68500000000000005</v>
      </c>
      <c r="AN24" s="331" t="str">
        <f t="shared" si="18"/>
        <v/>
      </c>
      <c r="AO24" s="331" t="str">
        <f t="shared" si="19"/>
        <v/>
      </c>
      <c r="AP24" s="91"/>
      <c r="AQ24" s="392"/>
      <c r="AR24" s="548" t="str">
        <f t="shared" si="20"/>
        <v/>
      </c>
      <c r="AS24" s="532" t="str">
        <f t="shared" si="21"/>
        <v/>
      </c>
      <c r="AT24" s="532" t="str">
        <f t="shared" si="22"/>
        <v/>
      </c>
      <c r="AU24" s="532" t="str">
        <f t="shared" si="52"/>
        <v/>
      </c>
      <c r="AV24" s="1158" t="s">
        <v>30</v>
      </c>
      <c r="AW24" s="331" t="str">
        <f t="shared" si="23"/>
        <v>30-L6</v>
      </c>
      <c r="AX24" s="89" t="str">
        <f t="shared" si="53"/>
        <v>GTS-120</v>
      </c>
      <c r="AY24" s="89">
        <f t="shared" si="54"/>
        <v>685</v>
      </c>
      <c r="AZ24" s="346">
        <f t="shared" si="24"/>
        <v>1.0275000000000001</v>
      </c>
      <c r="BA24" s="351">
        <f t="shared" si="25"/>
        <v>0.13700000000000001</v>
      </c>
      <c r="BB24" s="350">
        <f t="shared" si="26"/>
        <v>0.68500000000000005</v>
      </c>
      <c r="BC24" s="331" t="str">
        <f t="shared" si="27"/>
        <v>SKIP</v>
      </c>
      <c r="BD24" s="331" t="str">
        <f t="shared" si="28"/>
        <v>SKIP</v>
      </c>
      <c r="BE24" s="91"/>
      <c r="BF24" s="392"/>
      <c r="BG24" s="548" t="str">
        <f t="shared" si="29"/>
        <v/>
      </c>
      <c r="BH24" s="532" t="str">
        <f t="shared" si="30"/>
        <v/>
      </c>
      <c r="BI24" s="532" t="str">
        <f t="shared" si="31"/>
        <v/>
      </c>
      <c r="BJ24" s="532" t="str">
        <f t="shared" si="55"/>
        <v/>
      </c>
      <c r="BK24" s="1158" t="s">
        <v>30</v>
      </c>
      <c r="BL24" s="331" t="str">
        <f t="shared" si="32"/>
        <v>30-L6</v>
      </c>
      <c r="BM24" s="89" t="str">
        <f t="shared" si="56"/>
        <v>GTS-120</v>
      </c>
      <c r="BN24" s="89">
        <f t="shared" si="57"/>
        <v>685</v>
      </c>
      <c r="BO24" s="346">
        <f t="shared" si="33"/>
        <v>1.0275000000000001</v>
      </c>
      <c r="BP24" s="351">
        <f t="shared" si="34"/>
        <v>0.13700000000000001</v>
      </c>
      <c r="BQ24" s="350">
        <f t="shared" si="35"/>
        <v>0.68500000000000005</v>
      </c>
      <c r="BR24" s="331" t="str">
        <f t="shared" si="36"/>
        <v/>
      </c>
      <c r="BS24" s="331" t="str">
        <f t="shared" si="37"/>
        <v/>
      </c>
      <c r="BT24" s="91"/>
      <c r="BU24" s="392"/>
      <c r="BV24" s="548" t="str">
        <f t="shared" si="38"/>
        <v/>
      </c>
      <c r="BW24" s="532" t="str">
        <f t="shared" si="39"/>
        <v/>
      </c>
      <c r="BX24" s="532" t="str">
        <f t="shared" si="40"/>
        <v/>
      </c>
      <c r="BY24" s="532" t="str">
        <f t="shared" si="58"/>
        <v/>
      </c>
    </row>
    <row r="25" spans="1:77" ht="18.75">
      <c r="A25" s="427" t="s">
        <v>150</v>
      </c>
      <c r="B25" s="821" t="s">
        <v>458</v>
      </c>
      <c r="C25" s="1156"/>
      <c r="D25" s="331" t="str">
        <f t="shared" si="41"/>
        <v>50 A/B-L6</v>
      </c>
      <c r="E25" s="89" t="str">
        <f>VLOOKUP($A25,'OP Info'!$C$4:$H$62,4,FALSE)</f>
        <v>AQ-YB</v>
      </c>
      <c r="F25" s="89">
        <f>VLOOKUP($A25,'OP Info'!$C$4:$H$62,3,FALSE)</f>
        <v>3300</v>
      </c>
      <c r="G25" s="346">
        <f t="shared" si="63"/>
        <v>4.95</v>
      </c>
      <c r="H25" s="351">
        <f t="shared" si="64"/>
        <v>0.66</v>
      </c>
      <c r="I25" s="350">
        <f t="shared" si="65"/>
        <v>3.3000000000000003</v>
      </c>
      <c r="J25" s="331" t="str">
        <f t="shared" si="66"/>
        <v/>
      </c>
      <c r="K25" s="331" t="str">
        <f t="shared" si="67"/>
        <v/>
      </c>
      <c r="L25" s="91"/>
      <c r="M25" s="392"/>
      <c r="N25" s="548" t="str">
        <f t="shared" si="4"/>
        <v/>
      </c>
      <c r="O25" s="532" t="str">
        <f t="shared" si="44"/>
        <v/>
      </c>
      <c r="P25" s="532" t="str">
        <f t="shared" si="45"/>
        <v/>
      </c>
      <c r="Q25" s="532" t="str">
        <f t="shared" si="46"/>
        <v/>
      </c>
      <c r="R25" s="1158"/>
      <c r="S25" s="331" t="str">
        <f t="shared" si="5"/>
        <v>50 A/B-L6</v>
      </c>
      <c r="T25" s="89" t="str">
        <f t="shared" si="47"/>
        <v>AQ-YB</v>
      </c>
      <c r="U25" s="89">
        <f t="shared" si="48"/>
        <v>3300</v>
      </c>
      <c r="V25" s="346">
        <f t="shared" si="6"/>
        <v>4.95</v>
      </c>
      <c r="W25" s="351">
        <f t="shared" si="7"/>
        <v>0.66</v>
      </c>
      <c r="X25" s="350">
        <f t="shared" si="8"/>
        <v>3.3000000000000003</v>
      </c>
      <c r="Y25" s="331" t="str">
        <f t="shared" si="9"/>
        <v>SKIP</v>
      </c>
      <c r="Z25" s="331" t="str">
        <f t="shared" si="10"/>
        <v>SKIP</v>
      </c>
      <c r="AA25" s="91"/>
      <c r="AB25" s="392"/>
      <c r="AC25" s="548" t="str">
        <f t="shared" si="11"/>
        <v/>
      </c>
      <c r="AD25" s="532" t="str">
        <f t="shared" si="12"/>
        <v/>
      </c>
      <c r="AE25" s="532" t="str">
        <f t="shared" si="13"/>
        <v/>
      </c>
      <c r="AF25" s="532" t="str">
        <f t="shared" si="49"/>
        <v/>
      </c>
      <c r="AG25" s="1158"/>
      <c r="AH25" s="331" t="str">
        <f t="shared" si="14"/>
        <v>50 A/B-L6</v>
      </c>
      <c r="AI25" s="89" t="str">
        <f t="shared" si="50"/>
        <v>AQ-YB</v>
      </c>
      <c r="AJ25" s="89">
        <f t="shared" si="51"/>
        <v>3300</v>
      </c>
      <c r="AK25" s="346">
        <f t="shared" si="15"/>
        <v>4.95</v>
      </c>
      <c r="AL25" s="351">
        <f t="shared" si="16"/>
        <v>0.66</v>
      </c>
      <c r="AM25" s="350">
        <f t="shared" si="17"/>
        <v>3.3000000000000003</v>
      </c>
      <c r="AN25" s="331" t="str">
        <f t="shared" si="18"/>
        <v/>
      </c>
      <c r="AO25" s="331" t="str">
        <f t="shared" si="19"/>
        <v/>
      </c>
      <c r="AP25" s="91"/>
      <c r="AQ25" s="392"/>
      <c r="AR25" s="548" t="str">
        <f t="shared" si="20"/>
        <v/>
      </c>
      <c r="AS25" s="532" t="str">
        <f t="shared" si="21"/>
        <v/>
      </c>
      <c r="AT25" s="532" t="str">
        <f t="shared" si="22"/>
        <v/>
      </c>
      <c r="AU25" s="532" t="str">
        <f t="shared" si="52"/>
        <v/>
      </c>
      <c r="AV25" s="1158"/>
      <c r="AW25" s="331" t="str">
        <f t="shared" si="23"/>
        <v>50 A/B-L6</v>
      </c>
      <c r="AX25" s="89" t="str">
        <f t="shared" si="53"/>
        <v>AQ-YB</v>
      </c>
      <c r="AY25" s="89">
        <f t="shared" si="54"/>
        <v>3300</v>
      </c>
      <c r="AZ25" s="346">
        <f t="shared" si="24"/>
        <v>4.95</v>
      </c>
      <c r="BA25" s="351">
        <f t="shared" si="25"/>
        <v>0.66</v>
      </c>
      <c r="BB25" s="350">
        <f t="shared" si="26"/>
        <v>3.3000000000000003</v>
      </c>
      <c r="BC25" s="331" t="str">
        <f t="shared" si="27"/>
        <v>SKIP</v>
      </c>
      <c r="BD25" s="331" t="str">
        <f t="shared" si="28"/>
        <v>SKIP</v>
      </c>
      <c r="BE25" s="91"/>
      <c r="BF25" s="392"/>
      <c r="BG25" s="548" t="str">
        <f t="shared" si="29"/>
        <v/>
      </c>
      <c r="BH25" s="532" t="str">
        <f t="shared" si="30"/>
        <v/>
      </c>
      <c r="BI25" s="532" t="str">
        <f t="shared" si="31"/>
        <v/>
      </c>
      <c r="BJ25" s="532" t="str">
        <f t="shared" si="55"/>
        <v/>
      </c>
      <c r="BK25" s="1158"/>
      <c r="BL25" s="331" t="str">
        <f t="shared" si="32"/>
        <v>50 A/B-L6</v>
      </c>
      <c r="BM25" s="89" t="str">
        <f t="shared" si="56"/>
        <v>AQ-YB</v>
      </c>
      <c r="BN25" s="89">
        <f t="shared" si="57"/>
        <v>3300</v>
      </c>
      <c r="BO25" s="346">
        <f t="shared" si="33"/>
        <v>4.95</v>
      </c>
      <c r="BP25" s="351">
        <f t="shared" si="34"/>
        <v>0.66</v>
      </c>
      <c r="BQ25" s="350">
        <f t="shared" si="35"/>
        <v>3.3000000000000003</v>
      </c>
      <c r="BR25" s="331" t="str">
        <f t="shared" si="36"/>
        <v/>
      </c>
      <c r="BS25" s="331" t="str">
        <f t="shared" si="37"/>
        <v/>
      </c>
      <c r="BT25" s="91"/>
      <c r="BU25" s="392"/>
      <c r="BV25" s="548" t="str">
        <f t="shared" si="38"/>
        <v/>
      </c>
      <c r="BW25" s="532" t="str">
        <f t="shared" si="39"/>
        <v/>
      </c>
      <c r="BX25" s="532" t="str">
        <f t="shared" si="40"/>
        <v/>
      </c>
      <c r="BY25" s="532" t="str">
        <f t="shared" si="58"/>
        <v/>
      </c>
    </row>
    <row r="26" spans="1:77" ht="18.75">
      <c r="A26" s="427" t="s">
        <v>152</v>
      </c>
      <c r="B26" s="821" t="s">
        <v>458</v>
      </c>
      <c r="C26" s="1156"/>
      <c r="D26" s="331" t="str">
        <f t="shared" si="41"/>
        <v>70-L6</v>
      </c>
      <c r="E26" s="89" t="str">
        <f>VLOOKUP($A26,'OP Info'!$C$4:$H$62,4,FALSE)</f>
        <v>GTS-120</v>
      </c>
      <c r="F26" s="89">
        <f>VLOOKUP($A26,'OP Info'!$C$4:$H$62,3,FALSE)</f>
        <v>630</v>
      </c>
      <c r="G26" s="346">
        <f t="shared" si="63"/>
        <v>0.94500000000000006</v>
      </c>
      <c r="H26" s="351">
        <f t="shared" si="64"/>
        <v>0.126</v>
      </c>
      <c r="I26" s="350">
        <f t="shared" si="65"/>
        <v>0.63</v>
      </c>
      <c r="J26" s="331" t="str">
        <f t="shared" si="66"/>
        <v/>
      </c>
      <c r="K26" s="331" t="str">
        <f t="shared" si="67"/>
        <v/>
      </c>
      <c r="L26" s="91"/>
      <c r="M26" s="392"/>
      <c r="N26" s="548" t="str">
        <f t="shared" si="4"/>
        <v/>
      </c>
      <c r="O26" s="532" t="str">
        <f t="shared" si="44"/>
        <v/>
      </c>
      <c r="P26" s="532" t="str">
        <f t="shared" si="45"/>
        <v/>
      </c>
      <c r="Q26" s="532" t="str">
        <f t="shared" si="46"/>
        <v/>
      </c>
      <c r="R26" s="1158"/>
      <c r="S26" s="331" t="str">
        <f t="shared" si="5"/>
        <v>70-L6</v>
      </c>
      <c r="T26" s="89" t="str">
        <f t="shared" si="47"/>
        <v>GTS-120</v>
      </c>
      <c r="U26" s="89">
        <f t="shared" si="48"/>
        <v>630</v>
      </c>
      <c r="V26" s="346">
        <f t="shared" si="6"/>
        <v>0.94500000000000006</v>
      </c>
      <c r="W26" s="351">
        <f t="shared" si="7"/>
        <v>0.126</v>
      </c>
      <c r="X26" s="350">
        <f t="shared" si="8"/>
        <v>0.63</v>
      </c>
      <c r="Y26" s="331" t="str">
        <f t="shared" si="9"/>
        <v>SKIP</v>
      </c>
      <c r="Z26" s="331" t="str">
        <f t="shared" si="10"/>
        <v>SKIP</v>
      </c>
      <c r="AA26" s="91"/>
      <c r="AB26" s="392"/>
      <c r="AC26" s="548" t="str">
        <f t="shared" si="11"/>
        <v/>
      </c>
      <c r="AD26" s="532" t="str">
        <f t="shared" si="12"/>
        <v/>
      </c>
      <c r="AE26" s="532" t="str">
        <f t="shared" si="13"/>
        <v/>
      </c>
      <c r="AF26" s="532" t="str">
        <f t="shared" si="49"/>
        <v/>
      </c>
      <c r="AG26" s="1158"/>
      <c r="AH26" s="331" t="str">
        <f t="shared" si="14"/>
        <v>70-L6</v>
      </c>
      <c r="AI26" s="89" t="str">
        <f t="shared" si="50"/>
        <v>GTS-120</v>
      </c>
      <c r="AJ26" s="89">
        <f t="shared" si="51"/>
        <v>630</v>
      </c>
      <c r="AK26" s="346">
        <f t="shared" si="15"/>
        <v>0.94500000000000006</v>
      </c>
      <c r="AL26" s="351">
        <f t="shared" si="16"/>
        <v>0.126</v>
      </c>
      <c r="AM26" s="350">
        <f t="shared" si="17"/>
        <v>0.63</v>
      </c>
      <c r="AN26" s="331" t="str">
        <f t="shared" si="18"/>
        <v/>
      </c>
      <c r="AO26" s="331" t="str">
        <f t="shared" si="19"/>
        <v/>
      </c>
      <c r="AP26" s="91"/>
      <c r="AQ26" s="392"/>
      <c r="AR26" s="548" t="str">
        <f t="shared" si="20"/>
        <v/>
      </c>
      <c r="AS26" s="532" t="str">
        <f t="shared" si="21"/>
        <v/>
      </c>
      <c r="AT26" s="532" t="str">
        <f t="shared" si="22"/>
        <v/>
      </c>
      <c r="AU26" s="532" t="str">
        <f t="shared" si="52"/>
        <v/>
      </c>
      <c r="AV26" s="1158"/>
      <c r="AW26" s="331" t="str">
        <f t="shared" si="23"/>
        <v>70-L6</v>
      </c>
      <c r="AX26" s="89" t="str">
        <f t="shared" si="53"/>
        <v>GTS-120</v>
      </c>
      <c r="AY26" s="89">
        <f t="shared" si="54"/>
        <v>630</v>
      </c>
      <c r="AZ26" s="346">
        <f t="shared" si="24"/>
        <v>0.94500000000000006</v>
      </c>
      <c r="BA26" s="351">
        <f t="shared" si="25"/>
        <v>0.126</v>
      </c>
      <c r="BB26" s="350">
        <f t="shared" si="26"/>
        <v>0.63</v>
      </c>
      <c r="BC26" s="331" t="str">
        <f t="shared" si="27"/>
        <v>SKIP</v>
      </c>
      <c r="BD26" s="331" t="str">
        <f t="shared" si="28"/>
        <v>SKIP</v>
      </c>
      <c r="BE26" s="91"/>
      <c r="BF26" s="392"/>
      <c r="BG26" s="548" t="str">
        <f t="shared" si="29"/>
        <v/>
      </c>
      <c r="BH26" s="532" t="str">
        <f t="shared" si="30"/>
        <v/>
      </c>
      <c r="BI26" s="532" t="str">
        <f t="shared" si="31"/>
        <v/>
      </c>
      <c r="BJ26" s="532" t="str">
        <f t="shared" si="55"/>
        <v/>
      </c>
      <c r="BK26" s="1158"/>
      <c r="BL26" s="331" t="str">
        <f t="shared" si="32"/>
        <v>70-L6</v>
      </c>
      <c r="BM26" s="89" t="str">
        <f t="shared" si="56"/>
        <v>GTS-120</v>
      </c>
      <c r="BN26" s="89">
        <f t="shared" si="57"/>
        <v>630</v>
      </c>
      <c r="BO26" s="346">
        <f t="shared" si="33"/>
        <v>0.94500000000000006</v>
      </c>
      <c r="BP26" s="351">
        <f t="shared" si="34"/>
        <v>0.126</v>
      </c>
      <c r="BQ26" s="350">
        <f t="shared" si="35"/>
        <v>0.63</v>
      </c>
      <c r="BR26" s="331" t="str">
        <f t="shared" si="36"/>
        <v/>
      </c>
      <c r="BS26" s="331" t="str">
        <f t="shared" si="37"/>
        <v/>
      </c>
      <c r="BT26" s="91"/>
      <c r="BU26" s="392"/>
      <c r="BV26" s="548" t="str">
        <f t="shared" si="38"/>
        <v/>
      </c>
      <c r="BW26" s="532" t="str">
        <f t="shared" si="39"/>
        <v/>
      </c>
      <c r="BX26" s="532" t="str">
        <f t="shared" si="40"/>
        <v/>
      </c>
      <c r="BY26" s="532" t="str">
        <f t="shared" si="58"/>
        <v/>
      </c>
    </row>
    <row r="27" spans="1:77" ht="18.75">
      <c r="A27" s="427" t="s">
        <v>154</v>
      </c>
      <c r="B27" s="821" t="s">
        <v>458</v>
      </c>
      <c r="C27" s="1156"/>
      <c r="D27" s="331" t="str">
        <f t="shared" si="41"/>
        <v>80-L6</v>
      </c>
      <c r="E27" s="89" t="str">
        <f>VLOOKUP($A27,'OP Info'!$C$4:$H$62,4,FALSE)</f>
        <v>GTS-120</v>
      </c>
      <c r="F27" s="89">
        <f>VLOOKUP($A27,'OP Info'!$C$4:$H$62,3,FALSE)</f>
        <v>630</v>
      </c>
      <c r="G27" s="346">
        <f t="shared" si="63"/>
        <v>0.94500000000000006</v>
      </c>
      <c r="H27" s="351">
        <f t="shared" si="64"/>
        <v>0.126</v>
      </c>
      <c r="I27" s="350">
        <f t="shared" si="65"/>
        <v>0.63</v>
      </c>
      <c r="J27" s="331" t="str">
        <f t="shared" si="66"/>
        <v/>
      </c>
      <c r="K27" s="331" t="str">
        <f t="shared" si="67"/>
        <v/>
      </c>
      <c r="L27" s="91"/>
      <c r="M27" s="392"/>
      <c r="N27" s="548" t="str">
        <f t="shared" si="4"/>
        <v/>
      </c>
      <c r="O27" s="532" t="str">
        <f t="shared" si="44"/>
        <v/>
      </c>
      <c r="P27" s="532" t="str">
        <f t="shared" si="45"/>
        <v/>
      </c>
      <c r="Q27" s="532" t="str">
        <f t="shared" si="46"/>
        <v/>
      </c>
      <c r="R27" s="1158"/>
      <c r="S27" s="331" t="str">
        <f t="shared" si="5"/>
        <v>80-L6</v>
      </c>
      <c r="T27" s="89" t="str">
        <f t="shared" si="47"/>
        <v>GTS-120</v>
      </c>
      <c r="U27" s="89">
        <f t="shared" si="48"/>
        <v>630</v>
      </c>
      <c r="V27" s="346">
        <f t="shared" si="6"/>
        <v>0.94500000000000006</v>
      </c>
      <c r="W27" s="351">
        <f t="shared" si="7"/>
        <v>0.126</v>
      </c>
      <c r="X27" s="350">
        <f t="shared" si="8"/>
        <v>0.63</v>
      </c>
      <c r="Y27" s="331" t="str">
        <f t="shared" si="9"/>
        <v>SKIP</v>
      </c>
      <c r="Z27" s="331" t="str">
        <f t="shared" si="10"/>
        <v>SKIP</v>
      </c>
      <c r="AA27" s="91"/>
      <c r="AB27" s="392"/>
      <c r="AC27" s="548" t="str">
        <f t="shared" si="11"/>
        <v/>
      </c>
      <c r="AD27" s="532" t="str">
        <f t="shared" si="12"/>
        <v/>
      </c>
      <c r="AE27" s="532" t="str">
        <f t="shared" si="13"/>
        <v/>
      </c>
      <c r="AF27" s="532" t="str">
        <f t="shared" si="49"/>
        <v/>
      </c>
      <c r="AG27" s="1158"/>
      <c r="AH27" s="331" t="str">
        <f t="shared" si="14"/>
        <v>80-L6</v>
      </c>
      <c r="AI27" s="89" t="str">
        <f t="shared" si="50"/>
        <v>GTS-120</v>
      </c>
      <c r="AJ27" s="89">
        <f t="shared" si="51"/>
        <v>630</v>
      </c>
      <c r="AK27" s="346">
        <f t="shared" si="15"/>
        <v>0.94500000000000006</v>
      </c>
      <c r="AL27" s="351">
        <f t="shared" si="16"/>
        <v>0.126</v>
      </c>
      <c r="AM27" s="350">
        <f t="shared" si="17"/>
        <v>0.63</v>
      </c>
      <c r="AN27" s="331" t="str">
        <f t="shared" si="18"/>
        <v/>
      </c>
      <c r="AO27" s="331" t="str">
        <f t="shared" si="19"/>
        <v/>
      </c>
      <c r="AP27" s="91"/>
      <c r="AQ27" s="392"/>
      <c r="AR27" s="548" t="str">
        <f t="shared" si="20"/>
        <v/>
      </c>
      <c r="AS27" s="532" t="str">
        <f t="shared" si="21"/>
        <v/>
      </c>
      <c r="AT27" s="532" t="str">
        <f t="shared" si="22"/>
        <v/>
      </c>
      <c r="AU27" s="532" t="str">
        <f t="shared" si="52"/>
        <v/>
      </c>
      <c r="AV27" s="1158"/>
      <c r="AW27" s="331" t="str">
        <f t="shared" si="23"/>
        <v>80-L6</v>
      </c>
      <c r="AX27" s="89" t="str">
        <f t="shared" si="53"/>
        <v>GTS-120</v>
      </c>
      <c r="AY27" s="89">
        <f t="shared" si="54"/>
        <v>630</v>
      </c>
      <c r="AZ27" s="346">
        <f t="shared" si="24"/>
        <v>0.94500000000000006</v>
      </c>
      <c r="BA27" s="351">
        <f t="shared" si="25"/>
        <v>0.126</v>
      </c>
      <c r="BB27" s="350">
        <f t="shared" si="26"/>
        <v>0.63</v>
      </c>
      <c r="BC27" s="331" t="str">
        <f t="shared" si="27"/>
        <v>SKIP</v>
      </c>
      <c r="BD27" s="331" t="str">
        <f t="shared" si="28"/>
        <v>SKIP</v>
      </c>
      <c r="BE27" s="91"/>
      <c r="BF27" s="392"/>
      <c r="BG27" s="548" t="str">
        <f t="shared" si="29"/>
        <v/>
      </c>
      <c r="BH27" s="532" t="str">
        <f t="shared" si="30"/>
        <v/>
      </c>
      <c r="BI27" s="532" t="str">
        <f t="shared" si="31"/>
        <v/>
      </c>
      <c r="BJ27" s="532" t="str">
        <f t="shared" si="55"/>
        <v/>
      </c>
      <c r="BK27" s="1158"/>
      <c r="BL27" s="331" t="str">
        <f t="shared" si="32"/>
        <v>80-L6</v>
      </c>
      <c r="BM27" s="89" t="str">
        <f t="shared" si="56"/>
        <v>GTS-120</v>
      </c>
      <c r="BN27" s="89">
        <f t="shared" si="57"/>
        <v>630</v>
      </c>
      <c r="BO27" s="346">
        <f t="shared" si="33"/>
        <v>0.94500000000000006</v>
      </c>
      <c r="BP27" s="351">
        <f t="shared" si="34"/>
        <v>0.126</v>
      </c>
      <c r="BQ27" s="350">
        <f t="shared" si="35"/>
        <v>0.63</v>
      </c>
      <c r="BR27" s="331" t="str">
        <f t="shared" si="36"/>
        <v/>
      </c>
      <c r="BS27" s="331" t="str">
        <f t="shared" si="37"/>
        <v/>
      </c>
      <c r="BT27" s="91"/>
      <c r="BU27" s="392"/>
      <c r="BV27" s="548" t="str">
        <f t="shared" si="38"/>
        <v/>
      </c>
      <c r="BW27" s="532" t="str">
        <f t="shared" si="39"/>
        <v/>
      </c>
      <c r="BX27" s="532" t="str">
        <f t="shared" si="40"/>
        <v/>
      </c>
      <c r="BY27" s="532" t="str">
        <f t="shared" si="58"/>
        <v/>
      </c>
    </row>
    <row r="28" spans="1:77" ht="18.75">
      <c r="A28" s="427" t="s">
        <v>156</v>
      </c>
      <c r="B28" s="821" t="s">
        <v>458</v>
      </c>
      <c r="C28" s="1156" t="s">
        <v>30</v>
      </c>
      <c r="D28" s="331" t="str">
        <f t="shared" si="41"/>
        <v>90-1-L6</v>
      </c>
      <c r="E28" s="89" t="str">
        <f>VLOOKUP($A28,'OP Info'!$C$4:$H$62,4,FALSE)</f>
        <v>GTS-120</v>
      </c>
      <c r="F28" s="89">
        <f>VLOOKUP($A28,'OP Info'!$C$4:$H$62,3,FALSE)</f>
        <v>690</v>
      </c>
      <c r="G28" s="346">
        <f t="shared" si="63"/>
        <v>1.0349999999999999</v>
      </c>
      <c r="H28" s="351">
        <f t="shared" si="64"/>
        <v>0.13800000000000001</v>
      </c>
      <c r="I28" s="350">
        <f t="shared" si="65"/>
        <v>0.69000000000000006</v>
      </c>
      <c r="J28" s="331" t="str">
        <f t="shared" si="66"/>
        <v/>
      </c>
      <c r="K28" s="331" t="str">
        <f t="shared" si="67"/>
        <v/>
      </c>
      <c r="L28" s="91"/>
      <c r="M28" s="392"/>
      <c r="N28" s="548" t="str">
        <f t="shared" si="4"/>
        <v/>
      </c>
      <c r="O28" s="532" t="str">
        <f t="shared" si="44"/>
        <v/>
      </c>
      <c r="P28" s="532" t="str">
        <f t="shared" si="45"/>
        <v/>
      </c>
      <c r="Q28" s="532" t="str">
        <f t="shared" si="46"/>
        <v/>
      </c>
      <c r="R28" s="1158" t="s">
        <v>30</v>
      </c>
      <c r="S28" s="331" t="str">
        <f t="shared" si="5"/>
        <v>90-1-L6</v>
      </c>
      <c r="T28" s="89" t="str">
        <f t="shared" si="47"/>
        <v>GTS-120</v>
      </c>
      <c r="U28" s="89">
        <f t="shared" si="48"/>
        <v>690</v>
      </c>
      <c r="V28" s="346">
        <f t="shared" si="6"/>
        <v>1.0349999999999999</v>
      </c>
      <c r="W28" s="351">
        <f t="shared" si="7"/>
        <v>0.13800000000000001</v>
      </c>
      <c r="X28" s="350">
        <f t="shared" si="8"/>
        <v>0.69000000000000006</v>
      </c>
      <c r="Y28" s="331" t="str">
        <f t="shared" si="9"/>
        <v>SKIP</v>
      </c>
      <c r="Z28" s="331" t="str">
        <f t="shared" si="10"/>
        <v>SKIP</v>
      </c>
      <c r="AA28" s="91"/>
      <c r="AB28" s="392"/>
      <c r="AC28" s="548" t="str">
        <f t="shared" si="11"/>
        <v/>
      </c>
      <c r="AD28" s="532" t="str">
        <f t="shared" si="12"/>
        <v/>
      </c>
      <c r="AE28" s="532" t="str">
        <f t="shared" si="13"/>
        <v/>
      </c>
      <c r="AF28" s="532" t="str">
        <f t="shared" si="49"/>
        <v/>
      </c>
      <c r="AG28" s="1158" t="s">
        <v>30</v>
      </c>
      <c r="AH28" s="331" t="str">
        <f t="shared" si="14"/>
        <v>90-1-L6</v>
      </c>
      <c r="AI28" s="89" t="str">
        <f t="shared" si="50"/>
        <v>GTS-120</v>
      </c>
      <c r="AJ28" s="89">
        <f t="shared" si="51"/>
        <v>690</v>
      </c>
      <c r="AK28" s="346">
        <f t="shared" si="15"/>
        <v>1.0349999999999999</v>
      </c>
      <c r="AL28" s="351">
        <f t="shared" si="16"/>
        <v>0.13800000000000001</v>
      </c>
      <c r="AM28" s="350">
        <f t="shared" si="17"/>
        <v>0.69000000000000006</v>
      </c>
      <c r="AN28" s="331" t="str">
        <f t="shared" si="18"/>
        <v/>
      </c>
      <c r="AO28" s="331" t="str">
        <f t="shared" si="19"/>
        <v/>
      </c>
      <c r="AP28" s="91"/>
      <c r="AQ28" s="392"/>
      <c r="AR28" s="548" t="str">
        <f t="shared" si="20"/>
        <v/>
      </c>
      <c r="AS28" s="532" t="str">
        <f t="shared" si="21"/>
        <v/>
      </c>
      <c r="AT28" s="532" t="str">
        <f t="shared" si="22"/>
        <v/>
      </c>
      <c r="AU28" s="532" t="str">
        <f t="shared" si="52"/>
        <v/>
      </c>
      <c r="AV28" s="1158" t="s">
        <v>30</v>
      </c>
      <c r="AW28" s="331" t="str">
        <f t="shared" si="23"/>
        <v>90-1-L6</v>
      </c>
      <c r="AX28" s="89" t="str">
        <f t="shared" si="53"/>
        <v>GTS-120</v>
      </c>
      <c r="AY28" s="89">
        <f t="shared" si="54"/>
        <v>690</v>
      </c>
      <c r="AZ28" s="346">
        <f t="shared" si="24"/>
        <v>1.0349999999999999</v>
      </c>
      <c r="BA28" s="351">
        <f t="shared" si="25"/>
        <v>0.13800000000000001</v>
      </c>
      <c r="BB28" s="350">
        <f t="shared" si="26"/>
        <v>0.69000000000000006</v>
      </c>
      <c r="BC28" s="331" t="str">
        <f t="shared" si="27"/>
        <v>SKIP</v>
      </c>
      <c r="BD28" s="331" t="str">
        <f t="shared" si="28"/>
        <v>SKIP</v>
      </c>
      <c r="BE28" s="91"/>
      <c r="BF28" s="392"/>
      <c r="BG28" s="548" t="str">
        <f t="shared" si="29"/>
        <v/>
      </c>
      <c r="BH28" s="532" t="str">
        <f t="shared" si="30"/>
        <v/>
      </c>
      <c r="BI28" s="532" t="str">
        <f t="shared" si="31"/>
        <v/>
      </c>
      <c r="BJ28" s="532" t="str">
        <f t="shared" si="55"/>
        <v/>
      </c>
      <c r="BK28" s="1158" t="s">
        <v>30</v>
      </c>
      <c r="BL28" s="331" t="str">
        <f t="shared" si="32"/>
        <v>90-1-L6</v>
      </c>
      <c r="BM28" s="89" t="str">
        <f t="shared" si="56"/>
        <v>GTS-120</v>
      </c>
      <c r="BN28" s="89">
        <f t="shared" si="57"/>
        <v>690</v>
      </c>
      <c r="BO28" s="346">
        <f t="shared" si="33"/>
        <v>1.0349999999999999</v>
      </c>
      <c r="BP28" s="351">
        <f t="shared" si="34"/>
        <v>0.13800000000000001</v>
      </c>
      <c r="BQ28" s="350">
        <f t="shared" si="35"/>
        <v>0.69000000000000006</v>
      </c>
      <c r="BR28" s="331" t="str">
        <f t="shared" si="36"/>
        <v/>
      </c>
      <c r="BS28" s="331" t="str">
        <f t="shared" si="37"/>
        <v/>
      </c>
      <c r="BT28" s="91"/>
      <c r="BU28" s="392"/>
      <c r="BV28" s="548" t="str">
        <f t="shared" si="38"/>
        <v/>
      </c>
      <c r="BW28" s="532" t="str">
        <f t="shared" si="39"/>
        <v/>
      </c>
      <c r="BX28" s="532" t="str">
        <f t="shared" si="40"/>
        <v/>
      </c>
      <c r="BY28" s="532" t="str">
        <f t="shared" si="58"/>
        <v/>
      </c>
    </row>
    <row r="29" spans="1:77" ht="18.75">
      <c r="A29" s="427" t="s">
        <v>158</v>
      </c>
      <c r="B29" s="821" t="s">
        <v>458</v>
      </c>
      <c r="C29" s="1156"/>
      <c r="D29" s="331" t="str">
        <f t="shared" si="41"/>
        <v>90-2-L6</v>
      </c>
      <c r="E29" s="89" t="str">
        <f>VLOOKUP($A29,'OP Info'!$C$4:$H$62,4,FALSE)</f>
        <v>GTS-120</v>
      </c>
      <c r="F29" s="89">
        <f>VLOOKUP($A29,'OP Info'!$C$4:$H$62,3,FALSE)</f>
        <v>690</v>
      </c>
      <c r="G29" s="346">
        <f t="shared" si="63"/>
        <v>1.0349999999999999</v>
      </c>
      <c r="H29" s="351">
        <f t="shared" si="64"/>
        <v>0.13800000000000001</v>
      </c>
      <c r="I29" s="350">
        <f t="shared" si="65"/>
        <v>0.69000000000000006</v>
      </c>
      <c r="J29" s="331" t="str">
        <f t="shared" si="66"/>
        <v/>
      </c>
      <c r="K29" s="331" t="str">
        <f t="shared" si="67"/>
        <v/>
      </c>
      <c r="L29" s="91"/>
      <c r="M29" s="392"/>
      <c r="N29" s="548" t="str">
        <f t="shared" si="4"/>
        <v/>
      </c>
      <c r="O29" s="532" t="str">
        <f t="shared" si="44"/>
        <v/>
      </c>
      <c r="P29" s="532" t="str">
        <f t="shared" si="45"/>
        <v/>
      </c>
      <c r="Q29" s="532" t="str">
        <f t="shared" si="46"/>
        <v/>
      </c>
      <c r="R29" s="1158"/>
      <c r="S29" s="331" t="str">
        <f t="shared" si="5"/>
        <v>90-2-L6</v>
      </c>
      <c r="T29" s="89" t="str">
        <f t="shared" si="47"/>
        <v>GTS-120</v>
      </c>
      <c r="U29" s="89">
        <f t="shared" si="48"/>
        <v>690</v>
      </c>
      <c r="V29" s="346">
        <f t="shared" si="6"/>
        <v>1.0349999999999999</v>
      </c>
      <c r="W29" s="351">
        <f t="shared" si="7"/>
        <v>0.13800000000000001</v>
      </c>
      <c r="X29" s="350">
        <f t="shared" si="8"/>
        <v>0.69000000000000006</v>
      </c>
      <c r="Y29" s="331" t="str">
        <f t="shared" si="9"/>
        <v>SKIP</v>
      </c>
      <c r="Z29" s="331" t="str">
        <f t="shared" si="10"/>
        <v>SKIP</v>
      </c>
      <c r="AA29" s="91"/>
      <c r="AB29" s="392"/>
      <c r="AC29" s="548" t="str">
        <f t="shared" si="11"/>
        <v/>
      </c>
      <c r="AD29" s="532" t="str">
        <f t="shared" si="12"/>
        <v/>
      </c>
      <c r="AE29" s="532" t="str">
        <f t="shared" si="13"/>
        <v/>
      </c>
      <c r="AF29" s="532" t="str">
        <f t="shared" si="49"/>
        <v/>
      </c>
      <c r="AG29" s="1158"/>
      <c r="AH29" s="331" t="str">
        <f t="shared" si="14"/>
        <v>90-2-L6</v>
      </c>
      <c r="AI29" s="89" t="str">
        <f t="shared" si="50"/>
        <v>GTS-120</v>
      </c>
      <c r="AJ29" s="89">
        <f t="shared" si="51"/>
        <v>690</v>
      </c>
      <c r="AK29" s="346">
        <f t="shared" si="15"/>
        <v>1.0349999999999999</v>
      </c>
      <c r="AL29" s="351">
        <f t="shared" si="16"/>
        <v>0.13800000000000001</v>
      </c>
      <c r="AM29" s="350">
        <f t="shared" si="17"/>
        <v>0.69000000000000006</v>
      </c>
      <c r="AN29" s="331" t="str">
        <f t="shared" si="18"/>
        <v/>
      </c>
      <c r="AO29" s="331" t="str">
        <f t="shared" si="19"/>
        <v/>
      </c>
      <c r="AP29" s="91"/>
      <c r="AQ29" s="392"/>
      <c r="AR29" s="548" t="str">
        <f t="shared" si="20"/>
        <v/>
      </c>
      <c r="AS29" s="532" t="str">
        <f t="shared" si="21"/>
        <v/>
      </c>
      <c r="AT29" s="532" t="str">
        <f t="shared" si="22"/>
        <v/>
      </c>
      <c r="AU29" s="532" t="str">
        <f t="shared" si="52"/>
        <v/>
      </c>
      <c r="AV29" s="1158"/>
      <c r="AW29" s="331" t="str">
        <f t="shared" si="23"/>
        <v>90-2-L6</v>
      </c>
      <c r="AX29" s="89" t="str">
        <f t="shared" si="53"/>
        <v>GTS-120</v>
      </c>
      <c r="AY29" s="89">
        <f t="shared" si="54"/>
        <v>690</v>
      </c>
      <c r="AZ29" s="346">
        <f t="shared" si="24"/>
        <v>1.0349999999999999</v>
      </c>
      <c r="BA29" s="351">
        <f t="shared" si="25"/>
        <v>0.13800000000000001</v>
      </c>
      <c r="BB29" s="350">
        <f t="shared" si="26"/>
        <v>0.69000000000000006</v>
      </c>
      <c r="BC29" s="331" t="str">
        <f t="shared" si="27"/>
        <v>SKIP</v>
      </c>
      <c r="BD29" s="331" t="str">
        <f t="shared" si="28"/>
        <v>SKIP</v>
      </c>
      <c r="BE29" s="91"/>
      <c r="BF29" s="392"/>
      <c r="BG29" s="548" t="str">
        <f t="shared" si="29"/>
        <v/>
      </c>
      <c r="BH29" s="532" t="str">
        <f t="shared" si="30"/>
        <v/>
      </c>
      <c r="BI29" s="532" t="str">
        <f t="shared" si="31"/>
        <v/>
      </c>
      <c r="BJ29" s="532" t="str">
        <f t="shared" si="55"/>
        <v/>
      </c>
      <c r="BK29" s="1158"/>
      <c r="BL29" s="331" t="str">
        <f t="shared" si="32"/>
        <v>90-2-L6</v>
      </c>
      <c r="BM29" s="89" t="str">
        <f t="shared" si="56"/>
        <v>GTS-120</v>
      </c>
      <c r="BN29" s="89">
        <f t="shared" si="57"/>
        <v>690</v>
      </c>
      <c r="BO29" s="346">
        <f t="shared" si="33"/>
        <v>1.0349999999999999</v>
      </c>
      <c r="BP29" s="351">
        <f t="shared" si="34"/>
        <v>0.13800000000000001</v>
      </c>
      <c r="BQ29" s="350">
        <f t="shared" si="35"/>
        <v>0.69000000000000006</v>
      </c>
      <c r="BR29" s="331" t="str">
        <f t="shared" si="36"/>
        <v/>
      </c>
      <c r="BS29" s="331" t="str">
        <f t="shared" si="37"/>
        <v/>
      </c>
      <c r="BT29" s="91"/>
      <c r="BU29" s="392"/>
      <c r="BV29" s="548" t="str">
        <f t="shared" si="38"/>
        <v/>
      </c>
      <c r="BW29" s="532" t="str">
        <f t="shared" si="39"/>
        <v/>
      </c>
      <c r="BX29" s="532" t="str">
        <f t="shared" si="40"/>
        <v/>
      </c>
      <c r="BY29" s="532" t="str">
        <f t="shared" si="58"/>
        <v/>
      </c>
    </row>
    <row r="30" spans="1:77" ht="18.75">
      <c r="A30" s="427" t="s">
        <v>160</v>
      </c>
      <c r="B30" s="821" t="s">
        <v>458</v>
      </c>
      <c r="C30" s="1156"/>
      <c r="D30" s="331" t="str">
        <f t="shared" si="41"/>
        <v>100A-L6</v>
      </c>
      <c r="E30" s="89" t="str">
        <f>VLOOKUP($A30,'OP Info'!$C$4:$H$62,4,FALSE)</f>
        <v>GTS-120</v>
      </c>
      <c r="F30" s="89">
        <f>VLOOKUP($A30,'OP Info'!$C$4:$H$62,3,FALSE)</f>
        <v>850</v>
      </c>
      <c r="G30" s="346">
        <f t="shared" si="63"/>
        <v>1.2750000000000001</v>
      </c>
      <c r="H30" s="351">
        <f t="shared" si="64"/>
        <v>0.17</v>
      </c>
      <c r="I30" s="350">
        <f t="shared" si="65"/>
        <v>0.85</v>
      </c>
      <c r="J30" s="331" t="str">
        <f t="shared" si="66"/>
        <v/>
      </c>
      <c r="K30" s="331" t="str">
        <f t="shared" si="67"/>
        <v/>
      </c>
      <c r="L30" s="91"/>
      <c r="M30" s="392"/>
      <c r="N30" s="548" t="str">
        <f t="shared" si="4"/>
        <v/>
      </c>
      <c r="O30" s="532" t="str">
        <f t="shared" si="44"/>
        <v/>
      </c>
      <c r="P30" s="532" t="str">
        <f t="shared" si="45"/>
        <v/>
      </c>
      <c r="Q30" s="532" t="str">
        <f t="shared" si="46"/>
        <v/>
      </c>
      <c r="R30" s="1158"/>
      <c r="S30" s="331" t="str">
        <f t="shared" si="5"/>
        <v>100A-L6</v>
      </c>
      <c r="T30" s="89" t="str">
        <f t="shared" si="47"/>
        <v>GTS-120</v>
      </c>
      <c r="U30" s="89">
        <f t="shared" si="48"/>
        <v>850</v>
      </c>
      <c r="V30" s="346">
        <f t="shared" si="6"/>
        <v>1.2750000000000001</v>
      </c>
      <c r="W30" s="351">
        <f t="shared" si="7"/>
        <v>0.17</v>
      </c>
      <c r="X30" s="350">
        <f t="shared" si="8"/>
        <v>0.85</v>
      </c>
      <c r="Y30" s="331" t="str">
        <f t="shared" si="9"/>
        <v>SKIP</v>
      </c>
      <c r="Z30" s="331" t="str">
        <f t="shared" si="10"/>
        <v>SKIP</v>
      </c>
      <c r="AA30" s="91"/>
      <c r="AB30" s="392"/>
      <c r="AC30" s="548" t="str">
        <f t="shared" si="11"/>
        <v/>
      </c>
      <c r="AD30" s="532" t="str">
        <f t="shared" si="12"/>
        <v/>
      </c>
      <c r="AE30" s="532" t="str">
        <f t="shared" si="13"/>
        <v/>
      </c>
      <c r="AF30" s="532" t="str">
        <f t="shared" si="49"/>
        <v/>
      </c>
      <c r="AG30" s="1158"/>
      <c r="AH30" s="331" t="str">
        <f t="shared" si="14"/>
        <v>100A-L6</v>
      </c>
      <c r="AI30" s="89" t="str">
        <f t="shared" si="50"/>
        <v>GTS-120</v>
      </c>
      <c r="AJ30" s="89">
        <f t="shared" si="51"/>
        <v>850</v>
      </c>
      <c r="AK30" s="346">
        <f t="shared" si="15"/>
        <v>1.2750000000000001</v>
      </c>
      <c r="AL30" s="351">
        <f t="shared" si="16"/>
        <v>0.17</v>
      </c>
      <c r="AM30" s="350">
        <f t="shared" si="17"/>
        <v>0.85</v>
      </c>
      <c r="AN30" s="331" t="str">
        <f t="shared" si="18"/>
        <v/>
      </c>
      <c r="AO30" s="331" t="str">
        <f t="shared" si="19"/>
        <v/>
      </c>
      <c r="AP30" s="91"/>
      <c r="AQ30" s="392"/>
      <c r="AR30" s="548" t="str">
        <f t="shared" si="20"/>
        <v/>
      </c>
      <c r="AS30" s="532" t="str">
        <f t="shared" si="21"/>
        <v/>
      </c>
      <c r="AT30" s="532" t="str">
        <f t="shared" si="22"/>
        <v/>
      </c>
      <c r="AU30" s="532" t="str">
        <f t="shared" si="52"/>
        <v/>
      </c>
      <c r="AV30" s="1158"/>
      <c r="AW30" s="331" t="str">
        <f t="shared" si="23"/>
        <v>100A-L6</v>
      </c>
      <c r="AX30" s="89" t="str">
        <f t="shared" si="53"/>
        <v>GTS-120</v>
      </c>
      <c r="AY30" s="89">
        <f t="shared" si="54"/>
        <v>850</v>
      </c>
      <c r="AZ30" s="346">
        <f t="shared" si="24"/>
        <v>1.2750000000000001</v>
      </c>
      <c r="BA30" s="351">
        <f t="shared" si="25"/>
        <v>0.17</v>
      </c>
      <c r="BB30" s="350">
        <f t="shared" si="26"/>
        <v>0.85</v>
      </c>
      <c r="BC30" s="331" t="str">
        <f t="shared" si="27"/>
        <v>SKIP</v>
      </c>
      <c r="BD30" s="331" t="str">
        <f t="shared" si="28"/>
        <v>SKIP</v>
      </c>
      <c r="BE30" s="91"/>
      <c r="BF30" s="392"/>
      <c r="BG30" s="548" t="str">
        <f t="shared" si="29"/>
        <v/>
      </c>
      <c r="BH30" s="532" t="str">
        <f t="shared" si="30"/>
        <v/>
      </c>
      <c r="BI30" s="532" t="str">
        <f t="shared" si="31"/>
        <v/>
      </c>
      <c r="BJ30" s="532" t="str">
        <f t="shared" si="55"/>
        <v/>
      </c>
      <c r="BK30" s="1158"/>
      <c r="BL30" s="331" t="str">
        <f t="shared" si="32"/>
        <v>100A-L6</v>
      </c>
      <c r="BM30" s="89" t="str">
        <f t="shared" si="56"/>
        <v>GTS-120</v>
      </c>
      <c r="BN30" s="89">
        <f t="shared" si="57"/>
        <v>850</v>
      </c>
      <c r="BO30" s="346">
        <f t="shared" si="33"/>
        <v>1.2750000000000001</v>
      </c>
      <c r="BP30" s="351">
        <f t="shared" si="34"/>
        <v>0.17</v>
      </c>
      <c r="BQ30" s="350">
        <f t="shared" si="35"/>
        <v>0.85</v>
      </c>
      <c r="BR30" s="331" t="str">
        <f t="shared" si="36"/>
        <v/>
      </c>
      <c r="BS30" s="331" t="str">
        <f t="shared" si="37"/>
        <v/>
      </c>
      <c r="BT30" s="91"/>
      <c r="BU30" s="392"/>
      <c r="BV30" s="548" t="str">
        <f t="shared" si="38"/>
        <v/>
      </c>
      <c r="BW30" s="532" t="str">
        <f t="shared" si="39"/>
        <v/>
      </c>
      <c r="BX30" s="532" t="str">
        <f t="shared" si="40"/>
        <v/>
      </c>
      <c r="BY30" s="532" t="str">
        <f t="shared" si="58"/>
        <v/>
      </c>
    </row>
    <row r="31" spans="1:77" ht="18.75">
      <c r="A31" s="427" t="s">
        <v>162</v>
      </c>
      <c r="B31" s="821" t="s">
        <v>458</v>
      </c>
      <c r="C31" s="1156"/>
      <c r="D31" s="331" t="str">
        <f t="shared" si="41"/>
        <v>100B-L6</v>
      </c>
      <c r="E31" s="89" t="str">
        <f>VLOOKUP($A31,'OP Info'!$C$4:$H$62,4,FALSE)</f>
        <v>GTS-120</v>
      </c>
      <c r="F31" s="89">
        <f>VLOOKUP($A31,'OP Info'!$C$4:$H$62,3,FALSE)</f>
        <v>850</v>
      </c>
      <c r="G31" s="346">
        <f t="shared" ref="G31:G32" si="68">F31*0.0015</f>
        <v>1.2750000000000001</v>
      </c>
      <c r="H31" s="351">
        <f t="shared" ref="H31" si="69">F31*0.0002</f>
        <v>0.17</v>
      </c>
      <c r="I31" s="350">
        <f t="shared" ref="I31" si="70">F31*0.001</f>
        <v>0.85</v>
      </c>
      <c r="J31" s="331" t="str">
        <f t="shared" si="66"/>
        <v/>
      </c>
      <c r="K31" s="331" t="str">
        <f t="shared" si="67"/>
        <v/>
      </c>
      <c r="L31" s="91"/>
      <c r="M31" s="392"/>
      <c r="N31" s="548" t="str">
        <f t="shared" si="4"/>
        <v/>
      </c>
      <c r="O31" s="532" t="str">
        <f t="shared" si="44"/>
        <v/>
      </c>
      <c r="P31" s="532" t="str">
        <f t="shared" si="45"/>
        <v/>
      </c>
      <c r="Q31" s="532" t="str">
        <f t="shared" si="46"/>
        <v/>
      </c>
      <c r="R31" s="1158"/>
      <c r="S31" s="331" t="str">
        <f t="shared" si="5"/>
        <v>100B-L6</v>
      </c>
      <c r="T31" s="89" t="str">
        <f t="shared" si="47"/>
        <v>GTS-120</v>
      </c>
      <c r="U31" s="89">
        <f t="shared" si="48"/>
        <v>850</v>
      </c>
      <c r="V31" s="346">
        <f t="shared" ref="V31" si="71">U31*0.0015</f>
        <v>1.2750000000000001</v>
      </c>
      <c r="W31" s="351">
        <f t="shared" ref="W31" si="72">U31*0.0002</f>
        <v>0.17</v>
      </c>
      <c r="X31" s="350">
        <f t="shared" ref="X31" si="73">U31*0.001</f>
        <v>0.85</v>
      </c>
      <c r="Y31" s="331" t="str">
        <f t="shared" si="9"/>
        <v>SKIP</v>
      </c>
      <c r="Z31" s="331" t="str">
        <f t="shared" si="10"/>
        <v>SKIP</v>
      </c>
      <c r="AA31" s="91"/>
      <c r="AB31" s="392"/>
      <c r="AC31" s="548" t="str">
        <f t="shared" si="11"/>
        <v/>
      </c>
      <c r="AD31" s="532" t="str">
        <f t="shared" si="12"/>
        <v/>
      </c>
      <c r="AE31" s="532" t="str">
        <f t="shared" si="13"/>
        <v/>
      </c>
      <c r="AF31" s="532" t="str">
        <f t="shared" si="49"/>
        <v/>
      </c>
      <c r="AG31" s="1158"/>
      <c r="AH31" s="331" t="str">
        <f t="shared" si="14"/>
        <v>100B-L6</v>
      </c>
      <c r="AI31" s="89" t="str">
        <f t="shared" si="50"/>
        <v>GTS-120</v>
      </c>
      <c r="AJ31" s="89">
        <f t="shared" si="51"/>
        <v>850</v>
      </c>
      <c r="AK31" s="346">
        <f t="shared" ref="AK31" si="74">AJ31*0.0015</f>
        <v>1.2750000000000001</v>
      </c>
      <c r="AL31" s="351">
        <f t="shared" ref="AL31" si="75">AJ31*0.0002</f>
        <v>0.17</v>
      </c>
      <c r="AM31" s="350">
        <f t="shared" ref="AM31" si="76">AJ31*0.001</f>
        <v>0.85</v>
      </c>
      <c r="AN31" s="331" t="str">
        <f t="shared" si="18"/>
        <v/>
      </c>
      <c r="AO31" s="331" t="str">
        <f t="shared" si="19"/>
        <v/>
      </c>
      <c r="AP31" s="91"/>
      <c r="AQ31" s="392"/>
      <c r="AR31" s="548" t="str">
        <f t="shared" si="20"/>
        <v/>
      </c>
      <c r="AS31" s="532" t="str">
        <f t="shared" si="21"/>
        <v/>
      </c>
      <c r="AT31" s="532" t="str">
        <f t="shared" si="22"/>
        <v/>
      </c>
      <c r="AU31" s="532" t="str">
        <f t="shared" si="52"/>
        <v/>
      </c>
      <c r="AV31" s="1158"/>
      <c r="AW31" s="331" t="str">
        <f t="shared" si="23"/>
        <v>100B-L6</v>
      </c>
      <c r="AX31" s="89" t="str">
        <f t="shared" si="53"/>
        <v>GTS-120</v>
      </c>
      <c r="AY31" s="89">
        <f t="shared" si="54"/>
        <v>850</v>
      </c>
      <c r="AZ31" s="346">
        <f t="shared" ref="AZ31" si="77">AY31*0.0015</f>
        <v>1.2750000000000001</v>
      </c>
      <c r="BA31" s="351">
        <f t="shared" ref="BA31" si="78">AY31*0.0002</f>
        <v>0.17</v>
      </c>
      <c r="BB31" s="350">
        <f t="shared" ref="BB31" si="79">AY31*0.001</f>
        <v>0.85</v>
      </c>
      <c r="BC31" s="331" t="str">
        <f t="shared" si="27"/>
        <v>SKIP</v>
      </c>
      <c r="BD31" s="331" t="str">
        <f t="shared" si="28"/>
        <v>SKIP</v>
      </c>
      <c r="BE31" s="91"/>
      <c r="BF31" s="392"/>
      <c r="BG31" s="548" t="str">
        <f t="shared" si="29"/>
        <v/>
      </c>
      <c r="BH31" s="532" t="str">
        <f t="shared" si="30"/>
        <v/>
      </c>
      <c r="BI31" s="532" t="str">
        <f t="shared" si="31"/>
        <v/>
      </c>
      <c r="BJ31" s="532" t="str">
        <f t="shared" si="55"/>
        <v/>
      </c>
      <c r="BK31" s="1158"/>
      <c r="BL31" s="331" t="str">
        <f t="shared" si="32"/>
        <v>100B-L6</v>
      </c>
      <c r="BM31" s="89" t="str">
        <f t="shared" si="56"/>
        <v>GTS-120</v>
      </c>
      <c r="BN31" s="89">
        <f t="shared" si="57"/>
        <v>850</v>
      </c>
      <c r="BO31" s="346">
        <f t="shared" ref="BO31" si="80">BN31*0.0015</f>
        <v>1.2750000000000001</v>
      </c>
      <c r="BP31" s="351">
        <f t="shared" ref="BP31" si="81">BN31*0.0002</f>
        <v>0.17</v>
      </c>
      <c r="BQ31" s="350">
        <f t="shared" ref="BQ31" si="82">BN31*0.001</f>
        <v>0.85</v>
      </c>
      <c r="BR31" s="331" t="str">
        <f t="shared" si="36"/>
        <v/>
      </c>
      <c r="BS31" s="331" t="str">
        <f t="shared" si="37"/>
        <v/>
      </c>
      <c r="BT31" s="91"/>
      <c r="BU31" s="392"/>
      <c r="BV31" s="548" t="str">
        <f t="shared" si="38"/>
        <v/>
      </c>
      <c r="BW31" s="532" t="str">
        <f t="shared" si="39"/>
        <v/>
      </c>
      <c r="BX31" s="532" t="str">
        <f t="shared" si="40"/>
        <v/>
      </c>
      <c r="BY31" s="532" t="str">
        <f t="shared" si="58"/>
        <v/>
      </c>
    </row>
    <row r="32" spans="1:77" ht="19.5" thickBot="1">
      <c r="A32" s="1064" t="s">
        <v>169</v>
      </c>
      <c r="B32" s="1065" t="s">
        <v>459</v>
      </c>
      <c r="C32" s="1157"/>
      <c r="D32" s="1066" t="str">
        <f t="shared" si="41"/>
        <v>SHAWB-59</v>
      </c>
      <c r="E32" s="1067" t="str">
        <f>VLOOKUP($A32,'OP Info'!$C$4:$H$62,4,FALSE)</f>
        <v>G-5300ME</v>
      </c>
      <c r="F32" s="1067">
        <f>VLOOKUP($A32,'OP Info'!$C$4:$H$62,3,FALSE)</f>
        <v>925</v>
      </c>
      <c r="G32" s="1068">
        <f t="shared" si="68"/>
        <v>1.3875</v>
      </c>
      <c r="H32" s="1069">
        <f>F32*0.0002</f>
        <v>0.185</v>
      </c>
      <c r="I32" s="1070">
        <f>F32*0.001</f>
        <v>0.92500000000000004</v>
      </c>
      <c r="J32" s="1071"/>
      <c r="K32" s="1071"/>
      <c r="L32" s="1072"/>
      <c r="M32" s="1073"/>
      <c r="N32" s="1074" t="str">
        <f t="shared" si="4"/>
        <v/>
      </c>
      <c r="O32" s="532" t="str">
        <f t="shared" ref="O32" si="83">IF(J32&lt;3,"",G32)</f>
        <v/>
      </c>
      <c r="P32" s="532" t="str">
        <f t="shared" ref="P32" si="84">IF(K32&lt;2,"",H32)</f>
        <v/>
      </c>
      <c r="Q32" s="532" t="str">
        <f t="shared" si="46"/>
        <v/>
      </c>
      <c r="R32" s="1159"/>
      <c r="S32" s="1075" t="str">
        <f t="shared" si="5"/>
        <v>SHAWB-59</v>
      </c>
      <c r="T32" s="1067" t="str">
        <f t="shared" si="47"/>
        <v>G-5300ME</v>
      </c>
      <c r="U32" s="1067">
        <f t="shared" si="48"/>
        <v>925</v>
      </c>
      <c r="V32" s="1076">
        <f t="shared" si="6"/>
        <v>1.3875</v>
      </c>
      <c r="W32" s="1069">
        <f t="shared" si="7"/>
        <v>0.185</v>
      </c>
      <c r="X32" s="1070">
        <f t="shared" si="8"/>
        <v>0.92500000000000004</v>
      </c>
      <c r="Y32" s="1071"/>
      <c r="Z32" s="1071"/>
      <c r="AA32" s="1072"/>
      <c r="AB32" s="1073"/>
      <c r="AC32" s="1074" t="str">
        <f t="shared" si="11"/>
        <v/>
      </c>
      <c r="AD32" s="532" t="str">
        <f t="shared" ref="AD32" si="85">IF(Y32&lt;3,"",V32)</f>
        <v/>
      </c>
      <c r="AE32" s="532" t="str">
        <f t="shared" ref="AE32" si="86">IF(Z32&lt;2,"",W32)</f>
        <v/>
      </c>
      <c r="AF32" s="532" t="str">
        <f t="shared" si="49"/>
        <v/>
      </c>
      <c r="AG32" s="1159"/>
      <c r="AH32" s="1075" t="str">
        <f t="shared" si="14"/>
        <v>SHAWB-59</v>
      </c>
      <c r="AI32" s="1067" t="str">
        <f t="shared" si="50"/>
        <v>G-5300ME</v>
      </c>
      <c r="AJ32" s="1067">
        <f t="shared" si="51"/>
        <v>925</v>
      </c>
      <c r="AK32" s="1076">
        <f t="shared" si="15"/>
        <v>1.3875</v>
      </c>
      <c r="AL32" s="1069">
        <f t="shared" si="16"/>
        <v>0.185</v>
      </c>
      <c r="AM32" s="1070">
        <f t="shared" si="17"/>
        <v>0.92500000000000004</v>
      </c>
      <c r="AN32" s="1071"/>
      <c r="AO32" s="1071"/>
      <c r="AP32" s="1072"/>
      <c r="AQ32" s="1073"/>
      <c r="AR32" s="1074" t="str">
        <f t="shared" si="20"/>
        <v/>
      </c>
      <c r="AS32" s="532" t="str">
        <f t="shared" ref="AS32" si="87">IF(AN32&lt;3,"",AK32)</f>
        <v/>
      </c>
      <c r="AT32" s="532" t="str">
        <f t="shared" ref="AT32" si="88">IF(AO32&lt;2,"",AL32)</f>
        <v/>
      </c>
      <c r="AU32" s="532" t="str">
        <f t="shared" si="52"/>
        <v/>
      </c>
      <c r="AV32" s="1159"/>
      <c r="AW32" s="1075" t="str">
        <f t="shared" si="23"/>
        <v>SHAWB-59</v>
      </c>
      <c r="AX32" s="1067" t="str">
        <f t="shared" si="53"/>
        <v>G-5300ME</v>
      </c>
      <c r="AY32" s="1067">
        <f t="shared" si="54"/>
        <v>925</v>
      </c>
      <c r="AZ32" s="1076">
        <f t="shared" si="24"/>
        <v>1.3875</v>
      </c>
      <c r="BA32" s="1069">
        <f t="shared" si="25"/>
        <v>0.185</v>
      </c>
      <c r="BB32" s="1070">
        <f t="shared" si="26"/>
        <v>0.92500000000000004</v>
      </c>
      <c r="BC32" s="1071"/>
      <c r="BD32" s="1071"/>
      <c r="BE32" s="1072"/>
      <c r="BF32" s="1073"/>
      <c r="BG32" s="1074" t="str">
        <f t="shared" si="29"/>
        <v/>
      </c>
      <c r="BH32" s="532" t="str">
        <f t="shared" ref="BH32" si="89">IF(BC32&lt;3,"",AZ32)</f>
        <v/>
      </c>
      <c r="BI32" s="532" t="str">
        <f t="shared" ref="BI32" si="90">IF(BD32&lt;2,"",BA32)</f>
        <v/>
      </c>
      <c r="BJ32" s="532" t="str">
        <f t="shared" si="55"/>
        <v/>
      </c>
      <c r="BK32" s="1159"/>
      <c r="BL32" s="1075" t="str">
        <f t="shared" si="32"/>
        <v>SHAWB-59</v>
      </c>
      <c r="BM32" s="1067" t="str">
        <f t="shared" si="56"/>
        <v>G-5300ME</v>
      </c>
      <c r="BN32" s="1067">
        <f t="shared" si="57"/>
        <v>925</v>
      </c>
      <c r="BO32" s="1076">
        <f t="shared" si="33"/>
        <v>1.3875</v>
      </c>
      <c r="BP32" s="1069">
        <f t="shared" si="34"/>
        <v>0.185</v>
      </c>
      <c r="BQ32" s="1070">
        <f t="shared" si="35"/>
        <v>0.92500000000000004</v>
      </c>
      <c r="BR32" s="1071"/>
      <c r="BS32" s="1071"/>
      <c r="BT32" s="91"/>
      <c r="BU32" s="1073"/>
      <c r="BV32" s="1074" t="str">
        <f t="shared" si="38"/>
        <v/>
      </c>
      <c r="BW32" s="532" t="str">
        <f t="shared" ref="BW32" si="91">IF(BR32&lt;3,"",BO32)</f>
        <v/>
      </c>
      <c r="BX32" s="532" t="str">
        <f t="shared" ref="BX32" si="92">IF(BS32&lt;2,"",BP32)</f>
        <v/>
      </c>
      <c r="BY32" s="532" t="str">
        <f t="shared" si="58"/>
        <v/>
      </c>
    </row>
    <row r="33" spans="1:77" ht="15.75">
      <c r="D33" s="389"/>
      <c r="E33" s="389"/>
      <c r="J33" s="1302" t="s">
        <v>460</v>
      </c>
      <c r="K33" s="1302"/>
      <c r="L33" s="1302"/>
      <c r="M33" s="1302"/>
      <c r="N33" s="1303"/>
      <c r="O33" s="533">
        <f>SUM(O4:O32)</f>
        <v>0</v>
      </c>
      <c r="P33" s="533">
        <f>SUM(P4:P32)</f>
        <v>0</v>
      </c>
      <c r="Q33" s="533">
        <f>SUM(Q4:Q32)</f>
        <v>0</v>
      </c>
      <c r="T33" s="389"/>
      <c r="Y33" s="1302" t="s">
        <v>460</v>
      </c>
      <c r="Z33" s="1302"/>
      <c r="AA33" s="1302"/>
      <c r="AB33" s="1302"/>
      <c r="AC33" s="1303"/>
      <c r="AD33" s="533">
        <f>SUM(AD4:AD32)</f>
        <v>0</v>
      </c>
      <c r="AE33" s="533">
        <f>SUM(AE4:AE32)</f>
        <v>0</v>
      </c>
      <c r="AF33" s="533">
        <f>SUM(AF4:AF32)</f>
        <v>0</v>
      </c>
      <c r="AH33" s="389"/>
      <c r="AI33" s="389"/>
      <c r="AN33" s="1302" t="s">
        <v>460</v>
      </c>
      <c r="AO33" s="1302"/>
      <c r="AP33" s="1302"/>
      <c r="AQ33" s="1302"/>
      <c r="AR33" s="1303"/>
      <c r="AS33" s="533">
        <f>SUM(AS4:AS32)</f>
        <v>0</v>
      </c>
      <c r="AT33" s="533">
        <f>SUM(AT4:AT32)</f>
        <v>0</v>
      </c>
      <c r="AU33" s="533">
        <f>SUM(AU4:AU32)</f>
        <v>0</v>
      </c>
      <c r="AW33" s="389"/>
      <c r="AX33" s="389"/>
      <c r="BC33" s="1302" t="s">
        <v>460</v>
      </c>
      <c r="BD33" s="1302"/>
      <c r="BE33" s="1302"/>
      <c r="BF33" s="1302"/>
      <c r="BG33" s="1303"/>
      <c r="BH33" s="533">
        <f>SUM(BH4:BH32)</f>
        <v>0</v>
      </c>
      <c r="BI33" s="533">
        <f>SUM(BI4:BI32)</f>
        <v>0</v>
      </c>
      <c r="BJ33" s="533">
        <f>SUM(BJ4:BJ32)</f>
        <v>0</v>
      </c>
      <c r="BL33" s="389"/>
      <c r="BM33" s="389"/>
      <c r="BR33" s="1302" t="s">
        <v>460</v>
      </c>
      <c r="BS33" s="1302"/>
      <c r="BT33" s="1302"/>
      <c r="BU33" s="1302"/>
      <c r="BV33" s="1303"/>
      <c r="BW33" s="533">
        <f>SUM(BW4:BW32)</f>
        <v>0</v>
      </c>
      <c r="BX33" s="533">
        <f>SUM(BX4:BX32)</f>
        <v>0</v>
      </c>
      <c r="BY33" s="533">
        <f>SUM(BY4:BY32)</f>
        <v>0</v>
      </c>
    </row>
    <row r="34" spans="1:77" ht="15.75" thickBot="1">
      <c r="D34" s="389"/>
      <c r="E34" s="389"/>
      <c r="O34" s="528"/>
      <c r="P34" s="528"/>
      <c r="Q34" s="528"/>
      <c r="T34" s="389"/>
      <c r="AD34" s="528"/>
      <c r="AE34" s="528"/>
      <c r="AF34" s="528"/>
      <c r="AH34" s="389"/>
      <c r="AI34" s="389"/>
      <c r="AS34" s="528"/>
      <c r="AT34" s="528"/>
      <c r="AU34" s="528"/>
      <c r="AW34" s="389"/>
      <c r="AX34" s="389"/>
      <c r="BH34" s="528"/>
      <c r="BI34" s="528"/>
      <c r="BJ34" s="528"/>
      <c r="BL34" s="389"/>
      <c r="BM34" s="389"/>
      <c r="BW34" s="528"/>
      <c r="BX34" s="528"/>
      <c r="BY34" s="528"/>
    </row>
    <row r="35" spans="1:77" ht="30">
      <c r="A35" s="797" t="s">
        <v>446</v>
      </c>
      <c r="B35" s="824"/>
      <c r="C35" s="825"/>
      <c r="D35" s="807" t="s">
        <v>446</v>
      </c>
      <c r="E35" s="334" t="s">
        <v>35</v>
      </c>
      <c r="F35" s="798" t="s">
        <v>447</v>
      </c>
      <c r="G35" s="334" t="s">
        <v>448</v>
      </c>
      <c r="H35" s="334" t="s">
        <v>449</v>
      </c>
      <c r="I35" s="334" t="s">
        <v>450</v>
      </c>
      <c r="J35" s="799" t="s">
        <v>451</v>
      </c>
      <c r="K35" s="799" t="s">
        <v>452</v>
      </c>
      <c r="L35" s="799" t="s">
        <v>453</v>
      </c>
      <c r="M35" s="799" t="s">
        <v>454</v>
      </c>
      <c r="N35" s="335" t="s">
        <v>455</v>
      </c>
      <c r="O35" s="808"/>
      <c r="P35" s="808"/>
      <c r="Q35" s="808" t="str">
        <f t="shared" si="46"/>
        <v/>
      </c>
      <c r="R35" s="809"/>
      <c r="S35" s="807" t="s">
        <v>446</v>
      </c>
      <c r="T35" s="334" t="s">
        <v>456</v>
      </c>
      <c r="U35" s="798" t="s">
        <v>447</v>
      </c>
      <c r="V35" s="334" t="s">
        <v>448</v>
      </c>
      <c r="W35" s="334" t="s">
        <v>449</v>
      </c>
      <c r="X35" s="334" t="s">
        <v>450</v>
      </c>
      <c r="Y35" s="799" t="s">
        <v>451</v>
      </c>
      <c r="Z35" s="799" t="s">
        <v>452</v>
      </c>
      <c r="AA35" s="799" t="s">
        <v>453</v>
      </c>
      <c r="AB35" s="799" t="s">
        <v>454</v>
      </c>
      <c r="AC35" s="335" t="s">
        <v>455</v>
      </c>
      <c r="AD35" s="808"/>
      <c r="AE35" s="808"/>
      <c r="AF35" s="808" t="str">
        <f t="shared" ref="AF35:AF52" si="93">IF(AB35="","",IF(AB35&lt;8.85,X35,""))</f>
        <v/>
      </c>
      <c r="AG35" s="809"/>
      <c r="AH35" s="807" t="s">
        <v>446</v>
      </c>
      <c r="AI35" s="334" t="s">
        <v>456</v>
      </c>
      <c r="AJ35" s="798" t="s">
        <v>447</v>
      </c>
      <c r="AK35" s="334" t="s">
        <v>448</v>
      </c>
      <c r="AL35" s="334" t="s">
        <v>449</v>
      </c>
      <c r="AM35" s="334" t="s">
        <v>450</v>
      </c>
      <c r="AN35" s="799" t="s">
        <v>451</v>
      </c>
      <c r="AO35" s="799" t="s">
        <v>452</v>
      </c>
      <c r="AP35" s="799" t="s">
        <v>453</v>
      </c>
      <c r="AQ35" s="799" t="s">
        <v>454</v>
      </c>
      <c r="AR35" s="335" t="s">
        <v>455</v>
      </c>
      <c r="AS35" s="808"/>
      <c r="AT35" s="808"/>
      <c r="AU35" s="808" t="str">
        <f t="shared" ref="AU35:AU52" si="94">IF(AQ35="","",IF(AQ35&lt;8.85,AM35,""))</f>
        <v/>
      </c>
      <c r="AV35" s="809"/>
      <c r="AW35" s="807" t="s">
        <v>446</v>
      </c>
      <c r="AX35" s="334" t="s">
        <v>456</v>
      </c>
      <c r="AY35" s="798" t="s">
        <v>447</v>
      </c>
      <c r="AZ35" s="334" t="s">
        <v>448</v>
      </c>
      <c r="BA35" s="334" t="s">
        <v>449</v>
      </c>
      <c r="BB35" s="334" t="s">
        <v>450</v>
      </c>
      <c r="BC35" s="799" t="s">
        <v>451</v>
      </c>
      <c r="BD35" s="799" t="s">
        <v>452</v>
      </c>
      <c r="BE35" s="799" t="s">
        <v>453</v>
      </c>
      <c r="BF35" s="799" t="s">
        <v>454</v>
      </c>
      <c r="BG35" s="335" t="s">
        <v>455</v>
      </c>
      <c r="BH35" s="808"/>
      <c r="BI35" s="808"/>
      <c r="BJ35" s="808" t="str">
        <f t="shared" ref="BJ35:BJ52" si="95">IF(BF35="","",IF(BF35&lt;8.85,BB35,""))</f>
        <v/>
      </c>
      <c r="BK35" s="809"/>
      <c r="BL35" s="807" t="s">
        <v>446</v>
      </c>
      <c r="BM35" s="334" t="s">
        <v>456</v>
      </c>
      <c r="BN35" s="798" t="s">
        <v>447</v>
      </c>
      <c r="BO35" s="334" t="s">
        <v>448</v>
      </c>
      <c r="BP35" s="334" t="s">
        <v>449</v>
      </c>
      <c r="BQ35" s="334" t="s">
        <v>450</v>
      </c>
      <c r="BR35" s="799" t="s">
        <v>451</v>
      </c>
      <c r="BS35" s="799" t="s">
        <v>452</v>
      </c>
      <c r="BT35" s="799" t="s">
        <v>453</v>
      </c>
      <c r="BU35" s="799" t="s">
        <v>454</v>
      </c>
      <c r="BV35" s="335" t="s">
        <v>455</v>
      </c>
      <c r="BW35" s="808"/>
      <c r="BX35" s="808"/>
      <c r="BY35" s="810" t="str">
        <f t="shared" ref="BY35:BY52" si="96">IF(BU35="","",IF(BU35&lt;8.85,BQ35,""))</f>
        <v/>
      </c>
    </row>
    <row r="36" spans="1:77">
      <c r="A36" s="415" t="s">
        <v>172</v>
      </c>
      <c r="B36" s="823" t="s">
        <v>457</v>
      </c>
      <c r="C36" s="1160"/>
      <c r="D36" s="550" t="str">
        <f t="shared" ref="D36:D52" si="97">$A36</f>
        <v>10A</v>
      </c>
      <c r="E36" s="577" t="str">
        <f>VLOOKUP($A36,'OP Info'!$C$67:$H$101,4,FALSE)</f>
        <v>GTS-120</v>
      </c>
      <c r="F36" s="577">
        <f>VLOOKUP($A36,'OP Info'!$C$67:$H$101,3,FALSE)</f>
        <v>590</v>
      </c>
      <c r="G36" s="356">
        <f>F36*0.0015</f>
        <v>0.88500000000000001</v>
      </c>
      <c r="H36" s="358">
        <f>F36*0.0002</f>
        <v>0.11800000000000001</v>
      </c>
      <c r="I36" s="357">
        <f t="shared" ref="I36:I49" si="98">F36*0.001</f>
        <v>0.59</v>
      </c>
      <c r="J36" s="331" t="str">
        <f t="shared" ref="J36" si="99">IF($B36=D$2,"","SKIP")</f>
        <v>SKIP</v>
      </c>
      <c r="K36" s="331" t="str">
        <f t="shared" ref="K36" si="100">IF($B36=D$2,"","SKIP")</f>
        <v>SKIP</v>
      </c>
      <c r="L36" s="579"/>
      <c r="M36" s="392"/>
      <c r="N36" s="795" t="str">
        <f t="shared" ref="N36:N52" si="101">IF(M36&gt;8.84,M36,"")</f>
        <v/>
      </c>
      <c r="O36" s="796" t="str">
        <f>IF(J36="","",IF(J36="SKIP","",IF(J36&lt;3,"",G36)))</f>
        <v/>
      </c>
      <c r="P36" s="796" t="str">
        <f>IF(K36="","",IF(K36="SKIP","",IF(K36&lt;2,"",H36)))</f>
        <v/>
      </c>
      <c r="Q36" s="802" t="str">
        <f t="shared" si="46"/>
        <v/>
      </c>
      <c r="R36" s="1163"/>
      <c r="S36" s="550" t="str">
        <f t="shared" ref="S36:S52" si="102">$A36</f>
        <v>10A</v>
      </c>
      <c r="T36" s="154" t="str">
        <f t="shared" ref="T36:T52" si="103">E36</f>
        <v>GTS-120</v>
      </c>
      <c r="U36" s="803">
        <f t="shared" ref="U36:U52" si="104">F36</f>
        <v>590</v>
      </c>
      <c r="V36" s="804">
        <f>U36*0.0015</f>
        <v>0.88500000000000001</v>
      </c>
      <c r="W36" s="805">
        <f>U36*0.0002</f>
        <v>0.11800000000000001</v>
      </c>
      <c r="X36" s="806">
        <f>U36*0.001</f>
        <v>0.59</v>
      </c>
      <c r="Y36" s="331" t="str">
        <f t="shared" ref="Y36:Y51" si="105">IF($B36=S$2,"","SKIP")</f>
        <v/>
      </c>
      <c r="Z36" s="331" t="str">
        <f t="shared" ref="Z36:Z51" si="106">IF($B36=S$2,"","SKIP")</f>
        <v/>
      </c>
      <c r="AA36" s="91"/>
      <c r="AB36" s="392"/>
      <c r="AC36" s="795" t="str">
        <f t="shared" ref="AC36:AC52" si="107">IF(AB36&gt;8.84,AB36,"")</f>
        <v/>
      </c>
      <c r="AD36" s="796" t="str">
        <f t="shared" ref="AD36:AD51" si="108">IF(Y36="","",IF(Y36="SKIP","",IF(Y36&lt;3,"",V36)))</f>
        <v/>
      </c>
      <c r="AE36" s="796" t="str">
        <f t="shared" ref="AE36:AE51" si="109">IF(Z36="","",IF(Z36="SKIP","",IF(Z36&lt;2,"",W36)))</f>
        <v/>
      </c>
      <c r="AF36" s="796" t="str">
        <f t="shared" si="93"/>
        <v/>
      </c>
      <c r="AG36" s="1163"/>
      <c r="AH36" s="550" t="str">
        <f t="shared" ref="AH36:AH52" si="110">$A36</f>
        <v>10A</v>
      </c>
      <c r="AI36" s="154" t="str">
        <f t="shared" ref="AI36:AI52" si="111">T36</f>
        <v>GTS-120</v>
      </c>
      <c r="AJ36" s="803">
        <f t="shared" ref="AJ36:AJ52" si="112">U36</f>
        <v>590</v>
      </c>
      <c r="AK36" s="804">
        <f>AJ36*0.0015</f>
        <v>0.88500000000000001</v>
      </c>
      <c r="AL36" s="805">
        <f>AJ36*0.0002</f>
        <v>0.11800000000000001</v>
      </c>
      <c r="AM36" s="806">
        <f t="shared" ref="AM36:AM52" si="113">AJ36*0.001</f>
        <v>0.59</v>
      </c>
      <c r="AN36" s="331" t="str">
        <f t="shared" ref="AN36:AN51" si="114">IF($B36=AH$2,"","SKIP")</f>
        <v>SKIP</v>
      </c>
      <c r="AO36" s="331" t="str">
        <f t="shared" ref="AO36:AO51" si="115">IF($B36=AH$2,"","SKIP")</f>
        <v>SKIP</v>
      </c>
      <c r="AP36" s="91"/>
      <c r="AQ36" s="392"/>
      <c r="AR36" s="795" t="str">
        <f t="shared" ref="AR36:AR52" si="116">IF(AQ36&gt;8.84,AQ36,"")</f>
        <v/>
      </c>
      <c r="AS36" s="796" t="str">
        <f t="shared" ref="AS36:AS51" si="117">IF(AN36="","",IF(AN36="SKIP","",IF(AN36&lt;3,"",AK36)))</f>
        <v/>
      </c>
      <c r="AT36" s="796" t="str">
        <f t="shared" ref="AT36:AT51" si="118">IF(AO36="","",IF(AO36="SKIP","",IF(AO36&lt;2,"",AL36)))</f>
        <v/>
      </c>
      <c r="AU36" s="796" t="str">
        <f t="shared" si="94"/>
        <v/>
      </c>
      <c r="AV36" s="1163"/>
      <c r="AW36" s="550" t="str">
        <f t="shared" ref="AW36:AW52" si="119">$A36</f>
        <v>10A</v>
      </c>
      <c r="AX36" s="154" t="str">
        <f>AI36</f>
        <v>GTS-120</v>
      </c>
      <c r="AY36" s="803">
        <f>AJ36</f>
        <v>590</v>
      </c>
      <c r="AZ36" s="804">
        <f>AY36*0.0015</f>
        <v>0.88500000000000001</v>
      </c>
      <c r="BA36" s="805">
        <f>AY36*0.0002</f>
        <v>0.11800000000000001</v>
      </c>
      <c r="BB36" s="806">
        <f t="shared" ref="BB36:BB52" si="120">AY36*0.001</f>
        <v>0.59</v>
      </c>
      <c r="BC36" s="331" t="str">
        <f t="shared" ref="BC36:BC51" si="121">IF($B36=AW$2,"","SKIP")</f>
        <v/>
      </c>
      <c r="BD36" s="331" t="str">
        <f t="shared" ref="BD36:BD51" si="122">IF($B36=AW$2,"","SKIP")</f>
        <v/>
      </c>
      <c r="BE36" s="91"/>
      <c r="BF36" s="392"/>
      <c r="BG36" s="795" t="str">
        <f t="shared" ref="BG36:BG52" si="123">IF(BF36&gt;8.84,BF36,"")</f>
        <v/>
      </c>
      <c r="BH36" s="796" t="str">
        <f t="shared" ref="BH36:BH51" si="124">IF(BC36="","",IF(BC36="SKIP","",IF(BC36&lt;3,"",AZ36)))</f>
        <v/>
      </c>
      <c r="BI36" s="796" t="str">
        <f t="shared" ref="BI36:BI51" si="125">IF(BD36="","",IF(BD36="SKIP","",IF(BD36&lt;2,"",BA36)))</f>
        <v/>
      </c>
      <c r="BJ36" s="796" t="str">
        <f t="shared" si="95"/>
        <v/>
      </c>
      <c r="BK36" s="1163"/>
      <c r="BL36" s="550" t="str">
        <f t="shared" ref="BL36:BL52" si="126">$A36</f>
        <v>10A</v>
      </c>
      <c r="BM36" s="154" t="str">
        <f>AX36</f>
        <v>GTS-120</v>
      </c>
      <c r="BN36" s="803">
        <f>AY36</f>
        <v>590</v>
      </c>
      <c r="BO36" s="804">
        <f>BN36*0.0015</f>
        <v>0.88500000000000001</v>
      </c>
      <c r="BP36" s="805">
        <f>BN36*0.0002</f>
        <v>0.11800000000000001</v>
      </c>
      <c r="BQ36" s="806">
        <f t="shared" ref="BQ36:BQ52" si="127">BN36*0.001</f>
        <v>0.59</v>
      </c>
      <c r="BR36" s="331" t="str">
        <f t="shared" ref="BR36:BR51" si="128">IF($B36=BL$2,"","SKIP")</f>
        <v>SKIP</v>
      </c>
      <c r="BS36" s="331" t="str">
        <f t="shared" ref="BS36:BS51" si="129">IF($B36=BL$2,"","SKIP")</f>
        <v>SKIP</v>
      </c>
      <c r="BT36" s="91"/>
      <c r="BU36" s="392"/>
      <c r="BV36" s="795" t="str">
        <f t="shared" ref="BV36:BV52" si="130">IF(BU36&gt;8.84,BU36,"")</f>
        <v/>
      </c>
      <c r="BW36" s="796" t="str">
        <f t="shared" ref="BW36:BW51" si="131">IF(BR36="","",IF(BR36="SKIP","",IF(BR36&lt;3,"",BO36)))</f>
        <v/>
      </c>
      <c r="BX36" s="796" t="str">
        <f t="shared" ref="BX36:BX51" si="132">IF(BS36="","",IF(BS36="SKIP","",IF(BS36&lt;2,"",BP36)))</f>
        <v/>
      </c>
      <c r="BY36" s="796" t="str">
        <f t="shared" si="96"/>
        <v/>
      </c>
    </row>
    <row r="37" spans="1:77">
      <c r="A37" s="412" t="s">
        <v>174</v>
      </c>
      <c r="B37" s="821" t="s">
        <v>457</v>
      </c>
      <c r="C37" s="1160"/>
      <c r="D37" s="331" t="str">
        <f t="shared" si="97"/>
        <v>20A</v>
      </c>
      <c r="E37" s="89" t="str">
        <f>VLOOKUP($A37,'OP Info'!$C$67:$H$101,4,FALSE)</f>
        <v>GTS-120</v>
      </c>
      <c r="F37" s="89">
        <f>VLOOKUP($A37,'OP Info'!$C$67:$H$101,3,FALSE)</f>
        <v>875</v>
      </c>
      <c r="G37" s="346">
        <f t="shared" ref="G37:G49" si="133">F37*0.0015</f>
        <v>1.3125</v>
      </c>
      <c r="H37" s="351">
        <f t="shared" ref="H37:H49" si="134">F37*0.0002</f>
        <v>0.17500000000000002</v>
      </c>
      <c r="I37" s="350">
        <f t="shared" si="98"/>
        <v>0.875</v>
      </c>
      <c r="J37" s="331" t="str">
        <f t="shared" ref="J37:J51" si="135">IF($B37=D$2,"","SKIP")</f>
        <v>SKIP</v>
      </c>
      <c r="K37" s="331" t="str">
        <f t="shared" ref="K37:K51" si="136">IF($B37=D$2,"","SKIP")</f>
        <v>SKIP</v>
      </c>
      <c r="L37" s="91"/>
      <c r="M37" s="392"/>
      <c r="N37" s="548" t="str">
        <f t="shared" si="101"/>
        <v/>
      </c>
      <c r="O37" s="532" t="str">
        <f t="shared" ref="O37:O51" si="137">IF(J37="","",IF(J37="SKIP","",IF(J37&lt;3,"",G37)))</f>
        <v/>
      </c>
      <c r="P37" s="532" t="str">
        <f t="shared" ref="P37:P51" si="138">IF(K37="","",IF(K37="SKIP","",IF(K37&lt;2,"",H37)))</f>
        <v/>
      </c>
      <c r="Q37" s="549" t="str">
        <f t="shared" si="46"/>
        <v/>
      </c>
      <c r="R37" s="1163"/>
      <c r="S37" s="331" t="str">
        <f t="shared" si="102"/>
        <v>20A</v>
      </c>
      <c r="T37" s="24" t="str">
        <f t="shared" si="103"/>
        <v>GTS-120</v>
      </c>
      <c r="U37" s="330">
        <f t="shared" si="104"/>
        <v>875</v>
      </c>
      <c r="V37" s="574">
        <f t="shared" ref="V37:V52" si="139">U37*0.0015</f>
        <v>1.3125</v>
      </c>
      <c r="W37" s="576">
        <f t="shared" ref="W37:W52" si="140">U37*0.0002</f>
        <v>0.17500000000000002</v>
      </c>
      <c r="X37" s="575">
        <f t="shared" ref="X37:X52" si="141">U37*0.001</f>
        <v>0.875</v>
      </c>
      <c r="Y37" s="331" t="str">
        <f t="shared" si="105"/>
        <v/>
      </c>
      <c r="Z37" s="331" t="str">
        <f t="shared" si="106"/>
        <v/>
      </c>
      <c r="AA37" s="91"/>
      <c r="AB37" s="392"/>
      <c r="AC37" s="548" t="str">
        <f t="shared" si="107"/>
        <v/>
      </c>
      <c r="AD37" s="532" t="str">
        <f t="shared" si="108"/>
        <v/>
      </c>
      <c r="AE37" s="532" t="str">
        <f t="shared" si="109"/>
        <v/>
      </c>
      <c r="AF37" s="532" t="str">
        <f t="shared" si="93"/>
        <v/>
      </c>
      <c r="AG37" s="1163"/>
      <c r="AH37" s="331" t="str">
        <f t="shared" si="110"/>
        <v>20A</v>
      </c>
      <c r="AI37" s="24" t="str">
        <f t="shared" si="111"/>
        <v>GTS-120</v>
      </c>
      <c r="AJ37" s="330">
        <f t="shared" si="112"/>
        <v>875</v>
      </c>
      <c r="AK37" s="574">
        <f t="shared" ref="AK37:AK52" si="142">AJ37*0.0015</f>
        <v>1.3125</v>
      </c>
      <c r="AL37" s="576">
        <f t="shared" ref="AL37:AL52" si="143">AJ37*0.0002</f>
        <v>0.17500000000000002</v>
      </c>
      <c r="AM37" s="575">
        <f t="shared" si="113"/>
        <v>0.875</v>
      </c>
      <c r="AN37" s="331" t="str">
        <f t="shared" si="114"/>
        <v>SKIP</v>
      </c>
      <c r="AO37" s="331" t="str">
        <f t="shared" si="115"/>
        <v>SKIP</v>
      </c>
      <c r="AP37" s="91"/>
      <c r="AQ37" s="392"/>
      <c r="AR37" s="548" t="str">
        <f t="shared" si="116"/>
        <v/>
      </c>
      <c r="AS37" s="532" t="str">
        <f t="shared" si="117"/>
        <v/>
      </c>
      <c r="AT37" s="532" t="str">
        <f t="shared" si="118"/>
        <v/>
      </c>
      <c r="AU37" s="532" t="str">
        <f t="shared" si="94"/>
        <v/>
      </c>
      <c r="AV37" s="1163"/>
      <c r="AW37" s="331" t="str">
        <f t="shared" si="119"/>
        <v>20A</v>
      </c>
      <c r="AX37" s="24" t="str">
        <f t="shared" ref="AX37:AX52" si="144">AI37</f>
        <v>GTS-120</v>
      </c>
      <c r="AY37" s="330">
        <f t="shared" ref="AY37:AY52" si="145">AJ37</f>
        <v>875</v>
      </c>
      <c r="AZ37" s="574">
        <f t="shared" ref="AZ37:AZ52" si="146">AY37*0.0015</f>
        <v>1.3125</v>
      </c>
      <c r="BA37" s="576">
        <f t="shared" ref="BA37:BA52" si="147">AY37*0.0002</f>
        <v>0.17500000000000002</v>
      </c>
      <c r="BB37" s="575">
        <f t="shared" si="120"/>
        <v>0.875</v>
      </c>
      <c r="BC37" s="331" t="str">
        <f t="shared" si="121"/>
        <v/>
      </c>
      <c r="BD37" s="331" t="str">
        <f t="shared" si="122"/>
        <v/>
      </c>
      <c r="BE37" s="91"/>
      <c r="BF37" s="392"/>
      <c r="BG37" s="548" t="str">
        <f t="shared" si="123"/>
        <v/>
      </c>
      <c r="BH37" s="532" t="str">
        <f t="shared" si="124"/>
        <v/>
      </c>
      <c r="BI37" s="532" t="str">
        <f t="shared" si="125"/>
        <v/>
      </c>
      <c r="BJ37" s="532" t="str">
        <f t="shared" si="95"/>
        <v/>
      </c>
      <c r="BK37" s="1163"/>
      <c r="BL37" s="331" t="str">
        <f t="shared" si="126"/>
        <v>20A</v>
      </c>
      <c r="BM37" s="24" t="str">
        <f t="shared" ref="BM37:BM52" si="148">AX37</f>
        <v>GTS-120</v>
      </c>
      <c r="BN37" s="330">
        <f t="shared" ref="BN37:BN52" si="149">AY37</f>
        <v>875</v>
      </c>
      <c r="BO37" s="574">
        <f t="shared" ref="BO37:BO52" si="150">BN37*0.0015</f>
        <v>1.3125</v>
      </c>
      <c r="BP37" s="576">
        <f t="shared" ref="BP37:BP52" si="151">BN37*0.0002</f>
        <v>0.17500000000000002</v>
      </c>
      <c r="BQ37" s="575">
        <f t="shared" si="127"/>
        <v>0.875</v>
      </c>
      <c r="BR37" s="331" t="str">
        <f t="shared" si="128"/>
        <v>SKIP</v>
      </c>
      <c r="BS37" s="331" t="str">
        <f t="shared" si="129"/>
        <v>SKIP</v>
      </c>
      <c r="BT37" s="91"/>
      <c r="BU37" s="392"/>
      <c r="BV37" s="548" t="str">
        <f t="shared" si="130"/>
        <v/>
      </c>
      <c r="BW37" s="532" t="str">
        <f t="shared" si="131"/>
        <v/>
      </c>
      <c r="BX37" s="532" t="str">
        <f t="shared" si="132"/>
        <v/>
      </c>
      <c r="BY37" s="532" t="str">
        <f t="shared" si="96"/>
        <v/>
      </c>
    </row>
    <row r="38" spans="1:77" ht="18.75">
      <c r="A38" s="412" t="s">
        <v>176</v>
      </c>
      <c r="B38" s="821" t="s">
        <v>458</v>
      </c>
      <c r="C38" s="1161" t="s">
        <v>171</v>
      </c>
      <c r="D38" s="331" t="str">
        <f t="shared" si="97"/>
        <v>40A</v>
      </c>
      <c r="E38" s="89" t="str">
        <f>VLOOKUP($A38,'OP Info'!$C$67:$H$101,4,FALSE)</f>
        <v>GTS-120</v>
      </c>
      <c r="F38" s="89">
        <f>VLOOKUP($A38,'OP Info'!$C$67:$H$101,3,FALSE)</f>
        <v>875</v>
      </c>
      <c r="G38" s="346">
        <f t="shared" si="133"/>
        <v>1.3125</v>
      </c>
      <c r="H38" s="351">
        <f t="shared" si="134"/>
        <v>0.17500000000000002</v>
      </c>
      <c r="I38" s="350">
        <f t="shared" si="98"/>
        <v>0.875</v>
      </c>
      <c r="J38" s="331" t="str">
        <f t="shared" si="135"/>
        <v/>
      </c>
      <c r="K38" s="331" t="str">
        <f t="shared" si="136"/>
        <v/>
      </c>
      <c r="L38" s="91"/>
      <c r="M38" s="392"/>
      <c r="N38" s="548" t="str">
        <f t="shared" si="101"/>
        <v/>
      </c>
      <c r="O38" s="532" t="str">
        <f t="shared" si="137"/>
        <v/>
      </c>
      <c r="P38" s="532" t="str">
        <f t="shared" si="138"/>
        <v/>
      </c>
      <c r="Q38" s="549" t="str">
        <f t="shared" si="46"/>
        <v/>
      </c>
      <c r="R38" s="1164" t="s">
        <v>171</v>
      </c>
      <c r="S38" s="331" t="str">
        <f t="shared" si="102"/>
        <v>40A</v>
      </c>
      <c r="T38" s="24" t="str">
        <f t="shared" si="103"/>
        <v>GTS-120</v>
      </c>
      <c r="U38" s="330">
        <f t="shared" si="104"/>
        <v>875</v>
      </c>
      <c r="V38" s="574">
        <f t="shared" si="139"/>
        <v>1.3125</v>
      </c>
      <c r="W38" s="576">
        <f t="shared" si="140"/>
        <v>0.17500000000000002</v>
      </c>
      <c r="X38" s="575">
        <f t="shared" si="141"/>
        <v>0.875</v>
      </c>
      <c r="Y38" s="331" t="str">
        <f t="shared" si="105"/>
        <v>SKIP</v>
      </c>
      <c r="Z38" s="331" t="str">
        <f t="shared" si="106"/>
        <v>SKIP</v>
      </c>
      <c r="AA38" s="91"/>
      <c r="AB38" s="392"/>
      <c r="AC38" s="548" t="str">
        <f t="shared" si="107"/>
        <v/>
      </c>
      <c r="AD38" s="532" t="str">
        <f t="shared" si="108"/>
        <v/>
      </c>
      <c r="AE38" s="532" t="str">
        <f t="shared" si="109"/>
        <v/>
      </c>
      <c r="AF38" s="532" t="str">
        <f t="shared" si="93"/>
        <v/>
      </c>
      <c r="AG38" s="1164" t="s">
        <v>171</v>
      </c>
      <c r="AH38" s="331" t="str">
        <f t="shared" si="110"/>
        <v>40A</v>
      </c>
      <c r="AI38" s="24" t="str">
        <f t="shared" si="111"/>
        <v>GTS-120</v>
      </c>
      <c r="AJ38" s="330">
        <f t="shared" si="112"/>
        <v>875</v>
      </c>
      <c r="AK38" s="574">
        <f t="shared" si="142"/>
        <v>1.3125</v>
      </c>
      <c r="AL38" s="576">
        <f t="shared" si="143"/>
        <v>0.17500000000000002</v>
      </c>
      <c r="AM38" s="575">
        <f t="shared" si="113"/>
        <v>0.875</v>
      </c>
      <c r="AN38" s="331" t="str">
        <f t="shared" si="114"/>
        <v/>
      </c>
      <c r="AO38" s="331" t="str">
        <f t="shared" si="115"/>
        <v/>
      </c>
      <c r="AP38" s="91"/>
      <c r="AQ38" s="392"/>
      <c r="AR38" s="548" t="str">
        <f t="shared" si="116"/>
        <v/>
      </c>
      <c r="AS38" s="532" t="str">
        <f t="shared" si="117"/>
        <v/>
      </c>
      <c r="AT38" s="532" t="str">
        <f t="shared" si="118"/>
        <v/>
      </c>
      <c r="AU38" s="532" t="str">
        <f t="shared" si="94"/>
        <v/>
      </c>
      <c r="AV38" s="1164" t="s">
        <v>171</v>
      </c>
      <c r="AW38" s="331" t="str">
        <f t="shared" si="119"/>
        <v>40A</v>
      </c>
      <c r="AX38" s="24" t="str">
        <f t="shared" si="144"/>
        <v>GTS-120</v>
      </c>
      <c r="AY38" s="330">
        <f t="shared" si="145"/>
        <v>875</v>
      </c>
      <c r="AZ38" s="574">
        <f t="shared" si="146"/>
        <v>1.3125</v>
      </c>
      <c r="BA38" s="576">
        <f t="shared" si="147"/>
        <v>0.17500000000000002</v>
      </c>
      <c r="BB38" s="575">
        <f t="shared" si="120"/>
        <v>0.875</v>
      </c>
      <c r="BC38" s="331" t="str">
        <f t="shared" si="121"/>
        <v>SKIP</v>
      </c>
      <c r="BD38" s="331" t="str">
        <f t="shared" si="122"/>
        <v>SKIP</v>
      </c>
      <c r="BE38" s="91"/>
      <c r="BF38" s="392"/>
      <c r="BG38" s="548" t="str">
        <f t="shared" si="123"/>
        <v/>
      </c>
      <c r="BH38" s="532" t="str">
        <f t="shared" si="124"/>
        <v/>
      </c>
      <c r="BI38" s="532" t="str">
        <f t="shared" si="125"/>
        <v/>
      </c>
      <c r="BJ38" s="532" t="str">
        <f t="shared" si="95"/>
        <v/>
      </c>
      <c r="BK38" s="1164" t="s">
        <v>171</v>
      </c>
      <c r="BL38" s="331" t="str">
        <f t="shared" si="126"/>
        <v>40A</v>
      </c>
      <c r="BM38" s="24" t="str">
        <f t="shared" si="148"/>
        <v>GTS-120</v>
      </c>
      <c r="BN38" s="330">
        <f t="shared" si="149"/>
        <v>875</v>
      </c>
      <c r="BO38" s="574">
        <f t="shared" si="150"/>
        <v>1.3125</v>
      </c>
      <c r="BP38" s="576">
        <f t="shared" si="151"/>
        <v>0.17500000000000002</v>
      </c>
      <c r="BQ38" s="575">
        <f t="shared" si="127"/>
        <v>0.875</v>
      </c>
      <c r="BR38" s="331" t="str">
        <f t="shared" si="128"/>
        <v/>
      </c>
      <c r="BS38" s="331" t="str">
        <f t="shared" si="129"/>
        <v/>
      </c>
      <c r="BT38" s="91"/>
      <c r="BU38" s="392"/>
      <c r="BV38" s="548" t="str">
        <f t="shared" si="130"/>
        <v/>
      </c>
      <c r="BW38" s="532" t="str">
        <f t="shared" si="131"/>
        <v/>
      </c>
      <c r="BX38" s="532" t="str">
        <f t="shared" si="132"/>
        <v/>
      </c>
      <c r="BY38" s="532" t="str">
        <f t="shared" si="96"/>
        <v/>
      </c>
    </row>
    <row r="39" spans="1:77">
      <c r="A39" s="412" t="s">
        <v>179</v>
      </c>
      <c r="B39" s="821" t="s">
        <v>458</v>
      </c>
      <c r="C39" s="1160"/>
      <c r="D39" s="331" t="str">
        <f t="shared" si="97"/>
        <v>50A</v>
      </c>
      <c r="E39" s="89" t="str">
        <f>VLOOKUP($A39,'OP Info'!$C$67:$H$101,4,FALSE)</f>
        <v>GTS-120</v>
      </c>
      <c r="F39" s="89">
        <f>VLOOKUP($A39,'OP Info'!$C$67:$H$101,3,FALSE)</f>
        <v>875</v>
      </c>
      <c r="G39" s="346">
        <f t="shared" ref="G39" si="152">F39*0.0015</f>
        <v>1.3125</v>
      </c>
      <c r="H39" s="351">
        <f t="shared" ref="H39" si="153">F39*0.0002</f>
        <v>0.17500000000000002</v>
      </c>
      <c r="I39" s="350">
        <f t="shared" ref="I39" si="154">F39*0.001</f>
        <v>0.875</v>
      </c>
      <c r="J39" s="331" t="str">
        <f t="shared" ref="J39" si="155">IF($B39=D$2,"","SKIP")</f>
        <v/>
      </c>
      <c r="K39" s="331" t="str">
        <f t="shared" ref="K39" si="156">IF($B39=D$2,"","SKIP")</f>
        <v/>
      </c>
      <c r="L39" s="91"/>
      <c r="M39" s="392"/>
      <c r="N39" s="548" t="str">
        <f t="shared" ref="N39" si="157">IF(M39&gt;8.84,M39,"")</f>
        <v/>
      </c>
      <c r="O39" s="532" t="str">
        <f t="shared" ref="O39" si="158">IF(J39="","",IF(J39="SKIP","",IF(J39&lt;3,"",G39)))</f>
        <v/>
      </c>
      <c r="P39" s="532" t="str">
        <f t="shared" ref="P39" si="159">IF(K39="","",IF(K39="SKIP","",IF(K39&lt;2,"",H39)))</f>
        <v/>
      </c>
      <c r="Q39" s="549" t="str">
        <f t="shared" ref="Q39" si="160">IF(M39="","",IF(M39&lt;8.85,I39,""))</f>
        <v/>
      </c>
      <c r="R39" s="1163"/>
      <c r="S39" s="331" t="str">
        <f t="shared" si="102"/>
        <v>50A</v>
      </c>
      <c r="T39" s="24" t="str">
        <f t="shared" ref="T39" si="161">E39</f>
        <v>GTS-120</v>
      </c>
      <c r="U39" s="330">
        <f t="shared" ref="U39" si="162">F39</f>
        <v>875</v>
      </c>
      <c r="V39" s="574">
        <f t="shared" ref="V39" si="163">U39*0.0015</f>
        <v>1.3125</v>
      </c>
      <c r="W39" s="576">
        <f t="shared" ref="W39" si="164">U39*0.0002</f>
        <v>0.17500000000000002</v>
      </c>
      <c r="X39" s="575">
        <f t="shared" ref="X39" si="165">U39*0.001</f>
        <v>0.875</v>
      </c>
      <c r="Y39" s="331" t="str">
        <f t="shared" ref="Y39" si="166">IF($B39=S$2,"","SKIP")</f>
        <v>SKIP</v>
      </c>
      <c r="Z39" s="331" t="str">
        <f t="shared" ref="Z39" si="167">IF($B39=S$2,"","SKIP")</f>
        <v>SKIP</v>
      </c>
      <c r="AA39" s="91"/>
      <c r="AB39" s="392"/>
      <c r="AC39" s="548" t="str">
        <f t="shared" ref="AC39" si="168">IF(AB39&gt;8.84,AB39,"")</f>
        <v/>
      </c>
      <c r="AD39" s="532" t="str">
        <f t="shared" ref="AD39" si="169">IF(Y39="","",IF(Y39="SKIP","",IF(Y39&lt;3,"",V39)))</f>
        <v/>
      </c>
      <c r="AE39" s="532" t="str">
        <f t="shared" ref="AE39" si="170">IF(Z39="","",IF(Z39="SKIP","",IF(Z39&lt;2,"",W39)))</f>
        <v/>
      </c>
      <c r="AF39" s="532" t="str">
        <f t="shared" ref="AF39" si="171">IF(AB39="","",IF(AB39&lt;8.85,X39,""))</f>
        <v/>
      </c>
      <c r="AG39" s="1163"/>
      <c r="AH39" s="331" t="str">
        <f t="shared" si="110"/>
        <v>50A</v>
      </c>
      <c r="AI39" s="24" t="str">
        <f t="shared" ref="AI39" si="172">T39</f>
        <v>GTS-120</v>
      </c>
      <c r="AJ39" s="330">
        <f t="shared" ref="AJ39" si="173">U39</f>
        <v>875</v>
      </c>
      <c r="AK39" s="574">
        <f t="shared" ref="AK39" si="174">AJ39*0.0015</f>
        <v>1.3125</v>
      </c>
      <c r="AL39" s="576">
        <f t="shared" ref="AL39" si="175">AJ39*0.0002</f>
        <v>0.17500000000000002</v>
      </c>
      <c r="AM39" s="575">
        <f t="shared" ref="AM39" si="176">AJ39*0.001</f>
        <v>0.875</v>
      </c>
      <c r="AN39" s="331" t="str">
        <f t="shared" ref="AN39" si="177">IF($B39=AH$2,"","SKIP")</f>
        <v/>
      </c>
      <c r="AO39" s="331" t="str">
        <f t="shared" ref="AO39" si="178">IF($B39=AH$2,"","SKIP")</f>
        <v/>
      </c>
      <c r="AP39" s="91"/>
      <c r="AQ39" s="392"/>
      <c r="AR39" s="548" t="str">
        <f t="shared" ref="AR39" si="179">IF(AQ39&gt;8.84,AQ39,"")</f>
        <v/>
      </c>
      <c r="AS39" s="532" t="str">
        <f t="shared" ref="AS39" si="180">IF(AN39="","",IF(AN39="SKIP","",IF(AN39&lt;3,"",AK39)))</f>
        <v/>
      </c>
      <c r="AT39" s="532" t="str">
        <f t="shared" ref="AT39" si="181">IF(AO39="","",IF(AO39="SKIP","",IF(AO39&lt;2,"",AL39)))</f>
        <v/>
      </c>
      <c r="AU39" s="532" t="str">
        <f t="shared" ref="AU39" si="182">IF(AQ39="","",IF(AQ39&lt;8.85,AM39,""))</f>
        <v/>
      </c>
      <c r="AV39" s="1163"/>
      <c r="AW39" s="331" t="str">
        <f t="shared" si="119"/>
        <v>50A</v>
      </c>
      <c r="AX39" s="24" t="str">
        <f t="shared" ref="AX39" si="183">AI39</f>
        <v>GTS-120</v>
      </c>
      <c r="AY39" s="330">
        <f t="shared" ref="AY39" si="184">AJ39</f>
        <v>875</v>
      </c>
      <c r="AZ39" s="574">
        <f t="shared" ref="AZ39" si="185">AY39*0.0015</f>
        <v>1.3125</v>
      </c>
      <c r="BA39" s="576">
        <f t="shared" ref="BA39" si="186">AY39*0.0002</f>
        <v>0.17500000000000002</v>
      </c>
      <c r="BB39" s="575">
        <f t="shared" ref="BB39" si="187">AY39*0.001</f>
        <v>0.875</v>
      </c>
      <c r="BC39" s="331" t="str">
        <f t="shared" ref="BC39" si="188">IF($B39=AW$2,"","SKIP")</f>
        <v>SKIP</v>
      </c>
      <c r="BD39" s="331" t="str">
        <f t="shared" ref="BD39" si="189">IF($B39=AW$2,"","SKIP")</f>
        <v>SKIP</v>
      </c>
      <c r="BE39" s="91"/>
      <c r="BF39" s="392"/>
      <c r="BG39" s="548" t="str">
        <f t="shared" ref="BG39" si="190">IF(BF39&gt;8.84,BF39,"")</f>
        <v/>
      </c>
      <c r="BH39" s="532" t="str">
        <f t="shared" ref="BH39" si="191">IF(BC39="","",IF(BC39="SKIP","",IF(BC39&lt;3,"",AZ39)))</f>
        <v/>
      </c>
      <c r="BI39" s="532" t="str">
        <f t="shared" ref="BI39" si="192">IF(BD39="","",IF(BD39="SKIP","",IF(BD39&lt;2,"",BA39)))</f>
        <v/>
      </c>
      <c r="BJ39" s="532" t="str">
        <f t="shared" ref="BJ39" si="193">IF(BF39="","",IF(BF39&lt;8.85,BB39,""))</f>
        <v/>
      </c>
      <c r="BK39" s="1163"/>
      <c r="BL39" s="331" t="str">
        <f t="shared" si="126"/>
        <v>50A</v>
      </c>
      <c r="BM39" s="24" t="str">
        <f t="shared" ref="BM39" si="194">AX39</f>
        <v>GTS-120</v>
      </c>
      <c r="BN39" s="330">
        <f t="shared" ref="BN39" si="195">AY39</f>
        <v>875</v>
      </c>
      <c r="BO39" s="574">
        <f t="shared" ref="BO39" si="196">BN39*0.0015</f>
        <v>1.3125</v>
      </c>
      <c r="BP39" s="576">
        <f t="shared" ref="BP39" si="197">BN39*0.0002</f>
        <v>0.17500000000000002</v>
      </c>
      <c r="BQ39" s="575">
        <f t="shared" ref="BQ39" si="198">BN39*0.001</f>
        <v>0.875</v>
      </c>
      <c r="BR39" s="331" t="str">
        <f t="shared" ref="BR39" si="199">IF($B39=BL$2,"","SKIP")</f>
        <v/>
      </c>
      <c r="BS39" s="331" t="str">
        <f t="shared" ref="BS39" si="200">IF($B39=BL$2,"","SKIP")</f>
        <v/>
      </c>
      <c r="BT39" s="91"/>
      <c r="BU39" s="392"/>
      <c r="BV39" s="548" t="str">
        <f t="shared" ref="BV39" si="201">IF(BU39&gt;8.84,BU39,"")</f>
        <v/>
      </c>
      <c r="BW39" s="532" t="str">
        <f t="shared" si="131"/>
        <v/>
      </c>
      <c r="BX39" s="532" t="str">
        <f t="shared" si="132"/>
        <v/>
      </c>
      <c r="BY39" s="532" t="str">
        <f t="shared" si="96"/>
        <v/>
      </c>
    </row>
    <row r="40" spans="1:77">
      <c r="A40" s="412" t="s">
        <v>182</v>
      </c>
      <c r="B40" s="821" t="s">
        <v>458</v>
      </c>
      <c r="C40" s="1160"/>
      <c r="D40" s="331" t="str">
        <f t="shared" si="97"/>
        <v>60A</v>
      </c>
      <c r="E40" s="89" t="str">
        <f>VLOOKUP($A40,'OP Info'!$C$67:$H$101,4,FALSE)</f>
        <v>GTS-120</v>
      </c>
      <c r="F40" s="89">
        <f>VLOOKUP($A40,'OP Info'!$C$67:$H$101,3,FALSE)</f>
        <v>875</v>
      </c>
      <c r="G40" s="346">
        <f t="shared" si="133"/>
        <v>1.3125</v>
      </c>
      <c r="H40" s="351">
        <f t="shared" si="134"/>
        <v>0.17500000000000002</v>
      </c>
      <c r="I40" s="350">
        <f t="shared" si="98"/>
        <v>0.875</v>
      </c>
      <c r="J40" s="331" t="str">
        <f t="shared" si="135"/>
        <v/>
      </c>
      <c r="K40" s="331" t="str">
        <f t="shared" si="136"/>
        <v/>
      </c>
      <c r="L40" s="91"/>
      <c r="M40" s="392"/>
      <c r="N40" s="548" t="str">
        <f t="shared" si="101"/>
        <v/>
      </c>
      <c r="O40" s="532" t="str">
        <f t="shared" si="137"/>
        <v/>
      </c>
      <c r="P40" s="532" t="str">
        <f t="shared" si="138"/>
        <v/>
      </c>
      <c r="Q40" s="549" t="str">
        <f t="shared" si="46"/>
        <v/>
      </c>
      <c r="R40" s="1163"/>
      <c r="S40" s="331" t="str">
        <f t="shared" si="102"/>
        <v>60A</v>
      </c>
      <c r="T40" s="24" t="str">
        <f t="shared" si="103"/>
        <v>GTS-120</v>
      </c>
      <c r="U40" s="330">
        <f t="shared" si="104"/>
        <v>875</v>
      </c>
      <c r="V40" s="574">
        <f t="shared" si="139"/>
        <v>1.3125</v>
      </c>
      <c r="W40" s="576">
        <f t="shared" si="140"/>
        <v>0.17500000000000002</v>
      </c>
      <c r="X40" s="575">
        <f t="shared" si="141"/>
        <v>0.875</v>
      </c>
      <c r="Y40" s="331" t="str">
        <f t="shared" si="105"/>
        <v>SKIP</v>
      </c>
      <c r="Z40" s="331" t="str">
        <f t="shared" si="106"/>
        <v>SKIP</v>
      </c>
      <c r="AA40" s="91"/>
      <c r="AB40" s="392"/>
      <c r="AC40" s="548" t="str">
        <f t="shared" si="107"/>
        <v/>
      </c>
      <c r="AD40" s="532" t="str">
        <f t="shared" si="108"/>
        <v/>
      </c>
      <c r="AE40" s="532" t="str">
        <f t="shared" si="109"/>
        <v/>
      </c>
      <c r="AF40" s="532" t="str">
        <f t="shared" si="93"/>
        <v/>
      </c>
      <c r="AG40" s="1163"/>
      <c r="AH40" s="331" t="str">
        <f t="shared" si="110"/>
        <v>60A</v>
      </c>
      <c r="AI40" s="24" t="str">
        <f t="shared" si="111"/>
        <v>GTS-120</v>
      </c>
      <c r="AJ40" s="330">
        <f t="shared" si="112"/>
        <v>875</v>
      </c>
      <c r="AK40" s="574">
        <f t="shared" si="142"/>
        <v>1.3125</v>
      </c>
      <c r="AL40" s="576">
        <f t="shared" si="143"/>
        <v>0.17500000000000002</v>
      </c>
      <c r="AM40" s="575">
        <f t="shared" si="113"/>
        <v>0.875</v>
      </c>
      <c r="AN40" s="331" t="str">
        <f t="shared" si="114"/>
        <v/>
      </c>
      <c r="AO40" s="331" t="str">
        <f t="shared" si="115"/>
        <v/>
      </c>
      <c r="AP40" s="91"/>
      <c r="AQ40" s="392"/>
      <c r="AR40" s="548" t="str">
        <f t="shared" si="116"/>
        <v/>
      </c>
      <c r="AS40" s="532" t="str">
        <f t="shared" si="117"/>
        <v/>
      </c>
      <c r="AT40" s="532" t="str">
        <f t="shared" si="118"/>
        <v/>
      </c>
      <c r="AU40" s="532" t="str">
        <f t="shared" si="94"/>
        <v/>
      </c>
      <c r="AV40" s="1163"/>
      <c r="AW40" s="331" t="str">
        <f t="shared" si="119"/>
        <v>60A</v>
      </c>
      <c r="AX40" s="24" t="str">
        <f t="shared" si="144"/>
        <v>GTS-120</v>
      </c>
      <c r="AY40" s="330">
        <f t="shared" si="145"/>
        <v>875</v>
      </c>
      <c r="AZ40" s="574">
        <f t="shared" si="146"/>
        <v>1.3125</v>
      </c>
      <c r="BA40" s="576">
        <f t="shared" si="147"/>
        <v>0.17500000000000002</v>
      </c>
      <c r="BB40" s="575">
        <f t="shared" si="120"/>
        <v>0.875</v>
      </c>
      <c r="BC40" s="331" t="str">
        <f t="shared" si="121"/>
        <v>SKIP</v>
      </c>
      <c r="BD40" s="331" t="str">
        <f t="shared" si="122"/>
        <v>SKIP</v>
      </c>
      <c r="BE40" s="91"/>
      <c r="BF40" s="392"/>
      <c r="BG40" s="548" t="str">
        <f t="shared" si="123"/>
        <v/>
      </c>
      <c r="BH40" s="532" t="str">
        <f t="shared" si="124"/>
        <v/>
      </c>
      <c r="BI40" s="532" t="str">
        <f t="shared" si="125"/>
        <v/>
      </c>
      <c r="BJ40" s="532" t="str">
        <f t="shared" si="95"/>
        <v/>
      </c>
      <c r="BK40" s="1163"/>
      <c r="BL40" s="331" t="str">
        <f t="shared" si="126"/>
        <v>60A</v>
      </c>
      <c r="BM40" s="24" t="str">
        <f t="shared" si="148"/>
        <v>GTS-120</v>
      </c>
      <c r="BN40" s="330">
        <f t="shared" si="149"/>
        <v>875</v>
      </c>
      <c r="BO40" s="574">
        <f t="shared" si="150"/>
        <v>1.3125</v>
      </c>
      <c r="BP40" s="576">
        <f t="shared" si="151"/>
        <v>0.17500000000000002</v>
      </c>
      <c r="BQ40" s="575">
        <f t="shared" si="127"/>
        <v>0.875</v>
      </c>
      <c r="BR40" s="331" t="str">
        <f t="shared" si="128"/>
        <v/>
      </c>
      <c r="BS40" s="331" t="str">
        <f t="shared" si="129"/>
        <v/>
      </c>
      <c r="BT40" s="91"/>
      <c r="BU40" s="392"/>
      <c r="BV40" s="548" t="str">
        <f t="shared" si="130"/>
        <v/>
      </c>
      <c r="BW40" s="532" t="str">
        <f t="shared" si="131"/>
        <v/>
      </c>
      <c r="BX40" s="532" t="str">
        <f t="shared" si="132"/>
        <v/>
      </c>
      <c r="BY40" s="532" t="str">
        <f t="shared" si="96"/>
        <v/>
      </c>
    </row>
    <row r="41" spans="1:77" ht="18.75">
      <c r="A41" s="412" t="s">
        <v>178</v>
      </c>
      <c r="B41" s="821" t="s">
        <v>457</v>
      </c>
      <c r="C41" s="1161"/>
      <c r="D41" s="331" t="str">
        <f t="shared" si="97"/>
        <v>10B</v>
      </c>
      <c r="E41" s="89" t="str">
        <f>VLOOKUP($A41,'OP Info'!$C$67:$H$101,4,FALSE)</f>
        <v>GTS-120</v>
      </c>
      <c r="F41" s="89">
        <f>VLOOKUP($A41,'OP Info'!$C$67:$H$101,3,FALSE)</f>
        <v>590</v>
      </c>
      <c r="G41" s="346">
        <f t="shared" si="133"/>
        <v>0.88500000000000001</v>
      </c>
      <c r="H41" s="351">
        <f t="shared" si="134"/>
        <v>0.11800000000000001</v>
      </c>
      <c r="I41" s="350">
        <f t="shared" si="98"/>
        <v>0.59</v>
      </c>
      <c r="J41" s="331" t="str">
        <f t="shared" si="135"/>
        <v>SKIP</v>
      </c>
      <c r="K41" s="331" t="str">
        <f t="shared" si="136"/>
        <v>SKIP</v>
      </c>
      <c r="L41" s="91"/>
      <c r="M41" s="392"/>
      <c r="N41" s="548" t="str">
        <f t="shared" si="101"/>
        <v/>
      </c>
      <c r="O41" s="532" t="str">
        <f t="shared" si="137"/>
        <v/>
      </c>
      <c r="P41" s="532" t="str">
        <f t="shared" si="138"/>
        <v/>
      </c>
      <c r="Q41" s="549" t="str">
        <f t="shared" si="46"/>
        <v/>
      </c>
      <c r="R41" s="1164"/>
      <c r="S41" s="331" t="str">
        <f t="shared" si="102"/>
        <v>10B</v>
      </c>
      <c r="T41" s="24" t="str">
        <f t="shared" si="103"/>
        <v>GTS-120</v>
      </c>
      <c r="U41" s="330">
        <f t="shared" si="104"/>
        <v>590</v>
      </c>
      <c r="V41" s="574">
        <f t="shared" si="139"/>
        <v>0.88500000000000001</v>
      </c>
      <c r="W41" s="576">
        <f t="shared" si="140"/>
        <v>0.11800000000000001</v>
      </c>
      <c r="X41" s="575">
        <f t="shared" si="141"/>
        <v>0.59</v>
      </c>
      <c r="Y41" s="331" t="str">
        <f t="shared" si="105"/>
        <v/>
      </c>
      <c r="Z41" s="331" t="str">
        <f t="shared" si="106"/>
        <v/>
      </c>
      <c r="AA41" s="91"/>
      <c r="AB41" s="392"/>
      <c r="AC41" s="548" t="str">
        <f t="shared" si="107"/>
        <v/>
      </c>
      <c r="AD41" s="532" t="str">
        <f t="shared" si="108"/>
        <v/>
      </c>
      <c r="AE41" s="532" t="str">
        <f t="shared" si="109"/>
        <v/>
      </c>
      <c r="AF41" s="532" t="str">
        <f t="shared" si="93"/>
        <v/>
      </c>
      <c r="AG41" s="1164"/>
      <c r="AH41" s="331" t="str">
        <f t="shared" si="110"/>
        <v>10B</v>
      </c>
      <c r="AI41" s="24" t="str">
        <f t="shared" si="111"/>
        <v>GTS-120</v>
      </c>
      <c r="AJ41" s="330">
        <f t="shared" si="112"/>
        <v>590</v>
      </c>
      <c r="AK41" s="574">
        <f t="shared" si="142"/>
        <v>0.88500000000000001</v>
      </c>
      <c r="AL41" s="576">
        <f t="shared" si="143"/>
        <v>0.11800000000000001</v>
      </c>
      <c r="AM41" s="575">
        <f t="shared" si="113"/>
        <v>0.59</v>
      </c>
      <c r="AN41" s="331" t="str">
        <f t="shared" si="114"/>
        <v>SKIP</v>
      </c>
      <c r="AO41" s="331" t="str">
        <f t="shared" si="115"/>
        <v>SKIP</v>
      </c>
      <c r="AP41" s="91"/>
      <c r="AQ41" s="392"/>
      <c r="AR41" s="548" t="str">
        <f t="shared" si="116"/>
        <v/>
      </c>
      <c r="AS41" s="532" t="str">
        <f t="shared" si="117"/>
        <v/>
      </c>
      <c r="AT41" s="532" t="str">
        <f t="shared" si="118"/>
        <v/>
      </c>
      <c r="AU41" s="532" t="str">
        <f t="shared" si="94"/>
        <v/>
      </c>
      <c r="AV41" s="1164"/>
      <c r="AW41" s="331" t="str">
        <f t="shared" si="119"/>
        <v>10B</v>
      </c>
      <c r="AX41" s="24" t="str">
        <f t="shared" si="144"/>
        <v>GTS-120</v>
      </c>
      <c r="AY41" s="330">
        <f t="shared" si="145"/>
        <v>590</v>
      </c>
      <c r="AZ41" s="574">
        <f t="shared" si="146"/>
        <v>0.88500000000000001</v>
      </c>
      <c r="BA41" s="576">
        <f t="shared" si="147"/>
        <v>0.11800000000000001</v>
      </c>
      <c r="BB41" s="575">
        <f t="shared" si="120"/>
        <v>0.59</v>
      </c>
      <c r="BC41" s="331" t="str">
        <f t="shared" si="121"/>
        <v/>
      </c>
      <c r="BD41" s="331" t="str">
        <f t="shared" si="122"/>
        <v/>
      </c>
      <c r="BE41" s="91"/>
      <c r="BF41" s="392"/>
      <c r="BG41" s="548" t="str">
        <f t="shared" si="123"/>
        <v/>
      </c>
      <c r="BH41" s="532" t="str">
        <f t="shared" si="124"/>
        <v/>
      </c>
      <c r="BI41" s="532" t="str">
        <f t="shared" si="125"/>
        <v/>
      </c>
      <c r="BJ41" s="532" t="str">
        <f t="shared" si="95"/>
        <v/>
      </c>
      <c r="BK41" s="1164"/>
      <c r="BL41" s="331" t="str">
        <f t="shared" si="126"/>
        <v>10B</v>
      </c>
      <c r="BM41" s="24" t="str">
        <f t="shared" si="148"/>
        <v>GTS-120</v>
      </c>
      <c r="BN41" s="330">
        <f t="shared" si="149"/>
        <v>590</v>
      </c>
      <c r="BO41" s="574">
        <f t="shared" si="150"/>
        <v>0.88500000000000001</v>
      </c>
      <c r="BP41" s="576">
        <f t="shared" si="151"/>
        <v>0.11800000000000001</v>
      </c>
      <c r="BQ41" s="575">
        <f t="shared" si="127"/>
        <v>0.59</v>
      </c>
      <c r="BR41" s="331" t="str">
        <f t="shared" si="128"/>
        <v>SKIP</v>
      </c>
      <c r="BS41" s="331" t="str">
        <f t="shared" si="129"/>
        <v>SKIP</v>
      </c>
      <c r="BT41" s="91"/>
      <c r="BU41" s="392"/>
      <c r="BV41" s="548" t="str">
        <f t="shared" si="130"/>
        <v/>
      </c>
      <c r="BW41" s="532" t="str">
        <f t="shared" si="131"/>
        <v/>
      </c>
      <c r="BX41" s="532" t="str">
        <f t="shared" si="132"/>
        <v/>
      </c>
      <c r="BY41" s="532" t="str">
        <f t="shared" si="96"/>
        <v/>
      </c>
    </row>
    <row r="42" spans="1:77" ht="18.75">
      <c r="A42" s="412" t="s">
        <v>181</v>
      </c>
      <c r="B42" s="821" t="s">
        <v>457</v>
      </c>
      <c r="C42" s="1161" t="s">
        <v>171</v>
      </c>
      <c r="D42" s="331" t="str">
        <f t="shared" si="97"/>
        <v>20B</v>
      </c>
      <c r="E42" s="89" t="str">
        <f>VLOOKUP($A42,'OP Info'!$C$67:$H$101,4,FALSE)</f>
        <v>GTS-120</v>
      </c>
      <c r="F42" s="89">
        <f>VLOOKUP($A42,'OP Info'!$C$67:$H$101,3,FALSE)</f>
        <v>875</v>
      </c>
      <c r="G42" s="346">
        <f t="shared" si="133"/>
        <v>1.3125</v>
      </c>
      <c r="H42" s="351">
        <f t="shared" si="134"/>
        <v>0.17500000000000002</v>
      </c>
      <c r="I42" s="350">
        <f t="shared" si="98"/>
        <v>0.875</v>
      </c>
      <c r="J42" s="331" t="str">
        <f t="shared" si="135"/>
        <v>SKIP</v>
      </c>
      <c r="K42" s="331" t="str">
        <f t="shared" si="136"/>
        <v>SKIP</v>
      </c>
      <c r="L42" s="91"/>
      <c r="M42" s="392"/>
      <c r="N42" s="548" t="str">
        <f t="shared" si="101"/>
        <v/>
      </c>
      <c r="O42" s="532" t="str">
        <f t="shared" si="137"/>
        <v/>
      </c>
      <c r="P42" s="532" t="str">
        <f t="shared" si="138"/>
        <v/>
      </c>
      <c r="Q42" s="549" t="str">
        <f t="shared" si="46"/>
        <v/>
      </c>
      <c r="R42" s="1164" t="s">
        <v>171</v>
      </c>
      <c r="S42" s="331" t="str">
        <f t="shared" si="102"/>
        <v>20B</v>
      </c>
      <c r="T42" s="24" t="str">
        <f t="shared" si="103"/>
        <v>GTS-120</v>
      </c>
      <c r="U42" s="330">
        <f t="shared" si="104"/>
        <v>875</v>
      </c>
      <c r="V42" s="574">
        <f t="shared" si="139"/>
        <v>1.3125</v>
      </c>
      <c r="W42" s="576">
        <f t="shared" si="140"/>
        <v>0.17500000000000002</v>
      </c>
      <c r="X42" s="575">
        <f t="shared" si="141"/>
        <v>0.875</v>
      </c>
      <c r="Y42" s="331" t="str">
        <f t="shared" si="105"/>
        <v/>
      </c>
      <c r="Z42" s="331" t="str">
        <f t="shared" si="106"/>
        <v/>
      </c>
      <c r="AA42" s="91"/>
      <c r="AB42" s="392"/>
      <c r="AC42" s="548" t="str">
        <f t="shared" si="107"/>
        <v/>
      </c>
      <c r="AD42" s="532" t="str">
        <f t="shared" si="108"/>
        <v/>
      </c>
      <c r="AE42" s="532" t="str">
        <f t="shared" si="109"/>
        <v/>
      </c>
      <c r="AF42" s="532" t="str">
        <f t="shared" si="93"/>
        <v/>
      </c>
      <c r="AG42" s="1164" t="s">
        <v>171</v>
      </c>
      <c r="AH42" s="331" t="str">
        <f t="shared" si="110"/>
        <v>20B</v>
      </c>
      <c r="AI42" s="24" t="str">
        <f t="shared" si="111"/>
        <v>GTS-120</v>
      </c>
      <c r="AJ42" s="330">
        <f t="shared" si="112"/>
        <v>875</v>
      </c>
      <c r="AK42" s="574">
        <f t="shared" si="142"/>
        <v>1.3125</v>
      </c>
      <c r="AL42" s="576">
        <f t="shared" si="143"/>
        <v>0.17500000000000002</v>
      </c>
      <c r="AM42" s="575">
        <f t="shared" si="113"/>
        <v>0.875</v>
      </c>
      <c r="AN42" s="331" t="str">
        <f t="shared" si="114"/>
        <v>SKIP</v>
      </c>
      <c r="AO42" s="331" t="str">
        <f t="shared" si="115"/>
        <v>SKIP</v>
      </c>
      <c r="AP42" s="91"/>
      <c r="AQ42" s="392"/>
      <c r="AR42" s="548" t="str">
        <f t="shared" si="116"/>
        <v/>
      </c>
      <c r="AS42" s="532" t="str">
        <f t="shared" si="117"/>
        <v/>
      </c>
      <c r="AT42" s="532" t="str">
        <f t="shared" si="118"/>
        <v/>
      </c>
      <c r="AU42" s="532" t="str">
        <f t="shared" si="94"/>
        <v/>
      </c>
      <c r="AV42" s="1164" t="s">
        <v>171</v>
      </c>
      <c r="AW42" s="331" t="str">
        <f t="shared" si="119"/>
        <v>20B</v>
      </c>
      <c r="AX42" s="24" t="str">
        <f t="shared" si="144"/>
        <v>GTS-120</v>
      </c>
      <c r="AY42" s="330">
        <f t="shared" si="145"/>
        <v>875</v>
      </c>
      <c r="AZ42" s="574">
        <f t="shared" si="146"/>
        <v>1.3125</v>
      </c>
      <c r="BA42" s="576">
        <f t="shared" si="147"/>
        <v>0.17500000000000002</v>
      </c>
      <c r="BB42" s="575">
        <f t="shared" si="120"/>
        <v>0.875</v>
      </c>
      <c r="BC42" s="331" t="str">
        <f t="shared" si="121"/>
        <v/>
      </c>
      <c r="BD42" s="331" t="str">
        <f t="shared" si="122"/>
        <v/>
      </c>
      <c r="BE42" s="91"/>
      <c r="BF42" s="392"/>
      <c r="BG42" s="548" t="str">
        <f t="shared" si="123"/>
        <v/>
      </c>
      <c r="BH42" s="532" t="str">
        <f t="shared" si="124"/>
        <v/>
      </c>
      <c r="BI42" s="532" t="str">
        <f t="shared" si="125"/>
        <v/>
      </c>
      <c r="BJ42" s="532" t="str">
        <f t="shared" si="95"/>
        <v/>
      </c>
      <c r="BK42" s="1164" t="s">
        <v>171</v>
      </c>
      <c r="BL42" s="331" t="str">
        <f t="shared" si="126"/>
        <v>20B</v>
      </c>
      <c r="BM42" s="24" t="str">
        <f t="shared" si="148"/>
        <v>GTS-120</v>
      </c>
      <c r="BN42" s="330">
        <f t="shared" si="149"/>
        <v>875</v>
      </c>
      <c r="BO42" s="574">
        <f t="shared" si="150"/>
        <v>1.3125</v>
      </c>
      <c r="BP42" s="576">
        <f t="shared" si="151"/>
        <v>0.17500000000000002</v>
      </c>
      <c r="BQ42" s="575">
        <f t="shared" si="127"/>
        <v>0.875</v>
      </c>
      <c r="BR42" s="331" t="str">
        <f t="shared" si="128"/>
        <v>SKIP</v>
      </c>
      <c r="BS42" s="331" t="str">
        <f t="shared" si="129"/>
        <v>SKIP</v>
      </c>
      <c r="BT42" s="91"/>
      <c r="BU42" s="392"/>
      <c r="BV42" s="548" t="str">
        <f t="shared" si="130"/>
        <v/>
      </c>
      <c r="BW42" s="532" t="str">
        <f t="shared" si="131"/>
        <v/>
      </c>
      <c r="BX42" s="532" t="str">
        <f t="shared" si="132"/>
        <v/>
      </c>
      <c r="BY42" s="532" t="str">
        <f t="shared" si="96"/>
        <v/>
      </c>
    </row>
    <row r="43" spans="1:77">
      <c r="A43" s="412" t="s">
        <v>189</v>
      </c>
      <c r="B43" s="821" t="s">
        <v>458</v>
      </c>
      <c r="C43" s="1160"/>
      <c r="D43" s="331" t="str">
        <f t="shared" si="97"/>
        <v>40B</v>
      </c>
      <c r="E43" s="89" t="str">
        <f>VLOOKUP($A43,'OP Info'!$C$67:$H$101,4,FALSE)</f>
        <v>GTS-120</v>
      </c>
      <c r="F43" s="89">
        <f>VLOOKUP($A43,'OP Info'!$C$67:$H$101,3,FALSE)</f>
        <v>875</v>
      </c>
      <c r="G43" s="346">
        <f t="shared" si="133"/>
        <v>1.3125</v>
      </c>
      <c r="H43" s="351">
        <f t="shared" si="134"/>
        <v>0.17500000000000002</v>
      </c>
      <c r="I43" s="350">
        <f t="shared" si="98"/>
        <v>0.875</v>
      </c>
      <c r="J43" s="331" t="str">
        <f t="shared" ref="J43:J48" si="202">IF($B43=D$2,"","SKIP")</f>
        <v/>
      </c>
      <c r="K43" s="331" t="str">
        <f t="shared" ref="K43:K48" si="203">IF($B43=D$2,"","SKIP")</f>
        <v/>
      </c>
      <c r="L43" s="91"/>
      <c r="M43" s="392"/>
      <c r="N43" s="548" t="str">
        <f t="shared" si="101"/>
        <v/>
      </c>
      <c r="O43" s="532" t="str">
        <f t="shared" si="137"/>
        <v/>
      </c>
      <c r="P43" s="532" t="str">
        <f t="shared" si="138"/>
        <v/>
      </c>
      <c r="Q43" s="549" t="str">
        <f t="shared" si="46"/>
        <v/>
      </c>
      <c r="R43" s="1163"/>
      <c r="S43" s="331" t="str">
        <f t="shared" si="102"/>
        <v>40B</v>
      </c>
      <c r="T43" s="24" t="str">
        <f t="shared" si="103"/>
        <v>GTS-120</v>
      </c>
      <c r="U43" s="330">
        <f t="shared" si="104"/>
        <v>875</v>
      </c>
      <c r="V43" s="574">
        <f t="shared" si="139"/>
        <v>1.3125</v>
      </c>
      <c r="W43" s="576">
        <f t="shared" si="140"/>
        <v>0.17500000000000002</v>
      </c>
      <c r="X43" s="575">
        <f t="shared" si="141"/>
        <v>0.875</v>
      </c>
      <c r="Y43" s="331" t="str">
        <f t="shared" si="105"/>
        <v>SKIP</v>
      </c>
      <c r="Z43" s="331" t="str">
        <f t="shared" si="106"/>
        <v>SKIP</v>
      </c>
      <c r="AA43" s="91"/>
      <c r="AB43" s="392"/>
      <c r="AC43" s="548" t="str">
        <f t="shared" si="107"/>
        <v/>
      </c>
      <c r="AD43" s="532" t="str">
        <f t="shared" si="108"/>
        <v/>
      </c>
      <c r="AE43" s="532" t="str">
        <f t="shared" si="109"/>
        <v/>
      </c>
      <c r="AF43" s="532" t="str">
        <f t="shared" si="93"/>
        <v/>
      </c>
      <c r="AG43" s="1163"/>
      <c r="AH43" s="331" t="str">
        <f t="shared" si="110"/>
        <v>40B</v>
      </c>
      <c r="AI43" s="24" t="str">
        <f t="shared" si="111"/>
        <v>GTS-120</v>
      </c>
      <c r="AJ43" s="330">
        <f t="shared" si="112"/>
        <v>875</v>
      </c>
      <c r="AK43" s="574">
        <f t="shared" si="142"/>
        <v>1.3125</v>
      </c>
      <c r="AL43" s="576">
        <f t="shared" si="143"/>
        <v>0.17500000000000002</v>
      </c>
      <c r="AM43" s="575">
        <f t="shared" si="113"/>
        <v>0.875</v>
      </c>
      <c r="AN43" s="331" t="str">
        <f t="shared" si="114"/>
        <v/>
      </c>
      <c r="AO43" s="331" t="str">
        <f t="shared" si="115"/>
        <v/>
      </c>
      <c r="AP43" s="91"/>
      <c r="AQ43" s="392"/>
      <c r="AR43" s="548" t="str">
        <f t="shared" si="116"/>
        <v/>
      </c>
      <c r="AS43" s="532" t="str">
        <f t="shared" si="117"/>
        <v/>
      </c>
      <c r="AT43" s="532" t="str">
        <f t="shared" si="118"/>
        <v/>
      </c>
      <c r="AU43" s="532" t="str">
        <f t="shared" si="94"/>
        <v/>
      </c>
      <c r="AV43" s="1163"/>
      <c r="AW43" s="331" t="str">
        <f t="shared" si="119"/>
        <v>40B</v>
      </c>
      <c r="AX43" s="24" t="str">
        <f t="shared" si="144"/>
        <v>GTS-120</v>
      </c>
      <c r="AY43" s="330">
        <f t="shared" si="145"/>
        <v>875</v>
      </c>
      <c r="AZ43" s="574">
        <f t="shared" si="146"/>
        <v>1.3125</v>
      </c>
      <c r="BA43" s="576">
        <f t="shared" si="147"/>
        <v>0.17500000000000002</v>
      </c>
      <c r="BB43" s="575">
        <f t="shared" si="120"/>
        <v>0.875</v>
      </c>
      <c r="BC43" s="331" t="str">
        <f t="shared" si="121"/>
        <v>SKIP</v>
      </c>
      <c r="BD43" s="331" t="str">
        <f t="shared" si="122"/>
        <v>SKIP</v>
      </c>
      <c r="BE43" s="91"/>
      <c r="BF43" s="392"/>
      <c r="BG43" s="548" t="str">
        <f t="shared" si="123"/>
        <v/>
      </c>
      <c r="BH43" s="532" t="str">
        <f t="shared" si="124"/>
        <v/>
      </c>
      <c r="BI43" s="532" t="str">
        <f t="shared" si="125"/>
        <v/>
      </c>
      <c r="BJ43" s="532" t="str">
        <f t="shared" si="95"/>
        <v/>
      </c>
      <c r="BK43" s="1163"/>
      <c r="BL43" s="331" t="str">
        <f t="shared" si="126"/>
        <v>40B</v>
      </c>
      <c r="BM43" s="24" t="str">
        <f t="shared" si="148"/>
        <v>GTS-120</v>
      </c>
      <c r="BN43" s="330">
        <f t="shared" si="149"/>
        <v>875</v>
      </c>
      <c r="BO43" s="574">
        <f t="shared" si="150"/>
        <v>1.3125</v>
      </c>
      <c r="BP43" s="576">
        <f t="shared" si="151"/>
        <v>0.17500000000000002</v>
      </c>
      <c r="BQ43" s="575">
        <f t="shared" si="127"/>
        <v>0.875</v>
      </c>
      <c r="BR43" s="331" t="str">
        <f t="shared" si="128"/>
        <v/>
      </c>
      <c r="BS43" s="331" t="str">
        <f t="shared" si="129"/>
        <v/>
      </c>
      <c r="BT43" s="91"/>
      <c r="BU43" s="392"/>
      <c r="BV43" s="548" t="str">
        <f t="shared" si="130"/>
        <v/>
      </c>
      <c r="BW43" s="532" t="str">
        <f t="shared" si="131"/>
        <v/>
      </c>
      <c r="BX43" s="532" t="str">
        <f t="shared" si="132"/>
        <v/>
      </c>
      <c r="BY43" s="532" t="str">
        <f t="shared" si="96"/>
        <v/>
      </c>
    </row>
    <row r="44" spans="1:77">
      <c r="A44" s="412" t="s">
        <v>192</v>
      </c>
      <c r="B44" s="821" t="s">
        <v>458</v>
      </c>
      <c r="C44" s="1160"/>
      <c r="D44" s="331" t="str">
        <f t="shared" si="97"/>
        <v>50B</v>
      </c>
      <c r="E44" s="89" t="str">
        <f>VLOOKUP($A44,'OP Info'!$C$67:$H$101,4,FALSE)</f>
        <v>GTS-120</v>
      </c>
      <c r="F44" s="89">
        <f>VLOOKUP($A44,'OP Info'!$C$67:$H$101,3,FALSE)</f>
        <v>875</v>
      </c>
      <c r="G44" s="346">
        <f t="shared" si="133"/>
        <v>1.3125</v>
      </c>
      <c r="H44" s="351">
        <f t="shared" si="134"/>
        <v>0.17500000000000002</v>
      </c>
      <c r="I44" s="350">
        <f t="shared" si="98"/>
        <v>0.875</v>
      </c>
      <c r="J44" s="331" t="str">
        <f t="shared" si="202"/>
        <v/>
      </c>
      <c r="K44" s="331" t="str">
        <f t="shared" si="203"/>
        <v/>
      </c>
      <c r="L44" s="91"/>
      <c r="M44" s="392"/>
      <c r="N44" s="548" t="str">
        <f t="shared" si="101"/>
        <v/>
      </c>
      <c r="O44" s="532" t="str">
        <f t="shared" si="137"/>
        <v/>
      </c>
      <c r="P44" s="532" t="str">
        <f t="shared" si="138"/>
        <v/>
      </c>
      <c r="Q44" s="549" t="str">
        <f t="shared" si="46"/>
        <v/>
      </c>
      <c r="R44" s="1163"/>
      <c r="S44" s="331" t="str">
        <f t="shared" si="102"/>
        <v>50B</v>
      </c>
      <c r="T44" s="24" t="str">
        <f t="shared" si="103"/>
        <v>GTS-120</v>
      </c>
      <c r="U44" s="330">
        <f t="shared" si="104"/>
        <v>875</v>
      </c>
      <c r="V44" s="574">
        <f t="shared" si="139"/>
        <v>1.3125</v>
      </c>
      <c r="W44" s="576">
        <f t="shared" si="140"/>
        <v>0.17500000000000002</v>
      </c>
      <c r="X44" s="575">
        <f t="shared" si="141"/>
        <v>0.875</v>
      </c>
      <c r="Y44" s="331" t="str">
        <f t="shared" si="105"/>
        <v>SKIP</v>
      </c>
      <c r="Z44" s="331" t="str">
        <f t="shared" si="106"/>
        <v>SKIP</v>
      </c>
      <c r="AA44" s="91"/>
      <c r="AB44" s="392"/>
      <c r="AC44" s="548" t="str">
        <f t="shared" si="107"/>
        <v/>
      </c>
      <c r="AD44" s="532" t="str">
        <f t="shared" si="108"/>
        <v/>
      </c>
      <c r="AE44" s="532" t="str">
        <f t="shared" si="109"/>
        <v/>
      </c>
      <c r="AF44" s="532" t="str">
        <f t="shared" si="93"/>
        <v/>
      </c>
      <c r="AG44" s="1163"/>
      <c r="AH44" s="331" t="str">
        <f t="shared" si="110"/>
        <v>50B</v>
      </c>
      <c r="AI44" s="24" t="str">
        <f t="shared" si="111"/>
        <v>GTS-120</v>
      </c>
      <c r="AJ44" s="330">
        <f t="shared" si="112"/>
        <v>875</v>
      </c>
      <c r="AK44" s="574">
        <f t="shared" si="142"/>
        <v>1.3125</v>
      </c>
      <c r="AL44" s="576">
        <f t="shared" si="143"/>
        <v>0.17500000000000002</v>
      </c>
      <c r="AM44" s="575">
        <f t="shared" si="113"/>
        <v>0.875</v>
      </c>
      <c r="AN44" s="331" t="str">
        <f t="shared" si="114"/>
        <v/>
      </c>
      <c r="AO44" s="331" t="str">
        <f t="shared" si="115"/>
        <v/>
      </c>
      <c r="AP44" s="91"/>
      <c r="AQ44" s="392"/>
      <c r="AR44" s="548" t="str">
        <f t="shared" si="116"/>
        <v/>
      </c>
      <c r="AS44" s="532" t="str">
        <f t="shared" si="117"/>
        <v/>
      </c>
      <c r="AT44" s="532" t="str">
        <f t="shared" si="118"/>
        <v/>
      </c>
      <c r="AU44" s="532" t="str">
        <f t="shared" si="94"/>
        <v/>
      </c>
      <c r="AV44" s="1163"/>
      <c r="AW44" s="331" t="str">
        <f t="shared" si="119"/>
        <v>50B</v>
      </c>
      <c r="AX44" s="24" t="str">
        <f t="shared" si="144"/>
        <v>GTS-120</v>
      </c>
      <c r="AY44" s="330">
        <f t="shared" si="145"/>
        <v>875</v>
      </c>
      <c r="AZ44" s="574">
        <f t="shared" si="146"/>
        <v>1.3125</v>
      </c>
      <c r="BA44" s="576">
        <f t="shared" si="147"/>
        <v>0.17500000000000002</v>
      </c>
      <c r="BB44" s="575">
        <f t="shared" si="120"/>
        <v>0.875</v>
      </c>
      <c r="BC44" s="331" t="str">
        <f t="shared" si="121"/>
        <v>SKIP</v>
      </c>
      <c r="BD44" s="331" t="str">
        <f t="shared" si="122"/>
        <v>SKIP</v>
      </c>
      <c r="BE44" s="91"/>
      <c r="BF44" s="392"/>
      <c r="BG44" s="548" t="str">
        <f t="shared" si="123"/>
        <v/>
      </c>
      <c r="BH44" s="532" t="str">
        <f t="shared" si="124"/>
        <v/>
      </c>
      <c r="BI44" s="532" t="str">
        <f t="shared" si="125"/>
        <v/>
      </c>
      <c r="BJ44" s="532" t="str">
        <f t="shared" si="95"/>
        <v/>
      </c>
      <c r="BK44" s="1163"/>
      <c r="BL44" s="331" t="str">
        <f t="shared" si="126"/>
        <v>50B</v>
      </c>
      <c r="BM44" s="24" t="str">
        <f t="shared" si="148"/>
        <v>GTS-120</v>
      </c>
      <c r="BN44" s="330">
        <f t="shared" si="149"/>
        <v>875</v>
      </c>
      <c r="BO44" s="574">
        <f t="shared" si="150"/>
        <v>1.3125</v>
      </c>
      <c r="BP44" s="576">
        <f t="shared" si="151"/>
        <v>0.17500000000000002</v>
      </c>
      <c r="BQ44" s="575">
        <f t="shared" si="127"/>
        <v>0.875</v>
      </c>
      <c r="BR44" s="331" t="str">
        <f t="shared" si="128"/>
        <v/>
      </c>
      <c r="BS44" s="331" t="str">
        <f t="shared" si="129"/>
        <v/>
      </c>
      <c r="BT44" s="91"/>
      <c r="BU44" s="392"/>
      <c r="BV44" s="548" t="str">
        <f t="shared" si="130"/>
        <v/>
      </c>
      <c r="BW44" s="532" t="str">
        <f t="shared" si="131"/>
        <v/>
      </c>
      <c r="BX44" s="532" t="str">
        <f t="shared" si="132"/>
        <v/>
      </c>
      <c r="BY44" s="532" t="str">
        <f t="shared" si="96"/>
        <v/>
      </c>
    </row>
    <row r="45" spans="1:77">
      <c r="A45" s="412" t="s">
        <v>184</v>
      </c>
      <c r="B45" s="821" t="s">
        <v>457</v>
      </c>
      <c r="C45" s="1160"/>
      <c r="D45" s="331" t="str">
        <f t="shared" si="97"/>
        <v>10C</v>
      </c>
      <c r="E45" s="89" t="str">
        <f>VLOOKUP($A45,'OP Info'!$C$67:$H$101,4,FALSE)</f>
        <v>GTS-120</v>
      </c>
      <c r="F45" s="89">
        <f>VLOOKUP($A45,'OP Info'!$C$67:$H$101,3,FALSE)</f>
        <v>590</v>
      </c>
      <c r="G45" s="346">
        <f t="shared" si="133"/>
        <v>0.88500000000000001</v>
      </c>
      <c r="H45" s="351">
        <f t="shared" si="134"/>
        <v>0.11800000000000001</v>
      </c>
      <c r="I45" s="350">
        <f t="shared" si="98"/>
        <v>0.59</v>
      </c>
      <c r="J45" s="331" t="str">
        <f t="shared" si="202"/>
        <v>SKIP</v>
      </c>
      <c r="K45" s="331" t="str">
        <f t="shared" si="203"/>
        <v>SKIP</v>
      </c>
      <c r="L45" s="91"/>
      <c r="M45" s="392"/>
      <c r="N45" s="548" t="str">
        <f t="shared" si="101"/>
        <v/>
      </c>
      <c r="O45" s="532" t="str">
        <f t="shared" si="137"/>
        <v/>
      </c>
      <c r="P45" s="532" t="str">
        <f t="shared" si="138"/>
        <v/>
      </c>
      <c r="Q45" s="549" t="str">
        <f t="shared" si="46"/>
        <v/>
      </c>
      <c r="R45" s="1163"/>
      <c r="S45" s="331" t="str">
        <f t="shared" si="102"/>
        <v>10C</v>
      </c>
      <c r="T45" s="24" t="str">
        <f t="shared" si="103"/>
        <v>GTS-120</v>
      </c>
      <c r="U45" s="330">
        <f t="shared" si="104"/>
        <v>590</v>
      </c>
      <c r="V45" s="574">
        <f t="shared" si="139"/>
        <v>0.88500000000000001</v>
      </c>
      <c r="W45" s="576">
        <f t="shared" si="140"/>
        <v>0.11800000000000001</v>
      </c>
      <c r="X45" s="575">
        <f t="shared" si="141"/>
        <v>0.59</v>
      </c>
      <c r="Y45" s="331" t="str">
        <f t="shared" si="105"/>
        <v/>
      </c>
      <c r="Z45" s="331" t="str">
        <f t="shared" si="106"/>
        <v/>
      </c>
      <c r="AA45" s="91"/>
      <c r="AB45" s="392"/>
      <c r="AC45" s="548" t="str">
        <f t="shared" si="107"/>
        <v/>
      </c>
      <c r="AD45" s="532" t="str">
        <f t="shared" si="108"/>
        <v/>
      </c>
      <c r="AE45" s="532" t="str">
        <f t="shared" si="109"/>
        <v/>
      </c>
      <c r="AF45" s="532" t="str">
        <f t="shared" si="93"/>
        <v/>
      </c>
      <c r="AG45" s="1163"/>
      <c r="AH45" s="331" t="str">
        <f t="shared" si="110"/>
        <v>10C</v>
      </c>
      <c r="AI45" s="24" t="str">
        <f t="shared" si="111"/>
        <v>GTS-120</v>
      </c>
      <c r="AJ45" s="330">
        <f t="shared" si="112"/>
        <v>590</v>
      </c>
      <c r="AK45" s="574">
        <f t="shared" si="142"/>
        <v>0.88500000000000001</v>
      </c>
      <c r="AL45" s="576">
        <f t="shared" si="143"/>
        <v>0.11800000000000001</v>
      </c>
      <c r="AM45" s="575">
        <f t="shared" si="113"/>
        <v>0.59</v>
      </c>
      <c r="AN45" s="331" t="str">
        <f t="shared" si="114"/>
        <v>SKIP</v>
      </c>
      <c r="AO45" s="331" t="str">
        <f t="shared" si="115"/>
        <v>SKIP</v>
      </c>
      <c r="AP45" s="91"/>
      <c r="AQ45" s="392"/>
      <c r="AR45" s="548" t="str">
        <f t="shared" si="116"/>
        <v/>
      </c>
      <c r="AS45" s="532" t="str">
        <f t="shared" si="117"/>
        <v/>
      </c>
      <c r="AT45" s="532" t="str">
        <f t="shared" si="118"/>
        <v/>
      </c>
      <c r="AU45" s="532" t="str">
        <f t="shared" si="94"/>
        <v/>
      </c>
      <c r="AV45" s="1163"/>
      <c r="AW45" s="331" t="str">
        <f t="shared" si="119"/>
        <v>10C</v>
      </c>
      <c r="AX45" s="24" t="str">
        <f t="shared" si="144"/>
        <v>GTS-120</v>
      </c>
      <c r="AY45" s="330">
        <f t="shared" si="145"/>
        <v>590</v>
      </c>
      <c r="AZ45" s="574">
        <f t="shared" si="146"/>
        <v>0.88500000000000001</v>
      </c>
      <c r="BA45" s="576">
        <f t="shared" si="147"/>
        <v>0.11800000000000001</v>
      </c>
      <c r="BB45" s="575">
        <f t="shared" si="120"/>
        <v>0.59</v>
      </c>
      <c r="BC45" s="331" t="str">
        <f t="shared" si="121"/>
        <v/>
      </c>
      <c r="BD45" s="331" t="str">
        <f t="shared" si="122"/>
        <v/>
      </c>
      <c r="BE45" s="91"/>
      <c r="BF45" s="392"/>
      <c r="BG45" s="548" t="str">
        <f t="shared" si="123"/>
        <v/>
      </c>
      <c r="BH45" s="532" t="str">
        <f t="shared" si="124"/>
        <v/>
      </c>
      <c r="BI45" s="532" t="str">
        <f t="shared" si="125"/>
        <v/>
      </c>
      <c r="BJ45" s="532" t="str">
        <f t="shared" si="95"/>
        <v/>
      </c>
      <c r="BK45" s="1163"/>
      <c r="BL45" s="331" t="str">
        <f t="shared" si="126"/>
        <v>10C</v>
      </c>
      <c r="BM45" s="24" t="str">
        <f t="shared" si="148"/>
        <v>GTS-120</v>
      </c>
      <c r="BN45" s="330">
        <f t="shared" si="149"/>
        <v>590</v>
      </c>
      <c r="BO45" s="574">
        <f t="shared" si="150"/>
        <v>0.88500000000000001</v>
      </c>
      <c r="BP45" s="576">
        <f t="shared" si="151"/>
        <v>0.11800000000000001</v>
      </c>
      <c r="BQ45" s="575">
        <f t="shared" si="127"/>
        <v>0.59</v>
      </c>
      <c r="BR45" s="331" t="str">
        <f t="shared" si="128"/>
        <v>SKIP</v>
      </c>
      <c r="BS45" s="331" t="str">
        <f t="shared" si="129"/>
        <v>SKIP</v>
      </c>
      <c r="BT45" s="91"/>
      <c r="BU45" s="392"/>
      <c r="BV45" s="548" t="str">
        <f t="shared" si="130"/>
        <v/>
      </c>
      <c r="BW45" s="532" t="str">
        <f t="shared" si="131"/>
        <v/>
      </c>
      <c r="BX45" s="532" t="str">
        <f t="shared" si="132"/>
        <v/>
      </c>
      <c r="BY45" s="532" t="str">
        <f t="shared" si="96"/>
        <v/>
      </c>
    </row>
    <row r="46" spans="1:77" ht="18.75">
      <c r="A46" s="412" t="s">
        <v>186</v>
      </c>
      <c r="B46" s="821" t="s">
        <v>457</v>
      </c>
      <c r="C46" s="1161" t="s">
        <v>171</v>
      </c>
      <c r="D46" s="331" t="str">
        <f t="shared" si="97"/>
        <v>20C</v>
      </c>
      <c r="E46" s="89" t="str">
        <f>VLOOKUP($A46,'OP Info'!$C$67:$H$101,4,FALSE)</f>
        <v>GTS-120</v>
      </c>
      <c r="F46" s="89">
        <f>VLOOKUP($A46,'OP Info'!$C$67:$H$101,3,FALSE)</f>
        <v>875</v>
      </c>
      <c r="G46" s="346">
        <f t="shared" si="133"/>
        <v>1.3125</v>
      </c>
      <c r="H46" s="351">
        <f t="shared" si="134"/>
        <v>0.17500000000000002</v>
      </c>
      <c r="I46" s="350">
        <f t="shared" si="98"/>
        <v>0.875</v>
      </c>
      <c r="J46" s="331" t="str">
        <f t="shared" si="202"/>
        <v>SKIP</v>
      </c>
      <c r="K46" s="331" t="str">
        <f t="shared" si="203"/>
        <v>SKIP</v>
      </c>
      <c r="L46" s="91"/>
      <c r="M46" s="392"/>
      <c r="N46" s="548" t="str">
        <f t="shared" si="101"/>
        <v/>
      </c>
      <c r="O46" s="532" t="str">
        <f t="shared" si="137"/>
        <v/>
      </c>
      <c r="P46" s="532" t="str">
        <f t="shared" si="138"/>
        <v/>
      </c>
      <c r="Q46" s="549" t="str">
        <f t="shared" si="46"/>
        <v/>
      </c>
      <c r="R46" s="1164" t="s">
        <v>171</v>
      </c>
      <c r="S46" s="331" t="str">
        <f t="shared" si="102"/>
        <v>20C</v>
      </c>
      <c r="T46" s="24" t="str">
        <f t="shared" si="103"/>
        <v>GTS-120</v>
      </c>
      <c r="U46" s="330">
        <f t="shared" si="104"/>
        <v>875</v>
      </c>
      <c r="V46" s="574">
        <f t="shared" si="139"/>
        <v>1.3125</v>
      </c>
      <c r="W46" s="576">
        <f t="shared" si="140"/>
        <v>0.17500000000000002</v>
      </c>
      <c r="X46" s="575">
        <f t="shared" si="141"/>
        <v>0.875</v>
      </c>
      <c r="Y46" s="331" t="str">
        <f t="shared" si="105"/>
        <v/>
      </c>
      <c r="Z46" s="331" t="str">
        <f t="shared" si="106"/>
        <v/>
      </c>
      <c r="AA46" s="91"/>
      <c r="AB46" s="392"/>
      <c r="AC46" s="548" t="str">
        <f t="shared" si="107"/>
        <v/>
      </c>
      <c r="AD46" s="532" t="str">
        <f t="shared" si="108"/>
        <v/>
      </c>
      <c r="AE46" s="532" t="str">
        <f t="shared" si="109"/>
        <v/>
      </c>
      <c r="AF46" s="532" t="str">
        <f t="shared" si="93"/>
        <v/>
      </c>
      <c r="AG46" s="1164" t="s">
        <v>171</v>
      </c>
      <c r="AH46" s="331" t="str">
        <f t="shared" si="110"/>
        <v>20C</v>
      </c>
      <c r="AI46" s="24" t="str">
        <f t="shared" si="111"/>
        <v>GTS-120</v>
      </c>
      <c r="AJ46" s="330">
        <f t="shared" si="112"/>
        <v>875</v>
      </c>
      <c r="AK46" s="574">
        <f t="shared" si="142"/>
        <v>1.3125</v>
      </c>
      <c r="AL46" s="576">
        <f t="shared" si="143"/>
        <v>0.17500000000000002</v>
      </c>
      <c r="AM46" s="575">
        <f t="shared" si="113"/>
        <v>0.875</v>
      </c>
      <c r="AN46" s="331" t="str">
        <f t="shared" si="114"/>
        <v>SKIP</v>
      </c>
      <c r="AO46" s="331" t="str">
        <f t="shared" si="115"/>
        <v>SKIP</v>
      </c>
      <c r="AP46" s="91"/>
      <c r="AQ46" s="392"/>
      <c r="AR46" s="548" t="str">
        <f t="shared" si="116"/>
        <v/>
      </c>
      <c r="AS46" s="532" t="str">
        <f t="shared" si="117"/>
        <v/>
      </c>
      <c r="AT46" s="532" t="str">
        <f t="shared" si="118"/>
        <v/>
      </c>
      <c r="AU46" s="532" t="str">
        <f t="shared" si="94"/>
        <v/>
      </c>
      <c r="AV46" s="1164" t="s">
        <v>171</v>
      </c>
      <c r="AW46" s="331" t="str">
        <f t="shared" si="119"/>
        <v>20C</v>
      </c>
      <c r="AX46" s="24" t="str">
        <f t="shared" si="144"/>
        <v>GTS-120</v>
      </c>
      <c r="AY46" s="330">
        <f t="shared" si="145"/>
        <v>875</v>
      </c>
      <c r="AZ46" s="574">
        <f t="shared" si="146"/>
        <v>1.3125</v>
      </c>
      <c r="BA46" s="576">
        <f t="shared" si="147"/>
        <v>0.17500000000000002</v>
      </c>
      <c r="BB46" s="575">
        <f t="shared" si="120"/>
        <v>0.875</v>
      </c>
      <c r="BC46" s="331" t="str">
        <f t="shared" si="121"/>
        <v/>
      </c>
      <c r="BD46" s="331" t="str">
        <f t="shared" si="122"/>
        <v/>
      </c>
      <c r="BE46" s="91"/>
      <c r="BF46" s="392"/>
      <c r="BG46" s="548" t="str">
        <f t="shared" si="123"/>
        <v/>
      </c>
      <c r="BH46" s="532" t="str">
        <f t="shared" si="124"/>
        <v/>
      </c>
      <c r="BI46" s="532" t="str">
        <f t="shared" si="125"/>
        <v/>
      </c>
      <c r="BJ46" s="532" t="str">
        <f t="shared" si="95"/>
        <v/>
      </c>
      <c r="BK46" s="1164" t="s">
        <v>171</v>
      </c>
      <c r="BL46" s="331" t="str">
        <f t="shared" si="126"/>
        <v>20C</v>
      </c>
      <c r="BM46" s="24" t="str">
        <f t="shared" si="148"/>
        <v>GTS-120</v>
      </c>
      <c r="BN46" s="330">
        <f t="shared" si="149"/>
        <v>875</v>
      </c>
      <c r="BO46" s="574">
        <f t="shared" si="150"/>
        <v>1.3125</v>
      </c>
      <c r="BP46" s="576">
        <f t="shared" si="151"/>
        <v>0.17500000000000002</v>
      </c>
      <c r="BQ46" s="575">
        <f t="shared" si="127"/>
        <v>0.875</v>
      </c>
      <c r="BR46" s="331" t="str">
        <f t="shared" si="128"/>
        <v>SKIP</v>
      </c>
      <c r="BS46" s="331" t="str">
        <f t="shared" si="129"/>
        <v>SKIP</v>
      </c>
      <c r="BT46" s="91"/>
      <c r="BU46" s="392"/>
      <c r="BV46" s="548" t="str">
        <f t="shared" si="130"/>
        <v/>
      </c>
      <c r="BW46" s="532" t="str">
        <f t="shared" si="131"/>
        <v/>
      </c>
      <c r="BX46" s="532" t="str">
        <f t="shared" si="132"/>
        <v/>
      </c>
      <c r="BY46" s="532" t="str">
        <f t="shared" si="96"/>
        <v/>
      </c>
    </row>
    <row r="47" spans="1:77">
      <c r="A47" s="412" t="s">
        <v>199</v>
      </c>
      <c r="B47" s="821" t="s">
        <v>458</v>
      </c>
      <c r="C47" s="1160"/>
      <c r="D47" s="331" t="str">
        <f t="shared" si="97"/>
        <v>40C</v>
      </c>
      <c r="E47" s="89" t="str">
        <f>VLOOKUP($A47,'OP Info'!$C$67:$H$101,4,FALSE)</f>
        <v>GTS-120</v>
      </c>
      <c r="F47" s="89">
        <f>VLOOKUP($A47,'OP Info'!$C$67:$H$101,3,FALSE)</f>
        <v>875</v>
      </c>
      <c r="G47" s="346">
        <f t="shared" si="133"/>
        <v>1.3125</v>
      </c>
      <c r="H47" s="351">
        <f t="shared" si="134"/>
        <v>0.17500000000000002</v>
      </c>
      <c r="I47" s="350">
        <f t="shared" si="98"/>
        <v>0.875</v>
      </c>
      <c r="J47" s="331" t="str">
        <f t="shared" si="202"/>
        <v/>
      </c>
      <c r="K47" s="331" t="str">
        <f t="shared" si="203"/>
        <v/>
      </c>
      <c r="L47" s="91"/>
      <c r="M47" s="392"/>
      <c r="N47" s="548" t="str">
        <f t="shared" si="101"/>
        <v/>
      </c>
      <c r="O47" s="532" t="str">
        <f t="shared" si="137"/>
        <v/>
      </c>
      <c r="P47" s="532" t="str">
        <f t="shared" si="138"/>
        <v/>
      </c>
      <c r="Q47" s="549" t="str">
        <f t="shared" si="46"/>
        <v/>
      </c>
      <c r="R47" s="1163"/>
      <c r="S47" s="331" t="str">
        <f t="shared" si="102"/>
        <v>40C</v>
      </c>
      <c r="T47" s="24" t="str">
        <f t="shared" si="103"/>
        <v>GTS-120</v>
      </c>
      <c r="U47" s="330">
        <f t="shared" si="104"/>
        <v>875</v>
      </c>
      <c r="V47" s="574">
        <f t="shared" si="139"/>
        <v>1.3125</v>
      </c>
      <c r="W47" s="576">
        <f t="shared" si="140"/>
        <v>0.17500000000000002</v>
      </c>
      <c r="X47" s="575">
        <f t="shared" si="141"/>
        <v>0.875</v>
      </c>
      <c r="Y47" s="331" t="str">
        <f t="shared" si="105"/>
        <v>SKIP</v>
      </c>
      <c r="Z47" s="331" t="str">
        <f t="shared" si="106"/>
        <v>SKIP</v>
      </c>
      <c r="AA47" s="91"/>
      <c r="AB47" s="392"/>
      <c r="AC47" s="548" t="str">
        <f t="shared" si="107"/>
        <v/>
      </c>
      <c r="AD47" s="532" t="str">
        <f t="shared" si="108"/>
        <v/>
      </c>
      <c r="AE47" s="532" t="str">
        <f t="shared" si="109"/>
        <v/>
      </c>
      <c r="AF47" s="532" t="str">
        <f t="shared" si="93"/>
        <v/>
      </c>
      <c r="AG47" s="1163"/>
      <c r="AH47" s="331" t="str">
        <f t="shared" si="110"/>
        <v>40C</v>
      </c>
      <c r="AI47" s="24" t="str">
        <f t="shared" si="111"/>
        <v>GTS-120</v>
      </c>
      <c r="AJ47" s="330">
        <f t="shared" si="112"/>
        <v>875</v>
      </c>
      <c r="AK47" s="574">
        <f t="shared" si="142"/>
        <v>1.3125</v>
      </c>
      <c r="AL47" s="576">
        <f t="shared" si="143"/>
        <v>0.17500000000000002</v>
      </c>
      <c r="AM47" s="575">
        <f t="shared" si="113"/>
        <v>0.875</v>
      </c>
      <c r="AN47" s="331" t="str">
        <f t="shared" si="114"/>
        <v/>
      </c>
      <c r="AO47" s="331" t="str">
        <f t="shared" si="115"/>
        <v/>
      </c>
      <c r="AP47" s="91"/>
      <c r="AQ47" s="392"/>
      <c r="AR47" s="548" t="str">
        <f t="shared" si="116"/>
        <v/>
      </c>
      <c r="AS47" s="532" t="str">
        <f t="shared" si="117"/>
        <v/>
      </c>
      <c r="AT47" s="532" t="str">
        <f t="shared" si="118"/>
        <v/>
      </c>
      <c r="AU47" s="532" t="str">
        <f t="shared" si="94"/>
        <v/>
      </c>
      <c r="AV47" s="1163"/>
      <c r="AW47" s="331" t="str">
        <f t="shared" si="119"/>
        <v>40C</v>
      </c>
      <c r="AX47" s="24" t="str">
        <f t="shared" si="144"/>
        <v>GTS-120</v>
      </c>
      <c r="AY47" s="330">
        <f t="shared" si="145"/>
        <v>875</v>
      </c>
      <c r="AZ47" s="574">
        <f t="shared" si="146"/>
        <v>1.3125</v>
      </c>
      <c r="BA47" s="576">
        <f t="shared" si="147"/>
        <v>0.17500000000000002</v>
      </c>
      <c r="BB47" s="575">
        <f t="shared" si="120"/>
        <v>0.875</v>
      </c>
      <c r="BC47" s="331" t="str">
        <f t="shared" si="121"/>
        <v>SKIP</v>
      </c>
      <c r="BD47" s="331" t="str">
        <f t="shared" si="122"/>
        <v>SKIP</v>
      </c>
      <c r="BE47" s="91"/>
      <c r="BF47" s="392"/>
      <c r="BG47" s="548" t="str">
        <f t="shared" si="123"/>
        <v/>
      </c>
      <c r="BH47" s="532" t="str">
        <f t="shared" si="124"/>
        <v/>
      </c>
      <c r="BI47" s="532" t="str">
        <f t="shared" si="125"/>
        <v/>
      </c>
      <c r="BJ47" s="91"/>
      <c r="BK47" s="1163"/>
      <c r="BL47" s="331" t="str">
        <f t="shared" si="126"/>
        <v>40C</v>
      </c>
      <c r="BM47" s="24" t="str">
        <f t="shared" si="148"/>
        <v>GTS-120</v>
      </c>
      <c r="BN47" s="330">
        <f t="shared" si="149"/>
        <v>875</v>
      </c>
      <c r="BO47" s="574">
        <f t="shared" si="150"/>
        <v>1.3125</v>
      </c>
      <c r="BP47" s="576">
        <f t="shared" si="151"/>
        <v>0.17500000000000002</v>
      </c>
      <c r="BQ47" s="575">
        <f t="shared" si="127"/>
        <v>0.875</v>
      </c>
      <c r="BR47" s="331" t="str">
        <f t="shared" si="128"/>
        <v/>
      </c>
      <c r="BS47" s="331" t="str">
        <f t="shared" si="129"/>
        <v/>
      </c>
      <c r="BT47" s="91"/>
      <c r="BU47" s="392"/>
      <c r="BV47" s="548" t="str">
        <f t="shared" si="130"/>
        <v/>
      </c>
      <c r="BW47" s="532" t="str">
        <f t="shared" si="131"/>
        <v/>
      </c>
      <c r="BX47" s="532" t="str">
        <f t="shared" si="132"/>
        <v/>
      </c>
      <c r="BY47" s="532" t="str">
        <f t="shared" si="96"/>
        <v/>
      </c>
    </row>
    <row r="48" spans="1:77">
      <c r="A48" s="412" t="s">
        <v>202</v>
      </c>
      <c r="B48" s="821" t="s">
        <v>458</v>
      </c>
      <c r="C48" s="1160"/>
      <c r="D48" s="331" t="str">
        <f t="shared" si="97"/>
        <v>50C</v>
      </c>
      <c r="E48" s="89" t="str">
        <f>VLOOKUP($A48,'OP Info'!$C$67:$H$101,4,FALSE)</f>
        <v>GTS-120</v>
      </c>
      <c r="F48" s="89">
        <f>VLOOKUP($A48,'OP Info'!$C$67:$H$101,3,FALSE)</f>
        <v>875</v>
      </c>
      <c r="G48" s="346">
        <f t="shared" si="133"/>
        <v>1.3125</v>
      </c>
      <c r="H48" s="351">
        <f t="shared" si="134"/>
        <v>0.17500000000000002</v>
      </c>
      <c r="I48" s="350">
        <f t="shared" si="98"/>
        <v>0.875</v>
      </c>
      <c r="J48" s="331" t="str">
        <f t="shared" si="202"/>
        <v/>
      </c>
      <c r="K48" s="331" t="str">
        <f t="shared" si="203"/>
        <v/>
      </c>
      <c r="L48" s="91"/>
      <c r="M48" s="392"/>
      <c r="N48" s="548" t="str">
        <f t="shared" si="101"/>
        <v/>
      </c>
      <c r="O48" s="532" t="str">
        <f t="shared" si="137"/>
        <v/>
      </c>
      <c r="P48" s="532" t="str">
        <f t="shared" si="138"/>
        <v/>
      </c>
      <c r="Q48" s="549" t="str">
        <f t="shared" si="46"/>
        <v/>
      </c>
      <c r="R48" s="1163"/>
      <c r="S48" s="331" t="str">
        <f t="shared" si="102"/>
        <v>50C</v>
      </c>
      <c r="T48" s="24" t="str">
        <f t="shared" si="103"/>
        <v>GTS-120</v>
      </c>
      <c r="U48" s="330">
        <f t="shared" si="104"/>
        <v>875</v>
      </c>
      <c r="V48" s="574">
        <f t="shared" si="139"/>
        <v>1.3125</v>
      </c>
      <c r="W48" s="576">
        <f t="shared" si="140"/>
        <v>0.17500000000000002</v>
      </c>
      <c r="X48" s="575">
        <f t="shared" si="141"/>
        <v>0.875</v>
      </c>
      <c r="Y48" s="331" t="str">
        <f t="shared" si="105"/>
        <v>SKIP</v>
      </c>
      <c r="Z48" s="331" t="str">
        <f t="shared" si="106"/>
        <v>SKIP</v>
      </c>
      <c r="AA48" s="91"/>
      <c r="AB48" s="392"/>
      <c r="AC48" s="548" t="str">
        <f t="shared" si="107"/>
        <v/>
      </c>
      <c r="AD48" s="532" t="str">
        <f t="shared" si="108"/>
        <v/>
      </c>
      <c r="AE48" s="532" t="str">
        <f t="shared" si="109"/>
        <v/>
      </c>
      <c r="AF48" s="532" t="str">
        <f t="shared" si="93"/>
        <v/>
      </c>
      <c r="AG48" s="1163"/>
      <c r="AH48" s="331" t="str">
        <f t="shared" si="110"/>
        <v>50C</v>
      </c>
      <c r="AI48" s="24" t="str">
        <f t="shared" si="111"/>
        <v>GTS-120</v>
      </c>
      <c r="AJ48" s="330">
        <f t="shared" si="112"/>
        <v>875</v>
      </c>
      <c r="AK48" s="574">
        <f t="shared" si="142"/>
        <v>1.3125</v>
      </c>
      <c r="AL48" s="576">
        <f t="shared" si="143"/>
        <v>0.17500000000000002</v>
      </c>
      <c r="AM48" s="575">
        <f t="shared" si="113"/>
        <v>0.875</v>
      </c>
      <c r="AN48" s="331" t="str">
        <f t="shared" si="114"/>
        <v/>
      </c>
      <c r="AO48" s="331" t="str">
        <f t="shared" si="115"/>
        <v/>
      </c>
      <c r="AP48" s="91"/>
      <c r="AQ48" s="392"/>
      <c r="AR48" s="548" t="str">
        <f t="shared" si="116"/>
        <v/>
      </c>
      <c r="AS48" s="532" t="str">
        <f t="shared" si="117"/>
        <v/>
      </c>
      <c r="AT48" s="532" t="str">
        <f t="shared" si="118"/>
        <v/>
      </c>
      <c r="AU48" s="532" t="str">
        <f t="shared" si="94"/>
        <v/>
      </c>
      <c r="AV48" s="1163"/>
      <c r="AW48" s="331" t="str">
        <f t="shared" si="119"/>
        <v>50C</v>
      </c>
      <c r="AX48" s="24" t="str">
        <f t="shared" si="144"/>
        <v>GTS-120</v>
      </c>
      <c r="AY48" s="330">
        <f t="shared" si="145"/>
        <v>875</v>
      </c>
      <c r="AZ48" s="574">
        <f t="shared" si="146"/>
        <v>1.3125</v>
      </c>
      <c r="BA48" s="576">
        <f t="shared" si="147"/>
        <v>0.17500000000000002</v>
      </c>
      <c r="BB48" s="575">
        <f t="shared" si="120"/>
        <v>0.875</v>
      </c>
      <c r="BC48" s="331" t="str">
        <f t="shared" si="121"/>
        <v>SKIP</v>
      </c>
      <c r="BD48" s="331" t="str">
        <f t="shared" si="122"/>
        <v>SKIP</v>
      </c>
      <c r="BE48" s="91"/>
      <c r="BF48" s="392"/>
      <c r="BG48" s="548" t="str">
        <f t="shared" si="123"/>
        <v/>
      </c>
      <c r="BH48" s="532" t="str">
        <f t="shared" si="124"/>
        <v/>
      </c>
      <c r="BI48" s="532" t="str">
        <f t="shared" si="125"/>
        <v/>
      </c>
      <c r="BJ48" s="532" t="str">
        <f t="shared" si="95"/>
        <v/>
      </c>
      <c r="BK48" s="1163"/>
      <c r="BL48" s="331" t="str">
        <f t="shared" si="126"/>
        <v>50C</v>
      </c>
      <c r="BM48" s="24" t="str">
        <f t="shared" si="148"/>
        <v>GTS-120</v>
      </c>
      <c r="BN48" s="330">
        <f t="shared" si="149"/>
        <v>875</v>
      </c>
      <c r="BO48" s="574">
        <f t="shared" si="150"/>
        <v>1.3125</v>
      </c>
      <c r="BP48" s="576">
        <f t="shared" si="151"/>
        <v>0.17500000000000002</v>
      </c>
      <c r="BQ48" s="575">
        <f t="shared" si="127"/>
        <v>0.875</v>
      </c>
      <c r="BR48" s="331" t="str">
        <f t="shared" si="128"/>
        <v/>
      </c>
      <c r="BS48" s="331" t="str">
        <f t="shared" si="129"/>
        <v/>
      </c>
      <c r="BT48" s="91"/>
      <c r="BU48" s="392"/>
      <c r="BV48" s="548" t="str">
        <f t="shared" si="130"/>
        <v/>
      </c>
      <c r="BW48" s="532" t="str">
        <f t="shared" si="131"/>
        <v/>
      </c>
      <c r="BX48" s="532" t="str">
        <f t="shared" si="132"/>
        <v/>
      </c>
      <c r="BY48" s="532" t="str">
        <f t="shared" si="96"/>
        <v/>
      </c>
    </row>
    <row r="49" spans="1:77">
      <c r="A49" s="412" t="s">
        <v>205</v>
      </c>
      <c r="B49" s="821" t="s">
        <v>458</v>
      </c>
      <c r="C49" s="1160"/>
      <c r="D49" s="331" t="str">
        <f t="shared" si="97"/>
        <v>60C</v>
      </c>
      <c r="E49" s="89" t="str">
        <f>VLOOKUP($A49,'OP Info'!$C$67:$H$101,4,FALSE)</f>
        <v>GTS-120</v>
      </c>
      <c r="F49" s="89">
        <f>VLOOKUP($A49,'OP Info'!$C$67:$H$101,3,FALSE)</f>
        <v>875</v>
      </c>
      <c r="G49" s="346">
        <f t="shared" si="133"/>
        <v>1.3125</v>
      </c>
      <c r="H49" s="351">
        <f t="shared" si="134"/>
        <v>0.17500000000000002</v>
      </c>
      <c r="I49" s="350">
        <f t="shared" si="98"/>
        <v>0.875</v>
      </c>
      <c r="J49" s="331" t="str">
        <f t="shared" si="135"/>
        <v/>
      </c>
      <c r="K49" s="331" t="str">
        <f t="shared" si="136"/>
        <v/>
      </c>
      <c r="L49" s="91"/>
      <c r="M49" s="392"/>
      <c r="N49" s="548" t="str">
        <f t="shared" si="101"/>
        <v/>
      </c>
      <c r="O49" s="532" t="str">
        <f t="shared" si="137"/>
        <v/>
      </c>
      <c r="P49" s="532" t="str">
        <f t="shared" si="138"/>
        <v/>
      </c>
      <c r="Q49" s="549" t="str">
        <f t="shared" si="46"/>
        <v/>
      </c>
      <c r="R49" s="1163"/>
      <c r="S49" s="331" t="str">
        <f t="shared" si="102"/>
        <v>60C</v>
      </c>
      <c r="T49" s="24" t="str">
        <f t="shared" si="103"/>
        <v>GTS-120</v>
      </c>
      <c r="U49" s="330">
        <f t="shared" si="104"/>
        <v>875</v>
      </c>
      <c r="V49" s="574">
        <f t="shared" si="139"/>
        <v>1.3125</v>
      </c>
      <c r="W49" s="576">
        <f t="shared" si="140"/>
        <v>0.17500000000000002</v>
      </c>
      <c r="X49" s="575">
        <f t="shared" si="141"/>
        <v>0.875</v>
      </c>
      <c r="Y49" s="331" t="str">
        <f t="shared" si="105"/>
        <v>SKIP</v>
      </c>
      <c r="Z49" s="331" t="str">
        <f t="shared" si="106"/>
        <v>SKIP</v>
      </c>
      <c r="AA49" s="91"/>
      <c r="AB49" s="392"/>
      <c r="AC49" s="548" t="str">
        <f t="shared" si="107"/>
        <v/>
      </c>
      <c r="AD49" s="532" t="str">
        <f t="shared" si="108"/>
        <v/>
      </c>
      <c r="AE49" s="532" t="str">
        <f t="shared" si="109"/>
        <v/>
      </c>
      <c r="AF49" s="532" t="str">
        <f t="shared" si="93"/>
        <v/>
      </c>
      <c r="AG49" s="1163"/>
      <c r="AH49" s="331" t="str">
        <f t="shared" si="110"/>
        <v>60C</v>
      </c>
      <c r="AI49" s="24" t="str">
        <f t="shared" si="111"/>
        <v>GTS-120</v>
      </c>
      <c r="AJ49" s="330">
        <f t="shared" si="112"/>
        <v>875</v>
      </c>
      <c r="AK49" s="574">
        <f t="shared" si="142"/>
        <v>1.3125</v>
      </c>
      <c r="AL49" s="576">
        <f t="shared" si="143"/>
        <v>0.17500000000000002</v>
      </c>
      <c r="AM49" s="575">
        <f t="shared" si="113"/>
        <v>0.875</v>
      </c>
      <c r="AN49" s="331" t="str">
        <f t="shared" si="114"/>
        <v/>
      </c>
      <c r="AO49" s="331" t="str">
        <f t="shared" si="115"/>
        <v/>
      </c>
      <c r="AP49" s="91"/>
      <c r="AQ49" s="392"/>
      <c r="AR49" s="548" t="str">
        <f t="shared" si="116"/>
        <v/>
      </c>
      <c r="AS49" s="532" t="str">
        <f t="shared" si="117"/>
        <v/>
      </c>
      <c r="AT49" s="532" t="str">
        <f t="shared" si="118"/>
        <v/>
      </c>
      <c r="AU49" s="532" t="str">
        <f t="shared" si="94"/>
        <v/>
      </c>
      <c r="AV49" s="1163"/>
      <c r="AW49" s="331" t="str">
        <f t="shared" si="119"/>
        <v>60C</v>
      </c>
      <c r="AX49" s="24" t="str">
        <f t="shared" si="144"/>
        <v>GTS-120</v>
      </c>
      <c r="AY49" s="330">
        <f t="shared" si="145"/>
        <v>875</v>
      </c>
      <c r="AZ49" s="574">
        <f t="shared" si="146"/>
        <v>1.3125</v>
      </c>
      <c r="BA49" s="576">
        <f t="shared" si="147"/>
        <v>0.17500000000000002</v>
      </c>
      <c r="BB49" s="575">
        <f t="shared" si="120"/>
        <v>0.875</v>
      </c>
      <c r="BC49" s="331" t="str">
        <f t="shared" si="121"/>
        <v>SKIP</v>
      </c>
      <c r="BD49" s="331" t="str">
        <f t="shared" si="122"/>
        <v>SKIP</v>
      </c>
      <c r="BE49" s="91"/>
      <c r="BF49" s="392"/>
      <c r="BG49" s="548" t="str">
        <f t="shared" si="123"/>
        <v/>
      </c>
      <c r="BH49" s="532" t="str">
        <f t="shared" si="124"/>
        <v/>
      </c>
      <c r="BI49" s="532" t="str">
        <f t="shared" si="125"/>
        <v/>
      </c>
      <c r="BJ49" s="532" t="str">
        <f t="shared" si="95"/>
        <v/>
      </c>
      <c r="BK49" s="1163"/>
      <c r="BL49" s="331" t="str">
        <f t="shared" si="126"/>
        <v>60C</v>
      </c>
      <c r="BM49" s="24" t="str">
        <f t="shared" si="148"/>
        <v>GTS-120</v>
      </c>
      <c r="BN49" s="330">
        <f t="shared" si="149"/>
        <v>875</v>
      </c>
      <c r="BO49" s="574">
        <f t="shared" si="150"/>
        <v>1.3125</v>
      </c>
      <c r="BP49" s="576">
        <f t="shared" si="151"/>
        <v>0.17500000000000002</v>
      </c>
      <c r="BQ49" s="575">
        <f t="shared" si="127"/>
        <v>0.875</v>
      </c>
      <c r="BR49" s="331" t="str">
        <f t="shared" si="128"/>
        <v/>
      </c>
      <c r="BS49" s="331" t="str">
        <f t="shared" si="129"/>
        <v/>
      </c>
      <c r="BT49" s="91"/>
      <c r="BU49" s="392"/>
      <c r="BV49" s="548" t="str">
        <f t="shared" si="130"/>
        <v/>
      </c>
      <c r="BW49" s="532" t="str">
        <f t="shared" si="131"/>
        <v/>
      </c>
      <c r="BX49" s="532" t="str">
        <f t="shared" si="132"/>
        <v/>
      </c>
      <c r="BY49" s="532" t="str">
        <f t="shared" si="96"/>
        <v/>
      </c>
    </row>
    <row r="50" spans="1:77" ht="18.75">
      <c r="A50" s="412" t="s">
        <v>194</v>
      </c>
      <c r="B50" s="821" t="s">
        <v>457</v>
      </c>
      <c r="C50" s="1161" t="s">
        <v>171</v>
      </c>
      <c r="D50" s="331" t="str">
        <f t="shared" si="97"/>
        <v>10E</v>
      </c>
      <c r="E50" s="89" t="str">
        <f>VLOOKUP($A50,'OP Info'!$C$67:$H$101,4,FALSE)</f>
        <v>GTS-120</v>
      </c>
      <c r="F50" s="89">
        <f>VLOOKUP($A50,'OP Info'!$C$67:$H$101,3,FALSE)</f>
        <v>590</v>
      </c>
      <c r="G50" s="346">
        <f t="shared" ref="G50:G51" si="204">F50*0.0015</f>
        <v>0.88500000000000001</v>
      </c>
      <c r="H50" s="351">
        <f t="shared" ref="H50:H51" si="205">F50*0.0002</f>
        <v>0.11800000000000001</v>
      </c>
      <c r="I50" s="350">
        <f t="shared" ref="I50:I51" si="206">F50*0.001</f>
        <v>0.59</v>
      </c>
      <c r="J50" s="331" t="str">
        <f t="shared" si="135"/>
        <v>SKIP</v>
      </c>
      <c r="K50" s="331" t="str">
        <f t="shared" si="136"/>
        <v>SKIP</v>
      </c>
      <c r="L50" s="91"/>
      <c r="M50" s="392"/>
      <c r="N50" s="548" t="str">
        <f t="shared" si="101"/>
        <v/>
      </c>
      <c r="O50" s="532" t="str">
        <f t="shared" si="137"/>
        <v/>
      </c>
      <c r="P50" s="532" t="str">
        <f t="shared" si="138"/>
        <v/>
      </c>
      <c r="Q50" s="549" t="str">
        <f t="shared" si="46"/>
        <v/>
      </c>
      <c r="R50" s="1164" t="s">
        <v>171</v>
      </c>
      <c r="S50" s="331" t="str">
        <f t="shared" si="102"/>
        <v>10E</v>
      </c>
      <c r="T50" s="24" t="str">
        <f t="shared" si="103"/>
        <v>GTS-120</v>
      </c>
      <c r="U50" s="330">
        <f t="shared" si="104"/>
        <v>590</v>
      </c>
      <c r="V50" s="574">
        <f t="shared" si="139"/>
        <v>0.88500000000000001</v>
      </c>
      <c r="W50" s="576">
        <f t="shared" si="140"/>
        <v>0.11800000000000001</v>
      </c>
      <c r="X50" s="575">
        <f t="shared" si="141"/>
        <v>0.59</v>
      </c>
      <c r="Y50" s="331" t="str">
        <f t="shared" si="105"/>
        <v/>
      </c>
      <c r="Z50" s="331" t="str">
        <f t="shared" si="106"/>
        <v/>
      </c>
      <c r="AA50" s="91"/>
      <c r="AB50" s="392"/>
      <c r="AC50" s="548" t="str">
        <f t="shared" si="107"/>
        <v/>
      </c>
      <c r="AD50" s="532" t="str">
        <f t="shared" si="108"/>
        <v/>
      </c>
      <c r="AE50" s="532" t="str">
        <f t="shared" si="109"/>
        <v/>
      </c>
      <c r="AF50" s="532" t="str">
        <f t="shared" si="93"/>
        <v/>
      </c>
      <c r="AG50" s="1164" t="s">
        <v>171</v>
      </c>
      <c r="AH50" s="331" t="str">
        <f t="shared" si="110"/>
        <v>10E</v>
      </c>
      <c r="AI50" s="24" t="str">
        <f t="shared" si="111"/>
        <v>GTS-120</v>
      </c>
      <c r="AJ50" s="330">
        <f t="shared" si="112"/>
        <v>590</v>
      </c>
      <c r="AK50" s="574">
        <f t="shared" si="142"/>
        <v>0.88500000000000001</v>
      </c>
      <c r="AL50" s="576">
        <f t="shared" si="143"/>
        <v>0.11800000000000001</v>
      </c>
      <c r="AM50" s="575">
        <f t="shared" si="113"/>
        <v>0.59</v>
      </c>
      <c r="AN50" s="331" t="str">
        <f t="shared" si="114"/>
        <v>SKIP</v>
      </c>
      <c r="AO50" s="331" t="str">
        <f t="shared" si="115"/>
        <v>SKIP</v>
      </c>
      <c r="AP50" s="91"/>
      <c r="AQ50" s="392"/>
      <c r="AR50" s="548" t="str">
        <f t="shared" si="116"/>
        <v/>
      </c>
      <c r="AS50" s="532" t="str">
        <f t="shared" si="117"/>
        <v/>
      </c>
      <c r="AT50" s="532" t="str">
        <f t="shared" si="118"/>
        <v/>
      </c>
      <c r="AU50" s="532" t="str">
        <f t="shared" si="94"/>
        <v/>
      </c>
      <c r="AV50" s="1164" t="s">
        <v>171</v>
      </c>
      <c r="AW50" s="331" t="str">
        <f t="shared" si="119"/>
        <v>10E</v>
      </c>
      <c r="AX50" s="24" t="str">
        <f t="shared" si="144"/>
        <v>GTS-120</v>
      </c>
      <c r="AY50" s="330">
        <f t="shared" si="145"/>
        <v>590</v>
      </c>
      <c r="AZ50" s="574">
        <f t="shared" si="146"/>
        <v>0.88500000000000001</v>
      </c>
      <c r="BA50" s="576">
        <f t="shared" si="147"/>
        <v>0.11800000000000001</v>
      </c>
      <c r="BB50" s="575">
        <f t="shared" si="120"/>
        <v>0.59</v>
      </c>
      <c r="BC50" s="331" t="str">
        <f t="shared" si="121"/>
        <v/>
      </c>
      <c r="BD50" s="331" t="str">
        <f t="shared" si="122"/>
        <v/>
      </c>
      <c r="BE50" s="91"/>
      <c r="BF50" s="392"/>
      <c r="BG50" s="548" t="str">
        <f t="shared" si="123"/>
        <v/>
      </c>
      <c r="BH50" s="532" t="str">
        <f t="shared" si="124"/>
        <v/>
      </c>
      <c r="BI50" s="532" t="str">
        <f t="shared" si="125"/>
        <v/>
      </c>
      <c r="BJ50" s="532" t="str">
        <f t="shared" si="95"/>
        <v/>
      </c>
      <c r="BK50" s="1164" t="s">
        <v>171</v>
      </c>
      <c r="BL50" s="331" t="str">
        <f t="shared" si="126"/>
        <v>10E</v>
      </c>
      <c r="BM50" s="24" t="str">
        <f t="shared" si="148"/>
        <v>GTS-120</v>
      </c>
      <c r="BN50" s="330">
        <f t="shared" si="149"/>
        <v>590</v>
      </c>
      <c r="BO50" s="574">
        <f t="shared" si="150"/>
        <v>0.88500000000000001</v>
      </c>
      <c r="BP50" s="576">
        <f t="shared" si="151"/>
        <v>0.11800000000000001</v>
      </c>
      <c r="BQ50" s="575">
        <f t="shared" si="127"/>
        <v>0.59</v>
      </c>
      <c r="BR50" s="331" t="str">
        <f t="shared" si="128"/>
        <v>SKIP</v>
      </c>
      <c r="BS50" s="331" t="str">
        <f t="shared" si="129"/>
        <v>SKIP</v>
      </c>
      <c r="BT50" s="91"/>
      <c r="BU50" s="392"/>
      <c r="BV50" s="548" t="str">
        <f t="shared" si="130"/>
        <v/>
      </c>
      <c r="BW50" s="532" t="str">
        <f t="shared" si="131"/>
        <v/>
      </c>
      <c r="BX50" s="532" t="str">
        <f t="shared" si="132"/>
        <v/>
      </c>
      <c r="BY50" s="532" t="str">
        <f t="shared" si="96"/>
        <v/>
      </c>
    </row>
    <row r="51" spans="1:77">
      <c r="A51" s="412" t="s">
        <v>217</v>
      </c>
      <c r="B51" s="821" t="s">
        <v>458</v>
      </c>
      <c r="C51" s="1160"/>
      <c r="D51" s="331" t="str">
        <f t="shared" si="97"/>
        <v>20E</v>
      </c>
      <c r="E51" s="89" t="str">
        <f>VLOOKUP($A51,'OP Info'!$C$67:$H$101,4,FALSE)</f>
        <v>GTS-120</v>
      </c>
      <c r="F51" s="89">
        <f>VLOOKUP($A51,'OP Info'!$C$67:$H$101,3,FALSE)</f>
        <v>875</v>
      </c>
      <c r="G51" s="346">
        <f t="shared" si="204"/>
        <v>1.3125</v>
      </c>
      <c r="H51" s="351">
        <f t="shared" si="205"/>
        <v>0.17500000000000002</v>
      </c>
      <c r="I51" s="350">
        <f t="shared" si="206"/>
        <v>0.875</v>
      </c>
      <c r="J51" s="331" t="str">
        <f t="shared" si="135"/>
        <v/>
      </c>
      <c r="K51" s="331" t="str">
        <f t="shared" si="136"/>
        <v/>
      </c>
      <c r="L51" s="91"/>
      <c r="M51" s="392"/>
      <c r="N51" s="548" t="str">
        <f t="shared" si="101"/>
        <v/>
      </c>
      <c r="O51" s="532" t="str">
        <f t="shared" si="137"/>
        <v/>
      </c>
      <c r="P51" s="532" t="str">
        <f t="shared" si="138"/>
        <v/>
      </c>
      <c r="Q51" s="549" t="str">
        <f t="shared" si="46"/>
        <v/>
      </c>
      <c r="R51" s="1163"/>
      <c r="S51" s="331" t="str">
        <f t="shared" si="102"/>
        <v>20E</v>
      </c>
      <c r="T51" s="24" t="str">
        <f t="shared" si="103"/>
        <v>GTS-120</v>
      </c>
      <c r="U51" s="330">
        <f t="shared" si="104"/>
        <v>875</v>
      </c>
      <c r="V51" s="574">
        <f t="shared" si="139"/>
        <v>1.3125</v>
      </c>
      <c r="W51" s="576">
        <f t="shared" si="140"/>
        <v>0.17500000000000002</v>
      </c>
      <c r="X51" s="575">
        <f t="shared" si="141"/>
        <v>0.875</v>
      </c>
      <c r="Y51" s="331" t="str">
        <f t="shared" si="105"/>
        <v>SKIP</v>
      </c>
      <c r="Z51" s="331" t="str">
        <f t="shared" si="106"/>
        <v>SKIP</v>
      </c>
      <c r="AA51" s="91"/>
      <c r="AB51" s="392"/>
      <c r="AC51" s="548" t="str">
        <f t="shared" si="107"/>
        <v/>
      </c>
      <c r="AD51" s="532" t="str">
        <f t="shared" si="108"/>
        <v/>
      </c>
      <c r="AE51" s="532" t="str">
        <f t="shared" si="109"/>
        <v/>
      </c>
      <c r="AF51" s="532" t="str">
        <f t="shared" si="93"/>
        <v/>
      </c>
      <c r="AG51" s="1163"/>
      <c r="AH51" s="331" t="str">
        <f t="shared" si="110"/>
        <v>20E</v>
      </c>
      <c r="AI51" s="24" t="str">
        <f t="shared" si="111"/>
        <v>GTS-120</v>
      </c>
      <c r="AJ51" s="330">
        <f t="shared" si="112"/>
        <v>875</v>
      </c>
      <c r="AK51" s="574">
        <f t="shared" si="142"/>
        <v>1.3125</v>
      </c>
      <c r="AL51" s="576">
        <f t="shared" si="143"/>
        <v>0.17500000000000002</v>
      </c>
      <c r="AM51" s="575">
        <f t="shared" si="113"/>
        <v>0.875</v>
      </c>
      <c r="AN51" s="331" t="str">
        <f t="shared" si="114"/>
        <v/>
      </c>
      <c r="AO51" s="331" t="str">
        <f t="shared" si="115"/>
        <v/>
      </c>
      <c r="AP51" s="91"/>
      <c r="AQ51" s="392"/>
      <c r="AR51" s="548" t="str">
        <f t="shared" si="116"/>
        <v/>
      </c>
      <c r="AS51" s="532" t="str">
        <f t="shared" si="117"/>
        <v/>
      </c>
      <c r="AT51" s="532" t="str">
        <f t="shared" si="118"/>
        <v/>
      </c>
      <c r="AU51" s="532" t="str">
        <f t="shared" si="94"/>
        <v/>
      </c>
      <c r="AV51" s="1163"/>
      <c r="AW51" s="331" t="str">
        <f t="shared" si="119"/>
        <v>20E</v>
      </c>
      <c r="AX51" s="24" t="str">
        <f t="shared" si="144"/>
        <v>GTS-120</v>
      </c>
      <c r="AY51" s="330">
        <f t="shared" si="145"/>
        <v>875</v>
      </c>
      <c r="AZ51" s="574">
        <f t="shared" si="146"/>
        <v>1.3125</v>
      </c>
      <c r="BA51" s="576">
        <f t="shared" si="147"/>
        <v>0.17500000000000002</v>
      </c>
      <c r="BB51" s="575">
        <f t="shared" si="120"/>
        <v>0.875</v>
      </c>
      <c r="BC51" s="331" t="str">
        <f t="shared" si="121"/>
        <v>SKIP</v>
      </c>
      <c r="BD51" s="331" t="str">
        <f t="shared" si="122"/>
        <v>SKIP</v>
      </c>
      <c r="BE51" s="91"/>
      <c r="BF51" s="392"/>
      <c r="BG51" s="548" t="str">
        <f t="shared" si="123"/>
        <v/>
      </c>
      <c r="BH51" s="532" t="str">
        <f t="shared" si="124"/>
        <v/>
      </c>
      <c r="BI51" s="532" t="str">
        <f t="shared" si="125"/>
        <v/>
      </c>
      <c r="BJ51" s="532" t="str">
        <f t="shared" si="95"/>
        <v/>
      </c>
      <c r="BK51" s="1163"/>
      <c r="BL51" s="331" t="str">
        <f t="shared" si="126"/>
        <v>20E</v>
      </c>
      <c r="BM51" s="24" t="str">
        <f t="shared" si="148"/>
        <v>GTS-120</v>
      </c>
      <c r="BN51" s="330">
        <f t="shared" si="149"/>
        <v>875</v>
      </c>
      <c r="BO51" s="574">
        <f t="shared" si="150"/>
        <v>1.3125</v>
      </c>
      <c r="BP51" s="576">
        <f t="shared" si="151"/>
        <v>0.17500000000000002</v>
      </c>
      <c r="BQ51" s="575">
        <f t="shared" si="127"/>
        <v>0.875</v>
      </c>
      <c r="BR51" s="331" t="str">
        <f t="shared" si="128"/>
        <v/>
      </c>
      <c r="BS51" s="331" t="str">
        <f t="shared" si="129"/>
        <v/>
      </c>
      <c r="BT51" s="91"/>
      <c r="BU51" s="392"/>
      <c r="BV51" s="548" t="str">
        <f t="shared" si="130"/>
        <v/>
      </c>
      <c r="BW51" s="532" t="str">
        <f t="shared" si="131"/>
        <v/>
      </c>
      <c r="BX51" s="532" t="str">
        <f t="shared" si="132"/>
        <v/>
      </c>
      <c r="BY51" s="532" t="str">
        <f t="shared" si="96"/>
        <v/>
      </c>
    </row>
    <row r="52" spans="1:77" ht="15.75" thickBot="1">
      <c r="A52" s="1085" t="s">
        <v>236</v>
      </c>
      <c r="B52" s="1065" t="s">
        <v>459</v>
      </c>
      <c r="C52" s="1162"/>
      <c r="D52" s="1084" t="str">
        <f t="shared" si="97"/>
        <v>CARWB-64</v>
      </c>
      <c r="E52" s="1067" t="str">
        <f>VLOOKUP($A52,'OP Info'!$C$67:$H$101,4,FALSE)</f>
        <v>G-2200TU</v>
      </c>
      <c r="F52" s="1067">
        <f>VLOOKUP($A52,'OP Info'!$C$67:$H$101,3,FALSE)</f>
        <v>830.49</v>
      </c>
      <c r="G52" s="1076">
        <f t="shared" ref="G52" si="207">F52*0.0015</f>
        <v>1.245735</v>
      </c>
      <c r="H52" s="1069">
        <f t="shared" ref="H52" si="208">F52*0.0002</f>
        <v>0.16609800000000002</v>
      </c>
      <c r="I52" s="1070">
        <f t="shared" ref="I52" si="209">F52*0.001</f>
        <v>0.83049000000000006</v>
      </c>
      <c r="J52" s="1071"/>
      <c r="K52" s="1071"/>
      <c r="L52" s="1072"/>
      <c r="M52" s="1073"/>
      <c r="N52" s="1074" t="str">
        <f t="shared" si="101"/>
        <v/>
      </c>
      <c r="O52" s="532" t="str">
        <f t="shared" ref="O52:O59" si="210">IF(J52&lt;3,"",G52)</f>
        <v/>
      </c>
      <c r="P52" s="532" t="str">
        <f t="shared" ref="P52:P59" si="211">IF(K52&lt;2,"",H52)</f>
        <v/>
      </c>
      <c r="Q52" s="549" t="str">
        <f t="shared" si="46"/>
        <v/>
      </c>
      <c r="R52" s="1165"/>
      <c r="S52" s="1077" t="str">
        <f t="shared" si="102"/>
        <v>CARWB-64</v>
      </c>
      <c r="T52" s="1078" t="str">
        <f t="shared" si="103"/>
        <v>G-2200TU</v>
      </c>
      <c r="U52" s="1079">
        <f t="shared" si="104"/>
        <v>830.49</v>
      </c>
      <c r="V52" s="1076">
        <f t="shared" si="139"/>
        <v>1.245735</v>
      </c>
      <c r="W52" s="1069">
        <f t="shared" si="140"/>
        <v>0.16609800000000002</v>
      </c>
      <c r="X52" s="1070">
        <f t="shared" si="141"/>
        <v>0.83049000000000006</v>
      </c>
      <c r="Y52" s="1071"/>
      <c r="Z52" s="1071"/>
      <c r="AA52" s="1072"/>
      <c r="AB52" s="1073"/>
      <c r="AC52" s="1074" t="str">
        <f t="shared" si="107"/>
        <v/>
      </c>
      <c r="AD52" s="532" t="str">
        <f t="shared" ref="AD52" si="212">IF(Y52&lt;3,"",V52)</f>
        <v/>
      </c>
      <c r="AE52" s="532" t="str">
        <f t="shared" ref="AE52" si="213">IF(Z52&lt;2,"",W52)</f>
        <v/>
      </c>
      <c r="AF52" s="532" t="str">
        <f t="shared" si="93"/>
        <v/>
      </c>
      <c r="AG52" s="1165"/>
      <c r="AH52" s="1077" t="str">
        <f t="shared" si="110"/>
        <v>CARWB-64</v>
      </c>
      <c r="AI52" s="1078" t="str">
        <f t="shared" si="111"/>
        <v>G-2200TU</v>
      </c>
      <c r="AJ52" s="1079">
        <f t="shared" si="112"/>
        <v>830.49</v>
      </c>
      <c r="AK52" s="1076">
        <f t="shared" si="142"/>
        <v>1.245735</v>
      </c>
      <c r="AL52" s="1069">
        <f t="shared" si="143"/>
        <v>0.16609800000000002</v>
      </c>
      <c r="AM52" s="1070">
        <f t="shared" si="113"/>
        <v>0.83049000000000006</v>
      </c>
      <c r="AN52" s="1071"/>
      <c r="AO52" s="1071"/>
      <c r="AP52" s="1072"/>
      <c r="AQ52" s="1073"/>
      <c r="AR52" s="1074" t="str">
        <f t="shared" si="116"/>
        <v/>
      </c>
      <c r="AS52" s="532" t="str">
        <f t="shared" ref="AS52" si="214">IF(AN52&lt;3,"",AK52)</f>
        <v/>
      </c>
      <c r="AT52" s="532" t="str">
        <f t="shared" ref="AT52" si="215">IF(AO52&lt;2,"",AL52)</f>
        <v/>
      </c>
      <c r="AU52" s="532" t="str">
        <f t="shared" si="94"/>
        <v/>
      </c>
      <c r="AV52" s="1165"/>
      <c r="AW52" s="1077" t="str">
        <f t="shared" si="119"/>
        <v>CARWB-64</v>
      </c>
      <c r="AX52" s="1078" t="str">
        <f t="shared" si="144"/>
        <v>G-2200TU</v>
      </c>
      <c r="AY52" s="1079">
        <f t="shared" si="145"/>
        <v>830.49</v>
      </c>
      <c r="AZ52" s="1076">
        <f t="shared" si="146"/>
        <v>1.245735</v>
      </c>
      <c r="BA52" s="1069">
        <f t="shared" si="147"/>
        <v>0.16609800000000002</v>
      </c>
      <c r="BB52" s="1070">
        <f t="shared" si="120"/>
        <v>0.83049000000000006</v>
      </c>
      <c r="BC52" s="1071"/>
      <c r="BD52" s="1071"/>
      <c r="BE52" s="1072"/>
      <c r="BF52" s="1073"/>
      <c r="BG52" s="1074" t="str">
        <f t="shared" si="123"/>
        <v/>
      </c>
      <c r="BH52" s="532" t="str">
        <f t="shared" ref="BH52" si="216">IF(BC52&lt;3,"",AZ52)</f>
        <v/>
      </c>
      <c r="BI52" s="532" t="str">
        <f t="shared" ref="BI52" si="217">IF(BD52&lt;2,"",BA52)</f>
        <v/>
      </c>
      <c r="BJ52" s="532" t="str">
        <f t="shared" si="95"/>
        <v/>
      </c>
      <c r="BK52" s="1165"/>
      <c r="BL52" s="1077" t="str">
        <f t="shared" si="126"/>
        <v>CARWB-64</v>
      </c>
      <c r="BM52" s="1078" t="str">
        <f t="shared" si="148"/>
        <v>G-2200TU</v>
      </c>
      <c r="BN52" s="1079">
        <f t="shared" si="149"/>
        <v>830.49</v>
      </c>
      <c r="BO52" s="1076">
        <f t="shared" si="150"/>
        <v>1.245735</v>
      </c>
      <c r="BP52" s="1069">
        <f t="shared" si="151"/>
        <v>0.16609800000000002</v>
      </c>
      <c r="BQ52" s="1070">
        <f t="shared" si="127"/>
        <v>0.83049000000000006</v>
      </c>
      <c r="BR52" s="1071"/>
      <c r="BS52" s="1071"/>
      <c r="BT52" s="1072"/>
      <c r="BU52" s="1073"/>
      <c r="BV52" s="1074" t="str">
        <f t="shared" si="130"/>
        <v/>
      </c>
      <c r="BW52" s="532" t="str">
        <f t="shared" ref="BW52" si="218">IF(BR52&lt;3,"",BO52)</f>
        <v/>
      </c>
      <c r="BX52" s="532" t="str">
        <f t="shared" ref="BX52" si="219">IF(BS52&lt;2,"",BP52)</f>
        <v/>
      </c>
      <c r="BY52" s="532" t="str">
        <f t="shared" si="96"/>
        <v/>
      </c>
    </row>
    <row r="53" spans="1:77" ht="15.75">
      <c r="D53" s="389"/>
      <c r="E53" s="389"/>
      <c r="J53" s="1302" t="s">
        <v>461</v>
      </c>
      <c r="K53" s="1302"/>
      <c r="L53" s="1302"/>
      <c r="M53" s="1302"/>
      <c r="N53" s="1303"/>
      <c r="O53" s="533">
        <f>SUM(O36:O52)</f>
        <v>0</v>
      </c>
      <c r="P53" s="533">
        <f>SUM(P36:P52)</f>
        <v>0</v>
      </c>
      <c r="Q53" s="533">
        <f>SUM(Q36:Q52)</f>
        <v>0</v>
      </c>
      <c r="T53" s="389"/>
      <c r="Y53" s="1302" t="s">
        <v>461</v>
      </c>
      <c r="Z53" s="1302"/>
      <c r="AA53" s="1302"/>
      <c r="AB53" s="1302"/>
      <c r="AC53" s="1303"/>
      <c r="AD53" s="533">
        <f>SUM(AD36:AD52)</f>
        <v>0</v>
      </c>
      <c r="AE53" s="533">
        <f>SUM(AE36:AE52)</f>
        <v>0</v>
      </c>
      <c r="AF53" s="533">
        <f>SUM(AF36:AF52)</f>
        <v>0</v>
      </c>
      <c r="AH53" s="389"/>
      <c r="AI53" s="389"/>
      <c r="AN53" s="1302" t="s">
        <v>461</v>
      </c>
      <c r="AO53" s="1302"/>
      <c r="AP53" s="1302"/>
      <c r="AQ53" s="1302"/>
      <c r="AR53" s="1303"/>
      <c r="AS53" s="533">
        <f>SUM(AS36:AS52)</f>
        <v>0</v>
      </c>
      <c r="AT53" s="533">
        <f>SUM(AT36:AT52)</f>
        <v>0</v>
      </c>
      <c r="AU53" s="533">
        <f>SUM(AU36:AU52)</f>
        <v>0</v>
      </c>
      <c r="AW53" s="389"/>
      <c r="AX53" s="389"/>
      <c r="BC53" s="1302" t="s">
        <v>461</v>
      </c>
      <c r="BD53" s="1302"/>
      <c r="BE53" s="1302"/>
      <c r="BF53" s="1302"/>
      <c r="BG53" s="1303"/>
      <c r="BH53" s="533">
        <f>SUM(BH36:BH52)</f>
        <v>0</v>
      </c>
      <c r="BI53" s="533">
        <f>SUM(BI36:BI52)</f>
        <v>0</v>
      </c>
      <c r="BJ53" s="533">
        <f>SUM(BJ36:BJ52)</f>
        <v>0</v>
      </c>
      <c r="BL53" s="389"/>
      <c r="BM53" s="389"/>
      <c r="BR53" s="1302" t="s">
        <v>461</v>
      </c>
      <c r="BS53" s="1302"/>
      <c r="BT53" s="1302"/>
      <c r="BU53" s="1302"/>
      <c r="BV53" s="1303"/>
      <c r="BW53" s="533">
        <f>SUM(BW36:BW52)</f>
        <v>0</v>
      </c>
      <c r="BX53" s="533">
        <f>SUM(BX36:BX52)</f>
        <v>0</v>
      </c>
      <c r="BY53" s="533">
        <f>SUM(BY36:BY52)</f>
        <v>0</v>
      </c>
    </row>
    <row r="54" spans="1:77" ht="15.75" thickBot="1">
      <c r="D54" s="389"/>
      <c r="E54" s="389"/>
      <c r="O54" s="528"/>
      <c r="P54" s="528"/>
      <c r="Q54" s="528"/>
      <c r="T54" s="389"/>
      <c r="AD54" s="528"/>
      <c r="AE54" s="528"/>
      <c r="AF54" s="528"/>
      <c r="AH54" s="389"/>
      <c r="AI54" s="389"/>
      <c r="AS54" s="528"/>
      <c r="AT54" s="528"/>
      <c r="AU54" s="528"/>
      <c r="AW54" s="389"/>
      <c r="AX54" s="389"/>
      <c r="BH54" s="528"/>
      <c r="BI54" s="528"/>
      <c r="BJ54" s="528"/>
      <c r="BL54" s="389"/>
      <c r="BM54" s="389"/>
      <c r="BW54" s="528"/>
      <c r="BX54" s="528"/>
      <c r="BY54" s="528"/>
    </row>
    <row r="55" spans="1:77" ht="30">
      <c r="A55" s="826" t="s">
        <v>446</v>
      </c>
      <c r="B55" s="827"/>
      <c r="C55" s="817"/>
      <c r="D55" s="807" t="s">
        <v>446</v>
      </c>
      <c r="E55" s="334" t="s">
        <v>35</v>
      </c>
      <c r="F55" s="798" t="s">
        <v>447</v>
      </c>
      <c r="G55" s="334" t="s">
        <v>448</v>
      </c>
      <c r="H55" s="334" t="s">
        <v>449</v>
      </c>
      <c r="I55" s="334" t="s">
        <v>450</v>
      </c>
      <c r="J55" s="799" t="s">
        <v>451</v>
      </c>
      <c r="K55" s="799" t="s">
        <v>452</v>
      </c>
      <c r="L55" s="799" t="s">
        <v>453</v>
      </c>
      <c r="M55" s="799" t="s">
        <v>454</v>
      </c>
      <c r="N55" s="335" t="s">
        <v>462</v>
      </c>
      <c r="O55" s="808"/>
      <c r="P55" s="808"/>
      <c r="Q55" s="808"/>
      <c r="R55" s="818"/>
      <c r="S55" s="807" t="s">
        <v>446</v>
      </c>
      <c r="T55" s="334" t="s">
        <v>456</v>
      </c>
      <c r="U55" s="798" t="s">
        <v>447</v>
      </c>
      <c r="V55" s="334" t="s">
        <v>448</v>
      </c>
      <c r="W55" s="334" t="s">
        <v>449</v>
      </c>
      <c r="X55" s="334" t="s">
        <v>450</v>
      </c>
      <c r="Y55" s="799" t="s">
        <v>451</v>
      </c>
      <c r="Z55" s="799" t="s">
        <v>452</v>
      </c>
      <c r="AA55" s="799" t="s">
        <v>453</v>
      </c>
      <c r="AB55" s="799" t="s">
        <v>454</v>
      </c>
      <c r="AC55" s="335" t="s">
        <v>462</v>
      </c>
      <c r="AD55" s="808"/>
      <c r="AE55" s="808"/>
      <c r="AF55" s="808"/>
      <c r="AG55" s="818"/>
      <c r="AH55" s="797" t="s">
        <v>446</v>
      </c>
      <c r="AI55" s="334" t="s">
        <v>456</v>
      </c>
      <c r="AJ55" s="798" t="s">
        <v>447</v>
      </c>
      <c r="AK55" s="334" t="s">
        <v>448</v>
      </c>
      <c r="AL55" s="334" t="s">
        <v>449</v>
      </c>
      <c r="AM55" s="334" t="s">
        <v>450</v>
      </c>
      <c r="AN55" s="799" t="s">
        <v>451</v>
      </c>
      <c r="AO55" s="799" t="s">
        <v>452</v>
      </c>
      <c r="AP55" s="799" t="s">
        <v>453</v>
      </c>
      <c r="AQ55" s="799" t="s">
        <v>454</v>
      </c>
      <c r="AR55" s="335" t="s">
        <v>462</v>
      </c>
      <c r="AS55" s="808"/>
      <c r="AT55" s="808"/>
      <c r="AU55" s="808"/>
      <c r="AV55" s="818"/>
      <c r="AW55" s="797" t="s">
        <v>446</v>
      </c>
      <c r="AX55" s="334" t="s">
        <v>456</v>
      </c>
      <c r="AY55" s="798" t="s">
        <v>447</v>
      </c>
      <c r="AZ55" s="334" t="s">
        <v>448</v>
      </c>
      <c r="BA55" s="334" t="s">
        <v>449</v>
      </c>
      <c r="BB55" s="334" t="s">
        <v>450</v>
      </c>
      <c r="BC55" s="799" t="s">
        <v>451</v>
      </c>
      <c r="BD55" s="799" t="s">
        <v>452</v>
      </c>
      <c r="BE55" s="799" t="s">
        <v>453</v>
      </c>
      <c r="BF55" s="799" t="s">
        <v>454</v>
      </c>
      <c r="BG55" s="335" t="s">
        <v>462</v>
      </c>
      <c r="BH55" s="808"/>
      <c r="BI55" s="808"/>
      <c r="BJ55" s="808"/>
      <c r="BK55" s="818"/>
      <c r="BL55" s="797" t="s">
        <v>446</v>
      </c>
      <c r="BM55" s="334" t="s">
        <v>456</v>
      </c>
      <c r="BN55" s="798" t="s">
        <v>447</v>
      </c>
      <c r="BO55" s="334" t="s">
        <v>448</v>
      </c>
      <c r="BP55" s="334" t="s">
        <v>449</v>
      </c>
      <c r="BQ55" s="334" t="s">
        <v>450</v>
      </c>
      <c r="BR55" s="799" t="s">
        <v>451</v>
      </c>
      <c r="BS55" s="799" t="s">
        <v>452</v>
      </c>
      <c r="BT55" s="799" t="s">
        <v>453</v>
      </c>
      <c r="BU55" s="799" t="s">
        <v>454</v>
      </c>
      <c r="BV55" s="335" t="s">
        <v>462</v>
      </c>
      <c r="BW55" s="808"/>
      <c r="BX55" s="808"/>
      <c r="BY55" s="810"/>
    </row>
    <row r="56" spans="1:77" ht="15.75">
      <c r="A56" s="791" t="s">
        <v>172</v>
      </c>
      <c r="B56" s="820" t="s">
        <v>457</v>
      </c>
      <c r="C56" s="1169"/>
      <c r="D56" s="550" t="str">
        <f t="shared" ref="D56:D59" si="220">$A56</f>
        <v>10A</v>
      </c>
      <c r="E56" s="577" t="str">
        <f>VLOOKUP($A56,'OP Info'!$C$106:$H$115,4,FALSE)</f>
        <v>GTS-120</v>
      </c>
      <c r="F56" s="577">
        <f>VLOOKUP($A56,'OP Info'!$C$106:$H$115,3,FALSE)</f>
        <v>875</v>
      </c>
      <c r="G56" s="356">
        <f>F56*0.0015</f>
        <v>1.3125</v>
      </c>
      <c r="H56" s="358">
        <v>0.1</v>
      </c>
      <c r="I56" s="357">
        <f>F56*0.001</f>
        <v>0.875</v>
      </c>
      <c r="J56" s="331" t="str">
        <f t="shared" ref="J56:J58" si="221">IF($B56=D$2,"","SKIP")</f>
        <v>SKIP</v>
      </c>
      <c r="K56" s="331" t="str">
        <f t="shared" ref="K56:K58" si="222">IF($B56=D$2,"","SKIP")</f>
        <v>SKIP</v>
      </c>
      <c r="L56" s="579"/>
      <c r="M56" s="392"/>
      <c r="N56" s="795" t="str">
        <f t="shared" ref="N56:N59" si="223">IF(M56&gt;8.84,M56,"")</f>
        <v/>
      </c>
      <c r="O56" s="796" t="str">
        <f t="shared" ref="O56:O58" si="224">IF(J56="","",IF(J56="SKIP","",IF(J56&lt;3,"",G56)))</f>
        <v/>
      </c>
      <c r="P56" s="796" t="str">
        <f t="shared" ref="P56:P58" si="225">IF(K56="","",IF(K56="SKIP","",IF(K56&lt;2,"",H56)))</f>
        <v/>
      </c>
      <c r="Q56" s="802" t="str">
        <f t="shared" ref="Q56:Q65" si="226">IF(M56="","",IF(M56&lt;8.85,I56,""))</f>
        <v/>
      </c>
      <c r="R56" s="1166"/>
      <c r="S56" s="550" t="str">
        <f t="shared" ref="S56:S59" si="227">$A56</f>
        <v>10A</v>
      </c>
      <c r="T56" s="1117" t="str">
        <f>$E56</f>
        <v>GTS-120</v>
      </c>
      <c r="U56" s="816">
        <f>$F56</f>
        <v>875</v>
      </c>
      <c r="V56" s="356">
        <f>U56*0.0015</f>
        <v>1.3125</v>
      </c>
      <c r="W56" s="358">
        <v>0.1</v>
      </c>
      <c r="X56" s="357">
        <f t="shared" ref="X56:X59" si="228">U56*0.001</f>
        <v>0.875</v>
      </c>
      <c r="Y56" s="331" t="str">
        <f t="shared" ref="Y56:Y58" si="229">IF($B56=S$2,"","SKIP")</f>
        <v/>
      </c>
      <c r="Z56" s="331" t="str">
        <f t="shared" ref="Z56:Z58" si="230">IF($B56=S$2,"","SKIP")</f>
        <v/>
      </c>
      <c r="AA56" s="91"/>
      <c r="AB56" s="392"/>
      <c r="AC56" s="795" t="str">
        <f t="shared" ref="AC56:AC59" si="231">IF(AB56&gt;8.84,AB56,"")</f>
        <v/>
      </c>
      <c r="AD56" s="796" t="str">
        <f t="shared" ref="AD56:AD58" si="232">IF(Y56="","",IF(Y56="SKIP","",IF(Y56&lt;3,"",V56)))</f>
        <v/>
      </c>
      <c r="AE56" s="796" t="str">
        <f t="shared" ref="AE56:AE58" si="233">IF(Z56="","",IF(Z56="SKIP","",IF(Z56&lt;2,"",W56)))</f>
        <v/>
      </c>
      <c r="AF56" s="796" t="str">
        <f t="shared" ref="AF56:AF59" si="234">IF(AB56="","",IF(AB56&lt;8.85,X56,""))</f>
        <v/>
      </c>
      <c r="AG56" s="1166"/>
      <c r="AH56" s="550" t="str">
        <f t="shared" ref="AH56:AH59" si="235">$A56</f>
        <v>10A</v>
      </c>
      <c r="AI56" s="1117" t="str">
        <f>$E56</f>
        <v>GTS-120</v>
      </c>
      <c r="AJ56" s="816">
        <f>$F56</f>
        <v>875</v>
      </c>
      <c r="AK56" s="356">
        <f>AJ56*0.0015</f>
        <v>1.3125</v>
      </c>
      <c r="AL56" s="358">
        <v>0.1</v>
      </c>
      <c r="AM56" s="357">
        <f t="shared" ref="AM56:AM59" si="236">AJ56*0.001</f>
        <v>0.875</v>
      </c>
      <c r="AN56" s="331" t="str">
        <f t="shared" ref="AN56:AN58" si="237">IF($B56=AH$2,"","SKIP")</f>
        <v>SKIP</v>
      </c>
      <c r="AO56" s="331" t="str">
        <f t="shared" ref="AO56:AO58" si="238">IF($B56=AH$2,"","SKIP")</f>
        <v>SKIP</v>
      </c>
      <c r="AP56" s="91"/>
      <c r="AQ56" s="392"/>
      <c r="AR56" s="795" t="str">
        <f t="shared" ref="AR56:AR59" si="239">IF(AQ56&gt;8.84,AQ56,"")</f>
        <v/>
      </c>
      <c r="AS56" s="796" t="str">
        <f t="shared" ref="AS56:AS58" si="240">IF(AN56="","",IF(AN56="SKIP","",IF(AN56&lt;3,"",AK56)))</f>
        <v/>
      </c>
      <c r="AT56" s="796" t="str">
        <f t="shared" ref="AT56:AT58" si="241">IF(AO56="","",IF(AO56="SKIP","",IF(AO56&lt;2,"",AL56)))</f>
        <v/>
      </c>
      <c r="AU56" s="796" t="str">
        <f t="shared" ref="AU56:AU59" si="242">IF(AQ56="","",IF(AQ56&lt;8.85,AM56,""))</f>
        <v/>
      </c>
      <c r="AV56" s="1166"/>
      <c r="AW56" s="550" t="str">
        <f t="shared" ref="AW56:AW59" si="243">$A56</f>
        <v>10A</v>
      </c>
      <c r="AX56" s="1117" t="str">
        <f>$E56</f>
        <v>GTS-120</v>
      </c>
      <c r="AY56" s="816">
        <f>$F56</f>
        <v>875</v>
      </c>
      <c r="AZ56" s="356">
        <f>AY56*0.0015</f>
        <v>1.3125</v>
      </c>
      <c r="BA56" s="358">
        <v>0.1</v>
      </c>
      <c r="BB56" s="357">
        <f t="shared" ref="BB56:BB59" si="244">AY56*0.001</f>
        <v>0.875</v>
      </c>
      <c r="BC56" s="331" t="str">
        <f t="shared" ref="BC56:BC58" si="245">IF($B56=AW$2,"","SKIP")</f>
        <v/>
      </c>
      <c r="BD56" s="331" t="str">
        <f t="shared" ref="BD56:BD58" si="246">IF($B56=AW$2,"","SKIP")</f>
        <v/>
      </c>
      <c r="BE56" s="91"/>
      <c r="BF56" s="392"/>
      <c r="BG56" s="795" t="str">
        <f t="shared" ref="BG56:BG59" si="247">IF(BF56&gt;8.84,BF56,"")</f>
        <v/>
      </c>
      <c r="BH56" s="796" t="str">
        <f t="shared" ref="BH56:BH58" si="248">IF(BC56="","",IF(BC56="SKIP","",IF(BC56&lt;3,"",AZ56)))</f>
        <v/>
      </c>
      <c r="BI56" s="796" t="str">
        <f t="shared" ref="BI56:BI58" si="249">IF(BD56="","",IF(BD56="SKIP","",IF(BD56&lt;2,"",BA56)))</f>
        <v/>
      </c>
      <c r="BJ56" s="796" t="str">
        <f t="shared" ref="BJ56:BJ59" si="250">IF(BF56="","",IF(BF56&lt;8.85,BB56,""))</f>
        <v/>
      </c>
      <c r="BK56" s="1166"/>
      <c r="BL56" s="550" t="str">
        <f t="shared" ref="BL56:BL59" si="251">$A56</f>
        <v>10A</v>
      </c>
      <c r="BM56" s="1117" t="str">
        <f>$E56</f>
        <v>GTS-120</v>
      </c>
      <c r="BN56" s="816">
        <f>$F56</f>
        <v>875</v>
      </c>
      <c r="BO56" s="356">
        <f>BN56*0.0015</f>
        <v>1.3125</v>
      </c>
      <c r="BP56" s="358">
        <v>0.1</v>
      </c>
      <c r="BQ56" s="357">
        <f t="shared" ref="BQ56:BQ59" si="252">BN56*0.001</f>
        <v>0.875</v>
      </c>
      <c r="BR56" s="331" t="str">
        <f t="shared" ref="BR56:BR58" si="253">IF($B56=BL$2,"","SKIP")</f>
        <v>SKIP</v>
      </c>
      <c r="BS56" s="331" t="str">
        <f t="shared" ref="BS56:BS58" si="254">IF($B56=BL$2,"","SKIP")</f>
        <v>SKIP</v>
      </c>
      <c r="BT56" s="91"/>
      <c r="BU56" s="392"/>
      <c r="BV56" s="795" t="str">
        <f t="shared" ref="BV56:BV59" si="255">IF(BU56&gt;8.84,BU56,"")</f>
        <v/>
      </c>
      <c r="BW56" s="796" t="str">
        <f t="shared" ref="BW56:BW58" si="256">IF(BR56="","",IF(BR56="SKIP","",IF(BR56&lt;3,"",BO56)))</f>
        <v/>
      </c>
      <c r="BX56" s="796" t="str">
        <f t="shared" ref="BX56:BX58" si="257">IF(BS56="","",IF(BS56="SKIP","",IF(BS56&lt;2,"",BP56)))</f>
        <v/>
      </c>
      <c r="BY56" s="796" t="str">
        <f t="shared" ref="BY56:BY59" si="258">IF(BU56="","",IF(BU56&lt;8.85,BQ56,""))</f>
        <v/>
      </c>
    </row>
    <row r="57" spans="1:77" ht="18.75">
      <c r="A57" s="777" t="s">
        <v>178</v>
      </c>
      <c r="B57" s="821" t="s">
        <v>458</v>
      </c>
      <c r="C57" s="1170" t="s">
        <v>241</v>
      </c>
      <c r="D57" s="331" t="str">
        <f t="shared" si="220"/>
        <v>10B</v>
      </c>
      <c r="E57" s="89" t="str">
        <f>VLOOKUP($A57,'OP Info'!$C$106:$H$115,4,FALSE)</f>
        <v>GTS-120</v>
      </c>
      <c r="F57" s="89">
        <f>VLOOKUP($A57,'OP Info'!$C$106:$H$115,3,FALSE)</f>
        <v>875</v>
      </c>
      <c r="G57" s="346">
        <f>F57*0.0015</f>
        <v>1.3125</v>
      </c>
      <c r="H57" s="351">
        <v>0.1</v>
      </c>
      <c r="I57" s="350">
        <f>F57*0.001</f>
        <v>0.875</v>
      </c>
      <c r="J57" s="331" t="str">
        <f t="shared" si="221"/>
        <v/>
      </c>
      <c r="K57" s="331" t="str">
        <f t="shared" si="222"/>
        <v/>
      </c>
      <c r="L57" s="91"/>
      <c r="M57" s="392"/>
      <c r="N57" s="548" t="str">
        <f t="shared" si="223"/>
        <v/>
      </c>
      <c r="O57" s="532" t="str">
        <f t="shared" si="224"/>
        <v/>
      </c>
      <c r="P57" s="532" t="str">
        <f t="shared" si="225"/>
        <v/>
      </c>
      <c r="Q57" s="549" t="str">
        <f t="shared" si="226"/>
        <v/>
      </c>
      <c r="R57" s="1167" t="s">
        <v>241</v>
      </c>
      <c r="S57" s="331" t="str">
        <f t="shared" si="227"/>
        <v>10B</v>
      </c>
      <c r="T57" s="103" t="str">
        <f t="shared" ref="T57:T59" si="259">$E57</f>
        <v>GTS-120</v>
      </c>
      <c r="U57" s="380">
        <f t="shared" ref="U57:U59" si="260">$F57</f>
        <v>875</v>
      </c>
      <c r="V57" s="346">
        <f>U57*0.0015</f>
        <v>1.3125</v>
      </c>
      <c r="W57" s="351">
        <v>0.1</v>
      </c>
      <c r="X57" s="350">
        <f t="shared" si="228"/>
        <v>0.875</v>
      </c>
      <c r="Y57" s="331" t="str">
        <f t="shared" si="229"/>
        <v>SKIP</v>
      </c>
      <c r="Z57" s="331" t="str">
        <f t="shared" si="230"/>
        <v>SKIP</v>
      </c>
      <c r="AA57" s="91"/>
      <c r="AB57" s="392"/>
      <c r="AC57" s="548" t="str">
        <f t="shared" si="231"/>
        <v/>
      </c>
      <c r="AD57" s="532" t="str">
        <f t="shared" si="232"/>
        <v/>
      </c>
      <c r="AE57" s="532" t="str">
        <f t="shared" si="233"/>
        <v/>
      </c>
      <c r="AF57" s="532" t="str">
        <f t="shared" si="234"/>
        <v/>
      </c>
      <c r="AG57" s="1167" t="s">
        <v>241</v>
      </c>
      <c r="AH57" s="331" t="str">
        <f t="shared" si="235"/>
        <v>10B</v>
      </c>
      <c r="AI57" s="103" t="str">
        <f t="shared" ref="AI57:AI59" si="261">$E57</f>
        <v>GTS-120</v>
      </c>
      <c r="AJ57" s="380">
        <f t="shared" ref="AJ57:AJ59" si="262">$F57</f>
        <v>875</v>
      </c>
      <c r="AK57" s="346">
        <f>AJ57*0.0015</f>
        <v>1.3125</v>
      </c>
      <c r="AL57" s="351">
        <v>0.1</v>
      </c>
      <c r="AM57" s="350">
        <f t="shared" si="236"/>
        <v>0.875</v>
      </c>
      <c r="AN57" s="331" t="str">
        <f t="shared" si="237"/>
        <v/>
      </c>
      <c r="AO57" s="331" t="str">
        <f t="shared" si="238"/>
        <v/>
      </c>
      <c r="AP57" s="91"/>
      <c r="AQ57" s="392"/>
      <c r="AR57" s="548" t="str">
        <f t="shared" si="239"/>
        <v/>
      </c>
      <c r="AS57" s="532" t="str">
        <f t="shared" si="240"/>
        <v/>
      </c>
      <c r="AT57" s="532" t="str">
        <f t="shared" si="241"/>
        <v/>
      </c>
      <c r="AU57" s="532" t="str">
        <f t="shared" si="242"/>
        <v/>
      </c>
      <c r="AV57" s="1167" t="s">
        <v>241</v>
      </c>
      <c r="AW57" s="331" t="str">
        <f t="shared" si="243"/>
        <v>10B</v>
      </c>
      <c r="AX57" s="103" t="str">
        <f t="shared" ref="AX57:AX59" si="263">$E57</f>
        <v>GTS-120</v>
      </c>
      <c r="AY57" s="380">
        <f t="shared" ref="AY57:AY59" si="264">$F57</f>
        <v>875</v>
      </c>
      <c r="AZ57" s="346">
        <f>AY57*0.0015</f>
        <v>1.3125</v>
      </c>
      <c r="BA57" s="351">
        <v>0.1</v>
      </c>
      <c r="BB57" s="350">
        <f t="shared" si="244"/>
        <v>0.875</v>
      </c>
      <c r="BC57" s="331" t="str">
        <f t="shared" si="245"/>
        <v>SKIP</v>
      </c>
      <c r="BD57" s="331" t="str">
        <f t="shared" si="246"/>
        <v>SKIP</v>
      </c>
      <c r="BE57" s="91"/>
      <c r="BF57" s="392"/>
      <c r="BG57" s="548" t="str">
        <f t="shared" si="247"/>
        <v/>
      </c>
      <c r="BH57" s="532" t="str">
        <f t="shared" si="248"/>
        <v/>
      </c>
      <c r="BI57" s="532" t="str">
        <f t="shared" si="249"/>
        <v/>
      </c>
      <c r="BJ57" s="532" t="str">
        <f t="shared" si="250"/>
        <v/>
      </c>
      <c r="BK57" s="1167" t="s">
        <v>241</v>
      </c>
      <c r="BL57" s="331" t="str">
        <f t="shared" si="251"/>
        <v>10B</v>
      </c>
      <c r="BM57" s="103" t="str">
        <f t="shared" ref="BM57:BM59" si="265">$E57</f>
        <v>GTS-120</v>
      </c>
      <c r="BN57" s="380">
        <f t="shared" ref="BN57:BN59" si="266">$F57</f>
        <v>875</v>
      </c>
      <c r="BO57" s="346">
        <f>BN57*0.0015</f>
        <v>1.3125</v>
      </c>
      <c r="BP57" s="351">
        <v>0.1</v>
      </c>
      <c r="BQ57" s="350">
        <f t="shared" si="252"/>
        <v>0.875</v>
      </c>
      <c r="BR57" s="331" t="str">
        <f t="shared" si="253"/>
        <v/>
      </c>
      <c r="BS57" s="331" t="str">
        <f t="shared" si="254"/>
        <v/>
      </c>
      <c r="BT57" s="91"/>
      <c r="BU57" s="392"/>
      <c r="BV57" s="548" t="str">
        <f t="shared" si="255"/>
        <v/>
      </c>
      <c r="BW57" s="532" t="str">
        <f t="shared" si="256"/>
        <v/>
      </c>
      <c r="BX57" s="532" t="str">
        <f t="shared" si="257"/>
        <v/>
      </c>
      <c r="BY57" s="532" t="str">
        <f t="shared" si="258"/>
        <v/>
      </c>
    </row>
    <row r="58" spans="1:77" ht="15.75">
      <c r="A58" s="777" t="s">
        <v>184</v>
      </c>
      <c r="B58" s="821" t="s">
        <v>457</v>
      </c>
      <c r="C58" s="1169"/>
      <c r="D58" s="331" t="str">
        <f t="shared" si="220"/>
        <v>10C</v>
      </c>
      <c r="E58" s="89" t="str">
        <f>VLOOKUP($A58,'OP Info'!$C$106:$H$115,4,FALSE)</f>
        <v>GTS-120</v>
      </c>
      <c r="F58" s="89">
        <f>VLOOKUP($A58,'OP Info'!$C$106:$H$115,3,FALSE)</f>
        <v>875</v>
      </c>
      <c r="G58" s="346">
        <f>F58*0.0015</f>
        <v>1.3125</v>
      </c>
      <c r="H58" s="351">
        <v>0.1</v>
      </c>
      <c r="I58" s="350">
        <f t="shared" ref="I58:I59" si="267">F58*0.001</f>
        <v>0.875</v>
      </c>
      <c r="J58" s="331" t="str">
        <f t="shared" si="221"/>
        <v>SKIP</v>
      </c>
      <c r="K58" s="331" t="str">
        <f t="shared" si="222"/>
        <v>SKIP</v>
      </c>
      <c r="L58" s="91"/>
      <c r="M58" s="392"/>
      <c r="N58" s="548" t="str">
        <f t="shared" si="223"/>
        <v/>
      </c>
      <c r="O58" s="532" t="str">
        <f t="shared" si="224"/>
        <v/>
      </c>
      <c r="P58" s="532" t="str">
        <f t="shared" si="225"/>
        <v/>
      </c>
      <c r="Q58" s="549" t="str">
        <f t="shared" si="226"/>
        <v/>
      </c>
      <c r="R58" s="1166"/>
      <c r="S58" s="331" t="str">
        <f t="shared" si="227"/>
        <v>10C</v>
      </c>
      <c r="T58" s="103" t="str">
        <f t="shared" si="259"/>
        <v>GTS-120</v>
      </c>
      <c r="U58" s="380">
        <f t="shared" si="260"/>
        <v>875</v>
      </c>
      <c r="V58" s="346">
        <f>U58*0.0015</f>
        <v>1.3125</v>
      </c>
      <c r="W58" s="351">
        <v>0.1</v>
      </c>
      <c r="X58" s="350">
        <f t="shared" si="228"/>
        <v>0.875</v>
      </c>
      <c r="Y58" s="331" t="str">
        <f t="shared" si="229"/>
        <v/>
      </c>
      <c r="Z58" s="331" t="str">
        <f t="shared" si="230"/>
        <v/>
      </c>
      <c r="AA58" s="91"/>
      <c r="AB58" s="392"/>
      <c r="AC58" s="548" t="str">
        <f t="shared" si="231"/>
        <v/>
      </c>
      <c r="AD58" s="532" t="str">
        <f t="shared" si="232"/>
        <v/>
      </c>
      <c r="AE58" s="532" t="str">
        <f t="shared" si="233"/>
        <v/>
      </c>
      <c r="AF58" s="532" t="str">
        <f t="shared" si="234"/>
        <v/>
      </c>
      <c r="AG58" s="1166"/>
      <c r="AH58" s="331" t="str">
        <f t="shared" si="235"/>
        <v>10C</v>
      </c>
      <c r="AI58" s="103" t="str">
        <f t="shared" si="261"/>
        <v>GTS-120</v>
      </c>
      <c r="AJ58" s="380">
        <f t="shared" si="262"/>
        <v>875</v>
      </c>
      <c r="AK58" s="346">
        <f>AJ58*0.0015</f>
        <v>1.3125</v>
      </c>
      <c r="AL58" s="351">
        <v>0.1</v>
      </c>
      <c r="AM58" s="350">
        <f t="shared" si="236"/>
        <v>0.875</v>
      </c>
      <c r="AN58" s="331" t="str">
        <f t="shared" si="237"/>
        <v>SKIP</v>
      </c>
      <c r="AO58" s="331" t="str">
        <f t="shared" si="238"/>
        <v>SKIP</v>
      </c>
      <c r="AP58" s="91"/>
      <c r="AQ58" s="392"/>
      <c r="AR58" s="548" t="str">
        <f t="shared" si="239"/>
        <v/>
      </c>
      <c r="AS58" s="532" t="str">
        <f t="shared" si="240"/>
        <v/>
      </c>
      <c r="AT58" s="532" t="str">
        <f t="shared" si="241"/>
        <v/>
      </c>
      <c r="AU58" s="532" t="str">
        <f t="shared" si="242"/>
        <v/>
      </c>
      <c r="AV58" s="1166"/>
      <c r="AW58" s="331" t="str">
        <f t="shared" si="243"/>
        <v>10C</v>
      </c>
      <c r="AX58" s="103" t="str">
        <f t="shared" si="263"/>
        <v>GTS-120</v>
      </c>
      <c r="AY58" s="380">
        <f t="shared" si="264"/>
        <v>875</v>
      </c>
      <c r="AZ58" s="346">
        <f>AY58*0.0015</f>
        <v>1.3125</v>
      </c>
      <c r="BA58" s="351">
        <v>0.1</v>
      </c>
      <c r="BB58" s="350">
        <f t="shared" si="244"/>
        <v>0.875</v>
      </c>
      <c r="BC58" s="331" t="str">
        <f t="shared" si="245"/>
        <v/>
      </c>
      <c r="BD58" s="331" t="str">
        <f t="shared" si="246"/>
        <v/>
      </c>
      <c r="BE58" s="91"/>
      <c r="BF58" s="392"/>
      <c r="BG58" s="548" t="str">
        <f t="shared" si="247"/>
        <v/>
      </c>
      <c r="BH58" s="532" t="str">
        <f t="shared" si="248"/>
        <v/>
      </c>
      <c r="BI58" s="532" t="str">
        <f t="shared" si="249"/>
        <v/>
      </c>
      <c r="BJ58" s="532" t="str">
        <f t="shared" si="250"/>
        <v/>
      </c>
      <c r="BK58" s="1166"/>
      <c r="BL58" s="331" t="str">
        <f t="shared" si="251"/>
        <v>10C</v>
      </c>
      <c r="BM58" s="103" t="str">
        <f t="shared" si="265"/>
        <v>GTS-120</v>
      </c>
      <c r="BN58" s="380">
        <f t="shared" si="266"/>
        <v>875</v>
      </c>
      <c r="BO58" s="346">
        <f>BN58*0.0015</f>
        <v>1.3125</v>
      </c>
      <c r="BP58" s="351">
        <v>0.1</v>
      </c>
      <c r="BQ58" s="350">
        <f t="shared" si="252"/>
        <v>0.875</v>
      </c>
      <c r="BR58" s="331" t="str">
        <f t="shared" si="253"/>
        <v>SKIP</v>
      </c>
      <c r="BS58" s="331" t="str">
        <f t="shared" si="254"/>
        <v>SKIP</v>
      </c>
      <c r="BT58" s="91"/>
      <c r="BU58" s="392"/>
      <c r="BV58" s="548" t="str">
        <f t="shared" si="255"/>
        <v/>
      </c>
      <c r="BW58" s="532" t="str">
        <f t="shared" si="256"/>
        <v/>
      </c>
      <c r="BX58" s="532" t="str">
        <f t="shared" si="257"/>
        <v/>
      </c>
      <c r="BY58" s="532" t="str">
        <f t="shared" si="258"/>
        <v/>
      </c>
    </row>
    <row r="59" spans="1:77" ht="15.75" thickBot="1">
      <c r="A59" s="1085" t="s">
        <v>248</v>
      </c>
      <c r="B59" s="1065" t="s">
        <v>459</v>
      </c>
      <c r="C59" s="1171"/>
      <c r="D59" s="1082" t="str">
        <f t="shared" si="220"/>
        <v>CAPWB-67</v>
      </c>
      <c r="E59" s="1067" t="str">
        <f>VLOOKUP($A59,'OP Info'!$C$106:$H$115,4,FALSE)</f>
        <v>G-2200TU</v>
      </c>
      <c r="F59" s="1083">
        <f>VLOOKUP($A59,'OP Info'!$C$106:$H$115,3,FALSE)</f>
        <v>590</v>
      </c>
      <c r="G59" s="1076">
        <f t="shared" ref="G59" si="268">F59*0.0015</f>
        <v>0.88500000000000001</v>
      </c>
      <c r="H59" s="1069">
        <f t="shared" ref="H59" si="269">F59*0.0002</f>
        <v>0.11800000000000001</v>
      </c>
      <c r="I59" s="1070">
        <f t="shared" si="267"/>
        <v>0.59</v>
      </c>
      <c r="J59" s="1071"/>
      <c r="K59" s="1071"/>
      <c r="L59" s="1072"/>
      <c r="M59" s="1073"/>
      <c r="N59" s="1074" t="str">
        <f t="shared" si="223"/>
        <v/>
      </c>
      <c r="O59" s="532" t="str">
        <f t="shared" si="210"/>
        <v/>
      </c>
      <c r="P59" s="532" t="str">
        <f t="shared" si="211"/>
        <v/>
      </c>
      <c r="Q59" s="549" t="str">
        <f t="shared" si="226"/>
        <v/>
      </c>
      <c r="R59" s="1168"/>
      <c r="S59" s="1082" t="str">
        <f t="shared" si="227"/>
        <v>CAPWB-67</v>
      </c>
      <c r="T59" s="1118" t="str">
        <f t="shared" si="259"/>
        <v>G-2200TU</v>
      </c>
      <c r="U59" s="1081">
        <f t="shared" si="260"/>
        <v>590</v>
      </c>
      <c r="V59" s="1076">
        <f t="shared" ref="V59" si="270">U59*0.0015</f>
        <v>0.88500000000000001</v>
      </c>
      <c r="W59" s="1069">
        <f t="shared" ref="W59" si="271">U59*0.0002</f>
        <v>0.11800000000000001</v>
      </c>
      <c r="X59" s="1070">
        <f t="shared" si="228"/>
        <v>0.59</v>
      </c>
      <c r="Y59" s="1071"/>
      <c r="Z59" s="1071"/>
      <c r="AA59" s="1072"/>
      <c r="AB59" s="1073"/>
      <c r="AC59" s="1074" t="str">
        <f t="shared" si="231"/>
        <v/>
      </c>
      <c r="AD59" s="532" t="str">
        <f t="shared" ref="AD59" si="272">IF(Y59&lt;3,"",V59)</f>
        <v/>
      </c>
      <c r="AE59" s="532" t="str">
        <f t="shared" ref="AE59" si="273">IF(Z59&lt;2,"",W59)</f>
        <v/>
      </c>
      <c r="AF59" s="532" t="str">
        <f t="shared" si="234"/>
        <v/>
      </c>
      <c r="AG59" s="1168"/>
      <c r="AH59" s="1080" t="str">
        <f t="shared" si="235"/>
        <v>CAPWB-67</v>
      </c>
      <c r="AI59" s="1118" t="str">
        <f t="shared" si="261"/>
        <v>G-2200TU</v>
      </c>
      <c r="AJ59" s="1081">
        <f t="shared" si="262"/>
        <v>590</v>
      </c>
      <c r="AK59" s="1076">
        <f t="shared" ref="AK59" si="274">AJ59*0.0015</f>
        <v>0.88500000000000001</v>
      </c>
      <c r="AL59" s="1069">
        <f t="shared" ref="AL59" si="275">AJ59*0.0002</f>
        <v>0.11800000000000001</v>
      </c>
      <c r="AM59" s="1070">
        <f t="shared" si="236"/>
        <v>0.59</v>
      </c>
      <c r="AN59" s="1071"/>
      <c r="AO59" s="1071"/>
      <c r="AP59" s="1072"/>
      <c r="AQ59" s="1073"/>
      <c r="AR59" s="1074" t="str">
        <f t="shared" si="239"/>
        <v/>
      </c>
      <c r="AS59" s="532" t="str">
        <f t="shared" ref="AS59" si="276">IF(AN59&lt;3,"",AK59)</f>
        <v/>
      </c>
      <c r="AT59" s="532" t="str">
        <f t="shared" ref="AT59" si="277">IF(AO59&lt;2,"",AL59)</f>
        <v/>
      </c>
      <c r="AU59" s="532" t="str">
        <f t="shared" si="242"/>
        <v/>
      </c>
      <c r="AV59" s="1168"/>
      <c r="AW59" s="1080" t="str">
        <f t="shared" si="243"/>
        <v>CAPWB-67</v>
      </c>
      <c r="AX59" s="1118" t="str">
        <f t="shared" si="263"/>
        <v>G-2200TU</v>
      </c>
      <c r="AY59" s="1081">
        <f t="shared" si="264"/>
        <v>590</v>
      </c>
      <c r="AZ59" s="1076">
        <f t="shared" ref="AZ59" si="278">AY59*0.0015</f>
        <v>0.88500000000000001</v>
      </c>
      <c r="BA59" s="1069">
        <f t="shared" ref="BA59" si="279">AY59*0.0002</f>
        <v>0.11800000000000001</v>
      </c>
      <c r="BB59" s="1070">
        <f t="shared" si="244"/>
        <v>0.59</v>
      </c>
      <c r="BC59" s="1071"/>
      <c r="BD59" s="1071"/>
      <c r="BE59" s="1072"/>
      <c r="BF59" s="1073"/>
      <c r="BG59" s="1074" t="str">
        <f t="shared" si="247"/>
        <v/>
      </c>
      <c r="BH59" s="532" t="str">
        <f t="shared" ref="BH59" si="280">IF(BC59&lt;3,"",AZ59)</f>
        <v/>
      </c>
      <c r="BI59" s="532" t="str">
        <f t="shared" ref="BI59" si="281">IF(BD59&lt;2,"",BA59)</f>
        <v/>
      </c>
      <c r="BJ59" s="532" t="str">
        <f t="shared" si="250"/>
        <v/>
      </c>
      <c r="BK59" s="1168"/>
      <c r="BL59" s="1080" t="str">
        <f t="shared" si="251"/>
        <v>CAPWB-67</v>
      </c>
      <c r="BM59" s="1118" t="str">
        <f t="shared" si="265"/>
        <v>G-2200TU</v>
      </c>
      <c r="BN59" s="1081">
        <f t="shared" si="266"/>
        <v>590</v>
      </c>
      <c r="BO59" s="1076">
        <f t="shared" ref="BO59" si="282">BN59*0.0015</f>
        <v>0.88500000000000001</v>
      </c>
      <c r="BP59" s="1069">
        <f t="shared" ref="BP59" si="283">BN59*0.0002</f>
        <v>0.11800000000000001</v>
      </c>
      <c r="BQ59" s="1070">
        <f t="shared" si="252"/>
        <v>0.59</v>
      </c>
      <c r="BR59" s="1071"/>
      <c r="BS59" s="1071"/>
      <c r="BT59" s="1072"/>
      <c r="BU59" s="1073"/>
      <c r="BV59" s="1074" t="str">
        <f t="shared" si="255"/>
        <v/>
      </c>
      <c r="BW59" s="532" t="str">
        <f t="shared" ref="BW59" si="284">IF(BR59&lt;3,"",BO59)</f>
        <v/>
      </c>
      <c r="BX59" s="532" t="str">
        <f t="shared" ref="BX59" si="285">IF(BS59&lt;2,"",BP59)</f>
        <v/>
      </c>
      <c r="BY59" s="532" t="str">
        <f t="shared" si="258"/>
        <v/>
      </c>
    </row>
    <row r="60" spans="1:77" ht="15.75">
      <c r="D60" s="389"/>
      <c r="E60" s="389"/>
      <c r="J60" s="1302" t="s">
        <v>463</v>
      </c>
      <c r="K60" s="1302"/>
      <c r="L60" s="1302"/>
      <c r="M60" s="1302"/>
      <c r="N60" s="1303"/>
      <c r="O60" s="533">
        <f>SUM(O56:O59)</f>
        <v>0</v>
      </c>
      <c r="P60" s="533">
        <f>SUM(P56:P59)</f>
        <v>0</v>
      </c>
      <c r="Q60" s="533">
        <f>SUM(Q56:Q59)</f>
        <v>0</v>
      </c>
      <c r="T60" s="389"/>
      <c r="Y60" s="1302" t="s">
        <v>463</v>
      </c>
      <c r="Z60" s="1302"/>
      <c r="AA60" s="1302"/>
      <c r="AB60" s="1302"/>
      <c r="AC60" s="1303"/>
      <c r="AD60" s="533">
        <f>SUM(AD56:AD59)</f>
        <v>0</v>
      </c>
      <c r="AE60" s="533">
        <f>SUM(AE56:AE59)</f>
        <v>0</v>
      </c>
      <c r="AF60" s="533">
        <f>SUM(AF56:AF59)</f>
        <v>0</v>
      </c>
      <c r="AH60" s="389"/>
      <c r="AI60" s="389"/>
      <c r="AN60" s="1302" t="s">
        <v>463</v>
      </c>
      <c r="AO60" s="1302"/>
      <c r="AP60" s="1302"/>
      <c r="AQ60" s="1302"/>
      <c r="AR60" s="1303"/>
      <c r="AS60" s="533">
        <f>SUM(AS56:AS59)</f>
        <v>0</v>
      </c>
      <c r="AT60" s="533">
        <f>SUM(AT56:AT59)</f>
        <v>0</v>
      </c>
      <c r="AU60" s="533">
        <f>SUM(AU56:AU59)</f>
        <v>0</v>
      </c>
      <c r="AW60" s="389"/>
      <c r="AX60" s="389"/>
      <c r="BC60" s="1302" t="s">
        <v>463</v>
      </c>
      <c r="BD60" s="1302"/>
      <c r="BE60" s="1302"/>
      <c r="BF60" s="1302"/>
      <c r="BG60" s="1303"/>
      <c r="BH60" s="533">
        <f>SUM(BH56:BH59)</f>
        <v>0</v>
      </c>
      <c r="BI60" s="533">
        <f>SUM(BI56:BI59)</f>
        <v>0</v>
      </c>
      <c r="BJ60" s="533">
        <f>SUM(BJ56:BJ59)</f>
        <v>0</v>
      </c>
      <c r="BL60" s="389"/>
      <c r="BM60" s="389"/>
      <c r="BR60" s="1302" t="s">
        <v>463</v>
      </c>
      <c r="BS60" s="1302"/>
      <c r="BT60" s="1302"/>
      <c r="BU60" s="1302"/>
      <c r="BV60" s="1303"/>
      <c r="BW60" s="533">
        <f>SUM(BW56:BW59)</f>
        <v>0</v>
      </c>
      <c r="BX60" s="533">
        <f>SUM(BX56:BX59)</f>
        <v>0</v>
      </c>
      <c r="BY60" s="533">
        <f>SUM(BY56:BY59)</f>
        <v>0</v>
      </c>
    </row>
    <row r="61" spans="1:77" ht="15.75" thickBot="1">
      <c r="D61" s="389"/>
      <c r="E61" s="389"/>
      <c r="N61" s="401"/>
      <c r="O61" s="528"/>
      <c r="P61" s="528"/>
      <c r="Q61" s="528"/>
      <c r="T61" s="389"/>
      <c r="AC61" s="401"/>
      <c r="AD61" s="528"/>
      <c r="AE61" s="528"/>
      <c r="AF61" s="528"/>
      <c r="AH61" s="389"/>
      <c r="AI61" s="389"/>
      <c r="AR61" s="401"/>
      <c r="AS61" s="528"/>
      <c r="AT61" s="528"/>
      <c r="AU61" s="528"/>
      <c r="AW61" s="389"/>
      <c r="AX61" s="389"/>
      <c r="BG61" s="401"/>
      <c r="BH61" s="528"/>
      <c r="BI61" s="528"/>
      <c r="BJ61" s="528"/>
      <c r="BL61" s="389"/>
      <c r="BM61" s="389"/>
      <c r="BV61" s="401"/>
      <c r="BW61" s="528"/>
      <c r="BX61" s="528"/>
      <c r="BY61" s="528"/>
    </row>
    <row r="62" spans="1:77" ht="30">
      <c r="A62" s="826" t="s">
        <v>446</v>
      </c>
      <c r="B62" s="827"/>
      <c r="C62" s="817"/>
      <c r="D62" s="807" t="s">
        <v>446</v>
      </c>
      <c r="E62" s="334" t="s">
        <v>35</v>
      </c>
      <c r="F62" s="798" t="s">
        <v>447</v>
      </c>
      <c r="G62" s="334" t="s">
        <v>448</v>
      </c>
      <c r="H62" s="334" t="s">
        <v>449</v>
      </c>
      <c r="I62" s="334" t="s">
        <v>450</v>
      </c>
      <c r="J62" s="799" t="s">
        <v>451</v>
      </c>
      <c r="K62" s="799" t="s">
        <v>452</v>
      </c>
      <c r="L62" s="799" t="s">
        <v>453</v>
      </c>
      <c r="M62" s="799" t="s">
        <v>454</v>
      </c>
      <c r="N62" s="335" t="s">
        <v>455</v>
      </c>
      <c r="O62" s="808"/>
      <c r="P62" s="808"/>
      <c r="Q62" s="808"/>
      <c r="R62" s="818"/>
      <c r="S62" s="807" t="s">
        <v>446</v>
      </c>
      <c r="T62" s="334" t="s">
        <v>456</v>
      </c>
      <c r="U62" s="798" t="s">
        <v>447</v>
      </c>
      <c r="V62" s="334" t="s">
        <v>448</v>
      </c>
      <c r="W62" s="334" t="s">
        <v>449</v>
      </c>
      <c r="X62" s="334" t="s">
        <v>450</v>
      </c>
      <c r="Y62" s="799" t="s">
        <v>451</v>
      </c>
      <c r="Z62" s="799" t="s">
        <v>452</v>
      </c>
      <c r="AA62" s="799" t="s">
        <v>453</v>
      </c>
      <c r="AB62" s="799" t="s">
        <v>454</v>
      </c>
      <c r="AC62" s="335" t="s">
        <v>455</v>
      </c>
      <c r="AD62" s="808"/>
      <c r="AE62" s="808"/>
      <c r="AF62" s="808"/>
      <c r="AG62" s="818"/>
      <c r="AH62" s="797" t="s">
        <v>446</v>
      </c>
      <c r="AI62" s="334" t="s">
        <v>456</v>
      </c>
      <c r="AJ62" s="798" t="s">
        <v>447</v>
      </c>
      <c r="AK62" s="334" t="s">
        <v>448</v>
      </c>
      <c r="AL62" s="334" t="s">
        <v>449</v>
      </c>
      <c r="AM62" s="334" t="s">
        <v>450</v>
      </c>
      <c r="AN62" s="799" t="s">
        <v>451</v>
      </c>
      <c r="AO62" s="799" t="s">
        <v>452</v>
      </c>
      <c r="AP62" s="799" t="s">
        <v>453</v>
      </c>
      <c r="AQ62" s="799" t="s">
        <v>454</v>
      </c>
      <c r="AR62" s="335" t="s">
        <v>455</v>
      </c>
      <c r="AS62" s="808"/>
      <c r="AT62" s="808"/>
      <c r="AU62" s="808"/>
      <c r="AV62" s="818"/>
      <c r="AW62" s="797" t="s">
        <v>446</v>
      </c>
      <c r="AX62" s="334" t="s">
        <v>456</v>
      </c>
      <c r="AY62" s="798" t="s">
        <v>447</v>
      </c>
      <c r="AZ62" s="334" t="s">
        <v>448</v>
      </c>
      <c r="BA62" s="334" t="s">
        <v>449</v>
      </c>
      <c r="BB62" s="334" t="s">
        <v>450</v>
      </c>
      <c r="BC62" s="799" t="s">
        <v>451</v>
      </c>
      <c r="BD62" s="799" t="s">
        <v>452</v>
      </c>
      <c r="BE62" s="799" t="s">
        <v>453</v>
      </c>
      <c r="BF62" s="799" t="s">
        <v>454</v>
      </c>
      <c r="BG62" s="335" t="s">
        <v>455</v>
      </c>
      <c r="BH62" s="808"/>
      <c r="BI62" s="808"/>
      <c r="BJ62" s="808"/>
      <c r="BK62" s="818"/>
      <c r="BL62" s="797" t="s">
        <v>446</v>
      </c>
      <c r="BM62" s="334" t="s">
        <v>456</v>
      </c>
      <c r="BN62" s="798" t="s">
        <v>447</v>
      </c>
      <c r="BO62" s="334" t="s">
        <v>448</v>
      </c>
      <c r="BP62" s="334" t="s">
        <v>449</v>
      </c>
      <c r="BQ62" s="334" t="s">
        <v>450</v>
      </c>
      <c r="BR62" s="799" t="s">
        <v>451</v>
      </c>
      <c r="BS62" s="799" t="s">
        <v>452</v>
      </c>
      <c r="BT62" s="799" t="s">
        <v>453</v>
      </c>
      <c r="BU62" s="799" t="s">
        <v>454</v>
      </c>
      <c r="BV62" s="335" t="s">
        <v>455</v>
      </c>
      <c r="BW62" s="808"/>
      <c r="BX62" s="808"/>
      <c r="BY62" s="810"/>
    </row>
    <row r="63" spans="1:77">
      <c r="A63" s="429" t="s">
        <v>255</v>
      </c>
      <c r="B63" s="820" t="s">
        <v>457</v>
      </c>
      <c r="C63" s="1169"/>
      <c r="D63" s="550" t="str">
        <f t="shared" ref="D63:D66" si="286">$A63</f>
        <v>10-1</v>
      </c>
      <c r="E63" s="577" t="str">
        <f>VLOOKUP($A63,'OP Info'!$C$121:$H$137,4,FALSE)</f>
        <v>GTS-120</v>
      </c>
      <c r="F63" s="577">
        <f>VLOOKUP($A63,'OP Info'!$C$121:$H$137,3,FALSE)</f>
        <v>1010</v>
      </c>
      <c r="G63" s="356">
        <f t="shared" ref="G63:G66" si="287">F63*0.0015</f>
        <v>1.5150000000000001</v>
      </c>
      <c r="H63" s="358">
        <v>0.1</v>
      </c>
      <c r="I63" s="357">
        <f t="shared" ref="I63:I66" si="288">F63*0.001</f>
        <v>1.01</v>
      </c>
      <c r="J63" s="331" t="str">
        <f t="shared" ref="J63" si="289">IF($B63=D$2,"","SKIP")</f>
        <v>SKIP</v>
      </c>
      <c r="K63" s="331" t="str">
        <f t="shared" ref="K63" si="290">IF($B63=D$2,"","SKIP")</f>
        <v>SKIP</v>
      </c>
      <c r="L63" s="579"/>
      <c r="M63" s="392"/>
      <c r="N63" s="795" t="str">
        <f t="shared" ref="N63:N66" si="291">IF(M63&gt;8.84,M63,"")</f>
        <v/>
      </c>
      <c r="O63" s="796" t="str">
        <f t="shared" ref="O63:O65" si="292">IF(J63="","",IF(J63="SKIP","",IF(J63&lt;3,"",G63)))</f>
        <v/>
      </c>
      <c r="P63" s="796" t="str">
        <f t="shared" ref="P63:P65" si="293">IF(K63="","",IF(K63="SKIP","",IF(K63&lt;2,"",H63)))</f>
        <v/>
      </c>
      <c r="Q63" s="802" t="str">
        <f t="shared" si="226"/>
        <v/>
      </c>
      <c r="R63" s="1166"/>
      <c r="S63" s="550" t="str">
        <f t="shared" ref="S63:S66" si="294">$A63</f>
        <v>10-1</v>
      </c>
      <c r="T63" s="1117" t="str">
        <f>$E63</f>
        <v>GTS-120</v>
      </c>
      <c r="U63" s="816">
        <f>$F63</f>
        <v>1010</v>
      </c>
      <c r="V63" s="356">
        <f t="shared" ref="V63:V66" si="295">U63*0.0015</f>
        <v>1.5150000000000001</v>
      </c>
      <c r="W63" s="358">
        <v>0.1</v>
      </c>
      <c r="X63" s="357">
        <f t="shared" ref="X63:X66" si="296">U63*0.001</f>
        <v>1.01</v>
      </c>
      <c r="Y63" s="331" t="str">
        <f t="shared" ref="Y63:Y65" si="297">IF($B63=S$2,"","SKIP")</f>
        <v/>
      </c>
      <c r="Z63" s="331" t="str">
        <f t="shared" ref="Z63:Z65" si="298">IF($B63=S$2,"","SKIP")</f>
        <v/>
      </c>
      <c r="AA63" s="91"/>
      <c r="AB63" s="392"/>
      <c r="AC63" s="795" t="str">
        <f t="shared" ref="AC63:AC66" si="299">IF(AB63&gt;8.84,AB63,"")</f>
        <v/>
      </c>
      <c r="AD63" s="796" t="str">
        <f t="shared" ref="AD63:AD65" si="300">IF(Y63="","",IF(Y63="SKIP","",IF(Y63&lt;3,"",V63)))</f>
        <v/>
      </c>
      <c r="AE63" s="796" t="str">
        <f t="shared" ref="AE63:AE65" si="301">IF(Z63="","",IF(Z63="SKIP","",IF(Z63&lt;2,"",W63)))</f>
        <v/>
      </c>
      <c r="AF63" s="796" t="str">
        <f t="shared" ref="AF63:AF66" si="302">IF(AB63="","",IF(AB63&lt;8.85,X63,""))</f>
        <v/>
      </c>
      <c r="AG63" s="1166"/>
      <c r="AH63" s="550" t="str">
        <f t="shared" ref="AH63:AH66" si="303">$A63</f>
        <v>10-1</v>
      </c>
      <c r="AI63" s="1117" t="str">
        <f>$E63</f>
        <v>GTS-120</v>
      </c>
      <c r="AJ63" s="816">
        <f>$F63</f>
        <v>1010</v>
      </c>
      <c r="AK63" s="356">
        <f t="shared" ref="AK63:AK66" si="304">AJ63*0.0015</f>
        <v>1.5150000000000001</v>
      </c>
      <c r="AL63" s="358">
        <v>0.1</v>
      </c>
      <c r="AM63" s="357">
        <f t="shared" ref="AM63:AM66" si="305">AJ63*0.001</f>
        <v>1.01</v>
      </c>
      <c r="AN63" s="331" t="str">
        <f t="shared" ref="AN63:AN65" si="306">IF($B63=AH$2,"","SKIP")</f>
        <v>SKIP</v>
      </c>
      <c r="AO63" s="331" t="str">
        <f t="shared" ref="AO63:AO65" si="307">IF($B63=AH$2,"","SKIP")</f>
        <v>SKIP</v>
      </c>
      <c r="AP63" s="91"/>
      <c r="AQ63" s="392"/>
      <c r="AR63" s="795" t="str">
        <f t="shared" ref="AR63:AR66" si="308">IF(AQ63&gt;8.84,AQ63,"")</f>
        <v/>
      </c>
      <c r="AS63" s="796" t="str">
        <f t="shared" ref="AS63:AS65" si="309">IF(AN63="","",IF(AN63="SKIP","",IF(AN63&lt;3,"",AK63)))</f>
        <v/>
      </c>
      <c r="AT63" s="796" t="str">
        <f t="shared" ref="AT63:AT65" si="310">IF(AO63="","",IF(AO63="SKIP","",IF(AO63&lt;2,"",AL63)))</f>
        <v/>
      </c>
      <c r="AU63" s="796" t="str">
        <f t="shared" ref="AU63:AU66" si="311">IF(AQ63="","",IF(AQ63&lt;8.85,AM63,""))</f>
        <v/>
      </c>
      <c r="AV63" s="1166"/>
      <c r="AW63" s="550" t="str">
        <f t="shared" ref="AW63:AW66" si="312">$A63</f>
        <v>10-1</v>
      </c>
      <c r="AX63" s="1117" t="str">
        <f>$E63</f>
        <v>GTS-120</v>
      </c>
      <c r="AY63" s="816">
        <f>$F63</f>
        <v>1010</v>
      </c>
      <c r="AZ63" s="356">
        <f t="shared" ref="AZ63:AZ66" si="313">AY63*0.0015</f>
        <v>1.5150000000000001</v>
      </c>
      <c r="BA63" s="358">
        <v>0.1</v>
      </c>
      <c r="BB63" s="357">
        <f t="shared" ref="BB63:BB66" si="314">AY63*0.001</f>
        <v>1.01</v>
      </c>
      <c r="BC63" s="331" t="str">
        <f t="shared" ref="BC63:BC65" si="315">IF($B63=AW$2,"","SKIP")</f>
        <v/>
      </c>
      <c r="BD63" s="331" t="str">
        <f t="shared" ref="BD63:BD65" si="316">IF($B63=AW$2,"","SKIP")</f>
        <v/>
      </c>
      <c r="BE63" s="91"/>
      <c r="BF63" s="392"/>
      <c r="BG63" s="795" t="str">
        <f t="shared" ref="BG63:BG66" si="317">IF(BF63&gt;8.84,BF63,"")</f>
        <v/>
      </c>
      <c r="BH63" s="796" t="str">
        <f t="shared" ref="BH63:BH65" si="318">IF(BC63="","",IF(BC63="SKIP","",IF(BC63&lt;3,"",AZ63)))</f>
        <v/>
      </c>
      <c r="BI63" s="796" t="str">
        <f t="shared" ref="BI63:BI65" si="319">IF(BD63="","",IF(BD63="SKIP","",IF(BD63&lt;2,"",BA63)))</f>
        <v/>
      </c>
      <c r="BJ63" s="796" t="str">
        <f t="shared" ref="BJ63:BJ66" si="320">IF(BF63="","",IF(BF63&lt;8.85,BB63,""))</f>
        <v/>
      </c>
      <c r="BK63" s="1166"/>
      <c r="BL63" s="550" t="str">
        <f t="shared" ref="BL63:BL66" si="321">$A63</f>
        <v>10-1</v>
      </c>
      <c r="BM63" s="1117" t="str">
        <f>$E63</f>
        <v>GTS-120</v>
      </c>
      <c r="BN63" s="816">
        <f>$F63</f>
        <v>1010</v>
      </c>
      <c r="BO63" s="356">
        <f t="shared" ref="BO63:BO66" si="322">BN63*0.0015</f>
        <v>1.5150000000000001</v>
      </c>
      <c r="BP63" s="358">
        <v>0.1</v>
      </c>
      <c r="BQ63" s="357">
        <f t="shared" ref="BQ63:BQ66" si="323">BN63*0.001</f>
        <v>1.01</v>
      </c>
      <c r="BR63" s="331" t="str">
        <f t="shared" ref="BR63:BR65" si="324">IF($B63=BL$2,"","SKIP")</f>
        <v>SKIP</v>
      </c>
      <c r="BS63" s="331" t="str">
        <f t="shared" ref="BS63:BS65" si="325">IF($B63=BL$2,"","SKIP")</f>
        <v>SKIP</v>
      </c>
      <c r="BT63" s="91"/>
      <c r="BU63" s="392"/>
      <c r="BV63" s="795" t="str">
        <f t="shared" ref="BV63:BV66" si="326">IF(BU63&gt;8.84,BU63,"")</f>
        <v/>
      </c>
      <c r="BW63" s="796" t="str">
        <f t="shared" ref="BW63:BW65" si="327">IF(BR63="","",IF(BR63="SKIP","",IF(BR63&lt;3,"",BO63)))</f>
        <v/>
      </c>
      <c r="BX63" s="796" t="str">
        <f t="shared" ref="BX63:BX65" si="328">IF(BS63="","",IF(BS63="SKIP","",IF(BS63&lt;2,"",BP63)))</f>
        <v/>
      </c>
      <c r="BY63" s="796" t="str">
        <f t="shared" ref="BY63:BY66" si="329">IF(BU63="","",IF(BU63&lt;8.85,BQ63,""))</f>
        <v/>
      </c>
    </row>
    <row r="64" spans="1:77" ht="18.75">
      <c r="A64" s="412" t="s">
        <v>257</v>
      </c>
      <c r="B64" s="821" t="s">
        <v>457</v>
      </c>
      <c r="C64" s="1170" t="s">
        <v>254</v>
      </c>
      <c r="D64" s="331" t="str">
        <f t="shared" si="286"/>
        <v>20-1</v>
      </c>
      <c r="E64" s="89" t="str">
        <f>VLOOKUP($A64,'OP Info'!$C$121:$H$137,4,FALSE)</f>
        <v>GTS-120</v>
      </c>
      <c r="F64" s="89">
        <f>VLOOKUP($A64,'OP Info'!$C$121:$H$137,3,FALSE)</f>
        <v>1010</v>
      </c>
      <c r="G64" s="346">
        <f t="shared" si="287"/>
        <v>1.5150000000000001</v>
      </c>
      <c r="H64" s="351">
        <v>0.1</v>
      </c>
      <c r="I64" s="350">
        <f t="shared" si="288"/>
        <v>1.01</v>
      </c>
      <c r="J64" s="331" t="str">
        <f t="shared" ref="J64:J65" si="330">IF($B64=D$2,"","SKIP")</f>
        <v>SKIP</v>
      </c>
      <c r="K64" s="331" t="str">
        <f t="shared" ref="K64:K65" si="331">IF($B64=D$2,"","SKIP")</f>
        <v>SKIP</v>
      </c>
      <c r="L64" s="91"/>
      <c r="M64" s="392"/>
      <c r="N64" s="548" t="str">
        <f t="shared" si="291"/>
        <v/>
      </c>
      <c r="O64" s="532" t="str">
        <f t="shared" si="292"/>
        <v/>
      </c>
      <c r="P64" s="532" t="str">
        <f t="shared" si="293"/>
        <v/>
      </c>
      <c r="Q64" s="549" t="str">
        <f t="shared" si="226"/>
        <v/>
      </c>
      <c r="R64" s="1167" t="s">
        <v>254</v>
      </c>
      <c r="S64" s="331" t="str">
        <f t="shared" si="294"/>
        <v>20-1</v>
      </c>
      <c r="T64" s="103" t="str">
        <f t="shared" ref="T64:T66" si="332">$E64</f>
        <v>GTS-120</v>
      </c>
      <c r="U64" s="380">
        <f t="shared" ref="U64:U66" si="333">$F64</f>
        <v>1010</v>
      </c>
      <c r="V64" s="346">
        <f t="shared" si="295"/>
        <v>1.5150000000000001</v>
      </c>
      <c r="W64" s="351">
        <v>0.1</v>
      </c>
      <c r="X64" s="350">
        <f t="shared" si="296"/>
        <v>1.01</v>
      </c>
      <c r="Y64" s="331" t="str">
        <f t="shared" si="297"/>
        <v/>
      </c>
      <c r="Z64" s="331" t="str">
        <f t="shared" si="298"/>
        <v/>
      </c>
      <c r="AA64" s="91"/>
      <c r="AB64" s="392"/>
      <c r="AC64" s="548" t="str">
        <f t="shared" si="299"/>
        <v/>
      </c>
      <c r="AD64" s="532" t="str">
        <f t="shared" si="300"/>
        <v/>
      </c>
      <c r="AE64" s="532" t="str">
        <f t="shared" si="301"/>
        <v/>
      </c>
      <c r="AF64" s="532" t="str">
        <f t="shared" si="302"/>
        <v/>
      </c>
      <c r="AG64" s="1167" t="s">
        <v>254</v>
      </c>
      <c r="AH64" s="331" t="str">
        <f t="shared" si="303"/>
        <v>20-1</v>
      </c>
      <c r="AI64" s="103" t="str">
        <f t="shared" ref="AI64:AI66" si="334">$E64</f>
        <v>GTS-120</v>
      </c>
      <c r="AJ64" s="380">
        <f t="shared" ref="AJ64:AJ66" si="335">$F64</f>
        <v>1010</v>
      </c>
      <c r="AK64" s="346">
        <f t="shared" si="304"/>
        <v>1.5150000000000001</v>
      </c>
      <c r="AL64" s="351">
        <v>0.1</v>
      </c>
      <c r="AM64" s="350">
        <f t="shared" si="305"/>
        <v>1.01</v>
      </c>
      <c r="AN64" s="331" t="str">
        <f t="shared" si="306"/>
        <v>SKIP</v>
      </c>
      <c r="AO64" s="331" t="str">
        <f t="shared" si="307"/>
        <v>SKIP</v>
      </c>
      <c r="AP64" s="91"/>
      <c r="AQ64" s="392"/>
      <c r="AR64" s="548" t="str">
        <f t="shared" si="308"/>
        <v/>
      </c>
      <c r="AS64" s="532" t="str">
        <f t="shared" si="309"/>
        <v/>
      </c>
      <c r="AT64" s="532" t="str">
        <f t="shared" si="310"/>
        <v/>
      </c>
      <c r="AU64" s="532" t="str">
        <f t="shared" si="311"/>
        <v/>
      </c>
      <c r="AV64" s="1167" t="s">
        <v>254</v>
      </c>
      <c r="AW64" s="331" t="str">
        <f t="shared" si="312"/>
        <v>20-1</v>
      </c>
      <c r="AX64" s="103" t="str">
        <f t="shared" ref="AX64:AX66" si="336">$E64</f>
        <v>GTS-120</v>
      </c>
      <c r="AY64" s="380">
        <f t="shared" ref="AY64:AY66" si="337">$F64</f>
        <v>1010</v>
      </c>
      <c r="AZ64" s="346">
        <f t="shared" si="313"/>
        <v>1.5150000000000001</v>
      </c>
      <c r="BA64" s="351">
        <v>0.1</v>
      </c>
      <c r="BB64" s="350">
        <f t="shared" si="314"/>
        <v>1.01</v>
      </c>
      <c r="BC64" s="331" t="str">
        <f t="shared" si="315"/>
        <v/>
      </c>
      <c r="BD64" s="331" t="str">
        <f t="shared" si="316"/>
        <v/>
      </c>
      <c r="BE64" s="91"/>
      <c r="BF64" s="392"/>
      <c r="BG64" s="548" t="str">
        <f t="shared" si="317"/>
        <v/>
      </c>
      <c r="BH64" s="532" t="str">
        <f t="shared" si="318"/>
        <v/>
      </c>
      <c r="BI64" s="532" t="str">
        <f t="shared" si="319"/>
        <v/>
      </c>
      <c r="BJ64" s="532" t="str">
        <f t="shared" si="320"/>
        <v/>
      </c>
      <c r="BK64" s="1167" t="s">
        <v>254</v>
      </c>
      <c r="BL64" s="331" t="str">
        <f t="shared" si="321"/>
        <v>20-1</v>
      </c>
      <c r="BM64" s="103" t="str">
        <f t="shared" ref="BM64:BM66" si="338">$E64</f>
        <v>GTS-120</v>
      </c>
      <c r="BN64" s="380">
        <f t="shared" ref="BN64:BN66" si="339">$F64</f>
        <v>1010</v>
      </c>
      <c r="BO64" s="346">
        <f t="shared" si="322"/>
        <v>1.5150000000000001</v>
      </c>
      <c r="BP64" s="351">
        <v>0.1</v>
      </c>
      <c r="BQ64" s="350">
        <f t="shared" si="323"/>
        <v>1.01</v>
      </c>
      <c r="BR64" s="331" t="str">
        <f t="shared" si="324"/>
        <v>SKIP</v>
      </c>
      <c r="BS64" s="331" t="str">
        <f t="shared" si="325"/>
        <v>SKIP</v>
      </c>
      <c r="BT64" s="91"/>
      <c r="BU64" s="392"/>
      <c r="BV64" s="548" t="str">
        <f t="shared" si="326"/>
        <v/>
      </c>
      <c r="BW64" s="532" t="str">
        <f t="shared" si="327"/>
        <v/>
      </c>
      <c r="BX64" s="532" t="str">
        <f t="shared" si="328"/>
        <v/>
      </c>
      <c r="BY64" s="532" t="str">
        <f t="shared" si="329"/>
        <v/>
      </c>
    </row>
    <row r="65" spans="1:77">
      <c r="A65" s="412" t="s">
        <v>259</v>
      </c>
      <c r="B65" s="821" t="s">
        <v>457</v>
      </c>
      <c r="C65" s="1169"/>
      <c r="D65" s="331" t="str">
        <f t="shared" si="286"/>
        <v>30-1</v>
      </c>
      <c r="E65" s="89" t="str">
        <f>VLOOKUP($A65,'OP Info'!$C$121:$H$137,4,FALSE)</f>
        <v>GTS-120</v>
      </c>
      <c r="F65" s="89">
        <f>VLOOKUP($A65,'OP Info'!$C$121:$H$137,3,FALSE)</f>
        <v>1010</v>
      </c>
      <c r="G65" s="346">
        <f t="shared" si="287"/>
        <v>1.5150000000000001</v>
      </c>
      <c r="H65" s="351">
        <f t="shared" ref="H65" si="340">F65*0.0002</f>
        <v>0.20200000000000001</v>
      </c>
      <c r="I65" s="350">
        <f t="shared" si="288"/>
        <v>1.01</v>
      </c>
      <c r="J65" s="331" t="str">
        <f t="shared" si="330"/>
        <v>SKIP</v>
      </c>
      <c r="K65" s="331" t="str">
        <f t="shared" si="331"/>
        <v>SKIP</v>
      </c>
      <c r="L65" s="91"/>
      <c r="M65" s="392"/>
      <c r="N65" s="548" t="str">
        <f t="shared" si="291"/>
        <v/>
      </c>
      <c r="O65" s="532" t="str">
        <f t="shared" si="292"/>
        <v/>
      </c>
      <c r="P65" s="532" t="str">
        <f t="shared" si="293"/>
        <v/>
      </c>
      <c r="Q65" s="549" t="str">
        <f t="shared" si="226"/>
        <v/>
      </c>
      <c r="R65" s="1166"/>
      <c r="S65" s="331" t="str">
        <f t="shared" si="294"/>
        <v>30-1</v>
      </c>
      <c r="T65" s="24" t="str">
        <f t="shared" si="332"/>
        <v>GTS-120</v>
      </c>
      <c r="U65" s="387">
        <f t="shared" si="333"/>
        <v>1010</v>
      </c>
      <c r="V65" s="346">
        <f t="shared" si="295"/>
        <v>1.5150000000000001</v>
      </c>
      <c r="W65" s="351">
        <f t="shared" ref="W65" si="341">U65*0.0002</f>
        <v>0.20200000000000001</v>
      </c>
      <c r="X65" s="350">
        <f t="shared" si="296"/>
        <v>1.01</v>
      </c>
      <c r="Y65" s="331" t="str">
        <f t="shared" si="297"/>
        <v/>
      </c>
      <c r="Z65" s="331" t="str">
        <f t="shared" si="298"/>
        <v/>
      </c>
      <c r="AA65" s="91"/>
      <c r="AB65" s="392"/>
      <c r="AC65" s="548" t="str">
        <f t="shared" si="299"/>
        <v/>
      </c>
      <c r="AD65" s="532" t="str">
        <f t="shared" si="300"/>
        <v/>
      </c>
      <c r="AE65" s="532" t="str">
        <f t="shared" si="301"/>
        <v/>
      </c>
      <c r="AF65" s="532" t="str">
        <f t="shared" si="302"/>
        <v/>
      </c>
      <c r="AG65" s="1166"/>
      <c r="AH65" s="331" t="str">
        <f t="shared" si="303"/>
        <v>30-1</v>
      </c>
      <c r="AI65" s="24" t="str">
        <f t="shared" si="334"/>
        <v>GTS-120</v>
      </c>
      <c r="AJ65" s="387">
        <f t="shared" si="335"/>
        <v>1010</v>
      </c>
      <c r="AK65" s="346">
        <f t="shared" si="304"/>
        <v>1.5150000000000001</v>
      </c>
      <c r="AL65" s="351">
        <f t="shared" ref="AL65" si="342">AJ65*0.0002</f>
        <v>0.20200000000000001</v>
      </c>
      <c r="AM65" s="350">
        <f t="shared" si="305"/>
        <v>1.01</v>
      </c>
      <c r="AN65" s="331" t="str">
        <f t="shared" si="306"/>
        <v>SKIP</v>
      </c>
      <c r="AO65" s="331" t="str">
        <f t="shared" si="307"/>
        <v>SKIP</v>
      </c>
      <c r="AP65" s="91"/>
      <c r="AQ65" s="392"/>
      <c r="AR65" s="548" t="str">
        <f t="shared" si="308"/>
        <v/>
      </c>
      <c r="AS65" s="532" t="str">
        <f t="shared" si="309"/>
        <v/>
      </c>
      <c r="AT65" s="532" t="str">
        <f t="shared" si="310"/>
        <v/>
      </c>
      <c r="AU65" s="532" t="str">
        <f t="shared" si="311"/>
        <v/>
      </c>
      <c r="AV65" s="1166"/>
      <c r="AW65" s="331" t="str">
        <f t="shared" si="312"/>
        <v>30-1</v>
      </c>
      <c r="AX65" s="24" t="str">
        <f t="shared" si="336"/>
        <v>GTS-120</v>
      </c>
      <c r="AY65" s="387">
        <f t="shared" si="337"/>
        <v>1010</v>
      </c>
      <c r="AZ65" s="346">
        <f t="shared" si="313"/>
        <v>1.5150000000000001</v>
      </c>
      <c r="BA65" s="351">
        <f t="shared" ref="BA65" si="343">AY65*0.0002</f>
        <v>0.20200000000000001</v>
      </c>
      <c r="BB65" s="350">
        <f t="shared" si="314"/>
        <v>1.01</v>
      </c>
      <c r="BC65" s="331" t="str">
        <f t="shared" si="315"/>
        <v/>
      </c>
      <c r="BD65" s="331" t="str">
        <f t="shared" si="316"/>
        <v/>
      </c>
      <c r="BE65" s="91"/>
      <c r="BF65" s="392"/>
      <c r="BG65" s="548" t="str">
        <f t="shared" si="317"/>
        <v/>
      </c>
      <c r="BH65" s="532" t="str">
        <f t="shared" si="318"/>
        <v/>
      </c>
      <c r="BI65" s="532" t="str">
        <f t="shared" si="319"/>
        <v/>
      </c>
      <c r="BJ65" s="532" t="str">
        <f t="shared" si="320"/>
        <v/>
      </c>
      <c r="BK65" s="1166"/>
      <c r="BL65" s="331" t="str">
        <f t="shared" si="321"/>
        <v>30-1</v>
      </c>
      <c r="BM65" s="24" t="str">
        <f t="shared" si="338"/>
        <v>GTS-120</v>
      </c>
      <c r="BN65" s="387">
        <f t="shared" si="339"/>
        <v>1010</v>
      </c>
      <c r="BO65" s="346">
        <f t="shared" si="322"/>
        <v>1.5150000000000001</v>
      </c>
      <c r="BP65" s="351">
        <f t="shared" ref="BP65" si="344">BN65*0.0002</f>
        <v>0.20200000000000001</v>
      </c>
      <c r="BQ65" s="350">
        <f t="shared" si="323"/>
        <v>1.01</v>
      </c>
      <c r="BR65" s="331" t="str">
        <f t="shared" si="324"/>
        <v>SKIP</v>
      </c>
      <c r="BS65" s="331" t="str">
        <f t="shared" si="325"/>
        <v>SKIP</v>
      </c>
      <c r="BT65" s="91"/>
      <c r="BU65" s="392"/>
      <c r="BV65" s="548" t="str">
        <f t="shared" si="326"/>
        <v/>
      </c>
      <c r="BW65" s="532" t="str">
        <f t="shared" si="327"/>
        <v/>
      </c>
      <c r="BX65" s="532" t="str">
        <f t="shared" si="328"/>
        <v/>
      </c>
      <c r="BY65" s="532" t="str">
        <f t="shared" si="329"/>
        <v/>
      </c>
    </row>
    <row r="66" spans="1:77" ht="15.75" thickBot="1">
      <c r="A66" s="1085" t="s">
        <v>283</v>
      </c>
      <c r="B66" s="1065" t="s">
        <v>459</v>
      </c>
      <c r="C66" s="1171"/>
      <c r="D66" s="1082" t="str">
        <f t="shared" si="286"/>
        <v>CASWB-61</v>
      </c>
      <c r="E66" s="1067" t="str">
        <f>VLOOKUP($A66,'OP Info'!$C$121:$H$137,4,FALSE)</f>
        <v>G-2200TU</v>
      </c>
      <c r="F66" s="1067">
        <f>VLOOKUP($A66,'OP Info'!$C$121:$H$137,3,FALSE)</f>
        <v>600</v>
      </c>
      <c r="G66" s="1076">
        <f t="shared" si="287"/>
        <v>0.9</v>
      </c>
      <c r="H66" s="1069">
        <f t="shared" ref="H66" si="345">F66*0.0002</f>
        <v>0.12000000000000001</v>
      </c>
      <c r="I66" s="1070">
        <f t="shared" si="288"/>
        <v>0.6</v>
      </c>
      <c r="J66" s="1071"/>
      <c r="K66" s="1071"/>
      <c r="L66" s="1072"/>
      <c r="M66" s="1073"/>
      <c r="N66" s="1074" t="str">
        <f t="shared" si="291"/>
        <v/>
      </c>
      <c r="O66" s="532" t="str">
        <f t="shared" ref="O66" si="346">IF(J66&lt;3,"",G66)</f>
        <v/>
      </c>
      <c r="P66" s="532" t="str">
        <f t="shared" ref="P66" si="347">IF(K66&lt;2,"",H66)</f>
        <v/>
      </c>
      <c r="Q66" s="549" t="str">
        <f t="shared" ref="Q66" si="348">IF(M66="","",IF(M66&lt;8.85,I66,""))</f>
        <v/>
      </c>
      <c r="R66" s="1168"/>
      <c r="S66" s="1082" t="str">
        <f t="shared" si="294"/>
        <v>CASWB-61</v>
      </c>
      <c r="T66" s="1118" t="str">
        <f t="shared" si="332"/>
        <v>G-2200TU</v>
      </c>
      <c r="U66" s="1081">
        <f t="shared" si="333"/>
        <v>600</v>
      </c>
      <c r="V66" s="1076">
        <f t="shared" si="295"/>
        <v>0.9</v>
      </c>
      <c r="W66" s="1069">
        <f t="shared" ref="W66" si="349">U66*0.0002</f>
        <v>0.12000000000000001</v>
      </c>
      <c r="X66" s="1070">
        <f t="shared" si="296"/>
        <v>0.6</v>
      </c>
      <c r="Y66" s="1071"/>
      <c r="Z66" s="1071"/>
      <c r="AA66" s="1072"/>
      <c r="AB66" s="1073"/>
      <c r="AC66" s="1074" t="str">
        <f t="shared" si="299"/>
        <v/>
      </c>
      <c r="AD66" s="532" t="str">
        <f t="shared" ref="AD66" si="350">IF(Y66&lt;3,"",V66)</f>
        <v/>
      </c>
      <c r="AE66" s="532" t="str">
        <f t="shared" ref="AE66" si="351">IF(Z66&lt;2,"",W66)</f>
        <v/>
      </c>
      <c r="AF66" s="532" t="str">
        <f t="shared" si="302"/>
        <v/>
      </c>
      <c r="AG66" s="1168"/>
      <c r="AH66" s="1080" t="str">
        <f t="shared" si="303"/>
        <v>CASWB-61</v>
      </c>
      <c r="AI66" s="1118" t="str">
        <f t="shared" si="334"/>
        <v>G-2200TU</v>
      </c>
      <c r="AJ66" s="1081">
        <f t="shared" si="335"/>
        <v>600</v>
      </c>
      <c r="AK66" s="1076">
        <f t="shared" si="304"/>
        <v>0.9</v>
      </c>
      <c r="AL66" s="1069">
        <f t="shared" ref="AL66" si="352">AJ66*0.0002</f>
        <v>0.12000000000000001</v>
      </c>
      <c r="AM66" s="1070">
        <f t="shared" si="305"/>
        <v>0.6</v>
      </c>
      <c r="AN66" s="1071"/>
      <c r="AO66" s="1071"/>
      <c r="AP66" s="1072"/>
      <c r="AQ66" s="1073"/>
      <c r="AR66" s="1074" t="str">
        <f t="shared" si="308"/>
        <v/>
      </c>
      <c r="AS66" s="532" t="str">
        <f t="shared" ref="AS66" si="353">IF(AN66&lt;3,"",AK66)</f>
        <v/>
      </c>
      <c r="AT66" s="532" t="str">
        <f t="shared" ref="AT66" si="354">IF(AO66&lt;2,"",AL66)</f>
        <v/>
      </c>
      <c r="AU66" s="532" t="str">
        <f t="shared" si="311"/>
        <v/>
      </c>
      <c r="AV66" s="1168"/>
      <c r="AW66" s="1080" t="str">
        <f t="shared" si="312"/>
        <v>CASWB-61</v>
      </c>
      <c r="AX66" s="1118" t="str">
        <f t="shared" si="336"/>
        <v>G-2200TU</v>
      </c>
      <c r="AY66" s="1081">
        <f t="shared" si="337"/>
        <v>600</v>
      </c>
      <c r="AZ66" s="1076">
        <f t="shared" si="313"/>
        <v>0.9</v>
      </c>
      <c r="BA66" s="1069">
        <f t="shared" ref="BA66" si="355">AY66*0.0002</f>
        <v>0.12000000000000001</v>
      </c>
      <c r="BB66" s="1070">
        <f t="shared" si="314"/>
        <v>0.6</v>
      </c>
      <c r="BC66" s="1071"/>
      <c r="BD66" s="1071"/>
      <c r="BE66" s="1072"/>
      <c r="BF66" s="1073"/>
      <c r="BG66" s="1074" t="str">
        <f t="shared" si="317"/>
        <v/>
      </c>
      <c r="BH66" s="532" t="str">
        <f t="shared" ref="BH66" si="356">IF(BC66&lt;3,"",AZ66)</f>
        <v/>
      </c>
      <c r="BI66" s="532" t="str">
        <f t="shared" ref="BI66" si="357">IF(BD66&lt;2,"",BA66)</f>
        <v/>
      </c>
      <c r="BJ66" s="532" t="str">
        <f t="shared" si="320"/>
        <v/>
      </c>
      <c r="BK66" s="1168"/>
      <c r="BL66" s="1080" t="str">
        <f t="shared" si="321"/>
        <v>CASWB-61</v>
      </c>
      <c r="BM66" s="1118" t="str">
        <f t="shared" si="338"/>
        <v>G-2200TU</v>
      </c>
      <c r="BN66" s="1081">
        <f t="shared" si="339"/>
        <v>600</v>
      </c>
      <c r="BO66" s="1076">
        <f t="shared" si="322"/>
        <v>0.9</v>
      </c>
      <c r="BP66" s="1069">
        <f t="shared" ref="BP66" si="358">BN66*0.0002</f>
        <v>0.12000000000000001</v>
      </c>
      <c r="BQ66" s="1070">
        <f t="shared" si="323"/>
        <v>0.6</v>
      </c>
      <c r="BR66" s="1071"/>
      <c r="BS66" s="1071"/>
      <c r="BT66" s="1072"/>
      <c r="BU66" s="1073"/>
      <c r="BV66" s="1074" t="str">
        <f t="shared" si="326"/>
        <v/>
      </c>
      <c r="BW66" s="532" t="str">
        <f t="shared" ref="BW66" si="359">IF(BR66&lt;3,"",BO66)</f>
        <v/>
      </c>
      <c r="BX66" s="532" t="str">
        <f t="shared" ref="BX66" si="360">IF(BS66&lt;2,"",BP66)</f>
        <v/>
      </c>
      <c r="BY66" s="532" t="str">
        <f t="shared" si="329"/>
        <v/>
      </c>
    </row>
    <row r="67" spans="1:77" ht="15.75">
      <c r="D67" s="389"/>
      <c r="E67" s="389"/>
      <c r="J67" s="1302" t="s">
        <v>464</v>
      </c>
      <c r="K67" s="1302"/>
      <c r="L67" s="1302"/>
      <c r="M67" s="1302"/>
      <c r="N67" s="1303"/>
      <c r="O67" s="533">
        <f>SUM(O63:O66)</f>
        <v>0</v>
      </c>
      <c r="P67" s="533">
        <f>SUM(P63:P66)</f>
        <v>0</v>
      </c>
      <c r="Q67" s="533">
        <f>SUM(Q63:Q66)</f>
        <v>0</v>
      </c>
      <c r="T67" s="389"/>
      <c r="Y67" s="1302" t="s">
        <v>464</v>
      </c>
      <c r="Z67" s="1302"/>
      <c r="AA67" s="1302"/>
      <c r="AB67" s="1302"/>
      <c r="AC67" s="1303"/>
      <c r="AD67" s="533">
        <f>SUM(AD63:AD66)</f>
        <v>0</v>
      </c>
      <c r="AE67" s="533">
        <f>SUM(AE63:AE66)</f>
        <v>0</v>
      </c>
      <c r="AF67" s="533">
        <f>SUM(AF63:AF66)</f>
        <v>0</v>
      </c>
      <c r="AH67" s="389"/>
      <c r="AI67" s="389"/>
      <c r="AN67" s="1302" t="s">
        <v>464</v>
      </c>
      <c r="AO67" s="1302"/>
      <c r="AP67" s="1302"/>
      <c r="AQ67" s="1302"/>
      <c r="AR67" s="1303"/>
      <c r="AS67" s="533">
        <f>SUM(AS63:AS66)</f>
        <v>0</v>
      </c>
      <c r="AT67" s="533">
        <f>SUM(AT63:AT66)</f>
        <v>0</v>
      </c>
      <c r="AU67" s="533">
        <f>SUM(AU63:AU66)</f>
        <v>0</v>
      </c>
      <c r="AW67" s="389"/>
      <c r="AX67" s="389"/>
      <c r="BC67" s="1302" t="s">
        <v>464</v>
      </c>
      <c r="BD67" s="1302"/>
      <c r="BE67" s="1302"/>
      <c r="BF67" s="1302"/>
      <c r="BG67" s="1303"/>
      <c r="BH67" s="533">
        <f>SUM(BH63:BH66)</f>
        <v>0</v>
      </c>
      <c r="BI67" s="533">
        <f>SUM(BI63:BI66)</f>
        <v>0</v>
      </c>
      <c r="BJ67" s="533">
        <f>SUM(BJ63:BJ66)</f>
        <v>0</v>
      </c>
      <c r="BL67" s="389"/>
      <c r="BM67" s="389"/>
      <c r="BR67" s="1302" t="s">
        <v>464</v>
      </c>
      <c r="BS67" s="1302"/>
      <c r="BT67" s="1302"/>
      <c r="BU67" s="1302"/>
      <c r="BV67" s="1303"/>
      <c r="BW67" s="533">
        <f>SUM(BW63:BW66)</f>
        <v>0</v>
      </c>
      <c r="BX67" s="533">
        <f>SUM(BX63:BX66)</f>
        <v>0</v>
      </c>
      <c r="BY67" s="533">
        <f>SUM(BY63:BY66)</f>
        <v>0</v>
      </c>
    </row>
    <row r="68" spans="1:77" ht="15.75" thickBot="1">
      <c r="D68" s="389"/>
      <c r="E68" s="389"/>
      <c r="O68" s="528"/>
      <c r="P68" s="528"/>
      <c r="Q68" s="528"/>
      <c r="T68" s="389"/>
      <c r="AD68" s="528"/>
      <c r="AE68" s="528"/>
      <c r="AF68" s="528"/>
      <c r="AH68" s="389"/>
      <c r="AI68" s="389"/>
      <c r="AS68" s="528"/>
      <c r="AT68" s="528"/>
      <c r="AU68" s="528"/>
      <c r="AW68" s="389"/>
      <c r="AX68" s="389"/>
      <c r="BH68" s="528"/>
      <c r="BI68" s="528"/>
      <c r="BJ68" s="528"/>
      <c r="BL68" s="389"/>
      <c r="BM68" s="389"/>
      <c r="BW68" s="528"/>
      <c r="BX68" s="528"/>
      <c r="BY68" s="528"/>
    </row>
    <row r="69" spans="1:77" ht="30">
      <c r="A69" s="797" t="s">
        <v>446</v>
      </c>
      <c r="B69" s="824"/>
      <c r="C69" s="828"/>
      <c r="D69" s="807" t="s">
        <v>446</v>
      </c>
      <c r="E69" s="334" t="s">
        <v>35</v>
      </c>
      <c r="F69" s="798" t="s">
        <v>447</v>
      </c>
      <c r="G69" s="334" t="s">
        <v>448</v>
      </c>
      <c r="H69" s="334" t="s">
        <v>449</v>
      </c>
      <c r="I69" s="334" t="s">
        <v>450</v>
      </c>
      <c r="J69" s="799" t="s">
        <v>451</v>
      </c>
      <c r="K69" s="799" t="s">
        <v>452</v>
      </c>
      <c r="L69" s="799" t="s">
        <v>453</v>
      </c>
      <c r="M69" s="799" t="s">
        <v>454</v>
      </c>
      <c r="N69" s="335" t="s">
        <v>455</v>
      </c>
      <c r="O69" s="808"/>
      <c r="P69" s="808"/>
      <c r="Q69" s="808"/>
      <c r="R69" s="818"/>
      <c r="S69" s="807" t="s">
        <v>446</v>
      </c>
      <c r="T69" s="334" t="s">
        <v>456</v>
      </c>
      <c r="U69" s="798" t="s">
        <v>447</v>
      </c>
      <c r="V69" s="334" t="s">
        <v>448</v>
      </c>
      <c r="W69" s="334" t="s">
        <v>449</v>
      </c>
      <c r="X69" s="334" t="s">
        <v>450</v>
      </c>
      <c r="Y69" s="799" t="s">
        <v>451</v>
      </c>
      <c r="Z69" s="799" t="s">
        <v>452</v>
      </c>
      <c r="AA69" s="799" t="s">
        <v>453</v>
      </c>
      <c r="AB69" s="799" t="s">
        <v>454</v>
      </c>
      <c r="AC69" s="335" t="s">
        <v>455</v>
      </c>
      <c r="AD69" s="808"/>
      <c r="AE69" s="808"/>
      <c r="AF69" s="808"/>
      <c r="AG69" s="818"/>
      <c r="AH69" s="797" t="s">
        <v>446</v>
      </c>
      <c r="AI69" s="334" t="s">
        <v>456</v>
      </c>
      <c r="AJ69" s="798" t="s">
        <v>447</v>
      </c>
      <c r="AK69" s="334" t="s">
        <v>448</v>
      </c>
      <c r="AL69" s="334" t="s">
        <v>449</v>
      </c>
      <c r="AM69" s="334" t="s">
        <v>450</v>
      </c>
      <c r="AN69" s="799" t="s">
        <v>451</v>
      </c>
      <c r="AO69" s="799" t="s">
        <v>452</v>
      </c>
      <c r="AP69" s="799" t="s">
        <v>453</v>
      </c>
      <c r="AQ69" s="799" t="s">
        <v>454</v>
      </c>
      <c r="AR69" s="335" t="s">
        <v>455</v>
      </c>
      <c r="AS69" s="808"/>
      <c r="AT69" s="808"/>
      <c r="AU69" s="808"/>
      <c r="AV69" s="818"/>
      <c r="AW69" s="797" t="s">
        <v>446</v>
      </c>
      <c r="AX69" s="334" t="s">
        <v>456</v>
      </c>
      <c r="AY69" s="798" t="s">
        <v>447</v>
      </c>
      <c r="AZ69" s="334" t="s">
        <v>448</v>
      </c>
      <c r="BA69" s="334" t="s">
        <v>449</v>
      </c>
      <c r="BB69" s="334" t="s">
        <v>450</v>
      </c>
      <c r="BC69" s="799" t="s">
        <v>451</v>
      </c>
      <c r="BD69" s="799" t="s">
        <v>452</v>
      </c>
      <c r="BE69" s="799" t="s">
        <v>453</v>
      </c>
      <c r="BF69" s="799" t="s">
        <v>454</v>
      </c>
      <c r="BG69" s="335" t="s">
        <v>455</v>
      </c>
      <c r="BH69" s="808"/>
      <c r="BI69" s="808"/>
      <c r="BJ69" s="808"/>
      <c r="BK69" s="818"/>
      <c r="BL69" s="797" t="s">
        <v>446</v>
      </c>
      <c r="BM69" s="334" t="s">
        <v>456</v>
      </c>
      <c r="BN69" s="798" t="s">
        <v>447</v>
      </c>
      <c r="BO69" s="334" t="s">
        <v>448</v>
      </c>
      <c r="BP69" s="334" t="s">
        <v>449</v>
      </c>
      <c r="BQ69" s="334" t="s">
        <v>450</v>
      </c>
      <c r="BR69" s="799" t="s">
        <v>451</v>
      </c>
      <c r="BS69" s="799" t="s">
        <v>452</v>
      </c>
      <c r="BT69" s="799" t="s">
        <v>453</v>
      </c>
      <c r="BU69" s="799" t="s">
        <v>454</v>
      </c>
      <c r="BV69" s="335" t="s">
        <v>455</v>
      </c>
      <c r="BW69" s="808"/>
      <c r="BX69" s="808"/>
      <c r="BY69" s="810"/>
    </row>
    <row r="70" spans="1:77" ht="18.75">
      <c r="A70" s="830">
        <v>110</v>
      </c>
      <c r="B70" s="823" t="s">
        <v>458</v>
      </c>
      <c r="C70" s="1170"/>
      <c r="D70" s="550">
        <f t="shared" ref="D70:D77" si="361">$A70</f>
        <v>110</v>
      </c>
      <c r="E70" s="577" t="str">
        <f>VLOOKUP($A70,'OP Info'!$C$142:$H$150,4,FALSE)</f>
        <v>GTS-120</v>
      </c>
      <c r="F70" s="577">
        <f>VLOOKUP($A70,'OP Info'!$C$142:$H$150,3,FALSE)</f>
        <v>680</v>
      </c>
      <c r="G70" s="356">
        <f>F70*0.0015</f>
        <v>1.02</v>
      </c>
      <c r="H70" s="358">
        <f>F70*0.0002</f>
        <v>0.13600000000000001</v>
      </c>
      <c r="I70" s="357">
        <f t="shared" ref="I70:I76" si="362">F70*0.001</f>
        <v>0.68</v>
      </c>
      <c r="J70" s="331" t="str">
        <f t="shared" ref="J70:J75" si="363">IF($B70=D$2,"","SKIP")</f>
        <v/>
      </c>
      <c r="K70" s="331" t="str">
        <f t="shared" ref="K70:K75" si="364">IF($B70=D$2,"","SKIP")</f>
        <v/>
      </c>
      <c r="L70" s="579"/>
      <c r="M70" s="392"/>
      <c r="N70" s="795" t="str">
        <f t="shared" ref="N70:N77" si="365">IF(M70&gt;8.84,M70,"")</f>
        <v/>
      </c>
      <c r="O70" s="796" t="str">
        <f t="shared" ref="O70:O76" si="366">IF(J70="","",IF(J70="SKIP","",IF(J70&lt;3,"",G70)))</f>
        <v/>
      </c>
      <c r="P70" s="796" t="str">
        <f t="shared" ref="P70:P76" si="367">IF(K70="","",IF(K70="SKIP","",IF(K70&lt;3,"",H70)))</f>
        <v/>
      </c>
      <c r="Q70" s="802" t="str">
        <f t="shared" ref="Q70:Q77" si="368">IF(M70="","",IF(M70&lt;8.85,I70,""))</f>
        <v/>
      </c>
      <c r="R70" s="1170"/>
      <c r="S70" s="550">
        <f t="shared" ref="S70:S77" si="369">$A70</f>
        <v>110</v>
      </c>
      <c r="T70" s="1119" t="str">
        <f t="shared" ref="T70:T77" si="370">$E70</f>
        <v>GTS-120</v>
      </c>
      <c r="U70" s="816">
        <f t="shared" ref="U70:U77" si="371">$F70</f>
        <v>680</v>
      </c>
      <c r="V70" s="356">
        <f>U70*0.0015</f>
        <v>1.02</v>
      </c>
      <c r="W70" s="358">
        <f>U70*0.0002</f>
        <v>0.13600000000000001</v>
      </c>
      <c r="X70" s="357">
        <f t="shared" ref="X70:X76" si="372">U70*0.001</f>
        <v>0.68</v>
      </c>
      <c r="Y70" s="331" t="str">
        <f t="shared" ref="Y70:Y76" si="373">IF($B70=S$2,"","SKIP")</f>
        <v>SKIP</v>
      </c>
      <c r="Z70" s="331" t="str">
        <f t="shared" ref="Z70:Z76" si="374">IF($B70=S$2,"","SKIP")</f>
        <v>SKIP</v>
      </c>
      <c r="AA70" s="91"/>
      <c r="AB70" s="392"/>
      <c r="AC70" s="795" t="str">
        <f t="shared" ref="AC70:AC77" si="375">IF(AB70&gt;8.84,AB70,"")</f>
        <v/>
      </c>
      <c r="AD70" s="796" t="str">
        <f t="shared" ref="AD70:AD76" si="376">IF(Y70="","",IF(Y70="SKIP","",IF(Y70&lt;3,"",V70)))</f>
        <v/>
      </c>
      <c r="AE70" s="796" t="str">
        <f t="shared" ref="AE70:AE76" si="377">IF(Z70="","",IF(Z70="SKIP","",IF(Z70&lt;2,"",W70)))</f>
        <v/>
      </c>
      <c r="AF70" s="796" t="str">
        <f t="shared" ref="AF70:AF77" si="378">IF(AB70="","",IF(AB70&lt;8.85,X70,""))</f>
        <v/>
      </c>
      <c r="AG70" s="1170"/>
      <c r="AH70" s="550">
        <f t="shared" ref="AH70:AH77" si="379">$A70</f>
        <v>110</v>
      </c>
      <c r="AI70" s="1119" t="str">
        <f t="shared" ref="AI70:AI77" si="380">$E70</f>
        <v>GTS-120</v>
      </c>
      <c r="AJ70" s="816">
        <f t="shared" ref="AJ70:AJ77" si="381">$F70</f>
        <v>680</v>
      </c>
      <c r="AK70" s="356">
        <f>AJ70*0.0015</f>
        <v>1.02</v>
      </c>
      <c r="AL70" s="358">
        <f>AJ70*0.0002</f>
        <v>0.13600000000000001</v>
      </c>
      <c r="AM70" s="357">
        <f t="shared" ref="AM70:AM77" si="382">AJ70*0.001</f>
        <v>0.68</v>
      </c>
      <c r="AN70" s="331" t="str">
        <f t="shared" ref="AN70:AN76" si="383">IF($B70=AH$2,"","SKIP")</f>
        <v/>
      </c>
      <c r="AO70" s="331" t="str">
        <f t="shared" ref="AO70:AO76" si="384">IF($B70=AH$2,"","SKIP")</f>
        <v/>
      </c>
      <c r="AP70" s="91"/>
      <c r="AQ70" s="392"/>
      <c r="AR70" s="795" t="str">
        <f t="shared" ref="AR70:AR77" si="385">IF(AQ70&gt;8.84,AQ70,"")</f>
        <v/>
      </c>
      <c r="AS70" s="796" t="str">
        <f t="shared" ref="AS70:AS76" si="386">IF(AN70="","",IF(AN70="SKIP","",IF(AN70&lt;3,"",AK70)))</f>
        <v/>
      </c>
      <c r="AT70" s="796" t="str">
        <f t="shared" ref="AT70:AT76" si="387">IF(AO70="","",IF(AO70="SKIP","",IF(AO70&lt;2,"",AL70)))</f>
        <v/>
      </c>
      <c r="AU70" s="796" t="str">
        <f t="shared" ref="AU70:AU77" si="388">IF(AQ70="","",IF(AQ70&lt;8.85,AM70,""))</f>
        <v/>
      </c>
      <c r="AV70" s="1170"/>
      <c r="AW70" s="550">
        <f t="shared" ref="AW70:AW77" si="389">$A70</f>
        <v>110</v>
      </c>
      <c r="AX70" s="1119" t="str">
        <f t="shared" ref="AX70:AX77" si="390">$E70</f>
        <v>GTS-120</v>
      </c>
      <c r="AY70" s="816">
        <f t="shared" ref="AY70:AY77" si="391">$F70</f>
        <v>680</v>
      </c>
      <c r="AZ70" s="356">
        <f>AY70*0.0015</f>
        <v>1.02</v>
      </c>
      <c r="BA70" s="358">
        <f>AY70*0.0002</f>
        <v>0.13600000000000001</v>
      </c>
      <c r="BB70" s="357">
        <f t="shared" ref="BB70:BB77" si="392">AY70*0.001</f>
        <v>0.68</v>
      </c>
      <c r="BC70" s="331" t="str">
        <f t="shared" ref="BC70:BC76" si="393">IF($B70=AW$2,"","SKIP")</f>
        <v>SKIP</v>
      </c>
      <c r="BD70" s="331" t="str">
        <f t="shared" ref="BD70:BD76" si="394">IF($B70=AW$2,"","SKIP")</f>
        <v>SKIP</v>
      </c>
      <c r="BE70" s="91"/>
      <c r="BF70" s="392"/>
      <c r="BG70" s="795" t="str">
        <f t="shared" ref="BG70:BG77" si="395">IF(BF70&gt;8.84,BF70,"")</f>
        <v/>
      </c>
      <c r="BH70" s="796" t="str">
        <f t="shared" ref="BH70:BH76" si="396">IF(BC70="","",IF(BC70="SKIP","",IF(BC70&lt;3,"",AZ70)))</f>
        <v/>
      </c>
      <c r="BI70" s="796" t="str">
        <f t="shared" ref="BI70:BI76" si="397">IF(BD70="","",IF(BD70="SKIP","",IF(BD70&lt;2,"",BA70)))</f>
        <v/>
      </c>
      <c r="BJ70" s="796" t="str">
        <f t="shared" ref="BJ70:BJ77" si="398">IF(BF70="","",IF(BF70&lt;8.85,BB70,""))</f>
        <v/>
      </c>
      <c r="BK70" s="1170"/>
      <c r="BL70" s="550">
        <f t="shared" ref="BL70:BL77" si="399">$A70</f>
        <v>110</v>
      </c>
      <c r="BM70" s="1119" t="str">
        <f t="shared" ref="BM70:BM77" si="400">$E70</f>
        <v>GTS-120</v>
      </c>
      <c r="BN70" s="816">
        <f t="shared" ref="BN70:BN77" si="401">$F70</f>
        <v>680</v>
      </c>
      <c r="BO70" s="356">
        <f>BN70*0.0015</f>
        <v>1.02</v>
      </c>
      <c r="BP70" s="358">
        <f>BN70*0.0002</f>
        <v>0.13600000000000001</v>
      </c>
      <c r="BQ70" s="357">
        <f t="shared" ref="BQ70:BQ77" si="402">BN70*0.001</f>
        <v>0.68</v>
      </c>
      <c r="BR70" s="331" t="str">
        <f t="shared" ref="BR70:BR76" si="403">IF($B70=BL$2,"","SKIP")</f>
        <v/>
      </c>
      <c r="BS70" s="331" t="str">
        <f t="shared" ref="BS70:BS76" si="404">IF($B70=BL$2,"","SKIP")</f>
        <v/>
      </c>
      <c r="BT70" s="91"/>
      <c r="BU70" s="392"/>
      <c r="BV70" s="795" t="str">
        <f t="shared" ref="BV70:BV77" si="405">IF(BU70&gt;8.84,BU70,"")</f>
        <v/>
      </c>
      <c r="BW70" s="796" t="str">
        <f t="shared" ref="BW70:BW76" si="406">IF(BR70="","",IF(BR70="SKIP","",IF(BR70&lt;3,"",BO70)))</f>
        <v/>
      </c>
      <c r="BX70" s="796" t="str">
        <f t="shared" ref="BX70:BX76" si="407">IF(BS70="","",IF(BS70="SKIP","",IF(BS70&lt;2,"",BP70)))</f>
        <v/>
      </c>
      <c r="BY70" s="796" t="str">
        <f t="shared" ref="BY70:BY77" si="408">IF(BU70="","",IF(BU70&lt;8.85,BQ70,""))</f>
        <v/>
      </c>
    </row>
    <row r="71" spans="1:77" ht="18.75">
      <c r="A71" s="829">
        <v>120</v>
      </c>
      <c r="B71" s="821" t="s">
        <v>457</v>
      </c>
      <c r="C71" s="1170"/>
      <c r="D71" s="331">
        <f t="shared" si="361"/>
        <v>120</v>
      </c>
      <c r="E71" s="89" t="str">
        <f>VLOOKUP($A71,'OP Info'!$C$142:$H$150,4,FALSE)</f>
        <v>GTS-120</v>
      </c>
      <c r="F71" s="89">
        <f>VLOOKUP($A71,'OP Info'!$C$142:$H$150,3,FALSE)</f>
        <v>205</v>
      </c>
      <c r="G71" s="346">
        <f t="shared" ref="G71:G76" si="409">F71*0.0015</f>
        <v>0.3075</v>
      </c>
      <c r="H71" s="351">
        <f t="shared" ref="H71:H76" si="410">F71*0.0002</f>
        <v>4.1000000000000002E-2</v>
      </c>
      <c r="I71" s="350">
        <f t="shared" si="362"/>
        <v>0.20500000000000002</v>
      </c>
      <c r="J71" s="331" t="str">
        <f t="shared" si="363"/>
        <v>SKIP</v>
      </c>
      <c r="K71" s="331" t="str">
        <f t="shared" si="364"/>
        <v>SKIP</v>
      </c>
      <c r="L71" s="91"/>
      <c r="M71" s="392"/>
      <c r="N71" s="548" t="str">
        <f t="shared" si="365"/>
        <v/>
      </c>
      <c r="O71" s="532" t="str">
        <f t="shared" si="366"/>
        <v/>
      </c>
      <c r="P71" s="532" t="str">
        <f t="shared" si="367"/>
        <v/>
      </c>
      <c r="Q71" s="549" t="str">
        <f t="shared" si="368"/>
        <v/>
      </c>
      <c r="R71" s="1170"/>
      <c r="S71" s="331">
        <f t="shared" si="369"/>
        <v>120</v>
      </c>
      <c r="T71" s="384" t="str">
        <f t="shared" si="370"/>
        <v>GTS-120</v>
      </c>
      <c r="U71" s="380">
        <f t="shared" si="371"/>
        <v>205</v>
      </c>
      <c r="V71" s="346">
        <f t="shared" ref="V71:V76" si="411">U71*0.0015</f>
        <v>0.3075</v>
      </c>
      <c r="W71" s="351">
        <f t="shared" ref="W71:W76" si="412">U71*0.0002</f>
        <v>4.1000000000000002E-2</v>
      </c>
      <c r="X71" s="350">
        <f t="shared" si="372"/>
        <v>0.20500000000000002</v>
      </c>
      <c r="Y71" s="331" t="str">
        <f t="shared" si="373"/>
        <v/>
      </c>
      <c r="Z71" s="331" t="str">
        <f t="shared" si="374"/>
        <v/>
      </c>
      <c r="AA71" s="91"/>
      <c r="AB71" s="392"/>
      <c r="AC71" s="548" t="str">
        <f t="shared" si="375"/>
        <v/>
      </c>
      <c r="AD71" s="532" t="str">
        <f t="shared" si="376"/>
        <v/>
      </c>
      <c r="AE71" s="532" t="str">
        <f t="shared" si="377"/>
        <v/>
      </c>
      <c r="AF71" s="532" t="str">
        <f t="shared" si="378"/>
        <v/>
      </c>
      <c r="AG71" s="1170"/>
      <c r="AH71" s="331">
        <f t="shared" si="379"/>
        <v>120</v>
      </c>
      <c r="AI71" s="384" t="str">
        <f t="shared" si="380"/>
        <v>GTS-120</v>
      </c>
      <c r="AJ71" s="380">
        <f t="shared" si="381"/>
        <v>205</v>
      </c>
      <c r="AK71" s="346">
        <f t="shared" ref="AK71:AK77" si="413">AJ71*0.0015</f>
        <v>0.3075</v>
      </c>
      <c r="AL71" s="351">
        <f t="shared" ref="AL71:AL77" si="414">AJ71*0.0002</f>
        <v>4.1000000000000002E-2</v>
      </c>
      <c r="AM71" s="350">
        <f t="shared" si="382"/>
        <v>0.20500000000000002</v>
      </c>
      <c r="AN71" s="331" t="str">
        <f t="shared" si="383"/>
        <v>SKIP</v>
      </c>
      <c r="AO71" s="331" t="str">
        <f t="shared" si="384"/>
        <v>SKIP</v>
      </c>
      <c r="AP71" s="91"/>
      <c r="AQ71" s="392"/>
      <c r="AR71" s="548" t="str">
        <f t="shared" si="385"/>
        <v/>
      </c>
      <c r="AS71" s="532" t="str">
        <f t="shared" si="386"/>
        <v/>
      </c>
      <c r="AT71" s="532" t="str">
        <f t="shared" si="387"/>
        <v/>
      </c>
      <c r="AU71" s="532" t="str">
        <f t="shared" si="388"/>
        <v/>
      </c>
      <c r="AV71" s="1170"/>
      <c r="AW71" s="331">
        <f t="shared" si="389"/>
        <v>120</v>
      </c>
      <c r="AX71" s="384" t="str">
        <f t="shared" si="390"/>
        <v>GTS-120</v>
      </c>
      <c r="AY71" s="380">
        <f t="shared" si="391"/>
        <v>205</v>
      </c>
      <c r="AZ71" s="346">
        <f t="shared" ref="AZ71:AZ77" si="415">AY71*0.0015</f>
        <v>0.3075</v>
      </c>
      <c r="BA71" s="351">
        <f t="shared" ref="BA71:BA77" si="416">AY71*0.0002</f>
        <v>4.1000000000000002E-2</v>
      </c>
      <c r="BB71" s="350">
        <f t="shared" si="392"/>
        <v>0.20500000000000002</v>
      </c>
      <c r="BC71" s="331" t="str">
        <f t="shared" si="393"/>
        <v/>
      </c>
      <c r="BD71" s="331" t="str">
        <f t="shared" si="394"/>
        <v/>
      </c>
      <c r="BE71" s="91"/>
      <c r="BF71" s="392"/>
      <c r="BG71" s="548" t="str">
        <f t="shared" si="395"/>
        <v/>
      </c>
      <c r="BH71" s="532" t="str">
        <f t="shared" si="396"/>
        <v/>
      </c>
      <c r="BI71" s="532" t="str">
        <f t="shared" si="397"/>
        <v/>
      </c>
      <c r="BJ71" s="532" t="str">
        <f t="shared" si="398"/>
        <v/>
      </c>
      <c r="BK71" s="1170"/>
      <c r="BL71" s="331">
        <f t="shared" si="399"/>
        <v>120</v>
      </c>
      <c r="BM71" s="384" t="str">
        <f t="shared" si="400"/>
        <v>GTS-120</v>
      </c>
      <c r="BN71" s="380">
        <f t="shared" si="401"/>
        <v>205</v>
      </c>
      <c r="BO71" s="346">
        <f t="shared" ref="BO71:BO77" si="417">BN71*0.0015</f>
        <v>0.3075</v>
      </c>
      <c r="BP71" s="351">
        <f t="shared" ref="BP71:BP77" si="418">BN71*0.0002</f>
        <v>4.1000000000000002E-2</v>
      </c>
      <c r="BQ71" s="350">
        <f t="shared" si="402"/>
        <v>0.20500000000000002</v>
      </c>
      <c r="BR71" s="331" t="str">
        <f t="shared" si="403"/>
        <v>SKIP</v>
      </c>
      <c r="BS71" s="331" t="str">
        <f t="shared" si="404"/>
        <v>SKIP</v>
      </c>
      <c r="BT71" s="91"/>
      <c r="BU71" s="392"/>
      <c r="BV71" s="548" t="str">
        <f t="shared" si="405"/>
        <v/>
      </c>
      <c r="BW71" s="532" t="str">
        <f t="shared" si="406"/>
        <v/>
      </c>
      <c r="BX71" s="532" t="str">
        <f t="shared" si="407"/>
        <v/>
      </c>
      <c r="BY71" s="532" t="str">
        <f t="shared" si="408"/>
        <v/>
      </c>
    </row>
    <row r="72" spans="1:77" ht="18.75">
      <c r="A72" s="829">
        <v>125</v>
      </c>
      <c r="B72" s="821" t="s">
        <v>457</v>
      </c>
      <c r="C72" s="1170" t="s">
        <v>465</v>
      </c>
      <c r="D72" s="331">
        <f t="shared" si="361"/>
        <v>125</v>
      </c>
      <c r="E72" s="89" t="str">
        <f>VLOOKUP($A72,'OP Info'!$C$142:$H$150,4,FALSE)</f>
        <v>GTS-120</v>
      </c>
      <c r="F72" s="89">
        <f>VLOOKUP($A72,'OP Info'!$C$142:$H$150,3,FALSE)</f>
        <v>205</v>
      </c>
      <c r="G72" s="346">
        <f t="shared" si="409"/>
        <v>0.3075</v>
      </c>
      <c r="H72" s="351">
        <f t="shared" si="410"/>
        <v>4.1000000000000002E-2</v>
      </c>
      <c r="I72" s="350">
        <f t="shared" si="362"/>
        <v>0.20500000000000002</v>
      </c>
      <c r="J72" s="331" t="str">
        <f t="shared" si="363"/>
        <v>SKIP</v>
      </c>
      <c r="K72" s="331" t="str">
        <f t="shared" si="364"/>
        <v>SKIP</v>
      </c>
      <c r="L72" s="91"/>
      <c r="M72" s="392"/>
      <c r="N72" s="548" t="str">
        <f t="shared" si="365"/>
        <v/>
      </c>
      <c r="O72" s="532" t="str">
        <f t="shared" si="366"/>
        <v/>
      </c>
      <c r="P72" s="532" t="str">
        <f t="shared" si="367"/>
        <v/>
      </c>
      <c r="Q72" s="549" t="str">
        <f t="shared" si="368"/>
        <v/>
      </c>
      <c r="R72" s="1170" t="s">
        <v>465</v>
      </c>
      <c r="S72" s="331">
        <f t="shared" si="369"/>
        <v>125</v>
      </c>
      <c r="T72" s="384" t="str">
        <f t="shared" si="370"/>
        <v>GTS-120</v>
      </c>
      <c r="U72" s="380">
        <f t="shared" si="371"/>
        <v>205</v>
      </c>
      <c r="V72" s="346">
        <f t="shared" si="411"/>
        <v>0.3075</v>
      </c>
      <c r="W72" s="351">
        <f t="shared" si="412"/>
        <v>4.1000000000000002E-2</v>
      </c>
      <c r="X72" s="350">
        <f t="shared" si="372"/>
        <v>0.20500000000000002</v>
      </c>
      <c r="Y72" s="331" t="str">
        <f t="shared" si="373"/>
        <v/>
      </c>
      <c r="Z72" s="331" t="str">
        <f t="shared" si="374"/>
        <v/>
      </c>
      <c r="AA72" s="91"/>
      <c r="AB72" s="392"/>
      <c r="AC72" s="548" t="str">
        <f t="shared" si="375"/>
        <v/>
      </c>
      <c r="AD72" s="532" t="str">
        <f t="shared" si="376"/>
        <v/>
      </c>
      <c r="AE72" s="532" t="str">
        <f t="shared" si="377"/>
        <v/>
      </c>
      <c r="AF72" s="532" t="str">
        <f t="shared" si="378"/>
        <v/>
      </c>
      <c r="AG72" s="1170" t="s">
        <v>465</v>
      </c>
      <c r="AH72" s="331">
        <f t="shared" si="379"/>
        <v>125</v>
      </c>
      <c r="AI72" s="384" t="str">
        <f t="shared" si="380"/>
        <v>GTS-120</v>
      </c>
      <c r="AJ72" s="380">
        <f t="shared" si="381"/>
        <v>205</v>
      </c>
      <c r="AK72" s="346">
        <f t="shared" si="413"/>
        <v>0.3075</v>
      </c>
      <c r="AL72" s="351">
        <f t="shared" si="414"/>
        <v>4.1000000000000002E-2</v>
      </c>
      <c r="AM72" s="350">
        <f t="shared" si="382"/>
        <v>0.20500000000000002</v>
      </c>
      <c r="AN72" s="331" t="str">
        <f t="shared" si="383"/>
        <v>SKIP</v>
      </c>
      <c r="AO72" s="331" t="str">
        <f t="shared" si="384"/>
        <v>SKIP</v>
      </c>
      <c r="AP72" s="91"/>
      <c r="AQ72" s="392"/>
      <c r="AR72" s="548" t="str">
        <f t="shared" si="385"/>
        <v/>
      </c>
      <c r="AS72" s="532" t="str">
        <f t="shared" si="386"/>
        <v/>
      </c>
      <c r="AT72" s="532" t="str">
        <f t="shared" si="387"/>
        <v/>
      </c>
      <c r="AU72" s="532" t="str">
        <f t="shared" si="388"/>
        <v/>
      </c>
      <c r="AV72" s="1170" t="s">
        <v>465</v>
      </c>
      <c r="AW72" s="331">
        <f t="shared" si="389"/>
        <v>125</v>
      </c>
      <c r="AX72" s="384" t="str">
        <f t="shared" si="390"/>
        <v>GTS-120</v>
      </c>
      <c r="AY72" s="380">
        <f t="shared" si="391"/>
        <v>205</v>
      </c>
      <c r="AZ72" s="346">
        <f t="shared" si="415"/>
        <v>0.3075</v>
      </c>
      <c r="BA72" s="351">
        <f t="shared" si="416"/>
        <v>4.1000000000000002E-2</v>
      </c>
      <c r="BB72" s="350">
        <f t="shared" si="392"/>
        <v>0.20500000000000002</v>
      </c>
      <c r="BC72" s="331" t="str">
        <f t="shared" si="393"/>
        <v/>
      </c>
      <c r="BD72" s="331" t="str">
        <f t="shared" si="394"/>
        <v/>
      </c>
      <c r="BE72" s="91"/>
      <c r="BF72" s="392"/>
      <c r="BG72" s="548" t="str">
        <f t="shared" si="395"/>
        <v/>
      </c>
      <c r="BH72" s="532" t="str">
        <f t="shared" si="396"/>
        <v/>
      </c>
      <c r="BI72" s="532" t="str">
        <f t="shared" si="397"/>
        <v/>
      </c>
      <c r="BJ72" s="532" t="str">
        <f t="shared" si="398"/>
        <v/>
      </c>
      <c r="BK72" s="1170" t="s">
        <v>465</v>
      </c>
      <c r="BL72" s="331">
        <f t="shared" si="399"/>
        <v>125</v>
      </c>
      <c r="BM72" s="384" t="str">
        <f t="shared" si="400"/>
        <v>GTS-120</v>
      </c>
      <c r="BN72" s="380">
        <f t="shared" si="401"/>
        <v>205</v>
      </c>
      <c r="BO72" s="346">
        <f t="shared" si="417"/>
        <v>0.3075</v>
      </c>
      <c r="BP72" s="351">
        <f t="shared" si="418"/>
        <v>4.1000000000000002E-2</v>
      </c>
      <c r="BQ72" s="350">
        <f t="shared" si="402"/>
        <v>0.20500000000000002</v>
      </c>
      <c r="BR72" s="331" t="str">
        <f t="shared" si="403"/>
        <v>SKIP</v>
      </c>
      <c r="BS72" s="331" t="str">
        <f t="shared" si="404"/>
        <v>SKIP</v>
      </c>
      <c r="BT72" s="91"/>
      <c r="BU72" s="392"/>
      <c r="BV72" s="548" t="str">
        <f t="shared" si="405"/>
        <v/>
      </c>
      <c r="BW72" s="532" t="str">
        <f t="shared" si="406"/>
        <v/>
      </c>
      <c r="BX72" s="532" t="str">
        <f t="shared" si="407"/>
        <v/>
      </c>
      <c r="BY72" s="532" t="str">
        <f t="shared" si="408"/>
        <v/>
      </c>
    </row>
    <row r="73" spans="1:77" ht="18.75">
      <c r="A73" s="829">
        <v>130</v>
      </c>
      <c r="B73" s="821" t="s">
        <v>457</v>
      </c>
      <c r="C73" s="1170"/>
      <c r="D73" s="331">
        <f t="shared" si="361"/>
        <v>130</v>
      </c>
      <c r="E73" s="89" t="str">
        <f>VLOOKUP($A73,'OP Info'!$C$142:$H$150,4,FALSE)</f>
        <v>GTS-120</v>
      </c>
      <c r="F73" s="89">
        <f>VLOOKUP($A73,'OP Info'!$C$142:$H$150,3,FALSE)</f>
        <v>1110</v>
      </c>
      <c r="G73" s="346">
        <f t="shared" si="409"/>
        <v>1.665</v>
      </c>
      <c r="H73" s="351">
        <f t="shared" si="410"/>
        <v>0.222</v>
      </c>
      <c r="I73" s="350">
        <f t="shared" si="362"/>
        <v>1.1100000000000001</v>
      </c>
      <c r="J73" s="331" t="str">
        <f t="shared" si="363"/>
        <v>SKIP</v>
      </c>
      <c r="K73" s="331" t="str">
        <f t="shared" si="364"/>
        <v>SKIP</v>
      </c>
      <c r="L73" s="91"/>
      <c r="M73" s="392"/>
      <c r="N73" s="548" t="str">
        <f t="shared" si="365"/>
        <v/>
      </c>
      <c r="O73" s="532" t="str">
        <f t="shared" si="366"/>
        <v/>
      </c>
      <c r="P73" s="532" t="str">
        <f t="shared" si="367"/>
        <v/>
      </c>
      <c r="Q73" s="549" t="str">
        <f t="shared" si="368"/>
        <v/>
      </c>
      <c r="R73" s="1170"/>
      <c r="S73" s="331">
        <f t="shared" si="369"/>
        <v>130</v>
      </c>
      <c r="T73" s="384" t="str">
        <f t="shared" si="370"/>
        <v>GTS-120</v>
      </c>
      <c r="U73" s="380">
        <f t="shared" si="371"/>
        <v>1110</v>
      </c>
      <c r="V73" s="346">
        <f t="shared" si="411"/>
        <v>1.665</v>
      </c>
      <c r="W73" s="351">
        <f t="shared" si="412"/>
        <v>0.222</v>
      </c>
      <c r="X73" s="350">
        <f t="shared" si="372"/>
        <v>1.1100000000000001</v>
      </c>
      <c r="Y73" s="331" t="str">
        <f t="shared" si="373"/>
        <v/>
      </c>
      <c r="Z73" s="331" t="str">
        <f t="shared" si="374"/>
        <v/>
      </c>
      <c r="AA73" s="91"/>
      <c r="AB73" s="392"/>
      <c r="AC73" s="548" t="str">
        <f t="shared" si="375"/>
        <v/>
      </c>
      <c r="AD73" s="532" t="str">
        <f t="shared" si="376"/>
        <v/>
      </c>
      <c r="AE73" s="532" t="str">
        <f t="shared" si="377"/>
        <v/>
      </c>
      <c r="AF73" s="532" t="str">
        <f t="shared" si="378"/>
        <v/>
      </c>
      <c r="AG73" s="1170"/>
      <c r="AH73" s="331">
        <f t="shared" si="379"/>
        <v>130</v>
      </c>
      <c r="AI73" s="384" t="str">
        <f t="shared" si="380"/>
        <v>GTS-120</v>
      </c>
      <c r="AJ73" s="380">
        <f t="shared" si="381"/>
        <v>1110</v>
      </c>
      <c r="AK73" s="346">
        <f t="shared" si="413"/>
        <v>1.665</v>
      </c>
      <c r="AL73" s="351">
        <f t="shared" si="414"/>
        <v>0.222</v>
      </c>
      <c r="AM73" s="350">
        <f t="shared" si="382"/>
        <v>1.1100000000000001</v>
      </c>
      <c r="AN73" s="331" t="str">
        <f t="shared" si="383"/>
        <v>SKIP</v>
      </c>
      <c r="AO73" s="331" t="str">
        <f t="shared" si="384"/>
        <v>SKIP</v>
      </c>
      <c r="AP73" s="91"/>
      <c r="AQ73" s="392"/>
      <c r="AR73" s="548" t="str">
        <f t="shared" si="385"/>
        <v/>
      </c>
      <c r="AS73" s="532" t="str">
        <f t="shared" si="386"/>
        <v/>
      </c>
      <c r="AT73" s="532" t="str">
        <f t="shared" si="387"/>
        <v/>
      </c>
      <c r="AU73" s="532" t="str">
        <f t="shared" si="388"/>
        <v/>
      </c>
      <c r="AV73" s="1170"/>
      <c r="AW73" s="331">
        <f t="shared" si="389"/>
        <v>130</v>
      </c>
      <c r="AX73" s="384" t="str">
        <f t="shared" si="390"/>
        <v>GTS-120</v>
      </c>
      <c r="AY73" s="380">
        <f t="shared" si="391"/>
        <v>1110</v>
      </c>
      <c r="AZ73" s="346">
        <f t="shared" si="415"/>
        <v>1.665</v>
      </c>
      <c r="BA73" s="351">
        <f t="shared" si="416"/>
        <v>0.222</v>
      </c>
      <c r="BB73" s="350">
        <f t="shared" si="392"/>
        <v>1.1100000000000001</v>
      </c>
      <c r="BC73" s="331" t="str">
        <f t="shared" si="393"/>
        <v/>
      </c>
      <c r="BD73" s="331" t="str">
        <f t="shared" si="394"/>
        <v/>
      </c>
      <c r="BE73" s="91"/>
      <c r="BF73" s="392"/>
      <c r="BG73" s="548" t="str">
        <f t="shared" si="395"/>
        <v/>
      </c>
      <c r="BH73" s="532" t="str">
        <f t="shared" si="396"/>
        <v/>
      </c>
      <c r="BI73" s="532" t="str">
        <f t="shared" si="397"/>
        <v/>
      </c>
      <c r="BJ73" s="532" t="str">
        <f t="shared" si="398"/>
        <v/>
      </c>
      <c r="BK73" s="1170"/>
      <c r="BL73" s="331">
        <f t="shared" si="399"/>
        <v>130</v>
      </c>
      <c r="BM73" s="384" t="str">
        <f t="shared" si="400"/>
        <v>GTS-120</v>
      </c>
      <c r="BN73" s="380">
        <f t="shared" si="401"/>
        <v>1110</v>
      </c>
      <c r="BO73" s="346">
        <f t="shared" si="417"/>
        <v>1.665</v>
      </c>
      <c r="BP73" s="351">
        <f t="shared" si="418"/>
        <v>0.222</v>
      </c>
      <c r="BQ73" s="350">
        <f t="shared" si="402"/>
        <v>1.1100000000000001</v>
      </c>
      <c r="BR73" s="331" t="str">
        <f t="shared" si="403"/>
        <v>SKIP</v>
      </c>
      <c r="BS73" s="331" t="str">
        <f t="shared" si="404"/>
        <v>SKIP</v>
      </c>
      <c r="BT73" s="91"/>
      <c r="BU73" s="392"/>
      <c r="BV73" s="548" t="str">
        <f t="shared" si="405"/>
        <v/>
      </c>
      <c r="BW73" s="532" t="str">
        <f t="shared" si="406"/>
        <v/>
      </c>
      <c r="BX73" s="532" t="str">
        <f t="shared" si="407"/>
        <v/>
      </c>
      <c r="BY73" s="532" t="str">
        <f t="shared" si="408"/>
        <v/>
      </c>
    </row>
    <row r="74" spans="1:77" ht="18.75">
      <c r="A74" s="829">
        <v>140</v>
      </c>
      <c r="B74" s="821" t="s">
        <v>457</v>
      </c>
      <c r="C74" s="1170"/>
      <c r="D74" s="331">
        <f t="shared" si="361"/>
        <v>140</v>
      </c>
      <c r="E74" s="89" t="str">
        <f>VLOOKUP($A74,'OP Info'!$C$142:$H$150,4,FALSE)</f>
        <v>GTS-120</v>
      </c>
      <c r="F74" s="89">
        <f>VLOOKUP($A74,'OP Info'!$C$142:$H$150,3,FALSE)</f>
        <v>585</v>
      </c>
      <c r="G74" s="356">
        <f t="shared" si="409"/>
        <v>0.87750000000000006</v>
      </c>
      <c r="H74" s="358">
        <f t="shared" si="410"/>
        <v>0.11700000000000001</v>
      </c>
      <c r="I74" s="357">
        <f t="shared" si="362"/>
        <v>0.58499999999999996</v>
      </c>
      <c r="J74" s="331" t="str">
        <f t="shared" si="363"/>
        <v>SKIP</v>
      </c>
      <c r="K74" s="331" t="str">
        <f t="shared" si="364"/>
        <v>SKIP</v>
      </c>
      <c r="L74" s="91"/>
      <c r="M74" s="392"/>
      <c r="N74" s="548" t="str">
        <f t="shared" si="365"/>
        <v/>
      </c>
      <c r="O74" s="532" t="str">
        <f t="shared" si="366"/>
        <v/>
      </c>
      <c r="P74" s="532" t="str">
        <f t="shared" si="367"/>
        <v/>
      </c>
      <c r="Q74" s="549" t="str">
        <f t="shared" si="368"/>
        <v/>
      </c>
      <c r="R74" s="1170"/>
      <c r="S74" s="331">
        <f t="shared" si="369"/>
        <v>140</v>
      </c>
      <c r="T74" s="384" t="str">
        <f t="shared" si="370"/>
        <v>GTS-120</v>
      </c>
      <c r="U74" s="380">
        <f t="shared" si="371"/>
        <v>585</v>
      </c>
      <c r="V74" s="356">
        <f t="shared" si="411"/>
        <v>0.87750000000000006</v>
      </c>
      <c r="W74" s="358">
        <f t="shared" si="412"/>
        <v>0.11700000000000001</v>
      </c>
      <c r="X74" s="357">
        <f t="shared" si="372"/>
        <v>0.58499999999999996</v>
      </c>
      <c r="Y74" s="331" t="str">
        <f t="shared" si="373"/>
        <v/>
      </c>
      <c r="Z74" s="331" t="str">
        <f t="shared" si="374"/>
        <v/>
      </c>
      <c r="AA74" s="91"/>
      <c r="AB74" s="392"/>
      <c r="AC74" s="548" t="str">
        <f t="shared" si="375"/>
        <v/>
      </c>
      <c r="AD74" s="532" t="str">
        <f t="shared" si="376"/>
        <v/>
      </c>
      <c r="AE74" s="532" t="str">
        <f t="shared" si="377"/>
        <v/>
      </c>
      <c r="AF74" s="532" t="str">
        <f t="shared" si="378"/>
        <v/>
      </c>
      <c r="AG74" s="1170"/>
      <c r="AH74" s="331">
        <f t="shared" si="379"/>
        <v>140</v>
      </c>
      <c r="AI74" s="384" t="str">
        <f t="shared" si="380"/>
        <v>GTS-120</v>
      </c>
      <c r="AJ74" s="380">
        <f t="shared" si="381"/>
        <v>585</v>
      </c>
      <c r="AK74" s="356">
        <f t="shared" si="413"/>
        <v>0.87750000000000006</v>
      </c>
      <c r="AL74" s="358">
        <f t="shared" si="414"/>
        <v>0.11700000000000001</v>
      </c>
      <c r="AM74" s="357">
        <f t="shared" si="382"/>
        <v>0.58499999999999996</v>
      </c>
      <c r="AN74" s="331" t="str">
        <f t="shared" si="383"/>
        <v>SKIP</v>
      </c>
      <c r="AO74" s="331" t="str">
        <f t="shared" si="384"/>
        <v>SKIP</v>
      </c>
      <c r="AP74" s="91"/>
      <c r="AQ74" s="392"/>
      <c r="AR74" s="548" t="str">
        <f t="shared" si="385"/>
        <v/>
      </c>
      <c r="AS74" s="532" t="str">
        <f t="shared" si="386"/>
        <v/>
      </c>
      <c r="AT74" s="532" t="str">
        <f t="shared" si="387"/>
        <v/>
      </c>
      <c r="AU74" s="532" t="str">
        <f t="shared" si="388"/>
        <v/>
      </c>
      <c r="AV74" s="1170"/>
      <c r="AW74" s="331">
        <f t="shared" si="389"/>
        <v>140</v>
      </c>
      <c r="AX74" s="384" t="str">
        <f t="shared" si="390"/>
        <v>GTS-120</v>
      </c>
      <c r="AY74" s="380">
        <f t="shared" si="391"/>
        <v>585</v>
      </c>
      <c r="AZ74" s="356">
        <f t="shared" si="415"/>
        <v>0.87750000000000006</v>
      </c>
      <c r="BA74" s="358">
        <f t="shared" si="416"/>
        <v>0.11700000000000001</v>
      </c>
      <c r="BB74" s="357">
        <f t="shared" si="392"/>
        <v>0.58499999999999996</v>
      </c>
      <c r="BC74" s="331" t="str">
        <f t="shared" si="393"/>
        <v/>
      </c>
      <c r="BD74" s="331" t="str">
        <f t="shared" si="394"/>
        <v/>
      </c>
      <c r="BE74" s="91"/>
      <c r="BF74" s="392"/>
      <c r="BG74" s="548" t="str">
        <f t="shared" si="395"/>
        <v/>
      </c>
      <c r="BH74" s="532" t="str">
        <f t="shared" si="396"/>
        <v/>
      </c>
      <c r="BI74" s="532" t="str">
        <f t="shared" si="397"/>
        <v/>
      </c>
      <c r="BJ74" s="532" t="str">
        <f t="shared" si="398"/>
        <v/>
      </c>
      <c r="BK74" s="1170"/>
      <c r="BL74" s="331">
        <f t="shared" si="399"/>
        <v>140</v>
      </c>
      <c r="BM74" s="384" t="str">
        <f t="shared" si="400"/>
        <v>GTS-120</v>
      </c>
      <c r="BN74" s="380">
        <f t="shared" si="401"/>
        <v>585</v>
      </c>
      <c r="BO74" s="356">
        <f t="shared" si="417"/>
        <v>0.87750000000000006</v>
      </c>
      <c r="BP74" s="358">
        <f t="shared" si="418"/>
        <v>0.11700000000000001</v>
      </c>
      <c r="BQ74" s="357">
        <f t="shared" si="402"/>
        <v>0.58499999999999996</v>
      </c>
      <c r="BR74" s="331" t="str">
        <f t="shared" si="403"/>
        <v>SKIP</v>
      </c>
      <c r="BS74" s="331" t="str">
        <f t="shared" si="404"/>
        <v>SKIP</v>
      </c>
      <c r="BT74" s="91"/>
      <c r="BU74" s="392"/>
      <c r="BV74" s="548" t="str">
        <f t="shared" si="405"/>
        <v/>
      </c>
      <c r="BW74" s="532" t="str">
        <f t="shared" si="406"/>
        <v/>
      </c>
      <c r="BX74" s="532" t="str">
        <f t="shared" si="407"/>
        <v/>
      </c>
      <c r="BY74" s="532" t="str">
        <f t="shared" si="408"/>
        <v/>
      </c>
    </row>
    <row r="75" spans="1:77" ht="18.75">
      <c r="A75" s="829">
        <v>150</v>
      </c>
      <c r="B75" s="821" t="s">
        <v>458</v>
      </c>
      <c r="C75" s="1170" t="s">
        <v>465</v>
      </c>
      <c r="D75" s="331">
        <f t="shared" si="361"/>
        <v>150</v>
      </c>
      <c r="E75" s="89" t="str">
        <f>VLOOKUP($A75,'OP Info'!$C$142:$H$150,4,FALSE)</f>
        <v>GTS-120</v>
      </c>
      <c r="F75" s="89">
        <f>VLOOKUP($A75,'OP Info'!$C$142:$H$150,3,FALSE)</f>
        <v>205</v>
      </c>
      <c r="G75" s="346">
        <f t="shared" si="409"/>
        <v>0.3075</v>
      </c>
      <c r="H75" s="351">
        <f t="shared" si="410"/>
        <v>4.1000000000000002E-2</v>
      </c>
      <c r="I75" s="350">
        <f t="shared" si="362"/>
        <v>0.20500000000000002</v>
      </c>
      <c r="J75" s="331" t="str">
        <f t="shared" si="363"/>
        <v/>
      </c>
      <c r="K75" s="331" t="str">
        <f t="shared" si="364"/>
        <v/>
      </c>
      <c r="L75" s="91"/>
      <c r="M75" s="392"/>
      <c r="N75" s="548" t="str">
        <f t="shared" si="365"/>
        <v/>
      </c>
      <c r="O75" s="532" t="str">
        <f t="shared" si="366"/>
        <v/>
      </c>
      <c r="P75" s="532" t="str">
        <f t="shared" si="367"/>
        <v/>
      </c>
      <c r="Q75" s="549" t="str">
        <f t="shared" si="368"/>
        <v/>
      </c>
      <c r="R75" s="1170" t="s">
        <v>465</v>
      </c>
      <c r="S75" s="331">
        <f t="shared" si="369"/>
        <v>150</v>
      </c>
      <c r="T75" s="384" t="str">
        <f t="shared" si="370"/>
        <v>GTS-120</v>
      </c>
      <c r="U75" s="380">
        <f t="shared" si="371"/>
        <v>205</v>
      </c>
      <c r="V75" s="346">
        <f t="shared" si="411"/>
        <v>0.3075</v>
      </c>
      <c r="W75" s="351">
        <f t="shared" si="412"/>
        <v>4.1000000000000002E-2</v>
      </c>
      <c r="X75" s="350">
        <f t="shared" si="372"/>
        <v>0.20500000000000002</v>
      </c>
      <c r="Y75" s="331" t="str">
        <f t="shared" si="373"/>
        <v>SKIP</v>
      </c>
      <c r="Z75" s="331" t="str">
        <f t="shared" si="374"/>
        <v>SKIP</v>
      </c>
      <c r="AA75" s="91"/>
      <c r="AB75" s="392"/>
      <c r="AC75" s="548" t="str">
        <f t="shared" si="375"/>
        <v/>
      </c>
      <c r="AD75" s="532" t="str">
        <f t="shared" si="376"/>
        <v/>
      </c>
      <c r="AE75" s="532" t="str">
        <f t="shared" si="377"/>
        <v/>
      </c>
      <c r="AF75" s="532" t="str">
        <f t="shared" si="378"/>
        <v/>
      </c>
      <c r="AG75" s="1170" t="s">
        <v>465</v>
      </c>
      <c r="AH75" s="331">
        <f t="shared" si="379"/>
        <v>150</v>
      </c>
      <c r="AI75" s="384" t="str">
        <f t="shared" si="380"/>
        <v>GTS-120</v>
      </c>
      <c r="AJ75" s="380">
        <f t="shared" si="381"/>
        <v>205</v>
      </c>
      <c r="AK75" s="346">
        <f t="shared" si="413"/>
        <v>0.3075</v>
      </c>
      <c r="AL75" s="351">
        <f t="shared" si="414"/>
        <v>4.1000000000000002E-2</v>
      </c>
      <c r="AM75" s="350">
        <f t="shared" si="382"/>
        <v>0.20500000000000002</v>
      </c>
      <c r="AN75" s="331" t="str">
        <f t="shared" si="383"/>
        <v/>
      </c>
      <c r="AO75" s="331" t="str">
        <f t="shared" si="384"/>
        <v/>
      </c>
      <c r="AP75" s="91"/>
      <c r="AQ75" s="392"/>
      <c r="AR75" s="548" t="str">
        <f t="shared" si="385"/>
        <v/>
      </c>
      <c r="AS75" s="532" t="str">
        <f t="shared" si="386"/>
        <v/>
      </c>
      <c r="AT75" s="532" t="str">
        <f t="shared" si="387"/>
        <v/>
      </c>
      <c r="AU75" s="532" t="str">
        <f t="shared" si="388"/>
        <v/>
      </c>
      <c r="AV75" s="1170" t="s">
        <v>465</v>
      </c>
      <c r="AW75" s="331">
        <f t="shared" si="389"/>
        <v>150</v>
      </c>
      <c r="AX75" s="384" t="str">
        <f t="shared" si="390"/>
        <v>GTS-120</v>
      </c>
      <c r="AY75" s="380">
        <f t="shared" si="391"/>
        <v>205</v>
      </c>
      <c r="AZ75" s="346">
        <f t="shared" si="415"/>
        <v>0.3075</v>
      </c>
      <c r="BA75" s="351">
        <f t="shared" si="416"/>
        <v>4.1000000000000002E-2</v>
      </c>
      <c r="BB75" s="350">
        <f t="shared" si="392"/>
        <v>0.20500000000000002</v>
      </c>
      <c r="BC75" s="331" t="str">
        <f t="shared" si="393"/>
        <v>SKIP</v>
      </c>
      <c r="BD75" s="331" t="str">
        <f t="shared" si="394"/>
        <v>SKIP</v>
      </c>
      <c r="BE75" s="91"/>
      <c r="BF75" s="392"/>
      <c r="BG75" s="548" t="str">
        <f t="shared" si="395"/>
        <v/>
      </c>
      <c r="BH75" s="532" t="str">
        <f t="shared" si="396"/>
        <v/>
      </c>
      <c r="BI75" s="532" t="str">
        <f t="shared" si="397"/>
        <v/>
      </c>
      <c r="BJ75" s="532" t="str">
        <f t="shared" si="398"/>
        <v/>
      </c>
      <c r="BK75" s="1170" t="s">
        <v>465</v>
      </c>
      <c r="BL75" s="331">
        <f t="shared" si="399"/>
        <v>150</v>
      </c>
      <c r="BM75" s="384" t="str">
        <f t="shared" si="400"/>
        <v>GTS-120</v>
      </c>
      <c r="BN75" s="380">
        <f t="shared" si="401"/>
        <v>205</v>
      </c>
      <c r="BO75" s="346">
        <f t="shared" si="417"/>
        <v>0.3075</v>
      </c>
      <c r="BP75" s="351">
        <f t="shared" si="418"/>
        <v>4.1000000000000002E-2</v>
      </c>
      <c r="BQ75" s="350">
        <f t="shared" si="402"/>
        <v>0.20500000000000002</v>
      </c>
      <c r="BR75" s="331" t="str">
        <f t="shared" si="403"/>
        <v/>
      </c>
      <c r="BS75" s="331"/>
      <c r="BT75" s="91"/>
      <c r="BU75" s="392"/>
      <c r="BV75" s="548" t="str">
        <f t="shared" si="405"/>
        <v/>
      </c>
      <c r="BW75" s="532" t="str">
        <f t="shared" si="406"/>
        <v/>
      </c>
      <c r="BX75" s="532" t="str">
        <f t="shared" si="407"/>
        <v/>
      </c>
      <c r="BY75" s="532" t="str">
        <f t="shared" si="408"/>
        <v/>
      </c>
    </row>
    <row r="76" spans="1:77" ht="18.75">
      <c r="A76" s="829">
        <v>160</v>
      </c>
      <c r="B76" s="821" t="s">
        <v>458</v>
      </c>
      <c r="C76" s="1170"/>
      <c r="D76" s="331">
        <f t="shared" si="361"/>
        <v>160</v>
      </c>
      <c r="E76" s="89" t="str">
        <f>VLOOKUP($A76,'OP Info'!$C$142:$H$150,4,FALSE)</f>
        <v>GTS-120</v>
      </c>
      <c r="F76" s="89">
        <f>VLOOKUP($A76,'OP Info'!$C$142:$H$150,3,FALSE)</f>
        <v>680</v>
      </c>
      <c r="G76" s="346">
        <f t="shared" si="409"/>
        <v>1.02</v>
      </c>
      <c r="H76" s="351">
        <f t="shared" si="410"/>
        <v>0.13600000000000001</v>
      </c>
      <c r="I76" s="350">
        <f t="shared" si="362"/>
        <v>0.68</v>
      </c>
      <c r="J76" s="331"/>
      <c r="K76" s="331"/>
      <c r="L76" s="91"/>
      <c r="M76" s="392"/>
      <c r="N76" s="548" t="str">
        <f t="shared" si="365"/>
        <v/>
      </c>
      <c r="O76" s="532" t="str">
        <f t="shared" si="366"/>
        <v/>
      </c>
      <c r="P76" s="532" t="str">
        <f t="shared" si="367"/>
        <v/>
      </c>
      <c r="Q76" s="549" t="str">
        <f t="shared" si="368"/>
        <v/>
      </c>
      <c r="R76" s="1170"/>
      <c r="S76" s="331">
        <f t="shared" si="369"/>
        <v>160</v>
      </c>
      <c r="T76" s="384" t="str">
        <f t="shared" si="370"/>
        <v>GTS-120</v>
      </c>
      <c r="U76" s="380">
        <f t="shared" si="371"/>
        <v>680</v>
      </c>
      <c r="V76" s="346">
        <f t="shared" si="411"/>
        <v>1.02</v>
      </c>
      <c r="W76" s="351">
        <f t="shared" si="412"/>
        <v>0.13600000000000001</v>
      </c>
      <c r="X76" s="350">
        <f t="shared" si="372"/>
        <v>0.68</v>
      </c>
      <c r="Y76" s="331" t="str">
        <f t="shared" si="373"/>
        <v>SKIP</v>
      </c>
      <c r="Z76" s="331" t="str">
        <f t="shared" si="374"/>
        <v>SKIP</v>
      </c>
      <c r="AA76" s="91"/>
      <c r="AB76" s="392"/>
      <c r="AC76" s="548" t="str">
        <f t="shared" si="375"/>
        <v/>
      </c>
      <c r="AD76" s="532" t="str">
        <f t="shared" si="376"/>
        <v/>
      </c>
      <c r="AE76" s="532" t="str">
        <f t="shared" si="377"/>
        <v/>
      </c>
      <c r="AF76" s="532" t="str">
        <f t="shared" si="378"/>
        <v/>
      </c>
      <c r="AG76" s="1170"/>
      <c r="AH76" s="331">
        <f t="shared" si="379"/>
        <v>160</v>
      </c>
      <c r="AI76" s="384" t="str">
        <f t="shared" si="380"/>
        <v>GTS-120</v>
      </c>
      <c r="AJ76" s="380">
        <f t="shared" si="381"/>
        <v>680</v>
      </c>
      <c r="AK76" s="346">
        <f t="shared" si="413"/>
        <v>1.02</v>
      </c>
      <c r="AL76" s="351">
        <f t="shared" si="414"/>
        <v>0.13600000000000001</v>
      </c>
      <c r="AM76" s="350">
        <f t="shared" si="382"/>
        <v>0.68</v>
      </c>
      <c r="AN76" s="331" t="str">
        <f t="shared" si="383"/>
        <v/>
      </c>
      <c r="AO76" s="331" t="str">
        <f t="shared" si="384"/>
        <v/>
      </c>
      <c r="AP76" s="91"/>
      <c r="AQ76" s="392"/>
      <c r="AR76" s="548" t="str">
        <f t="shared" si="385"/>
        <v/>
      </c>
      <c r="AS76" s="532" t="str">
        <f t="shared" si="386"/>
        <v/>
      </c>
      <c r="AT76" s="532" t="str">
        <f t="shared" si="387"/>
        <v/>
      </c>
      <c r="AU76" s="532" t="str">
        <f t="shared" si="388"/>
        <v/>
      </c>
      <c r="AV76" s="1170"/>
      <c r="AW76" s="331">
        <f t="shared" si="389"/>
        <v>160</v>
      </c>
      <c r="AX76" s="384" t="str">
        <f t="shared" si="390"/>
        <v>GTS-120</v>
      </c>
      <c r="AY76" s="380">
        <f t="shared" si="391"/>
        <v>680</v>
      </c>
      <c r="AZ76" s="346">
        <f t="shared" si="415"/>
        <v>1.02</v>
      </c>
      <c r="BA76" s="351">
        <f t="shared" si="416"/>
        <v>0.13600000000000001</v>
      </c>
      <c r="BB76" s="350">
        <f t="shared" si="392"/>
        <v>0.68</v>
      </c>
      <c r="BC76" s="331" t="str">
        <f t="shared" si="393"/>
        <v>SKIP</v>
      </c>
      <c r="BD76" s="331" t="str">
        <f t="shared" si="394"/>
        <v>SKIP</v>
      </c>
      <c r="BE76" s="91"/>
      <c r="BF76" s="392"/>
      <c r="BG76" s="548" t="str">
        <f t="shared" si="395"/>
        <v/>
      </c>
      <c r="BH76" s="532" t="str">
        <f t="shared" si="396"/>
        <v/>
      </c>
      <c r="BI76" s="532" t="str">
        <f t="shared" si="397"/>
        <v/>
      </c>
      <c r="BJ76" s="532" t="str">
        <f t="shared" si="398"/>
        <v/>
      </c>
      <c r="BK76" s="1170"/>
      <c r="BL76" s="331">
        <f t="shared" si="399"/>
        <v>160</v>
      </c>
      <c r="BM76" s="384" t="str">
        <f t="shared" si="400"/>
        <v>GTS-120</v>
      </c>
      <c r="BN76" s="380">
        <f t="shared" si="401"/>
        <v>680</v>
      </c>
      <c r="BO76" s="346">
        <f t="shared" si="417"/>
        <v>1.02</v>
      </c>
      <c r="BP76" s="351">
        <f t="shared" si="418"/>
        <v>0.13600000000000001</v>
      </c>
      <c r="BQ76" s="350">
        <f t="shared" si="402"/>
        <v>0.68</v>
      </c>
      <c r="BR76" s="331" t="str">
        <f t="shared" si="403"/>
        <v/>
      </c>
      <c r="BS76" s="331" t="str">
        <f t="shared" si="404"/>
        <v/>
      </c>
      <c r="BT76" s="91"/>
      <c r="BU76" s="392"/>
      <c r="BV76" s="548" t="str">
        <f t="shared" si="405"/>
        <v/>
      </c>
      <c r="BW76" s="532" t="str">
        <f t="shared" si="406"/>
        <v/>
      </c>
      <c r="BX76" s="532" t="str">
        <f t="shared" si="407"/>
        <v/>
      </c>
      <c r="BY76" s="532" t="str">
        <f t="shared" si="408"/>
        <v/>
      </c>
    </row>
    <row r="77" spans="1:77" ht="19.5" thickBot="1">
      <c r="A77" s="1086" t="s">
        <v>295</v>
      </c>
      <c r="B77" s="1087" t="s">
        <v>459</v>
      </c>
      <c r="C77" s="1172"/>
      <c r="D77" s="977" t="str">
        <f t="shared" si="361"/>
        <v>MANWB-62</v>
      </c>
      <c r="E77" s="1088" t="str">
        <f>VLOOKUP($A77,'OP Info'!$C$142:$H$150,4,FALSE)</f>
        <v>G-2200TU</v>
      </c>
      <c r="F77" s="1089">
        <f>VLOOKUP($A77,'OP Info'!$C$142:$H$150,3,FALSE)</f>
        <v>450</v>
      </c>
      <c r="G77" s="1090">
        <f t="shared" ref="G77" si="419">F77*0.0015</f>
        <v>0.67500000000000004</v>
      </c>
      <c r="H77" s="1091">
        <f t="shared" ref="H77" si="420">F77*0.0002</f>
        <v>9.0000000000000011E-2</v>
      </c>
      <c r="I77" s="1092">
        <f t="shared" ref="I77" si="421">F77*0.001</f>
        <v>0.45</v>
      </c>
      <c r="J77" s="1071"/>
      <c r="K77" s="1071"/>
      <c r="L77" s="1072"/>
      <c r="M77" s="1073"/>
      <c r="N77" s="1074" t="str">
        <f t="shared" si="365"/>
        <v/>
      </c>
      <c r="O77" s="837" t="str">
        <f>IF(J77&lt;3,"",G77)</f>
        <v/>
      </c>
      <c r="P77" s="837" t="str">
        <f>IF(K77&lt;2,"",H77)</f>
        <v/>
      </c>
      <c r="Q77" s="532" t="str">
        <f t="shared" si="368"/>
        <v/>
      </c>
      <c r="R77" s="1172"/>
      <c r="S77" s="977" t="str">
        <f t="shared" si="369"/>
        <v>MANWB-62</v>
      </c>
      <c r="T77" s="1088" t="str">
        <f t="shared" si="370"/>
        <v>G-2200TU</v>
      </c>
      <c r="U77" s="1088">
        <f t="shared" si="371"/>
        <v>450</v>
      </c>
      <c r="V77" s="1093">
        <v>0.5</v>
      </c>
      <c r="W77" s="1094">
        <v>0.1</v>
      </c>
      <c r="X77" s="1095">
        <v>0.4</v>
      </c>
      <c r="Y77" s="1071"/>
      <c r="Z77" s="1071"/>
      <c r="AA77" s="1072"/>
      <c r="AB77" s="1073"/>
      <c r="AC77" s="1074" t="str">
        <f t="shared" si="375"/>
        <v/>
      </c>
      <c r="AD77" s="573" t="str">
        <f>IF(Y77&lt;3,"",V77)</f>
        <v/>
      </c>
      <c r="AE77" s="573" t="str">
        <f>IF(Z77&lt;2,"",W77)</f>
        <v/>
      </c>
      <c r="AF77" s="532" t="str">
        <f t="shared" si="378"/>
        <v/>
      </c>
      <c r="AG77" s="1172"/>
      <c r="AH77" s="977" t="str">
        <f t="shared" si="379"/>
        <v>MANWB-62</v>
      </c>
      <c r="AI77" s="1088" t="str">
        <f t="shared" si="380"/>
        <v>G-2200TU</v>
      </c>
      <c r="AJ77" s="1088">
        <f t="shared" si="381"/>
        <v>450</v>
      </c>
      <c r="AK77" s="1090">
        <f t="shared" si="413"/>
        <v>0.67500000000000004</v>
      </c>
      <c r="AL77" s="1091">
        <f t="shared" si="414"/>
        <v>9.0000000000000011E-2</v>
      </c>
      <c r="AM77" s="1092">
        <f t="shared" si="382"/>
        <v>0.45</v>
      </c>
      <c r="AN77" s="1071"/>
      <c r="AO77" s="1071"/>
      <c r="AP77" s="1072"/>
      <c r="AQ77" s="1073"/>
      <c r="AR77" s="1074" t="str">
        <f t="shared" si="385"/>
        <v/>
      </c>
      <c r="AS77" s="837" t="str">
        <f>IF(AN77&lt;3,"",AK77)</f>
        <v/>
      </c>
      <c r="AT77" s="837" t="str">
        <f>IF(AO77&lt;2,"",AL77)</f>
        <v/>
      </c>
      <c r="AU77" s="532" t="str">
        <f t="shared" si="388"/>
        <v/>
      </c>
      <c r="AV77" s="1172"/>
      <c r="AW77" s="977" t="str">
        <f t="shared" si="389"/>
        <v>MANWB-62</v>
      </c>
      <c r="AX77" s="1088" t="str">
        <f t="shared" si="390"/>
        <v>G-2200TU</v>
      </c>
      <c r="AY77" s="1088">
        <f t="shared" si="391"/>
        <v>450</v>
      </c>
      <c r="AZ77" s="1090">
        <f t="shared" si="415"/>
        <v>0.67500000000000004</v>
      </c>
      <c r="BA77" s="1091">
        <f t="shared" si="416"/>
        <v>9.0000000000000011E-2</v>
      </c>
      <c r="BB77" s="1092">
        <f t="shared" si="392"/>
        <v>0.45</v>
      </c>
      <c r="BC77" s="1071"/>
      <c r="BD77" s="1071"/>
      <c r="BE77" s="1072"/>
      <c r="BF77" s="1088"/>
      <c r="BG77" s="1074" t="str">
        <f t="shared" si="395"/>
        <v/>
      </c>
      <c r="BH77" s="837" t="str">
        <f>IF(BC77&lt;3,"",AZ77)</f>
        <v/>
      </c>
      <c r="BI77" s="837" t="str">
        <f>IF(BD77&lt;2,"",BA77)</f>
        <v/>
      </c>
      <c r="BJ77" s="532" t="str">
        <f t="shared" si="398"/>
        <v/>
      </c>
      <c r="BK77" s="1172"/>
      <c r="BL77" s="977" t="str">
        <f t="shared" si="399"/>
        <v>MANWB-62</v>
      </c>
      <c r="BM77" s="1088" t="str">
        <f t="shared" si="400"/>
        <v>G-2200TU</v>
      </c>
      <c r="BN77" s="1088">
        <f t="shared" si="401"/>
        <v>450</v>
      </c>
      <c r="BO77" s="1090">
        <f t="shared" si="417"/>
        <v>0.67500000000000004</v>
      </c>
      <c r="BP77" s="1091">
        <f t="shared" si="418"/>
        <v>9.0000000000000011E-2</v>
      </c>
      <c r="BQ77" s="1092">
        <f t="shared" si="402"/>
        <v>0.45</v>
      </c>
      <c r="BR77" s="1071"/>
      <c r="BS77" s="1071"/>
      <c r="BT77" s="1072"/>
      <c r="BU77" s="1088"/>
      <c r="BV77" s="1074" t="str">
        <f t="shared" si="405"/>
        <v/>
      </c>
      <c r="BW77" s="837" t="str">
        <f>IF(BR77&lt;3,"",BO77)</f>
        <v/>
      </c>
      <c r="BX77" s="837" t="str">
        <f>IF(BS77&lt;2,"",BP77)</f>
        <v/>
      </c>
      <c r="BY77" s="532" t="str">
        <f t="shared" si="408"/>
        <v/>
      </c>
    </row>
    <row r="78" spans="1:77" ht="15.75">
      <c r="C78" s="370"/>
      <c r="D78" s="98"/>
      <c r="E78" s="98"/>
      <c r="F78" s="98"/>
      <c r="G78" s="98"/>
      <c r="H78" s="98"/>
      <c r="I78" s="98"/>
      <c r="J78" s="1302" t="s">
        <v>466</v>
      </c>
      <c r="K78" s="1302"/>
      <c r="L78" s="1302"/>
      <c r="M78" s="1302"/>
      <c r="N78" s="1303"/>
      <c r="O78" s="533">
        <f>SUM(O70:O76)</f>
        <v>0</v>
      </c>
      <c r="P78" s="533">
        <f t="shared" ref="P78:Q78" si="422">SUM(P70:P76)</f>
        <v>0</v>
      </c>
      <c r="Q78" s="533">
        <f t="shared" si="422"/>
        <v>0</v>
      </c>
      <c r="R78" s="98"/>
      <c r="S78" s="98"/>
      <c r="T78" s="98"/>
      <c r="U78" s="98"/>
      <c r="V78" s="98"/>
      <c r="W78" s="98"/>
      <c r="X78" s="98"/>
      <c r="Y78" s="1302" t="s">
        <v>466</v>
      </c>
      <c r="Z78" s="1302"/>
      <c r="AA78" s="1302"/>
      <c r="AB78" s="1302"/>
      <c r="AC78" s="1303"/>
      <c r="AD78" s="533">
        <f>SUM(AD70:AD76)</f>
        <v>0</v>
      </c>
      <c r="AE78" s="533">
        <f t="shared" ref="AE78:AF78" si="423">SUM(AE70:AE76)</f>
        <v>0</v>
      </c>
      <c r="AF78" s="533">
        <f t="shared" si="423"/>
        <v>0</v>
      </c>
      <c r="AG78" s="98"/>
      <c r="AH78" s="98"/>
      <c r="AI78" s="98"/>
      <c r="AJ78" s="98"/>
      <c r="AK78" s="98"/>
      <c r="AL78" s="98"/>
      <c r="AM78" s="98"/>
      <c r="AN78" s="1302" t="s">
        <v>466</v>
      </c>
      <c r="AO78" s="1302"/>
      <c r="AP78" s="1302"/>
      <c r="AQ78" s="1302"/>
      <c r="AR78" s="1303"/>
      <c r="AS78" s="533">
        <f>SUM(AS70:AS76)</f>
        <v>0</v>
      </c>
      <c r="AT78" s="533">
        <f t="shared" ref="AT78:AU78" si="424">SUM(AT70:AT76)</f>
        <v>0</v>
      </c>
      <c r="AU78" s="533">
        <f t="shared" si="424"/>
        <v>0</v>
      </c>
      <c r="AV78" s="98"/>
      <c r="AW78" s="98"/>
      <c r="AX78" s="98"/>
      <c r="AY78" s="98"/>
      <c r="AZ78" s="98"/>
      <c r="BA78" s="98"/>
      <c r="BB78" s="98"/>
      <c r="BC78" s="1302" t="s">
        <v>466</v>
      </c>
      <c r="BD78" s="1302"/>
      <c r="BE78" s="1302"/>
      <c r="BF78" s="1302"/>
      <c r="BG78" s="1303"/>
      <c r="BH78" s="533">
        <f>SUM(BH70:BH76)</f>
        <v>0</v>
      </c>
      <c r="BI78" s="533">
        <f t="shared" ref="BI78:BJ78" si="425">SUM(BI70:BI76)</f>
        <v>0</v>
      </c>
      <c r="BJ78" s="533">
        <f t="shared" si="425"/>
        <v>0</v>
      </c>
      <c r="BK78" s="98"/>
      <c r="BL78" s="98"/>
      <c r="BM78" s="98"/>
      <c r="BN78" s="98"/>
      <c r="BO78" s="98"/>
      <c r="BP78" s="98"/>
      <c r="BQ78" s="98"/>
      <c r="BR78" s="1302" t="s">
        <v>466</v>
      </c>
      <c r="BS78" s="1302"/>
      <c r="BT78" s="1302"/>
      <c r="BU78" s="1302"/>
      <c r="BV78" s="1303"/>
      <c r="BW78" s="533">
        <f>SUM(BW70:BW76)</f>
        <v>0</v>
      </c>
      <c r="BX78" s="533">
        <f t="shared" ref="BX78:BY78" si="426">SUM(BX70:BX76)</f>
        <v>0</v>
      </c>
      <c r="BY78" s="533">
        <f t="shared" si="426"/>
        <v>0</v>
      </c>
    </row>
    <row r="79" spans="1:77" ht="15.75" thickBot="1">
      <c r="C79" s="336"/>
      <c r="D79" s="342"/>
      <c r="E79" s="98"/>
      <c r="F79" s="339"/>
      <c r="G79" s="339"/>
      <c r="H79" s="339"/>
      <c r="I79" s="339"/>
      <c r="J79" s="336"/>
      <c r="K79" s="336"/>
      <c r="L79" s="336"/>
      <c r="M79" s="336"/>
      <c r="N79" s="391"/>
      <c r="O79" s="528"/>
      <c r="P79" s="528"/>
      <c r="Q79" s="528"/>
      <c r="R79" s="336"/>
      <c r="S79" s="342"/>
      <c r="T79" s="98"/>
      <c r="U79" s="339"/>
      <c r="V79" s="339"/>
      <c r="W79" s="339"/>
      <c r="X79" s="339"/>
      <c r="Y79" s="336"/>
      <c r="Z79" s="336"/>
      <c r="AA79" s="336"/>
      <c r="AB79" s="336"/>
      <c r="AC79" s="98"/>
      <c r="AD79" s="528"/>
      <c r="AE79" s="528"/>
      <c r="AF79" s="528"/>
      <c r="AG79" s="336"/>
      <c r="AH79" s="342"/>
      <c r="AI79" s="98"/>
      <c r="AJ79" s="339"/>
      <c r="AK79" s="339"/>
      <c r="AL79" s="339"/>
      <c r="AM79" s="339"/>
      <c r="AN79" s="336"/>
      <c r="AO79" s="336"/>
      <c r="AP79" s="336"/>
      <c r="AQ79" s="336"/>
      <c r="AR79" s="98"/>
      <c r="AS79" s="528"/>
      <c r="AT79" s="528"/>
      <c r="AU79" s="528"/>
      <c r="AV79" s="336"/>
      <c r="AW79" s="342"/>
      <c r="AX79" s="98"/>
      <c r="AY79" s="339"/>
      <c r="AZ79" s="339"/>
      <c r="BA79" s="339"/>
      <c r="BB79" s="339"/>
      <c r="BC79" s="336"/>
      <c r="BD79" s="336"/>
      <c r="BE79" s="336"/>
      <c r="BF79" s="336"/>
      <c r="BG79" s="98"/>
      <c r="BH79" s="528"/>
      <c r="BI79" s="528"/>
      <c r="BJ79" s="528"/>
      <c r="BK79" s="336"/>
      <c r="BL79" s="342"/>
      <c r="BM79" s="98"/>
      <c r="BN79" s="339"/>
      <c r="BO79" s="339"/>
      <c r="BP79" s="339"/>
      <c r="BQ79" s="339"/>
      <c r="BR79" s="336"/>
      <c r="BS79" s="336"/>
      <c r="BT79" s="336"/>
      <c r="BU79" s="336"/>
      <c r="BV79" s="98"/>
      <c r="BW79" s="528"/>
      <c r="BX79" s="528"/>
      <c r="BY79" s="528"/>
    </row>
    <row r="80" spans="1:77" ht="30.75" thickBot="1">
      <c r="C80" s="964"/>
      <c r="D80" s="797" t="s">
        <v>446</v>
      </c>
      <c r="E80" s="334" t="s">
        <v>35</v>
      </c>
      <c r="F80" s="798" t="s">
        <v>447</v>
      </c>
      <c r="G80" s="334" t="s">
        <v>448</v>
      </c>
      <c r="H80" s="334" t="s">
        <v>449</v>
      </c>
      <c r="I80" s="334" t="s">
        <v>450</v>
      </c>
      <c r="J80" s="799" t="s">
        <v>451</v>
      </c>
      <c r="K80" s="799" t="s">
        <v>452</v>
      </c>
      <c r="L80" s="800" t="s">
        <v>453</v>
      </c>
      <c r="M80" s="801" t="s">
        <v>454</v>
      </c>
      <c r="N80" s="335" t="s">
        <v>455</v>
      </c>
      <c r="O80" s="808"/>
      <c r="P80" s="808"/>
      <c r="Q80" s="808"/>
      <c r="R80" s="964"/>
      <c r="S80" s="334" t="s">
        <v>446</v>
      </c>
      <c r="T80" s="334" t="s">
        <v>456</v>
      </c>
      <c r="U80" s="798" t="s">
        <v>447</v>
      </c>
      <c r="V80" s="334" t="s">
        <v>448</v>
      </c>
      <c r="W80" s="334" t="s">
        <v>449</v>
      </c>
      <c r="X80" s="334" t="s">
        <v>450</v>
      </c>
      <c r="Y80" s="799" t="s">
        <v>451</v>
      </c>
      <c r="Z80" s="799" t="s">
        <v>452</v>
      </c>
      <c r="AA80" s="800" t="s">
        <v>453</v>
      </c>
      <c r="AB80" s="801" t="s">
        <v>454</v>
      </c>
      <c r="AC80" s="335" t="s">
        <v>455</v>
      </c>
      <c r="AD80" s="808"/>
      <c r="AE80" s="808"/>
      <c r="AF80" s="808"/>
      <c r="AG80" s="964"/>
      <c r="AH80" s="334" t="s">
        <v>446</v>
      </c>
      <c r="AI80" s="334" t="s">
        <v>456</v>
      </c>
      <c r="AJ80" s="798" t="s">
        <v>447</v>
      </c>
      <c r="AK80" s="334" t="s">
        <v>448</v>
      </c>
      <c r="AL80" s="334" t="s">
        <v>449</v>
      </c>
      <c r="AM80" s="334" t="s">
        <v>450</v>
      </c>
      <c r="AN80" s="799" t="s">
        <v>451</v>
      </c>
      <c r="AO80" s="799" t="s">
        <v>452</v>
      </c>
      <c r="AP80" s="800" t="s">
        <v>453</v>
      </c>
      <c r="AQ80" s="801" t="s">
        <v>454</v>
      </c>
      <c r="AR80" s="335" t="s">
        <v>455</v>
      </c>
      <c r="AS80" s="808"/>
      <c r="AT80" s="808"/>
      <c r="AU80" s="808"/>
      <c r="AV80" s="964"/>
      <c r="AW80" s="334" t="s">
        <v>446</v>
      </c>
      <c r="AX80" s="334" t="s">
        <v>456</v>
      </c>
      <c r="AY80" s="798" t="s">
        <v>447</v>
      </c>
      <c r="AZ80" s="334" t="s">
        <v>448</v>
      </c>
      <c r="BA80" s="334" t="s">
        <v>449</v>
      </c>
      <c r="BB80" s="334" t="s">
        <v>450</v>
      </c>
      <c r="BC80" s="799" t="s">
        <v>451</v>
      </c>
      <c r="BD80" s="799" t="s">
        <v>452</v>
      </c>
      <c r="BE80" s="800" t="s">
        <v>453</v>
      </c>
      <c r="BF80" s="801" t="s">
        <v>454</v>
      </c>
      <c r="BG80" s="335" t="s">
        <v>455</v>
      </c>
      <c r="BH80" s="808"/>
      <c r="BI80" s="808"/>
      <c r="BJ80" s="808"/>
      <c r="BK80" s="964"/>
      <c r="BL80" s="334" t="s">
        <v>446</v>
      </c>
      <c r="BM80" s="334" t="s">
        <v>456</v>
      </c>
      <c r="BN80" s="798" t="s">
        <v>447</v>
      </c>
      <c r="BO80" s="334" t="s">
        <v>448</v>
      </c>
      <c r="BP80" s="334" t="s">
        <v>449</v>
      </c>
      <c r="BQ80" s="334" t="s">
        <v>450</v>
      </c>
      <c r="BR80" s="799" t="s">
        <v>451</v>
      </c>
      <c r="BS80" s="799" t="s">
        <v>452</v>
      </c>
      <c r="BT80" s="800" t="s">
        <v>453</v>
      </c>
      <c r="BU80" s="801" t="s">
        <v>454</v>
      </c>
      <c r="BV80" s="335" t="s">
        <v>455</v>
      </c>
      <c r="BW80" s="808"/>
      <c r="BX80" s="808"/>
      <c r="BY80" s="810"/>
    </row>
    <row r="81" spans="1:77" ht="18.75">
      <c r="A81" s="1096" t="s">
        <v>298</v>
      </c>
      <c r="B81" s="1096" t="s">
        <v>459</v>
      </c>
      <c r="C81" s="1135"/>
      <c r="D81" s="1097" t="str">
        <f t="shared" ref="D81:D84" si="427">$A81</f>
        <v>CSAWB-65</v>
      </c>
      <c r="E81" s="1098" t="str">
        <f>VLOOKUP($A81,'OP Info'!$C$156:$H$162,4,FALSE)</f>
        <v>G-2200TU</v>
      </c>
      <c r="F81" s="1099">
        <f>VLOOKUP($A81,'OP Info'!$C$156:$H$162,3,FALSE)</f>
        <v>860</v>
      </c>
      <c r="G81" s="1100">
        <f t="shared" ref="G81:G84" si="428">F81*0.0015</f>
        <v>1.29</v>
      </c>
      <c r="H81" s="1101">
        <f t="shared" ref="H81:H84" si="429">F81*0.0002</f>
        <v>0.17200000000000001</v>
      </c>
      <c r="I81" s="1102">
        <f t="shared" ref="I81:I84" si="430">F81*0.001</f>
        <v>0.86</v>
      </c>
      <c r="J81" s="1071"/>
      <c r="K81" s="1071"/>
      <c r="L81" s="1072"/>
      <c r="M81" s="1073"/>
      <c r="N81" s="1104" t="str">
        <f t="shared" ref="N81:N84" si="431">IF(M81&gt;8.84,M81,"")</f>
        <v/>
      </c>
      <c r="O81" s="796" t="str">
        <f t="shared" ref="O81:O84" si="432">IF(J81="","",IF(J81="SKIP","",IF(J81&lt;3,"",G81)))</f>
        <v/>
      </c>
      <c r="P81" s="796" t="str">
        <f t="shared" ref="P81:P84" si="433">IF(K81="","",IF(K81="SKIP","",IF(K81&lt;2,"",H81)))</f>
        <v/>
      </c>
      <c r="Q81" s="796" t="str">
        <f t="shared" ref="Q81:Q84" si="434">IF(M81="","",IF(M81&lt;8.85,I81,""))</f>
        <v/>
      </c>
      <c r="R81" s="1135"/>
      <c r="S81" s="1097" t="str">
        <f t="shared" ref="S81:S84" si="435">$A81</f>
        <v>CSAWB-65</v>
      </c>
      <c r="T81" s="1098" t="str">
        <f t="shared" ref="T81:T84" si="436">$E81</f>
        <v>G-2200TU</v>
      </c>
      <c r="U81" s="1115">
        <f t="shared" ref="U81:U84" si="437">$F81</f>
        <v>860</v>
      </c>
      <c r="V81" s="1100">
        <f t="shared" ref="V81:V84" si="438">U81*0.0015</f>
        <v>1.29</v>
      </c>
      <c r="W81" s="1101">
        <f t="shared" ref="W81:W84" si="439">U81*0.0002</f>
        <v>0.17200000000000001</v>
      </c>
      <c r="X81" s="1102">
        <f t="shared" ref="X81:X84" si="440">U81*0.001</f>
        <v>0.86</v>
      </c>
      <c r="Y81" s="1071"/>
      <c r="Z81" s="1071"/>
      <c r="AA81" s="1072"/>
      <c r="AB81" s="1073"/>
      <c r="AC81" s="1104" t="str">
        <f t="shared" ref="AC81:AC84" si="441">IF(AB81&gt;8.84,AB81,"")</f>
        <v/>
      </c>
      <c r="AD81" s="796" t="str">
        <f t="shared" ref="AD81:AD84" si="442">IF(Y81="","",IF(Y81="SKIP","",IF(Y81&lt;3,"",V81)))</f>
        <v/>
      </c>
      <c r="AE81" s="796" t="str">
        <f t="shared" ref="AE81:AE84" si="443">IF(Z81="","",IF(Z81="SKIP","",IF(Z81&lt;2,"",W81)))</f>
        <v/>
      </c>
      <c r="AF81" s="796" t="str">
        <f t="shared" ref="AF81:AF84" si="444">IF(AB81="","",IF(AB81&lt;8.85,X81,""))</f>
        <v/>
      </c>
      <c r="AG81" s="1135"/>
      <c r="AH81" s="1097" t="str">
        <f t="shared" ref="AH81:AH84" si="445">$A81</f>
        <v>CSAWB-65</v>
      </c>
      <c r="AI81" s="1098" t="str">
        <f t="shared" ref="AI81:AI84" si="446">$E81</f>
        <v>G-2200TU</v>
      </c>
      <c r="AJ81" s="1115">
        <f t="shared" ref="AJ81:AJ84" si="447">$F81</f>
        <v>860</v>
      </c>
      <c r="AK81" s="1100">
        <f t="shared" ref="AK81:AK84" si="448">AJ81*0.0015</f>
        <v>1.29</v>
      </c>
      <c r="AL81" s="1101">
        <f t="shared" ref="AL81:AL84" si="449">AJ81*0.0002</f>
        <v>0.17200000000000001</v>
      </c>
      <c r="AM81" s="1102">
        <f t="shared" ref="AM81:AM84" si="450">AJ81*0.001</f>
        <v>0.86</v>
      </c>
      <c r="AN81" s="1071"/>
      <c r="AO81" s="1071"/>
      <c r="AP81" s="1072"/>
      <c r="AQ81" s="1073"/>
      <c r="AR81" s="1104" t="str">
        <f t="shared" ref="AR81:AR84" si="451">IF(AQ81&gt;8.84,AQ81,"")</f>
        <v/>
      </c>
      <c r="AS81" s="796" t="str">
        <f t="shared" ref="AS81:AS84" si="452">IF(AN81="","",IF(AN81="SKIP","",IF(AN81&lt;3,"",AK81)))</f>
        <v/>
      </c>
      <c r="AT81" s="796" t="str">
        <f t="shared" ref="AT81:AT84" si="453">IF(AO81="","",IF(AO81="SKIP","",IF(AO81&lt;2,"",AL81)))</f>
        <v/>
      </c>
      <c r="AU81" s="796" t="str">
        <f t="shared" ref="AU81:AU84" si="454">IF(AQ81="","",IF(AQ81&lt;8.85,AM81,""))</f>
        <v/>
      </c>
      <c r="AV81" s="1135"/>
      <c r="AW81" s="1097" t="str">
        <f t="shared" ref="AW81:AW84" si="455">$A81</f>
        <v>CSAWB-65</v>
      </c>
      <c r="AX81" s="1098" t="str">
        <f t="shared" ref="AX81:AX84" si="456">$E81</f>
        <v>G-2200TU</v>
      </c>
      <c r="AY81" s="1115">
        <f t="shared" ref="AY81:AY84" si="457">$F81</f>
        <v>860</v>
      </c>
      <c r="AZ81" s="1100">
        <f t="shared" ref="AZ81:AZ84" si="458">AY81*0.0015</f>
        <v>1.29</v>
      </c>
      <c r="BA81" s="1101">
        <f t="shared" ref="BA81:BA84" si="459">AY81*0.0002</f>
        <v>0.17200000000000001</v>
      </c>
      <c r="BB81" s="1102">
        <f t="shared" ref="BB81:BB84" si="460">AY81*0.001</f>
        <v>0.86</v>
      </c>
      <c r="BC81" s="1071"/>
      <c r="BD81" s="1071"/>
      <c r="BE81" s="1072"/>
      <c r="BF81" s="1073"/>
      <c r="BG81" s="1104" t="str">
        <f t="shared" ref="BG81:BG84" si="461">IF(BF81&gt;8.84,BF81,"")</f>
        <v/>
      </c>
      <c r="BH81" s="796" t="str">
        <f t="shared" ref="BH81:BH84" si="462">IF(BC81="","",IF(BC81="SKIP","",IF(BC81&lt;3,"",AZ81)))</f>
        <v/>
      </c>
      <c r="BI81" s="796" t="str">
        <f t="shared" ref="BI81:BI84" si="463">IF(BD81="","",IF(BD81="SKIP","",IF(BD81&lt;2,"",BA81)))</f>
        <v/>
      </c>
      <c r="BJ81" s="796" t="str">
        <f t="shared" ref="BJ81:BJ84" si="464">IF(BF81="","",IF(BF81&lt;8.85,BB81,""))</f>
        <v/>
      </c>
      <c r="BK81" s="1135"/>
      <c r="BL81" s="1097" t="str">
        <f t="shared" ref="BL81:BL84" si="465">$A81</f>
        <v>CSAWB-65</v>
      </c>
      <c r="BM81" s="1098" t="str">
        <f t="shared" ref="BM81:BM84" si="466">$E81</f>
        <v>G-2200TU</v>
      </c>
      <c r="BN81" s="1115">
        <f t="shared" ref="BN81:BN84" si="467">$F81</f>
        <v>860</v>
      </c>
      <c r="BO81" s="1100">
        <f t="shared" ref="BO81:BO84" si="468">BN81*0.0015</f>
        <v>1.29</v>
      </c>
      <c r="BP81" s="1101">
        <f t="shared" ref="BP81:BP84" si="469">BN81*0.0002</f>
        <v>0.17200000000000001</v>
      </c>
      <c r="BQ81" s="1102">
        <f t="shared" ref="BQ81:BQ84" si="470">BN81*0.001</f>
        <v>0.86</v>
      </c>
      <c r="BR81" s="1071"/>
      <c r="BS81" s="1071"/>
      <c r="BT81" s="1072"/>
      <c r="BU81" s="1073"/>
      <c r="BV81" s="1104" t="str">
        <f t="shared" ref="BV81:BV84" si="471">IF(BU81&gt;8.84,BU81,"")</f>
        <v/>
      </c>
      <c r="BW81" s="796" t="str">
        <f t="shared" ref="BW81:BW84" si="472">IF(BR81="","",IF(BR81="SKIP","",IF(BR81&lt;3,"",BO81)))</f>
        <v/>
      </c>
      <c r="BX81" s="796" t="str">
        <f t="shared" ref="BX81:BX84" si="473">IF(BS81="","",IF(BS81="SKIP","",IF(BS81&lt;2,"",BP81)))</f>
        <v/>
      </c>
      <c r="BY81" s="966" t="str">
        <f t="shared" ref="BY81:BY84" si="474">IF(BU81="","",IF(BU81&lt;8.85,BQ81,""))</f>
        <v/>
      </c>
    </row>
    <row r="82" spans="1:77" ht="18.75">
      <c r="A82" s="1096" t="s">
        <v>302</v>
      </c>
      <c r="B82" s="1096" t="s">
        <v>459</v>
      </c>
      <c r="C82" s="1135" t="s">
        <v>467</v>
      </c>
      <c r="D82" s="1066" t="str">
        <f t="shared" si="427"/>
        <v>DSAWB-69</v>
      </c>
      <c r="E82" s="1098" t="str">
        <f>VLOOKUP($A82,'OP Info'!$C$156:$H$162,4,FALSE)</f>
        <v>G-2200TU</v>
      </c>
      <c r="F82" s="1079">
        <f>VLOOKUP($A82,'OP Info'!$C$156:$H$162,3,FALSE)</f>
        <v>692</v>
      </c>
      <c r="G82" s="1076">
        <f t="shared" si="428"/>
        <v>1.038</v>
      </c>
      <c r="H82" s="1069">
        <f t="shared" si="429"/>
        <v>0.1384</v>
      </c>
      <c r="I82" s="1070">
        <f t="shared" si="430"/>
        <v>0.69200000000000006</v>
      </c>
      <c r="J82" s="1071"/>
      <c r="K82" s="1071"/>
      <c r="L82" s="1072"/>
      <c r="M82" s="1073"/>
      <c r="N82" s="1105" t="str">
        <f t="shared" ref="N82:N83" si="475">IF(M82&gt;8.84,M82,"")</f>
        <v/>
      </c>
      <c r="O82" s="532" t="str">
        <f t="shared" si="432"/>
        <v/>
      </c>
      <c r="P82" s="532" t="str">
        <f t="shared" si="433"/>
        <v/>
      </c>
      <c r="Q82" s="532" t="str">
        <f t="shared" si="434"/>
        <v/>
      </c>
      <c r="R82" s="1135" t="s">
        <v>467</v>
      </c>
      <c r="S82" s="1066" t="str">
        <f t="shared" si="435"/>
        <v>DSAWB-69</v>
      </c>
      <c r="T82" s="1098" t="str">
        <f t="shared" si="436"/>
        <v>G-2200TU</v>
      </c>
      <c r="U82" s="1115">
        <f t="shared" si="437"/>
        <v>692</v>
      </c>
      <c r="V82" s="1076">
        <f t="shared" si="438"/>
        <v>1.038</v>
      </c>
      <c r="W82" s="1069">
        <f t="shared" si="439"/>
        <v>0.1384</v>
      </c>
      <c r="X82" s="1070">
        <f t="shared" si="440"/>
        <v>0.69200000000000006</v>
      </c>
      <c r="Y82" s="1071"/>
      <c r="Z82" s="1071"/>
      <c r="AA82" s="1072"/>
      <c r="AB82" s="1073"/>
      <c r="AC82" s="1105" t="str">
        <f t="shared" si="441"/>
        <v/>
      </c>
      <c r="AD82" s="532" t="str">
        <f t="shared" si="442"/>
        <v/>
      </c>
      <c r="AE82" s="532" t="str">
        <f t="shared" si="443"/>
        <v/>
      </c>
      <c r="AF82" s="532" t="str">
        <f t="shared" si="444"/>
        <v/>
      </c>
      <c r="AG82" s="1135" t="s">
        <v>467</v>
      </c>
      <c r="AH82" s="1066" t="str">
        <f t="shared" si="445"/>
        <v>DSAWB-69</v>
      </c>
      <c r="AI82" s="1098" t="str">
        <f t="shared" si="446"/>
        <v>G-2200TU</v>
      </c>
      <c r="AJ82" s="1115">
        <f t="shared" si="447"/>
        <v>692</v>
      </c>
      <c r="AK82" s="1076">
        <f t="shared" si="448"/>
        <v>1.038</v>
      </c>
      <c r="AL82" s="1069">
        <f t="shared" si="449"/>
        <v>0.1384</v>
      </c>
      <c r="AM82" s="1070">
        <f t="shared" si="450"/>
        <v>0.69200000000000006</v>
      </c>
      <c r="AN82" s="1071"/>
      <c r="AO82" s="1071"/>
      <c r="AP82" s="1072"/>
      <c r="AQ82" s="1073"/>
      <c r="AR82" s="1105" t="str">
        <f t="shared" si="451"/>
        <v/>
      </c>
      <c r="AS82" s="532" t="str">
        <f t="shared" si="452"/>
        <v/>
      </c>
      <c r="AT82" s="532" t="str">
        <f t="shared" si="453"/>
        <v/>
      </c>
      <c r="AU82" s="532" t="str">
        <f t="shared" si="454"/>
        <v/>
      </c>
      <c r="AV82" s="1135" t="s">
        <v>467</v>
      </c>
      <c r="AW82" s="1066" t="str">
        <f t="shared" si="455"/>
        <v>DSAWB-69</v>
      </c>
      <c r="AX82" s="1098" t="str">
        <f t="shared" si="456"/>
        <v>G-2200TU</v>
      </c>
      <c r="AY82" s="1115">
        <f t="shared" si="457"/>
        <v>692</v>
      </c>
      <c r="AZ82" s="1076">
        <f t="shared" si="458"/>
        <v>1.038</v>
      </c>
      <c r="BA82" s="1069">
        <f t="shared" si="459"/>
        <v>0.1384</v>
      </c>
      <c r="BB82" s="1070">
        <f t="shared" si="460"/>
        <v>0.69200000000000006</v>
      </c>
      <c r="BC82" s="1071"/>
      <c r="BD82" s="1071"/>
      <c r="BE82" s="1072"/>
      <c r="BF82" s="1073"/>
      <c r="BG82" s="1105" t="str">
        <f t="shared" si="461"/>
        <v/>
      </c>
      <c r="BH82" s="532" t="str">
        <f t="shared" si="462"/>
        <v/>
      </c>
      <c r="BI82" s="532" t="str">
        <f t="shared" si="463"/>
        <v/>
      </c>
      <c r="BJ82" s="532" t="str">
        <f t="shared" si="464"/>
        <v/>
      </c>
      <c r="BK82" s="1135" t="s">
        <v>467</v>
      </c>
      <c r="BL82" s="1066" t="str">
        <f t="shared" si="465"/>
        <v>DSAWB-69</v>
      </c>
      <c r="BM82" s="1098" t="str">
        <f t="shared" si="466"/>
        <v>G-2200TU</v>
      </c>
      <c r="BN82" s="1115">
        <f t="shared" si="467"/>
        <v>692</v>
      </c>
      <c r="BO82" s="1076">
        <f t="shared" si="468"/>
        <v>1.038</v>
      </c>
      <c r="BP82" s="1069">
        <f t="shared" si="469"/>
        <v>0.1384</v>
      </c>
      <c r="BQ82" s="1070">
        <f t="shared" si="470"/>
        <v>0.69200000000000006</v>
      </c>
      <c r="BR82" s="1071"/>
      <c r="BS82" s="1071"/>
      <c r="BT82" s="1072"/>
      <c r="BU82" s="1073"/>
      <c r="BV82" s="1105" t="str">
        <f t="shared" si="471"/>
        <v/>
      </c>
      <c r="BW82" s="532" t="str">
        <f t="shared" si="472"/>
        <v/>
      </c>
      <c r="BX82" s="532" t="str">
        <f t="shared" si="473"/>
        <v/>
      </c>
      <c r="BY82" s="961" t="str">
        <f t="shared" si="474"/>
        <v/>
      </c>
    </row>
    <row r="83" spans="1:77" ht="18.75">
      <c r="A83" s="1096" t="s">
        <v>306</v>
      </c>
      <c r="B83" s="1096" t="s">
        <v>459</v>
      </c>
      <c r="C83" s="1135" t="s">
        <v>468</v>
      </c>
      <c r="D83" s="1066" t="str">
        <f t="shared" si="427"/>
        <v>DSAWB-73</v>
      </c>
      <c r="E83" s="1098" t="str">
        <f>VLOOKUP($A83,'OP Info'!$C$156:$H$162,4,FALSE)</f>
        <v>G-2200TU</v>
      </c>
      <c r="F83" s="1079">
        <f>VLOOKUP($A83,'OP Info'!$C$156:$H$162,3,FALSE)</f>
        <v>692</v>
      </c>
      <c r="G83" s="1076">
        <f t="shared" ref="G83" si="476">F83*0.0015</f>
        <v>1.038</v>
      </c>
      <c r="H83" s="1069">
        <f t="shared" ref="H83" si="477">F83*0.0002</f>
        <v>0.1384</v>
      </c>
      <c r="I83" s="1070">
        <f t="shared" ref="I83" si="478">F83*0.001</f>
        <v>0.69200000000000006</v>
      </c>
      <c r="J83" s="1071"/>
      <c r="K83" s="1071"/>
      <c r="L83" s="1072"/>
      <c r="M83" s="1073"/>
      <c r="N83" s="1105" t="str">
        <f t="shared" si="475"/>
        <v/>
      </c>
      <c r="O83" s="532" t="str">
        <f t="shared" ref="O83" si="479">IF(J83="","",IF(J83="SKIP","",IF(J83&lt;3,"",G83)))</f>
        <v/>
      </c>
      <c r="P83" s="532" t="str">
        <f t="shared" ref="P83" si="480">IF(K83="","",IF(K83="SKIP","",IF(K83&lt;2,"",H83)))</f>
        <v/>
      </c>
      <c r="Q83" s="532" t="str">
        <f t="shared" ref="Q83" si="481">IF(M83="","",IF(M83&lt;8.85,I83,""))</f>
        <v/>
      </c>
      <c r="R83" s="1135" t="s">
        <v>468</v>
      </c>
      <c r="S83" s="1066" t="str">
        <f t="shared" si="435"/>
        <v>DSAWB-73</v>
      </c>
      <c r="T83" s="1098" t="str">
        <f t="shared" si="436"/>
        <v>G-2200TU</v>
      </c>
      <c r="U83" s="1115">
        <f t="shared" si="437"/>
        <v>692</v>
      </c>
      <c r="V83" s="1076">
        <f t="shared" ref="V83" si="482">U83*0.0015</f>
        <v>1.038</v>
      </c>
      <c r="W83" s="1069">
        <f t="shared" ref="W83" si="483">U83*0.0002</f>
        <v>0.1384</v>
      </c>
      <c r="X83" s="1070">
        <f t="shared" ref="X83" si="484">U83*0.001</f>
        <v>0.69200000000000006</v>
      </c>
      <c r="Y83" s="1071"/>
      <c r="Z83" s="1071"/>
      <c r="AA83" s="1072"/>
      <c r="AB83" s="1073"/>
      <c r="AC83" s="1105" t="str">
        <f t="shared" ref="AC83" si="485">IF(AB83&gt;8.84,AB83,"")</f>
        <v/>
      </c>
      <c r="AD83" s="532" t="str">
        <f t="shared" ref="AD83" si="486">IF(Y83="","",IF(Y83="SKIP","",IF(Y83&lt;3,"",V83)))</f>
        <v/>
      </c>
      <c r="AE83" s="532" t="str">
        <f t="shared" ref="AE83" si="487">IF(Z83="","",IF(Z83="SKIP","",IF(Z83&lt;2,"",W83)))</f>
        <v/>
      </c>
      <c r="AF83" s="532" t="str">
        <f t="shared" ref="AF83" si="488">IF(AB83="","",IF(AB83&lt;8.85,X83,""))</f>
        <v/>
      </c>
      <c r="AG83" s="1135" t="s">
        <v>468</v>
      </c>
      <c r="AH83" s="1066" t="str">
        <f t="shared" si="445"/>
        <v>DSAWB-73</v>
      </c>
      <c r="AI83" s="1098" t="str">
        <f t="shared" si="446"/>
        <v>G-2200TU</v>
      </c>
      <c r="AJ83" s="1115">
        <f t="shared" si="447"/>
        <v>692</v>
      </c>
      <c r="AK83" s="1076">
        <f t="shared" ref="AK83" si="489">AJ83*0.0015</f>
        <v>1.038</v>
      </c>
      <c r="AL83" s="1069">
        <f t="shared" ref="AL83" si="490">AJ83*0.0002</f>
        <v>0.1384</v>
      </c>
      <c r="AM83" s="1070">
        <f t="shared" ref="AM83" si="491">AJ83*0.001</f>
        <v>0.69200000000000006</v>
      </c>
      <c r="AN83" s="1071"/>
      <c r="AO83" s="1071"/>
      <c r="AP83" s="1072"/>
      <c r="AQ83" s="1073"/>
      <c r="AR83" s="1105" t="str">
        <f t="shared" ref="AR83" si="492">IF(AQ83&gt;8.84,AQ83,"")</f>
        <v/>
      </c>
      <c r="AS83" s="532" t="str">
        <f t="shared" ref="AS83" si="493">IF(AN83="","",IF(AN83="SKIP","",IF(AN83&lt;3,"",AK83)))</f>
        <v/>
      </c>
      <c r="AT83" s="532" t="str">
        <f t="shared" ref="AT83" si="494">IF(AO83="","",IF(AO83="SKIP","",IF(AO83&lt;2,"",AL83)))</f>
        <v/>
      </c>
      <c r="AU83" s="532" t="str">
        <f t="shared" ref="AU83" si="495">IF(AQ83="","",IF(AQ83&lt;8.85,AM83,""))</f>
        <v/>
      </c>
      <c r="AV83" s="1135" t="s">
        <v>468</v>
      </c>
      <c r="AW83" s="1066" t="str">
        <f t="shared" si="455"/>
        <v>DSAWB-73</v>
      </c>
      <c r="AX83" s="1098" t="str">
        <f t="shared" si="456"/>
        <v>G-2200TU</v>
      </c>
      <c r="AY83" s="1115">
        <f t="shared" si="457"/>
        <v>692</v>
      </c>
      <c r="AZ83" s="1076">
        <f t="shared" ref="AZ83" si="496">AY83*0.0015</f>
        <v>1.038</v>
      </c>
      <c r="BA83" s="1069">
        <f t="shared" ref="BA83" si="497">AY83*0.0002</f>
        <v>0.1384</v>
      </c>
      <c r="BB83" s="1070">
        <f t="shared" ref="BB83" si="498">AY83*0.001</f>
        <v>0.69200000000000006</v>
      </c>
      <c r="BC83" s="1071"/>
      <c r="BD83" s="1071"/>
      <c r="BE83" s="1072"/>
      <c r="BF83" s="1073"/>
      <c r="BG83" s="1105" t="str">
        <f t="shared" ref="BG83" si="499">IF(BF83&gt;8.84,BF83,"")</f>
        <v/>
      </c>
      <c r="BH83" s="532" t="str">
        <f t="shared" ref="BH83" si="500">IF(BC83="","",IF(BC83="SKIP","",IF(BC83&lt;3,"",AZ83)))</f>
        <v/>
      </c>
      <c r="BI83" s="532" t="str">
        <f t="shared" ref="BI83" si="501">IF(BD83="","",IF(BD83="SKIP","",IF(BD83&lt;2,"",BA83)))</f>
        <v/>
      </c>
      <c r="BJ83" s="532" t="str">
        <f t="shared" ref="BJ83" si="502">IF(BF83="","",IF(BF83&lt;8.85,BB83,""))</f>
        <v/>
      </c>
      <c r="BK83" s="1135" t="s">
        <v>468</v>
      </c>
      <c r="BL83" s="1066" t="str">
        <f t="shared" si="465"/>
        <v>DSAWB-73</v>
      </c>
      <c r="BM83" s="1098" t="str">
        <f t="shared" si="466"/>
        <v>G-2200TU</v>
      </c>
      <c r="BN83" s="1115">
        <f t="shared" si="467"/>
        <v>692</v>
      </c>
      <c r="BO83" s="1076">
        <f t="shared" ref="BO83" si="503">BN83*0.0015</f>
        <v>1.038</v>
      </c>
      <c r="BP83" s="1069">
        <f t="shared" ref="BP83" si="504">BN83*0.0002</f>
        <v>0.1384</v>
      </c>
      <c r="BQ83" s="1070">
        <f t="shared" ref="BQ83" si="505">BN83*0.001</f>
        <v>0.69200000000000006</v>
      </c>
      <c r="BR83" s="1071"/>
      <c r="BS83" s="1071"/>
      <c r="BT83" s="1072"/>
      <c r="BU83" s="1073"/>
      <c r="BV83" s="1105" t="str">
        <f t="shared" ref="BV83" si="506">IF(BU83&gt;8.84,BU83,"")</f>
        <v/>
      </c>
      <c r="BW83" s="532" t="str">
        <f t="shared" ref="BW83" si="507">IF(BR83="","",IF(BR83="SKIP","",IF(BR83&lt;3,"",BO83)))</f>
        <v/>
      </c>
      <c r="BX83" s="532" t="str">
        <f t="shared" ref="BX83" si="508">IF(BS83="","",IF(BS83="SKIP","",IF(BS83&lt;2,"",BP83)))</f>
        <v/>
      </c>
      <c r="BY83" s="961" t="str">
        <f t="shared" ref="BY83" si="509">IF(BU83="","",IF(BU83&lt;8.85,BQ83,""))</f>
        <v/>
      </c>
    </row>
    <row r="84" spans="1:77" ht="15.75" thickBot="1">
      <c r="A84" s="1096" t="s">
        <v>308</v>
      </c>
      <c r="B84" s="1096" t="s">
        <v>459</v>
      </c>
      <c r="C84" s="1136"/>
      <c r="D84" s="1106" t="str">
        <f t="shared" si="427"/>
        <v>GKAWB-71</v>
      </c>
      <c r="E84" s="1107" t="str">
        <f>VLOOKUP($A84,'OP Info'!$C$156:$H$162,4,FALSE)</f>
        <v>G-2200TU</v>
      </c>
      <c r="F84" s="1108">
        <f>VLOOKUP($A84,'OP Info'!$C$156:$H$162,3,FALSE)</f>
        <v>1000</v>
      </c>
      <c r="G84" s="1109">
        <f t="shared" si="428"/>
        <v>1.5</v>
      </c>
      <c r="H84" s="1110">
        <f t="shared" si="429"/>
        <v>0.2</v>
      </c>
      <c r="I84" s="1111">
        <f t="shared" si="430"/>
        <v>1</v>
      </c>
      <c r="J84" s="1071"/>
      <c r="K84" s="1071"/>
      <c r="L84" s="1072"/>
      <c r="M84" s="1073"/>
      <c r="N84" s="1114" t="str">
        <f t="shared" si="431"/>
        <v/>
      </c>
      <c r="O84" s="962" t="str">
        <f t="shared" si="432"/>
        <v/>
      </c>
      <c r="P84" s="962" t="str">
        <f t="shared" si="433"/>
        <v/>
      </c>
      <c r="Q84" s="962" t="str">
        <f t="shared" si="434"/>
        <v/>
      </c>
      <c r="R84" s="1136"/>
      <c r="S84" s="1106" t="str">
        <f t="shared" si="435"/>
        <v>GKAWB-71</v>
      </c>
      <c r="T84" s="1107" t="str">
        <f t="shared" si="436"/>
        <v>G-2200TU</v>
      </c>
      <c r="U84" s="1116">
        <f t="shared" si="437"/>
        <v>1000</v>
      </c>
      <c r="V84" s="1109">
        <f t="shared" si="438"/>
        <v>1.5</v>
      </c>
      <c r="W84" s="1110">
        <f t="shared" si="439"/>
        <v>0.2</v>
      </c>
      <c r="X84" s="1111">
        <f t="shared" si="440"/>
        <v>1</v>
      </c>
      <c r="Y84" s="1071"/>
      <c r="Z84" s="1071"/>
      <c r="AA84" s="1072"/>
      <c r="AB84" s="1073"/>
      <c r="AC84" s="1114" t="str">
        <f t="shared" si="441"/>
        <v/>
      </c>
      <c r="AD84" s="962" t="str">
        <f t="shared" si="442"/>
        <v/>
      </c>
      <c r="AE84" s="962" t="str">
        <f t="shared" si="443"/>
        <v/>
      </c>
      <c r="AF84" s="962" t="str">
        <f t="shared" si="444"/>
        <v/>
      </c>
      <c r="AG84" s="1136"/>
      <c r="AH84" s="1106" t="str">
        <f t="shared" si="445"/>
        <v>GKAWB-71</v>
      </c>
      <c r="AI84" s="1107" t="str">
        <f t="shared" si="446"/>
        <v>G-2200TU</v>
      </c>
      <c r="AJ84" s="1116">
        <f t="shared" si="447"/>
        <v>1000</v>
      </c>
      <c r="AK84" s="1109">
        <f t="shared" si="448"/>
        <v>1.5</v>
      </c>
      <c r="AL84" s="1110">
        <f t="shared" si="449"/>
        <v>0.2</v>
      </c>
      <c r="AM84" s="1111">
        <f t="shared" si="450"/>
        <v>1</v>
      </c>
      <c r="AN84" s="1071"/>
      <c r="AO84" s="1071"/>
      <c r="AP84" s="1072"/>
      <c r="AQ84" s="1073"/>
      <c r="AR84" s="1114" t="str">
        <f t="shared" si="451"/>
        <v/>
      </c>
      <c r="AS84" s="962" t="str">
        <f t="shared" si="452"/>
        <v/>
      </c>
      <c r="AT84" s="962" t="str">
        <f t="shared" si="453"/>
        <v/>
      </c>
      <c r="AU84" s="962" t="str">
        <f t="shared" si="454"/>
        <v/>
      </c>
      <c r="AV84" s="1136"/>
      <c r="AW84" s="1106" t="str">
        <f t="shared" si="455"/>
        <v>GKAWB-71</v>
      </c>
      <c r="AX84" s="1107" t="str">
        <f t="shared" si="456"/>
        <v>G-2200TU</v>
      </c>
      <c r="AY84" s="1116">
        <f t="shared" si="457"/>
        <v>1000</v>
      </c>
      <c r="AZ84" s="1109">
        <f t="shared" si="458"/>
        <v>1.5</v>
      </c>
      <c r="BA84" s="1110">
        <f t="shared" si="459"/>
        <v>0.2</v>
      </c>
      <c r="BB84" s="1111">
        <f t="shared" si="460"/>
        <v>1</v>
      </c>
      <c r="BC84" s="1071"/>
      <c r="BD84" s="1071"/>
      <c r="BE84" s="1072"/>
      <c r="BF84" s="1113"/>
      <c r="BG84" s="1114" t="str">
        <f t="shared" si="461"/>
        <v/>
      </c>
      <c r="BH84" s="962" t="str">
        <f t="shared" si="462"/>
        <v/>
      </c>
      <c r="BI84" s="962" t="str">
        <f t="shared" si="463"/>
        <v/>
      </c>
      <c r="BJ84" s="962" t="str">
        <f t="shared" si="464"/>
        <v/>
      </c>
      <c r="BK84" s="1136"/>
      <c r="BL84" s="1106" t="str">
        <f t="shared" si="465"/>
        <v>GKAWB-71</v>
      </c>
      <c r="BM84" s="1107" t="str">
        <f t="shared" si="466"/>
        <v>G-2200TU</v>
      </c>
      <c r="BN84" s="1116">
        <f t="shared" si="467"/>
        <v>1000</v>
      </c>
      <c r="BO84" s="1109">
        <f t="shared" si="468"/>
        <v>1.5</v>
      </c>
      <c r="BP84" s="1110">
        <f t="shared" si="469"/>
        <v>0.2</v>
      </c>
      <c r="BQ84" s="1111">
        <f t="shared" si="470"/>
        <v>1</v>
      </c>
      <c r="BR84" s="1071"/>
      <c r="BS84" s="1071"/>
      <c r="BT84" s="1072"/>
      <c r="BU84" s="1113"/>
      <c r="BV84" s="1114" t="str">
        <f t="shared" si="471"/>
        <v/>
      </c>
      <c r="BW84" s="962" t="str">
        <f t="shared" si="472"/>
        <v/>
      </c>
      <c r="BX84" s="962" t="str">
        <f t="shared" si="473"/>
        <v/>
      </c>
      <c r="BY84" s="963" t="str">
        <f t="shared" si="474"/>
        <v/>
      </c>
    </row>
    <row r="85" spans="1:77" ht="15.75">
      <c r="E85" s="389"/>
      <c r="I85" s="1296"/>
      <c r="J85" s="1296"/>
      <c r="K85" s="1296"/>
      <c r="L85" s="1296"/>
      <c r="M85" s="1296"/>
      <c r="N85" s="1297"/>
      <c r="O85" s="950">
        <f>SUM(O81:O84)</f>
        <v>0</v>
      </c>
      <c r="P85" s="950">
        <f>SUM(P81:P84)</f>
        <v>0</v>
      </c>
      <c r="Q85" s="950">
        <f>SUM(Q81:Q84)</f>
        <v>0</v>
      </c>
      <c r="X85" s="1296" t="s">
        <v>469</v>
      </c>
      <c r="Y85" s="1296"/>
      <c r="Z85" s="1296"/>
      <c r="AA85" s="1296"/>
      <c r="AB85" s="1296"/>
      <c r="AC85" s="1297"/>
      <c r="AD85" s="950">
        <f>SUM(AD81:AD84)</f>
        <v>0</v>
      </c>
      <c r="AE85" s="950">
        <f>SUM(AE81:AE84)</f>
        <v>0</v>
      </c>
      <c r="AF85" s="950">
        <f>SUM(AF81:AF84)</f>
        <v>0</v>
      </c>
      <c r="AM85" s="1296" t="s">
        <v>469</v>
      </c>
      <c r="AN85" s="1296"/>
      <c r="AO85" s="1296"/>
      <c r="AP85" s="1296"/>
      <c r="AQ85" s="1296"/>
      <c r="AR85" s="1297"/>
      <c r="AS85" s="950">
        <f>SUM(AS81:AS84)</f>
        <v>0</v>
      </c>
      <c r="AT85" s="950">
        <f>SUM(AT81:AT84)</f>
        <v>0</v>
      </c>
      <c r="AU85" s="950">
        <f>SUM(AU81:AU84)</f>
        <v>0</v>
      </c>
      <c r="BB85" s="1296" t="s">
        <v>469</v>
      </c>
      <c r="BC85" s="1296"/>
      <c r="BD85" s="1296"/>
      <c r="BE85" s="1296"/>
      <c r="BF85" s="1296"/>
      <c r="BG85" s="1297"/>
      <c r="BH85" s="950">
        <f>SUM(BH81:BH84)</f>
        <v>0</v>
      </c>
      <c r="BI85" s="950">
        <f>SUM(BI81:BI84)</f>
        <v>0</v>
      </c>
      <c r="BJ85" s="950">
        <f>SUM(BJ81:BJ84)</f>
        <v>0</v>
      </c>
      <c r="BQ85" s="1296" t="s">
        <v>469</v>
      </c>
      <c r="BR85" s="1296"/>
      <c r="BS85" s="1296"/>
      <c r="BT85" s="1296"/>
      <c r="BU85" s="1296"/>
      <c r="BV85" s="1297"/>
      <c r="BW85" s="950">
        <f>SUM(BW81:BW84)</f>
        <v>0</v>
      </c>
      <c r="BX85" s="950">
        <f>SUM(BX81:BX84)</f>
        <v>0</v>
      </c>
      <c r="BY85" s="950">
        <f>SUM(BY81:BY84)</f>
        <v>0</v>
      </c>
    </row>
    <row r="86" spans="1:77" ht="15.75">
      <c r="C86" s="370"/>
      <c r="D86" s="98"/>
      <c r="E86" s="98"/>
      <c r="F86" s="98"/>
      <c r="G86" s="98"/>
      <c r="H86" s="98"/>
      <c r="I86" s="98"/>
      <c r="J86" s="949"/>
      <c r="K86" s="949"/>
      <c r="L86" s="949"/>
      <c r="M86" s="949"/>
      <c r="N86" s="949"/>
      <c r="O86" s="967"/>
      <c r="P86" s="967"/>
      <c r="Q86" s="967"/>
      <c r="R86" s="98"/>
      <c r="S86" s="98"/>
      <c r="T86" s="98"/>
      <c r="U86" s="98"/>
      <c r="V86" s="98"/>
      <c r="W86" s="98"/>
      <c r="X86" s="98"/>
      <c r="Y86" s="949"/>
      <c r="Z86" s="949"/>
      <c r="AA86" s="949"/>
      <c r="AB86" s="949"/>
      <c r="AC86" s="949"/>
      <c r="AD86" s="967"/>
      <c r="AE86" s="967"/>
      <c r="AF86" s="967"/>
      <c r="AG86" s="98"/>
      <c r="AH86" s="98"/>
      <c r="AI86" s="98"/>
      <c r="AJ86" s="98"/>
      <c r="AK86" s="98"/>
      <c r="AL86" s="98"/>
      <c r="AM86" s="98"/>
      <c r="AN86" s="949"/>
      <c r="AO86" s="949"/>
      <c r="AP86" s="949"/>
      <c r="AQ86" s="949"/>
      <c r="AR86" s="949"/>
      <c r="AS86" s="967"/>
      <c r="AT86" s="967"/>
      <c r="AU86" s="967"/>
      <c r="AV86" s="98"/>
      <c r="AW86" s="98"/>
      <c r="AX86" s="98"/>
      <c r="AY86" s="98"/>
      <c r="AZ86" s="98"/>
      <c r="BA86" s="98"/>
      <c r="BB86" s="98"/>
      <c r="BC86" s="949"/>
      <c r="BD86" s="949"/>
      <c r="BE86" s="949"/>
      <c r="BF86" s="949"/>
      <c r="BG86" s="949"/>
      <c r="BH86" s="967"/>
      <c r="BI86" s="967"/>
      <c r="BJ86" s="967"/>
      <c r="BK86" s="98"/>
      <c r="BL86" s="98"/>
      <c r="BM86" s="98"/>
      <c r="BN86" s="98"/>
      <c r="BO86" s="98"/>
      <c r="BP86" s="98"/>
      <c r="BQ86" s="98"/>
      <c r="BR86" s="949"/>
      <c r="BS86" s="949"/>
      <c r="BT86" s="949"/>
      <c r="BU86" s="949"/>
      <c r="BV86" s="949"/>
      <c r="BW86" s="967"/>
      <c r="BX86" s="967"/>
      <c r="BY86" s="967"/>
    </row>
    <row r="87" spans="1:77"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391"/>
      <c r="N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391"/>
      <c r="AC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391"/>
      <c r="AR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391"/>
      <c r="BG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391"/>
      <c r="BV87" s="98"/>
    </row>
    <row r="88" spans="1:77" ht="18.75">
      <c r="C88" s="98"/>
      <c r="D88" s="98"/>
      <c r="E88" s="98"/>
      <c r="F88" s="98"/>
      <c r="G88" s="98"/>
      <c r="H88" s="98"/>
      <c r="I88" s="1298" t="s">
        <v>470</v>
      </c>
      <c r="J88" s="1298"/>
      <c r="K88" s="1298"/>
      <c r="L88" s="1298"/>
      <c r="M88" s="1298"/>
      <c r="N88" s="1299"/>
      <c r="O88" s="534">
        <f>SUM(O33,O53,O60,O67,O78)</f>
        <v>0</v>
      </c>
      <c r="P88" s="534">
        <f>SUM(P33,P53,P60,P67,P78)</f>
        <v>0</v>
      </c>
      <c r="Q88" s="534">
        <f>SUM(Q33,Q53,Q60,Q67,Q78)</f>
        <v>0</v>
      </c>
      <c r="R88" s="98"/>
      <c r="S88" s="98"/>
      <c r="T88" s="98"/>
      <c r="U88" s="98"/>
      <c r="V88" s="98"/>
      <c r="W88" s="98"/>
      <c r="X88" s="1300" t="s">
        <v>470</v>
      </c>
      <c r="Y88" s="1300"/>
      <c r="Z88" s="1300"/>
      <c r="AA88" s="1300"/>
      <c r="AB88" s="1300"/>
      <c r="AC88" s="1301"/>
      <c r="AD88" s="534">
        <f>SUM(AD33,AD53,AD60,AD67,AD78)</f>
        <v>0</v>
      </c>
      <c r="AE88" s="534">
        <f>SUM(AE33,AE53,AE60,AE67,AE78)</f>
        <v>0</v>
      </c>
      <c r="AF88" s="534">
        <f>SUM(AF33,AF53,AF60,AF67,AF78)</f>
        <v>0</v>
      </c>
      <c r="AG88" s="98"/>
      <c r="AH88" s="98"/>
      <c r="AI88" s="98"/>
      <c r="AJ88" s="98"/>
      <c r="AK88" s="98"/>
      <c r="AL88" s="98"/>
      <c r="AM88" s="1300" t="s">
        <v>470</v>
      </c>
      <c r="AN88" s="1300"/>
      <c r="AO88" s="1300"/>
      <c r="AP88" s="1300"/>
      <c r="AQ88" s="1300"/>
      <c r="AR88" s="1301"/>
      <c r="AS88" s="534">
        <f>SUM(AS33,AS53,AS60,AS67,AS78)</f>
        <v>0</v>
      </c>
      <c r="AT88" s="534">
        <f>SUM(AT33,AT53,AT60,AT67,AT78)</f>
        <v>0</v>
      </c>
      <c r="AU88" s="534">
        <f>SUM(AU33,AU53,AU60,AU67,AU78)</f>
        <v>0</v>
      </c>
      <c r="AV88" s="98"/>
      <c r="AW88" s="98"/>
      <c r="AX88" s="98"/>
      <c r="AY88" s="98"/>
      <c r="AZ88" s="98"/>
      <c r="BA88" s="98"/>
      <c r="BB88" s="1300" t="s">
        <v>470</v>
      </c>
      <c r="BC88" s="1300"/>
      <c r="BD88" s="1300"/>
      <c r="BE88" s="1300"/>
      <c r="BF88" s="1300"/>
      <c r="BG88" s="1301"/>
      <c r="BH88" s="534">
        <f>SUM(BH33,BH53,BH60,BH67,BH78)</f>
        <v>0</v>
      </c>
      <c r="BI88" s="534">
        <f>SUM(BI33,BI53,BI60,BI67,BI78)</f>
        <v>0</v>
      </c>
      <c r="BJ88" s="534">
        <f>SUM(BJ33,BJ53,BJ60,BJ67,BJ78)</f>
        <v>0</v>
      </c>
      <c r="BK88" s="98"/>
      <c r="BL88" s="98"/>
      <c r="BM88" s="98"/>
      <c r="BN88" s="98"/>
      <c r="BO88" s="98"/>
      <c r="BP88" s="98"/>
      <c r="BQ88" s="1300" t="s">
        <v>470</v>
      </c>
      <c r="BR88" s="1300"/>
      <c r="BS88" s="1300"/>
      <c r="BT88" s="1300"/>
      <c r="BU88" s="1300"/>
      <c r="BV88" s="1301"/>
      <c r="BW88" s="534">
        <f>SUM(BW33,BW53,BW60,BW67,BW78,BW85)</f>
        <v>0</v>
      </c>
      <c r="BX88" s="534">
        <f t="shared" ref="BX88:BY88" si="510">SUM(BX33,BX53,BX60,BX67,BX78,BX85)</f>
        <v>0</v>
      </c>
      <c r="BY88" s="534">
        <f t="shared" si="510"/>
        <v>0</v>
      </c>
    </row>
    <row r="89" spans="1:77" ht="15.75" thickBot="1"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391"/>
      <c r="N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391"/>
      <c r="AC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391"/>
      <c r="AR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391"/>
      <c r="BG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391"/>
      <c r="BV89" s="98"/>
    </row>
    <row r="90" spans="1:77">
      <c r="C90" s="581" t="s">
        <v>471</v>
      </c>
      <c r="D90" s="832" t="s">
        <v>451</v>
      </c>
      <c r="E90" s="340" t="s">
        <v>452</v>
      </c>
      <c r="F90" s="831" t="s">
        <v>472</v>
      </c>
      <c r="R90" s="581" t="s">
        <v>471</v>
      </c>
      <c r="S90" s="832" t="s">
        <v>451</v>
      </c>
      <c r="T90" s="340" t="s">
        <v>452</v>
      </c>
      <c r="U90" s="831" t="s">
        <v>472</v>
      </c>
      <c r="AG90" s="581" t="s">
        <v>471</v>
      </c>
      <c r="AH90" s="832" t="s">
        <v>451</v>
      </c>
      <c r="AI90" s="340" t="s">
        <v>452</v>
      </c>
      <c r="AJ90" s="831" t="s">
        <v>472</v>
      </c>
      <c r="AV90" s="581" t="s">
        <v>471</v>
      </c>
      <c r="AW90" s="832" t="s">
        <v>451</v>
      </c>
      <c r="AX90" s="340" t="s">
        <v>452</v>
      </c>
      <c r="AY90" s="831" t="s">
        <v>472</v>
      </c>
      <c r="BK90" s="581" t="s">
        <v>471</v>
      </c>
      <c r="BL90" s="832" t="s">
        <v>451</v>
      </c>
      <c r="BM90" s="340" t="s">
        <v>452</v>
      </c>
      <c r="BN90" s="831" t="s">
        <v>472</v>
      </c>
    </row>
    <row r="91" spans="1:77">
      <c r="C91" s="835" t="s">
        <v>30</v>
      </c>
      <c r="D91" s="833"/>
      <c r="E91" s="362"/>
      <c r="F91" s="363"/>
      <c r="R91" s="835" t="s">
        <v>30</v>
      </c>
      <c r="S91" s="833"/>
      <c r="T91" s="362"/>
      <c r="U91" s="363"/>
      <c r="AG91" s="835" t="s">
        <v>30</v>
      </c>
      <c r="AH91" s="833"/>
      <c r="AI91" s="362"/>
      <c r="AJ91" s="363"/>
      <c r="AV91" s="835" t="s">
        <v>30</v>
      </c>
      <c r="AW91" s="833"/>
      <c r="AX91" s="362"/>
      <c r="AY91" s="363"/>
      <c r="BK91" s="835" t="s">
        <v>30</v>
      </c>
      <c r="BL91" s="833"/>
      <c r="BM91" s="362"/>
      <c r="BN91" s="363"/>
    </row>
    <row r="92" spans="1:77">
      <c r="C92" s="836" t="s">
        <v>254</v>
      </c>
      <c r="D92" s="834"/>
      <c r="E92" s="497"/>
      <c r="F92" s="511"/>
      <c r="R92" s="836" t="s">
        <v>254</v>
      </c>
      <c r="S92" s="834"/>
      <c r="T92" s="497"/>
      <c r="U92" s="511"/>
      <c r="AG92" s="836" t="s">
        <v>254</v>
      </c>
      <c r="AH92" s="834"/>
      <c r="AI92" s="497"/>
      <c r="AJ92" s="511"/>
      <c r="AV92" s="836" t="s">
        <v>254</v>
      </c>
      <c r="AW92" s="834"/>
      <c r="AX92" s="497"/>
      <c r="AY92" s="511"/>
      <c r="BK92" s="836" t="s">
        <v>254</v>
      </c>
      <c r="BL92" s="834"/>
      <c r="BM92" s="497"/>
      <c r="BN92" s="511"/>
    </row>
    <row r="93" spans="1:77">
      <c r="G93" t="s">
        <v>473</v>
      </c>
    </row>
    <row r="99" spans="3:70">
      <c r="C99" s="34" t="s">
        <v>474</v>
      </c>
    </row>
    <row r="100" spans="3:70">
      <c r="C100" t="s">
        <v>475</v>
      </c>
    </row>
    <row r="101" spans="3:70">
      <c r="C101" t="s">
        <v>476</v>
      </c>
    </row>
    <row r="102" spans="3:70">
      <c r="C102" t="s">
        <v>477</v>
      </c>
    </row>
    <row r="103" spans="3:70">
      <c r="C103" t="s">
        <v>478</v>
      </c>
    </row>
    <row r="104" spans="3:70">
      <c r="C104" t="s">
        <v>479</v>
      </c>
      <c r="F104" s="586">
        <v>46020</v>
      </c>
      <c r="G104" s="586"/>
      <c r="H104" s="587">
        <f>F104</f>
        <v>46020</v>
      </c>
      <c r="I104" s="587"/>
      <c r="J104" s="587"/>
      <c r="U104" s="586">
        <f>$F$104</f>
        <v>46020</v>
      </c>
      <c r="V104" s="586"/>
      <c r="W104" s="587">
        <f>U104</f>
        <v>46020</v>
      </c>
      <c r="X104" s="587"/>
      <c r="Y104" s="587"/>
      <c r="AJ104" s="586">
        <f>$F$104</f>
        <v>46020</v>
      </c>
      <c r="AK104" s="586"/>
      <c r="AL104" s="587">
        <f>AJ104</f>
        <v>46020</v>
      </c>
      <c r="AM104" s="587"/>
      <c r="AN104" s="587"/>
      <c r="AY104" s="586">
        <f>$F$104</f>
        <v>46020</v>
      </c>
      <c r="AZ104" s="586"/>
      <c r="BA104" s="587">
        <f>AY104</f>
        <v>46020</v>
      </c>
      <c r="BB104" s="587"/>
      <c r="BC104" s="587"/>
      <c r="BN104" s="586">
        <f>$F$104</f>
        <v>46020</v>
      </c>
      <c r="BO104" s="586"/>
      <c r="BP104" s="587">
        <f>BN104</f>
        <v>46020</v>
      </c>
      <c r="BQ104" s="587"/>
      <c r="BR104" s="587"/>
    </row>
    <row r="105" spans="3:70">
      <c r="F105" s="586">
        <f>C3</f>
        <v>46300</v>
      </c>
      <c r="G105" s="586"/>
      <c r="H105" s="587">
        <f>F105</f>
        <v>46300</v>
      </c>
      <c r="I105" s="587"/>
      <c r="J105" s="587"/>
      <c r="U105" s="586">
        <f>R3</f>
        <v>46307</v>
      </c>
      <c r="V105" s="586"/>
      <c r="W105" s="587">
        <f>U105</f>
        <v>46307</v>
      </c>
      <c r="X105" s="587"/>
      <c r="Y105" s="587"/>
      <c r="AJ105" s="586">
        <f>AG3</f>
        <v>46314</v>
      </c>
      <c r="AK105" s="586"/>
      <c r="AL105" s="587">
        <f>AJ105</f>
        <v>46314</v>
      </c>
      <c r="AM105" s="587"/>
      <c r="AN105" s="587"/>
      <c r="AY105" s="586">
        <f>AV3</f>
        <v>46321</v>
      </c>
      <c r="AZ105" s="586"/>
      <c r="BA105" s="587">
        <f>AY105</f>
        <v>46321</v>
      </c>
      <c r="BB105" s="587"/>
      <c r="BC105" s="587"/>
      <c r="BN105" s="586">
        <f>BK3</f>
        <v>46328</v>
      </c>
      <c r="BO105" s="586"/>
      <c r="BP105" s="587">
        <f>BN105</f>
        <v>46328</v>
      </c>
      <c r="BQ105" s="587"/>
      <c r="BR105" s="587"/>
    </row>
    <row r="107" spans="3:70">
      <c r="G107">
        <f>F105-F104</f>
        <v>280</v>
      </c>
      <c r="H107" s="590" t="s">
        <v>480</v>
      </c>
      <c r="I107" s="590"/>
      <c r="V107">
        <f>U105-U104</f>
        <v>287</v>
      </c>
      <c r="W107" s="590" t="s">
        <v>480</v>
      </c>
      <c r="X107" s="590"/>
      <c r="AK107">
        <f>AJ105-AJ104</f>
        <v>294</v>
      </c>
      <c r="AL107" s="590" t="s">
        <v>480</v>
      </c>
      <c r="AM107" s="590"/>
      <c r="AZ107">
        <f>AY105-AY104</f>
        <v>301</v>
      </c>
      <c r="BA107" s="590" t="s">
        <v>480</v>
      </c>
      <c r="BB107" s="590"/>
      <c r="BO107">
        <f>BN105-BN104</f>
        <v>308</v>
      </c>
      <c r="BP107" s="590" t="s">
        <v>480</v>
      </c>
      <c r="BQ107" s="590"/>
    </row>
    <row r="108" spans="3:70">
      <c r="G108">
        <f>G107/7</f>
        <v>40</v>
      </c>
      <c r="H108" s="590" t="s">
        <v>481</v>
      </c>
      <c r="I108" s="590"/>
      <c r="V108">
        <f>V107/7</f>
        <v>41</v>
      </c>
      <c r="W108" s="590" t="s">
        <v>481</v>
      </c>
      <c r="X108" s="590"/>
      <c r="AK108">
        <f>AK107/7</f>
        <v>42</v>
      </c>
      <c r="AL108" s="590" t="s">
        <v>481</v>
      </c>
      <c r="AM108" s="590"/>
      <c r="AZ108">
        <f>AZ107/7</f>
        <v>43</v>
      </c>
      <c r="BA108" s="590" t="s">
        <v>481</v>
      </c>
      <c r="BB108" s="590"/>
      <c r="BO108">
        <f>BO107/7</f>
        <v>44</v>
      </c>
      <c r="BP108" s="590" t="s">
        <v>481</v>
      </c>
      <c r="BQ108" s="590"/>
    </row>
  </sheetData>
  <mergeCells count="46">
    <mergeCell ref="AV1:BJ1"/>
    <mergeCell ref="BK1:BY1"/>
    <mergeCell ref="BU2:BV2"/>
    <mergeCell ref="BF2:BG2"/>
    <mergeCell ref="AQ2:AR2"/>
    <mergeCell ref="A1:B1"/>
    <mergeCell ref="AN33:AR33"/>
    <mergeCell ref="Y33:AC33"/>
    <mergeCell ref="J78:N78"/>
    <mergeCell ref="J67:N67"/>
    <mergeCell ref="J60:N60"/>
    <mergeCell ref="J53:N53"/>
    <mergeCell ref="J33:N33"/>
    <mergeCell ref="C1:Q1"/>
    <mergeCell ref="R1:AF1"/>
    <mergeCell ref="AG1:AU1"/>
    <mergeCell ref="AB2:AC2"/>
    <mergeCell ref="M2:N2"/>
    <mergeCell ref="AN67:AR67"/>
    <mergeCell ref="AN60:AR60"/>
    <mergeCell ref="AN53:AR53"/>
    <mergeCell ref="Y67:AC67"/>
    <mergeCell ref="Y60:AC60"/>
    <mergeCell ref="Y53:AC53"/>
    <mergeCell ref="BQ85:BV85"/>
    <mergeCell ref="BQ88:BV88"/>
    <mergeCell ref="BR78:BV78"/>
    <mergeCell ref="BC33:BG33"/>
    <mergeCell ref="BR33:BV33"/>
    <mergeCell ref="BC67:BG67"/>
    <mergeCell ref="BC60:BG60"/>
    <mergeCell ref="BC53:BG53"/>
    <mergeCell ref="BR53:BV53"/>
    <mergeCell ref="BR60:BV60"/>
    <mergeCell ref="BR67:BV67"/>
    <mergeCell ref="I85:N85"/>
    <mergeCell ref="I88:N88"/>
    <mergeCell ref="X88:AC88"/>
    <mergeCell ref="X85:AC85"/>
    <mergeCell ref="BC78:BG78"/>
    <mergeCell ref="BB85:BG85"/>
    <mergeCell ref="BB88:BG88"/>
    <mergeCell ref="AN78:AR78"/>
    <mergeCell ref="AM85:AR85"/>
    <mergeCell ref="AM88:AR88"/>
    <mergeCell ref="Y78:AC78"/>
  </mergeCells>
  <conditionalFormatting sqref="J4:J31">
    <cfRule type="cellIs" dxfId="1011" priority="239" operator="greaterThanOrEqual">
      <formula>3</formula>
    </cfRule>
  </conditionalFormatting>
  <conditionalFormatting sqref="J36:J51">
    <cfRule type="cellIs" dxfId="1010" priority="233" operator="greaterThanOrEqual">
      <formula>3</formula>
    </cfRule>
  </conditionalFormatting>
  <conditionalFormatting sqref="J52">
    <cfRule type="cellIs" dxfId="1009" priority="69" operator="greaterThanOrEqual">
      <formula>3</formula>
    </cfRule>
    <cfRule type="containsText" dxfId="1008" priority="68" stopIfTrue="1" operator="containsText" text="SKIP">
      <formula>NOT(ISERROR(SEARCH("SKIP",J52)))</formula>
    </cfRule>
  </conditionalFormatting>
  <conditionalFormatting sqref="J56:J58">
    <cfRule type="cellIs" dxfId="1007" priority="230" operator="greaterThanOrEqual">
      <formula>3</formula>
    </cfRule>
  </conditionalFormatting>
  <conditionalFormatting sqref="J59">
    <cfRule type="cellIs" dxfId="1006" priority="63" operator="greaterThanOrEqual">
      <formula>3</formula>
    </cfRule>
    <cfRule type="containsText" dxfId="1005" priority="62" stopIfTrue="1" operator="containsText" text="SKIP">
      <formula>NOT(ISERROR(SEARCH("SKIP",J59)))</formula>
    </cfRule>
  </conditionalFormatting>
  <conditionalFormatting sqref="J63:J65">
    <cfRule type="cellIs" dxfId="1004" priority="227" operator="greaterThanOrEqual">
      <formula>3</formula>
    </cfRule>
  </conditionalFormatting>
  <conditionalFormatting sqref="J66">
    <cfRule type="cellIs" dxfId="1003" priority="57" operator="greaterThanOrEqual">
      <formula>3</formula>
    </cfRule>
    <cfRule type="containsText" dxfId="1002" priority="56" stopIfTrue="1" operator="containsText" text="SKIP">
      <formula>NOT(ISERROR(SEARCH("SKIP",J66)))</formula>
    </cfRule>
  </conditionalFormatting>
  <conditionalFormatting sqref="J70:J76">
    <cfRule type="cellIs" dxfId="1001" priority="224" operator="greaterThanOrEqual">
      <formula>3</formula>
    </cfRule>
  </conditionalFormatting>
  <conditionalFormatting sqref="J77">
    <cfRule type="cellIs" dxfId="1000" priority="47" operator="greaterThanOrEqual">
      <formula>3</formula>
    </cfRule>
    <cfRule type="containsText" dxfId="999" priority="46" stopIfTrue="1" operator="containsText" text="SKIP">
      <formula>NOT(ISERROR(SEARCH("SKIP",J77)))</formula>
    </cfRule>
  </conditionalFormatting>
  <conditionalFormatting sqref="J81:J84">
    <cfRule type="cellIs" dxfId="998" priority="45" operator="greaterThanOrEqual">
      <formula>3</formula>
    </cfRule>
    <cfRule type="containsText" dxfId="997" priority="44" stopIfTrue="1" operator="containsText" text="SKIP">
      <formula>NOT(ISERROR(SEARCH("SKIP",J81)))</formula>
    </cfRule>
  </conditionalFormatting>
  <conditionalFormatting sqref="J4:K31">
    <cfRule type="containsBlanks" dxfId="996" priority="234" stopIfTrue="1">
      <formula>LEN(TRIM(J4))=0</formula>
    </cfRule>
    <cfRule type="containsText" dxfId="995" priority="235" stopIfTrue="1" operator="containsText" text="SKIP">
      <formula>NOT(ISERROR(SEARCH("SKIP",J4)))</formula>
    </cfRule>
  </conditionalFormatting>
  <conditionalFormatting sqref="J32:K32">
    <cfRule type="cellIs" dxfId="994" priority="71" operator="greaterThanOrEqual">
      <formula>2</formula>
    </cfRule>
  </conditionalFormatting>
  <conditionalFormatting sqref="J36:K51">
    <cfRule type="containsBlanks" dxfId="993" priority="216" stopIfTrue="1">
      <formula>LEN(TRIM(J36))=0</formula>
    </cfRule>
    <cfRule type="containsText" dxfId="992" priority="217" stopIfTrue="1" operator="containsText" text="SKIP">
      <formula>NOT(ISERROR(SEARCH("SKIP",J36)))</formula>
    </cfRule>
  </conditionalFormatting>
  <conditionalFormatting sqref="J56:K58">
    <cfRule type="containsBlanks" dxfId="991" priority="213" stopIfTrue="1">
      <formula>LEN(TRIM(J56))=0</formula>
    </cfRule>
    <cfRule type="containsText" dxfId="990" priority="214" stopIfTrue="1" operator="containsText" text="SKIP">
      <formula>NOT(ISERROR(SEARCH("SKIP",J56)))</formula>
    </cfRule>
  </conditionalFormatting>
  <conditionalFormatting sqref="J63:K65">
    <cfRule type="containsText" dxfId="989" priority="211" stopIfTrue="1" operator="containsText" text="SKIP">
      <formula>NOT(ISERROR(SEARCH("SKIP",J63)))</formula>
    </cfRule>
    <cfRule type="containsBlanks" dxfId="988" priority="210" stopIfTrue="1">
      <formula>LEN(TRIM(J63))=0</formula>
    </cfRule>
  </conditionalFormatting>
  <conditionalFormatting sqref="J70:K76">
    <cfRule type="containsText" dxfId="987" priority="205" stopIfTrue="1" operator="containsText" text="SKIP">
      <formula>NOT(ISERROR(SEARCH("SKIP",J70)))</formula>
    </cfRule>
    <cfRule type="containsBlanks" dxfId="986" priority="204" stopIfTrue="1">
      <formula>LEN(TRIM(J70))=0</formula>
    </cfRule>
  </conditionalFormatting>
  <conditionalFormatting sqref="K4:K31">
    <cfRule type="cellIs" dxfId="985" priority="236" operator="greaterThanOrEqual">
      <formula>2</formula>
    </cfRule>
  </conditionalFormatting>
  <conditionalFormatting sqref="K36:K51">
    <cfRule type="cellIs" dxfId="984" priority="218" operator="greaterThanOrEqual">
      <formula>2</formula>
    </cfRule>
  </conditionalFormatting>
  <conditionalFormatting sqref="K52">
    <cfRule type="cellIs" dxfId="983" priority="19" operator="greaterThanOrEqual">
      <formula>2</formula>
    </cfRule>
  </conditionalFormatting>
  <conditionalFormatting sqref="K56:K58">
    <cfRule type="cellIs" dxfId="982" priority="215" operator="greaterThanOrEqual">
      <formula>2</formula>
    </cfRule>
  </conditionalFormatting>
  <conditionalFormatting sqref="K63:K65">
    <cfRule type="cellIs" dxfId="981" priority="212" operator="greaterThanOrEqual">
      <formula>2</formula>
    </cfRule>
  </conditionalFormatting>
  <conditionalFormatting sqref="K66 Z66 AO66 K77 Z77 AO77 K81:K84 Z81:Z84 AO81:AO84">
    <cfRule type="cellIs" dxfId="980" priority="17" operator="greaterThanOrEqual">
      <formula>2</formula>
    </cfRule>
  </conditionalFormatting>
  <conditionalFormatting sqref="K70:K76">
    <cfRule type="cellIs" dxfId="979" priority="206" operator="greaterThanOrEqual">
      <formula>2</formula>
    </cfRule>
  </conditionalFormatting>
  <conditionalFormatting sqref="M4:M31">
    <cfRule type="cellIs" dxfId="978" priority="16" operator="lessThan">
      <formula>8.85</formula>
    </cfRule>
    <cfRule type="containsBlanks" dxfId="977" priority="15" stopIfTrue="1">
      <formula>LEN(TRIM(M4))=0</formula>
    </cfRule>
  </conditionalFormatting>
  <conditionalFormatting sqref="M32">
    <cfRule type="containsBlanks" dxfId="976" priority="13">
      <formula>LEN(TRIM(M32))=0</formula>
    </cfRule>
    <cfRule type="cellIs" dxfId="975" priority="14" operator="lessThan">
      <formula>8.85</formula>
    </cfRule>
  </conditionalFormatting>
  <conditionalFormatting sqref="M36:M51">
    <cfRule type="cellIs" dxfId="974" priority="12" operator="lessThan">
      <formula>8.85</formula>
    </cfRule>
    <cfRule type="containsBlanks" dxfId="973" priority="11" stopIfTrue="1">
      <formula>LEN(TRIM(M36))=0</formula>
    </cfRule>
  </conditionalFormatting>
  <conditionalFormatting sqref="M52 M59 M66 M77 M81:M84">
    <cfRule type="containsBlanks" dxfId="972" priority="7">
      <formula>LEN(TRIM(M52))=0</formula>
    </cfRule>
    <cfRule type="cellIs" dxfId="971" priority="8" operator="lessThan">
      <formula>8.85</formula>
    </cfRule>
  </conditionalFormatting>
  <conditionalFormatting sqref="M56:M58 M63:M65 M70:M76">
    <cfRule type="containsBlanks" dxfId="970" priority="9" stopIfTrue="1">
      <formula>LEN(TRIM(M56))=0</formula>
    </cfRule>
    <cfRule type="cellIs" dxfId="969" priority="10" operator="lessThan">
      <formula>8.85</formula>
    </cfRule>
  </conditionalFormatting>
  <conditionalFormatting sqref="Y4:Y31">
    <cfRule type="cellIs" dxfId="968" priority="203" operator="greaterThanOrEqual">
      <formula>3</formula>
    </cfRule>
  </conditionalFormatting>
  <conditionalFormatting sqref="Y32">
    <cfRule type="containsText" dxfId="967" priority="72" stopIfTrue="1" operator="containsText" text="SKIP">
      <formula>NOT(ISERROR(SEARCH("SKIP",Y32)))</formula>
    </cfRule>
    <cfRule type="cellIs" dxfId="966" priority="73" operator="greaterThanOrEqual">
      <formula>3</formula>
    </cfRule>
  </conditionalFormatting>
  <conditionalFormatting sqref="Y36:Y51">
    <cfRule type="cellIs" dxfId="965" priority="197" operator="greaterThanOrEqual">
      <formula>3</formula>
    </cfRule>
  </conditionalFormatting>
  <conditionalFormatting sqref="Y52">
    <cfRule type="containsText" dxfId="964" priority="66" stopIfTrue="1" operator="containsText" text="SKIP">
      <formula>NOT(ISERROR(SEARCH("SKIP",Y52)))</formula>
    </cfRule>
    <cfRule type="cellIs" dxfId="963" priority="67" operator="greaterThanOrEqual">
      <formula>3</formula>
    </cfRule>
  </conditionalFormatting>
  <conditionalFormatting sqref="Y56:Y58">
    <cfRule type="cellIs" dxfId="962" priority="191" operator="greaterThanOrEqual">
      <formula>3</formula>
    </cfRule>
  </conditionalFormatting>
  <conditionalFormatting sqref="Y59">
    <cfRule type="cellIs" dxfId="961" priority="61" operator="greaterThanOrEqual">
      <formula>3</formula>
    </cfRule>
    <cfRule type="containsText" dxfId="960" priority="60" stopIfTrue="1" operator="containsText" text="SKIP">
      <formula>NOT(ISERROR(SEARCH("SKIP",Y59)))</formula>
    </cfRule>
  </conditionalFormatting>
  <conditionalFormatting sqref="Y63:Y65">
    <cfRule type="cellIs" dxfId="959" priority="185" operator="greaterThanOrEqual">
      <formula>3</formula>
    </cfRule>
  </conditionalFormatting>
  <conditionalFormatting sqref="Y66">
    <cfRule type="containsText" dxfId="958" priority="54" stopIfTrue="1" operator="containsText" text="SKIP">
      <formula>NOT(ISERROR(SEARCH("SKIP",Y66)))</formula>
    </cfRule>
    <cfRule type="cellIs" dxfId="957" priority="55" operator="greaterThanOrEqual">
      <formula>3</formula>
    </cfRule>
  </conditionalFormatting>
  <conditionalFormatting sqref="Y70:Y76">
    <cfRule type="cellIs" dxfId="956" priority="182" operator="greaterThanOrEqual">
      <formula>3</formula>
    </cfRule>
  </conditionalFormatting>
  <conditionalFormatting sqref="Y77">
    <cfRule type="containsText" dxfId="955" priority="48" stopIfTrue="1" operator="containsText" text="SKIP">
      <formula>NOT(ISERROR(SEARCH("SKIP",Y77)))</formula>
    </cfRule>
    <cfRule type="cellIs" dxfId="954" priority="49" operator="greaterThanOrEqual">
      <formula>3</formula>
    </cfRule>
  </conditionalFormatting>
  <conditionalFormatting sqref="Y81:Y84">
    <cfRule type="cellIs" dxfId="953" priority="43" operator="greaterThanOrEqual">
      <formula>3</formula>
    </cfRule>
    <cfRule type="containsText" dxfId="952" priority="42" stopIfTrue="1" operator="containsText" text="SKIP">
      <formula>NOT(ISERROR(SEARCH("SKIP",Y81)))</formula>
    </cfRule>
  </conditionalFormatting>
  <conditionalFormatting sqref="Y4:Z31">
    <cfRule type="containsText" dxfId="951" priority="142" stopIfTrue="1" operator="containsText" text="SKIP">
      <formula>NOT(ISERROR(SEARCH("SKIP",Y4)))</formula>
    </cfRule>
    <cfRule type="containsBlanks" dxfId="950" priority="141" stopIfTrue="1">
      <formula>LEN(TRIM(Y4))=0</formula>
    </cfRule>
  </conditionalFormatting>
  <conditionalFormatting sqref="Y36:Z51">
    <cfRule type="containsText" dxfId="949" priority="136" stopIfTrue="1" operator="containsText" text="SKIP">
      <formula>NOT(ISERROR(SEARCH("SKIP",Y36)))</formula>
    </cfRule>
    <cfRule type="containsBlanks" dxfId="948" priority="135" stopIfTrue="1">
      <formula>LEN(TRIM(Y36))=0</formula>
    </cfRule>
  </conditionalFormatting>
  <conditionalFormatting sqref="Y56:Z58">
    <cfRule type="containsText" dxfId="947" priority="130" stopIfTrue="1" operator="containsText" text="SKIP">
      <formula>NOT(ISERROR(SEARCH("SKIP",Y56)))</formula>
    </cfRule>
    <cfRule type="containsBlanks" dxfId="946" priority="129" stopIfTrue="1">
      <formula>LEN(TRIM(Y56))=0</formula>
    </cfRule>
  </conditionalFormatting>
  <conditionalFormatting sqref="Y63:Z65">
    <cfRule type="containsText" dxfId="945" priority="124" stopIfTrue="1" operator="containsText" text="SKIP">
      <formula>NOT(ISERROR(SEARCH("SKIP",Y63)))</formula>
    </cfRule>
    <cfRule type="containsBlanks" dxfId="944" priority="123" stopIfTrue="1">
      <formula>LEN(TRIM(Y63))=0</formula>
    </cfRule>
  </conditionalFormatting>
  <conditionalFormatting sqref="Y70:Z76">
    <cfRule type="containsText" dxfId="943" priority="118" stopIfTrue="1" operator="containsText" text="SKIP">
      <formula>NOT(ISERROR(SEARCH("SKIP",Y70)))</formula>
    </cfRule>
    <cfRule type="containsBlanks" dxfId="942" priority="117" stopIfTrue="1">
      <formula>LEN(TRIM(Y70))=0</formula>
    </cfRule>
  </conditionalFormatting>
  <conditionalFormatting sqref="Z4:Z31">
    <cfRule type="cellIs" dxfId="941" priority="143" operator="greaterThanOrEqual">
      <formula>2</formula>
    </cfRule>
  </conditionalFormatting>
  <conditionalFormatting sqref="Z32 AO32 Z52 AO52 K59 Z59 AO59">
    <cfRule type="cellIs" dxfId="940" priority="18" operator="greaterThanOrEqual">
      <formula>2</formula>
    </cfRule>
  </conditionalFormatting>
  <conditionalFormatting sqref="Z36:Z51">
    <cfRule type="cellIs" dxfId="939" priority="137" operator="greaterThanOrEqual">
      <formula>2</formula>
    </cfRule>
  </conditionalFormatting>
  <conditionalFormatting sqref="Z56:Z58">
    <cfRule type="cellIs" dxfId="938" priority="131" operator="greaterThanOrEqual">
      <formula>2</formula>
    </cfRule>
  </conditionalFormatting>
  <conditionalFormatting sqref="Z63:Z65">
    <cfRule type="cellIs" dxfId="937" priority="125" operator="greaterThanOrEqual">
      <formula>2</formula>
    </cfRule>
  </conditionalFormatting>
  <conditionalFormatting sqref="Z70:Z76">
    <cfRule type="cellIs" dxfId="936" priority="119" operator="greaterThanOrEqual">
      <formula>2</formula>
    </cfRule>
  </conditionalFormatting>
  <conditionalFormatting sqref="AB32 AQ32 AB52 AQ52">
    <cfRule type="cellIs" dxfId="935" priority="2" operator="lessThan">
      <formula>8.85</formula>
    </cfRule>
    <cfRule type="containsBlanks" dxfId="934" priority="1">
      <formula>LEN(TRIM(AB32))=0</formula>
    </cfRule>
  </conditionalFormatting>
  <conditionalFormatting sqref="AB59 AQ59 AB66 AQ66 AB77 AQ77 AB81:AB84 AQ81:AQ84">
    <cfRule type="containsBlanks" dxfId="933" priority="5">
      <formula>LEN(TRIM(AB59))=0</formula>
    </cfRule>
    <cfRule type="cellIs" dxfId="932" priority="6" operator="lessThan">
      <formula>8.85</formula>
    </cfRule>
  </conditionalFormatting>
  <conditionalFormatting sqref="AN4:AN31">
    <cfRule type="cellIs" dxfId="931" priority="200" operator="greaterThanOrEqual">
      <formula>3</formula>
    </cfRule>
  </conditionalFormatting>
  <conditionalFormatting sqref="AN32">
    <cfRule type="containsText" dxfId="930" priority="74" stopIfTrue="1" operator="containsText" text="SKIP">
      <formula>NOT(ISERROR(SEARCH("SKIP",AN32)))</formula>
    </cfRule>
    <cfRule type="cellIs" dxfId="929" priority="75" operator="greaterThanOrEqual">
      <formula>3</formula>
    </cfRule>
  </conditionalFormatting>
  <conditionalFormatting sqref="AN36:AN51">
    <cfRule type="cellIs" dxfId="928" priority="194" operator="greaterThanOrEqual">
      <formula>3</formula>
    </cfRule>
  </conditionalFormatting>
  <conditionalFormatting sqref="AN52">
    <cfRule type="containsText" dxfId="927" priority="64" stopIfTrue="1" operator="containsText" text="SKIP">
      <formula>NOT(ISERROR(SEARCH("SKIP",AN52)))</formula>
    </cfRule>
    <cfRule type="cellIs" dxfId="926" priority="65" operator="greaterThanOrEqual">
      <formula>3</formula>
    </cfRule>
  </conditionalFormatting>
  <conditionalFormatting sqref="AN56:AN58">
    <cfRule type="cellIs" dxfId="925" priority="188" operator="greaterThanOrEqual">
      <formula>3</formula>
    </cfRule>
  </conditionalFormatting>
  <conditionalFormatting sqref="AN59">
    <cfRule type="cellIs" dxfId="924" priority="59" operator="greaterThanOrEqual">
      <formula>3</formula>
    </cfRule>
    <cfRule type="containsText" dxfId="923" priority="58" stopIfTrue="1" operator="containsText" text="SKIP">
      <formula>NOT(ISERROR(SEARCH("SKIP",AN59)))</formula>
    </cfRule>
  </conditionalFormatting>
  <conditionalFormatting sqref="AN63:AN65">
    <cfRule type="cellIs" dxfId="922" priority="179" operator="greaterThanOrEqual">
      <formula>3</formula>
    </cfRule>
  </conditionalFormatting>
  <conditionalFormatting sqref="AN66">
    <cfRule type="containsText" dxfId="921" priority="52" stopIfTrue="1" operator="containsText" text="SKIP">
      <formula>NOT(ISERROR(SEARCH("SKIP",AN66)))</formula>
    </cfRule>
    <cfRule type="cellIs" dxfId="920" priority="53" operator="greaterThanOrEqual">
      <formula>3</formula>
    </cfRule>
  </conditionalFormatting>
  <conditionalFormatting sqref="AN70:AN76">
    <cfRule type="cellIs" dxfId="919" priority="176" operator="greaterThanOrEqual">
      <formula>3</formula>
    </cfRule>
  </conditionalFormatting>
  <conditionalFormatting sqref="AN77">
    <cfRule type="cellIs" dxfId="918" priority="51" operator="greaterThanOrEqual">
      <formula>3</formula>
    </cfRule>
    <cfRule type="containsText" dxfId="917" priority="50" stopIfTrue="1" operator="containsText" text="SKIP">
      <formula>NOT(ISERROR(SEARCH("SKIP",AN77)))</formula>
    </cfRule>
  </conditionalFormatting>
  <conditionalFormatting sqref="AN81:AN84">
    <cfRule type="cellIs" dxfId="916" priority="41" operator="greaterThanOrEqual">
      <formula>3</formula>
    </cfRule>
    <cfRule type="containsText" dxfId="915" priority="40" stopIfTrue="1" operator="containsText" text="SKIP">
      <formula>NOT(ISERROR(SEARCH("SKIP",AN81)))</formula>
    </cfRule>
  </conditionalFormatting>
  <conditionalFormatting sqref="AN4:AO31">
    <cfRule type="containsBlanks" dxfId="914" priority="138" stopIfTrue="1">
      <formula>LEN(TRIM(AN4))=0</formula>
    </cfRule>
    <cfRule type="containsText" dxfId="913" priority="139" stopIfTrue="1" operator="containsText" text="SKIP">
      <formula>NOT(ISERROR(SEARCH("SKIP",AN4)))</formula>
    </cfRule>
  </conditionalFormatting>
  <conditionalFormatting sqref="AN36:AO51">
    <cfRule type="containsBlanks" dxfId="912" priority="132" stopIfTrue="1">
      <formula>LEN(TRIM(AN36))=0</formula>
    </cfRule>
    <cfRule type="containsText" dxfId="911" priority="133" stopIfTrue="1" operator="containsText" text="SKIP">
      <formula>NOT(ISERROR(SEARCH("SKIP",AN36)))</formula>
    </cfRule>
  </conditionalFormatting>
  <conditionalFormatting sqref="AN56:AO58">
    <cfRule type="containsBlanks" dxfId="910" priority="126" stopIfTrue="1">
      <formula>LEN(TRIM(AN56))=0</formula>
    </cfRule>
    <cfRule type="containsText" dxfId="909" priority="127" stopIfTrue="1" operator="containsText" text="SKIP">
      <formula>NOT(ISERROR(SEARCH("SKIP",AN56)))</formula>
    </cfRule>
  </conditionalFormatting>
  <conditionalFormatting sqref="AN63:AO65">
    <cfRule type="containsBlanks" dxfId="908" priority="120" stopIfTrue="1">
      <formula>LEN(TRIM(AN63))=0</formula>
    </cfRule>
    <cfRule type="containsText" dxfId="907" priority="121" stopIfTrue="1" operator="containsText" text="SKIP">
      <formula>NOT(ISERROR(SEARCH("SKIP",AN63)))</formula>
    </cfRule>
  </conditionalFormatting>
  <conditionalFormatting sqref="AN70:AO76">
    <cfRule type="containsBlanks" dxfId="906" priority="114" stopIfTrue="1">
      <formula>LEN(TRIM(AN70))=0</formula>
    </cfRule>
    <cfRule type="containsText" dxfId="905" priority="115" stopIfTrue="1" operator="containsText" text="SKIP">
      <formula>NOT(ISERROR(SEARCH("SKIP",AN70)))</formula>
    </cfRule>
  </conditionalFormatting>
  <conditionalFormatting sqref="AO4:AO31">
    <cfRule type="cellIs" dxfId="904" priority="140" operator="greaterThanOrEqual">
      <formula>2</formula>
    </cfRule>
  </conditionalFormatting>
  <conditionalFormatting sqref="AO36:AO51">
    <cfRule type="cellIs" dxfId="903" priority="134" operator="greaterThanOrEqual">
      <formula>2</formula>
    </cfRule>
  </conditionalFormatting>
  <conditionalFormatting sqref="AO56:AO58">
    <cfRule type="cellIs" dxfId="902" priority="128" operator="greaterThanOrEqual">
      <formula>2</formula>
    </cfRule>
  </conditionalFormatting>
  <conditionalFormatting sqref="AO63:AO65">
    <cfRule type="cellIs" dxfId="901" priority="122" operator="greaterThanOrEqual">
      <formula>2</formula>
    </cfRule>
  </conditionalFormatting>
  <conditionalFormatting sqref="AO70:AO76">
    <cfRule type="cellIs" dxfId="900" priority="116" operator="greaterThanOrEqual">
      <formula>2</formula>
    </cfRule>
  </conditionalFormatting>
  <conditionalFormatting sqref="BC4:BC31">
    <cfRule type="cellIs" dxfId="899" priority="149" operator="greaterThanOrEqual">
      <formula>3</formula>
    </cfRule>
  </conditionalFormatting>
  <conditionalFormatting sqref="BC36:BC51">
    <cfRule type="cellIs" dxfId="898" priority="155" operator="greaterThanOrEqual">
      <formula>3</formula>
    </cfRule>
  </conditionalFormatting>
  <conditionalFormatting sqref="BC56:BC58">
    <cfRule type="cellIs" dxfId="897" priority="161" operator="greaterThanOrEqual">
      <formula>3</formula>
    </cfRule>
  </conditionalFormatting>
  <conditionalFormatting sqref="BC63:BC65">
    <cfRule type="cellIs" dxfId="896" priority="158" operator="greaterThanOrEqual">
      <formula>3</formula>
    </cfRule>
  </conditionalFormatting>
  <conditionalFormatting sqref="BC70:BC76">
    <cfRule type="cellIs" dxfId="895" priority="173" operator="greaterThanOrEqual">
      <formula>3</formula>
    </cfRule>
  </conditionalFormatting>
  <conditionalFormatting sqref="BC4:BD31">
    <cfRule type="containsText" dxfId="894" priority="85" stopIfTrue="1" operator="containsText" text="SKIP">
      <formula>NOT(ISERROR(SEARCH("SKIP",BC4)))</formula>
    </cfRule>
    <cfRule type="containsBlanks" dxfId="893" priority="84" stopIfTrue="1">
      <formula>LEN(TRIM(BC4))=0</formula>
    </cfRule>
  </conditionalFormatting>
  <conditionalFormatting sqref="BC32:BD32">
    <cfRule type="cellIs" dxfId="892" priority="77" operator="greaterThanOrEqual">
      <formula>3</formula>
    </cfRule>
    <cfRule type="containsText" dxfId="891" priority="76" stopIfTrue="1" operator="containsText" text="SKIP">
      <formula>NOT(ISERROR(SEARCH("SKIP",BC32)))</formula>
    </cfRule>
  </conditionalFormatting>
  <conditionalFormatting sqref="BC36:BD51">
    <cfRule type="containsBlanks" dxfId="890" priority="90" stopIfTrue="1">
      <formula>LEN(TRIM(BC36))=0</formula>
    </cfRule>
    <cfRule type="containsText" dxfId="889" priority="91" stopIfTrue="1" operator="containsText" text="SKIP">
      <formula>NOT(ISERROR(SEARCH("SKIP",BC36)))</formula>
    </cfRule>
  </conditionalFormatting>
  <conditionalFormatting sqref="BC52:BD52">
    <cfRule type="cellIs" dxfId="888" priority="21" operator="greaterThanOrEqual">
      <formula>3</formula>
    </cfRule>
    <cfRule type="containsText" dxfId="887" priority="20" stopIfTrue="1" operator="containsText" text="SKIP">
      <formula>NOT(ISERROR(SEARCH("SKIP",BC52)))</formula>
    </cfRule>
  </conditionalFormatting>
  <conditionalFormatting sqref="BC56:BD58">
    <cfRule type="containsText" dxfId="886" priority="97" stopIfTrue="1" operator="containsText" text="SKIP">
      <formula>NOT(ISERROR(SEARCH("SKIP",BC56)))</formula>
    </cfRule>
    <cfRule type="containsBlanks" dxfId="885" priority="96" stopIfTrue="1">
      <formula>LEN(TRIM(BC56))=0</formula>
    </cfRule>
  </conditionalFormatting>
  <conditionalFormatting sqref="BC59:BD59">
    <cfRule type="cellIs" dxfId="884" priority="27" operator="greaterThanOrEqual">
      <formula>3</formula>
    </cfRule>
    <cfRule type="containsText" dxfId="883" priority="26" stopIfTrue="1" operator="containsText" text="SKIP">
      <formula>NOT(ISERROR(SEARCH("SKIP",BC59)))</formula>
    </cfRule>
  </conditionalFormatting>
  <conditionalFormatting sqref="BC63:BD65">
    <cfRule type="containsText" dxfId="882" priority="100" stopIfTrue="1" operator="containsText" text="SKIP">
      <formula>NOT(ISERROR(SEARCH("SKIP",BC63)))</formula>
    </cfRule>
    <cfRule type="containsBlanks" dxfId="881" priority="99" stopIfTrue="1">
      <formula>LEN(TRIM(BC63))=0</formula>
    </cfRule>
  </conditionalFormatting>
  <conditionalFormatting sqref="BC66:BD66">
    <cfRule type="cellIs" dxfId="880" priority="29" operator="greaterThanOrEqual">
      <formula>3</formula>
    </cfRule>
    <cfRule type="containsText" dxfId="879" priority="28" stopIfTrue="1" operator="containsText" text="SKIP">
      <formula>NOT(ISERROR(SEARCH("SKIP",BC66)))</formula>
    </cfRule>
  </conditionalFormatting>
  <conditionalFormatting sqref="BC70:BD76">
    <cfRule type="containsText" dxfId="878" priority="112" stopIfTrue="1" operator="containsText" text="SKIP">
      <formula>NOT(ISERROR(SEARCH("SKIP",BC70)))</formula>
    </cfRule>
    <cfRule type="containsBlanks" dxfId="877" priority="111" stopIfTrue="1">
      <formula>LEN(TRIM(BC70))=0</formula>
    </cfRule>
  </conditionalFormatting>
  <conditionalFormatting sqref="BC77:BD77">
    <cfRule type="cellIs" dxfId="876" priority="35" operator="greaterThanOrEqual">
      <formula>3</formula>
    </cfRule>
    <cfRule type="containsText" dxfId="875" priority="34" stopIfTrue="1" operator="containsText" text="SKIP">
      <formula>NOT(ISERROR(SEARCH("SKIP",BC77)))</formula>
    </cfRule>
  </conditionalFormatting>
  <conditionalFormatting sqref="BC81:BD84">
    <cfRule type="cellIs" dxfId="874" priority="39" operator="greaterThanOrEqual">
      <formula>3</formula>
    </cfRule>
    <cfRule type="containsText" dxfId="873" priority="38" stopIfTrue="1" operator="containsText" text="SKIP">
      <formula>NOT(ISERROR(SEARCH("SKIP",BC81)))</formula>
    </cfRule>
  </conditionalFormatting>
  <conditionalFormatting sqref="BD4:BD31">
    <cfRule type="cellIs" dxfId="872" priority="86" operator="greaterThanOrEqual">
      <formula>2</formula>
    </cfRule>
  </conditionalFormatting>
  <conditionalFormatting sqref="BD36:BD51">
    <cfRule type="cellIs" dxfId="871" priority="92" operator="greaterThanOrEqual">
      <formula>2</formula>
    </cfRule>
  </conditionalFormatting>
  <conditionalFormatting sqref="BD56:BD58">
    <cfRule type="cellIs" dxfId="870" priority="98" operator="greaterThanOrEqual">
      <formula>2</formula>
    </cfRule>
  </conditionalFormatting>
  <conditionalFormatting sqref="BD63:BD65">
    <cfRule type="cellIs" dxfId="869" priority="101" operator="greaterThanOrEqual">
      <formula>2</formula>
    </cfRule>
  </conditionalFormatting>
  <conditionalFormatting sqref="BD70:BD76">
    <cfRule type="cellIs" dxfId="868" priority="113" operator="greaterThanOrEqual">
      <formula>2</formula>
    </cfRule>
  </conditionalFormatting>
  <conditionalFormatting sqref="BR4:BR31">
    <cfRule type="cellIs" dxfId="867" priority="146" operator="greaterThanOrEqual">
      <formula>3</formula>
    </cfRule>
  </conditionalFormatting>
  <conditionalFormatting sqref="BR36:BR51">
    <cfRule type="cellIs" dxfId="866" priority="152" operator="greaterThanOrEqual">
      <formula>3</formula>
    </cfRule>
  </conditionalFormatting>
  <conditionalFormatting sqref="BR56:BR58">
    <cfRule type="cellIs" dxfId="865" priority="164" operator="greaterThanOrEqual">
      <formula>3</formula>
    </cfRule>
  </conditionalFormatting>
  <conditionalFormatting sqref="BR63:BR65">
    <cfRule type="cellIs" dxfId="864" priority="167" operator="greaterThanOrEqual">
      <formula>3</formula>
    </cfRule>
  </conditionalFormatting>
  <conditionalFormatting sqref="BR70:BR76">
    <cfRule type="cellIs" dxfId="863" priority="170" operator="greaterThanOrEqual">
      <formula>3</formula>
    </cfRule>
  </conditionalFormatting>
  <conditionalFormatting sqref="BR4:BS31">
    <cfRule type="containsBlanks" dxfId="862" priority="81" stopIfTrue="1">
      <formula>LEN(TRIM(BR4))=0</formula>
    </cfRule>
    <cfRule type="containsText" dxfId="861" priority="82" stopIfTrue="1" operator="containsText" text="SKIP">
      <formula>NOT(ISERROR(SEARCH("SKIP",BR4)))</formula>
    </cfRule>
  </conditionalFormatting>
  <conditionalFormatting sqref="BR32:BS32">
    <cfRule type="cellIs" dxfId="860" priority="80" operator="greaterThanOrEqual">
      <formula>3</formula>
    </cfRule>
    <cfRule type="containsText" dxfId="859" priority="79" stopIfTrue="1" operator="containsText" text="SKIP">
      <formula>NOT(ISERROR(SEARCH("SKIP",BR32)))</formula>
    </cfRule>
  </conditionalFormatting>
  <conditionalFormatting sqref="BR36:BS51">
    <cfRule type="containsText" dxfId="858" priority="88" stopIfTrue="1" operator="containsText" text="SKIP">
      <formula>NOT(ISERROR(SEARCH("SKIP",BR36)))</formula>
    </cfRule>
    <cfRule type="containsBlanks" dxfId="857" priority="87" stopIfTrue="1">
      <formula>LEN(TRIM(BR36))=0</formula>
    </cfRule>
  </conditionalFormatting>
  <conditionalFormatting sqref="BR52:BS52">
    <cfRule type="cellIs" dxfId="856" priority="23" operator="greaterThanOrEqual">
      <formula>3</formula>
    </cfRule>
    <cfRule type="containsText" dxfId="855" priority="22" stopIfTrue="1" operator="containsText" text="SKIP">
      <formula>NOT(ISERROR(SEARCH("SKIP",BR52)))</formula>
    </cfRule>
  </conditionalFormatting>
  <conditionalFormatting sqref="BR56:BS58">
    <cfRule type="containsText" dxfId="854" priority="94" stopIfTrue="1" operator="containsText" text="SKIP">
      <formula>NOT(ISERROR(SEARCH("SKIP",BR56)))</formula>
    </cfRule>
    <cfRule type="containsBlanks" dxfId="853" priority="93" stopIfTrue="1">
      <formula>LEN(TRIM(BR56))=0</formula>
    </cfRule>
  </conditionalFormatting>
  <conditionalFormatting sqref="BR59:BS59">
    <cfRule type="containsText" dxfId="852" priority="24" stopIfTrue="1" operator="containsText" text="SKIP">
      <formula>NOT(ISERROR(SEARCH("SKIP",BR59)))</formula>
    </cfRule>
    <cfRule type="cellIs" dxfId="851" priority="25" operator="greaterThanOrEqual">
      <formula>3</formula>
    </cfRule>
  </conditionalFormatting>
  <conditionalFormatting sqref="BR63:BS65">
    <cfRule type="containsText" dxfId="850" priority="103" stopIfTrue="1" operator="containsText" text="SKIP">
      <formula>NOT(ISERROR(SEARCH("SKIP",BR63)))</formula>
    </cfRule>
    <cfRule type="containsBlanks" dxfId="849" priority="102" stopIfTrue="1">
      <formula>LEN(TRIM(BR63))=0</formula>
    </cfRule>
  </conditionalFormatting>
  <conditionalFormatting sqref="BR66:BS66">
    <cfRule type="cellIs" dxfId="848" priority="31" operator="greaterThanOrEqual">
      <formula>3</formula>
    </cfRule>
    <cfRule type="containsText" dxfId="847" priority="30" stopIfTrue="1" operator="containsText" text="SKIP">
      <formula>NOT(ISERROR(SEARCH("SKIP",BR66)))</formula>
    </cfRule>
  </conditionalFormatting>
  <conditionalFormatting sqref="BR70:BS76">
    <cfRule type="containsBlanks" dxfId="846" priority="108" stopIfTrue="1">
      <formula>LEN(TRIM(BR70))=0</formula>
    </cfRule>
    <cfRule type="containsText" dxfId="845" priority="109" stopIfTrue="1" operator="containsText" text="SKIP">
      <formula>NOT(ISERROR(SEARCH("SKIP",BR70)))</formula>
    </cfRule>
  </conditionalFormatting>
  <conditionalFormatting sqref="BR77:BS77">
    <cfRule type="cellIs" dxfId="844" priority="33" operator="greaterThanOrEqual">
      <formula>3</formula>
    </cfRule>
    <cfRule type="containsText" dxfId="843" priority="32" stopIfTrue="1" operator="containsText" text="SKIP">
      <formula>NOT(ISERROR(SEARCH("SKIP",BR77)))</formula>
    </cfRule>
  </conditionalFormatting>
  <conditionalFormatting sqref="BR81:BS84">
    <cfRule type="containsText" dxfId="842" priority="36" stopIfTrue="1" operator="containsText" text="SKIP">
      <formula>NOT(ISERROR(SEARCH("SKIP",BR81)))</formula>
    </cfRule>
    <cfRule type="cellIs" dxfId="841" priority="37" operator="greaterThanOrEqual">
      <formula>3</formula>
    </cfRule>
  </conditionalFormatting>
  <conditionalFormatting sqref="BS4:BS31">
    <cfRule type="cellIs" dxfId="840" priority="83" operator="greaterThanOrEqual">
      <formula>2</formula>
    </cfRule>
  </conditionalFormatting>
  <conditionalFormatting sqref="BS36:BS51">
    <cfRule type="cellIs" dxfId="839" priority="89" operator="greaterThanOrEqual">
      <formula>2</formula>
    </cfRule>
  </conditionalFormatting>
  <conditionalFormatting sqref="BS56:BS58">
    <cfRule type="cellIs" dxfId="838" priority="95" operator="greaterThanOrEqual">
      <formula>2</formula>
    </cfRule>
  </conditionalFormatting>
  <conditionalFormatting sqref="BS63:BS65">
    <cfRule type="cellIs" dxfId="837" priority="104" operator="greaterThanOrEqual">
      <formula>2</formula>
    </cfRule>
  </conditionalFormatting>
  <conditionalFormatting sqref="BS70:BS76">
    <cfRule type="cellIs" dxfId="836" priority="110" operator="greaterThanOrEqual">
      <formula>2</formula>
    </cfRule>
  </conditionalFormatting>
  <dataValidations count="1">
    <dataValidation type="list" allowBlank="1" showInputMessage="1" showErrorMessage="1" sqref="L4:L32 L36:L52 L56:L59 L63:L66 L70:L77 L81:L84 AA4:AA32 AP4:AP32 AA36:AA52 AP36:AP52 AP56:AP59 AA56:AA59 AP81:AP84 AA70:AA77 AP70:AP77 AP63:AP66 BT4:BT32 AA81:AA84 BE4:BE32 BE81:BE84 BT81:BT84 BE70:BE77 BE63:BE66 BT63:BT66 BT70:BT77 BE56:BE59 BT56:BT59 BT36:BT52 BE36:BE52 BJ47 AA63:AA66" xr:uid="{337C4A66-7FB2-4B6D-9738-63806E06102A}">
      <formula1>$C$100:$C$104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BY101"/>
  <sheetViews>
    <sheetView zoomScaleNormal="100" workbookViewId="0">
      <pane xSplit="2" ySplit="2" topLeftCell="BK23" activePane="bottomRight" state="frozen"/>
      <selection pane="topRight" sqref="A1:B1"/>
      <selection pane="bottomLeft" sqref="A1:B1"/>
      <selection pane="bottomRight" activeCell="M79" sqref="M79:M81"/>
    </sheetView>
  </sheetViews>
  <sheetFormatPr defaultRowHeight="15"/>
  <cols>
    <col min="1" max="1" width="10.140625" customWidth="1"/>
    <col min="2" max="2" width="3.42578125" style="389" customWidth="1"/>
    <col min="3" max="3" width="13.85546875" customWidth="1"/>
    <col min="4" max="5" width="10.140625" customWidth="1"/>
    <col min="12" max="12" width="18.140625" customWidth="1"/>
    <col min="13" max="14" width="9.140625" customWidth="1"/>
    <col min="18" max="18" width="13.85546875" customWidth="1"/>
    <col min="19" max="20" width="10.140625" customWidth="1"/>
    <col min="27" max="27" width="18.140625" customWidth="1"/>
    <col min="28" max="29" width="9.140625" customWidth="1"/>
    <col min="33" max="33" width="13.85546875" customWidth="1"/>
    <col min="34" max="35" width="10.140625" customWidth="1"/>
    <col min="42" max="42" width="18.140625" customWidth="1"/>
    <col min="43" max="44" width="9.140625" customWidth="1"/>
    <col min="48" max="48" width="13.85546875" customWidth="1"/>
    <col min="49" max="50" width="10.140625" customWidth="1"/>
    <col min="57" max="57" width="18.140625" customWidth="1"/>
    <col min="58" max="59" width="9.140625" customWidth="1"/>
    <col min="63" max="63" width="13.85546875" customWidth="1"/>
    <col min="64" max="65" width="10.140625" customWidth="1"/>
    <col min="72" max="72" width="18.140625" customWidth="1"/>
    <col min="73" max="74" width="9.140625" customWidth="1"/>
  </cols>
  <sheetData>
    <row r="1" spans="1:77" ht="15.75" thickBot="1">
      <c r="A1" s="389"/>
      <c r="C1" s="1305" t="b">
        <v>1</v>
      </c>
      <c r="D1" s="1305"/>
      <c r="E1" s="1305"/>
      <c r="F1" s="1305"/>
      <c r="G1" s="1305"/>
      <c r="H1" s="1305"/>
      <c r="I1" s="1305"/>
      <c r="J1" s="1305"/>
      <c r="K1" s="1305"/>
      <c r="L1" s="1305"/>
      <c r="M1" s="1305"/>
      <c r="N1" s="1305"/>
      <c r="O1" s="1305"/>
      <c r="P1" s="1305"/>
      <c r="Q1" s="1305"/>
      <c r="R1" s="1305" t="b">
        <v>1</v>
      </c>
      <c r="S1" s="1305"/>
      <c r="T1" s="1305"/>
      <c r="U1" s="1305"/>
      <c r="V1" s="1305"/>
      <c r="W1" s="1305"/>
      <c r="X1" s="1305"/>
      <c r="Y1" s="1305"/>
      <c r="Z1" s="1305"/>
      <c r="AA1" s="1305"/>
      <c r="AB1" s="1305"/>
      <c r="AC1" s="1305"/>
      <c r="AD1" s="1305"/>
      <c r="AE1" s="1305"/>
      <c r="AF1" s="1305"/>
      <c r="AG1" s="1305" t="b">
        <v>1</v>
      </c>
      <c r="AH1" s="1305"/>
      <c r="AI1" s="1305"/>
      <c r="AJ1" s="1305"/>
      <c r="AK1" s="1305"/>
      <c r="AL1" s="1305"/>
      <c r="AM1" s="1305"/>
      <c r="AN1" s="1305"/>
      <c r="AO1" s="1305"/>
      <c r="AP1" s="1305"/>
      <c r="AQ1" s="1305"/>
      <c r="AR1" s="1305"/>
      <c r="AS1" s="1305"/>
      <c r="AT1" s="1305"/>
      <c r="AU1" s="1305"/>
      <c r="AV1" s="1305" t="b">
        <v>1</v>
      </c>
      <c r="AW1" s="1305"/>
      <c r="AX1" s="1305"/>
      <c r="AY1" s="1305"/>
      <c r="AZ1" s="1305"/>
      <c r="BA1" s="1305"/>
      <c r="BB1" s="1305"/>
      <c r="BC1" s="1305"/>
      <c r="BD1" s="1305"/>
      <c r="BE1" s="1305"/>
      <c r="BF1" s="1305"/>
      <c r="BG1" s="1305"/>
      <c r="BH1" s="1305"/>
      <c r="BI1" s="1305"/>
      <c r="BJ1" s="1305"/>
      <c r="BK1" s="1305" t="b">
        <v>1</v>
      </c>
      <c r="BL1" s="1305"/>
      <c r="BM1" s="1305"/>
      <c r="BN1" s="1305"/>
      <c r="BO1" s="1305"/>
      <c r="BP1" s="1305"/>
      <c r="BQ1" s="1305"/>
      <c r="BR1" s="1305"/>
      <c r="BS1" s="1305"/>
      <c r="BT1" s="1305"/>
      <c r="BU1" s="1305"/>
      <c r="BV1" s="1305"/>
      <c r="BW1" s="1305"/>
      <c r="BX1" s="1305"/>
      <c r="BY1" s="1305"/>
    </row>
    <row r="2" spans="1:77" s="34" customFormat="1" ht="30.75" thickBot="1">
      <c r="B2" s="481"/>
      <c r="C2" s="564" t="s">
        <v>436</v>
      </c>
      <c r="D2" s="565" t="str">
        <f>IF(L$2=C$1,"A","B")</f>
        <v>B</v>
      </c>
      <c r="E2" s="553" t="s">
        <v>437</v>
      </c>
      <c r="I2" s="53" t="s">
        <v>438</v>
      </c>
      <c r="J2" s="53"/>
      <c r="K2" s="1146">
        <f>G$101</f>
        <v>40</v>
      </c>
      <c r="L2" s="1147" t="b">
        <f>ISODD(K2)</f>
        <v>0</v>
      </c>
      <c r="M2" s="1308">
        <f>C3</f>
        <v>46300</v>
      </c>
      <c r="N2" s="1309"/>
      <c r="O2" s="140" t="s">
        <v>439</v>
      </c>
      <c r="P2" s="566" t="s">
        <v>440</v>
      </c>
      <c r="Q2" s="141" t="s">
        <v>441</v>
      </c>
      <c r="R2" s="564" t="s">
        <v>442</v>
      </c>
      <c r="S2" s="565" t="str">
        <f>IF(AA$2=R$1,"A","B")</f>
        <v>A</v>
      </c>
      <c r="T2" s="553" t="s">
        <v>437</v>
      </c>
      <c r="X2" s="1148" t="s">
        <v>438</v>
      </c>
      <c r="Y2" s="1148"/>
      <c r="Z2" s="1146">
        <f>V$101</f>
        <v>41</v>
      </c>
      <c r="AA2" s="1147" t="b">
        <f>ISODD(Z2)</f>
        <v>1</v>
      </c>
      <c r="AB2" s="1308">
        <f>R3</f>
        <v>46307</v>
      </c>
      <c r="AC2" s="1309"/>
      <c r="AD2" s="140" t="s">
        <v>439</v>
      </c>
      <c r="AE2" s="566" t="s">
        <v>440</v>
      </c>
      <c r="AF2" s="141" t="s">
        <v>441</v>
      </c>
      <c r="AG2" s="564" t="s">
        <v>443</v>
      </c>
      <c r="AH2" s="565" t="str">
        <f>IF(AP$2=AG$1,"A","B")</f>
        <v>B</v>
      </c>
      <c r="AI2" s="553" t="s">
        <v>437</v>
      </c>
      <c r="AM2" s="1148" t="s">
        <v>438</v>
      </c>
      <c r="AN2" s="1148"/>
      <c r="AO2" s="1146">
        <f>AK$101</f>
        <v>42</v>
      </c>
      <c r="AP2" s="1147" t="b">
        <f>ISODD(AO2)</f>
        <v>0</v>
      </c>
      <c r="AQ2" s="1308">
        <f>AG3</f>
        <v>46314</v>
      </c>
      <c r="AR2" s="1309"/>
      <c r="AS2" s="140" t="s">
        <v>439</v>
      </c>
      <c r="AT2" s="566" t="s">
        <v>440</v>
      </c>
      <c r="AU2" s="141" t="s">
        <v>441</v>
      </c>
      <c r="AV2" s="564" t="s">
        <v>444</v>
      </c>
      <c r="AW2" s="565" t="str">
        <f>IF(BE$2=AV$1,"A","B")</f>
        <v>A</v>
      </c>
      <c r="AX2" s="553" t="s">
        <v>437</v>
      </c>
      <c r="BB2" s="1148" t="s">
        <v>438</v>
      </c>
      <c r="BC2" s="1148"/>
      <c r="BD2" s="1146">
        <f>AZ$101</f>
        <v>43</v>
      </c>
      <c r="BE2" s="1147" t="b">
        <f>ISODD(BD2)</f>
        <v>1</v>
      </c>
      <c r="BF2" s="1308">
        <f>AV3</f>
        <v>46321</v>
      </c>
      <c r="BG2" s="1309"/>
      <c r="BH2" s="140" t="s">
        <v>439</v>
      </c>
      <c r="BI2" s="566" t="s">
        <v>440</v>
      </c>
      <c r="BJ2" s="141" t="s">
        <v>441</v>
      </c>
      <c r="BK2" s="564" t="s">
        <v>445</v>
      </c>
      <c r="BL2" s="565" t="str">
        <f>IF(BT$2=BK$1,"A","B")</f>
        <v>B</v>
      </c>
      <c r="BM2" s="553" t="s">
        <v>437</v>
      </c>
      <c r="BQ2" s="1148" t="s">
        <v>438</v>
      </c>
      <c r="BR2" s="1148"/>
      <c r="BS2" s="1146">
        <f>BO$101</f>
        <v>44</v>
      </c>
      <c r="BT2" s="1147" t="b">
        <f>ISODD(BS2)</f>
        <v>0</v>
      </c>
      <c r="BU2" s="1308">
        <f>BK3</f>
        <v>46328</v>
      </c>
      <c r="BV2" s="1309"/>
      <c r="BW2" s="140" t="s">
        <v>439</v>
      </c>
      <c r="BX2" s="566" t="s">
        <v>440</v>
      </c>
      <c r="BY2" s="141" t="s">
        <v>441</v>
      </c>
    </row>
    <row r="3" spans="1:77" s="34" customFormat="1" ht="30.75" thickBot="1">
      <c r="A3" s="1140" t="s">
        <v>446</v>
      </c>
      <c r="B3" s="481"/>
      <c r="C3" s="1141">
        <f>MWTh!H2</f>
        <v>46300</v>
      </c>
      <c r="D3" s="811" t="s">
        <v>446</v>
      </c>
      <c r="E3" s="812" t="s">
        <v>35</v>
      </c>
      <c r="F3" s="1142" t="s">
        <v>447</v>
      </c>
      <c r="G3" s="812" t="s">
        <v>448</v>
      </c>
      <c r="H3" s="812" t="s">
        <v>449</v>
      </c>
      <c r="I3" s="1143" t="s">
        <v>450</v>
      </c>
      <c r="J3" s="946" t="s">
        <v>451</v>
      </c>
      <c r="K3" s="946" t="s">
        <v>452</v>
      </c>
      <c r="L3" s="947" t="s">
        <v>453</v>
      </c>
      <c r="M3" s="948" t="s">
        <v>454</v>
      </c>
      <c r="N3" s="1150" t="s">
        <v>455</v>
      </c>
      <c r="O3" s="1144"/>
      <c r="P3" s="1144"/>
      <c r="Q3" s="1144"/>
      <c r="R3" s="1141">
        <f>C3+7</f>
        <v>46307</v>
      </c>
      <c r="S3" s="430" t="s">
        <v>446</v>
      </c>
      <c r="T3" s="812" t="s">
        <v>456</v>
      </c>
      <c r="U3" s="1142" t="s">
        <v>447</v>
      </c>
      <c r="V3" s="812" t="s">
        <v>448</v>
      </c>
      <c r="W3" s="812" t="s">
        <v>449</v>
      </c>
      <c r="X3" s="1143" t="s">
        <v>450</v>
      </c>
      <c r="Y3" s="946" t="s">
        <v>451</v>
      </c>
      <c r="Z3" s="946" t="s">
        <v>452</v>
      </c>
      <c r="AA3" s="947" t="s">
        <v>453</v>
      </c>
      <c r="AB3" s="948" t="s">
        <v>454</v>
      </c>
      <c r="AC3" s="1145" t="s">
        <v>455</v>
      </c>
      <c r="AD3" s="1144"/>
      <c r="AE3" s="1144"/>
      <c r="AF3" s="1144"/>
      <c r="AG3" s="1141">
        <f>R3+7</f>
        <v>46314</v>
      </c>
      <c r="AH3" s="430" t="s">
        <v>446</v>
      </c>
      <c r="AI3" s="812" t="s">
        <v>456</v>
      </c>
      <c r="AJ3" s="1142" t="s">
        <v>447</v>
      </c>
      <c r="AK3" s="812" t="s">
        <v>448</v>
      </c>
      <c r="AL3" s="812" t="s">
        <v>449</v>
      </c>
      <c r="AM3" s="1143" t="s">
        <v>450</v>
      </c>
      <c r="AN3" s="946" t="s">
        <v>451</v>
      </c>
      <c r="AO3" s="946" t="s">
        <v>452</v>
      </c>
      <c r="AP3" s="947" t="s">
        <v>453</v>
      </c>
      <c r="AQ3" s="948" t="s">
        <v>454</v>
      </c>
      <c r="AR3" s="1145" t="s">
        <v>455</v>
      </c>
      <c r="AS3" s="1144"/>
      <c r="AT3" s="1144"/>
      <c r="AU3" s="1144"/>
      <c r="AV3" s="1141">
        <f>AG3+7</f>
        <v>46321</v>
      </c>
      <c r="AW3" s="430" t="s">
        <v>446</v>
      </c>
      <c r="AX3" s="812" t="s">
        <v>456</v>
      </c>
      <c r="AY3" s="1142" t="s">
        <v>447</v>
      </c>
      <c r="AZ3" s="812" t="s">
        <v>448</v>
      </c>
      <c r="BA3" s="812" t="s">
        <v>449</v>
      </c>
      <c r="BB3" s="1143" t="s">
        <v>450</v>
      </c>
      <c r="BC3" s="946" t="s">
        <v>451</v>
      </c>
      <c r="BD3" s="946" t="s">
        <v>452</v>
      </c>
      <c r="BE3" s="947" t="s">
        <v>453</v>
      </c>
      <c r="BF3" s="948" t="s">
        <v>454</v>
      </c>
      <c r="BG3" s="1145" t="s">
        <v>455</v>
      </c>
      <c r="BH3" s="1144"/>
      <c r="BI3" s="1144"/>
      <c r="BJ3" s="1144"/>
      <c r="BK3" s="1141">
        <f>AV3+7</f>
        <v>46328</v>
      </c>
      <c r="BL3" s="430" t="s">
        <v>446</v>
      </c>
      <c r="BM3" s="812" t="s">
        <v>456</v>
      </c>
      <c r="BN3" s="1142" t="s">
        <v>447</v>
      </c>
      <c r="BO3" s="812" t="s">
        <v>448</v>
      </c>
      <c r="BP3" s="812" t="s">
        <v>449</v>
      </c>
      <c r="BQ3" s="1143" t="s">
        <v>450</v>
      </c>
      <c r="BR3" s="946" t="s">
        <v>451</v>
      </c>
      <c r="BS3" s="946" t="s">
        <v>452</v>
      </c>
      <c r="BT3" s="947" t="s">
        <v>453</v>
      </c>
      <c r="BU3" s="948" t="s">
        <v>454</v>
      </c>
      <c r="BV3" s="1145" t="s">
        <v>455</v>
      </c>
      <c r="BW3" s="1144"/>
      <c r="BX3" s="1144"/>
      <c r="BY3" s="1144"/>
    </row>
    <row r="4" spans="1:77" ht="18.95" customHeight="1">
      <c r="A4" s="550" t="s">
        <v>42</v>
      </c>
      <c r="B4" s="389" t="s">
        <v>457</v>
      </c>
      <c r="C4" s="1133"/>
      <c r="D4" s="951" t="str">
        <f>$A4</f>
        <v>10-L1</v>
      </c>
      <c r="E4" s="952" t="str">
        <f>VLOOKUP($A4,'OP Info'!$C$4:$H$62,4,FALSE)</f>
        <v>GTS-120</v>
      </c>
      <c r="F4" s="347">
        <f>VLOOKUP($A4,'OP Info'!$C$4:$H$62,3,FALSE)</f>
        <v>575</v>
      </c>
      <c r="G4" s="953">
        <f>F4*0.0015</f>
        <v>0.86250000000000004</v>
      </c>
      <c r="H4" s="347">
        <f t="shared" ref="H4:H30" si="0">F4*0.0002</f>
        <v>0.115</v>
      </c>
      <c r="I4" s="348">
        <f t="shared" ref="I4:I30" si="1">F4*0.001</f>
        <v>0.57500000000000007</v>
      </c>
      <c r="J4" s="951" t="str">
        <f t="shared" ref="J4" si="2">IF($B4=D$2,"","SKIP")</f>
        <v>SKIP</v>
      </c>
      <c r="K4" s="331" t="str">
        <f>IF($B4=D$2,"","SKIP")</f>
        <v>SKIP</v>
      </c>
      <c r="L4" s="954"/>
      <c r="M4" s="955"/>
      <c r="N4" s="578" t="str">
        <f t="shared" ref="N4:N32" si="3">IF(M4&gt;8.84,M4,"")</f>
        <v/>
      </c>
      <c r="O4" s="957" t="str">
        <f>IF(J4="","",IF(J4="SKIP","",IF(J4&lt;3,"",G4)))</f>
        <v/>
      </c>
      <c r="P4" s="957" t="str">
        <f>IF(K4="","",IF(K4="SKIP","",IF(K4&lt;2,"",H4)))</f>
        <v/>
      </c>
      <c r="Q4" s="957" t="str">
        <f>IF(M4="","",IF(M4&lt;8.85,I4,""))</f>
        <v/>
      </c>
      <c r="R4" s="1133"/>
      <c r="S4" s="958" t="str">
        <f t="shared" ref="S4:S32" si="4">$A4</f>
        <v>10-L1</v>
      </c>
      <c r="T4" s="952" t="str">
        <f>$E4</f>
        <v>GTS-120</v>
      </c>
      <c r="U4" s="959">
        <f>$F4</f>
        <v>575</v>
      </c>
      <c r="V4" s="345">
        <f t="shared" ref="V4:V14" si="5">U4*0.0015</f>
        <v>0.86250000000000004</v>
      </c>
      <c r="W4" s="353">
        <f t="shared" ref="W4:W14" si="6">U4*0.0002</f>
        <v>0.115</v>
      </c>
      <c r="X4" s="352">
        <f t="shared" ref="X4:X14" si="7">U4*0.001</f>
        <v>0.57500000000000007</v>
      </c>
      <c r="Y4" s="331" t="str">
        <f t="shared" ref="Y4:Y30" si="8">IF($B4=S$2,"","SKIP")</f>
        <v/>
      </c>
      <c r="Z4" s="331" t="str">
        <f t="shared" ref="Z4:Z30" si="9">IF($B4=S$2,"","SKIP")</f>
        <v/>
      </c>
      <c r="AA4" s="91"/>
      <c r="AB4" s="955"/>
      <c r="AC4" s="956" t="str">
        <f>IF(AB4&gt;8.84,AB4,"")</f>
        <v/>
      </c>
      <c r="AD4" s="957" t="str">
        <f t="shared" ref="AD4:AD30" si="10">IF(Y4="","",IF(Y4="SKIP","",IF(Y4&lt;3,"",V4)))</f>
        <v/>
      </c>
      <c r="AE4" s="957" t="str">
        <f t="shared" ref="AE4:AE30" si="11">IF(Z4="","",IF(Z4="SKIP","",IF(Z4&lt;2,"",W4)))</f>
        <v/>
      </c>
      <c r="AF4" s="957" t="str">
        <f>IF(AB4="","",IF(AB4&lt;8.85,X4,""))</f>
        <v/>
      </c>
      <c r="AG4" s="1133"/>
      <c r="AH4" s="958" t="str">
        <f t="shared" ref="AH4:AH32" si="12">$A4</f>
        <v>10-L1</v>
      </c>
      <c r="AI4" s="952" t="str">
        <f>$E4</f>
        <v>GTS-120</v>
      </c>
      <c r="AJ4" s="959">
        <f>$F4</f>
        <v>575</v>
      </c>
      <c r="AK4" s="345">
        <f t="shared" ref="AK4:AK14" si="13">AJ4*0.0015</f>
        <v>0.86250000000000004</v>
      </c>
      <c r="AL4" s="353">
        <f t="shared" ref="AL4:AL14" si="14">AJ4*0.0002</f>
        <v>0.115</v>
      </c>
      <c r="AM4" s="352">
        <f t="shared" ref="AM4:AM14" si="15">AJ4*0.001</f>
        <v>0.57500000000000007</v>
      </c>
      <c r="AN4" s="331" t="str">
        <f t="shared" ref="AN4:AN30" si="16">IF($B4=AH$2,"","SKIP")</f>
        <v>SKIP</v>
      </c>
      <c r="AO4" s="331" t="str">
        <f t="shared" ref="AO4:AO30" si="17">IF($B4=AH$2,"","SKIP")</f>
        <v>SKIP</v>
      </c>
      <c r="AP4" s="91"/>
      <c r="AQ4" s="955"/>
      <c r="AR4" s="956" t="str">
        <f t="shared" ref="AR4:AR32" si="18">IF(AQ4&gt;8.84,AQ4,"")</f>
        <v/>
      </c>
      <c r="AS4" s="957" t="str">
        <f t="shared" ref="AS4:AS30" si="19">IF(AN4="","",IF(AN4="SKIP","",IF(AN4&lt;3,"",AK4)))</f>
        <v/>
      </c>
      <c r="AT4" s="957" t="str">
        <f t="shared" ref="AT4:AT30" si="20">IF(AO4="","",IF(AO4="SKIP","",IF(AO4&lt;2,"",AL4)))</f>
        <v/>
      </c>
      <c r="AU4" s="957" t="str">
        <f>IF(AQ4="","",IF(AQ4&lt;8.85,AM4,""))</f>
        <v/>
      </c>
      <c r="AV4" s="1133"/>
      <c r="AW4" s="958" t="str">
        <f t="shared" ref="AW4:AW32" si="21">$A4</f>
        <v>10-L1</v>
      </c>
      <c r="AX4" s="952" t="str">
        <f>$E4</f>
        <v>GTS-120</v>
      </c>
      <c r="AY4" s="959">
        <f>$F4</f>
        <v>575</v>
      </c>
      <c r="AZ4" s="345">
        <f t="shared" ref="AZ4:AZ14" si="22">AY4*0.0015</f>
        <v>0.86250000000000004</v>
      </c>
      <c r="BA4" s="353">
        <f t="shared" ref="BA4:BA14" si="23">AY4*0.0002</f>
        <v>0.115</v>
      </c>
      <c r="BB4" s="352">
        <f t="shared" ref="BB4:BB14" si="24">AY4*0.001</f>
        <v>0.57500000000000007</v>
      </c>
      <c r="BC4" s="331" t="str">
        <f t="shared" ref="BC4:BC30" si="25">IF($B4=AW$2,"","SKIP")</f>
        <v/>
      </c>
      <c r="BD4" s="331" t="str">
        <f t="shared" ref="BD4:BD30" si="26">IF($B4=AW$2,"","SKIP")</f>
        <v/>
      </c>
      <c r="BE4" s="91"/>
      <c r="BF4" s="955"/>
      <c r="BG4" s="956" t="str">
        <f t="shared" ref="BG4:BG5" si="27">IF(BF4&gt;8.84,BF4,"")</f>
        <v/>
      </c>
      <c r="BH4" s="957" t="str">
        <f t="shared" ref="BH4:BH30" si="28">IF(BC4="","",IF(BC4="SKIP","",IF(BC4&lt;3,"",AZ4)))</f>
        <v/>
      </c>
      <c r="BI4" s="957" t="str">
        <f t="shared" ref="BI4:BI30" si="29">IF(BD4="","",IF(BD4="SKIP","",IF(BD4&lt;2,"",BA4)))</f>
        <v/>
      </c>
      <c r="BJ4" s="957" t="str">
        <f>IF(BF4="","",IF(BF4&lt;8.85,BB4,""))</f>
        <v/>
      </c>
      <c r="BK4" s="1133"/>
      <c r="BL4" s="958" t="str">
        <f t="shared" ref="BL4:BL32" si="30">$A4</f>
        <v>10-L1</v>
      </c>
      <c r="BM4" s="952" t="str">
        <f>$E4</f>
        <v>GTS-120</v>
      </c>
      <c r="BN4" s="959">
        <f>$F4</f>
        <v>575</v>
      </c>
      <c r="BO4" s="345">
        <f t="shared" ref="BO4:BO32" si="31">BN4*0.0015</f>
        <v>0.86250000000000004</v>
      </c>
      <c r="BP4" s="353">
        <f t="shared" ref="BP4:BP32" si="32">BN4*0.0002</f>
        <v>0.115</v>
      </c>
      <c r="BQ4" s="352">
        <f t="shared" ref="BQ4:BQ32" si="33">BN4*0.001</f>
        <v>0.57500000000000007</v>
      </c>
      <c r="BR4" s="331" t="str">
        <f t="shared" ref="BR4:BR30" si="34">IF($B4=BL$2,"","SKIP")</f>
        <v>SKIP</v>
      </c>
      <c r="BS4" s="331" t="str">
        <f t="shared" ref="BS4:BS30" si="35">IF($B4=BL$2,"","SKIP")</f>
        <v>SKIP</v>
      </c>
      <c r="BT4" s="91"/>
      <c r="BU4" s="955"/>
      <c r="BV4" s="956" t="str">
        <f t="shared" ref="BV4:BV30" si="36">IF(BU4&gt;8.84,BU4,"")</f>
        <v/>
      </c>
      <c r="BW4" s="957" t="str">
        <f t="shared" ref="BW4:BW30" si="37">IF(BR4="","",IF(BR4="SKIP","",IF(BR4&lt;3,"",BO4)))</f>
        <v/>
      </c>
      <c r="BX4" s="957" t="str">
        <f t="shared" ref="BX4:BX30" si="38">IF(BS4="","",IF(BS4="SKIP","",IF(BS4&lt;2,"",BP4)))</f>
        <v/>
      </c>
      <c r="BY4" s="960" t="str">
        <f t="shared" ref="BY4:BY30" si="39">IF(BU4="","",IF(BU4&lt;8.85,BQ4,""))</f>
        <v/>
      </c>
    </row>
    <row r="5" spans="1:77" ht="18.95" customHeight="1">
      <c r="A5" s="331" t="s">
        <v>46</v>
      </c>
      <c r="B5" s="389" t="s">
        <v>457</v>
      </c>
      <c r="C5" s="1134"/>
      <c r="D5" s="331" t="str">
        <f t="shared" ref="D5:D32" si="40">$A5</f>
        <v>20-L1</v>
      </c>
      <c r="E5" s="333" t="str">
        <f>VLOOKUP($A5,'OP Info'!$C$4:$H$62,4,FALSE)</f>
        <v>GTS-120</v>
      </c>
      <c r="F5" s="330">
        <f>VLOOKUP($A5,'OP Info'!$C$4:$H$62,3,FALSE)</f>
        <v>630</v>
      </c>
      <c r="G5" s="529">
        <f t="shared" ref="G5:G32" si="41">F5*0.0015</f>
        <v>0.94500000000000006</v>
      </c>
      <c r="H5" s="330">
        <f t="shared" si="0"/>
        <v>0.126</v>
      </c>
      <c r="I5" s="349">
        <f t="shared" si="1"/>
        <v>0.63</v>
      </c>
      <c r="J5" s="331" t="str">
        <f t="shared" ref="J5:J25" si="42">IF($B5=D$2,"","SKIP")</f>
        <v>SKIP</v>
      </c>
      <c r="K5" s="331" t="str">
        <f t="shared" ref="K5:K25" si="43">IF($B5=D$2,"","SKIP")</f>
        <v>SKIP</v>
      </c>
      <c r="L5" s="91"/>
      <c r="M5" s="392"/>
      <c r="N5" s="403" t="str">
        <f t="shared" si="3"/>
        <v/>
      </c>
      <c r="O5" s="532" t="str">
        <f t="shared" ref="O5:O30" si="44">IF(J5="","",IF(J5="SKIP","",IF(J5&lt;3,"",G5)))</f>
        <v/>
      </c>
      <c r="P5" s="532" t="str">
        <f t="shared" ref="P5:P30" si="45">IF(K5="","",IF(K5="SKIP","",IF(K5&lt;2,"",H5)))</f>
        <v/>
      </c>
      <c r="Q5" s="532" t="str">
        <f t="shared" ref="Q5:Q52" si="46">IF(M5="","",IF(M5&lt;8.85,I5,""))</f>
        <v/>
      </c>
      <c r="R5" s="1134"/>
      <c r="S5" s="530" t="str">
        <f t="shared" si="4"/>
        <v>20-L1</v>
      </c>
      <c r="T5" s="333" t="str">
        <f t="shared" ref="T5:T31" si="47">$E5</f>
        <v>GTS-120</v>
      </c>
      <c r="U5" s="531">
        <f t="shared" ref="U5:U31" si="48">$F5</f>
        <v>630</v>
      </c>
      <c r="V5" s="346">
        <f t="shared" si="5"/>
        <v>0.94500000000000006</v>
      </c>
      <c r="W5" s="351">
        <f t="shared" si="6"/>
        <v>0.126</v>
      </c>
      <c r="X5" s="350">
        <f t="shared" si="7"/>
        <v>0.63</v>
      </c>
      <c r="Y5" s="331" t="str">
        <f t="shared" si="8"/>
        <v/>
      </c>
      <c r="Z5" s="331" t="str">
        <f t="shared" si="9"/>
        <v/>
      </c>
      <c r="AA5" s="91"/>
      <c r="AB5" s="392"/>
      <c r="AC5" s="403" t="str">
        <f t="shared" ref="AC5:AC32" si="49">IF(AB5&gt;8.84,AB5,"")</f>
        <v/>
      </c>
      <c r="AD5" s="532" t="str">
        <f t="shared" si="10"/>
        <v/>
      </c>
      <c r="AE5" s="532" t="str">
        <f t="shared" si="11"/>
        <v/>
      </c>
      <c r="AF5" s="532" t="str">
        <f t="shared" ref="AF5:AF32" si="50">IF(AB5="","",IF(AB5&lt;8.85,X5,""))</f>
        <v/>
      </c>
      <c r="AG5" s="1134"/>
      <c r="AH5" s="530" t="str">
        <f t="shared" si="12"/>
        <v>20-L1</v>
      </c>
      <c r="AI5" s="333" t="str">
        <f t="shared" ref="AI5:AI31" si="51">$E5</f>
        <v>GTS-120</v>
      </c>
      <c r="AJ5" s="531">
        <f t="shared" ref="AJ5:AJ31" si="52">$F5</f>
        <v>630</v>
      </c>
      <c r="AK5" s="346">
        <f t="shared" si="13"/>
        <v>0.94500000000000006</v>
      </c>
      <c r="AL5" s="351">
        <f t="shared" si="14"/>
        <v>0.126</v>
      </c>
      <c r="AM5" s="350">
        <f t="shared" si="15"/>
        <v>0.63</v>
      </c>
      <c r="AN5" s="331" t="str">
        <f t="shared" si="16"/>
        <v>SKIP</v>
      </c>
      <c r="AO5" s="331" t="str">
        <f t="shared" si="17"/>
        <v>SKIP</v>
      </c>
      <c r="AP5" s="91"/>
      <c r="AQ5" s="392"/>
      <c r="AR5" s="403" t="str">
        <f t="shared" si="18"/>
        <v/>
      </c>
      <c r="AS5" s="532" t="str">
        <f t="shared" si="19"/>
        <v/>
      </c>
      <c r="AT5" s="532" t="str">
        <f t="shared" si="20"/>
        <v/>
      </c>
      <c r="AU5" s="532" t="str">
        <f t="shared" ref="AU5:AU31" si="53">IF(AQ5="","",IF(AQ5&lt;8.85,AM5,""))</f>
        <v/>
      </c>
      <c r="AV5" s="1134"/>
      <c r="AW5" s="530" t="str">
        <f t="shared" si="21"/>
        <v>20-L1</v>
      </c>
      <c r="AX5" s="333" t="str">
        <f t="shared" ref="AX5:AX31" si="54">$E5</f>
        <v>GTS-120</v>
      </c>
      <c r="AY5" s="531">
        <f t="shared" ref="AY5:AY31" si="55">$F5</f>
        <v>630</v>
      </c>
      <c r="AZ5" s="346">
        <f t="shared" si="22"/>
        <v>0.94500000000000006</v>
      </c>
      <c r="BA5" s="351">
        <f t="shared" si="23"/>
        <v>0.126</v>
      </c>
      <c r="BB5" s="350">
        <f t="shared" si="24"/>
        <v>0.63</v>
      </c>
      <c r="BC5" s="331" t="str">
        <f t="shared" si="25"/>
        <v/>
      </c>
      <c r="BD5" s="331" t="str">
        <f t="shared" si="26"/>
        <v/>
      </c>
      <c r="BE5" s="91"/>
      <c r="BF5" s="392"/>
      <c r="BG5" s="403" t="str">
        <f t="shared" si="27"/>
        <v/>
      </c>
      <c r="BH5" s="532" t="str">
        <f t="shared" si="28"/>
        <v/>
      </c>
      <c r="BI5" s="532" t="str">
        <f t="shared" si="29"/>
        <v/>
      </c>
      <c r="BJ5" s="532" t="str">
        <f t="shared" ref="BJ5" si="56">IF(BF5="","",IF(BF5&lt;8.85,BB5,""))</f>
        <v/>
      </c>
      <c r="BK5" s="1134"/>
      <c r="BL5" s="530" t="str">
        <f t="shared" si="30"/>
        <v>20-L1</v>
      </c>
      <c r="BM5" s="333" t="str">
        <f t="shared" ref="BM5:BM31" si="57">$E5</f>
        <v>GTS-120</v>
      </c>
      <c r="BN5" s="531">
        <f t="shared" ref="BN5:BN31" si="58">$F5</f>
        <v>630</v>
      </c>
      <c r="BO5" s="346">
        <f t="shared" si="31"/>
        <v>0.94500000000000006</v>
      </c>
      <c r="BP5" s="351">
        <f t="shared" si="32"/>
        <v>0.126</v>
      </c>
      <c r="BQ5" s="350">
        <f t="shared" si="33"/>
        <v>0.63</v>
      </c>
      <c r="BR5" s="331" t="str">
        <f t="shared" si="34"/>
        <v>SKIP</v>
      </c>
      <c r="BS5" s="331" t="str">
        <f t="shared" si="35"/>
        <v>SKIP</v>
      </c>
      <c r="BT5" s="91"/>
      <c r="BU5" s="392"/>
      <c r="BV5" s="403" t="str">
        <f t="shared" si="36"/>
        <v/>
      </c>
      <c r="BW5" s="532" t="str">
        <f t="shared" si="37"/>
        <v/>
      </c>
      <c r="BX5" s="532" t="str">
        <f t="shared" si="38"/>
        <v/>
      </c>
      <c r="BY5" s="961" t="str">
        <f t="shared" si="39"/>
        <v/>
      </c>
    </row>
    <row r="6" spans="1:77" ht="18.95" customHeight="1">
      <c r="A6" s="331" t="s">
        <v>49</v>
      </c>
      <c r="B6" s="389" t="s">
        <v>457</v>
      </c>
      <c r="C6" s="1134"/>
      <c r="D6" s="331" t="str">
        <f t="shared" si="40"/>
        <v>30-L1</v>
      </c>
      <c r="E6" s="333" t="str">
        <f>VLOOKUP($A6,'OP Info'!$C$4:$H$62,4,FALSE)</f>
        <v>GTS-120</v>
      </c>
      <c r="F6" s="330">
        <f>VLOOKUP($A6,'OP Info'!$C$4:$H$62,3,FALSE)</f>
        <v>630</v>
      </c>
      <c r="G6" s="529">
        <f t="shared" si="41"/>
        <v>0.94500000000000006</v>
      </c>
      <c r="H6" s="330">
        <f t="shared" si="0"/>
        <v>0.126</v>
      </c>
      <c r="I6" s="349">
        <f>F6*0.001</f>
        <v>0.63</v>
      </c>
      <c r="J6" s="331" t="str">
        <f t="shared" ref="J6:J21" si="59">IF($B6=D$2,"","SKIP")</f>
        <v>SKIP</v>
      </c>
      <c r="K6" s="331" t="str">
        <f t="shared" ref="K6:K21" si="60">IF($B6=D$2,"","SKIP")</f>
        <v>SKIP</v>
      </c>
      <c r="L6" s="91"/>
      <c r="M6" s="392"/>
      <c r="N6" s="403" t="str">
        <f t="shared" si="3"/>
        <v/>
      </c>
      <c r="O6" s="532" t="str">
        <f t="shared" si="44"/>
        <v/>
      </c>
      <c r="P6" s="532" t="str">
        <f t="shared" si="45"/>
        <v/>
      </c>
      <c r="Q6" s="532" t="str">
        <f t="shared" si="46"/>
        <v/>
      </c>
      <c r="R6" s="1134"/>
      <c r="S6" s="530" t="str">
        <f t="shared" si="4"/>
        <v>30-L1</v>
      </c>
      <c r="T6" s="333" t="str">
        <f t="shared" si="47"/>
        <v>GTS-120</v>
      </c>
      <c r="U6" s="531">
        <f t="shared" si="48"/>
        <v>630</v>
      </c>
      <c r="V6" s="346">
        <f t="shared" si="5"/>
        <v>0.94500000000000006</v>
      </c>
      <c r="W6" s="351">
        <f t="shared" si="6"/>
        <v>0.126</v>
      </c>
      <c r="X6" s="350">
        <f t="shared" si="7"/>
        <v>0.63</v>
      </c>
      <c r="Y6" s="331" t="str">
        <f t="shared" si="8"/>
        <v/>
      </c>
      <c r="Z6" s="331" t="str">
        <f t="shared" si="9"/>
        <v/>
      </c>
      <c r="AA6" s="91"/>
      <c r="AB6" s="392"/>
      <c r="AC6" s="403" t="str">
        <f t="shared" si="49"/>
        <v/>
      </c>
      <c r="AD6" s="532" t="str">
        <f t="shared" si="10"/>
        <v/>
      </c>
      <c r="AE6" s="532" t="str">
        <f t="shared" si="11"/>
        <v/>
      </c>
      <c r="AF6" s="532" t="str">
        <f t="shared" si="50"/>
        <v/>
      </c>
      <c r="AG6" s="1134"/>
      <c r="AH6" s="530" t="str">
        <f t="shared" si="12"/>
        <v>30-L1</v>
      </c>
      <c r="AI6" s="333" t="str">
        <f t="shared" si="51"/>
        <v>GTS-120</v>
      </c>
      <c r="AJ6" s="531">
        <f t="shared" si="52"/>
        <v>630</v>
      </c>
      <c r="AK6" s="346">
        <f t="shared" si="13"/>
        <v>0.94500000000000006</v>
      </c>
      <c r="AL6" s="351">
        <f t="shared" si="14"/>
        <v>0.126</v>
      </c>
      <c r="AM6" s="350">
        <f t="shared" si="15"/>
        <v>0.63</v>
      </c>
      <c r="AN6" s="331" t="str">
        <f t="shared" si="16"/>
        <v>SKIP</v>
      </c>
      <c r="AO6" s="331" t="str">
        <f t="shared" si="17"/>
        <v>SKIP</v>
      </c>
      <c r="AP6" s="91"/>
      <c r="AQ6" s="392"/>
      <c r="AR6" s="403" t="str">
        <f t="shared" si="18"/>
        <v/>
      </c>
      <c r="AS6" s="532" t="str">
        <f t="shared" si="19"/>
        <v/>
      </c>
      <c r="AT6" s="532" t="str">
        <f t="shared" si="20"/>
        <v/>
      </c>
      <c r="AU6" s="532" t="str">
        <f t="shared" si="53"/>
        <v/>
      </c>
      <c r="AV6" s="1134"/>
      <c r="AW6" s="530" t="str">
        <f t="shared" si="21"/>
        <v>30-L1</v>
      </c>
      <c r="AX6" s="333" t="str">
        <f t="shared" si="54"/>
        <v>GTS-120</v>
      </c>
      <c r="AY6" s="531">
        <f t="shared" si="55"/>
        <v>630</v>
      </c>
      <c r="AZ6" s="346">
        <f t="shared" si="22"/>
        <v>0.94500000000000006</v>
      </c>
      <c r="BA6" s="351">
        <f t="shared" si="23"/>
        <v>0.126</v>
      </c>
      <c r="BB6" s="350">
        <f t="shared" si="24"/>
        <v>0.63</v>
      </c>
      <c r="BC6" s="331" t="str">
        <f t="shared" si="25"/>
        <v/>
      </c>
      <c r="BD6" s="331" t="str">
        <f t="shared" si="26"/>
        <v/>
      </c>
      <c r="BE6" s="91"/>
      <c r="BF6" s="392"/>
      <c r="BG6" s="403" t="str">
        <f t="shared" ref="BG6:BG32" si="61">IF(BF6&gt;8.84,BF6,"")</f>
        <v/>
      </c>
      <c r="BH6" s="532" t="str">
        <f t="shared" si="28"/>
        <v/>
      </c>
      <c r="BI6" s="532" t="str">
        <f t="shared" si="29"/>
        <v/>
      </c>
      <c r="BJ6" s="532" t="str">
        <f t="shared" ref="BJ6:BJ32" si="62">IF(BF6="","",IF(BF6&lt;8.85,BB6,""))</f>
        <v/>
      </c>
      <c r="BK6" s="1134"/>
      <c r="BL6" s="530" t="str">
        <f t="shared" si="30"/>
        <v>30-L1</v>
      </c>
      <c r="BM6" s="333" t="str">
        <f t="shared" si="57"/>
        <v>GTS-120</v>
      </c>
      <c r="BN6" s="531">
        <f t="shared" si="58"/>
        <v>630</v>
      </c>
      <c r="BO6" s="346">
        <f t="shared" si="31"/>
        <v>0.94500000000000006</v>
      </c>
      <c r="BP6" s="351">
        <f t="shared" si="32"/>
        <v>0.126</v>
      </c>
      <c r="BQ6" s="350">
        <f t="shared" si="33"/>
        <v>0.63</v>
      </c>
      <c r="BR6" s="331" t="str">
        <f t="shared" si="34"/>
        <v>SKIP</v>
      </c>
      <c r="BS6" s="331" t="str">
        <f t="shared" si="35"/>
        <v>SKIP</v>
      </c>
      <c r="BT6" s="91"/>
      <c r="BU6" s="392"/>
      <c r="BV6" s="403" t="str">
        <f t="shared" si="36"/>
        <v/>
      </c>
      <c r="BW6" s="532" t="str">
        <f t="shared" si="37"/>
        <v/>
      </c>
      <c r="BX6" s="532" t="str">
        <f t="shared" si="38"/>
        <v/>
      </c>
      <c r="BY6" s="961" t="str">
        <f t="shared" si="39"/>
        <v/>
      </c>
    </row>
    <row r="7" spans="1:77" ht="18.95" customHeight="1">
      <c r="A7" s="331" t="s">
        <v>51</v>
      </c>
      <c r="B7" s="389" t="s">
        <v>457</v>
      </c>
      <c r="C7" s="1135"/>
      <c r="D7" s="331" t="str">
        <f t="shared" si="40"/>
        <v>50 A/B-L1</v>
      </c>
      <c r="E7" s="333" t="str">
        <f>VLOOKUP($A7,'OP Info'!$C$4:$H$62,4,FALSE)</f>
        <v>AQ-YB</v>
      </c>
      <c r="F7" s="330">
        <f>VLOOKUP($A7,'OP Info'!$C$4:$H$62,3,FALSE)</f>
        <v>3300</v>
      </c>
      <c r="G7" s="529">
        <f t="shared" si="41"/>
        <v>4.95</v>
      </c>
      <c r="H7" s="330">
        <f t="shared" si="0"/>
        <v>0.66</v>
      </c>
      <c r="I7" s="349">
        <f t="shared" si="1"/>
        <v>3.3000000000000003</v>
      </c>
      <c r="J7" s="331" t="str">
        <f t="shared" si="59"/>
        <v>SKIP</v>
      </c>
      <c r="K7" s="331" t="str">
        <f t="shared" si="60"/>
        <v>SKIP</v>
      </c>
      <c r="L7" s="91"/>
      <c r="M7" s="392"/>
      <c r="N7" s="403" t="str">
        <f t="shared" si="3"/>
        <v/>
      </c>
      <c r="O7" s="532" t="str">
        <f t="shared" si="44"/>
        <v/>
      </c>
      <c r="P7" s="532" t="str">
        <f t="shared" si="45"/>
        <v/>
      </c>
      <c r="Q7" s="532" t="str">
        <f t="shared" si="46"/>
        <v/>
      </c>
      <c r="R7" s="1135"/>
      <c r="S7" s="530" t="str">
        <f t="shared" si="4"/>
        <v>50 A/B-L1</v>
      </c>
      <c r="T7" s="333" t="str">
        <f t="shared" si="47"/>
        <v>AQ-YB</v>
      </c>
      <c r="U7" s="531">
        <f t="shared" si="48"/>
        <v>3300</v>
      </c>
      <c r="V7" s="346">
        <f t="shared" si="5"/>
        <v>4.95</v>
      </c>
      <c r="W7" s="351">
        <f t="shared" si="6"/>
        <v>0.66</v>
      </c>
      <c r="X7" s="350">
        <f t="shared" si="7"/>
        <v>3.3000000000000003</v>
      </c>
      <c r="Y7" s="331" t="str">
        <f t="shared" si="8"/>
        <v/>
      </c>
      <c r="Z7" s="331" t="str">
        <f t="shared" si="9"/>
        <v/>
      </c>
      <c r="AA7" s="91"/>
      <c r="AB7" s="392"/>
      <c r="AC7" s="403" t="str">
        <f t="shared" si="49"/>
        <v/>
      </c>
      <c r="AD7" s="532" t="str">
        <f t="shared" si="10"/>
        <v/>
      </c>
      <c r="AE7" s="532" t="str">
        <f t="shared" si="11"/>
        <v/>
      </c>
      <c r="AF7" s="532" t="str">
        <f t="shared" si="50"/>
        <v/>
      </c>
      <c r="AG7" s="1135"/>
      <c r="AH7" s="530" t="str">
        <f t="shared" si="12"/>
        <v>50 A/B-L1</v>
      </c>
      <c r="AI7" s="333" t="str">
        <f t="shared" si="51"/>
        <v>AQ-YB</v>
      </c>
      <c r="AJ7" s="531">
        <f t="shared" si="52"/>
        <v>3300</v>
      </c>
      <c r="AK7" s="346">
        <f t="shared" si="13"/>
        <v>4.95</v>
      </c>
      <c r="AL7" s="351">
        <f t="shared" si="14"/>
        <v>0.66</v>
      </c>
      <c r="AM7" s="350">
        <f t="shared" si="15"/>
        <v>3.3000000000000003</v>
      </c>
      <c r="AN7" s="331" t="str">
        <f t="shared" si="16"/>
        <v>SKIP</v>
      </c>
      <c r="AO7" s="331" t="str">
        <f t="shared" si="17"/>
        <v>SKIP</v>
      </c>
      <c r="AP7" s="91"/>
      <c r="AQ7" s="392"/>
      <c r="AR7" s="403" t="str">
        <f t="shared" si="18"/>
        <v/>
      </c>
      <c r="AS7" s="532" t="str">
        <f t="shared" si="19"/>
        <v/>
      </c>
      <c r="AT7" s="532" t="str">
        <f t="shared" si="20"/>
        <v/>
      </c>
      <c r="AU7" s="532" t="str">
        <f t="shared" si="53"/>
        <v/>
      </c>
      <c r="AV7" s="1135"/>
      <c r="AW7" s="530" t="str">
        <f t="shared" si="21"/>
        <v>50 A/B-L1</v>
      </c>
      <c r="AX7" s="333" t="str">
        <f t="shared" si="54"/>
        <v>AQ-YB</v>
      </c>
      <c r="AY7" s="531">
        <f t="shared" si="55"/>
        <v>3300</v>
      </c>
      <c r="AZ7" s="346">
        <f t="shared" si="22"/>
        <v>4.95</v>
      </c>
      <c r="BA7" s="351">
        <f t="shared" si="23"/>
        <v>0.66</v>
      </c>
      <c r="BB7" s="350">
        <f t="shared" si="24"/>
        <v>3.3000000000000003</v>
      </c>
      <c r="BC7" s="331" t="str">
        <f t="shared" si="25"/>
        <v/>
      </c>
      <c r="BD7" s="331" t="str">
        <f t="shared" si="26"/>
        <v/>
      </c>
      <c r="BE7" s="91"/>
      <c r="BF7" s="392"/>
      <c r="BG7" s="403" t="str">
        <f t="shared" si="61"/>
        <v/>
      </c>
      <c r="BH7" s="532" t="str">
        <f t="shared" si="28"/>
        <v/>
      </c>
      <c r="BI7" s="532" t="str">
        <f t="shared" si="29"/>
        <v/>
      </c>
      <c r="BJ7" s="532" t="str">
        <f t="shared" si="62"/>
        <v/>
      </c>
      <c r="BK7" s="1135"/>
      <c r="BL7" s="530" t="str">
        <f t="shared" si="30"/>
        <v>50 A/B-L1</v>
      </c>
      <c r="BM7" s="333" t="str">
        <f t="shared" si="57"/>
        <v>AQ-YB</v>
      </c>
      <c r="BN7" s="531">
        <f t="shared" si="58"/>
        <v>3300</v>
      </c>
      <c r="BO7" s="346">
        <f t="shared" si="31"/>
        <v>4.95</v>
      </c>
      <c r="BP7" s="351">
        <f t="shared" si="32"/>
        <v>0.66</v>
      </c>
      <c r="BQ7" s="350">
        <f t="shared" si="33"/>
        <v>3.3000000000000003</v>
      </c>
      <c r="BR7" s="331" t="str">
        <f t="shared" si="34"/>
        <v>SKIP</v>
      </c>
      <c r="BS7" s="331" t="str">
        <f t="shared" si="35"/>
        <v>SKIP</v>
      </c>
      <c r="BT7" s="91"/>
      <c r="BU7" s="392"/>
      <c r="BV7" s="403" t="str">
        <f t="shared" si="36"/>
        <v/>
      </c>
      <c r="BW7" s="532" t="str">
        <f t="shared" si="37"/>
        <v/>
      </c>
      <c r="BX7" s="532" t="str">
        <f t="shared" si="38"/>
        <v/>
      </c>
      <c r="BY7" s="961" t="str">
        <f t="shared" si="39"/>
        <v/>
      </c>
    </row>
    <row r="8" spans="1:77" ht="18.95" customHeight="1">
      <c r="A8" s="331" t="s">
        <v>55</v>
      </c>
      <c r="B8" s="389" t="s">
        <v>457</v>
      </c>
      <c r="C8" s="1135" t="s">
        <v>30</v>
      </c>
      <c r="D8" s="331" t="str">
        <f t="shared" si="40"/>
        <v>70-L1</v>
      </c>
      <c r="E8" s="333" t="str">
        <f>VLOOKUP($A8,'OP Info'!$C$4:$H$62,4,FALSE)</f>
        <v>GTS-120</v>
      </c>
      <c r="F8" s="330">
        <f>VLOOKUP($A8,'OP Info'!$C$4:$H$62,3,FALSE)</f>
        <v>630</v>
      </c>
      <c r="G8" s="529">
        <f t="shared" si="41"/>
        <v>0.94500000000000006</v>
      </c>
      <c r="H8" s="330">
        <f t="shared" si="0"/>
        <v>0.126</v>
      </c>
      <c r="I8" s="349">
        <f t="shared" si="1"/>
        <v>0.63</v>
      </c>
      <c r="J8" s="331" t="str">
        <f t="shared" si="59"/>
        <v>SKIP</v>
      </c>
      <c r="K8" s="331" t="str">
        <f t="shared" si="60"/>
        <v>SKIP</v>
      </c>
      <c r="L8" s="91"/>
      <c r="M8" s="392"/>
      <c r="N8" s="403" t="str">
        <f t="shared" si="3"/>
        <v/>
      </c>
      <c r="O8" s="532" t="str">
        <f t="shared" si="44"/>
        <v/>
      </c>
      <c r="P8" s="532" t="str">
        <f t="shared" si="45"/>
        <v/>
      </c>
      <c r="Q8" s="532" t="str">
        <f t="shared" si="46"/>
        <v/>
      </c>
      <c r="R8" s="1135" t="s">
        <v>30</v>
      </c>
      <c r="S8" s="530" t="str">
        <f t="shared" si="4"/>
        <v>70-L1</v>
      </c>
      <c r="T8" s="333" t="str">
        <f t="shared" si="47"/>
        <v>GTS-120</v>
      </c>
      <c r="U8" s="531">
        <f t="shared" si="48"/>
        <v>630</v>
      </c>
      <c r="V8" s="346">
        <f t="shared" si="5"/>
        <v>0.94500000000000006</v>
      </c>
      <c r="W8" s="351">
        <f t="shared" si="6"/>
        <v>0.126</v>
      </c>
      <c r="X8" s="350">
        <f t="shared" si="7"/>
        <v>0.63</v>
      </c>
      <c r="Y8" s="331" t="str">
        <f t="shared" si="8"/>
        <v/>
      </c>
      <c r="Z8" s="331" t="str">
        <f t="shared" si="9"/>
        <v/>
      </c>
      <c r="AA8" s="91"/>
      <c r="AB8" s="392"/>
      <c r="AC8" s="403" t="str">
        <f t="shared" si="49"/>
        <v/>
      </c>
      <c r="AD8" s="532" t="str">
        <f t="shared" si="10"/>
        <v/>
      </c>
      <c r="AE8" s="532" t="str">
        <f t="shared" si="11"/>
        <v/>
      </c>
      <c r="AF8" s="532" t="str">
        <f t="shared" si="50"/>
        <v/>
      </c>
      <c r="AG8" s="1135" t="s">
        <v>30</v>
      </c>
      <c r="AH8" s="530" t="str">
        <f t="shared" si="12"/>
        <v>70-L1</v>
      </c>
      <c r="AI8" s="333" t="str">
        <f t="shared" si="51"/>
        <v>GTS-120</v>
      </c>
      <c r="AJ8" s="531">
        <f t="shared" si="52"/>
        <v>630</v>
      </c>
      <c r="AK8" s="346">
        <f t="shared" si="13"/>
        <v>0.94500000000000006</v>
      </c>
      <c r="AL8" s="351">
        <f t="shared" si="14"/>
        <v>0.126</v>
      </c>
      <c r="AM8" s="350">
        <f t="shared" si="15"/>
        <v>0.63</v>
      </c>
      <c r="AN8" s="331" t="str">
        <f t="shared" si="16"/>
        <v>SKIP</v>
      </c>
      <c r="AO8" s="331" t="str">
        <f t="shared" si="17"/>
        <v>SKIP</v>
      </c>
      <c r="AP8" s="91"/>
      <c r="AQ8" s="392"/>
      <c r="AR8" s="403" t="str">
        <f t="shared" si="18"/>
        <v/>
      </c>
      <c r="AS8" s="532" t="str">
        <f t="shared" si="19"/>
        <v/>
      </c>
      <c r="AT8" s="532" t="str">
        <f t="shared" si="20"/>
        <v/>
      </c>
      <c r="AU8" s="532" t="str">
        <f t="shared" si="53"/>
        <v/>
      </c>
      <c r="AV8" s="1135" t="s">
        <v>30</v>
      </c>
      <c r="AW8" s="530" t="str">
        <f t="shared" si="21"/>
        <v>70-L1</v>
      </c>
      <c r="AX8" s="333" t="str">
        <f t="shared" si="54"/>
        <v>GTS-120</v>
      </c>
      <c r="AY8" s="531">
        <f t="shared" si="55"/>
        <v>630</v>
      </c>
      <c r="AZ8" s="346">
        <f t="shared" si="22"/>
        <v>0.94500000000000006</v>
      </c>
      <c r="BA8" s="351">
        <f t="shared" si="23"/>
        <v>0.126</v>
      </c>
      <c r="BB8" s="350">
        <f t="shared" si="24"/>
        <v>0.63</v>
      </c>
      <c r="BC8" s="331" t="str">
        <f t="shared" si="25"/>
        <v/>
      </c>
      <c r="BD8" s="331" t="str">
        <f t="shared" si="26"/>
        <v/>
      </c>
      <c r="BE8" s="91"/>
      <c r="BF8" s="392"/>
      <c r="BG8" s="403" t="str">
        <f t="shared" si="61"/>
        <v/>
      </c>
      <c r="BH8" s="532" t="str">
        <f t="shared" si="28"/>
        <v/>
      </c>
      <c r="BI8" s="532" t="str">
        <f t="shared" si="29"/>
        <v/>
      </c>
      <c r="BJ8" s="532" t="str">
        <f t="shared" si="62"/>
        <v/>
      </c>
      <c r="BK8" s="1135" t="s">
        <v>30</v>
      </c>
      <c r="BL8" s="530" t="str">
        <f t="shared" si="30"/>
        <v>70-L1</v>
      </c>
      <c r="BM8" s="333" t="str">
        <f t="shared" si="57"/>
        <v>GTS-120</v>
      </c>
      <c r="BN8" s="531">
        <f t="shared" si="58"/>
        <v>630</v>
      </c>
      <c r="BO8" s="346">
        <f t="shared" si="31"/>
        <v>0.94500000000000006</v>
      </c>
      <c r="BP8" s="351">
        <f t="shared" si="32"/>
        <v>0.126</v>
      </c>
      <c r="BQ8" s="350">
        <f t="shared" si="33"/>
        <v>0.63</v>
      </c>
      <c r="BR8" s="331" t="str">
        <f t="shared" si="34"/>
        <v>SKIP</v>
      </c>
      <c r="BS8" s="331" t="str">
        <f t="shared" si="35"/>
        <v>SKIP</v>
      </c>
      <c r="BT8" s="91"/>
      <c r="BU8" s="392"/>
      <c r="BV8" s="403" t="str">
        <f t="shared" si="36"/>
        <v/>
      </c>
      <c r="BW8" s="532" t="str">
        <f t="shared" si="37"/>
        <v/>
      </c>
      <c r="BX8" s="532" t="str">
        <f t="shared" si="38"/>
        <v/>
      </c>
      <c r="BY8" s="961" t="str">
        <f t="shared" si="39"/>
        <v/>
      </c>
    </row>
    <row r="9" spans="1:77" ht="18.95" customHeight="1">
      <c r="A9" s="331" t="s">
        <v>57</v>
      </c>
      <c r="B9" s="389" t="s">
        <v>457</v>
      </c>
      <c r="C9" s="1135"/>
      <c r="D9" s="331" t="str">
        <f t="shared" si="40"/>
        <v>80-L1</v>
      </c>
      <c r="E9" s="333" t="str">
        <f>VLOOKUP($A9,'OP Info'!$C$4:$H$62,4,FALSE)</f>
        <v>GTS-120</v>
      </c>
      <c r="F9" s="330">
        <f>VLOOKUP($A9,'OP Info'!$C$4:$H$62,3,FALSE)</f>
        <v>630</v>
      </c>
      <c r="G9" s="529">
        <f t="shared" si="41"/>
        <v>0.94500000000000006</v>
      </c>
      <c r="H9" s="351">
        <f t="shared" si="0"/>
        <v>0.126</v>
      </c>
      <c r="I9" s="350">
        <f t="shared" si="1"/>
        <v>0.63</v>
      </c>
      <c r="J9" s="331" t="str">
        <f t="shared" si="59"/>
        <v>SKIP</v>
      </c>
      <c r="K9" s="331" t="str">
        <f t="shared" si="60"/>
        <v>SKIP</v>
      </c>
      <c r="L9" s="91"/>
      <c r="M9" s="392"/>
      <c r="N9" s="403" t="str">
        <f t="shared" si="3"/>
        <v/>
      </c>
      <c r="O9" s="532" t="str">
        <f t="shared" si="44"/>
        <v/>
      </c>
      <c r="P9" s="532" t="str">
        <f t="shared" si="45"/>
        <v/>
      </c>
      <c r="Q9" s="532" t="str">
        <f t="shared" si="46"/>
        <v/>
      </c>
      <c r="R9" s="1135"/>
      <c r="S9" s="530" t="str">
        <f t="shared" si="4"/>
        <v>80-L1</v>
      </c>
      <c r="T9" s="333" t="str">
        <f t="shared" si="47"/>
        <v>GTS-120</v>
      </c>
      <c r="U9" s="531">
        <f t="shared" si="48"/>
        <v>630</v>
      </c>
      <c r="V9" s="346">
        <f t="shared" si="5"/>
        <v>0.94500000000000006</v>
      </c>
      <c r="W9" s="351">
        <f t="shared" si="6"/>
        <v>0.126</v>
      </c>
      <c r="X9" s="350">
        <f t="shared" si="7"/>
        <v>0.63</v>
      </c>
      <c r="Y9" s="331" t="str">
        <f t="shared" si="8"/>
        <v/>
      </c>
      <c r="Z9" s="331" t="str">
        <f t="shared" si="9"/>
        <v/>
      </c>
      <c r="AA9" s="91"/>
      <c r="AB9" s="392"/>
      <c r="AC9" s="403" t="str">
        <f t="shared" si="49"/>
        <v/>
      </c>
      <c r="AD9" s="532" t="str">
        <f t="shared" si="10"/>
        <v/>
      </c>
      <c r="AE9" s="532" t="str">
        <f t="shared" si="11"/>
        <v/>
      </c>
      <c r="AF9" s="532" t="str">
        <f t="shared" si="50"/>
        <v/>
      </c>
      <c r="AG9" s="1135"/>
      <c r="AH9" s="530" t="str">
        <f t="shared" si="12"/>
        <v>80-L1</v>
      </c>
      <c r="AI9" s="333" t="str">
        <f t="shared" si="51"/>
        <v>GTS-120</v>
      </c>
      <c r="AJ9" s="531">
        <f t="shared" si="52"/>
        <v>630</v>
      </c>
      <c r="AK9" s="346">
        <f t="shared" si="13"/>
        <v>0.94500000000000006</v>
      </c>
      <c r="AL9" s="351">
        <f t="shared" si="14"/>
        <v>0.126</v>
      </c>
      <c r="AM9" s="350">
        <f t="shared" si="15"/>
        <v>0.63</v>
      </c>
      <c r="AN9" s="331" t="str">
        <f t="shared" si="16"/>
        <v>SKIP</v>
      </c>
      <c r="AO9" s="331" t="str">
        <f t="shared" si="17"/>
        <v>SKIP</v>
      </c>
      <c r="AP9" s="91"/>
      <c r="AQ9" s="392"/>
      <c r="AR9" s="403" t="str">
        <f t="shared" si="18"/>
        <v/>
      </c>
      <c r="AS9" s="532" t="str">
        <f t="shared" si="19"/>
        <v/>
      </c>
      <c r="AT9" s="532" t="str">
        <f t="shared" si="20"/>
        <v/>
      </c>
      <c r="AU9" s="532" t="str">
        <f t="shared" si="53"/>
        <v/>
      </c>
      <c r="AV9" s="1135"/>
      <c r="AW9" s="530" t="str">
        <f t="shared" si="21"/>
        <v>80-L1</v>
      </c>
      <c r="AX9" s="333" t="str">
        <f t="shared" si="54"/>
        <v>GTS-120</v>
      </c>
      <c r="AY9" s="531">
        <f t="shared" si="55"/>
        <v>630</v>
      </c>
      <c r="AZ9" s="346">
        <f t="shared" si="22"/>
        <v>0.94500000000000006</v>
      </c>
      <c r="BA9" s="351">
        <f t="shared" si="23"/>
        <v>0.126</v>
      </c>
      <c r="BB9" s="350">
        <f t="shared" si="24"/>
        <v>0.63</v>
      </c>
      <c r="BC9" s="331" t="str">
        <f t="shared" si="25"/>
        <v/>
      </c>
      <c r="BD9" s="331" t="str">
        <f t="shared" si="26"/>
        <v/>
      </c>
      <c r="BE9" s="91"/>
      <c r="BF9" s="392"/>
      <c r="BG9" s="403" t="str">
        <f t="shared" si="61"/>
        <v/>
      </c>
      <c r="BH9" s="532" t="str">
        <f t="shared" si="28"/>
        <v/>
      </c>
      <c r="BI9" s="532" t="str">
        <f t="shared" si="29"/>
        <v/>
      </c>
      <c r="BJ9" s="532" t="str">
        <f t="shared" si="62"/>
        <v/>
      </c>
      <c r="BK9" s="1135"/>
      <c r="BL9" s="530" t="str">
        <f t="shared" si="30"/>
        <v>80-L1</v>
      </c>
      <c r="BM9" s="333" t="str">
        <f t="shared" si="57"/>
        <v>GTS-120</v>
      </c>
      <c r="BN9" s="531">
        <f t="shared" si="58"/>
        <v>630</v>
      </c>
      <c r="BO9" s="346">
        <f t="shared" si="31"/>
        <v>0.94500000000000006</v>
      </c>
      <c r="BP9" s="351">
        <f t="shared" si="32"/>
        <v>0.126</v>
      </c>
      <c r="BQ9" s="350">
        <f t="shared" si="33"/>
        <v>0.63</v>
      </c>
      <c r="BR9" s="331" t="str">
        <f t="shared" si="34"/>
        <v>SKIP</v>
      </c>
      <c r="BS9" s="331" t="str">
        <f t="shared" si="35"/>
        <v>SKIP</v>
      </c>
      <c r="BT9" s="91"/>
      <c r="BU9" s="392"/>
      <c r="BV9" s="403" t="str">
        <f t="shared" si="36"/>
        <v/>
      </c>
      <c r="BW9" s="532" t="str">
        <f t="shared" si="37"/>
        <v/>
      </c>
      <c r="BX9" s="532" t="str">
        <f t="shared" si="38"/>
        <v/>
      </c>
      <c r="BY9" s="961" t="str">
        <f t="shared" si="39"/>
        <v/>
      </c>
    </row>
    <row r="10" spans="1:77" ht="18.95" customHeight="1">
      <c r="A10" s="331" t="s">
        <v>59</v>
      </c>
      <c r="B10" s="389" t="s">
        <v>457</v>
      </c>
      <c r="C10" s="1135"/>
      <c r="D10" s="331" t="str">
        <f t="shared" si="40"/>
        <v>90-L1</v>
      </c>
      <c r="E10" s="333" t="str">
        <f>VLOOKUP($A10,'OP Info'!$C$4:$H$62,4,FALSE)</f>
        <v>GTS-120</v>
      </c>
      <c r="F10" s="330">
        <f>VLOOKUP($A10,'OP Info'!$C$4:$H$62,3,FALSE)</f>
        <v>690</v>
      </c>
      <c r="G10" s="529">
        <f t="shared" si="41"/>
        <v>1.0349999999999999</v>
      </c>
      <c r="H10" s="351">
        <f t="shared" si="0"/>
        <v>0.13800000000000001</v>
      </c>
      <c r="I10" s="350">
        <f t="shared" si="1"/>
        <v>0.69000000000000006</v>
      </c>
      <c r="J10" s="331" t="str">
        <f t="shared" si="59"/>
        <v>SKIP</v>
      </c>
      <c r="K10" s="331" t="str">
        <f t="shared" si="60"/>
        <v>SKIP</v>
      </c>
      <c r="L10" s="91"/>
      <c r="M10" s="392"/>
      <c r="N10" s="403" t="str">
        <f t="shared" si="3"/>
        <v/>
      </c>
      <c r="O10" s="532" t="str">
        <f t="shared" si="44"/>
        <v/>
      </c>
      <c r="P10" s="532" t="str">
        <f t="shared" si="45"/>
        <v/>
      </c>
      <c r="Q10" s="532" t="str">
        <f t="shared" si="46"/>
        <v/>
      </c>
      <c r="R10" s="1135"/>
      <c r="S10" s="530" t="str">
        <f t="shared" si="4"/>
        <v>90-L1</v>
      </c>
      <c r="T10" s="333" t="str">
        <f t="shared" si="47"/>
        <v>GTS-120</v>
      </c>
      <c r="U10" s="531">
        <f t="shared" si="48"/>
        <v>690</v>
      </c>
      <c r="V10" s="346">
        <f t="shared" si="5"/>
        <v>1.0349999999999999</v>
      </c>
      <c r="W10" s="351">
        <f t="shared" si="6"/>
        <v>0.13800000000000001</v>
      </c>
      <c r="X10" s="350">
        <f t="shared" si="7"/>
        <v>0.69000000000000006</v>
      </c>
      <c r="Y10" s="331" t="str">
        <f t="shared" si="8"/>
        <v/>
      </c>
      <c r="Z10" s="331" t="str">
        <f t="shared" si="9"/>
        <v/>
      </c>
      <c r="AA10" s="91"/>
      <c r="AB10" s="392"/>
      <c r="AC10" s="403" t="str">
        <f t="shared" si="49"/>
        <v/>
      </c>
      <c r="AD10" s="532" t="str">
        <f t="shared" si="10"/>
        <v/>
      </c>
      <c r="AE10" s="532" t="str">
        <f t="shared" si="11"/>
        <v/>
      </c>
      <c r="AF10" s="532" t="str">
        <f t="shared" si="50"/>
        <v/>
      </c>
      <c r="AG10" s="1135"/>
      <c r="AH10" s="530" t="str">
        <f t="shared" si="12"/>
        <v>90-L1</v>
      </c>
      <c r="AI10" s="333" t="str">
        <f t="shared" si="51"/>
        <v>GTS-120</v>
      </c>
      <c r="AJ10" s="531">
        <f t="shared" si="52"/>
        <v>690</v>
      </c>
      <c r="AK10" s="346">
        <f t="shared" si="13"/>
        <v>1.0349999999999999</v>
      </c>
      <c r="AL10" s="351">
        <f t="shared" si="14"/>
        <v>0.13800000000000001</v>
      </c>
      <c r="AM10" s="350">
        <f t="shared" si="15"/>
        <v>0.69000000000000006</v>
      </c>
      <c r="AN10" s="331" t="str">
        <f t="shared" si="16"/>
        <v>SKIP</v>
      </c>
      <c r="AO10" s="331" t="str">
        <f t="shared" si="17"/>
        <v>SKIP</v>
      </c>
      <c r="AP10" s="91"/>
      <c r="AQ10" s="392"/>
      <c r="AR10" s="403" t="str">
        <f t="shared" si="18"/>
        <v/>
      </c>
      <c r="AS10" s="532" t="str">
        <f t="shared" si="19"/>
        <v/>
      </c>
      <c r="AT10" s="532" t="str">
        <f t="shared" si="20"/>
        <v/>
      </c>
      <c r="AU10" s="532" t="str">
        <f t="shared" si="53"/>
        <v/>
      </c>
      <c r="AV10" s="1135"/>
      <c r="AW10" s="530" t="str">
        <f t="shared" si="21"/>
        <v>90-L1</v>
      </c>
      <c r="AX10" s="333" t="str">
        <f t="shared" si="54"/>
        <v>GTS-120</v>
      </c>
      <c r="AY10" s="531">
        <f t="shared" si="55"/>
        <v>690</v>
      </c>
      <c r="AZ10" s="346">
        <f t="shared" si="22"/>
        <v>1.0349999999999999</v>
      </c>
      <c r="BA10" s="351">
        <f t="shared" si="23"/>
        <v>0.13800000000000001</v>
      </c>
      <c r="BB10" s="350">
        <f t="shared" si="24"/>
        <v>0.69000000000000006</v>
      </c>
      <c r="BC10" s="331" t="str">
        <f t="shared" si="25"/>
        <v/>
      </c>
      <c r="BD10" s="331" t="str">
        <f t="shared" si="26"/>
        <v/>
      </c>
      <c r="BE10" s="91"/>
      <c r="BF10" s="392"/>
      <c r="BG10" s="403" t="str">
        <f t="shared" si="61"/>
        <v/>
      </c>
      <c r="BH10" s="532" t="str">
        <f t="shared" si="28"/>
        <v/>
      </c>
      <c r="BI10" s="532" t="str">
        <f t="shared" si="29"/>
        <v/>
      </c>
      <c r="BJ10" s="532" t="str">
        <f t="shared" si="62"/>
        <v/>
      </c>
      <c r="BK10" s="1135"/>
      <c r="BL10" s="530" t="str">
        <f t="shared" si="30"/>
        <v>90-L1</v>
      </c>
      <c r="BM10" s="333" t="str">
        <f t="shared" si="57"/>
        <v>GTS-120</v>
      </c>
      <c r="BN10" s="531">
        <f t="shared" si="58"/>
        <v>690</v>
      </c>
      <c r="BO10" s="346">
        <f t="shared" si="31"/>
        <v>1.0349999999999999</v>
      </c>
      <c r="BP10" s="351">
        <f t="shared" si="32"/>
        <v>0.13800000000000001</v>
      </c>
      <c r="BQ10" s="350">
        <f t="shared" si="33"/>
        <v>0.69000000000000006</v>
      </c>
      <c r="BR10" s="331" t="str">
        <f t="shared" si="34"/>
        <v>SKIP</v>
      </c>
      <c r="BS10" s="331" t="str">
        <f t="shared" si="35"/>
        <v>SKIP</v>
      </c>
      <c r="BT10" s="91"/>
      <c r="BU10" s="392"/>
      <c r="BV10" s="403" t="str">
        <f t="shared" si="36"/>
        <v/>
      </c>
      <c r="BW10" s="532" t="str">
        <f t="shared" si="37"/>
        <v/>
      </c>
      <c r="BX10" s="532" t="str">
        <f t="shared" si="38"/>
        <v/>
      </c>
      <c r="BY10" s="961" t="str">
        <f t="shared" si="39"/>
        <v/>
      </c>
    </row>
    <row r="11" spans="1:77" ht="18.95" customHeight="1">
      <c r="A11" s="331" t="s">
        <v>62</v>
      </c>
      <c r="B11" s="389" t="s">
        <v>457</v>
      </c>
      <c r="C11" s="1135"/>
      <c r="D11" s="331" t="str">
        <f t="shared" si="40"/>
        <v>100A-L1</v>
      </c>
      <c r="E11" s="333" t="str">
        <f>VLOOKUP($A11,'OP Info'!$C$4:$H$62,4,FALSE)</f>
        <v>GTS-120</v>
      </c>
      <c r="F11" s="330">
        <f>VLOOKUP($A11,'OP Info'!$C$4:$H$62,3,FALSE)</f>
        <v>850</v>
      </c>
      <c r="G11" s="529">
        <f t="shared" si="41"/>
        <v>1.2750000000000001</v>
      </c>
      <c r="H11" s="351">
        <f t="shared" si="0"/>
        <v>0.17</v>
      </c>
      <c r="I11" s="350">
        <f t="shared" si="1"/>
        <v>0.85</v>
      </c>
      <c r="J11" s="331" t="str">
        <f t="shared" si="59"/>
        <v>SKIP</v>
      </c>
      <c r="K11" s="331" t="str">
        <f t="shared" si="60"/>
        <v>SKIP</v>
      </c>
      <c r="L11" s="91"/>
      <c r="M11" s="392"/>
      <c r="N11" s="403" t="str">
        <f t="shared" si="3"/>
        <v/>
      </c>
      <c r="O11" s="532" t="str">
        <f t="shared" si="44"/>
        <v/>
      </c>
      <c r="P11" s="532" t="str">
        <f t="shared" si="45"/>
        <v/>
      </c>
      <c r="Q11" s="532" t="str">
        <f t="shared" si="46"/>
        <v/>
      </c>
      <c r="R11" s="1135"/>
      <c r="S11" s="530" t="str">
        <f t="shared" si="4"/>
        <v>100A-L1</v>
      </c>
      <c r="T11" s="333" t="str">
        <f t="shared" si="47"/>
        <v>GTS-120</v>
      </c>
      <c r="U11" s="531">
        <f t="shared" si="48"/>
        <v>850</v>
      </c>
      <c r="V11" s="346">
        <f t="shared" si="5"/>
        <v>1.2750000000000001</v>
      </c>
      <c r="W11" s="351">
        <f t="shared" si="6"/>
        <v>0.17</v>
      </c>
      <c r="X11" s="350">
        <f t="shared" si="7"/>
        <v>0.85</v>
      </c>
      <c r="Y11" s="331" t="str">
        <f t="shared" si="8"/>
        <v/>
      </c>
      <c r="Z11" s="331" t="str">
        <f t="shared" si="9"/>
        <v/>
      </c>
      <c r="AA11" s="91"/>
      <c r="AB11" s="392"/>
      <c r="AC11" s="403" t="str">
        <f t="shared" si="49"/>
        <v/>
      </c>
      <c r="AD11" s="532" t="str">
        <f t="shared" si="10"/>
        <v/>
      </c>
      <c r="AE11" s="532" t="str">
        <f t="shared" si="11"/>
        <v/>
      </c>
      <c r="AF11" s="532" t="str">
        <f t="shared" si="50"/>
        <v/>
      </c>
      <c r="AG11" s="1135"/>
      <c r="AH11" s="530" t="str">
        <f t="shared" si="12"/>
        <v>100A-L1</v>
      </c>
      <c r="AI11" s="333" t="str">
        <f t="shared" si="51"/>
        <v>GTS-120</v>
      </c>
      <c r="AJ11" s="531">
        <f t="shared" si="52"/>
        <v>850</v>
      </c>
      <c r="AK11" s="346">
        <f t="shared" si="13"/>
        <v>1.2750000000000001</v>
      </c>
      <c r="AL11" s="351">
        <f t="shared" si="14"/>
        <v>0.17</v>
      </c>
      <c r="AM11" s="350">
        <f t="shared" si="15"/>
        <v>0.85</v>
      </c>
      <c r="AN11" s="331" t="str">
        <f t="shared" si="16"/>
        <v>SKIP</v>
      </c>
      <c r="AO11" s="331" t="str">
        <f t="shared" si="17"/>
        <v>SKIP</v>
      </c>
      <c r="AP11" s="91"/>
      <c r="AQ11" s="392"/>
      <c r="AR11" s="403" t="str">
        <f t="shared" si="18"/>
        <v/>
      </c>
      <c r="AS11" s="532" t="str">
        <f t="shared" si="19"/>
        <v/>
      </c>
      <c r="AT11" s="532" t="str">
        <f t="shared" si="20"/>
        <v/>
      </c>
      <c r="AU11" s="532" t="str">
        <f t="shared" si="53"/>
        <v/>
      </c>
      <c r="AV11" s="1135"/>
      <c r="AW11" s="530" t="str">
        <f t="shared" si="21"/>
        <v>100A-L1</v>
      </c>
      <c r="AX11" s="333" t="str">
        <f t="shared" si="54"/>
        <v>GTS-120</v>
      </c>
      <c r="AY11" s="531">
        <f t="shared" si="55"/>
        <v>850</v>
      </c>
      <c r="AZ11" s="346">
        <f t="shared" si="22"/>
        <v>1.2750000000000001</v>
      </c>
      <c r="BA11" s="351">
        <f t="shared" si="23"/>
        <v>0.17</v>
      </c>
      <c r="BB11" s="350">
        <f t="shared" si="24"/>
        <v>0.85</v>
      </c>
      <c r="BC11" s="331" t="str">
        <f t="shared" si="25"/>
        <v/>
      </c>
      <c r="BD11" s="331" t="str">
        <f t="shared" si="26"/>
        <v/>
      </c>
      <c r="BE11" s="91"/>
      <c r="BF11" s="392"/>
      <c r="BG11" s="403" t="str">
        <f t="shared" si="61"/>
        <v/>
      </c>
      <c r="BH11" s="532" t="str">
        <f t="shared" si="28"/>
        <v/>
      </c>
      <c r="BI11" s="532" t="str">
        <f t="shared" si="29"/>
        <v/>
      </c>
      <c r="BJ11" s="532" t="str">
        <f t="shared" si="62"/>
        <v/>
      </c>
      <c r="BK11" s="1135"/>
      <c r="BL11" s="530" t="str">
        <f t="shared" si="30"/>
        <v>100A-L1</v>
      </c>
      <c r="BM11" s="333" t="str">
        <f t="shared" si="57"/>
        <v>GTS-120</v>
      </c>
      <c r="BN11" s="531">
        <f t="shared" si="58"/>
        <v>850</v>
      </c>
      <c r="BO11" s="346">
        <f t="shared" si="31"/>
        <v>1.2750000000000001</v>
      </c>
      <c r="BP11" s="351">
        <f t="shared" si="32"/>
        <v>0.17</v>
      </c>
      <c r="BQ11" s="350">
        <f t="shared" si="33"/>
        <v>0.85</v>
      </c>
      <c r="BR11" s="331" t="str">
        <f t="shared" si="34"/>
        <v>SKIP</v>
      </c>
      <c r="BS11" s="331" t="str">
        <f t="shared" si="35"/>
        <v>SKIP</v>
      </c>
      <c r="BT11" s="91"/>
      <c r="BU11" s="392"/>
      <c r="BV11" s="403" t="str">
        <f t="shared" si="36"/>
        <v/>
      </c>
      <c r="BW11" s="532" t="str">
        <f t="shared" si="37"/>
        <v/>
      </c>
      <c r="BX11" s="532" t="str">
        <f t="shared" si="38"/>
        <v/>
      </c>
      <c r="BY11" s="961" t="str">
        <f t="shared" si="39"/>
        <v/>
      </c>
    </row>
    <row r="12" spans="1:77" ht="18.95" customHeight="1">
      <c r="A12" s="550" t="s">
        <v>65</v>
      </c>
      <c r="B12" s="389" t="s">
        <v>457</v>
      </c>
      <c r="C12" s="1135"/>
      <c r="D12" s="331" t="str">
        <f t="shared" si="40"/>
        <v>100B-L1</v>
      </c>
      <c r="E12" s="333" t="str">
        <f>VLOOKUP($A12,'OP Info'!$C$4:$H$62,4,FALSE)</f>
        <v>GTS-120</v>
      </c>
      <c r="F12" s="330">
        <f>VLOOKUP($A12,'OP Info'!$C$4:$H$62,3,FALSE)</f>
        <v>850</v>
      </c>
      <c r="G12" s="529">
        <f t="shared" si="41"/>
        <v>1.2750000000000001</v>
      </c>
      <c r="H12" s="351">
        <f t="shared" si="0"/>
        <v>0.17</v>
      </c>
      <c r="I12" s="350">
        <f t="shared" si="1"/>
        <v>0.85</v>
      </c>
      <c r="J12" s="331" t="str">
        <f t="shared" si="59"/>
        <v>SKIP</v>
      </c>
      <c r="K12" s="331" t="str">
        <f t="shared" si="60"/>
        <v>SKIP</v>
      </c>
      <c r="L12" s="91"/>
      <c r="M12" s="392"/>
      <c r="N12" s="403" t="str">
        <f t="shared" si="3"/>
        <v/>
      </c>
      <c r="O12" s="532" t="str">
        <f t="shared" si="44"/>
        <v/>
      </c>
      <c r="P12" s="532" t="str">
        <f t="shared" si="45"/>
        <v/>
      </c>
      <c r="Q12" s="532" t="str">
        <f t="shared" si="46"/>
        <v/>
      </c>
      <c r="R12" s="1135"/>
      <c r="S12" s="530" t="str">
        <f t="shared" si="4"/>
        <v>100B-L1</v>
      </c>
      <c r="T12" s="333" t="str">
        <f t="shared" si="47"/>
        <v>GTS-120</v>
      </c>
      <c r="U12" s="531">
        <f t="shared" si="48"/>
        <v>850</v>
      </c>
      <c r="V12" s="346">
        <f t="shared" si="5"/>
        <v>1.2750000000000001</v>
      </c>
      <c r="W12" s="351">
        <f t="shared" si="6"/>
        <v>0.17</v>
      </c>
      <c r="X12" s="350">
        <f t="shared" si="7"/>
        <v>0.85</v>
      </c>
      <c r="Y12" s="331" t="str">
        <f t="shared" si="8"/>
        <v/>
      </c>
      <c r="Z12" s="331" t="str">
        <f t="shared" si="9"/>
        <v/>
      </c>
      <c r="AA12" s="91"/>
      <c r="AB12" s="392"/>
      <c r="AC12" s="403" t="str">
        <f t="shared" si="49"/>
        <v/>
      </c>
      <c r="AD12" s="532" t="str">
        <f t="shared" si="10"/>
        <v/>
      </c>
      <c r="AE12" s="532" t="str">
        <f t="shared" si="11"/>
        <v/>
      </c>
      <c r="AF12" s="532" t="str">
        <f t="shared" si="50"/>
        <v/>
      </c>
      <c r="AG12" s="1135"/>
      <c r="AH12" s="530" t="str">
        <f t="shared" si="12"/>
        <v>100B-L1</v>
      </c>
      <c r="AI12" s="333" t="str">
        <f t="shared" si="51"/>
        <v>GTS-120</v>
      </c>
      <c r="AJ12" s="531">
        <f t="shared" si="52"/>
        <v>850</v>
      </c>
      <c r="AK12" s="346">
        <f t="shared" si="13"/>
        <v>1.2750000000000001</v>
      </c>
      <c r="AL12" s="351">
        <f t="shared" si="14"/>
        <v>0.17</v>
      </c>
      <c r="AM12" s="350">
        <f t="shared" si="15"/>
        <v>0.85</v>
      </c>
      <c r="AN12" s="331" t="str">
        <f t="shared" si="16"/>
        <v>SKIP</v>
      </c>
      <c r="AO12" s="331" t="str">
        <f t="shared" si="17"/>
        <v>SKIP</v>
      </c>
      <c r="AP12" s="91"/>
      <c r="AQ12" s="392"/>
      <c r="AR12" s="403" t="str">
        <f t="shared" si="18"/>
        <v/>
      </c>
      <c r="AS12" s="532" t="str">
        <f t="shared" si="19"/>
        <v/>
      </c>
      <c r="AT12" s="532" t="str">
        <f t="shared" si="20"/>
        <v/>
      </c>
      <c r="AU12" s="532" t="str">
        <f t="shared" si="53"/>
        <v/>
      </c>
      <c r="AV12" s="1135"/>
      <c r="AW12" s="530" t="str">
        <f t="shared" si="21"/>
        <v>100B-L1</v>
      </c>
      <c r="AX12" s="333" t="str">
        <f t="shared" si="54"/>
        <v>GTS-120</v>
      </c>
      <c r="AY12" s="531">
        <f t="shared" si="55"/>
        <v>850</v>
      </c>
      <c r="AZ12" s="346">
        <f t="shared" si="22"/>
        <v>1.2750000000000001</v>
      </c>
      <c r="BA12" s="351">
        <f t="shared" si="23"/>
        <v>0.17</v>
      </c>
      <c r="BB12" s="350">
        <f t="shared" si="24"/>
        <v>0.85</v>
      </c>
      <c r="BC12" s="331" t="str">
        <f t="shared" si="25"/>
        <v/>
      </c>
      <c r="BD12" s="331" t="str">
        <f t="shared" si="26"/>
        <v/>
      </c>
      <c r="BE12" s="91"/>
      <c r="BF12" s="392"/>
      <c r="BG12" s="403" t="str">
        <f t="shared" si="61"/>
        <v/>
      </c>
      <c r="BH12" s="532" t="str">
        <f t="shared" si="28"/>
        <v/>
      </c>
      <c r="BI12" s="532" t="str">
        <f t="shared" si="29"/>
        <v/>
      </c>
      <c r="BJ12" s="532" t="str">
        <f t="shared" si="62"/>
        <v/>
      </c>
      <c r="BK12" s="1135"/>
      <c r="BL12" s="530" t="str">
        <f t="shared" si="30"/>
        <v>100B-L1</v>
      </c>
      <c r="BM12" s="333" t="str">
        <f t="shared" si="57"/>
        <v>GTS-120</v>
      </c>
      <c r="BN12" s="531">
        <f t="shared" si="58"/>
        <v>850</v>
      </c>
      <c r="BO12" s="346">
        <f t="shared" si="31"/>
        <v>1.2750000000000001</v>
      </c>
      <c r="BP12" s="351">
        <f t="shared" si="32"/>
        <v>0.17</v>
      </c>
      <c r="BQ12" s="350">
        <f t="shared" si="33"/>
        <v>0.85</v>
      </c>
      <c r="BR12" s="331" t="str">
        <f t="shared" si="34"/>
        <v>SKIP</v>
      </c>
      <c r="BS12" s="331" t="str">
        <f t="shared" si="35"/>
        <v>SKIP</v>
      </c>
      <c r="BT12" s="91"/>
      <c r="BU12" s="392"/>
      <c r="BV12" s="403" t="str">
        <f t="shared" si="36"/>
        <v/>
      </c>
      <c r="BW12" s="532" t="str">
        <f t="shared" si="37"/>
        <v/>
      </c>
      <c r="BX12" s="532" t="str">
        <f t="shared" si="38"/>
        <v/>
      </c>
      <c r="BY12" s="961" t="str">
        <f t="shared" si="39"/>
        <v/>
      </c>
    </row>
    <row r="13" spans="1:77" ht="18.95" customHeight="1">
      <c r="A13" s="331" t="s">
        <v>68</v>
      </c>
      <c r="B13" s="389" t="s">
        <v>458</v>
      </c>
      <c r="C13" s="1135" t="s">
        <v>30</v>
      </c>
      <c r="D13" s="331" t="str">
        <f t="shared" si="40"/>
        <v>10-L2</v>
      </c>
      <c r="E13" s="333" t="str">
        <f>VLOOKUP($A13,'OP Info'!$C$4:$H$62,4,FALSE)</f>
        <v>GTS-120</v>
      </c>
      <c r="F13" s="330">
        <f>VLOOKUP($A13,'OP Info'!$C$4:$H$62,3,FALSE)</f>
        <v>575</v>
      </c>
      <c r="G13" s="529">
        <f t="shared" si="41"/>
        <v>0.86250000000000004</v>
      </c>
      <c r="H13" s="351">
        <f t="shared" si="0"/>
        <v>0.115</v>
      </c>
      <c r="I13" s="350">
        <f t="shared" si="1"/>
        <v>0.57500000000000007</v>
      </c>
      <c r="J13" s="331" t="str">
        <f t="shared" si="59"/>
        <v/>
      </c>
      <c r="K13" s="331" t="str">
        <f t="shared" si="60"/>
        <v/>
      </c>
      <c r="L13" s="91"/>
      <c r="M13" s="392"/>
      <c r="N13" s="403" t="str">
        <f t="shared" si="3"/>
        <v/>
      </c>
      <c r="O13" s="532" t="str">
        <f t="shared" si="44"/>
        <v/>
      </c>
      <c r="P13" s="532" t="str">
        <f t="shared" si="45"/>
        <v/>
      </c>
      <c r="Q13" s="532" t="str">
        <f t="shared" si="46"/>
        <v/>
      </c>
      <c r="R13" s="1135" t="s">
        <v>30</v>
      </c>
      <c r="S13" s="530" t="str">
        <f t="shared" si="4"/>
        <v>10-L2</v>
      </c>
      <c r="T13" s="333" t="str">
        <f t="shared" si="47"/>
        <v>GTS-120</v>
      </c>
      <c r="U13" s="531">
        <f t="shared" si="48"/>
        <v>575</v>
      </c>
      <c r="V13" s="346">
        <f t="shared" si="5"/>
        <v>0.86250000000000004</v>
      </c>
      <c r="W13" s="351">
        <f t="shared" si="6"/>
        <v>0.115</v>
      </c>
      <c r="X13" s="350">
        <f t="shared" si="7"/>
        <v>0.57500000000000007</v>
      </c>
      <c r="Y13" s="331" t="str">
        <f t="shared" si="8"/>
        <v>SKIP</v>
      </c>
      <c r="Z13" s="331" t="str">
        <f t="shared" si="9"/>
        <v>SKIP</v>
      </c>
      <c r="AA13" s="91"/>
      <c r="AB13" s="392"/>
      <c r="AC13" s="403" t="str">
        <f t="shared" si="49"/>
        <v/>
      </c>
      <c r="AD13" s="532" t="str">
        <f t="shared" si="10"/>
        <v/>
      </c>
      <c r="AE13" s="532" t="str">
        <f t="shared" si="11"/>
        <v/>
      </c>
      <c r="AF13" s="532" t="str">
        <f t="shared" si="50"/>
        <v/>
      </c>
      <c r="AG13" s="1135" t="s">
        <v>30</v>
      </c>
      <c r="AH13" s="530" t="str">
        <f t="shared" si="12"/>
        <v>10-L2</v>
      </c>
      <c r="AI13" s="333" t="str">
        <f t="shared" si="51"/>
        <v>GTS-120</v>
      </c>
      <c r="AJ13" s="531">
        <f t="shared" si="52"/>
        <v>575</v>
      </c>
      <c r="AK13" s="346">
        <f t="shared" si="13"/>
        <v>0.86250000000000004</v>
      </c>
      <c r="AL13" s="351">
        <f t="shared" si="14"/>
        <v>0.115</v>
      </c>
      <c r="AM13" s="350">
        <f t="shared" si="15"/>
        <v>0.57500000000000007</v>
      </c>
      <c r="AN13" s="331" t="str">
        <f t="shared" si="16"/>
        <v/>
      </c>
      <c r="AO13" s="331" t="str">
        <f t="shared" si="17"/>
        <v/>
      </c>
      <c r="AP13" s="91"/>
      <c r="AQ13" s="392"/>
      <c r="AR13" s="403" t="str">
        <f t="shared" si="18"/>
        <v/>
      </c>
      <c r="AS13" s="532" t="str">
        <f t="shared" si="19"/>
        <v/>
      </c>
      <c r="AT13" s="532" t="str">
        <f t="shared" si="20"/>
        <v/>
      </c>
      <c r="AU13" s="532" t="str">
        <f t="shared" si="53"/>
        <v/>
      </c>
      <c r="AV13" s="1135" t="s">
        <v>30</v>
      </c>
      <c r="AW13" s="530" t="str">
        <f t="shared" si="21"/>
        <v>10-L2</v>
      </c>
      <c r="AX13" s="333" t="str">
        <f t="shared" si="54"/>
        <v>GTS-120</v>
      </c>
      <c r="AY13" s="531">
        <f t="shared" si="55"/>
        <v>575</v>
      </c>
      <c r="AZ13" s="346">
        <f t="shared" si="22"/>
        <v>0.86250000000000004</v>
      </c>
      <c r="BA13" s="351">
        <f t="shared" si="23"/>
        <v>0.115</v>
      </c>
      <c r="BB13" s="350">
        <f t="shared" si="24"/>
        <v>0.57500000000000007</v>
      </c>
      <c r="BC13" s="331" t="str">
        <f t="shared" si="25"/>
        <v>SKIP</v>
      </c>
      <c r="BD13" s="331" t="str">
        <f t="shared" si="26"/>
        <v>SKIP</v>
      </c>
      <c r="BE13" s="91"/>
      <c r="BF13" s="392"/>
      <c r="BG13" s="403" t="str">
        <f t="shared" si="61"/>
        <v/>
      </c>
      <c r="BH13" s="532" t="str">
        <f t="shared" si="28"/>
        <v/>
      </c>
      <c r="BI13" s="532" t="str">
        <f t="shared" si="29"/>
        <v/>
      </c>
      <c r="BJ13" s="532" t="str">
        <f t="shared" si="62"/>
        <v/>
      </c>
      <c r="BK13" s="1135" t="s">
        <v>30</v>
      </c>
      <c r="BL13" s="530" t="str">
        <f t="shared" si="30"/>
        <v>10-L2</v>
      </c>
      <c r="BM13" s="333" t="str">
        <f t="shared" si="57"/>
        <v>GTS-120</v>
      </c>
      <c r="BN13" s="531">
        <f t="shared" si="58"/>
        <v>575</v>
      </c>
      <c r="BO13" s="346">
        <f t="shared" si="31"/>
        <v>0.86250000000000004</v>
      </c>
      <c r="BP13" s="351">
        <f t="shared" si="32"/>
        <v>0.115</v>
      </c>
      <c r="BQ13" s="350">
        <f t="shared" si="33"/>
        <v>0.57500000000000007</v>
      </c>
      <c r="BR13" s="331" t="str">
        <f t="shared" si="34"/>
        <v/>
      </c>
      <c r="BS13" s="331" t="str">
        <f t="shared" si="35"/>
        <v/>
      </c>
      <c r="BT13" s="91"/>
      <c r="BU13" s="392"/>
      <c r="BV13" s="403" t="str">
        <f t="shared" si="36"/>
        <v/>
      </c>
      <c r="BW13" s="532" t="str">
        <f t="shared" si="37"/>
        <v/>
      </c>
      <c r="BX13" s="532" t="str">
        <f t="shared" si="38"/>
        <v/>
      </c>
      <c r="BY13" s="961" t="str">
        <f t="shared" si="39"/>
        <v/>
      </c>
    </row>
    <row r="14" spans="1:77" ht="18.95" customHeight="1">
      <c r="A14" s="331" t="s">
        <v>71</v>
      </c>
      <c r="B14" s="389" t="s">
        <v>458</v>
      </c>
      <c r="C14" s="1135"/>
      <c r="D14" s="331" t="str">
        <f t="shared" si="40"/>
        <v>20-L2</v>
      </c>
      <c r="E14" s="333" t="str">
        <f>VLOOKUP($A14,'OP Info'!$C$4:$H$62,4,FALSE)</f>
        <v>GTS-120</v>
      </c>
      <c r="F14" s="330">
        <f>VLOOKUP($A14,'OP Info'!$C$4:$H$62,3,FALSE)</f>
        <v>685</v>
      </c>
      <c r="G14" s="529">
        <f t="shared" si="41"/>
        <v>1.0275000000000001</v>
      </c>
      <c r="H14" s="351">
        <f t="shared" si="0"/>
        <v>0.13700000000000001</v>
      </c>
      <c r="I14" s="350">
        <f t="shared" si="1"/>
        <v>0.68500000000000005</v>
      </c>
      <c r="J14" s="331" t="str">
        <f t="shared" si="59"/>
        <v/>
      </c>
      <c r="K14" s="331" t="str">
        <f t="shared" si="60"/>
        <v/>
      </c>
      <c r="L14" s="91"/>
      <c r="M14" s="392"/>
      <c r="N14" s="403" t="str">
        <f t="shared" si="3"/>
        <v/>
      </c>
      <c r="O14" s="532" t="str">
        <f t="shared" si="44"/>
        <v/>
      </c>
      <c r="P14" s="532" t="str">
        <f t="shared" si="45"/>
        <v/>
      </c>
      <c r="Q14" s="532" t="str">
        <f t="shared" si="46"/>
        <v/>
      </c>
      <c r="R14" s="1135"/>
      <c r="S14" s="530" t="str">
        <f t="shared" si="4"/>
        <v>20-L2</v>
      </c>
      <c r="T14" s="333" t="str">
        <f t="shared" si="47"/>
        <v>GTS-120</v>
      </c>
      <c r="U14" s="531">
        <f t="shared" si="48"/>
        <v>685</v>
      </c>
      <c r="V14" s="346">
        <f t="shared" si="5"/>
        <v>1.0275000000000001</v>
      </c>
      <c r="W14" s="351">
        <f t="shared" si="6"/>
        <v>0.13700000000000001</v>
      </c>
      <c r="X14" s="350">
        <f t="shared" si="7"/>
        <v>0.68500000000000005</v>
      </c>
      <c r="Y14" s="331" t="str">
        <f t="shared" si="8"/>
        <v>SKIP</v>
      </c>
      <c r="Z14" s="331" t="str">
        <f t="shared" si="9"/>
        <v>SKIP</v>
      </c>
      <c r="AA14" s="91"/>
      <c r="AB14" s="392"/>
      <c r="AC14" s="403" t="str">
        <f t="shared" si="49"/>
        <v/>
      </c>
      <c r="AD14" s="532" t="str">
        <f t="shared" si="10"/>
        <v/>
      </c>
      <c r="AE14" s="532" t="str">
        <f t="shared" si="11"/>
        <v/>
      </c>
      <c r="AF14" s="532" t="str">
        <f t="shared" si="50"/>
        <v/>
      </c>
      <c r="AG14" s="1135"/>
      <c r="AH14" s="530" t="str">
        <f t="shared" si="12"/>
        <v>20-L2</v>
      </c>
      <c r="AI14" s="333" t="str">
        <f t="shared" si="51"/>
        <v>GTS-120</v>
      </c>
      <c r="AJ14" s="531">
        <f t="shared" si="52"/>
        <v>685</v>
      </c>
      <c r="AK14" s="346">
        <f t="shared" si="13"/>
        <v>1.0275000000000001</v>
      </c>
      <c r="AL14" s="351">
        <f t="shared" si="14"/>
        <v>0.13700000000000001</v>
      </c>
      <c r="AM14" s="350">
        <f t="shared" si="15"/>
        <v>0.68500000000000005</v>
      </c>
      <c r="AN14" s="331" t="str">
        <f t="shared" si="16"/>
        <v/>
      </c>
      <c r="AO14" s="331" t="str">
        <f t="shared" si="17"/>
        <v/>
      </c>
      <c r="AP14" s="91"/>
      <c r="AQ14" s="392"/>
      <c r="AR14" s="403" t="str">
        <f t="shared" si="18"/>
        <v/>
      </c>
      <c r="AS14" s="532" t="str">
        <f t="shared" si="19"/>
        <v/>
      </c>
      <c r="AT14" s="532" t="str">
        <f t="shared" si="20"/>
        <v/>
      </c>
      <c r="AU14" s="532" t="str">
        <f t="shared" si="53"/>
        <v/>
      </c>
      <c r="AV14" s="1135"/>
      <c r="AW14" s="530" t="str">
        <f t="shared" si="21"/>
        <v>20-L2</v>
      </c>
      <c r="AX14" s="333" t="str">
        <f t="shared" si="54"/>
        <v>GTS-120</v>
      </c>
      <c r="AY14" s="531">
        <f t="shared" si="55"/>
        <v>685</v>
      </c>
      <c r="AZ14" s="346">
        <f t="shared" si="22"/>
        <v>1.0275000000000001</v>
      </c>
      <c r="BA14" s="351">
        <f t="shared" si="23"/>
        <v>0.13700000000000001</v>
      </c>
      <c r="BB14" s="350">
        <f t="shared" si="24"/>
        <v>0.68500000000000005</v>
      </c>
      <c r="BC14" s="331" t="str">
        <f t="shared" si="25"/>
        <v>SKIP</v>
      </c>
      <c r="BD14" s="331" t="str">
        <f t="shared" si="26"/>
        <v>SKIP</v>
      </c>
      <c r="BE14" s="91"/>
      <c r="BF14" s="392"/>
      <c r="BG14" s="403" t="str">
        <f t="shared" si="61"/>
        <v/>
      </c>
      <c r="BH14" s="532" t="str">
        <f t="shared" si="28"/>
        <v/>
      </c>
      <c r="BI14" s="532" t="str">
        <f t="shared" si="29"/>
        <v/>
      </c>
      <c r="BJ14" s="532" t="str">
        <f t="shared" si="62"/>
        <v/>
      </c>
      <c r="BK14" s="1135"/>
      <c r="BL14" s="530" t="str">
        <f t="shared" si="30"/>
        <v>20-L2</v>
      </c>
      <c r="BM14" s="333" t="str">
        <f t="shared" si="57"/>
        <v>GTS-120</v>
      </c>
      <c r="BN14" s="531">
        <f t="shared" si="58"/>
        <v>685</v>
      </c>
      <c r="BO14" s="346">
        <f t="shared" si="31"/>
        <v>1.0275000000000001</v>
      </c>
      <c r="BP14" s="351">
        <f t="shared" si="32"/>
        <v>0.13700000000000001</v>
      </c>
      <c r="BQ14" s="350">
        <f t="shared" si="33"/>
        <v>0.68500000000000005</v>
      </c>
      <c r="BR14" s="331" t="str">
        <f t="shared" si="34"/>
        <v/>
      </c>
      <c r="BS14" s="331" t="str">
        <f t="shared" si="35"/>
        <v/>
      </c>
      <c r="BT14" s="91"/>
      <c r="BU14" s="392"/>
      <c r="BV14" s="403" t="str">
        <f t="shared" si="36"/>
        <v/>
      </c>
      <c r="BW14" s="532" t="str">
        <f t="shared" si="37"/>
        <v/>
      </c>
      <c r="BX14" s="532" t="str">
        <f t="shared" si="38"/>
        <v/>
      </c>
      <c r="BY14" s="961" t="str">
        <f t="shared" si="39"/>
        <v/>
      </c>
    </row>
    <row r="15" spans="1:77" ht="18.95" customHeight="1">
      <c r="A15" s="331" t="s">
        <v>74</v>
      </c>
      <c r="B15" s="389" t="s">
        <v>458</v>
      </c>
      <c r="C15" s="1135"/>
      <c r="D15" s="331" t="str">
        <f t="shared" si="40"/>
        <v>30-L2</v>
      </c>
      <c r="E15" s="333" t="str">
        <f>VLOOKUP($A15,'OP Info'!$C$4:$H$62,4,FALSE)</f>
        <v>GTS-120</v>
      </c>
      <c r="F15" s="330">
        <f>VLOOKUP($A15,'OP Info'!$C$4:$H$62,3,FALSE)</f>
        <v>685</v>
      </c>
      <c r="G15" s="529">
        <f t="shared" si="41"/>
        <v>1.0275000000000001</v>
      </c>
      <c r="H15" s="351">
        <f t="shared" si="0"/>
        <v>0.13700000000000001</v>
      </c>
      <c r="I15" s="350">
        <f t="shared" si="1"/>
        <v>0.68500000000000005</v>
      </c>
      <c r="J15" s="331" t="str">
        <f t="shared" si="59"/>
        <v/>
      </c>
      <c r="K15" s="331" t="str">
        <f t="shared" si="60"/>
        <v/>
      </c>
      <c r="L15" s="91"/>
      <c r="M15" s="392"/>
      <c r="N15" s="403" t="str">
        <f t="shared" si="3"/>
        <v/>
      </c>
      <c r="O15" s="532" t="str">
        <f t="shared" si="44"/>
        <v/>
      </c>
      <c r="P15" s="532" t="str">
        <f t="shared" si="45"/>
        <v/>
      </c>
      <c r="Q15" s="532" t="str">
        <f t="shared" si="46"/>
        <v/>
      </c>
      <c r="R15" s="1135"/>
      <c r="S15" s="530" t="str">
        <f t="shared" si="4"/>
        <v>30-L2</v>
      </c>
      <c r="T15" s="333" t="str">
        <f t="shared" si="47"/>
        <v>GTS-120</v>
      </c>
      <c r="U15" s="531">
        <f t="shared" si="48"/>
        <v>685</v>
      </c>
      <c r="V15" s="346">
        <f t="shared" ref="V15:V32" si="63">U15*0.0015</f>
        <v>1.0275000000000001</v>
      </c>
      <c r="W15" s="351">
        <f t="shared" ref="W15:W32" si="64">U15*0.0002</f>
        <v>0.13700000000000001</v>
      </c>
      <c r="X15" s="350">
        <f t="shared" ref="X15:X32" si="65">U15*0.001</f>
        <v>0.68500000000000005</v>
      </c>
      <c r="Y15" s="331" t="str">
        <f t="shared" si="8"/>
        <v>SKIP</v>
      </c>
      <c r="Z15" s="331" t="str">
        <f t="shared" si="9"/>
        <v>SKIP</v>
      </c>
      <c r="AA15" s="91"/>
      <c r="AB15" s="392"/>
      <c r="AC15" s="403" t="str">
        <f t="shared" si="49"/>
        <v/>
      </c>
      <c r="AD15" s="532" t="str">
        <f t="shared" si="10"/>
        <v/>
      </c>
      <c r="AE15" s="532" t="str">
        <f t="shared" si="11"/>
        <v/>
      </c>
      <c r="AF15" s="532" t="str">
        <f t="shared" si="50"/>
        <v/>
      </c>
      <c r="AG15" s="1135"/>
      <c r="AH15" s="530" t="str">
        <f t="shared" si="12"/>
        <v>30-L2</v>
      </c>
      <c r="AI15" s="333" t="str">
        <f t="shared" si="51"/>
        <v>GTS-120</v>
      </c>
      <c r="AJ15" s="531">
        <f t="shared" si="52"/>
        <v>685</v>
      </c>
      <c r="AK15" s="346">
        <f t="shared" ref="AK15:AK32" si="66">AJ15*0.0015</f>
        <v>1.0275000000000001</v>
      </c>
      <c r="AL15" s="351">
        <f t="shared" ref="AL15:AL32" si="67">AJ15*0.0002</f>
        <v>0.13700000000000001</v>
      </c>
      <c r="AM15" s="350">
        <f t="shared" ref="AM15:AM32" si="68">AJ15*0.001</f>
        <v>0.68500000000000005</v>
      </c>
      <c r="AN15" s="331" t="str">
        <f t="shared" si="16"/>
        <v/>
      </c>
      <c r="AO15" s="331" t="str">
        <f t="shared" si="17"/>
        <v/>
      </c>
      <c r="AP15" s="91"/>
      <c r="AQ15" s="392"/>
      <c r="AR15" s="403" t="str">
        <f t="shared" si="18"/>
        <v/>
      </c>
      <c r="AS15" s="532" t="str">
        <f t="shared" si="19"/>
        <v/>
      </c>
      <c r="AT15" s="532" t="str">
        <f t="shared" si="20"/>
        <v/>
      </c>
      <c r="AU15" s="532" t="str">
        <f t="shared" si="53"/>
        <v/>
      </c>
      <c r="AV15" s="1135"/>
      <c r="AW15" s="530" t="str">
        <f t="shared" si="21"/>
        <v>30-L2</v>
      </c>
      <c r="AX15" s="333" t="str">
        <f t="shared" si="54"/>
        <v>GTS-120</v>
      </c>
      <c r="AY15" s="531">
        <f t="shared" si="55"/>
        <v>685</v>
      </c>
      <c r="AZ15" s="346">
        <f t="shared" ref="AZ15:AZ32" si="69">AY15*0.0015</f>
        <v>1.0275000000000001</v>
      </c>
      <c r="BA15" s="351">
        <f t="shared" ref="BA15:BA32" si="70">AY15*0.0002</f>
        <v>0.13700000000000001</v>
      </c>
      <c r="BB15" s="350">
        <f t="shared" ref="BB15:BB32" si="71">AY15*0.001</f>
        <v>0.68500000000000005</v>
      </c>
      <c r="BC15" s="331" t="str">
        <f t="shared" si="25"/>
        <v>SKIP</v>
      </c>
      <c r="BD15" s="331" t="str">
        <f t="shared" si="26"/>
        <v>SKIP</v>
      </c>
      <c r="BE15" s="91"/>
      <c r="BF15" s="392"/>
      <c r="BG15" s="403" t="str">
        <f t="shared" si="61"/>
        <v/>
      </c>
      <c r="BH15" s="532" t="str">
        <f t="shared" si="28"/>
        <v/>
      </c>
      <c r="BI15" s="532" t="str">
        <f t="shared" si="29"/>
        <v/>
      </c>
      <c r="BJ15" s="532" t="str">
        <f t="shared" si="62"/>
        <v/>
      </c>
      <c r="BK15" s="1135"/>
      <c r="BL15" s="530" t="str">
        <f t="shared" si="30"/>
        <v>30-L2</v>
      </c>
      <c r="BM15" s="333" t="str">
        <f t="shared" si="57"/>
        <v>GTS-120</v>
      </c>
      <c r="BN15" s="531">
        <f t="shared" si="58"/>
        <v>685</v>
      </c>
      <c r="BO15" s="346">
        <f t="shared" si="31"/>
        <v>1.0275000000000001</v>
      </c>
      <c r="BP15" s="351">
        <f t="shared" si="32"/>
        <v>0.13700000000000001</v>
      </c>
      <c r="BQ15" s="350">
        <f t="shared" si="33"/>
        <v>0.68500000000000005</v>
      </c>
      <c r="BR15" s="331" t="str">
        <f t="shared" si="34"/>
        <v/>
      </c>
      <c r="BS15" s="331" t="str">
        <f t="shared" si="35"/>
        <v/>
      </c>
      <c r="BT15" s="91"/>
      <c r="BU15" s="392"/>
      <c r="BV15" s="403" t="str">
        <f t="shared" si="36"/>
        <v/>
      </c>
      <c r="BW15" s="532" t="str">
        <f t="shared" si="37"/>
        <v/>
      </c>
      <c r="BX15" s="532" t="str">
        <f t="shared" si="38"/>
        <v/>
      </c>
      <c r="BY15" s="961" t="str">
        <f t="shared" si="39"/>
        <v/>
      </c>
    </row>
    <row r="16" spans="1:77" ht="18.95" customHeight="1">
      <c r="A16" s="331" t="s">
        <v>77</v>
      </c>
      <c r="B16" s="389" t="s">
        <v>458</v>
      </c>
      <c r="C16" s="1135"/>
      <c r="D16" s="331" t="str">
        <f t="shared" si="40"/>
        <v>50 A/B-L2</v>
      </c>
      <c r="E16" s="333" t="str">
        <f>VLOOKUP($A16,'OP Info'!$C$4:$H$62,4,FALSE)</f>
        <v>AQ-YB</v>
      </c>
      <c r="F16" s="330">
        <f>VLOOKUP($A16,'OP Info'!$C$4:$H$62,3,FALSE)</f>
        <v>3300</v>
      </c>
      <c r="G16" s="529">
        <f t="shared" si="41"/>
        <v>4.95</v>
      </c>
      <c r="H16" s="351">
        <f t="shared" si="0"/>
        <v>0.66</v>
      </c>
      <c r="I16" s="350">
        <f t="shared" si="1"/>
        <v>3.3000000000000003</v>
      </c>
      <c r="J16" s="331" t="str">
        <f t="shared" si="59"/>
        <v/>
      </c>
      <c r="K16" s="331" t="str">
        <f t="shared" si="60"/>
        <v/>
      </c>
      <c r="L16" s="91"/>
      <c r="M16" s="392"/>
      <c r="N16" s="403" t="str">
        <f t="shared" si="3"/>
        <v/>
      </c>
      <c r="O16" s="532" t="str">
        <f t="shared" si="44"/>
        <v/>
      </c>
      <c r="P16" s="532" t="str">
        <f t="shared" si="45"/>
        <v/>
      </c>
      <c r="Q16" s="532" t="str">
        <f t="shared" si="46"/>
        <v/>
      </c>
      <c r="R16" s="1135"/>
      <c r="S16" s="530" t="str">
        <f t="shared" si="4"/>
        <v>50 A/B-L2</v>
      </c>
      <c r="T16" s="333" t="str">
        <f t="shared" si="47"/>
        <v>AQ-YB</v>
      </c>
      <c r="U16" s="531">
        <f t="shared" si="48"/>
        <v>3300</v>
      </c>
      <c r="V16" s="346">
        <f t="shared" si="63"/>
        <v>4.95</v>
      </c>
      <c r="W16" s="351">
        <f t="shared" si="64"/>
        <v>0.66</v>
      </c>
      <c r="X16" s="350">
        <f t="shared" si="65"/>
        <v>3.3000000000000003</v>
      </c>
      <c r="Y16" s="331" t="str">
        <f t="shared" si="8"/>
        <v>SKIP</v>
      </c>
      <c r="Z16" s="331" t="str">
        <f t="shared" si="9"/>
        <v>SKIP</v>
      </c>
      <c r="AA16" s="91"/>
      <c r="AB16" s="392"/>
      <c r="AC16" s="403" t="str">
        <f t="shared" si="49"/>
        <v/>
      </c>
      <c r="AD16" s="532" t="str">
        <f t="shared" si="10"/>
        <v/>
      </c>
      <c r="AE16" s="532" t="str">
        <f t="shared" si="11"/>
        <v/>
      </c>
      <c r="AF16" s="532" t="str">
        <f t="shared" si="50"/>
        <v/>
      </c>
      <c r="AG16" s="1135"/>
      <c r="AH16" s="530" t="str">
        <f t="shared" si="12"/>
        <v>50 A/B-L2</v>
      </c>
      <c r="AI16" s="333" t="str">
        <f t="shared" si="51"/>
        <v>AQ-YB</v>
      </c>
      <c r="AJ16" s="531">
        <f t="shared" si="52"/>
        <v>3300</v>
      </c>
      <c r="AK16" s="346">
        <f t="shared" si="66"/>
        <v>4.95</v>
      </c>
      <c r="AL16" s="351">
        <f t="shared" si="67"/>
        <v>0.66</v>
      </c>
      <c r="AM16" s="350">
        <f t="shared" si="68"/>
        <v>3.3000000000000003</v>
      </c>
      <c r="AN16" s="331" t="str">
        <f t="shared" si="16"/>
        <v/>
      </c>
      <c r="AO16" s="331" t="str">
        <f t="shared" si="17"/>
        <v/>
      </c>
      <c r="AP16" s="91"/>
      <c r="AQ16" s="392"/>
      <c r="AR16" s="403" t="str">
        <f t="shared" si="18"/>
        <v/>
      </c>
      <c r="AS16" s="532" t="str">
        <f t="shared" si="19"/>
        <v/>
      </c>
      <c r="AT16" s="532" t="str">
        <f t="shared" si="20"/>
        <v/>
      </c>
      <c r="AU16" s="532" t="str">
        <f t="shared" si="53"/>
        <v/>
      </c>
      <c r="AV16" s="1135"/>
      <c r="AW16" s="530" t="str">
        <f t="shared" si="21"/>
        <v>50 A/B-L2</v>
      </c>
      <c r="AX16" s="333" t="str">
        <f t="shared" si="54"/>
        <v>AQ-YB</v>
      </c>
      <c r="AY16" s="531">
        <f t="shared" si="55"/>
        <v>3300</v>
      </c>
      <c r="AZ16" s="346">
        <f t="shared" si="69"/>
        <v>4.95</v>
      </c>
      <c r="BA16" s="351">
        <f t="shared" si="70"/>
        <v>0.66</v>
      </c>
      <c r="BB16" s="350">
        <f t="shared" si="71"/>
        <v>3.3000000000000003</v>
      </c>
      <c r="BC16" s="331" t="str">
        <f t="shared" si="25"/>
        <v>SKIP</v>
      </c>
      <c r="BD16" s="331" t="str">
        <f t="shared" si="26"/>
        <v>SKIP</v>
      </c>
      <c r="BE16" s="91"/>
      <c r="BF16" s="392"/>
      <c r="BG16" s="403" t="str">
        <f t="shared" si="61"/>
        <v/>
      </c>
      <c r="BH16" s="532" t="str">
        <f t="shared" si="28"/>
        <v/>
      </c>
      <c r="BI16" s="532" t="str">
        <f t="shared" si="29"/>
        <v/>
      </c>
      <c r="BJ16" s="532" t="str">
        <f t="shared" si="62"/>
        <v/>
      </c>
      <c r="BK16" s="1135"/>
      <c r="BL16" s="530" t="str">
        <f t="shared" si="30"/>
        <v>50 A/B-L2</v>
      </c>
      <c r="BM16" s="333" t="str">
        <f t="shared" si="57"/>
        <v>AQ-YB</v>
      </c>
      <c r="BN16" s="531">
        <f t="shared" si="58"/>
        <v>3300</v>
      </c>
      <c r="BO16" s="346">
        <f t="shared" si="31"/>
        <v>4.95</v>
      </c>
      <c r="BP16" s="351">
        <f t="shared" si="32"/>
        <v>0.66</v>
      </c>
      <c r="BQ16" s="350">
        <f t="shared" si="33"/>
        <v>3.3000000000000003</v>
      </c>
      <c r="BR16" s="331" t="str">
        <f t="shared" si="34"/>
        <v/>
      </c>
      <c r="BS16" s="331" t="str">
        <f t="shared" si="35"/>
        <v/>
      </c>
      <c r="BT16" s="91"/>
      <c r="BU16" s="392"/>
      <c r="BV16" s="403" t="str">
        <f t="shared" si="36"/>
        <v/>
      </c>
      <c r="BW16" s="532" t="str">
        <f t="shared" si="37"/>
        <v/>
      </c>
      <c r="BX16" s="532" t="str">
        <f t="shared" si="38"/>
        <v/>
      </c>
      <c r="BY16" s="961" t="str">
        <f t="shared" si="39"/>
        <v/>
      </c>
    </row>
    <row r="17" spans="1:77" ht="18.95" customHeight="1">
      <c r="A17" s="331" t="s">
        <v>80</v>
      </c>
      <c r="B17" s="389" t="s">
        <v>458</v>
      </c>
      <c r="C17" s="1135"/>
      <c r="D17" s="331" t="str">
        <f t="shared" si="40"/>
        <v>70-L2</v>
      </c>
      <c r="E17" s="333" t="str">
        <f>VLOOKUP($A17,'OP Info'!$C$4:$H$62,4,FALSE)</f>
        <v>GTS-120</v>
      </c>
      <c r="F17" s="330">
        <f>VLOOKUP($A17,'OP Info'!$C$4:$H$62,3,FALSE)</f>
        <v>630</v>
      </c>
      <c r="G17" s="529">
        <f t="shared" si="41"/>
        <v>0.94500000000000006</v>
      </c>
      <c r="H17" s="351">
        <f t="shared" si="0"/>
        <v>0.126</v>
      </c>
      <c r="I17" s="350">
        <f t="shared" si="1"/>
        <v>0.63</v>
      </c>
      <c r="J17" s="331" t="str">
        <f t="shared" si="59"/>
        <v/>
      </c>
      <c r="K17" s="331" t="str">
        <f t="shared" si="60"/>
        <v/>
      </c>
      <c r="L17" s="91"/>
      <c r="M17" s="392"/>
      <c r="N17" s="403" t="str">
        <f t="shared" si="3"/>
        <v/>
      </c>
      <c r="O17" s="532" t="str">
        <f t="shared" si="44"/>
        <v/>
      </c>
      <c r="P17" s="532" t="str">
        <f t="shared" si="45"/>
        <v/>
      </c>
      <c r="Q17" s="532" t="str">
        <f t="shared" si="46"/>
        <v/>
      </c>
      <c r="R17" s="1135"/>
      <c r="S17" s="530" t="str">
        <f t="shared" si="4"/>
        <v>70-L2</v>
      </c>
      <c r="T17" s="333" t="str">
        <f t="shared" si="47"/>
        <v>GTS-120</v>
      </c>
      <c r="U17" s="531">
        <f t="shared" si="48"/>
        <v>630</v>
      </c>
      <c r="V17" s="346">
        <f t="shared" si="63"/>
        <v>0.94500000000000006</v>
      </c>
      <c r="W17" s="351">
        <f t="shared" si="64"/>
        <v>0.126</v>
      </c>
      <c r="X17" s="350">
        <f t="shared" si="65"/>
        <v>0.63</v>
      </c>
      <c r="Y17" s="331" t="str">
        <f t="shared" si="8"/>
        <v>SKIP</v>
      </c>
      <c r="Z17" s="331" t="str">
        <f t="shared" si="9"/>
        <v>SKIP</v>
      </c>
      <c r="AA17" s="91"/>
      <c r="AB17" s="392"/>
      <c r="AC17" s="403" t="str">
        <f t="shared" si="49"/>
        <v/>
      </c>
      <c r="AD17" s="532" t="str">
        <f t="shared" si="10"/>
        <v/>
      </c>
      <c r="AE17" s="532" t="str">
        <f t="shared" si="11"/>
        <v/>
      </c>
      <c r="AF17" s="532" t="str">
        <f t="shared" si="50"/>
        <v/>
      </c>
      <c r="AG17" s="1135"/>
      <c r="AH17" s="530" t="str">
        <f t="shared" si="12"/>
        <v>70-L2</v>
      </c>
      <c r="AI17" s="333" t="str">
        <f t="shared" si="51"/>
        <v>GTS-120</v>
      </c>
      <c r="AJ17" s="531">
        <f t="shared" si="52"/>
        <v>630</v>
      </c>
      <c r="AK17" s="346">
        <f t="shared" si="66"/>
        <v>0.94500000000000006</v>
      </c>
      <c r="AL17" s="351">
        <f t="shared" si="67"/>
        <v>0.126</v>
      </c>
      <c r="AM17" s="350">
        <f t="shared" si="68"/>
        <v>0.63</v>
      </c>
      <c r="AN17" s="331" t="str">
        <f t="shared" si="16"/>
        <v/>
      </c>
      <c r="AO17" s="331" t="str">
        <f t="shared" si="17"/>
        <v/>
      </c>
      <c r="AP17" s="91"/>
      <c r="AQ17" s="392"/>
      <c r="AR17" s="403" t="str">
        <f t="shared" si="18"/>
        <v/>
      </c>
      <c r="AS17" s="532" t="str">
        <f t="shared" si="19"/>
        <v/>
      </c>
      <c r="AT17" s="532" t="str">
        <f t="shared" si="20"/>
        <v/>
      </c>
      <c r="AU17" s="532" t="str">
        <f t="shared" si="53"/>
        <v/>
      </c>
      <c r="AV17" s="1135"/>
      <c r="AW17" s="530" t="str">
        <f t="shared" si="21"/>
        <v>70-L2</v>
      </c>
      <c r="AX17" s="333" t="str">
        <f t="shared" si="54"/>
        <v>GTS-120</v>
      </c>
      <c r="AY17" s="531">
        <f t="shared" si="55"/>
        <v>630</v>
      </c>
      <c r="AZ17" s="346">
        <f t="shared" si="69"/>
        <v>0.94500000000000006</v>
      </c>
      <c r="BA17" s="351">
        <f t="shared" si="70"/>
        <v>0.126</v>
      </c>
      <c r="BB17" s="350">
        <f t="shared" si="71"/>
        <v>0.63</v>
      </c>
      <c r="BC17" s="331" t="str">
        <f t="shared" si="25"/>
        <v>SKIP</v>
      </c>
      <c r="BD17" s="331" t="str">
        <f t="shared" si="26"/>
        <v>SKIP</v>
      </c>
      <c r="BE17" s="91"/>
      <c r="BF17" s="392"/>
      <c r="BG17" s="403" t="str">
        <f t="shared" si="61"/>
        <v/>
      </c>
      <c r="BH17" s="532" t="str">
        <f t="shared" si="28"/>
        <v/>
      </c>
      <c r="BI17" s="532" t="str">
        <f t="shared" si="29"/>
        <v/>
      </c>
      <c r="BJ17" s="532" t="str">
        <f t="shared" si="62"/>
        <v/>
      </c>
      <c r="BK17" s="1135"/>
      <c r="BL17" s="530" t="str">
        <f t="shared" si="30"/>
        <v>70-L2</v>
      </c>
      <c r="BM17" s="333" t="str">
        <f t="shared" si="57"/>
        <v>GTS-120</v>
      </c>
      <c r="BN17" s="531">
        <f t="shared" si="58"/>
        <v>630</v>
      </c>
      <c r="BO17" s="346">
        <f t="shared" si="31"/>
        <v>0.94500000000000006</v>
      </c>
      <c r="BP17" s="351">
        <f t="shared" si="32"/>
        <v>0.126</v>
      </c>
      <c r="BQ17" s="350">
        <f t="shared" si="33"/>
        <v>0.63</v>
      </c>
      <c r="BR17" s="331" t="str">
        <f t="shared" si="34"/>
        <v/>
      </c>
      <c r="BS17" s="331" t="str">
        <f t="shared" si="35"/>
        <v/>
      </c>
      <c r="BT17" s="91"/>
      <c r="BU17" s="392"/>
      <c r="BV17" s="403" t="str">
        <f t="shared" si="36"/>
        <v/>
      </c>
      <c r="BW17" s="532" t="str">
        <f t="shared" si="37"/>
        <v/>
      </c>
      <c r="BX17" s="532" t="str">
        <f t="shared" si="38"/>
        <v/>
      </c>
      <c r="BY17" s="961" t="str">
        <f t="shared" si="39"/>
        <v/>
      </c>
    </row>
    <row r="18" spans="1:77" ht="18.95" customHeight="1">
      <c r="A18" s="331" t="s">
        <v>84</v>
      </c>
      <c r="B18" s="389" t="s">
        <v>458</v>
      </c>
      <c r="C18" s="1135" t="s">
        <v>30</v>
      </c>
      <c r="D18" s="331" t="str">
        <f t="shared" si="40"/>
        <v>80-L2</v>
      </c>
      <c r="E18" s="333" t="str">
        <f>VLOOKUP($A18,'OP Info'!$C$4:$H$62,4,FALSE)</f>
        <v>GTS-120</v>
      </c>
      <c r="F18" s="330">
        <f>VLOOKUP($A18,'OP Info'!$C$4:$H$62,3,FALSE)</f>
        <v>630</v>
      </c>
      <c r="G18" s="529">
        <f t="shared" si="41"/>
        <v>0.94500000000000006</v>
      </c>
      <c r="H18" s="351">
        <f t="shared" si="0"/>
        <v>0.126</v>
      </c>
      <c r="I18" s="350">
        <f t="shared" si="1"/>
        <v>0.63</v>
      </c>
      <c r="J18" s="331" t="str">
        <f t="shared" si="59"/>
        <v/>
      </c>
      <c r="K18" s="331" t="str">
        <f t="shared" si="60"/>
        <v/>
      </c>
      <c r="L18" s="91"/>
      <c r="M18" s="392"/>
      <c r="N18" s="403" t="str">
        <f t="shared" si="3"/>
        <v/>
      </c>
      <c r="O18" s="532" t="str">
        <f t="shared" si="44"/>
        <v/>
      </c>
      <c r="P18" s="532" t="str">
        <f t="shared" si="45"/>
        <v/>
      </c>
      <c r="Q18" s="532" t="str">
        <f t="shared" si="46"/>
        <v/>
      </c>
      <c r="R18" s="1135" t="s">
        <v>30</v>
      </c>
      <c r="S18" s="530" t="str">
        <f t="shared" si="4"/>
        <v>80-L2</v>
      </c>
      <c r="T18" s="333" t="str">
        <f t="shared" si="47"/>
        <v>GTS-120</v>
      </c>
      <c r="U18" s="531">
        <f t="shared" si="48"/>
        <v>630</v>
      </c>
      <c r="V18" s="346">
        <f t="shared" si="63"/>
        <v>0.94500000000000006</v>
      </c>
      <c r="W18" s="351">
        <f t="shared" si="64"/>
        <v>0.126</v>
      </c>
      <c r="X18" s="350">
        <f t="shared" si="65"/>
        <v>0.63</v>
      </c>
      <c r="Y18" s="331" t="str">
        <f t="shared" si="8"/>
        <v>SKIP</v>
      </c>
      <c r="Z18" s="331" t="str">
        <f t="shared" si="9"/>
        <v>SKIP</v>
      </c>
      <c r="AA18" s="91"/>
      <c r="AB18" s="392"/>
      <c r="AC18" s="403" t="str">
        <f t="shared" si="49"/>
        <v/>
      </c>
      <c r="AD18" s="532" t="str">
        <f t="shared" si="10"/>
        <v/>
      </c>
      <c r="AE18" s="532" t="str">
        <f t="shared" si="11"/>
        <v/>
      </c>
      <c r="AF18" s="532" t="str">
        <f t="shared" si="50"/>
        <v/>
      </c>
      <c r="AG18" s="1135" t="s">
        <v>30</v>
      </c>
      <c r="AH18" s="530" t="str">
        <f t="shared" si="12"/>
        <v>80-L2</v>
      </c>
      <c r="AI18" s="333" t="str">
        <f t="shared" si="51"/>
        <v>GTS-120</v>
      </c>
      <c r="AJ18" s="531">
        <f t="shared" si="52"/>
        <v>630</v>
      </c>
      <c r="AK18" s="346">
        <f t="shared" si="66"/>
        <v>0.94500000000000006</v>
      </c>
      <c r="AL18" s="351">
        <f t="shared" si="67"/>
        <v>0.126</v>
      </c>
      <c r="AM18" s="350">
        <f t="shared" si="68"/>
        <v>0.63</v>
      </c>
      <c r="AN18" s="331" t="str">
        <f t="shared" si="16"/>
        <v/>
      </c>
      <c r="AO18" s="331" t="str">
        <f t="shared" si="17"/>
        <v/>
      </c>
      <c r="AP18" s="91"/>
      <c r="AQ18" s="392"/>
      <c r="AR18" s="403" t="str">
        <f t="shared" si="18"/>
        <v/>
      </c>
      <c r="AS18" s="532" t="str">
        <f t="shared" si="19"/>
        <v/>
      </c>
      <c r="AT18" s="532" t="str">
        <f t="shared" si="20"/>
        <v/>
      </c>
      <c r="AU18" s="532" t="str">
        <f t="shared" si="53"/>
        <v/>
      </c>
      <c r="AV18" s="1135" t="s">
        <v>30</v>
      </c>
      <c r="AW18" s="530" t="str">
        <f t="shared" si="21"/>
        <v>80-L2</v>
      </c>
      <c r="AX18" s="333" t="str">
        <f t="shared" si="54"/>
        <v>GTS-120</v>
      </c>
      <c r="AY18" s="531">
        <f t="shared" si="55"/>
        <v>630</v>
      </c>
      <c r="AZ18" s="346">
        <f t="shared" si="69"/>
        <v>0.94500000000000006</v>
      </c>
      <c r="BA18" s="351">
        <f t="shared" si="70"/>
        <v>0.126</v>
      </c>
      <c r="BB18" s="350">
        <f t="shared" si="71"/>
        <v>0.63</v>
      </c>
      <c r="BC18" s="331" t="str">
        <f t="shared" si="25"/>
        <v>SKIP</v>
      </c>
      <c r="BD18" s="331" t="str">
        <f t="shared" si="26"/>
        <v>SKIP</v>
      </c>
      <c r="BE18" s="91"/>
      <c r="BF18" s="392"/>
      <c r="BG18" s="403" t="str">
        <f t="shared" si="61"/>
        <v/>
      </c>
      <c r="BH18" s="532" t="str">
        <f t="shared" si="28"/>
        <v/>
      </c>
      <c r="BI18" s="532" t="str">
        <f t="shared" si="29"/>
        <v/>
      </c>
      <c r="BJ18" s="532" t="str">
        <f t="shared" si="62"/>
        <v/>
      </c>
      <c r="BK18" s="1135" t="s">
        <v>30</v>
      </c>
      <c r="BL18" s="530" t="str">
        <f t="shared" si="30"/>
        <v>80-L2</v>
      </c>
      <c r="BM18" s="333" t="str">
        <f t="shared" si="57"/>
        <v>GTS-120</v>
      </c>
      <c r="BN18" s="531">
        <f t="shared" si="58"/>
        <v>630</v>
      </c>
      <c r="BO18" s="346">
        <f t="shared" si="31"/>
        <v>0.94500000000000006</v>
      </c>
      <c r="BP18" s="351">
        <f t="shared" si="32"/>
        <v>0.126</v>
      </c>
      <c r="BQ18" s="350">
        <f t="shared" si="33"/>
        <v>0.63</v>
      </c>
      <c r="BR18" s="331" t="str">
        <f t="shared" si="34"/>
        <v/>
      </c>
      <c r="BS18" s="331" t="str">
        <f t="shared" si="35"/>
        <v/>
      </c>
      <c r="BT18" s="91"/>
      <c r="BU18" s="392"/>
      <c r="BV18" s="403" t="str">
        <f t="shared" si="36"/>
        <v/>
      </c>
      <c r="BW18" s="532" t="str">
        <f t="shared" si="37"/>
        <v/>
      </c>
      <c r="BX18" s="532" t="str">
        <f t="shared" si="38"/>
        <v/>
      </c>
      <c r="BY18" s="961" t="str">
        <f t="shared" si="39"/>
        <v/>
      </c>
    </row>
    <row r="19" spans="1:77" ht="18.95" customHeight="1">
      <c r="A19" s="530" t="s">
        <v>87</v>
      </c>
      <c r="B19" s="389" t="s">
        <v>458</v>
      </c>
      <c r="C19" s="1135"/>
      <c r="D19" s="331" t="str">
        <f t="shared" si="40"/>
        <v>90-L2</v>
      </c>
      <c r="E19" s="333" t="str">
        <f>VLOOKUP($A19,'OP Info'!$C$4:$H$62,4,FALSE)</f>
        <v>GTS-120</v>
      </c>
      <c r="F19" s="330">
        <f>VLOOKUP($A19,'OP Info'!$C$4:$H$62,3,FALSE)</f>
        <v>690</v>
      </c>
      <c r="G19" s="529">
        <f t="shared" si="41"/>
        <v>1.0349999999999999</v>
      </c>
      <c r="H19" s="351">
        <f t="shared" si="0"/>
        <v>0.13800000000000001</v>
      </c>
      <c r="I19" s="350">
        <f t="shared" si="1"/>
        <v>0.69000000000000006</v>
      </c>
      <c r="J19" s="331" t="str">
        <f t="shared" si="59"/>
        <v/>
      </c>
      <c r="K19" s="331" t="str">
        <f t="shared" si="60"/>
        <v/>
      </c>
      <c r="L19" s="91"/>
      <c r="M19" s="392"/>
      <c r="N19" s="403" t="str">
        <f t="shared" si="3"/>
        <v/>
      </c>
      <c r="O19" s="532" t="str">
        <f t="shared" si="44"/>
        <v/>
      </c>
      <c r="P19" s="532" t="str">
        <f t="shared" si="45"/>
        <v/>
      </c>
      <c r="Q19" s="532" t="str">
        <f t="shared" si="46"/>
        <v/>
      </c>
      <c r="R19" s="1135"/>
      <c r="S19" s="530" t="str">
        <f t="shared" si="4"/>
        <v>90-L2</v>
      </c>
      <c r="T19" s="333" t="str">
        <f t="shared" si="47"/>
        <v>GTS-120</v>
      </c>
      <c r="U19" s="531">
        <f t="shared" si="48"/>
        <v>690</v>
      </c>
      <c r="V19" s="346">
        <f t="shared" si="63"/>
        <v>1.0349999999999999</v>
      </c>
      <c r="W19" s="351">
        <f t="shared" si="64"/>
        <v>0.13800000000000001</v>
      </c>
      <c r="X19" s="350">
        <f t="shared" si="65"/>
        <v>0.69000000000000006</v>
      </c>
      <c r="Y19" s="331" t="str">
        <f t="shared" si="8"/>
        <v>SKIP</v>
      </c>
      <c r="Z19" s="331" t="str">
        <f t="shared" si="9"/>
        <v>SKIP</v>
      </c>
      <c r="AA19" s="91"/>
      <c r="AB19" s="392"/>
      <c r="AC19" s="403" t="str">
        <f t="shared" si="49"/>
        <v/>
      </c>
      <c r="AD19" s="532" t="str">
        <f t="shared" si="10"/>
        <v/>
      </c>
      <c r="AE19" s="532" t="str">
        <f t="shared" si="11"/>
        <v/>
      </c>
      <c r="AF19" s="532" t="str">
        <f t="shared" si="50"/>
        <v/>
      </c>
      <c r="AG19" s="1135"/>
      <c r="AH19" s="530" t="str">
        <f t="shared" si="12"/>
        <v>90-L2</v>
      </c>
      <c r="AI19" s="333" t="str">
        <f t="shared" si="51"/>
        <v>GTS-120</v>
      </c>
      <c r="AJ19" s="531">
        <f t="shared" si="52"/>
        <v>690</v>
      </c>
      <c r="AK19" s="346">
        <f t="shared" si="66"/>
        <v>1.0349999999999999</v>
      </c>
      <c r="AL19" s="351">
        <f t="shared" si="67"/>
        <v>0.13800000000000001</v>
      </c>
      <c r="AM19" s="350">
        <f t="shared" si="68"/>
        <v>0.69000000000000006</v>
      </c>
      <c r="AN19" s="331" t="str">
        <f t="shared" si="16"/>
        <v/>
      </c>
      <c r="AO19" s="331" t="str">
        <f t="shared" si="17"/>
        <v/>
      </c>
      <c r="AP19" s="91"/>
      <c r="AQ19" s="392"/>
      <c r="AR19" s="403" t="str">
        <f t="shared" si="18"/>
        <v/>
      </c>
      <c r="AS19" s="532" t="str">
        <f t="shared" si="19"/>
        <v/>
      </c>
      <c r="AT19" s="532" t="str">
        <f t="shared" si="20"/>
        <v/>
      </c>
      <c r="AU19" s="532" t="str">
        <f t="shared" si="53"/>
        <v/>
      </c>
      <c r="AV19" s="1135"/>
      <c r="AW19" s="530" t="str">
        <f t="shared" si="21"/>
        <v>90-L2</v>
      </c>
      <c r="AX19" s="333" t="str">
        <f t="shared" si="54"/>
        <v>GTS-120</v>
      </c>
      <c r="AY19" s="531">
        <f t="shared" si="55"/>
        <v>690</v>
      </c>
      <c r="AZ19" s="346">
        <f t="shared" si="69"/>
        <v>1.0349999999999999</v>
      </c>
      <c r="BA19" s="351">
        <f t="shared" si="70"/>
        <v>0.13800000000000001</v>
      </c>
      <c r="BB19" s="350">
        <f t="shared" si="71"/>
        <v>0.69000000000000006</v>
      </c>
      <c r="BC19" s="331" t="str">
        <f t="shared" si="25"/>
        <v>SKIP</v>
      </c>
      <c r="BD19" s="331" t="str">
        <f t="shared" si="26"/>
        <v>SKIP</v>
      </c>
      <c r="BE19" s="91"/>
      <c r="BF19" s="392"/>
      <c r="BG19" s="403" t="str">
        <f t="shared" si="61"/>
        <v/>
      </c>
      <c r="BH19" s="532" t="str">
        <f t="shared" si="28"/>
        <v/>
      </c>
      <c r="BI19" s="532" t="str">
        <f t="shared" si="29"/>
        <v/>
      </c>
      <c r="BJ19" s="532" t="str">
        <f t="shared" si="62"/>
        <v/>
      </c>
      <c r="BK19" s="1135"/>
      <c r="BL19" s="530" t="str">
        <f t="shared" si="30"/>
        <v>90-L2</v>
      </c>
      <c r="BM19" s="333" t="str">
        <f t="shared" si="57"/>
        <v>GTS-120</v>
      </c>
      <c r="BN19" s="531">
        <f t="shared" si="58"/>
        <v>690</v>
      </c>
      <c r="BO19" s="346">
        <f t="shared" si="31"/>
        <v>1.0349999999999999</v>
      </c>
      <c r="BP19" s="351">
        <f t="shared" si="32"/>
        <v>0.13800000000000001</v>
      </c>
      <c r="BQ19" s="350">
        <f t="shared" si="33"/>
        <v>0.69000000000000006</v>
      </c>
      <c r="BR19" s="331" t="str">
        <f t="shared" si="34"/>
        <v/>
      </c>
      <c r="BS19" s="331" t="str">
        <f t="shared" si="35"/>
        <v/>
      </c>
      <c r="BT19" s="91"/>
      <c r="BU19" s="392"/>
      <c r="BV19" s="403" t="str">
        <f t="shared" si="36"/>
        <v/>
      </c>
      <c r="BW19" s="532" t="str">
        <f t="shared" si="37"/>
        <v/>
      </c>
      <c r="BX19" s="532" t="str">
        <f t="shared" si="38"/>
        <v/>
      </c>
      <c r="BY19" s="961" t="str">
        <f t="shared" si="39"/>
        <v/>
      </c>
    </row>
    <row r="20" spans="1:77" ht="18.95" customHeight="1">
      <c r="A20" s="530" t="s">
        <v>90</v>
      </c>
      <c r="B20" s="389" t="s">
        <v>458</v>
      </c>
      <c r="C20" s="1135"/>
      <c r="D20" s="331" t="str">
        <f t="shared" si="40"/>
        <v>100A-L2</v>
      </c>
      <c r="E20" s="333" t="str">
        <f>VLOOKUP($A20,'OP Info'!$C$4:$H$62,4,FALSE)</f>
        <v>GTS-120</v>
      </c>
      <c r="F20" s="330">
        <f>VLOOKUP($A20,'OP Info'!$C$4:$H$62,3,FALSE)</f>
        <v>850</v>
      </c>
      <c r="G20" s="529">
        <f t="shared" si="41"/>
        <v>1.2750000000000001</v>
      </c>
      <c r="H20" s="351">
        <f t="shared" si="0"/>
        <v>0.17</v>
      </c>
      <c r="I20" s="350">
        <f t="shared" si="1"/>
        <v>0.85</v>
      </c>
      <c r="J20" s="331" t="str">
        <f t="shared" si="59"/>
        <v/>
      </c>
      <c r="K20" s="331" t="str">
        <f t="shared" si="60"/>
        <v/>
      </c>
      <c r="L20" s="91"/>
      <c r="M20" s="392"/>
      <c r="N20" s="403" t="str">
        <f t="shared" si="3"/>
        <v/>
      </c>
      <c r="O20" s="532" t="str">
        <f t="shared" si="44"/>
        <v/>
      </c>
      <c r="P20" s="532" t="str">
        <f t="shared" si="45"/>
        <v/>
      </c>
      <c r="Q20" s="532" t="str">
        <f t="shared" si="46"/>
        <v/>
      </c>
      <c r="R20" s="1135"/>
      <c r="S20" s="530" t="str">
        <f t="shared" si="4"/>
        <v>100A-L2</v>
      </c>
      <c r="T20" s="333" t="str">
        <f t="shared" si="47"/>
        <v>GTS-120</v>
      </c>
      <c r="U20" s="531">
        <f t="shared" si="48"/>
        <v>850</v>
      </c>
      <c r="V20" s="346">
        <f t="shared" si="63"/>
        <v>1.2750000000000001</v>
      </c>
      <c r="W20" s="351">
        <f t="shared" si="64"/>
        <v>0.17</v>
      </c>
      <c r="X20" s="350">
        <f t="shared" si="65"/>
        <v>0.85</v>
      </c>
      <c r="Y20" s="331" t="str">
        <f t="shared" si="8"/>
        <v>SKIP</v>
      </c>
      <c r="Z20" s="331" t="str">
        <f t="shared" si="9"/>
        <v>SKIP</v>
      </c>
      <c r="AA20" s="91"/>
      <c r="AB20" s="392"/>
      <c r="AC20" s="403" t="str">
        <f t="shared" si="49"/>
        <v/>
      </c>
      <c r="AD20" s="532" t="str">
        <f t="shared" si="10"/>
        <v/>
      </c>
      <c r="AE20" s="532" t="str">
        <f t="shared" si="11"/>
        <v/>
      </c>
      <c r="AF20" s="532" t="str">
        <f t="shared" si="50"/>
        <v/>
      </c>
      <c r="AG20" s="1135"/>
      <c r="AH20" s="530" t="str">
        <f t="shared" si="12"/>
        <v>100A-L2</v>
      </c>
      <c r="AI20" s="333" t="str">
        <f t="shared" si="51"/>
        <v>GTS-120</v>
      </c>
      <c r="AJ20" s="531">
        <f t="shared" si="52"/>
        <v>850</v>
      </c>
      <c r="AK20" s="346">
        <f t="shared" si="66"/>
        <v>1.2750000000000001</v>
      </c>
      <c r="AL20" s="351">
        <f t="shared" si="67"/>
        <v>0.17</v>
      </c>
      <c r="AM20" s="350">
        <f t="shared" si="68"/>
        <v>0.85</v>
      </c>
      <c r="AN20" s="331" t="str">
        <f t="shared" si="16"/>
        <v/>
      </c>
      <c r="AO20" s="331" t="str">
        <f t="shared" si="17"/>
        <v/>
      </c>
      <c r="AP20" s="91"/>
      <c r="AQ20" s="392"/>
      <c r="AR20" s="403" t="str">
        <f t="shared" si="18"/>
        <v/>
      </c>
      <c r="AS20" s="532" t="str">
        <f t="shared" si="19"/>
        <v/>
      </c>
      <c r="AT20" s="532" t="str">
        <f t="shared" si="20"/>
        <v/>
      </c>
      <c r="AU20" s="532" t="str">
        <f t="shared" si="53"/>
        <v/>
      </c>
      <c r="AV20" s="1135"/>
      <c r="AW20" s="530" t="str">
        <f t="shared" si="21"/>
        <v>100A-L2</v>
      </c>
      <c r="AX20" s="333" t="str">
        <f t="shared" si="54"/>
        <v>GTS-120</v>
      </c>
      <c r="AY20" s="531">
        <f t="shared" si="55"/>
        <v>850</v>
      </c>
      <c r="AZ20" s="346">
        <f t="shared" si="69"/>
        <v>1.2750000000000001</v>
      </c>
      <c r="BA20" s="351">
        <f t="shared" si="70"/>
        <v>0.17</v>
      </c>
      <c r="BB20" s="350">
        <f t="shared" si="71"/>
        <v>0.85</v>
      </c>
      <c r="BC20" s="331" t="str">
        <f t="shared" si="25"/>
        <v>SKIP</v>
      </c>
      <c r="BD20" s="331" t="str">
        <f t="shared" si="26"/>
        <v>SKIP</v>
      </c>
      <c r="BE20" s="91"/>
      <c r="BF20" s="392"/>
      <c r="BG20" s="403" t="str">
        <f t="shared" si="61"/>
        <v/>
      </c>
      <c r="BH20" s="532" t="str">
        <f t="shared" si="28"/>
        <v/>
      </c>
      <c r="BI20" s="532" t="str">
        <f t="shared" si="29"/>
        <v/>
      </c>
      <c r="BJ20" s="532" t="str">
        <f t="shared" si="62"/>
        <v/>
      </c>
      <c r="BK20" s="1135"/>
      <c r="BL20" s="530" t="str">
        <f t="shared" si="30"/>
        <v>100A-L2</v>
      </c>
      <c r="BM20" s="333" t="str">
        <f t="shared" si="57"/>
        <v>GTS-120</v>
      </c>
      <c r="BN20" s="531">
        <f t="shared" si="58"/>
        <v>850</v>
      </c>
      <c r="BO20" s="346">
        <f t="shared" si="31"/>
        <v>1.2750000000000001</v>
      </c>
      <c r="BP20" s="351">
        <f t="shared" si="32"/>
        <v>0.17</v>
      </c>
      <c r="BQ20" s="350">
        <f t="shared" si="33"/>
        <v>0.85</v>
      </c>
      <c r="BR20" s="331" t="str">
        <f t="shared" si="34"/>
        <v/>
      </c>
      <c r="BS20" s="331" t="str">
        <f t="shared" si="35"/>
        <v/>
      </c>
      <c r="BT20" s="91"/>
      <c r="BU20" s="392"/>
      <c r="BV20" s="403" t="str">
        <f t="shared" si="36"/>
        <v/>
      </c>
      <c r="BW20" s="532" t="str">
        <f t="shared" si="37"/>
        <v/>
      </c>
      <c r="BX20" s="532" t="str">
        <f t="shared" si="38"/>
        <v/>
      </c>
      <c r="BY20" s="961" t="str">
        <f t="shared" si="39"/>
        <v/>
      </c>
    </row>
    <row r="21" spans="1:77" ht="18.95" customHeight="1">
      <c r="A21" s="530" t="s">
        <v>93</v>
      </c>
      <c r="B21" s="389" t="s">
        <v>458</v>
      </c>
      <c r="C21" s="1135"/>
      <c r="D21" s="331" t="str">
        <f t="shared" si="40"/>
        <v>100B-L2</v>
      </c>
      <c r="E21" s="333" t="str">
        <f>VLOOKUP($A21,'OP Info'!$C$4:$H$62,4,FALSE)</f>
        <v>GTS-120</v>
      </c>
      <c r="F21" s="330">
        <f>VLOOKUP($A21,'OP Info'!$C$4:$H$62,3,FALSE)</f>
        <v>850</v>
      </c>
      <c r="G21" s="529">
        <f t="shared" si="41"/>
        <v>1.2750000000000001</v>
      </c>
      <c r="H21" s="351">
        <f t="shared" si="0"/>
        <v>0.17</v>
      </c>
      <c r="I21" s="350">
        <f t="shared" si="1"/>
        <v>0.85</v>
      </c>
      <c r="J21" s="331" t="str">
        <f t="shared" si="59"/>
        <v/>
      </c>
      <c r="K21" s="331" t="str">
        <f t="shared" si="60"/>
        <v/>
      </c>
      <c r="L21" s="91"/>
      <c r="M21" s="392"/>
      <c r="N21" s="403" t="str">
        <f t="shared" si="3"/>
        <v/>
      </c>
      <c r="O21" s="532" t="str">
        <f t="shared" si="44"/>
        <v/>
      </c>
      <c r="P21" s="532" t="str">
        <f t="shared" si="45"/>
        <v/>
      </c>
      <c r="Q21" s="532" t="str">
        <f t="shared" si="46"/>
        <v/>
      </c>
      <c r="R21" s="1135"/>
      <c r="S21" s="530" t="str">
        <f t="shared" si="4"/>
        <v>100B-L2</v>
      </c>
      <c r="T21" s="333" t="str">
        <f t="shared" si="47"/>
        <v>GTS-120</v>
      </c>
      <c r="U21" s="531">
        <f t="shared" si="48"/>
        <v>850</v>
      </c>
      <c r="V21" s="346">
        <f t="shared" si="63"/>
        <v>1.2750000000000001</v>
      </c>
      <c r="W21" s="351">
        <f t="shared" si="64"/>
        <v>0.17</v>
      </c>
      <c r="X21" s="350">
        <f t="shared" si="65"/>
        <v>0.85</v>
      </c>
      <c r="Y21" s="331" t="str">
        <f t="shared" si="8"/>
        <v>SKIP</v>
      </c>
      <c r="Z21" s="331" t="str">
        <f t="shared" si="9"/>
        <v>SKIP</v>
      </c>
      <c r="AA21" s="91"/>
      <c r="AB21" s="392"/>
      <c r="AC21" s="403" t="str">
        <f t="shared" si="49"/>
        <v/>
      </c>
      <c r="AD21" s="532" t="str">
        <f t="shared" si="10"/>
        <v/>
      </c>
      <c r="AE21" s="532" t="str">
        <f t="shared" si="11"/>
        <v/>
      </c>
      <c r="AF21" s="532" t="str">
        <f t="shared" si="50"/>
        <v/>
      </c>
      <c r="AG21" s="1135"/>
      <c r="AH21" s="530" t="str">
        <f t="shared" si="12"/>
        <v>100B-L2</v>
      </c>
      <c r="AI21" s="333" t="str">
        <f t="shared" si="51"/>
        <v>GTS-120</v>
      </c>
      <c r="AJ21" s="531">
        <f t="shared" si="52"/>
        <v>850</v>
      </c>
      <c r="AK21" s="346">
        <f t="shared" si="66"/>
        <v>1.2750000000000001</v>
      </c>
      <c r="AL21" s="351">
        <f t="shared" si="67"/>
        <v>0.17</v>
      </c>
      <c r="AM21" s="350">
        <f t="shared" si="68"/>
        <v>0.85</v>
      </c>
      <c r="AN21" s="331" t="str">
        <f t="shared" si="16"/>
        <v/>
      </c>
      <c r="AO21" s="331" t="str">
        <f t="shared" si="17"/>
        <v/>
      </c>
      <c r="AP21" s="91"/>
      <c r="AQ21" s="392"/>
      <c r="AR21" s="403" t="str">
        <f t="shared" si="18"/>
        <v/>
      </c>
      <c r="AS21" s="532" t="str">
        <f t="shared" si="19"/>
        <v/>
      </c>
      <c r="AT21" s="532" t="str">
        <f t="shared" si="20"/>
        <v/>
      </c>
      <c r="AU21" s="532" t="str">
        <f t="shared" si="53"/>
        <v/>
      </c>
      <c r="AV21" s="1135"/>
      <c r="AW21" s="530" t="str">
        <f t="shared" si="21"/>
        <v>100B-L2</v>
      </c>
      <c r="AX21" s="333" t="str">
        <f t="shared" si="54"/>
        <v>GTS-120</v>
      </c>
      <c r="AY21" s="531">
        <f t="shared" si="55"/>
        <v>850</v>
      </c>
      <c r="AZ21" s="346">
        <f t="shared" si="69"/>
        <v>1.2750000000000001</v>
      </c>
      <c r="BA21" s="351">
        <f t="shared" si="70"/>
        <v>0.17</v>
      </c>
      <c r="BB21" s="350">
        <f t="shared" si="71"/>
        <v>0.85</v>
      </c>
      <c r="BC21" s="331" t="str">
        <f t="shared" si="25"/>
        <v>SKIP</v>
      </c>
      <c r="BD21" s="331" t="str">
        <f t="shared" si="26"/>
        <v>SKIP</v>
      </c>
      <c r="BE21" s="91"/>
      <c r="BF21" s="392"/>
      <c r="BG21" s="403" t="str">
        <f t="shared" si="61"/>
        <v/>
      </c>
      <c r="BH21" s="532" t="str">
        <f t="shared" si="28"/>
        <v/>
      </c>
      <c r="BI21" s="532" t="str">
        <f t="shared" si="29"/>
        <v/>
      </c>
      <c r="BJ21" s="532" t="str">
        <f t="shared" si="62"/>
        <v/>
      </c>
      <c r="BK21" s="1135"/>
      <c r="BL21" s="530" t="str">
        <f t="shared" si="30"/>
        <v>100B-L2</v>
      </c>
      <c r="BM21" s="333" t="str">
        <f t="shared" si="57"/>
        <v>GTS-120</v>
      </c>
      <c r="BN21" s="531">
        <f t="shared" si="58"/>
        <v>850</v>
      </c>
      <c r="BO21" s="346">
        <f t="shared" si="31"/>
        <v>1.2750000000000001</v>
      </c>
      <c r="BP21" s="351">
        <f t="shared" si="32"/>
        <v>0.17</v>
      </c>
      <c r="BQ21" s="350">
        <f t="shared" si="33"/>
        <v>0.85</v>
      </c>
      <c r="BR21" s="331" t="str">
        <f t="shared" si="34"/>
        <v/>
      </c>
      <c r="BS21" s="331" t="str">
        <f t="shared" si="35"/>
        <v/>
      </c>
      <c r="BT21" s="91"/>
      <c r="BU21" s="392"/>
      <c r="BV21" s="403" t="str">
        <f t="shared" si="36"/>
        <v/>
      </c>
      <c r="BW21" s="532" t="str">
        <f t="shared" si="37"/>
        <v/>
      </c>
      <c r="BX21" s="532" t="str">
        <f t="shared" si="38"/>
        <v/>
      </c>
      <c r="BY21" s="961" t="str">
        <f t="shared" si="39"/>
        <v/>
      </c>
    </row>
    <row r="22" spans="1:77" ht="18.95" customHeight="1">
      <c r="A22" s="530" t="s">
        <v>70</v>
      </c>
      <c r="B22" s="389" t="s">
        <v>457</v>
      </c>
      <c r="C22" s="1135"/>
      <c r="D22" s="331" t="str">
        <f t="shared" si="40"/>
        <v>10-L3</v>
      </c>
      <c r="E22" s="333" t="str">
        <f>VLOOKUP($A22,'OP Info'!$C$4:$H$62,4,FALSE)</f>
        <v>GTS-120</v>
      </c>
      <c r="F22" s="330">
        <f>VLOOKUP($A22,'OP Info'!$C$4:$H$62,3,FALSE)</f>
        <v>575</v>
      </c>
      <c r="G22" s="529">
        <f t="shared" si="41"/>
        <v>0.86250000000000004</v>
      </c>
      <c r="H22" s="351">
        <f t="shared" si="0"/>
        <v>0.115</v>
      </c>
      <c r="I22" s="350">
        <f t="shared" si="1"/>
        <v>0.57500000000000007</v>
      </c>
      <c r="J22" s="331" t="str">
        <f t="shared" si="42"/>
        <v>SKIP</v>
      </c>
      <c r="K22" s="331" t="str">
        <f t="shared" si="43"/>
        <v>SKIP</v>
      </c>
      <c r="L22" s="91"/>
      <c r="M22" s="392"/>
      <c r="N22" s="403" t="str">
        <f t="shared" si="3"/>
        <v/>
      </c>
      <c r="O22" s="532" t="str">
        <f t="shared" si="44"/>
        <v/>
      </c>
      <c r="P22" s="532" t="str">
        <f t="shared" si="45"/>
        <v/>
      </c>
      <c r="Q22" s="532" t="str">
        <f t="shared" si="46"/>
        <v/>
      </c>
      <c r="R22" s="1135"/>
      <c r="S22" s="530" t="str">
        <f t="shared" si="4"/>
        <v>10-L3</v>
      </c>
      <c r="T22" s="333" t="str">
        <f t="shared" si="47"/>
        <v>GTS-120</v>
      </c>
      <c r="U22" s="531">
        <f t="shared" si="48"/>
        <v>575</v>
      </c>
      <c r="V22" s="346">
        <f t="shared" si="63"/>
        <v>0.86250000000000004</v>
      </c>
      <c r="W22" s="351">
        <f t="shared" si="64"/>
        <v>0.115</v>
      </c>
      <c r="X22" s="350">
        <f t="shared" si="65"/>
        <v>0.57500000000000007</v>
      </c>
      <c r="Y22" s="331" t="str">
        <f t="shared" si="8"/>
        <v/>
      </c>
      <c r="Z22" s="331" t="str">
        <f t="shared" si="9"/>
        <v/>
      </c>
      <c r="AA22" s="91"/>
      <c r="AB22" s="392"/>
      <c r="AC22" s="403" t="str">
        <f t="shared" si="49"/>
        <v/>
      </c>
      <c r="AD22" s="532" t="str">
        <f t="shared" si="10"/>
        <v/>
      </c>
      <c r="AE22" s="532" t="str">
        <f t="shared" si="11"/>
        <v/>
      </c>
      <c r="AF22" s="532" t="str">
        <f t="shared" si="50"/>
        <v/>
      </c>
      <c r="AG22" s="1135"/>
      <c r="AH22" s="530" t="str">
        <f t="shared" si="12"/>
        <v>10-L3</v>
      </c>
      <c r="AI22" s="333" t="str">
        <f t="shared" si="51"/>
        <v>GTS-120</v>
      </c>
      <c r="AJ22" s="531">
        <f t="shared" si="52"/>
        <v>575</v>
      </c>
      <c r="AK22" s="346">
        <f t="shared" si="66"/>
        <v>0.86250000000000004</v>
      </c>
      <c r="AL22" s="351">
        <f t="shared" si="67"/>
        <v>0.115</v>
      </c>
      <c r="AM22" s="350">
        <f t="shared" si="68"/>
        <v>0.57500000000000007</v>
      </c>
      <c r="AN22" s="331" t="str">
        <f t="shared" si="16"/>
        <v>SKIP</v>
      </c>
      <c r="AO22" s="331" t="str">
        <f t="shared" si="17"/>
        <v>SKIP</v>
      </c>
      <c r="AP22" s="91"/>
      <c r="AQ22" s="392"/>
      <c r="AR22" s="403" t="str">
        <f t="shared" si="18"/>
        <v/>
      </c>
      <c r="AS22" s="532" t="str">
        <f t="shared" si="19"/>
        <v/>
      </c>
      <c r="AT22" s="532" t="str">
        <f t="shared" si="20"/>
        <v/>
      </c>
      <c r="AU22" s="532" t="str">
        <f t="shared" si="53"/>
        <v/>
      </c>
      <c r="AV22" s="1135"/>
      <c r="AW22" s="530" t="str">
        <f t="shared" si="21"/>
        <v>10-L3</v>
      </c>
      <c r="AX22" s="333" t="str">
        <f t="shared" si="54"/>
        <v>GTS-120</v>
      </c>
      <c r="AY22" s="531">
        <f t="shared" si="55"/>
        <v>575</v>
      </c>
      <c r="AZ22" s="346">
        <f t="shared" si="69"/>
        <v>0.86250000000000004</v>
      </c>
      <c r="BA22" s="351">
        <f t="shared" si="70"/>
        <v>0.115</v>
      </c>
      <c r="BB22" s="350">
        <f t="shared" si="71"/>
        <v>0.57500000000000007</v>
      </c>
      <c r="BC22" s="331" t="str">
        <f t="shared" si="25"/>
        <v/>
      </c>
      <c r="BD22" s="331" t="str">
        <f t="shared" si="26"/>
        <v/>
      </c>
      <c r="BE22" s="91"/>
      <c r="BF22" s="392"/>
      <c r="BG22" s="403" t="str">
        <f t="shared" si="61"/>
        <v/>
      </c>
      <c r="BH22" s="532" t="str">
        <f t="shared" si="28"/>
        <v/>
      </c>
      <c r="BI22" s="532" t="str">
        <f t="shared" si="29"/>
        <v/>
      </c>
      <c r="BJ22" s="532" t="str">
        <f t="shared" si="62"/>
        <v/>
      </c>
      <c r="BK22" s="1135"/>
      <c r="BL22" s="530" t="str">
        <f t="shared" si="30"/>
        <v>10-L3</v>
      </c>
      <c r="BM22" s="333" t="str">
        <f t="shared" si="57"/>
        <v>GTS-120</v>
      </c>
      <c r="BN22" s="531">
        <f t="shared" si="58"/>
        <v>575</v>
      </c>
      <c r="BO22" s="346">
        <f t="shared" si="31"/>
        <v>0.86250000000000004</v>
      </c>
      <c r="BP22" s="351">
        <f t="shared" si="32"/>
        <v>0.115</v>
      </c>
      <c r="BQ22" s="350">
        <f t="shared" si="33"/>
        <v>0.57500000000000007</v>
      </c>
      <c r="BR22" s="331" t="str">
        <f t="shared" si="34"/>
        <v>SKIP</v>
      </c>
      <c r="BS22" s="331" t="str">
        <f t="shared" si="35"/>
        <v>SKIP</v>
      </c>
      <c r="BT22" s="91"/>
      <c r="BU22" s="392"/>
      <c r="BV22" s="403" t="str">
        <f t="shared" si="36"/>
        <v/>
      </c>
      <c r="BW22" s="532" t="str">
        <f t="shared" si="37"/>
        <v/>
      </c>
      <c r="BX22" s="532" t="str">
        <f t="shared" si="38"/>
        <v/>
      </c>
      <c r="BY22" s="961" t="str">
        <f t="shared" si="39"/>
        <v/>
      </c>
    </row>
    <row r="23" spans="1:77" ht="18.95" customHeight="1">
      <c r="A23" s="530" t="s">
        <v>73</v>
      </c>
      <c r="B23" s="389" t="s">
        <v>457</v>
      </c>
      <c r="C23" s="1135" t="s">
        <v>30</v>
      </c>
      <c r="D23" s="331" t="str">
        <f t="shared" si="40"/>
        <v>20-L3</v>
      </c>
      <c r="E23" s="333" t="str">
        <f>VLOOKUP($A23,'OP Info'!$C$4:$H$62,4,FALSE)</f>
        <v>GTS-120</v>
      </c>
      <c r="F23" s="330">
        <f>VLOOKUP($A23,'OP Info'!$C$4:$H$62,3,FALSE)</f>
        <v>630</v>
      </c>
      <c r="G23" s="529">
        <f t="shared" si="41"/>
        <v>0.94500000000000006</v>
      </c>
      <c r="H23" s="351">
        <f t="shared" si="0"/>
        <v>0.126</v>
      </c>
      <c r="I23" s="350">
        <f t="shared" si="1"/>
        <v>0.63</v>
      </c>
      <c r="J23" s="331" t="str">
        <f t="shared" si="42"/>
        <v>SKIP</v>
      </c>
      <c r="K23" s="331" t="str">
        <f t="shared" si="43"/>
        <v>SKIP</v>
      </c>
      <c r="L23" s="91"/>
      <c r="M23" s="392"/>
      <c r="N23" s="403" t="str">
        <f t="shared" si="3"/>
        <v/>
      </c>
      <c r="O23" s="532" t="str">
        <f t="shared" si="44"/>
        <v/>
      </c>
      <c r="P23" s="532" t="str">
        <f t="shared" si="45"/>
        <v/>
      </c>
      <c r="Q23" s="532" t="str">
        <f t="shared" si="46"/>
        <v/>
      </c>
      <c r="R23" s="1135" t="s">
        <v>30</v>
      </c>
      <c r="S23" s="530" t="str">
        <f t="shared" si="4"/>
        <v>20-L3</v>
      </c>
      <c r="T23" s="333" t="str">
        <f t="shared" si="47"/>
        <v>GTS-120</v>
      </c>
      <c r="U23" s="531">
        <f t="shared" si="48"/>
        <v>630</v>
      </c>
      <c r="V23" s="346">
        <f t="shared" si="63"/>
        <v>0.94500000000000006</v>
      </c>
      <c r="W23" s="351">
        <f t="shared" si="64"/>
        <v>0.126</v>
      </c>
      <c r="X23" s="350">
        <f t="shared" si="65"/>
        <v>0.63</v>
      </c>
      <c r="Y23" s="331" t="str">
        <f t="shared" si="8"/>
        <v/>
      </c>
      <c r="Z23" s="331" t="str">
        <f t="shared" si="9"/>
        <v/>
      </c>
      <c r="AA23" s="91"/>
      <c r="AB23" s="392"/>
      <c r="AC23" s="403" t="str">
        <f t="shared" si="49"/>
        <v/>
      </c>
      <c r="AD23" s="532" t="str">
        <f t="shared" si="10"/>
        <v/>
      </c>
      <c r="AE23" s="532" t="str">
        <f t="shared" si="11"/>
        <v/>
      </c>
      <c r="AF23" s="532" t="str">
        <f t="shared" si="50"/>
        <v/>
      </c>
      <c r="AG23" s="1135" t="s">
        <v>30</v>
      </c>
      <c r="AH23" s="530" t="str">
        <f t="shared" si="12"/>
        <v>20-L3</v>
      </c>
      <c r="AI23" s="333" t="str">
        <f t="shared" si="51"/>
        <v>GTS-120</v>
      </c>
      <c r="AJ23" s="531">
        <f t="shared" si="52"/>
        <v>630</v>
      </c>
      <c r="AK23" s="346">
        <f t="shared" si="66"/>
        <v>0.94500000000000006</v>
      </c>
      <c r="AL23" s="351">
        <f t="shared" si="67"/>
        <v>0.126</v>
      </c>
      <c r="AM23" s="350">
        <f t="shared" si="68"/>
        <v>0.63</v>
      </c>
      <c r="AN23" s="331" t="str">
        <f t="shared" si="16"/>
        <v>SKIP</v>
      </c>
      <c r="AO23" s="331" t="str">
        <f t="shared" si="17"/>
        <v>SKIP</v>
      </c>
      <c r="AP23" s="91"/>
      <c r="AQ23" s="392"/>
      <c r="AR23" s="403" t="str">
        <f t="shared" si="18"/>
        <v/>
      </c>
      <c r="AS23" s="532" t="str">
        <f t="shared" si="19"/>
        <v/>
      </c>
      <c r="AT23" s="532" t="str">
        <f t="shared" si="20"/>
        <v/>
      </c>
      <c r="AU23" s="532" t="str">
        <f t="shared" si="53"/>
        <v/>
      </c>
      <c r="AV23" s="1135" t="s">
        <v>30</v>
      </c>
      <c r="AW23" s="530" t="str">
        <f t="shared" si="21"/>
        <v>20-L3</v>
      </c>
      <c r="AX23" s="333" t="str">
        <f t="shared" si="54"/>
        <v>GTS-120</v>
      </c>
      <c r="AY23" s="531">
        <f t="shared" si="55"/>
        <v>630</v>
      </c>
      <c r="AZ23" s="346">
        <f t="shared" si="69"/>
        <v>0.94500000000000006</v>
      </c>
      <c r="BA23" s="351">
        <f t="shared" si="70"/>
        <v>0.126</v>
      </c>
      <c r="BB23" s="350">
        <f t="shared" si="71"/>
        <v>0.63</v>
      </c>
      <c r="BC23" s="331" t="str">
        <f t="shared" si="25"/>
        <v/>
      </c>
      <c r="BD23" s="331" t="str">
        <f t="shared" si="26"/>
        <v/>
      </c>
      <c r="BE23" s="91"/>
      <c r="BF23" s="392"/>
      <c r="BG23" s="403" t="str">
        <f t="shared" si="61"/>
        <v/>
      </c>
      <c r="BH23" s="532" t="str">
        <f t="shared" si="28"/>
        <v/>
      </c>
      <c r="BI23" s="532" t="str">
        <f t="shared" si="29"/>
        <v/>
      </c>
      <c r="BJ23" s="532" t="str">
        <f t="shared" si="62"/>
        <v/>
      </c>
      <c r="BK23" s="1135" t="s">
        <v>30</v>
      </c>
      <c r="BL23" s="530" t="str">
        <f t="shared" si="30"/>
        <v>20-L3</v>
      </c>
      <c r="BM23" s="333" t="str">
        <f t="shared" si="57"/>
        <v>GTS-120</v>
      </c>
      <c r="BN23" s="531">
        <f t="shared" si="58"/>
        <v>630</v>
      </c>
      <c r="BO23" s="346">
        <f t="shared" si="31"/>
        <v>0.94500000000000006</v>
      </c>
      <c r="BP23" s="351">
        <f t="shared" si="32"/>
        <v>0.126</v>
      </c>
      <c r="BQ23" s="350">
        <f t="shared" si="33"/>
        <v>0.63</v>
      </c>
      <c r="BR23" s="331" t="str">
        <f t="shared" si="34"/>
        <v>SKIP</v>
      </c>
      <c r="BS23" s="331" t="str">
        <f t="shared" si="35"/>
        <v>SKIP</v>
      </c>
      <c r="BT23" s="91"/>
      <c r="BU23" s="392"/>
      <c r="BV23" s="403" t="str">
        <f t="shared" si="36"/>
        <v/>
      </c>
      <c r="BW23" s="532" t="str">
        <f t="shared" si="37"/>
        <v/>
      </c>
      <c r="BX23" s="532" t="str">
        <f t="shared" si="38"/>
        <v/>
      </c>
      <c r="BY23" s="961" t="str">
        <f t="shared" si="39"/>
        <v/>
      </c>
    </row>
    <row r="24" spans="1:77" ht="18.95" customHeight="1">
      <c r="A24" s="530" t="s">
        <v>76</v>
      </c>
      <c r="B24" s="389" t="s">
        <v>457</v>
      </c>
      <c r="C24" s="1135"/>
      <c r="D24" s="331" t="str">
        <f t="shared" si="40"/>
        <v>30-L3</v>
      </c>
      <c r="E24" s="333" t="str">
        <f>VLOOKUP($A24,'OP Info'!$C$4:$H$62,4,FALSE)</f>
        <v>GTS-120</v>
      </c>
      <c r="F24" s="330">
        <f>VLOOKUP($A24,'OP Info'!$C$4:$H$62,3,FALSE)</f>
        <v>630</v>
      </c>
      <c r="G24" s="529">
        <f t="shared" si="41"/>
        <v>0.94500000000000006</v>
      </c>
      <c r="H24" s="351">
        <f t="shared" si="0"/>
        <v>0.126</v>
      </c>
      <c r="I24" s="350">
        <f t="shared" si="1"/>
        <v>0.63</v>
      </c>
      <c r="J24" s="331" t="str">
        <f t="shared" si="42"/>
        <v>SKIP</v>
      </c>
      <c r="K24" s="331" t="str">
        <f t="shared" si="43"/>
        <v>SKIP</v>
      </c>
      <c r="L24" s="91"/>
      <c r="M24" s="392"/>
      <c r="N24" s="403" t="str">
        <f t="shared" si="3"/>
        <v/>
      </c>
      <c r="O24" s="532" t="str">
        <f t="shared" si="44"/>
        <v/>
      </c>
      <c r="P24" s="532" t="str">
        <f t="shared" si="45"/>
        <v/>
      </c>
      <c r="Q24" s="532" t="str">
        <f t="shared" si="46"/>
        <v/>
      </c>
      <c r="R24" s="1135"/>
      <c r="S24" s="530" t="str">
        <f t="shared" si="4"/>
        <v>30-L3</v>
      </c>
      <c r="T24" s="333" t="str">
        <f t="shared" si="47"/>
        <v>GTS-120</v>
      </c>
      <c r="U24" s="531">
        <f t="shared" si="48"/>
        <v>630</v>
      </c>
      <c r="V24" s="346">
        <f t="shared" si="63"/>
        <v>0.94500000000000006</v>
      </c>
      <c r="W24" s="351">
        <f t="shared" si="64"/>
        <v>0.126</v>
      </c>
      <c r="X24" s="350">
        <f t="shared" si="65"/>
        <v>0.63</v>
      </c>
      <c r="Y24" s="331" t="str">
        <f t="shared" si="8"/>
        <v/>
      </c>
      <c r="Z24" s="331" t="str">
        <f t="shared" si="9"/>
        <v/>
      </c>
      <c r="AA24" s="91"/>
      <c r="AB24" s="392"/>
      <c r="AC24" s="403" t="str">
        <f t="shared" si="49"/>
        <v/>
      </c>
      <c r="AD24" s="532" t="str">
        <f t="shared" si="10"/>
        <v/>
      </c>
      <c r="AE24" s="532" t="str">
        <f t="shared" si="11"/>
        <v/>
      </c>
      <c r="AF24" s="532" t="str">
        <f t="shared" si="50"/>
        <v/>
      </c>
      <c r="AG24" s="1135"/>
      <c r="AH24" s="530" t="str">
        <f t="shared" si="12"/>
        <v>30-L3</v>
      </c>
      <c r="AI24" s="333" t="str">
        <f t="shared" si="51"/>
        <v>GTS-120</v>
      </c>
      <c r="AJ24" s="531">
        <f t="shared" si="52"/>
        <v>630</v>
      </c>
      <c r="AK24" s="346">
        <f t="shared" si="66"/>
        <v>0.94500000000000006</v>
      </c>
      <c r="AL24" s="351">
        <f t="shared" si="67"/>
        <v>0.126</v>
      </c>
      <c r="AM24" s="350">
        <f t="shared" si="68"/>
        <v>0.63</v>
      </c>
      <c r="AN24" s="331" t="str">
        <f t="shared" si="16"/>
        <v>SKIP</v>
      </c>
      <c r="AO24" s="331" t="str">
        <f t="shared" si="17"/>
        <v>SKIP</v>
      </c>
      <c r="AP24" s="91"/>
      <c r="AQ24" s="392"/>
      <c r="AR24" s="403" t="str">
        <f t="shared" si="18"/>
        <v/>
      </c>
      <c r="AS24" s="532" t="str">
        <f t="shared" si="19"/>
        <v/>
      </c>
      <c r="AT24" s="532" t="str">
        <f t="shared" si="20"/>
        <v/>
      </c>
      <c r="AU24" s="532" t="str">
        <f t="shared" si="53"/>
        <v/>
      </c>
      <c r="AV24" s="1135"/>
      <c r="AW24" s="530" t="str">
        <f t="shared" si="21"/>
        <v>30-L3</v>
      </c>
      <c r="AX24" s="333" t="str">
        <f t="shared" si="54"/>
        <v>GTS-120</v>
      </c>
      <c r="AY24" s="531">
        <f t="shared" si="55"/>
        <v>630</v>
      </c>
      <c r="AZ24" s="346">
        <f t="shared" si="69"/>
        <v>0.94500000000000006</v>
      </c>
      <c r="BA24" s="351">
        <f t="shared" si="70"/>
        <v>0.126</v>
      </c>
      <c r="BB24" s="350">
        <f t="shared" si="71"/>
        <v>0.63</v>
      </c>
      <c r="BC24" s="331" t="str">
        <f t="shared" si="25"/>
        <v/>
      </c>
      <c r="BD24" s="331" t="str">
        <f t="shared" si="26"/>
        <v/>
      </c>
      <c r="BE24" s="91"/>
      <c r="BF24" s="392"/>
      <c r="BG24" s="403" t="str">
        <f t="shared" si="61"/>
        <v/>
      </c>
      <c r="BH24" s="532" t="str">
        <f t="shared" si="28"/>
        <v/>
      </c>
      <c r="BI24" s="532" t="str">
        <f t="shared" si="29"/>
        <v/>
      </c>
      <c r="BJ24" s="532" t="str">
        <f t="shared" si="62"/>
        <v/>
      </c>
      <c r="BK24" s="1135"/>
      <c r="BL24" s="530" t="str">
        <f t="shared" si="30"/>
        <v>30-L3</v>
      </c>
      <c r="BM24" s="333" t="str">
        <f t="shared" si="57"/>
        <v>GTS-120</v>
      </c>
      <c r="BN24" s="531">
        <f t="shared" si="58"/>
        <v>630</v>
      </c>
      <c r="BO24" s="346">
        <f t="shared" si="31"/>
        <v>0.94500000000000006</v>
      </c>
      <c r="BP24" s="351">
        <f t="shared" si="32"/>
        <v>0.126</v>
      </c>
      <c r="BQ24" s="350">
        <f t="shared" si="33"/>
        <v>0.63</v>
      </c>
      <c r="BR24" s="331" t="str">
        <f t="shared" si="34"/>
        <v>SKIP</v>
      </c>
      <c r="BS24" s="331" t="str">
        <f t="shared" si="35"/>
        <v>SKIP</v>
      </c>
      <c r="BT24" s="91"/>
      <c r="BU24" s="392"/>
      <c r="BV24" s="403" t="str">
        <f t="shared" si="36"/>
        <v/>
      </c>
      <c r="BW24" s="532" t="str">
        <f t="shared" si="37"/>
        <v/>
      </c>
      <c r="BX24" s="532" t="str">
        <f t="shared" si="38"/>
        <v/>
      </c>
      <c r="BY24" s="961" t="str">
        <f t="shared" si="39"/>
        <v/>
      </c>
    </row>
    <row r="25" spans="1:77" ht="18.95" customHeight="1">
      <c r="A25" s="331" t="s">
        <v>79</v>
      </c>
      <c r="B25" s="389" t="s">
        <v>457</v>
      </c>
      <c r="C25" s="1135"/>
      <c r="D25" s="331" t="str">
        <f t="shared" si="40"/>
        <v>50 A/B-L3</v>
      </c>
      <c r="E25" s="333" t="str">
        <f>VLOOKUP($A25,'OP Info'!$C$4:$H$62,4,FALSE)</f>
        <v>AQ-YB</v>
      </c>
      <c r="F25" s="330">
        <f>VLOOKUP($A25,'OP Info'!$C$4:$H$62,3,FALSE)</f>
        <v>3300</v>
      </c>
      <c r="G25" s="529">
        <f t="shared" si="41"/>
        <v>4.95</v>
      </c>
      <c r="H25" s="351">
        <f t="shared" si="0"/>
        <v>0.66</v>
      </c>
      <c r="I25" s="350">
        <f t="shared" si="1"/>
        <v>3.3000000000000003</v>
      </c>
      <c r="J25" s="331" t="str">
        <f t="shared" si="42"/>
        <v>SKIP</v>
      </c>
      <c r="K25" s="331" t="str">
        <f t="shared" si="43"/>
        <v>SKIP</v>
      </c>
      <c r="L25" s="91"/>
      <c r="M25" s="392"/>
      <c r="N25" s="403" t="str">
        <f t="shared" si="3"/>
        <v/>
      </c>
      <c r="O25" s="532" t="str">
        <f t="shared" si="44"/>
        <v/>
      </c>
      <c r="P25" s="532" t="str">
        <f t="shared" si="45"/>
        <v/>
      </c>
      <c r="Q25" s="532" t="str">
        <f t="shared" si="46"/>
        <v/>
      </c>
      <c r="R25" s="1135"/>
      <c r="S25" s="530" t="str">
        <f t="shared" si="4"/>
        <v>50 A/B-L3</v>
      </c>
      <c r="T25" s="333" t="str">
        <f t="shared" si="47"/>
        <v>AQ-YB</v>
      </c>
      <c r="U25" s="531">
        <f t="shared" si="48"/>
        <v>3300</v>
      </c>
      <c r="V25" s="346">
        <f t="shared" si="63"/>
        <v>4.95</v>
      </c>
      <c r="W25" s="351">
        <f t="shared" si="64"/>
        <v>0.66</v>
      </c>
      <c r="X25" s="350">
        <f t="shared" si="65"/>
        <v>3.3000000000000003</v>
      </c>
      <c r="Y25" s="331" t="str">
        <f t="shared" si="8"/>
        <v/>
      </c>
      <c r="Z25" s="331" t="str">
        <f t="shared" si="9"/>
        <v/>
      </c>
      <c r="AA25" s="91"/>
      <c r="AB25" s="392"/>
      <c r="AC25" s="403" t="str">
        <f t="shared" si="49"/>
        <v/>
      </c>
      <c r="AD25" s="532" t="str">
        <f t="shared" si="10"/>
        <v/>
      </c>
      <c r="AE25" s="532" t="str">
        <f t="shared" si="11"/>
        <v/>
      </c>
      <c r="AF25" s="532" t="str">
        <f t="shared" si="50"/>
        <v/>
      </c>
      <c r="AG25" s="1135"/>
      <c r="AH25" s="530" t="str">
        <f t="shared" si="12"/>
        <v>50 A/B-L3</v>
      </c>
      <c r="AI25" s="333" t="str">
        <f t="shared" si="51"/>
        <v>AQ-YB</v>
      </c>
      <c r="AJ25" s="531">
        <f t="shared" si="52"/>
        <v>3300</v>
      </c>
      <c r="AK25" s="346">
        <f t="shared" si="66"/>
        <v>4.95</v>
      </c>
      <c r="AL25" s="351">
        <f t="shared" si="67"/>
        <v>0.66</v>
      </c>
      <c r="AM25" s="350">
        <f t="shared" si="68"/>
        <v>3.3000000000000003</v>
      </c>
      <c r="AN25" s="331" t="str">
        <f t="shared" si="16"/>
        <v>SKIP</v>
      </c>
      <c r="AO25" s="331" t="str">
        <f t="shared" si="17"/>
        <v>SKIP</v>
      </c>
      <c r="AP25" s="91"/>
      <c r="AQ25" s="392"/>
      <c r="AR25" s="403" t="str">
        <f t="shared" si="18"/>
        <v/>
      </c>
      <c r="AS25" s="532" t="str">
        <f t="shared" si="19"/>
        <v/>
      </c>
      <c r="AT25" s="532" t="str">
        <f t="shared" si="20"/>
        <v/>
      </c>
      <c r="AU25" s="532" t="str">
        <f t="shared" si="53"/>
        <v/>
      </c>
      <c r="AV25" s="1135"/>
      <c r="AW25" s="530" t="str">
        <f t="shared" si="21"/>
        <v>50 A/B-L3</v>
      </c>
      <c r="AX25" s="333" t="str">
        <f t="shared" si="54"/>
        <v>AQ-YB</v>
      </c>
      <c r="AY25" s="531">
        <f t="shared" si="55"/>
        <v>3300</v>
      </c>
      <c r="AZ25" s="346">
        <f t="shared" si="69"/>
        <v>4.95</v>
      </c>
      <c r="BA25" s="351">
        <f t="shared" si="70"/>
        <v>0.66</v>
      </c>
      <c r="BB25" s="350">
        <f t="shared" si="71"/>
        <v>3.3000000000000003</v>
      </c>
      <c r="BC25" s="331" t="str">
        <f t="shared" si="25"/>
        <v/>
      </c>
      <c r="BD25" s="331" t="str">
        <f t="shared" si="26"/>
        <v/>
      </c>
      <c r="BE25" s="91"/>
      <c r="BF25" s="392"/>
      <c r="BG25" s="403" t="str">
        <f t="shared" si="61"/>
        <v/>
      </c>
      <c r="BH25" s="532" t="str">
        <f t="shared" si="28"/>
        <v/>
      </c>
      <c r="BI25" s="532" t="str">
        <f t="shared" si="29"/>
        <v/>
      </c>
      <c r="BJ25" s="532" t="str">
        <f t="shared" si="62"/>
        <v/>
      </c>
      <c r="BK25" s="1135"/>
      <c r="BL25" s="530" t="str">
        <f t="shared" si="30"/>
        <v>50 A/B-L3</v>
      </c>
      <c r="BM25" s="333" t="str">
        <f t="shared" si="57"/>
        <v>AQ-YB</v>
      </c>
      <c r="BN25" s="531">
        <f t="shared" si="58"/>
        <v>3300</v>
      </c>
      <c r="BO25" s="346">
        <f t="shared" si="31"/>
        <v>4.95</v>
      </c>
      <c r="BP25" s="351">
        <f t="shared" si="32"/>
        <v>0.66</v>
      </c>
      <c r="BQ25" s="350">
        <f t="shared" si="33"/>
        <v>3.3000000000000003</v>
      </c>
      <c r="BR25" s="331" t="str">
        <f t="shared" si="34"/>
        <v>SKIP</v>
      </c>
      <c r="BS25" s="331" t="str">
        <f t="shared" si="35"/>
        <v>SKIP</v>
      </c>
      <c r="BT25" s="91"/>
      <c r="BU25" s="392"/>
      <c r="BV25" s="403" t="str">
        <f t="shared" si="36"/>
        <v/>
      </c>
      <c r="BW25" s="532" t="str">
        <f t="shared" si="37"/>
        <v/>
      </c>
      <c r="BX25" s="532" t="str">
        <f t="shared" si="38"/>
        <v/>
      </c>
      <c r="BY25" s="961" t="str">
        <f t="shared" si="39"/>
        <v/>
      </c>
    </row>
    <row r="26" spans="1:77" ht="18.95" customHeight="1">
      <c r="A26" s="331" t="s">
        <v>104</v>
      </c>
      <c r="B26" s="389" t="s">
        <v>458</v>
      </c>
      <c r="C26" s="1135"/>
      <c r="D26" s="331" t="str">
        <f t="shared" si="40"/>
        <v>70-L3</v>
      </c>
      <c r="E26" s="333" t="str">
        <f>VLOOKUP($A26,'OP Info'!$C$4:$H$62,4,FALSE)</f>
        <v>GTS-120</v>
      </c>
      <c r="F26" s="330">
        <f>VLOOKUP($A26,'OP Info'!$C$4:$H$62,3,FALSE)</f>
        <v>630</v>
      </c>
      <c r="G26" s="529">
        <f t="shared" si="41"/>
        <v>0.94500000000000006</v>
      </c>
      <c r="H26" s="351">
        <f t="shared" si="0"/>
        <v>0.126</v>
      </c>
      <c r="I26" s="350">
        <f t="shared" si="1"/>
        <v>0.63</v>
      </c>
      <c r="J26" s="331" t="str">
        <f t="shared" ref="J26:J30" si="72">IF($B26=D$2,"","SKIP")</f>
        <v/>
      </c>
      <c r="K26" s="331" t="str">
        <f t="shared" ref="K26:K30" si="73">IF($B26=D$2,"","SKIP")</f>
        <v/>
      </c>
      <c r="L26" s="91"/>
      <c r="M26" s="392"/>
      <c r="N26" s="403" t="str">
        <f t="shared" si="3"/>
        <v/>
      </c>
      <c r="O26" s="532" t="str">
        <f t="shared" si="44"/>
        <v/>
      </c>
      <c r="P26" s="532" t="str">
        <f t="shared" si="45"/>
        <v/>
      </c>
      <c r="Q26" s="532" t="str">
        <f t="shared" si="46"/>
        <v/>
      </c>
      <c r="R26" s="1135"/>
      <c r="S26" s="530" t="str">
        <f t="shared" si="4"/>
        <v>70-L3</v>
      </c>
      <c r="T26" s="333" t="str">
        <f t="shared" si="47"/>
        <v>GTS-120</v>
      </c>
      <c r="U26" s="531">
        <f t="shared" si="48"/>
        <v>630</v>
      </c>
      <c r="V26" s="346">
        <f t="shared" si="63"/>
        <v>0.94500000000000006</v>
      </c>
      <c r="W26" s="351">
        <f t="shared" si="64"/>
        <v>0.126</v>
      </c>
      <c r="X26" s="350">
        <f t="shared" si="65"/>
        <v>0.63</v>
      </c>
      <c r="Y26" s="331" t="str">
        <f t="shared" si="8"/>
        <v>SKIP</v>
      </c>
      <c r="Z26" s="331" t="str">
        <f t="shared" si="9"/>
        <v>SKIP</v>
      </c>
      <c r="AA26" s="91"/>
      <c r="AB26" s="392"/>
      <c r="AC26" s="403" t="str">
        <f t="shared" si="49"/>
        <v/>
      </c>
      <c r="AD26" s="532" t="str">
        <f t="shared" si="10"/>
        <v/>
      </c>
      <c r="AE26" s="532" t="str">
        <f t="shared" si="11"/>
        <v/>
      </c>
      <c r="AF26" s="532" t="str">
        <f t="shared" si="50"/>
        <v/>
      </c>
      <c r="AG26" s="1135"/>
      <c r="AH26" s="530" t="str">
        <f t="shared" si="12"/>
        <v>70-L3</v>
      </c>
      <c r="AI26" s="333" t="str">
        <f t="shared" si="51"/>
        <v>GTS-120</v>
      </c>
      <c r="AJ26" s="531">
        <f t="shared" si="52"/>
        <v>630</v>
      </c>
      <c r="AK26" s="346">
        <f t="shared" si="66"/>
        <v>0.94500000000000006</v>
      </c>
      <c r="AL26" s="351">
        <f t="shared" si="67"/>
        <v>0.126</v>
      </c>
      <c r="AM26" s="350">
        <f t="shared" si="68"/>
        <v>0.63</v>
      </c>
      <c r="AN26" s="331" t="str">
        <f t="shared" si="16"/>
        <v/>
      </c>
      <c r="AO26" s="331" t="str">
        <f t="shared" si="17"/>
        <v/>
      </c>
      <c r="AP26" s="91"/>
      <c r="AQ26" s="392"/>
      <c r="AR26" s="403" t="str">
        <f t="shared" si="18"/>
        <v/>
      </c>
      <c r="AS26" s="532" t="str">
        <f t="shared" si="19"/>
        <v/>
      </c>
      <c r="AT26" s="532" t="str">
        <f t="shared" si="20"/>
        <v/>
      </c>
      <c r="AU26" s="532" t="str">
        <f t="shared" si="53"/>
        <v/>
      </c>
      <c r="AV26" s="1135"/>
      <c r="AW26" s="530" t="str">
        <f t="shared" si="21"/>
        <v>70-L3</v>
      </c>
      <c r="AX26" s="333" t="str">
        <f t="shared" si="54"/>
        <v>GTS-120</v>
      </c>
      <c r="AY26" s="531">
        <f t="shared" si="55"/>
        <v>630</v>
      </c>
      <c r="AZ26" s="346">
        <f t="shared" si="69"/>
        <v>0.94500000000000006</v>
      </c>
      <c r="BA26" s="351">
        <f t="shared" si="70"/>
        <v>0.126</v>
      </c>
      <c r="BB26" s="350">
        <f t="shared" si="71"/>
        <v>0.63</v>
      </c>
      <c r="BC26" s="331" t="str">
        <f t="shared" si="25"/>
        <v>SKIP</v>
      </c>
      <c r="BD26" s="331" t="str">
        <f t="shared" si="26"/>
        <v>SKIP</v>
      </c>
      <c r="BE26" s="91"/>
      <c r="BF26" s="392"/>
      <c r="BG26" s="403" t="str">
        <f t="shared" si="61"/>
        <v/>
      </c>
      <c r="BH26" s="532" t="str">
        <f t="shared" si="28"/>
        <v/>
      </c>
      <c r="BI26" s="532" t="str">
        <f t="shared" si="29"/>
        <v/>
      </c>
      <c r="BJ26" s="532" t="str">
        <f t="shared" si="62"/>
        <v/>
      </c>
      <c r="BK26" s="1135"/>
      <c r="BL26" s="530" t="str">
        <f t="shared" si="30"/>
        <v>70-L3</v>
      </c>
      <c r="BM26" s="333" t="str">
        <f t="shared" si="57"/>
        <v>GTS-120</v>
      </c>
      <c r="BN26" s="531">
        <f t="shared" si="58"/>
        <v>630</v>
      </c>
      <c r="BO26" s="346">
        <f t="shared" si="31"/>
        <v>0.94500000000000006</v>
      </c>
      <c r="BP26" s="351">
        <f t="shared" si="32"/>
        <v>0.126</v>
      </c>
      <c r="BQ26" s="350">
        <f t="shared" si="33"/>
        <v>0.63</v>
      </c>
      <c r="BR26" s="331" t="str">
        <f t="shared" si="34"/>
        <v/>
      </c>
      <c r="BS26" s="331" t="str">
        <f t="shared" si="35"/>
        <v/>
      </c>
      <c r="BT26" s="91"/>
      <c r="BU26" s="392"/>
      <c r="BV26" s="403" t="str">
        <f t="shared" si="36"/>
        <v/>
      </c>
      <c r="BW26" s="532" t="str">
        <f t="shared" si="37"/>
        <v/>
      </c>
      <c r="BX26" s="532" t="str">
        <f t="shared" si="38"/>
        <v/>
      </c>
      <c r="BY26" s="961" t="str">
        <f t="shared" si="39"/>
        <v/>
      </c>
    </row>
    <row r="27" spans="1:77" ht="18.95" customHeight="1">
      <c r="A27" s="331" t="s">
        <v>107</v>
      </c>
      <c r="B27" s="389" t="s">
        <v>458</v>
      </c>
      <c r="C27" s="1135"/>
      <c r="D27" s="331" t="str">
        <f t="shared" si="40"/>
        <v>80-L3</v>
      </c>
      <c r="E27" s="333" t="str">
        <f>VLOOKUP($A27,'OP Info'!$C$4:$H$62,4,FALSE)</f>
        <v>GTS-120</v>
      </c>
      <c r="F27" s="330">
        <f>VLOOKUP($A27,'OP Info'!$C$4:$H$62,3,FALSE)</f>
        <v>630</v>
      </c>
      <c r="G27" s="529">
        <f t="shared" si="41"/>
        <v>0.94500000000000006</v>
      </c>
      <c r="H27" s="351">
        <f t="shared" si="0"/>
        <v>0.126</v>
      </c>
      <c r="I27" s="350">
        <f t="shared" si="1"/>
        <v>0.63</v>
      </c>
      <c r="J27" s="331" t="str">
        <f t="shared" si="72"/>
        <v/>
      </c>
      <c r="K27" s="331" t="str">
        <f t="shared" si="73"/>
        <v/>
      </c>
      <c r="L27" s="91"/>
      <c r="M27" s="392"/>
      <c r="N27" s="403" t="str">
        <f t="shared" si="3"/>
        <v/>
      </c>
      <c r="O27" s="532" t="str">
        <f t="shared" si="44"/>
        <v/>
      </c>
      <c r="P27" s="532" t="str">
        <f t="shared" si="45"/>
        <v/>
      </c>
      <c r="Q27" s="532" t="str">
        <f t="shared" si="46"/>
        <v/>
      </c>
      <c r="R27" s="1135"/>
      <c r="S27" s="530" t="str">
        <f t="shared" si="4"/>
        <v>80-L3</v>
      </c>
      <c r="T27" s="333" t="str">
        <f t="shared" si="47"/>
        <v>GTS-120</v>
      </c>
      <c r="U27" s="531">
        <f t="shared" si="48"/>
        <v>630</v>
      </c>
      <c r="V27" s="346">
        <f t="shared" si="63"/>
        <v>0.94500000000000006</v>
      </c>
      <c r="W27" s="351">
        <f t="shared" si="64"/>
        <v>0.126</v>
      </c>
      <c r="X27" s="350">
        <f t="shared" si="65"/>
        <v>0.63</v>
      </c>
      <c r="Y27" s="331" t="str">
        <f t="shared" si="8"/>
        <v>SKIP</v>
      </c>
      <c r="Z27" s="331" t="str">
        <f t="shared" si="9"/>
        <v>SKIP</v>
      </c>
      <c r="AA27" s="91"/>
      <c r="AB27" s="392"/>
      <c r="AC27" s="403" t="str">
        <f t="shared" si="49"/>
        <v/>
      </c>
      <c r="AD27" s="532" t="str">
        <f t="shared" si="10"/>
        <v/>
      </c>
      <c r="AE27" s="532" t="str">
        <f t="shared" si="11"/>
        <v/>
      </c>
      <c r="AF27" s="532" t="str">
        <f t="shared" si="50"/>
        <v/>
      </c>
      <c r="AG27" s="1135"/>
      <c r="AH27" s="530" t="str">
        <f t="shared" si="12"/>
        <v>80-L3</v>
      </c>
      <c r="AI27" s="333" t="str">
        <f t="shared" si="51"/>
        <v>GTS-120</v>
      </c>
      <c r="AJ27" s="531">
        <f t="shared" si="52"/>
        <v>630</v>
      </c>
      <c r="AK27" s="346">
        <f t="shared" si="66"/>
        <v>0.94500000000000006</v>
      </c>
      <c r="AL27" s="351">
        <f t="shared" si="67"/>
        <v>0.126</v>
      </c>
      <c r="AM27" s="350">
        <f t="shared" si="68"/>
        <v>0.63</v>
      </c>
      <c r="AN27" s="331" t="str">
        <f t="shared" si="16"/>
        <v/>
      </c>
      <c r="AO27" s="331" t="str">
        <f t="shared" si="17"/>
        <v/>
      </c>
      <c r="AP27" s="91"/>
      <c r="AQ27" s="392"/>
      <c r="AR27" s="403" t="str">
        <f t="shared" si="18"/>
        <v/>
      </c>
      <c r="AS27" s="532" t="str">
        <f t="shared" si="19"/>
        <v/>
      </c>
      <c r="AT27" s="532" t="str">
        <f t="shared" si="20"/>
        <v/>
      </c>
      <c r="AU27" s="532" t="str">
        <f t="shared" si="53"/>
        <v/>
      </c>
      <c r="AV27" s="1135"/>
      <c r="AW27" s="530" t="str">
        <f t="shared" si="21"/>
        <v>80-L3</v>
      </c>
      <c r="AX27" s="333" t="str">
        <f t="shared" si="54"/>
        <v>GTS-120</v>
      </c>
      <c r="AY27" s="531">
        <f t="shared" si="55"/>
        <v>630</v>
      </c>
      <c r="AZ27" s="346">
        <f t="shared" si="69"/>
        <v>0.94500000000000006</v>
      </c>
      <c r="BA27" s="351">
        <f t="shared" si="70"/>
        <v>0.126</v>
      </c>
      <c r="BB27" s="350">
        <f t="shared" si="71"/>
        <v>0.63</v>
      </c>
      <c r="BC27" s="331" t="str">
        <f t="shared" si="25"/>
        <v>SKIP</v>
      </c>
      <c r="BD27" s="331" t="str">
        <f t="shared" si="26"/>
        <v>SKIP</v>
      </c>
      <c r="BE27" s="91"/>
      <c r="BF27" s="392"/>
      <c r="BG27" s="403" t="str">
        <f t="shared" si="61"/>
        <v/>
      </c>
      <c r="BH27" s="532" t="str">
        <f t="shared" si="28"/>
        <v/>
      </c>
      <c r="BI27" s="532" t="str">
        <f t="shared" si="29"/>
        <v/>
      </c>
      <c r="BJ27" s="532" t="str">
        <f t="shared" si="62"/>
        <v/>
      </c>
      <c r="BK27" s="1135"/>
      <c r="BL27" s="530" t="str">
        <f t="shared" si="30"/>
        <v>80-L3</v>
      </c>
      <c r="BM27" s="333" t="str">
        <f t="shared" si="57"/>
        <v>GTS-120</v>
      </c>
      <c r="BN27" s="531">
        <f t="shared" si="58"/>
        <v>630</v>
      </c>
      <c r="BO27" s="346">
        <f t="shared" si="31"/>
        <v>0.94500000000000006</v>
      </c>
      <c r="BP27" s="351">
        <f t="shared" si="32"/>
        <v>0.126</v>
      </c>
      <c r="BQ27" s="350">
        <f t="shared" si="33"/>
        <v>0.63</v>
      </c>
      <c r="BR27" s="331" t="str">
        <f t="shared" si="34"/>
        <v/>
      </c>
      <c r="BS27" s="331" t="str">
        <f t="shared" si="35"/>
        <v/>
      </c>
      <c r="BT27" s="91"/>
      <c r="BU27" s="392"/>
      <c r="BV27" s="403" t="str">
        <f t="shared" si="36"/>
        <v/>
      </c>
      <c r="BW27" s="532" t="str">
        <f t="shared" si="37"/>
        <v/>
      </c>
      <c r="BX27" s="532" t="str">
        <f t="shared" si="38"/>
        <v/>
      </c>
      <c r="BY27" s="961" t="str">
        <f t="shared" si="39"/>
        <v/>
      </c>
    </row>
    <row r="28" spans="1:77" ht="18.95" customHeight="1">
      <c r="A28" s="331" t="s">
        <v>110</v>
      </c>
      <c r="B28" s="389" t="s">
        <v>458</v>
      </c>
      <c r="C28" s="1135" t="s">
        <v>30</v>
      </c>
      <c r="D28" s="331" t="str">
        <f t="shared" si="40"/>
        <v>90-L3</v>
      </c>
      <c r="E28" s="333" t="str">
        <f>VLOOKUP($A28,'OP Info'!$C$4:$H$62,4,FALSE)</f>
        <v>GTS-120</v>
      </c>
      <c r="F28" s="330">
        <f>VLOOKUP($A28,'OP Info'!$C$4:$H$62,3,FALSE)</f>
        <v>690</v>
      </c>
      <c r="G28" s="529">
        <f t="shared" si="41"/>
        <v>1.0349999999999999</v>
      </c>
      <c r="H28" s="351">
        <f t="shared" si="0"/>
        <v>0.13800000000000001</v>
      </c>
      <c r="I28" s="350">
        <f t="shared" si="1"/>
        <v>0.69000000000000006</v>
      </c>
      <c r="J28" s="331" t="str">
        <f t="shared" si="72"/>
        <v/>
      </c>
      <c r="K28" s="331" t="str">
        <f t="shared" si="73"/>
        <v/>
      </c>
      <c r="L28" s="91"/>
      <c r="M28" s="392"/>
      <c r="N28" s="403" t="str">
        <f t="shared" si="3"/>
        <v/>
      </c>
      <c r="O28" s="532" t="str">
        <f t="shared" si="44"/>
        <v/>
      </c>
      <c r="P28" s="532" t="str">
        <f t="shared" si="45"/>
        <v/>
      </c>
      <c r="Q28" s="532" t="str">
        <f t="shared" si="46"/>
        <v/>
      </c>
      <c r="R28" s="1135" t="s">
        <v>30</v>
      </c>
      <c r="S28" s="530" t="str">
        <f t="shared" si="4"/>
        <v>90-L3</v>
      </c>
      <c r="T28" s="333" t="str">
        <f t="shared" si="47"/>
        <v>GTS-120</v>
      </c>
      <c r="U28" s="531">
        <f t="shared" si="48"/>
        <v>690</v>
      </c>
      <c r="V28" s="346">
        <f t="shared" si="63"/>
        <v>1.0349999999999999</v>
      </c>
      <c r="W28" s="351">
        <f t="shared" si="64"/>
        <v>0.13800000000000001</v>
      </c>
      <c r="X28" s="350">
        <f t="shared" si="65"/>
        <v>0.69000000000000006</v>
      </c>
      <c r="Y28" s="331" t="str">
        <f t="shared" si="8"/>
        <v>SKIP</v>
      </c>
      <c r="Z28" s="331" t="str">
        <f t="shared" si="9"/>
        <v>SKIP</v>
      </c>
      <c r="AA28" s="91"/>
      <c r="AB28" s="392"/>
      <c r="AC28" s="403" t="str">
        <f t="shared" si="49"/>
        <v/>
      </c>
      <c r="AD28" s="532" t="str">
        <f t="shared" si="10"/>
        <v/>
      </c>
      <c r="AE28" s="532" t="str">
        <f t="shared" si="11"/>
        <v/>
      </c>
      <c r="AF28" s="532" t="str">
        <f t="shared" si="50"/>
        <v/>
      </c>
      <c r="AG28" s="1135" t="s">
        <v>30</v>
      </c>
      <c r="AH28" s="530" t="str">
        <f t="shared" si="12"/>
        <v>90-L3</v>
      </c>
      <c r="AI28" s="333" t="str">
        <f t="shared" si="51"/>
        <v>GTS-120</v>
      </c>
      <c r="AJ28" s="531">
        <f t="shared" si="52"/>
        <v>690</v>
      </c>
      <c r="AK28" s="346">
        <f t="shared" si="66"/>
        <v>1.0349999999999999</v>
      </c>
      <c r="AL28" s="351">
        <f t="shared" si="67"/>
        <v>0.13800000000000001</v>
      </c>
      <c r="AM28" s="350">
        <f t="shared" si="68"/>
        <v>0.69000000000000006</v>
      </c>
      <c r="AN28" s="331" t="str">
        <f t="shared" si="16"/>
        <v/>
      </c>
      <c r="AO28" s="331" t="str">
        <f t="shared" si="17"/>
        <v/>
      </c>
      <c r="AP28" s="91"/>
      <c r="AQ28" s="392"/>
      <c r="AR28" s="403" t="str">
        <f t="shared" si="18"/>
        <v/>
      </c>
      <c r="AS28" s="532" t="str">
        <f t="shared" si="19"/>
        <v/>
      </c>
      <c r="AT28" s="532" t="str">
        <f t="shared" si="20"/>
        <v/>
      </c>
      <c r="AU28" s="532" t="str">
        <f t="shared" si="53"/>
        <v/>
      </c>
      <c r="AV28" s="1135" t="s">
        <v>30</v>
      </c>
      <c r="AW28" s="530" t="str">
        <f t="shared" si="21"/>
        <v>90-L3</v>
      </c>
      <c r="AX28" s="333" t="str">
        <f t="shared" si="54"/>
        <v>GTS-120</v>
      </c>
      <c r="AY28" s="531">
        <f t="shared" si="55"/>
        <v>690</v>
      </c>
      <c r="AZ28" s="346">
        <f t="shared" si="69"/>
        <v>1.0349999999999999</v>
      </c>
      <c r="BA28" s="351">
        <f t="shared" si="70"/>
        <v>0.13800000000000001</v>
      </c>
      <c r="BB28" s="350">
        <f t="shared" si="71"/>
        <v>0.69000000000000006</v>
      </c>
      <c r="BC28" s="331" t="str">
        <f t="shared" si="25"/>
        <v>SKIP</v>
      </c>
      <c r="BD28" s="331" t="str">
        <f t="shared" si="26"/>
        <v>SKIP</v>
      </c>
      <c r="BE28" s="91"/>
      <c r="BF28" s="392"/>
      <c r="BG28" s="403" t="str">
        <f t="shared" si="61"/>
        <v/>
      </c>
      <c r="BH28" s="532" t="str">
        <f t="shared" si="28"/>
        <v/>
      </c>
      <c r="BI28" s="532" t="str">
        <f t="shared" si="29"/>
        <v/>
      </c>
      <c r="BJ28" s="532" t="str">
        <f t="shared" si="62"/>
        <v/>
      </c>
      <c r="BK28" s="1135" t="s">
        <v>30</v>
      </c>
      <c r="BL28" s="530" t="str">
        <f t="shared" si="30"/>
        <v>90-L3</v>
      </c>
      <c r="BM28" s="333" t="str">
        <f t="shared" si="57"/>
        <v>GTS-120</v>
      </c>
      <c r="BN28" s="531">
        <f t="shared" si="58"/>
        <v>690</v>
      </c>
      <c r="BO28" s="346">
        <f t="shared" si="31"/>
        <v>1.0349999999999999</v>
      </c>
      <c r="BP28" s="351">
        <f t="shared" si="32"/>
        <v>0.13800000000000001</v>
      </c>
      <c r="BQ28" s="350">
        <f t="shared" si="33"/>
        <v>0.69000000000000006</v>
      </c>
      <c r="BR28" s="331" t="str">
        <f t="shared" si="34"/>
        <v/>
      </c>
      <c r="BS28" s="331" t="str">
        <f t="shared" si="35"/>
        <v/>
      </c>
      <c r="BT28" s="91"/>
      <c r="BU28" s="392"/>
      <c r="BV28" s="403" t="str">
        <f t="shared" si="36"/>
        <v/>
      </c>
      <c r="BW28" s="532" t="str">
        <f t="shared" si="37"/>
        <v/>
      </c>
      <c r="BX28" s="532" t="str">
        <f t="shared" si="38"/>
        <v/>
      </c>
      <c r="BY28" s="961" t="str">
        <f t="shared" si="39"/>
        <v/>
      </c>
    </row>
    <row r="29" spans="1:77" ht="18.95" customHeight="1">
      <c r="A29" s="331" t="s">
        <v>113</v>
      </c>
      <c r="B29" s="389" t="s">
        <v>458</v>
      </c>
      <c r="C29" s="1134"/>
      <c r="D29" s="331" t="str">
        <f t="shared" si="40"/>
        <v>100A-L3</v>
      </c>
      <c r="E29" s="333" t="str">
        <f>VLOOKUP($A29,'OP Info'!$C$4:$H$62,4,FALSE)</f>
        <v>MDS-570</v>
      </c>
      <c r="F29" s="330">
        <f>VLOOKUP($A29,'OP Info'!$C$4:$H$62,3,FALSE)</f>
        <v>850</v>
      </c>
      <c r="G29" s="529">
        <f t="shared" si="41"/>
        <v>1.2750000000000001</v>
      </c>
      <c r="H29" s="351">
        <f t="shared" si="0"/>
        <v>0.17</v>
      </c>
      <c r="I29" s="350">
        <f t="shared" si="1"/>
        <v>0.85</v>
      </c>
      <c r="J29" s="331" t="str">
        <f t="shared" si="72"/>
        <v/>
      </c>
      <c r="K29" s="331" t="str">
        <f t="shared" si="73"/>
        <v/>
      </c>
      <c r="L29" s="91"/>
      <c r="M29" s="392"/>
      <c r="N29" s="403" t="str">
        <f t="shared" si="3"/>
        <v/>
      </c>
      <c r="O29" s="532" t="str">
        <f t="shared" si="44"/>
        <v/>
      </c>
      <c r="P29" s="532" t="str">
        <f t="shared" si="45"/>
        <v/>
      </c>
      <c r="Q29" s="532" t="str">
        <f t="shared" si="46"/>
        <v/>
      </c>
      <c r="R29" s="1134"/>
      <c r="S29" s="530" t="str">
        <f t="shared" si="4"/>
        <v>100A-L3</v>
      </c>
      <c r="T29" s="333" t="str">
        <f t="shared" si="47"/>
        <v>MDS-570</v>
      </c>
      <c r="U29" s="531">
        <f t="shared" si="48"/>
        <v>850</v>
      </c>
      <c r="V29" s="346">
        <f t="shared" si="63"/>
        <v>1.2750000000000001</v>
      </c>
      <c r="W29" s="351">
        <f t="shared" si="64"/>
        <v>0.17</v>
      </c>
      <c r="X29" s="350">
        <f t="shared" si="65"/>
        <v>0.85</v>
      </c>
      <c r="Y29" s="331" t="str">
        <f t="shared" si="8"/>
        <v>SKIP</v>
      </c>
      <c r="Z29" s="331" t="str">
        <f t="shared" si="9"/>
        <v>SKIP</v>
      </c>
      <c r="AA29" s="91"/>
      <c r="AB29" s="392"/>
      <c r="AC29" s="403" t="str">
        <f t="shared" si="49"/>
        <v/>
      </c>
      <c r="AD29" s="532" t="str">
        <f t="shared" si="10"/>
        <v/>
      </c>
      <c r="AE29" s="532" t="str">
        <f t="shared" si="11"/>
        <v/>
      </c>
      <c r="AF29" s="532" t="str">
        <f t="shared" si="50"/>
        <v/>
      </c>
      <c r="AG29" s="1134"/>
      <c r="AH29" s="530" t="str">
        <f t="shared" si="12"/>
        <v>100A-L3</v>
      </c>
      <c r="AI29" s="333" t="str">
        <f t="shared" si="51"/>
        <v>MDS-570</v>
      </c>
      <c r="AJ29" s="531">
        <f t="shared" si="52"/>
        <v>850</v>
      </c>
      <c r="AK29" s="346">
        <f t="shared" si="66"/>
        <v>1.2750000000000001</v>
      </c>
      <c r="AL29" s="351">
        <f t="shared" si="67"/>
        <v>0.17</v>
      </c>
      <c r="AM29" s="350">
        <f t="shared" si="68"/>
        <v>0.85</v>
      </c>
      <c r="AN29" s="331" t="str">
        <f t="shared" si="16"/>
        <v/>
      </c>
      <c r="AO29" s="331" t="str">
        <f t="shared" si="17"/>
        <v/>
      </c>
      <c r="AP29" s="91"/>
      <c r="AQ29" s="392"/>
      <c r="AR29" s="403" t="str">
        <f t="shared" si="18"/>
        <v/>
      </c>
      <c r="AS29" s="532" t="str">
        <f t="shared" si="19"/>
        <v/>
      </c>
      <c r="AT29" s="532" t="str">
        <f t="shared" si="20"/>
        <v/>
      </c>
      <c r="AU29" s="532" t="str">
        <f t="shared" si="53"/>
        <v/>
      </c>
      <c r="AV29" s="1134"/>
      <c r="AW29" s="530" t="str">
        <f t="shared" si="21"/>
        <v>100A-L3</v>
      </c>
      <c r="AX29" s="333" t="str">
        <f t="shared" si="54"/>
        <v>MDS-570</v>
      </c>
      <c r="AY29" s="531">
        <f t="shared" si="55"/>
        <v>850</v>
      </c>
      <c r="AZ29" s="346">
        <f t="shared" si="69"/>
        <v>1.2750000000000001</v>
      </c>
      <c r="BA29" s="351">
        <f t="shared" si="70"/>
        <v>0.17</v>
      </c>
      <c r="BB29" s="350">
        <f t="shared" si="71"/>
        <v>0.85</v>
      </c>
      <c r="BC29" s="331" t="str">
        <f t="shared" si="25"/>
        <v>SKIP</v>
      </c>
      <c r="BD29" s="331" t="str">
        <f t="shared" si="26"/>
        <v>SKIP</v>
      </c>
      <c r="BE29" s="91"/>
      <c r="BF29" s="392"/>
      <c r="BG29" s="403" t="str">
        <f t="shared" si="61"/>
        <v/>
      </c>
      <c r="BH29" s="532" t="str">
        <f t="shared" si="28"/>
        <v/>
      </c>
      <c r="BI29" s="532" t="str">
        <f t="shared" si="29"/>
        <v/>
      </c>
      <c r="BJ29" s="532" t="str">
        <f t="shared" si="62"/>
        <v/>
      </c>
      <c r="BK29" s="1134"/>
      <c r="BL29" s="530" t="str">
        <f t="shared" si="30"/>
        <v>100A-L3</v>
      </c>
      <c r="BM29" s="333" t="str">
        <f t="shared" si="57"/>
        <v>MDS-570</v>
      </c>
      <c r="BN29" s="531">
        <f t="shared" si="58"/>
        <v>850</v>
      </c>
      <c r="BO29" s="346">
        <f t="shared" si="31"/>
        <v>1.2750000000000001</v>
      </c>
      <c r="BP29" s="351">
        <f t="shared" si="32"/>
        <v>0.17</v>
      </c>
      <c r="BQ29" s="350">
        <f t="shared" si="33"/>
        <v>0.85</v>
      </c>
      <c r="BR29" s="331" t="str">
        <f t="shared" si="34"/>
        <v/>
      </c>
      <c r="BS29" s="331" t="str">
        <f t="shared" si="35"/>
        <v/>
      </c>
      <c r="BT29" s="91"/>
      <c r="BU29" s="392"/>
      <c r="BV29" s="403" t="str">
        <f t="shared" si="36"/>
        <v/>
      </c>
      <c r="BW29" s="532" t="str">
        <f t="shared" si="37"/>
        <v/>
      </c>
      <c r="BX29" s="532" t="str">
        <f t="shared" si="38"/>
        <v/>
      </c>
      <c r="BY29" s="961" t="str">
        <f t="shared" si="39"/>
        <v/>
      </c>
    </row>
    <row r="30" spans="1:77" ht="18.95" customHeight="1">
      <c r="A30" s="530" t="s">
        <v>117</v>
      </c>
      <c r="B30" s="389" t="s">
        <v>458</v>
      </c>
      <c r="C30" s="1134"/>
      <c r="D30" s="331" t="str">
        <f t="shared" si="40"/>
        <v>100B-L3</v>
      </c>
      <c r="E30" s="333" t="str">
        <f>VLOOKUP($A30,'OP Info'!$C$4:$H$62,4,FALSE)</f>
        <v>MDS-570</v>
      </c>
      <c r="F30" s="330">
        <f>VLOOKUP($A30,'OP Info'!$C$4:$H$62,3,FALSE)</f>
        <v>850</v>
      </c>
      <c r="G30" s="529">
        <f t="shared" si="41"/>
        <v>1.2750000000000001</v>
      </c>
      <c r="H30" s="351">
        <f t="shared" si="0"/>
        <v>0.17</v>
      </c>
      <c r="I30" s="350">
        <f t="shared" si="1"/>
        <v>0.85</v>
      </c>
      <c r="J30" s="331" t="str">
        <f t="shared" si="72"/>
        <v/>
      </c>
      <c r="K30" s="331" t="str">
        <f t="shared" si="73"/>
        <v/>
      </c>
      <c r="L30" s="91"/>
      <c r="M30" s="392"/>
      <c r="N30" s="403" t="str">
        <f t="shared" si="3"/>
        <v/>
      </c>
      <c r="O30" s="532" t="str">
        <f t="shared" si="44"/>
        <v/>
      </c>
      <c r="P30" s="532" t="str">
        <f t="shared" si="45"/>
        <v/>
      </c>
      <c r="Q30" s="532" t="str">
        <f t="shared" si="46"/>
        <v/>
      </c>
      <c r="R30" s="1134"/>
      <c r="S30" s="530" t="str">
        <f t="shared" si="4"/>
        <v>100B-L3</v>
      </c>
      <c r="T30" s="333" t="str">
        <f t="shared" si="47"/>
        <v>MDS-570</v>
      </c>
      <c r="U30" s="531">
        <f t="shared" si="48"/>
        <v>850</v>
      </c>
      <c r="V30" s="346">
        <f t="shared" si="63"/>
        <v>1.2750000000000001</v>
      </c>
      <c r="W30" s="351">
        <f t="shared" si="64"/>
        <v>0.17</v>
      </c>
      <c r="X30" s="350">
        <f t="shared" si="65"/>
        <v>0.85</v>
      </c>
      <c r="Y30" s="331" t="str">
        <f t="shared" si="8"/>
        <v>SKIP</v>
      </c>
      <c r="Z30" s="331" t="str">
        <f t="shared" si="9"/>
        <v>SKIP</v>
      </c>
      <c r="AA30" s="91"/>
      <c r="AB30" s="392"/>
      <c r="AC30" s="403" t="str">
        <f t="shared" si="49"/>
        <v/>
      </c>
      <c r="AD30" s="532" t="str">
        <f t="shared" si="10"/>
        <v/>
      </c>
      <c r="AE30" s="532" t="str">
        <f t="shared" si="11"/>
        <v/>
      </c>
      <c r="AF30" s="532" t="str">
        <f t="shared" si="50"/>
        <v/>
      </c>
      <c r="AG30" s="1134"/>
      <c r="AH30" s="530" t="str">
        <f t="shared" si="12"/>
        <v>100B-L3</v>
      </c>
      <c r="AI30" s="333" t="str">
        <f t="shared" si="51"/>
        <v>MDS-570</v>
      </c>
      <c r="AJ30" s="531">
        <f t="shared" si="52"/>
        <v>850</v>
      </c>
      <c r="AK30" s="346">
        <f t="shared" si="66"/>
        <v>1.2750000000000001</v>
      </c>
      <c r="AL30" s="351">
        <f t="shared" si="67"/>
        <v>0.17</v>
      </c>
      <c r="AM30" s="350">
        <f t="shared" si="68"/>
        <v>0.85</v>
      </c>
      <c r="AN30" s="331" t="str">
        <f t="shared" si="16"/>
        <v/>
      </c>
      <c r="AO30" s="331" t="str">
        <f t="shared" si="17"/>
        <v/>
      </c>
      <c r="AP30" s="91"/>
      <c r="AQ30" s="392"/>
      <c r="AR30" s="403" t="str">
        <f t="shared" si="18"/>
        <v/>
      </c>
      <c r="AS30" s="532" t="str">
        <f t="shared" si="19"/>
        <v/>
      </c>
      <c r="AT30" s="532" t="str">
        <f t="shared" si="20"/>
        <v/>
      </c>
      <c r="AU30" s="532" t="str">
        <f t="shared" si="53"/>
        <v/>
      </c>
      <c r="AV30" s="1134"/>
      <c r="AW30" s="530" t="str">
        <f t="shared" si="21"/>
        <v>100B-L3</v>
      </c>
      <c r="AX30" s="333" t="str">
        <f t="shared" si="54"/>
        <v>MDS-570</v>
      </c>
      <c r="AY30" s="531">
        <f t="shared" si="55"/>
        <v>850</v>
      </c>
      <c r="AZ30" s="346">
        <f t="shared" si="69"/>
        <v>1.2750000000000001</v>
      </c>
      <c r="BA30" s="351">
        <f t="shared" si="70"/>
        <v>0.17</v>
      </c>
      <c r="BB30" s="350">
        <f t="shared" si="71"/>
        <v>0.85</v>
      </c>
      <c r="BC30" s="331" t="str">
        <f t="shared" si="25"/>
        <v>SKIP</v>
      </c>
      <c r="BD30" s="331" t="str">
        <f t="shared" si="26"/>
        <v>SKIP</v>
      </c>
      <c r="BE30" s="91"/>
      <c r="BF30" s="392"/>
      <c r="BG30" s="403" t="str">
        <f t="shared" si="61"/>
        <v/>
      </c>
      <c r="BH30" s="532" t="str">
        <f t="shared" si="28"/>
        <v/>
      </c>
      <c r="BI30" s="532" t="str">
        <f t="shared" si="29"/>
        <v/>
      </c>
      <c r="BJ30" s="532" t="str">
        <f t="shared" si="62"/>
        <v/>
      </c>
      <c r="BK30" s="1134"/>
      <c r="BL30" s="530" t="str">
        <f t="shared" si="30"/>
        <v>100B-L3</v>
      </c>
      <c r="BM30" s="333" t="str">
        <f t="shared" si="57"/>
        <v>MDS-570</v>
      </c>
      <c r="BN30" s="531">
        <f t="shared" si="58"/>
        <v>850</v>
      </c>
      <c r="BO30" s="346">
        <f t="shared" si="31"/>
        <v>1.2750000000000001</v>
      </c>
      <c r="BP30" s="351">
        <f t="shared" si="32"/>
        <v>0.17</v>
      </c>
      <c r="BQ30" s="350">
        <f t="shared" si="33"/>
        <v>0.85</v>
      </c>
      <c r="BR30" s="331" t="str">
        <f t="shared" si="34"/>
        <v/>
      </c>
      <c r="BS30" s="331" t="str">
        <f t="shared" si="35"/>
        <v/>
      </c>
      <c r="BT30" s="91"/>
      <c r="BU30" s="392"/>
      <c r="BV30" s="403" t="str">
        <f t="shared" si="36"/>
        <v/>
      </c>
      <c r="BW30" s="532" t="str">
        <f t="shared" si="37"/>
        <v/>
      </c>
      <c r="BX30" s="532" t="str">
        <f t="shared" si="38"/>
        <v/>
      </c>
      <c r="BY30" s="961" t="str">
        <f t="shared" si="39"/>
        <v/>
      </c>
    </row>
    <row r="31" spans="1:77" ht="18.95" customHeight="1">
      <c r="A31" s="1120" t="s">
        <v>164</v>
      </c>
      <c r="B31" s="1121" t="s">
        <v>459</v>
      </c>
      <c r="C31" s="1134"/>
      <c r="D31" s="1120" t="str">
        <f t="shared" si="40"/>
        <v>SHAWB-58</v>
      </c>
      <c r="E31" s="1098" t="str">
        <f>VLOOKUP($A31,'OP Info'!$C$4:$H$62,4,FALSE)</f>
        <v>G-5300ME</v>
      </c>
      <c r="F31" s="1079">
        <f>VLOOKUP($A31,'OP Info'!$C$4:$H$62,3,FALSE)</f>
        <v>925</v>
      </c>
      <c r="G31" s="1068">
        <f t="shared" ref="G31" si="74">F31*0.0015</f>
        <v>1.3875</v>
      </c>
      <c r="H31" s="1069">
        <f>F31*0.0002</f>
        <v>0.185</v>
      </c>
      <c r="I31" s="1070">
        <f>F31*0.001</f>
        <v>0.92500000000000004</v>
      </c>
      <c r="J31" s="1103"/>
      <c r="K31" s="1103"/>
      <c r="L31" s="1072"/>
      <c r="M31" s="1073"/>
      <c r="N31" s="1105" t="str">
        <f t="shared" si="3"/>
        <v/>
      </c>
      <c r="O31" s="532" t="str">
        <f t="shared" ref="O31:O32" si="75">IF(J31&lt;3,"",G31)</f>
        <v/>
      </c>
      <c r="P31" s="532" t="str">
        <f t="shared" ref="P31:P32" si="76">IF(K31&lt;2,"",H31)</f>
        <v/>
      </c>
      <c r="Q31" s="532" t="str">
        <f t="shared" si="46"/>
        <v/>
      </c>
      <c r="R31" s="1134"/>
      <c r="S31" s="1130" t="str">
        <f t="shared" si="4"/>
        <v>SHAWB-58</v>
      </c>
      <c r="T31" s="1098" t="str">
        <f t="shared" si="47"/>
        <v>G-5300ME</v>
      </c>
      <c r="U31" s="1115">
        <f t="shared" si="48"/>
        <v>925</v>
      </c>
      <c r="V31" s="1076">
        <f t="shared" ref="V31" si="77">U31*0.0015</f>
        <v>1.3875</v>
      </c>
      <c r="W31" s="1069">
        <f t="shared" ref="W31" si="78">U31*0.0002</f>
        <v>0.185</v>
      </c>
      <c r="X31" s="1070">
        <f t="shared" ref="X31" si="79">U31*0.001</f>
        <v>0.92500000000000004</v>
      </c>
      <c r="Y31" s="1103"/>
      <c r="Z31" s="1103"/>
      <c r="AA31" s="1072"/>
      <c r="AB31" s="1073"/>
      <c r="AC31" s="1105" t="str">
        <f t="shared" si="49"/>
        <v/>
      </c>
      <c r="AD31" s="532" t="str">
        <f t="shared" ref="AD31:AD32" si="80">IF(Y31&lt;3,"",V31)</f>
        <v/>
      </c>
      <c r="AE31" s="532" t="str">
        <f t="shared" ref="AE31:AE32" si="81">IF(Z31&lt;2,"",W31)</f>
        <v/>
      </c>
      <c r="AF31" s="532" t="str">
        <f t="shared" si="50"/>
        <v/>
      </c>
      <c r="AG31" s="1134"/>
      <c r="AH31" s="1129" t="str">
        <f t="shared" si="12"/>
        <v>SHAWB-58</v>
      </c>
      <c r="AI31" s="1098" t="str">
        <f t="shared" si="51"/>
        <v>G-5300ME</v>
      </c>
      <c r="AJ31" s="1115">
        <f t="shared" si="52"/>
        <v>925</v>
      </c>
      <c r="AK31" s="1076">
        <f t="shared" ref="AK31" si="82">AJ31*0.0015</f>
        <v>1.3875</v>
      </c>
      <c r="AL31" s="1069">
        <f t="shared" ref="AL31" si="83">AJ31*0.0002</f>
        <v>0.185</v>
      </c>
      <c r="AM31" s="1070">
        <f t="shared" ref="AM31" si="84">AJ31*0.001</f>
        <v>0.92500000000000004</v>
      </c>
      <c r="AN31" s="1103"/>
      <c r="AO31" s="1103"/>
      <c r="AP31" s="1072"/>
      <c r="AQ31" s="1073"/>
      <c r="AR31" s="1105" t="str">
        <f t="shared" si="18"/>
        <v/>
      </c>
      <c r="AS31" s="532" t="str">
        <f t="shared" ref="AS31:AS32" si="85">IF(AN31&lt;3,"",AK31)</f>
        <v/>
      </c>
      <c r="AT31" s="532" t="str">
        <f t="shared" ref="AT31:AT32" si="86">IF(AO31&lt;2,"",AL31)</f>
        <v/>
      </c>
      <c r="AU31" s="532" t="str">
        <f t="shared" si="53"/>
        <v/>
      </c>
      <c r="AV31" s="1134"/>
      <c r="AW31" s="1129" t="str">
        <f t="shared" si="21"/>
        <v>SHAWB-58</v>
      </c>
      <c r="AX31" s="1098" t="str">
        <f t="shared" si="54"/>
        <v>G-5300ME</v>
      </c>
      <c r="AY31" s="1115">
        <f t="shared" si="55"/>
        <v>925</v>
      </c>
      <c r="AZ31" s="1076">
        <f t="shared" ref="AZ31" si="87">AY31*0.0015</f>
        <v>1.3875</v>
      </c>
      <c r="BA31" s="1069">
        <f t="shared" ref="BA31" si="88">AY31*0.0002</f>
        <v>0.185</v>
      </c>
      <c r="BB31" s="1070">
        <f t="shared" ref="BB31" si="89">AY31*0.001</f>
        <v>0.92500000000000004</v>
      </c>
      <c r="BC31" s="1103"/>
      <c r="BD31" s="1103"/>
      <c r="BE31" s="1072"/>
      <c r="BF31" s="1073"/>
      <c r="BG31" s="1105" t="str">
        <f t="shared" si="61"/>
        <v/>
      </c>
      <c r="BH31" s="532" t="str">
        <f t="shared" ref="BH31:BH32" si="90">IF(BC31&lt;3,"",AZ31)</f>
        <v/>
      </c>
      <c r="BI31" s="532" t="str">
        <f t="shared" ref="BI31:BI32" si="91">IF(BD31&lt;2,"",BA31)</f>
        <v/>
      </c>
      <c r="BJ31" s="532" t="str">
        <f t="shared" si="62"/>
        <v/>
      </c>
      <c r="BK31" s="1134"/>
      <c r="BL31" s="1129" t="str">
        <f t="shared" si="30"/>
        <v>SHAWB-58</v>
      </c>
      <c r="BM31" s="1098" t="str">
        <f t="shared" si="57"/>
        <v>G-5300ME</v>
      </c>
      <c r="BN31" s="1115">
        <f t="shared" si="58"/>
        <v>925</v>
      </c>
      <c r="BO31" s="1076">
        <f t="shared" ref="BO31" si="92">BN31*0.0015</f>
        <v>1.3875</v>
      </c>
      <c r="BP31" s="1069">
        <f t="shared" ref="BP31" si="93">BN31*0.0002</f>
        <v>0.185</v>
      </c>
      <c r="BQ31" s="1070">
        <f t="shared" ref="BQ31" si="94">BN31*0.001</f>
        <v>0.92500000000000004</v>
      </c>
      <c r="BR31" s="1103"/>
      <c r="BS31" s="1103"/>
      <c r="BT31" s="1072"/>
      <c r="BU31" s="1073"/>
      <c r="BV31" s="1105" t="str">
        <f t="shared" ref="BV31:BV32" si="95">IF(BU31&gt;8.84,BU31,"")</f>
        <v/>
      </c>
      <c r="BW31" s="532" t="str">
        <f t="shared" ref="BW31:BW32" si="96">IF(BR31&lt;3,"",BO31)</f>
        <v/>
      </c>
      <c r="BX31" s="532" t="str">
        <f t="shared" ref="BX31:BX32" si="97">IF(BS31&lt;2,"",BP31)</f>
        <v/>
      </c>
      <c r="BY31" s="961" t="str">
        <f t="shared" ref="BY31:BY32" si="98">IF(BU31="","",IF(BU31&lt;8.85,BQ31,""))</f>
        <v/>
      </c>
    </row>
    <row r="32" spans="1:77" ht="18.95" customHeight="1" thickBot="1">
      <c r="A32" s="1122" t="s">
        <v>167</v>
      </c>
      <c r="B32" s="1121" t="s">
        <v>459</v>
      </c>
      <c r="C32" s="1136"/>
      <c r="D32" s="1123" t="str">
        <f t="shared" si="40"/>
        <v>SHAWB-60</v>
      </c>
      <c r="E32" s="1107" t="str">
        <f>VLOOKUP($A32,'OP Info'!$C$4:$H$62,4,FALSE)</f>
        <v>G-5300ME</v>
      </c>
      <c r="F32" s="1108">
        <f>VLOOKUP($A32,'OP Info'!$C$4:$H$62,3,FALSE)</f>
        <v>925</v>
      </c>
      <c r="G32" s="1124">
        <f t="shared" si="41"/>
        <v>1.3875</v>
      </c>
      <c r="H32" s="1110">
        <f>F32*0.0002</f>
        <v>0.185</v>
      </c>
      <c r="I32" s="1111">
        <f>F32*0.001</f>
        <v>0.92500000000000004</v>
      </c>
      <c r="J32" s="1112"/>
      <c r="K32" s="1112"/>
      <c r="L32" s="1125"/>
      <c r="M32" s="1113"/>
      <c r="N32" s="1114" t="str">
        <f t="shared" si="3"/>
        <v/>
      </c>
      <c r="O32" s="962" t="str">
        <f t="shared" si="75"/>
        <v/>
      </c>
      <c r="P32" s="962" t="str">
        <f t="shared" si="76"/>
        <v/>
      </c>
      <c r="Q32" s="962" t="str">
        <f t="shared" si="46"/>
        <v/>
      </c>
      <c r="R32" s="1136"/>
      <c r="S32" s="1131" t="str">
        <f t="shared" si="4"/>
        <v>SHAWB-60</v>
      </c>
      <c r="T32" s="1107" t="str">
        <f>$E32</f>
        <v>G-5300ME</v>
      </c>
      <c r="U32" s="1116">
        <f>$F32</f>
        <v>925</v>
      </c>
      <c r="V32" s="1109">
        <f t="shared" si="63"/>
        <v>1.3875</v>
      </c>
      <c r="W32" s="1110">
        <f t="shared" si="64"/>
        <v>0.185</v>
      </c>
      <c r="X32" s="1111">
        <f t="shared" si="65"/>
        <v>0.92500000000000004</v>
      </c>
      <c r="Y32" s="1112"/>
      <c r="Z32" s="1112"/>
      <c r="AA32" s="1072"/>
      <c r="AB32" s="1113"/>
      <c r="AC32" s="1114" t="str">
        <f t="shared" si="49"/>
        <v/>
      </c>
      <c r="AD32" s="962" t="str">
        <f t="shared" si="80"/>
        <v/>
      </c>
      <c r="AE32" s="962" t="str">
        <f t="shared" si="81"/>
        <v/>
      </c>
      <c r="AF32" s="962" t="str">
        <f t="shared" si="50"/>
        <v/>
      </c>
      <c r="AG32" s="1136"/>
      <c r="AH32" s="1128" t="str">
        <f t="shared" si="12"/>
        <v>SHAWB-60</v>
      </c>
      <c r="AI32" s="1107" t="str">
        <f>$E32</f>
        <v>G-5300ME</v>
      </c>
      <c r="AJ32" s="1116">
        <f>$F32</f>
        <v>925</v>
      </c>
      <c r="AK32" s="1109">
        <f t="shared" si="66"/>
        <v>1.3875</v>
      </c>
      <c r="AL32" s="1110">
        <f t="shared" si="67"/>
        <v>0.185</v>
      </c>
      <c r="AM32" s="1111">
        <f t="shared" si="68"/>
        <v>0.92500000000000004</v>
      </c>
      <c r="AN32" s="1112"/>
      <c r="AO32" s="1112"/>
      <c r="AP32" s="1072"/>
      <c r="AQ32" s="1132"/>
      <c r="AR32" s="1114" t="str">
        <f t="shared" si="18"/>
        <v/>
      </c>
      <c r="AS32" s="962" t="str">
        <f t="shared" si="85"/>
        <v/>
      </c>
      <c r="AT32" s="962" t="str">
        <f t="shared" si="86"/>
        <v/>
      </c>
      <c r="AU32" s="962" t="str">
        <f>IF(AQ31="","",IF(AQ31&lt;8.85,AM32,""))</f>
        <v/>
      </c>
      <c r="AV32" s="1136"/>
      <c r="AW32" s="1128" t="str">
        <f t="shared" si="21"/>
        <v>SHAWB-60</v>
      </c>
      <c r="AX32" s="1107" t="str">
        <f>$E32</f>
        <v>G-5300ME</v>
      </c>
      <c r="AY32" s="1116">
        <f>$F32</f>
        <v>925</v>
      </c>
      <c r="AZ32" s="1109">
        <f t="shared" si="69"/>
        <v>1.3875</v>
      </c>
      <c r="BA32" s="1110">
        <f t="shared" si="70"/>
        <v>0.185</v>
      </c>
      <c r="BB32" s="1111">
        <f t="shared" si="71"/>
        <v>0.92500000000000004</v>
      </c>
      <c r="BC32" s="1112"/>
      <c r="BD32" s="1112"/>
      <c r="BE32" s="1072"/>
      <c r="BF32" s="1113"/>
      <c r="BG32" s="1114" t="str">
        <f t="shared" si="61"/>
        <v/>
      </c>
      <c r="BH32" s="962" t="str">
        <f t="shared" si="90"/>
        <v/>
      </c>
      <c r="BI32" s="962" t="str">
        <f t="shared" si="91"/>
        <v/>
      </c>
      <c r="BJ32" s="962" t="str">
        <f t="shared" si="62"/>
        <v/>
      </c>
      <c r="BK32" s="1136"/>
      <c r="BL32" s="1128" t="str">
        <f t="shared" si="30"/>
        <v>SHAWB-60</v>
      </c>
      <c r="BM32" s="1107" t="str">
        <f>$E32</f>
        <v>G-5300ME</v>
      </c>
      <c r="BN32" s="1116">
        <f>$F32</f>
        <v>925</v>
      </c>
      <c r="BO32" s="1109">
        <f t="shared" si="31"/>
        <v>1.3875</v>
      </c>
      <c r="BP32" s="1110">
        <f t="shared" si="32"/>
        <v>0.185</v>
      </c>
      <c r="BQ32" s="1111">
        <f t="shared" si="33"/>
        <v>0.92500000000000004</v>
      </c>
      <c r="BR32" s="1112"/>
      <c r="BS32" s="1112"/>
      <c r="BT32" s="1072"/>
      <c r="BU32" s="1113"/>
      <c r="BV32" s="1114" t="str">
        <f t="shared" si="95"/>
        <v/>
      </c>
      <c r="BW32" s="962" t="str">
        <f t="shared" si="96"/>
        <v/>
      </c>
      <c r="BX32" s="962" t="str">
        <f t="shared" si="97"/>
        <v/>
      </c>
      <c r="BY32" s="963" t="str">
        <f t="shared" si="98"/>
        <v/>
      </c>
    </row>
    <row r="33" spans="1:77" ht="15.75">
      <c r="C33" s="336"/>
      <c r="D33" s="343"/>
      <c r="E33" s="343"/>
      <c r="F33" s="339"/>
      <c r="G33" s="339"/>
      <c r="H33" s="339"/>
      <c r="I33" s="339"/>
      <c r="J33" s="1296" t="s">
        <v>460</v>
      </c>
      <c r="K33" s="1296"/>
      <c r="L33" s="1296"/>
      <c r="M33" s="1296"/>
      <c r="N33" s="1297"/>
      <c r="O33" s="950">
        <f>SUM(O4:O32)</f>
        <v>0</v>
      </c>
      <c r="P33" s="950">
        <f>SUM(P4:P32)</f>
        <v>0</v>
      </c>
      <c r="Q33" s="950">
        <f>SUM(Q4:Q32)</f>
        <v>0</v>
      </c>
      <c r="R33" s="336"/>
      <c r="S33" s="343"/>
      <c r="T33" s="343"/>
      <c r="U33" s="339"/>
      <c r="V33" s="339"/>
      <c r="W33" s="339"/>
      <c r="X33" s="339"/>
      <c r="Y33" s="1296" t="s">
        <v>460</v>
      </c>
      <c r="Z33" s="1296"/>
      <c r="AA33" s="1296"/>
      <c r="AB33" s="1296"/>
      <c r="AC33" s="1297"/>
      <c r="AD33" s="950">
        <f>SUM(AD4:AD32)</f>
        <v>0</v>
      </c>
      <c r="AE33" s="950">
        <f>SUM(AE4:AE32)</f>
        <v>0</v>
      </c>
      <c r="AF33" s="950">
        <f>SUM(AF4:AF32)</f>
        <v>0</v>
      </c>
      <c r="AG33" s="336"/>
      <c r="AH33" s="343"/>
      <c r="AI33" s="343"/>
      <c r="AJ33" s="339"/>
      <c r="AK33" s="339"/>
      <c r="AL33" s="339"/>
      <c r="AM33" s="339"/>
      <c r="AN33" s="1296" t="s">
        <v>460</v>
      </c>
      <c r="AO33" s="1296"/>
      <c r="AP33" s="1296"/>
      <c r="AQ33" s="1296"/>
      <c r="AR33" s="1297"/>
      <c r="AS33" s="950">
        <f>SUM(AS4:AS32)</f>
        <v>0</v>
      </c>
      <c r="AT33" s="950">
        <f>SUM(AT4:AT32)</f>
        <v>0</v>
      </c>
      <c r="AU33" s="950">
        <f>SUM(AU4:AU32)</f>
        <v>0</v>
      </c>
      <c r="AV33" s="336"/>
      <c r="AW33" s="343"/>
      <c r="AX33" s="343"/>
      <c r="AY33" s="339"/>
      <c r="AZ33" s="339"/>
      <c r="BA33" s="339"/>
      <c r="BB33" s="339"/>
      <c r="BC33" s="1296" t="s">
        <v>460</v>
      </c>
      <c r="BD33" s="1296"/>
      <c r="BE33" s="1296"/>
      <c r="BF33" s="1296"/>
      <c r="BG33" s="1297"/>
      <c r="BH33" s="950">
        <f>SUM(BH4:BH32)</f>
        <v>0</v>
      </c>
      <c r="BI33" s="950">
        <f>SUM(BI4:BI32)</f>
        <v>0</v>
      </c>
      <c r="BJ33" s="950">
        <f>SUM(BJ4:BJ32)</f>
        <v>0</v>
      </c>
      <c r="BK33" s="336"/>
      <c r="BL33" s="343"/>
      <c r="BM33" s="343"/>
      <c r="BN33" s="339"/>
      <c r="BO33" s="339"/>
      <c r="BP33" s="339"/>
      <c r="BQ33" s="339"/>
      <c r="BR33" s="1296" t="s">
        <v>460</v>
      </c>
      <c r="BS33" s="1296"/>
      <c r="BT33" s="1296"/>
      <c r="BU33" s="1296"/>
      <c r="BV33" s="1297"/>
      <c r="BW33" s="950">
        <f>SUM(BW4:BW32)</f>
        <v>0</v>
      </c>
      <c r="BX33" s="950">
        <f>SUM(BX4:BX32)</f>
        <v>0</v>
      </c>
      <c r="BY33" s="950">
        <f>SUM(BY4:BY32)</f>
        <v>0</v>
      </c>
    </row>
    <row r="34" spans="1:77" ht="15.75" thickBot="1">
      <c r="C34" s="336"/>
      <c r="D34" s="343"/>
      <c r="E34" s="343"/>
      <c r="F34" s="339"/>
      <c r="G34" s="339"/>
      <c r="H34" s="339"/>
      <c r="I34" s="339"/>
      <c r="J34" s="98"/>
      <c r="K34" s="98"/>
      <c r="L34" s="98"/>
      <c r="M34" s="98"/>
      <c r="N34" s="391"/>
      <c r="O34" s="528"/>
      <c r="P34" s="528"/>
      <c r="Q34" s="528"/>
      <c r="R34" s="336"/>
      <c r="S34" s="343"/>
      <c r="T34" s="343"/>
      <c r="U34" s="339"/>
      <c r="V34" s="339"/>
      <c r="W34" s="339"/>
      <c r="X34" s="339"/>
      <c r="Y34" s="98"/>
      <c r="Z34" s="98"/>
      <c r="AA34" s="98"/>
      <c r="AB34" s="98"/>
      <c r="AC34" s="98"/>
      <c r="AD34" s="528"/>
      <c r="AE34" s="528"/>
      <c r="AF34" s="528"/>
      <c r="AG34" s="336"/>
      <c r="AH34" s="343"/>
      <c r="AI34" s="343"/>
      <c r="AJ34" s="339"/>
      <c r="AK34" s="339"/>
      <c r="AL34" s="339"/>
      <c r="AM34" s="339"/>
      <c r="AN34" s="98"/>
      <c r="AO34" s="98"/>
      <c r="AP34" s="98"/>
      <c r="AQ34" s="98"/>
      <c r="AR34" s="98"/>
      <c r="AS34" s="528"/>
      <c r="AT34" s="528"/>
      <c r="AU34" s="528"/>
      <c r="AV34" s="336"/>
      <c r="AW34" s="343"/>
      <c r="AX34" s="343"/>
      <c r="AY34" s="339"/>
      <c r="AZ34" s="339"/>
      <c r="BA34" s="339"/>
      <c r="BB34" s="339"/>
      <c r="BC34" s="98"/>
      <c r="BD34" s="98"/>
      <c r="BE34" s="98"/>
      <c r="BF34" s="98"/>
      <c r="BG34" s="98"/>
      <c r="BH34" s="528"/>
      <c r="BI34" s="528"/>
      <c r="BJ34" s="528"/>
      <c r="BK34" s="336"/>
      <c r="BL34" s="343"/>
      <c r="BM34" s="343"/>
      <c r="BN34" s="339"/>
      <c r="BO34" s="339"/>
      <c r="BP34" s="339"/>
      <c r="BQ34" s="339"/>
      <c r="BR34" s="98"/>
      <c r="BS34" s="98"/>
      <c r="BT34" s="98"/>
      <c r="BU34" s="98"/>
      <c r="BV34" s="98"/>
      <c r="BW34" s="528"/>
      <c r="BX34" s="528"/>
      <c r="BY34" s="528"/>
    </row>
    <row r="35" spans="1:77" s="34" customFormat="1" ht="30">
      <c r="B35" s="481"/>
      <c r="C35" s="1140"/>
      <c r="D35" s="140" t="s">
        <v>446</v>
      </c>
      <c r="E35" s="566" t="s">
        <v>35</v>
      </c>
      <c r="F35" s="1149" t="s">
        <v>447</v>
      </c>
      <c r="G35" s="566" t="s">
        <v>448</v>
      </c>
      <c r="H35" s="566" t="s">
        <v>449</v>
      </c>
      <c r="I35" s="566" t="s">
        <v>450</v>
      </c>
      <c r="J35" s="799" t="s">
        <v>451</v>
      </c>
      <c r="K35" s="799" t="s">
        <v>452</v>
      </c>
      <c r="L35" s="800" t="s">
        <v>453</v>
      </c>
      <c r="M35" s="801" t="s">
        <v>454</v>
      </c>
      <c r="N35" s="1150" t="s">
        <v>472</v>
      </c>
      <c r="O35" s="1151"/>
      <c r="P35" s="1151"/>
      <c r="Q35" s="1151" t="str">
        <f t="shared" si="46"/>
        <v/>
      </c>
      <c r="R35" s="1140"/>
      <c r="S35" s="1152" t="s">
        <v>446</v>
      </c>
      <c r="T35" s="566" t="s">
        <v>456</v>
      </c>
      <c r="U35" s="1149" t="s">
        <v>447</v>
      </c>
      <c r="V35" s="566" t="s">
        <v>448</v>
      </c>
      <c r="W35" s="566" t="s">
        <v>449</v>
      </c>
      <c r="X35" s="566" t="s">
        <v>450</v>
      </c>
      <c r="Y35" s="799" t="s">
        <v>451</v>
      </c>
      <c r="Z35" s="799" t="s">
        <v>452</v>
      </c>
      <c r="AA35" s="800" t="s">
        <v>453</v>
      </c>
      <c r="AB35" s="801" t="s">
        <v>454</v>
      </c>
      <c r="AC35" s="1153" t="s">
        <v>472</v>
      </c>
      <c r="AD35" s="1151"/>
      <c r="AE35" s="1151"/>
      <c r="AF35" s="1151" t="str">
        <f t="shared" ref="AF35:AF52" si="99">IF(AB35="","",IF(AB35&lt;8.85,X35,""))</f>
        <v/>
      </c>
      <c r="AG35" s="1140"/>
      <c r="AH35" s="1152" t="s">
        <v>446</v>
      </c>
      <c r="AI35" s="566" t="s">
        <v>456</v>
      </c>
      <c r="AJ35" s="1149" t="s">
        <v>447</v>
      </c>
      <c r="AK35" s="566" t="s">
        <v>448</v>
      </c>
      <c r="AL35" s="566" t="s">
        <v>449</v>
      </c>
      <c r="AM35" s="566" t="s">
        <v>450</v>
      </c>
      <c r="AN35" s="799" t="s">
        <v>451</v>
      </c>
      <c r="AO35" s="799" t="s">
        <v>452</v>
      </c>
      <c r="AP35" s="800" t="s">
        <v>453</v>
      </c>
      <c r="AQ35" s="801" t="s">
        <v>454</v>
      </c>
      <c r="AR35" s="1153" t="s">
        <v>472</v>
      </c>
      <c r="AS35" s="1151"/>
      <c r="AT35" s="1151"/>
      <c r="AU35" s="1151" t="str">
        <f t="shared" ref="AU35:AU52" si="100">IF(AQ35="","",IF(AQ35&lt;8.85,AM35,""))</f>
        <v/>
      </c>
      <c r="AV35" s="1140"/>
      <c r="AW35" s="1152" t="s">
        <v>446</v>
      </c>
      <c r="AX35" s="566" t="s">
        <v>456</v>
      </c>
      <c r="AY35" s="1149" t="s">
        <v>447</v>
      </c>
      <c r="AZ35" s="566" t="s">
        <v>448</v>
      </c>
      <c r="BA35" s="566" t="s">
        <v>449</v>
      </c>
      <c r="BB35" s="566" t="s">
        <v>450</v>
      </c>
      <c r="BC35" s="799" t="s">
        <v>451</v>
      </c>
      <c r="BD35" s="799" t="s">
        <v>452</v>
      </c>
      <c r="BE35" s="800" t="s">
        <v>453</v>
      </c>
      <c r="BF35" s="801" t="s">
        <v>454</v>
      </c>
      <c r="BG35" s="1153" t="s">
        <v>472</v>
      </c>
      <c r="BH35" s="1151"/>
      <c r="BI35" s="1151"/>
      <c r="BJ35" s="1151" t="str">
        <f t="shared" ref="BJ35:BJ52" si="101">IF(BF35="","",IF(BF35&lt;8.85,BB35,""))</f>
        <v/>
      </c>
      <c r="BK35" s="1140"/>
      <c r="BL35" s="1152" t="s">
        <v>446</v>
      </c>
      <c r="BM35" s="566" t="s">
        <v>456</v>
      </c>
      <c r="BN35" s="1149" t="s">
        <v>447</v>
      </c>
      <c r="BO35" s="566" t="s">
        <v>448</v>
      </c>
      <c r="BP35" s="566" t="s">
        <v>449</v>
      </c>
      <c r="BQ35" s="566" t="s">
        <v>450</v>
      </c>
      <c r="BR35" s="799" t="s">
        <v>451</v>
      </c>
      <c r="BS35" s="799" t="s">
        <v>452</v>
      </c>
      <c r="BT35" s="800" t="s">
        <v>453</v>
      </c>
      <c r="BU35" s="801" t="s">
        <v>454</v>
      </c>
      <c r="BV35" s="1153" t="s">
        <v>472</v>
      </c>
      <c r="BW35" s="1151"/>
      <c r="BX35" s="1151"/>
      <c r="BY35" s="1154" t="str">
        <f t="shared" ref="BY35:BY52" si="102">IF(BU35="","",IF(BU35&lt;8.85,BQ35,""))</f>
        <v/>
      </c>
    </row>
    <row r="36" spans="1:77" ht="18.95" customHeight="1">
      <c r="A36" t="s">
        <v>196</v>
      </c>
      <c r="B36" s="389" t="s">
        <v>457</v>
      </c>
      <c r="C36" s="1134"/>
      <c r="D36" s="965" t="str">
        <f t="shared" ref="D36:D52" si="103">$A36</f>
        <v>40E</v>
      </c>
      <c r="E36" s="333" t="str">
        <f>VLOOKUP($A36,'OP Info'!$C$67:$H$101,4,FALSE)</f>
        <v>GTS-120</v>
      </c>
      <c r="F36" s="803">
        <f>VLOOKUP($A36,'OP Info'!$C$67:$H$101,3,FALSE)</f>
        <v>875</v>
      </c>
      <c r="G36" s="356">
        <f>F36*0.0015</f>
        <v>1.3125</v>
      </c>
      <c r="H36" s="358">
        <f>F36*0.0002</f>
        <v>0.17500000000000002</v>
      </c>
      <c r="I36" s="357">
        <f t="shared" ref="I36:I51" si="104">F36*0.001</f>
        <v>0.875</v>
      </c>
      <c r="J36" s="331" t="str">
        <f t="shared" ref="J36:J51" si="105">IF($B36=D$2,"","SKIP")</f>
        <v>SKIP</v>
      </c>
      <c r="K36" s="331" t="str">
        <f t="shared" ref="K36:K51" si="106">IF($B36=D$2,"","SKIP")</f>
        <v>SKIP</v>
      </c>
      <c r="L36" s="91"/>
      <c r="M36" s="392"/>
      <c r="N36" s="578" t="str">
        <f t="shared" ref="N36:N52" si="107">IF(M36&gt;8.84,M36,"")</f>
        <v/>
      </c>
      <c r="O36" s="796" t="str">
        <f t="shared" ref="O36:O51" si="108">IF(J36="","",IF(J36="SKIP","",IF(J36&lt;3,"",G36)))</f>
        <v/>
      </c>
      <c r="P36" s="796" t="str">
        <f t="shared" ref="P36:P51" si="109">IF(K36="","",IF(K36="SKIP","",IF(K36&lt;2,"",H36)))</f>
        <v/>
      </c>
      <c r="Q36" s="796" t="str">
        <f t="shared" si="46"/>
        <v/>
      </c>
      <c r="R36" s="1134"/>
      <c r="S36" s="965" t="str">
        <f t="shared" ref="S36:S52" si="110">$A36</f>
        <v>40E</v>
      </c>
      <c r="T36" s="333" t="str">
        <f t="shared" ref="T36:T52" si="111">$E36</f>
        <v>GTS-120</v>
      </c>
      <c r="U36" s="531">
        <f t="shared" ref="U36:U52" si="112">$F36</f>
        <v>875</v>
      </c>
      <c r="V36" s="356">
        <f>U36*0.0015</f>
        <v>1.3125</v>
      </c>
      <c r="W36" s="358">
        <f>U36*0.0002</f>
        <v>0.17500000000000002</v>
      </c>
      <c r="X36" s="357">
        <f t="shared" ref="X36:X52" si="113">U36*0.001</f>
        <v>0.875</v>
      </c>
      <c r="Y36" s="331" t="str">
        <f t="shared" ref="Y36:Y51" si="114">IF($B36=S$2,"","SKIP")</f>
        <v/>
      </c>
      <c r="Z36" s="331" t="str">
        <f t="shared" ref="Z36:Z51" si="115">IF($B36=S$2,"","SKIP")</f>
        <v/>
      </c>
      <c r="AA36" s="91"/>
      <c r="AB36" s="392"/>
      <c r="AC36" s="578" t="str">
        <f t="shared" ref="AC36:AC52" si="116">IF(AB36&gt;8.84,AB36,"")</f>
        <v/>
      </c>
      <c r="AD36" s="796" t="str">
        <f t="shared" ref="AD36:AD51" si="117">IF(Y36="","",IF(Y36="SKIP","",IF(Y36&lt;3,"",V36)))</f>
        <v/>
      </c>
      <c r="AE36" s="796" t="str">
        <f t="shared" ref="AE36:AE51" si="118">IF(Z36="","",IF(Z36="SKIP","",IF(Z36&lt;2,"",W36)))</f>
        <v/>
      </c>
      <c r="AF36" s="796" t="str">
        <f t="shared" si="99"/>
        <v/>
      </c>
      <c r="AG36" s="1134"/>
      <c r="AH36" s="965" t="str">
        <f t="shared" ref="AH36:AH52" si="119">$A36</f>
        <v>40E</v>
      </c>
      <c r="AI36" s="333" t="str">
        <f t="shared" ref="AI36:AI52" si="120">$E36</f>
        <v>GTS-120</v>
      </c>
      <c r="AJ36" s="531">
        <f t="shared" ref="AJ36:AJ52" si="121">$F36</f>
        <v>875</v>
      </c>
      <c r="AK36" s="356">
        <f>AJ36*0.0015</f>
        <v>1.3125</v>
      </c>
      <c r="AL36" s="358">
        <f>AJ36*0.0002</f>
        <v>0.17500000000000002</v>
      </c>
      <c r="AM36" s="357">
        <f t="shared" ref="AM36:AM52" si="122">AJ36*0.001</f>
        <v>0.875</v>
      </c>
      <c r="AN36" s="331" t="str">
        <f t="shared" ref="AN36:AN51" si="123">IF($B36=AH$2,"","SKIP")</f>
        <v>SKIP</v>
      </c>
      <c r="AO36" s="331" t="str">
        <f t="shared" ref="AO36:AO51" si="124">IF($B36=AH$2,"","SKIP")</f>
        <v>SKIP</v>
      </c>
      <c r="AP36" s="91"/>
      <c r="AQ36" s="392"/>
      <c r="AR36" s="578" t="str">
        <f t="shared" ref="AR36:AR52" si="125">IF(AQ36&gt;8.84,AQ36,"")</f>
        <v/>
      </c>
      <c r="AS36" s="796" t="str">
        <f t="shared" ref="AS36:AS51" si="126">IF(AN36="","",IF(AN36="SKIP","",IF(AN36&lt;3,"",AK36)))</f>
        <v/>
      </c>
      <c r="AT36" s="796" t="str">
        <f t="shared" ref="AT36:AT51" si="127">IF(AO36="","",IF(AO36="SKIP","",IF(AO36&lt;2,"",AL36)))</f>
        <v/>
      </c>
      <c r="AU36" s="796" t="str">
        <f t="shared" si="100"/>
        <v/>
      </c>
      <c r="AV36" s="1134"/>
      <c r="AW36" s="965" t="str">
        <f t="shared" ref="AW36:AW52" si="128">$A36</f>
        <v>40E</v>
      </c>
      <c r="AX36" s="333" t="str">
        <f t="shared" ref="AX36:AX52" si="129">$E36</f>
        <v>GTS-120</v>
      </c>
      <c r="AY36" s="531">
        <f t="shared" ref="AY36:AY52" si="130">$F36</f>
        <v>875</v>
      </c>
      <c r="AZ36" s="356">
        <f>AY36*0.0015</f>
        <v>1.3125</v>
      </c>
      <c r="BA36" s="358">
        <f>AY36*0.0002</f>
        <v>0.17500000000000002</v>
      </c>
      <c r="BB36" s="357">
        <f t="shared" ref="BB36:BB51" si="131">AY36*0.001</f>
        <v>0.875</v>
      </c>
      <c r="BC36" s="331" t="str">
        <f t="shared" ref="BC36:BC51" si="132">IF($B36=AW$2,"","SKIP")</f>
        <v/>
      </c>
      <c r="BD36" s="331" t="str">
        <f t="shared" ref="BD36:BD51" si="133">IF($B36=AW$2,"","SKIP")</f>
        <v/>
      </c>
      <c r="BE36" s="91"/>
      <c r="BF36" s="392"/>
      <c r="BG36" s="578" t="str">
        <f t="shared" ref="BG36:BG52" si="134">IF(BF36&gt;8.84,BF36,"")</f>
        <v/>
      </c>
      <c r="BH36" s="796" t="str">
        <f t="shared" ref="BH36:BH51" si="135">IF(BC36="","",IF(BC36="SKIP","",IF(BC36&lt;3,"",AZ36)))</f>
        <v/>
      </c>
      <c r="BI36" s="796" t="str">
        <f t="shared" ref="BI36:BI51" si="136">IF(BD36="","",IF(BD36="SKIP","",IF(BD36&lt;2,"",BA36)))</f>
        <v/>
      </c>
      <c r="BJ36" s="796" t="str">
        <f t="shared" si="101"/>
        <v/>
      </c>
      <c r="BK36" s="1134"/>
      <c r="BL36" s="965" t="str">
        <f t="shared" ref="BL36:BL52" si="137">$A36</f>
        <v>40E</v>
      </c>
      <c r="BM36" s="333" t="str">
        <f t="shared" ref="BM36:BM52" si="138">$E36</f>
        <v>GTS-120</v>
      </c>
      <c r="BN36" s="531">
        <f t="shared" ref="BN36:BN52" si="139">$F36</f>
        <v>875</v>
      </c>
      <c r="BO36" s="356">
        <f>BN36*0.0015</f>
        <v>1.3125</v>
      </c>
      <c r="BP36" s="358">
        <f>BN36*0.0002</f>
        <v>0.17500000000000002</v>
      </c>
      <c r="BQ36" s="357">
        <f t="shared" ref="BQ36:BQ51" si="140">BN36*0.001</f>
        <v>0.875</v>
      </c>
      <c r="BR36" s="331" t="str">
        <f t="shared" ref="BR36:BR51" si="141">IF($B36=BL$2,"","SKIP")</f>
        <v>SKIP</v>
      </c>
      <c r="BS36" s="331" t="str">
        <f t="shared" ref="BS36:BS51" si="142">IF($B36=BL$2,"","SKIP")</f>
        <v>SKIP</v>
      </c>
      <c r="BT36" s="91"/>
      <c r="BU36" s="392"/>
      <c r="BV36" s="578" t="str">
        <f t="shared" ref="BV36:BV52" si="143">IF(BU36&gt;8.84,BU36,"")</f>
        <v/>
      </c>
      <c r="BW36" s="796" t="str">
        <f t="shared" ref="BW36:BW51" si="144">IF(BR36="","",IF(BR36="SKIP","",IF(BR36&lt;3,"",BO36)))</f>
        <v/>
      </c>
      <c r="BX36" s="796" t="str">
        <f t="shared" ref="BX36:BX51" si="145">IF(BS36="","",IF(BS36="SKIP","",IF(BS36&lt;2,"",BP36)))</f>
        <v/>
      </c>
      <c r="BY36" s="966" t="str">
        <f t="shared" si="102"/>
        <v/>
      </c>
    </row>
    <row r="37" spans="1:77" ht="18.95" customHeight="1">
      <c r="A37" t="s">
        <v>220</v>
      </c>
      <c r="B37" s="389" t="s">
        <v>458</v>
      </c>
      <c r="C37" s="1134"/>
      <c r="D37" s="530" t="str">
        <f t="shared" si="103"/>
        <v>50E</v>
      </c>
      <c r="E37" s="333" t="str">
        <f>VLOOKUP($A37,'OP Info'!$C$67:$H$101,4,FALSE)</f>
        <v>GTS-120</v>
      </c>
      <c r="F37" s="330">
        <f>VLOOKUP($A37,'OP Info'!$C$67:$H$101,3,FALSE)</f>
        <v>875</v>
      </c>
      <c r="G37" s="346">
        <f t="shared" ref="G37:G51" si="146">F37*0.0015</f>
        <v>1.3125</v>
      </c>
      <c r="H37" s="351">
        <f t="shared" ref="H37:H51" si="147">F37*0.0002</f>
        <v>0.17500000000000002</v>
      </c>
      <c r="I37" s="350">
        <f t="shared" si="104"/>
        <v>0.875</v>
      </c>
      <c r="J37" s="331" t="str">
        <f t="shared" si="105"/>
        <v/>
      </c>
      <c r="K37" s="331" t="str">
        <f t="shared" si="106"/>
        <v/>
      </c>
      <c r="L37" s="91"/>
      <c r="M37" s="392"/>
      <c r="N37" s="403" t="str">
        <f t="shared" si="107"/>
        <v/>
      </c>
      <c r="O37" s="532" t="str">
        <f t="shared" si="108"/>
        <v/>
      </c>
      <c r="P37" s="532" t="str">
        <f t="shared" si="109"/>
        <v/>
      </c>
      <c r="Q37" s="532" t="str">
        <f t="shared" si="46"/>
        <v/>
      </c>
      <c r="R37" s="1134"/>
      <c r="S37" s="530" t="str">
        <f t="shared" si="110"/>
        <v>50E</v>
      </c>
      <c r="T37" s="333" t="str">
        <f t="shared" si="111"/>
        <v>GTS-120</v>
      </c>
      <c r="U37" s="531">
        <f t="shared" si="112"/>
        <v>875</v>
      </c>
      <c r="V37" s="346">
        <f t="shared" ref="V37:V52" si="148">U37*0.0015</f>
        <v>1.3125</v>
      </c>
      <c r="W37" s="351">
        <f t="shared" ref="W37:W52" si="149">U37*0.0002</f>
        <v>0.17500000000000002</v>
      </c>
      <c r="X37" s="350">
        <f t="shared" si="113"/>
        <v>0.875</v>
      </c>
      <c r="Y37" s="331" t="str">
        <f t="shared" si="114"/>
        <v>SKIP</v>
      </c>
      <c r="Z37" s="331" t="str">
        <f t="shared" si="115"/>
        <v>SKIP</v>
      </c>
      <c r="AA37" s="91"/>
      <c r="AB37" s="392"/>
      <c r="AC37" s="403" t="str">
        <f t="shared" si="116"/>
        <v/>
      </c>
      <c r="AD37" s="532" t="str">
        <f t="shared" si="117"/>
        <v/>
      </c>
      <c r="AE37" s="532" t="str">
        <f t="shared" si="118"/>
        <v/>
      </c>
      <c r="AF37" s="532" t="str">
        <f t="shared" si="99"/>
        <v/>
      </c>
      <c r="AG37" s="1134"/>
      <c r="AH37" s="530" t="str">
        <f t="shared" si="119"/>
        <v>50E</v>
      </c>
      <c r="AI37" s="333" t="str">
        <f t="shared" si="120"/>
        <v>GTS-120</v>
      </c>
      <c r="AJ37" s="531">
        <f t="shared" si="121"/>
        <v>875</v>
      </c>
      <c r="AK37" s="346">
        <f t="shared" ref="AK37:AK52" si="150">AJ37*0.0015</f>
        <v>1.3125</v>
      </c>
      <c r="AL37" s="351">
        <f t="shared" ref="AL37:AL52" si="151">AJ37*0.0002</f>
        <v>0.17500000000000002</v>
      </c>
      <c r="AM37" s="350">
        <f t="shared" si="122"/>
        <v>0.875</v>
      </c>
      <c r="AN37" s="331" t="str">
        <f t="shared" si="123"/>
        <v/>
      </c>
      <c r="AO37" s="331" t="str">
        <f t="shared" si="124"/>
        <v/>
      </c>
      <c r="AP37" s="91"/>
      <c r="AQ37" s="392"/>
      <c r="AR37" s="403" t="str">
        <f t="shared" si="125"/>
        <v/>
      </c>
      <c r="AS37" s="532" t="str">
        <f t="shared" si="126"/>
        <v/>
      </c>
      <c r="AT37" s="532" t="str">
        <f t="shared" si="127"/>
        <v/>
      </c>
      <c r="AU37" s="532" t="str">
        <f t="shared" si="100"/>
        <v/>
      </c>
      <c r="AV37" s="1134"/>
      <c r="AW37" s="530" t="str">
        <f t="shared" si="128"/>
        <v>50E</v>
      </c>
      <c r="AX37" s="333" t="str">
        <f t="shared" si="129"/>
        <v>GTS-120</v>
      </c>
      <c r="AY37" s="531">
        <f t="shared" si="130"/>
        <v>875</v>
      </c>
      <c r="AZ37" s="346">
        <f t="shared" ref="AZ37:AZ51" si="152">AY37*0.0015</f>
        <v>1.3125</v>
      </c>
      <c r="BA37" s="351">
        <f t="shared" ref="BA37:BA51" si="153">AY37*0.0002</f>
        <v>0.17500000000000002</v>
      </c>
      <c r="BB37" s="350">
        <f t="shared" si="131"/>
        <v>0.875</v>
      </c>
      <c r="BC37" s="331" t="str">
        <f t="shared" si="132"/>
        <v>SKIP</v>
      </c>
      <c r="BD37" s="331" t="str">
        <f t="shared" si="133"/>
        <v>SKIP</v>
      </c>
      <c r="BE37" s="91"/>
      <c r="BF37" s="392"/>
      <c r="BG37" s="403" t="str">
        <f t="shared" si="134"/>
        <v/>
      </c>
      <c r="BH37" s="532" t="str">
        <f t="shared" si="135"/>
        <v/>
      </c>
      <c r="BI37" s="532" t="str">
        <f t="shared" si="136"/>
        <v/>
      </c>
      <c r="BJ37" s="532" t="str">
        <f t="shared" si="101"/>
        <v/>
      </c>
      <c r="BK37" s="1134"/>
      <c r="BL37" s="530" t="str">
        <f t="shared" si="137"/>
        <v>50E</v>
      </c>
      <c r="BM37" s="333" t="str">
        <f t="shared" si="138"/>
        <v>GTS-120</v>
      </c>
      <c r="BN37" s="531">
        <f t="shared" si="139"/>
        <v>875</v>
      </c>
      <c r="BO37" s="346">
        <f t="shared" ref="BO37:BO51" si="154">BN37*0.0015</f>
        <v>1.3125</v>
      </c>
      <c r="BP37" s="351">
        <f t="shared" ref="BP37:BP51" si="155">BN37*0.0002</f>
        <v>0.17500000000000002</v>
      </c>
      <c r="BQ37" s="350">
        <f t="shared" si="140"/>
        <v>0.875</v>
      </c>
      <c r="BR37" s="331" t="str">
        <f t="shared" si="141"/>
        <v/>
      </c>
      <c r="BS37" s="331" t="str">
        <f t="shared" si="142"/>
        <v/>
      </c>
      <c r="BT37" s="91"/>
      <c r="BU37" s="392"/>
      <c r="BV37" s="403" t="str">
        <f t="shared" si="143"/>
        <v/>
      </c>
      <c r="BW37" s="532" t="str">
        <f t="shared" si="144"/>
        <v/>
      </c>
      <c r="BX37" s="532" t="str">
        <f t="shared" si="145"/>
        <v/>
      </c>
      <c r="BY37" s="961" t="str">
        <f t="shared" si="102"/>
        <v/>
      </c>
    </row>
    <row r="38" spans="1:77" ht="18.95" customHeight="1">
      <c r="A38" t="s">
        <v>210</v>
      </c>
      <c r="B38" s="389" t="s">
        <v>458</v>
      </c>
      <c r="C38" s="1134"/>
      <c r="D38" s="530" t="str">
        <f t="shared" si="103"/>
        <v>40D</v>
      </c>
      <c r="E38" s="333" t="str">
        <f>VLOOKUP($A38,'OP Info'!$C$67:$H$101,4,FALSE)</f>
        <v>GTS-120</v>
      </c>
      <c r="F38" s="330">
        <f>VLOOKUP($A38,'OP Info'!$C$67:$H$101,3,FALSE)</f>
        <v>875</v>
      </c>
      <c r="G38" s="346">
        <f t="shared" si="146"/>
        <v>1.3125</v>
      </c>
      <c r="H38" s="351">
        <f t="shared" si="147"/>
        <v>0.17500000000000002</v>
      </c>
      <c r="I38" s="350">
        <f t="shared" si="104"/>
        <v>0.875</v>
      </c>
      <c r="J38" s="331" t="str">
        <f t="shared" si="105"/>
        <v/>
      </c>
      <c r="K38" s="331" t="str">
        <f t="shared" si="106"/>
        <v/>
      </c>
      <c r="L38" s="91"/>
      <c r="M38" s="392"/>
      <c r="N38" s="403" t="str">
        <f t="shared" si="107"/>
        <v/>
      </c>
      <c r="O38" s="532" t="str">
        <f t="shared" si="108"/>
        <v/>
      </c>
      <c r="P38" s="532" t="str">
        <f t="shared" si="109"/>
        <v/>
      </c>
      <c r="Q38" s="532" t="str">
        <f t="shared" si="46"/>
        <v/>
      </c>
      <c r="R38" s="1134"/>
      <c r="S38" s="530" t="str">
        <f t="shared" si="110"/>
        <v>40D</v>
      </c>
      <c r="T38" s="333" t="str">
        <f t="shared" si="111"/>
        <v>GTS-120</v>
      </c>
      <c r="U38" s="531">
        <f t="shared" si="112"/>
        <v>875</v>
      </c>
      <c r="V38" s="346">
        <f t="shared" si="148"/>
        <v>1.3125</v>
      </c>
      <c r="W38" s="351">
        <f t="shared" si="149"/>
        <v>0.17500000000000002</v>
      </c>
      <c r="X38" s="350">
        <f t="shared" si="113"/>
        <v>0.875</v>
      </c>
      <c r="Y38" s="331" t="str">
        <f t="shared" si="114"/>
        <v>SKIP</v>
      </c>
      <c r="Z38" s="331" t="str">
        <f t="shared" si="115"/>
        <v>SKIP</v>
      </c>
      <c r="AA38" s="91"/>
      <c r="AB38" s="392"/>
      <c r="AC38" s="403" t="str">
        <f t="shared" si="116"/>
        <v/>
      </c>
      <c r="AD38" s="532" t="str">
        <f t="shared" si="117"/>
        <v/>
      </c>
      <c r="AE38" s="532" t="str">
        <f t="shared" si="118"/>
        <v/>
      </c>
      <c r="AF38" s="532" t="str">
        <f t="shared" si="99"/>
        <v/>
      </c>
      <c r="AG38" s="1134"/>
      <c r="AH38" s="530" t="str">
        <f t="shared" si="119"/>
        <v>40D</v>
      </c>
      <c r="AI38" s="333" t="str">
        <f t="shared" si="120"/>
        <v>GTS-120</v>
      </c>
      <c r="AJ38" s="531">
        <f t="shared" si="121"/>
        <v>875</v>
      </c>
      <c r="AK38" s="346">
        <f t="shared" si="150"/>
        <v>1.3125</v>
      </c>
      <c r="AL38" s="351">
        <f t="shared" si="151"/>
        <v>0.17500000000000002</v>
      </c>
      <c r="AM38" s="350">
        <f t="shared" si="122"/>
        <v>0.875</v>
      </c>
      <c r="AN38" s="331" t="str">
        <f t="shared" si="123"/>
        <v/>
      </c>
      <c r="AO38" s="331" t="str">
        <f t="shared" si="124"/>
        <v/>
      </c>
      <c r="AP38" s="91"/>
      <c r="AQ38" s="392"/>
      <c r="AR38" s="403" t="str">
        <f t="shared" si="125"/>
        <v/>
      </c>
      <c r="AS38" s="532" t="str">
        <f t="shared" si="126"/>
        <v/>
      </c>
      <c r="AT38" s="532" t="str">
        <f t="shared" si="127"/>
        <v/>
      </c>
      <c r="AU38" s="532" t="str">
        <f t="shared" si="100"/>
        <v/>
      </c>
      <c r="AV38" s="1134"/>
      <c r="AW38" s="530" t="str">
        <f t="shared" si="128"/>
        <v>40D</v>
      </c>
      <c r="AX38" s="333" t="str">
        <f t="shared" si="129"/>
        <v>GTS-120</v>
      </c>
      <c r="AY38" s="531">
        <f t="shared" si="130"/>
        <v>875</v>
      </c>
      <c r="AZ38" s="346">
        <f t="shared" si="152"/>
        <v>1.3125</v>
      </c>
      <c r="BA38" s="351">
        <f t="shared" si="153"/>
        <v>0.17500000000000002</v>
      </c>
      <c r="BB38" s="350">
        <f t="shared" si="131"/>
        <v>0.875</v>
      </c>
      <c r="BC38" s="331" t="str">
        <f t="shared" si="132"/>
        <v>SKIP</v>
      </c>
      <c r="BD38" s="331" t="str">
        <f t="shared" si="133"/>
        <v>SKIP</v>
      </c>
      <c r="BE38" s="91"/>
      <c r="BF38" s="392"/>
      <c r="BG38" s="403" t="str">
        <f t="shared" si="134"/>
        <v/>
      </c>
      <c r="BH38" s="532" t="str">
        <f t="shared" si="135"/>
        <v/>
      </c>
      <c r="BI38" s="532" t="str">
        <f t="shared" si="136"/>
        <v/>
      </c>
      <c r="BJ38" s="532" t="str">
        <f t="shared" si="101"/>
        <v/>
      </c>
      <c r="BK38" s="1134"/>
      <c r="BL38" s="530" t="str">
        <f t="shared" si="137"/>
        <v>40D</v>
      </c>
      <c r="BM38" s="333" t="str">
        <f t="shared" si="138"/>
        <v>GTS-120</v>
      </c>
      <c r="BN38" s="531">
        <f t="shared" si="139"/>
        <v>875</v>
      </c>
      <c r="BO38" s="346">
        <f t="shared" si="154"/>
        <v>1.3125</v>
      </c>
      <c r="BP38" s="351">
        <f t="shared" si="155"/>
        <v>0.17500000000000002</v>
      </c>
      <c r="BQ38" s="350">
        <f t="shared" si="140"/>
        <v>0.875</v>
      </c>
      <c r="BR38" s="331" t="str">
        <f t="shared" si="141"/>
        <v/>
      </c>
      <c r="BS38" s="331" t="str">
        <f t="shared" si="142"/>
        <v/>
      </c>
      <c r="BT38" s="91"/>
      <c r="BU38" s="392"/>
      <c r="BV38" s="403" t="str">
        <f t="shared" si="143"/>
        <v/>
      </c>
      <c r="BW38" s="532" t="str">
        <f t="shared" si="144"/>
        <v/>
      </c>
      <c r="BX38" s="532" t="str">
        <f t="shared" si="145"/>
        <v/>
      </c>
      <c r="BY38" s="961" t="str">
        <f t="shared" si="102"/>
        <v/>
      </c>
    </row>
    <row r="39" spans="1:77" ht="18.95" customHeight="1">
      <c r="A39" t="s">
        <v>212</v>
      </c>
      <c r="B39" s="389" t="s">
        <v>458</v>
      </c>
      <c r="C39" s="1135" t="s">
        <v>171</v>
      </c>
      <c r="D39" s="530" t="str">
        <f t="shared" si="103"/>
        <v>50D</v>
      </c>
      <c r="E39" s="333" t="str">
        <f>VLOOKUP($A39,'OP Info'!$C$67:$H$101,4,FALSE)</f>
        <v>GTS-120</v>
      </c>
      <c r="F39" s="330">
        <f>VLOOKUP($A39,'OP Info'!$C$67:$H$101,3,FALSE)</f>
        <v>875</v>
      </c>
      <c r="G39" s="346">
        <f t="shared" ref="G39" si="156">F39*0.0015</f>
        <v>1.3125</v>
      </c>
      <c r="H39" s="351">
        <f t="shared" ref="H39" si="157">F39*0.0002</f>
        <v>0.17500000000000002</v>
      </c>
      <c r="I39" s="350">
        <f t="shared" ref="I39" si="158">F39*0.001</f>
        <v>0.875</v>
      </c>
      <c r="J39" s="331" t="str">
        <f t="shared" ref="J39" si="159">IF($B39=D$2,"","SKIP")</f>
        <v/>
      </c>
      <c r="K39" s="331" t="str">
        <f t="shared" ref="K39" si="160">IF($B39=D$2,"","SKIP")</f>
        <v/>
      </c>
      <c r="L39" s="91"/>
      <c r="M39" s="392"/>
      <c r="N39" s="403" t="str">
        <f t="shared" ref="N39" si="161">IF(M39&gt;8.84,M39,"")</f>
        <v/>
      </c>
      <c r="O39" s="532" t="str">
        <f t="shared" ref="O39" si="162">IF(J39="","",IF(J39="SKIP","",IF(J39&lt;3,"",G39)))</f>
        <v/>
      </c>
      <c r="P39" s="532" t="str">
        <f t="shared" ref="P39" si="163">IF(K39="","",IF(K39="SKIP","",IF(K39&lt;2,"",H39)))</f>
        <v/>
      </c>
      <c r="Q39" s="532" t="str">
        <f t="shared" ref="Q39" si="164">IF(M39="","",IF(M39&lt;8.85,I39,""))</f>
        <v/>
      </c>
      <c r="R39" s="1135" t="s">
        <v>171</v>
      </c>
      <c r="S39" s="530" t="str">
        <f t="shared" si="110"/>
        <v>50D</v>
      </c>
      <c r="T39" s="333" t="str">
        <f t="shared" si="111"/>
        <v>GTS-120</v>
      </c>
      <c r="U39" s="531">
        <f t="shared" si="112"/>
        <v>875</v>
      </c>
      <c r="V39" s="346">
        <f t="shared" ref="V39" si="165">U39*0.0015</f>
        <v>1.3125</v>
      </c>
      <c r="W39" s="351">
        <f t="shared" ref="W39" si="166">U39*0.0002</f>
        <v>0.17500000000000002</v>
      </c>
      <c r="X39" s="350">
        <f t="shared" ref="X39" si="167">U39*0.001</f>
        <v>0.875</v>
      </c>
      <c r="Y39" s="331" t="str">
        <f t="shared" ref="Y39" si="168">IF($B39=S$2,"","SKIP")</f>
        <v>SKIP</v>
      </c>
      <c r="Z39" s="331" t="str">
        <f t="shared" ref="Z39" si="169">IF($B39=S$2,"","SKIP")</f>
        <v>SKIP</v>
      </c>
      <c r="AA39" s="91"/>
      <c r="AB39" s="392"/>
      <c r="AC39" s="403" t="str">
        <f t="shared" ref="AC39" si="170">IF(AB39&gt;8.84,AB39,"")</f>
        <v/>
      </c>
      <c r="AD39" s="532" t="str">
        <f t="shared" ref="AD39" si="171">IF(Y39="","",IF(Y39="SKIP","",IF(Y39&lt;3,"",V39)))</f>
        <v/>
      </c>
      <c r="AE39" s="532" t="str">
        <f t="shared" ref="AE39" si="172">IF(Z39="","",IF(Z39="SKIP","",IF(Z39&lt;2,"",W39)))</f>
        <v/>
      </c>
      <c r="AF39" s="532" t="str">
        <f t="shared" ref="AF39" si="173">IF(AB39="","",IF(AB39&lt;8.85,X39,""))</f>
        <v/>
      </c>
      <c r="AG39" s="1135" t="s">
        <v>171</v>
      </c>
      <c r="AH39" s="530" t="str">
        <f t="shared" si="119"/>
        <v>50D</v>
      </c>
      <c r="AI39" s="333" t="str">
        <f t="shared" si="120"/>
        <v>GTS-120</v>
      </c>
      <c r="AJ39" s="531">
        <f t="shared" si="121"/>
        <v>875</v>
      </c>
      <c r="AK39" s="346">
        <f t="shared" ref="AK39" si="174">AJ39*0.0015</f>
        <v>1.3125</v>
      </c>
      <c r="AL39" s="351">
        <f t="shared" ref="AL39" si="175">AJ39*0.0002</f>
        <v>0.17500000000000002</v>
      </c>
      <c r="AM39" s="350">
        <f t="shared" ref="AM39" si="176">AJ39*0.001</f>
        <v>0.875</v>
      </c>
      <c r="AN39" s="331" t="str">
        <f t="shared" ref="AN39" si="177">IF($B39=AH$2,"","SKIP")</f>
        <v/>
      </c>
      <c r="AO39" s="331" t="str">
        <f t="shared" ref="AO39" si="178">IF($B39=AH$2,"","SKIP")</f>
        <v/>
      </c>
      <c r="AP39" s="91"/>
      <c r="AQ39" s="392"/>
      <c r="AR39" s="403" t="str">
        <f t="shared" ref="AR39" si="179">IF(AQ39&gt;8.84,AQ39,"")</f>
        <v/>
      </c>
      <c r="AS39" s="532" t="str">
        <f t="shared" ref="AS39" si="180">IF(AN39="","",IF(AN39="SKIP","",IF(AN39&lt;3,"",AK39)))</f>
        <v/>
      </c>
      <c r="AT39" s="532" t="str">
        <f t="shared" ref="AT39" si="181">IF(AO39="","",IF(AO39="SKIP","",IF(AO39&lt;2,"",AL39)))</f>
        <v/>
      </c>
      <c r="AU39" s="532" t="str">
        <f t="shared" ref="AU39" si="182">IF(AQ39="","",IF(AQ39&lt;8.85,AM39,""))</f>
        <v/>
      </c>
      <c r="AV39" s="1135" t="s">
        <v>171</v>
      </c>
      <c r="AW39" s="530" t="str">
        <f t="shared" si="128"/>
        <v>50D</v>
      </c>
      <c r="AX39" s="333" t="str">
        <f t="shared" si="129"/>
        <v>GTS-120</v>
      </c>
      <c r="AY39" s="531">
        <f t="shared" si="130"/>
        <v>875</v>
      </c>
      <c r="AZ39" s="346">
        <f t="shared" ref="AZ39" si="183">AY39*0.0015</f>
        <v>1.3125</v>
      </c>
      <c r="BA39" s="351">
        <f t="shared" ref="BA39" si="184">AY39*0.0002</f>
        <v>0.17500000000000002</v>
      </c>
      <c r="BB39" s="350">
        <f t="shared" ref="BB39" si="185">AY39*0.001</f>
        <v>0.875</v>
      </c>
      <c r="BC39" s="331" t="str">
        <f t="shared" ref="BC39" si="186">IF($B39=AW$2,"","SKIP")</f>
        <v>SKIP</v>
      </c>
      <c r="BD39" s="331" t="str">
        <f t="shared" ref="BD39" si="187">IF($B39=AW$2,"","SKIP")</f>
        <v>SKIP</v>
      </c>
      <c r="BE39" s="91"/>
      <c r="BF39" s="392"/>
      <c r="BG39" s="403" t="str">
        <f t="shared" ref="BG39" si="188">IF(BF39&gt;8.84,BF39,"")</f>
        <v/>
      </c>
      <c r="BH39" s="532" t="str">
        <f t="shared" ref="BH39" si="189">IF(BC39="","",IF(BC39="SKIP","",IF(BC39&lt;3,"",AZ39)))</f>
        <v/>
      </c>
      <c r="BI39" s="532" t="str">
        <f t="shared" ref="BI39" si="190">IF(BD39="","",IF(BD39="SKIP","",IF(BD39&lt;2,"",BA39)))</f>
        <v/>
      </c>
      <c r="BJ39" s="532" t="str">
        <f t="shared" ref="BJ39" si="191">IF(BF39="","",IF(BF39&lt;8.85,BB39,""))</f>
        <v/>
      </c>
      <c r="BK39" s="1135" t="s">
        <v>171</v>
      </c>
      <c r="BL39" s="530" t="str">
        <f t="shared" si="137"/>
        <v>50D</v>
      </c>
      <c r="BM39" s="333" t="str">
        <f t="shared" si="138"/>
        <v>GTS-120</v>
      </c>
      <c r="BN39" s="531">
        <f t="shared" si="139"/>
        <v>875</v>
      </c>
      <c r="BO39" s="346">
        <f t="shared" ref="BO39" si="192">BN39*0.0015</f>
        <v>1.3125</v>
      </c>
      <c r="BP39" s="351">
        <f t="shared" ref="BP39" si="193">BN39*0.0002</f>
        <v>0.17500000000000002</v>
      </c>
      <c r="BQ39" s="350">
        <f t="shared" ref="BQ39" si="194">BN39*0.001</f>
        <v>0.875</v>
      </c>
      <c r="BR39" s="331" t="str">
        <f t="shared" ref="BR39" si="195">IF($B39=BL$2,"","SKIP")</f>
        <v/>
      </c>
      <c r="BS39" s="331" t="str">
        <f t="shared" ref="BS39" si="196">IF($B39=BL$2,"","SKIP")</f>
        <v/>
      </c>
      <c r="BT39" s="91"/>
      <c r="BU39" s="392"/>
      <c r="BV39" s="403" t="str">
        <f t="shared" ref="BV39" si="197">IF(BU39&gt;8.84,BU39,"")</f>
        <v/>
      </c>
      <c r="BW39" s="532" t="str">
        <f t="shared" ref="BW39" si="198">IF(BR39="","",IF(BR39="SKIP","",IF(BR39&lt;3,"",BO39)))</f>
        <v/>
      </c>
      <c r="BX39" s="532" t="str">
        <f t="shared" ref="BX39" si="199">IF(BS39="","",IF(BS39="SKIP","",IF(BS39&lt;2,"",BP39)))</f>
        <v/>
      </c>
      <c r="BY39" s="961" t="str">
        <f t="shared" ref="BY39" si="200">IF(BU39="","",IF(BU39&lt;8.85,BQ39,""))</f>
        <v/>
      </c>
    </row>
    <row r="40" spans="1:77" ht="18.95" customHeight="1">
      <c r="A40" t="s">
        <v>214</v>
      </c>
      <c r="B40" s="389" t="s">
        <v>458</v>
      </c>
      <c r="C40" s="1134"/>
      <c r="D40" s="530" t="str">
        <f t="shared" si="103"/>
        <v>60D</v>
      </c>
      <c r="E40" s="333" t="str">
        <f>VLOOKUP($A40,'OP Info'!$C$67:$H$101,4,FALSE)</f>
        <v>GTS-120</v>
      </c>
      <c r="F40" s="330">
        <f>VLOOKUP($A40,'OP Info'!$C$67:$H$101,3,FALSE)</f>
        <v>875</v>
      </c>
      <c r="G40" s="346">
        <f t="shared" si="146"/>
        <v>1.3125</v>
      </c>
      <c r="H40" s="351">
        <f t="shared" si="147"/>
        <v>0.17500000000000002</v>
      </c>
      <c r="I40" s="350">
        <f t="shared" si="104"/>
        <v>0.875</v>
      </c>
      <c r="J40" s="331" t="str">
        <f t="shared" si="105"/>
        <v/>
      </c>
      <c r="K40" s="331" t="str">
        <f t="shared" si="106"/>
        <v/>
      </c>
      <c r="L40" s="91"/>
      <c r="M40" s="392"/>
      <c r="N40" s="403" t="str">
        <f t="shared" si="107"/>
        <v/>
      </c>
      <c r="O40" s="532" t="str">
        <f t="shared" si="108"/>
        <v/>
      </c>
      <c r="P40" s="532" t="str">
        <f t="shared" si="109"/>
        <v/>
      </c>
      <c r="Q40" s="532" t="str">
        <f t="shared" si="46"/>
        <v/>
      </c>
      <c r="R40" s="1134"/>
      <c r="S40" s="530" t="str">
        <f t="shared" si="110"/>
        <v>60D</v>
      </c>
      <c r="T40" s="333" t="str">
        <f t="shared" si="111"/>
        <v>GTS-120</v>
      </c>
      <c r="U40" s="531">
        <f t="shared" si="112"/>
        <v>875</v>
      </c>
      <c r="V40" s="346">
        <f t="shared" si="148"/>
        <v>1.3125</v>
      </c>
      <c r="W40" s="351">
        <f t="shared" si="149"/>
        <v>0.17500000000000002</v>
      </c>
      <c r="X40" s="350">
        <f t="shared" si="113"/>
        <v>0.875</v>
      </c>
      <c r="Y40" s="331" t="str">
        <f t="shared" si="114"/>
        <v>SKIP</v>
      </c>
      <c r="Z40" s="331" t="str">
        <f t="shared" si="115"/>
        <v>SKIP</v>
      </c>
      <c r="AA40" s="91"/>
      <c r="AB40" s="392"/>
      <c r="AC40" s="403" t="str">
        <f t="shared" si="116"/>
        <v/>
      </c>
      <c r="AD40" s="532" t="str">
        <f t="shared" si="117"/>
        <v/>
      </c>
      <c r="AE40" s="532" t="str">
        <f t="shared" si="118"/>
        <v/>
      </c>
      <c r="AF40" s="532" t="str">
        <f t="shared" si="99"/>
        <v/>
      </c>
      <c r="AG40" s="1134"/>
      <c r="AH40" s="530" t="str">
        <f t="shared" si="119"/>
        <v>60D</v>
      </c>
      <c r="AI40" s="333" t="str">
        <f t="shared" si="120"/>
        <v>GTS-120</v>
      </c>
      <c r="AJ40" s="531">
        <f t="shared" si="121"/>
        <v>875</v>
      </c>
      <c r="AK40" s="346">
        <f t="shared" si="150"/>
        <v>1.3125</v>
      </c>
      <c r="AL40" s="351">
        <f t="shared" si="151"/>
        <v>0.17500000000000002</v>
      </c>
      <c r="AM40" s="350">
        <f t="shared" si="122"/>
        <v>0.875</v>
      </c>
      <c r="AN40" s="331" t="str">
        <f t="shared" si="123"/>
        <v/>
      </c>
      <c r="AO40" s="331" t="str">
        <f t="shared" si="124"/>
        <v/>
      </c>
      <c r="AP40" s="91"/>
      <c r="AQ40" s="392"/>
      <c r="AR40" s="403" t="str">
        <f t="shared" si="125"/>
        <v/>
      </c>
      <c r="AS40" s="532" t="str">
        <f t="shared" si="126"/>
        <v/>
      </c>
      <c r="AT40" s="532" t="str">
        <f t="shared" si="127"/>
        <v/>
      </c>
      <c r="AU40" s="532" t="str">
        <f t="shared" si="100"/>
        <v/>
      </c>
      <c r="AV40" s="1134"/>
      <c r="AW40" s="530" t="str">
        <f t="shared" si="128"/>
        <v>60D</v>
      </c>
      <c r="AX40" s="333" t="str">
        <f t="shared" si="129"/>
        <v>GTS-120</v>
      </c>
      <c r="AY40" s="531">
        <f t="shared" si="130"/>
        <v>875</v>
      </c>
      <c r="AZ40" s="346">
        <f t="shared" si="152"/>
        <v>1.3125</v>
      </c>
      <c r="BA40" s="351">
        <f t="shared" si="153"/>
        <v>0.17500000000000002</v>
      </c>
      <c r="BB40" s="350">
        <f t="shared" si="131"/>
        <v>0.875</v>
      </c>
      <c r="BC40" s="331" t="str">
        <f t="shared" si="132"/>
        <v>SKIP</v>
      </c>
      <c r="BD40" s="331" t="str">
        <f t="shared" si="133"/>
        <v>SKIP</v>
      </c>
      <c r="BE40" s="91"/>
      <c r="BF40" s="392"/>
      <c r="BG40" s="403" t="str">
        <f t="shared" si="134"/>
        <v/>
      </c>
      <c r="BH40" s="532" t="str">
        <f t="shared" si="135"/>
        <v/>
      </c>
      <c r="BI40" s="532" t="str">
        <f t="shared" si="136"/>
        <v/>
      </c>
      <c r="BJ40" s="532" t="str">
        <f t="shared" si="101"/>
        <v/>
      </c>
      <c r="BK40" s="1134"/>
      <c r="BL40" s="530" t="str">
        <f t="shared" si="137"/>
        <v>60D</v>
      </c>
      <c r="BM40" s="333" t="str">
        <f t="shared" si="138"/>
        <v>GTS-120</v>
      </c>
      <c r="BN40" s="531">
        <f t="shared" si="139"/>
        <v>875</v>
      </c>
      <c r="BO40" s="346">
        <f t="shared" si="154"/>
        <v>1.3125</v>
      </c>
      <c r="BP40" s="351">
        <f t="shared" si="155"/>
        <v>0.17500000000000002</v>
      </c>
      <c r="BQ40" s="350">
        <f t="shared" si="140"/>
        <v>0.875</v>
      </c>
      <c r="BR40" s="331" t="str">
        <f t="shared" si="141"/>
        <v/>
      </c>
      <c r="BS40" s="331" t="str">
        <f t="shared" si="142"/>
        <v/>
      </c>
      <c r="BT40" s="91"/>
      <c r="BU40" s="392"/>
      <c r="BV40" s="403" t="str">
        <f t="shared" si="143"/>
        <v/>
      </c>
      <c r="BW40" s="532" t="str">
        <f t="shared" si="144"/>
        <v/>
      </c>
      <c r="BX40" s="532" t="str">
        <f t="shared" si="145"/>
        <v/>
      </c>
      <c r="BY40" s="961" t="str">
        <f t="shared" si="102"/>
        <v/>
      </c>
    </row>
    <row r="41" spans="1:77" ht="18.95" customHeight="1">
      <c r="A41" t="s">
        <v>232</v>
      </c>
      <c r="B41" s="389" t="s">
        <v>458</v>
      </c>
      <c r="C41" s="1134"/>
      <c r="D41" s="530" t="str">
        <f t="shared" si="103"/>
        <v>40G</v>
      </c>
      <c r="E41" s="333" t="str">
        <f>VLOOKUP($A41,'OP Info'!$C$67:$H$101,4,FALSE)</f>
        <v>GTS-120</v>
      </c>
      <c r="F41" s="330">
        <f>VLOOKUP($A41,'OP Info'!$C$67:$H$101,3,FALSE)</f>
        <v>875</v>
      </c>
      <c r="G41" s="346">
        <f t="shared" si="146"/>
        <v>1.3125</v>
      </c>
      <c r="H41" s="351">
        <f t="shared" si="147"/>
        <v>0.17500000000000002</v>
      </c>
      <c r="I41" s="350">
        <f t="shared" si="104"/>
        <v>0.875</v>
      </c>
      <c r="J41" s="331" t="str">
        <f t="shared" si="105"/>
        <v/>
      </c>
      <c r="K41" s="331" t="str">
        <f t="shared" si="106"/>
        <v/>
      </c>
      <c r="L41" s="91"/>
      <c r="M41" s="392"/>
      <c r="N41" s="403" t="str">
        <f t="shared" si="107"/>
        <v/>
      </c>
      <c r="O41" s="532" t="str">
        <f t="shared" si="108"/>
        <v/>
      </c>
      <c r="P41" s="532" t="str">
        <f t="shared" si="109"/>
        <v/>
      </c>
      <c r="Q41" s="532" t="str">
        <f t="shared" si="46"/>
        <v/>
      </c>
      <c r="R41" s="1134"/>
      <c r="S41" s="530" t="str">
        <f t="shared" si="110"/>
        <v>40G</v>
      </c>
      <c r="T41" s="333" t="str">
        <f t="shared" si="111"/>
        <v>GTS-120</v>
      </c>
      <c r="U41" s="531">
        <f t="shared" si="112"/>
        <v>875</v>
      </c>
      <c r="V41" s="346">
        <f t="shared" si="148"/>
        <v>1.3125</v>
      </c>
      <c r="W41" s="351">
        <f t="shared" si="149"/>
        <v>0.17500000000000002</v>
      </c>
      <c r="X41" s="350">
        <f t="shared" si="113"/>
        <v>0.875</v>
      </c>
      <c r="Y41" s="331" t="str">
        <f t="shared" si="114"/>
        <v>SKIP</v>
      </c>
      <c r="Z41" s="331" t="str">
        <f t="shared" si="115"/>
        <v>SKIP</v>
      </c>
      <c r="AA41" s="91"/>
      <c r="AB41" s="392"/>
      <c r="AC41" s="403" t="str">
        <f t="shared" si="116"/>
        <v/>
      </c>
      <c r="AD41" s="532" t="str">
        <f t="shared" si="117"/>
        <v/>
      </c>
      <c r="AE41" s="532" t="str">
        <f t="shared" si="118"/>
        <v/>
      </c>
      <c r="AF41" s="532" t="str">
        <f t="shared" si="99"/>
        <v/>
      </c>
      <c r="AG41" s="1134"/>
      <c r="AH41" s="530" t="str">
        <f t="shared" si="119"/>
        <v>40G</v>
      </c>
      <c r="AI41" s="333" t="str">
        <f t="shared" si="120"/>
        <v>GTS-120</v>
      </c>
      <c r="AJ41" s="531">
        <f t="shared" si="121"/>
        <v>875</v>
      </c>
      <c r="AK41" s="346">
        <f t="shared" si="150"/>
        <v>1.3125</v>
      </c>
      <c r="AL41" s="351">
        <f t="shared" si="151"/>
        <v>0.17500000000000002</v>
      </c>
      <c r="AM41" s="350">
        <f t="shared" si="122"/>
        <v>0.875</v>
      </c>
      <c r="AN41" s="331" t="str">
        <f t="shared" si="123"/>
        <v/>
      </c>
      <c r="AO41" s="331" t="str">
        <f t="shared" si="124"/>
        <v/>
      </c>
      <c r="AP41" s="91"/>
      <c r="AQ41" s="392"/>
      <c r="AR41" s="403" t="str">
        <f t="shared" si="125"/>
        <v/>
      </c>
      <c r="AS41" s="532" t="str">
        <f t="shared" si="126"/>
        <v/>
      </c>
      <c r="AT41" s="532" t="str">
        <f t="shared" si="127"/>
        <v/>
      </c>
      <c r="AU41" s="532" t="str">
        <f t="shared" si="100"/>
        <v/>
      </c>
      <c r="AV41" s="1134"/>
      <c r="AW41" s="530" t="str">
        <f t="shared" si="128"/>
        <v>40G</v>
      </c>
      <c r="AX41" s="333" t="str">
        <f t="shared" si="129"/>
        <v>GTS-120</v>
      </c>
      <c r="AY41" s="531">
        <f t="shared" si="130"/>
        <v>875</v>
      </c>
      <c r="AZ41" s="346">
        <f t="shared" si="152"/>
        <v>1.3125</v>
      </c>
      <c r="BA41" s="351">
        <f t="shared" si="153"/>
        <v>0.17500000000000002</v>
      </c>
      <c r="BB41" s="350">
        <f t="shared" si="131"/>
        <v>0.875</v>
      </c>
      <c r="BC41" s="331" t="str">
        <f t="shared" si="132"/>
        <v>SKIP</v>
      </c>
      <c r="BD41" s="331" t="str">
        <f t="shared" si="133"/>
        <v>SKIP</v>
      </c>
      <c r="BE41" s="91"/>
      <c r="BF41" s="392"/>
      <c r="BG41" s="403" t="str">
        <f t="shared" si="134"/>
        <v/>
      </c>
      <c r="BH41" s="532" t="str">
        <f t="shared" si="135"/>
        <v/>
      </c>
      <c r="BI41" s="532" t="str">
        <f t="shared" si="136"/>
        <v/>
      </c>
      <c r="BJ41" s="532" t="str">
        <f t="shared" si="101"/>
        <v/>
      </c>
      <c r="BK41" s="1134"/>
      <c r="BL41" s="530" t="str">
        <f t="shared" si="137"/>
        <v>40G</v>
      </c>
      <c r="BM41" s="333" t="str">
        <f t="shared" si="138"/>
        <v>GTS-120</v>
      </c>
      <c r="BN41" s="531">
        <f t="shared" si="139"/>
        <v>875</v>
      </c>
      <c r="BO41" s="346">
        <f t="shared" si="154"/>
        <v>1.3125</v>
      </c>
      <c r="BP41" s="351">
        <f t="shared" si="155"/>
        <v>0.17500000000000002</v>
      </c>
      <c r="BQ41" s="350">
        <f t="shared" si="140"/>
        <v>0.875</v>
      </c>
      <c r="BR41" s="331" t="str">
        <f t="shared" si="141"/>
        <v/>
      </c>
      <c r="BS41" s="331" t="str">
        <f t="shared" si="142"/>
        <v/>
      </c>
      <c r="BT41" s="91"/>
      <c r="BU41" s="392"/>
      <c r="BV41" s="403" t="str">
        <f t="shared" si="143"/>
        <v/>
      </c>
      <c r="BW41" s="532" t="str">
        <f t="shared" si="144"/>
        <v/>
      </c>
      <c r="BX41" s="532" t="str">
        <f t="shared" si="145"/>
        <v/>
      </c>
      <c r="BY41" s="961" t="str">
        <f t="shared" si="102"/>
        <v/>
      </c>
    </row>
    <row r="42" spans="1:77" ht="18.95" customHeight="1">
      <c r="A42" t="s">
        <v>234</v>
      </c>
      <c r="B42" s="389" t="s">
        <v>458</v>
      </c>
      <c r="C42" s="1134"/>
      <c r="D42" s="530" t="str">
        <f t="shared" si="103"/>
        <v>50G</v>
      </c>
      <c r="E42" s="333" t="str">
        <f>VLOOKUP($A42,'OP Info'!$C$67:$H$101,4,FALSE)</f>
        <v>GTS-120</v>
      </c>
      <c r="F42" s="330">
        <f>VLOOKUP($A42,'OP Info'!$C$67:$H$101,3,FALSE)</f>
        <v>875</v>
      </c>
      <c r="G42" s="346">
        <f t="shared" si="146"/>
        <v>1.3125</v>
      </c>
      <c r="H42" s="351">
        <f t="shared" si="147"/>
        <v>0.17500000000000002</v>
      </c>
      <c r="I42" s="350">
        <f t="shared" si="104"/>
        <v>0.875</v>
      </c>
      <c r="J42" s="331" t="str">
        <f t="shared" si="105"/>
        <v/>
      </c>
      <c r="K42" s="331" t="str">
        <f t="shared" si="106"/>
        <v/>
      </c>
      <c r="L42" s="91"/>
      <c r="M42" s="392"/>
      <c r="N42" s="403" t="str">
        <f t="shared" si="107"/>
        <v/>
      </c>
      <c r="O42" s="532" t="str">
        <f t="shared" si="108"/>
        <v/>
      </c>
      <c r="P42" s="532" t="str">
        <f t="shared" si="109"/>
        <v/>
      </c>
      <c r="Q42" s="532" t="str">
        <f t="shared" si="46"/>
        <v/>
      </c>
      <c r="R42" s="1134"/>
      <c r="S42" s="530" t="str">
        <f t="shared" si="110"/>
        <v>50G</v>
      </c>
      <c r="T42" s="333" t="str">
        <f t="shared" si="111"/>
        <v>GTS-120</v>
      </c>
      <c r="U42" s="531">
        <f t="shared" si="112"/>
        <v>875</v>
      </c>
      <c r="V42" s="346">
        <f t="shared" si="148"/>
        <v>1.3125</v>
      </c>
      <c r="W42" s="351">
        <f t="shared" si="149"/>
        <v>0.17500000000000002</v>
      </c>
      <c r="X42" s="350">
        <f t="shared" si="113"/>
        <v>0.875</v>
      </c>
      <c r="Y42" s="331" t="str">
        <f t="shared" si="114"/>
        <v>SKIP</v>
      </c>
      <c r="Z42" s="331" t="str">
        <f t="shared" si="115"/>
        <v>SKIP</v>
      </c>
      <c r="AA42" s="91"/>
      <c r="AB42" s="392"/>
      <c r="AC42" s="403" t="str">
        <f t="shared" si="116"/>
        <v/>
      </c>
      <c r="AD42" s="532" t="str">
        <f t="shared" si="117"/>
        <v/>
      </c>
      <c r="AE42" s="532" t="str">
        <f t="shared" si="118"/>
        <v/>
      </c>
      <c r="AF42" s="532" t="str">
        <f t="shared" si="99"/>
        <v/>
      </c>
      <c r="AG42" s="1134"/>
      <c r="AH42" s="530" t="str">
        <f t="shared" si="119"/>
        <v>50G</v>
      </c>
      <c r="AI42" s="333" t="str">
        <f t="shared" si="120"/>
        <v>GTS-120</v>
      </c>
      <c r="AJ42" s="531">
        <f t="shared" si="121"/>
        <v>875</v>
      </c>
      <c r="AK42" s="346">
        <f t="shared" si="150"/>
        <v>1.3125</v>
      </c>
      <c r="AL42" s="351">
        <f t="shared" si="151"/>
        <v>0.17500000000000002</v>
      </c>
      <c r="AM42" s="350">
        <f t="shared" si="122"/>
        <v>0.875</v>
      </c>
      <c r="AN42" s="331" t="str">
        <f t="shared" si="123"/>
        <v/>
      </c>
      <c r="AO42" s="331" t="str">
        <f t="shared" si="124"/>
        <v/>
      </c>
      <c r="AP42" s="91"/>
      <c r="AQ42" s="392"/>
      <c r="AR42" s="403" t="str">
        <f t="shared" si="125"/>
        <v/>
      </c>
      <c r="AS42" s="532" t="str">
        <f t="shared" si="126"/>
        <v/>
      </c>
      <c r="AT42" s="532" t="str">
        <f t="shared" si="127"/>
        <v/>
      </c>
      <c r="AU42" s="532" t="str">
        <f t="shared" si="100"/>
        <v/>
      </c>
      <c r="AV42" s="1134"/>
      <c r="AW42" s="530" t="str">
        <f t="shared" si="128"/>
        <v>50G</v>
      </c>
      <c r="AX42" s="333" t="str">
        <f t="shared" si="129"/>
        <v>GTS-120</v>
      </c>
      <c r="AY42" s="531">
        <f t="shared" si="130"/>
        <v>875</v>
      </c>
      <c r="AZ42" s="346">
        <f t="shared" si="152"/>
        <v>1.3125</v>
      </c>
      <c r="BA42" s="351">
        <f t="shared" si="153"/>
        <v>0.17500000000000002</v>
      </c>
      <c r="BB42" s="350">
        <f t="shared" si="131"/>
        <v>0.875</v>
      </c>
      <c r="BC42" s="331" t="str">
        <f t="shared" si="132"/>
        <v>SKIP</v>
      </c>
      <c r="BD42" s="331" t="str">
        <f t="shared" si="133"/>
        <v>SKIP</v>
      </c>
      <c r="BE42" s="91"/>
      <c r="BF42" s="392"/>
      <c r="BG42" s="403" t="str">
        <f t="shared" si="134"/>
        <v/>
      </c>
      <c r="BH42" s="532" t="str">
        <f t="shared" si="135"/>
        <v/>
      </c>
      <c r="BI42" s="532" t="str">
        <f t="shared" si="136"/>
        <v/>
      </c>
      <c r="BJ42" s="532" t="str">
        <f t="shared" si="101"/>
        <v/>
      </c>
      <c r="BK42" s="1134"/>
      <c r="BL42" s="530" t="str">
        <f t="shared" si="137"/>
        <v>50G</v>
      </c>
      <c r="BM42" s="333" t="str">
        <f t="shared" si="138"/>
        <v>GTS-120</v>
      </c>
      <c r="BN42" s="531">
        <f t="shared" si="139"/>
        <v>875</v>
      </c>
      <c r="BO42" s="346">
        <f t="shared" si="154"/>
        <v>1.3125</v>
      </c>
      <c r="BP42" s="351">
        <f t="shared" si="155"/>
        <v>0.17500000000000002</v>
      </c>
      <c r="BQ42" s="350">
        <f t="shared" si="140"/>
        <v>0.875</v>
      </c>
      <c r="BR42" s="331" t="str">
        <f t="shared" si="141"/>
        <v/>
      </c>
      <c r="BS42" s="331" t="str">
        <f t="shared" si="142"/>
        <v/>
      </c>
      <c r="BT42" s="91"/>
      <c r="BU42" s="392"/>
      <c r="BV42" s="403" t="str">
        <f t="shared" si="143"/>
        <v/>
      </c>
      <c r="BW42" s="532" t="str">
        <f t="shared" si="144"/>
        <v/>
      </c>
      <c r="BX42" s="532" t="str">
        <f t="shared" si="145"/>
        <v/>
      </c>
      <c r="BY42" s="961" t="str">
        <f t="shared" si="102"/>
        <v/>
      </c>
    </row>
    <row r="43" spans="1:77" ht="18.95" customHeight="1">
      <c r="A43" t="s">
        <v>224</v>
      </c>
      <c r="B43" s="389" t="s">
        <v>458</v>
      </c>
      <c r="C43" s="1134"/>
      <c r="D43" s="530" t="str">
        <f t="shared" si="103"/>
        <v>40F</v>
      </c>
      <c r="E43" s="333" t="str">
        <f>VLOOKUP($A43,'OP Info'!$C$67:$H$101,4,FALSE)</f>
        <v>GTS-120</v>
      </c>
      <c r="F43" s="330">
        <f>VLOOKUP($A43,'OP Info'!$C$67:$H$101,3,FALSE)</f>
        <v>875</v>
      </c>
      <c r="G43" s="346">
        <f t="shared" si="146"/>
        <v>1.3125</v>
      </c>
      <c r="H43" s="351">
        <f t="shared" si="147"/>
        <v>0.17500000000000002</v>
      </c>
      <c r="I43" s="350">
        <f t="shared" si="104"/>
        <v>0.875</v>
      </c>
      <c r="J43" s="331" t="str">
        <f t="shared" si="105"/>
        <v/>
      </c>
      <c r="K43" s="331" t="str">
        <f t="shared" si="106"/>
        <v/>
      </c>
      <c r="L43" s="91"/>
      <c r="M43" s="392"/>
      <c r="N43" s="403" t="str">
        <f t="shared" si="107"/>
        <v/>
      </c>
      <c r="O43" s="532" t="str">
        <f t="shared" si="108"/>
        <v/>
      </c>
      <c r="P43" s="532" t="str">
        <f t="shared" si="109"/>
        <v/>
      </c>
      <c r="Q43" s="532" t="str">
        <f t="shared" si="46"/>
        <v/>
      </c>
      <c r="R43" s="1134"/>
      <c r="S43" s="530" t="str">
        <f t="shared" si="110"/>
        <v>40F</v>
      </c>
      <c r="T43" s="333" t="str">
        <f t="shared" si="111"/>
        <v>GTS-120</v>
      </c>
      <c r="U43" s="531">
        <f t="shared" si="112"/>
        <v>875</v>
      </c>
      <c r="V43" s="346">
        <f t="shared" si="148"/>
        <v>1.3125</v>
      </c>
      <c r="W43" s="351">
        <f t="shared" si="149"/>
        <v>0.17500000000000002</v>
      </c>
      <c r="X43" s="350">
        <f t="shared" si="113"/>
        <v>0.875</v>
      </c>
      <c r="Y43" s="331" t="str">
        <f t="shared" si="114"/>
        <v>SKIP</v>
      </c>
      <c r="Z43" s="331" t="str">
        <f t="shared" si="115"/>
        <v>SKIP</v>
      </c>
      <c r="AA43" s="91"/>
      <c r="AB43" s="392"/>
      <c r="AC43" s="403" t="str">
        <f t="shared" si="116"/>
        <v/>
      </c>
      <c r="AD43" s="532" t="str">
        <f t="shared" si="117"/>
        <v/>
      </c>
      <c r="AE43" s="532" t="str">
        <f t="shared" si="118"/>
        <v/>
      </c>
      <c r="AF43" s="532" t="str">
        <f t="shared" si="99"/>
        <v/>
      </c>
      <c r="AG43" s="1134"/>
      <c r="AH43" s="530" t="str">
        <f t="shared" si="119"/>
        <v>40F</v>
      </c>
      <c r="AI43" s="333" t="str">
        <f t="shared" si="120"/>
        <v>GTS-120</v>
      </c>
      <c r="AJ43" s="531">
        <f t="shared" si="121"/>
        <v>875</v>
      </c>
      <c r="AK43" s="346">
        <f t="shared" si="150"/>
        <v>1.3125</v>
      </c>
      <c r="AL43" s="351">
        <f t="shared" si="151"/>
        <v>0.17500000000000002</v>
      </c>
      <c r="AM43" s="350">
        <f t="shared" si="122"/>
        <v>0.875</v>
      </c>
      <c r="AN43" s="331" t="str">
        <f t="shared" si="123"/>
        <v/>
      </c>
      <c r="AO43" s="331" t="str">
        <f t="shared" si="124"/>
        <v/>
      </c>
      <c r="AP43" s="91"/>
      <c r="AQ43" s="392"/>
      <c r="AR43" s="403" t="str">
        <f t="shared" si="125"/>
        <v/>
      </c>
      <c r="AS43" s="532" t="str">
        <f t="shared" si="126"/>
        <v/>
      </c>
      <c r="AT43" s="532" t="str">
        <f t="shared" si="127"/>
        <v/>
      </c>
      <c r="AU43" s="532" t="str">
        <f t="shared" si="100"/>
        <v/>
      </c>
      <c r="AV43" s="1134"/>
      <c r="AW43" s="530" t="str">
        <f t="shared" si="128"/>
        <v>40F</v>
      </c>
      <c r="AX43" s="333" t="str">
        <f t="shared" si="129"/>
        <v>GTS-120</v>
      </c>
      <c r="AY43" s="531">
        <f t="shared" si="130"/>
        <v>875</v>
      </c>
      <c r="AZ43" s="346">
        <f t="shared" si="152"/>
        <v>1.3125</v>
      </c>
      <c r="BA43" s="351">
        <f t="shared" si="153"/>
        <v>0.17500000000000002</v>
      </c>
      <c r="BB43" s="350">
        <f t="shared" si="131"/>
        <v>0.875</v>
      </c>
      <c r="BC43" s="331" t="str">
        <f t="shared" si="132"/>
        <v>SKIP</v>
      </c>
      <c r="BD43" s="331" t="str">
        <f t="shared" si="133"/>
        <v>SKIP</v>
      </c>
      <c r="BE43" s="91"/>
      <c r="BF43" s="392"/>
      <c r="BG43" s="403" t="str">
        <f t="shared" si="134"/>
        <v/>
      </c>
      <c r="BH43" s="532" t="str">
        <f t="shared" si="135"/>
        <v/>
      </c>
      <c r="BI43" s="532" t="str">
        <f t="shared" si="136"/>
        <v/>
      </c>
      <c r="BJ43" s="532" t="str">
        <f t="shared" si="101"/>
        <v/>
      </c>
      <c r="BK43" s="1134"/>
      <c r="BL43" s="530" t="str">
        <f t="shared" si="137"/>
        <v>40F</v>
      </c>
      <c r="BM43" s="333" t="str">
        <f t="shared" si="138"/>
        <v>GTS-120</v>
      </c>
      <c r="BN43" s="531">
        <f t="shared" si="139"/>
        <v>875</v>
      </c>
      <c r="BO43" s="346">
        <f t="shared" si="154"/>
        <v>1.3125</v>
      </c>
      <c r="BP43" s="351">
        <f t="shared" si="155"/>
        <v>0.17500000000000002</v>
      </c>
      <c r="BQ43" s="350">
        <f t="shared" si="140"/>
        <v>0.875</v>
      </c>
      <c r="BR43" s="331" t="str">
        <f t="shared" si="141"/>
        <v/>
      </c>
      <c r="BS43" s="331" t="str">
        <f t="shared" si="142"/>
        <v/>
      </c>
      <c r="BT43" s="91"/>
      <c r="BU43" s="392"/>
      <c r="BV43" s="403" t="str">
        <f t="shared" si="143"/>
        <v/>
      </c>
      <c r="BW43" s="532" t="str">
        <f t="shared" si="144"/>
        <v/>
      </c>
      <c r="BX43" s="532" t="str">
        <f t="shared" si="145"/>
        <v/>
      </c>
      <c r="BY43" s="961" t="str">
        <f t="shared" si="102"/>
        <v/>
      </c>
    </row>
    <row r="44" spans="1:77" ht="18.95" customHeight="1">
      <c r="A44" t="s">
        <v>226</v>
      </c>
      <c r="B44" s="389" t="s">
        <v>458</v>
      </c>
      <c r="C44" s="1135" t="s">
        <v>171</v>
      </c>
      <c r="D44" s="530" t="str">
        <f t="shared" si="103"/>
        <v>50F</v>
      </c>
      <c r="E44" s="333" t="str">
        <f>VLOOKUP($A44,'OP Info'!$C$67:$H$101,4,FALSE)</f>
        <v>GTS-120</v>
      </c>
      <c r="F44" s="330">
        <f>VLOOKUP($A44,'OP Info'!$C$67:$H$101,3,FALSE)</f>
        <v>875</v>
      </c>
      <c r="G44" s="346">
        <f t="shared" si="146"/>
        <v>1.3125</v>
      </c>
      <c r="H44" s="351">
        <f t="shared" si="147"/>
        <v>0.17500000000000002</v>
      </c>
      <c r="I44" s="350">
        <f t="shared" si="104"/>
        <v>0.875</v>
      </c>
      <c r="J44" s="331" t="str">
        <f t="shared" si="105"/>
        <v/>
      </c>
      <c r="K44" s="331" t="str">
        <f t="shared" si="106"/>
        <v/>
      </c>
      <c r="L44" s="91"/>
      <c r="M44" s="392"/>
      <c r="N44" s="403" t="str">
        <f t="shared" si="107"/>
        <v/>
      </c>
      <c r="O44" s="532" t="str">
        <f t="shared" si="108"/>
        <v/>
      </c>
      <c r="P44" s="532" t="str">
        <f t="shared" si="109"/>
        <v/>
      </c>
      <c r="Q44" s="532" t="str">
        <f t="shared" si="46"/>
        <v/>
      </c>
      <c r="R44" s="1135" t="s">
        <v>171</v>
      </c>
      <c r="S44" s="530" t="str">
        <f t="shared" si="110"/>
        <v>50F</v>
      </c>
      <c r="T44" s="333" t="str">
        <f t="shared" si="111"/>
        <v>GTS-120</v>
      </c>
      <c r="U44" s="531">
        <f t="shared" si="112"/>
        <v>875</v>
      </c>
      <c r="V44" s="346">
        <f t="shared" si="148"/>
        <v>1.3125</v>
      </c>
      <c r="W44" s="351">
        <f t="shared" si="149"/>
        <v>0.17500000000000002</v>
      </c>
      <c r="X44" s="350">
        <f t="shared" si="113"/>
        <v>0.875</v>
      </c>
      <c r="Y44" s="331" t="str">
        <f t="shared" si="114"/>
        <v>SKIP</v>
      </c>
      <c r="Z44" s="331" t="str">
        <f t="shared" si="115"/>
        <v>SKIP</v>
      </c>
      <c r="AA44" s="91"/>
      <c r="AB44" s="392"/>
      <c r="AC44" s="403" t="str">
        <f t="shared" si="116"/>
        <v/>
      </c>
      <c r="AD44" s="532" t="str">
        <f t="shared" si="117"/>
        <v/>
      </c>
      <c r="AE44" s="532" t="str">
        <f t="shared" si="118"/>
        <v/>
      </c>
      <c r="AF44" s="532" t="str">
        <f t="shared" si="99"/>
        <v/>
      </c>
      <c r="AG44" s="1135" t="s">
        <v>171</v>
      </c>
      <c r="AH44" s="530" t="str">
        <f t="shared" si="119"/>
        <v>50F</v>
      </c>
      <c r="AI44" s="333" t="str">
        <f t="shared" si="120"/>
        <v>GTS-120</v>
      </c>
      <c r="AJ44" s="531">
        <f t="shared" si="121"/>
        <v>875</v>
      </c>
      <c r="AK44" s="346">
        <f t="shared" si="150"/>
        <v>1.3125</v>
      </c>
      <c r="AL44" s="351">
        <f t="shared" si="151"/>
        <v>0.17500000000000002</v>
      </c>
      <c r="AM44" s="350">
        <f t="shared" si="122"/>
        <v>0.875</v>
      </c>
      <c r="AN44" s="331" t="str">
        <f t="shared" si="123"/>
        <v/>
      </c>
      <c r="AO44" s="331" t="str">
        <f t="shared" si="124"/>
        <v/>
      </c>
      <c r="AP44" s="91"/>
      <c r="AQ44" s="392"/>
      <c r="AR44" s="403" t="str">
        <f t="shared" si="125"/>
        <v/>
      </c>
      <c r="AS44" s="532" t="str">
        <f t="shared" si="126"/>
        <v/>
      </c>
      <c r="AT44" s="532" t="str">
        <f t="shared" si="127"/>
        <v/>
      </c>
      <c r="AU44" s="532" t="str">
        <f t="shared" si="100"/>
        <v/>
      </c>
      <c r="AV44" s="1135" t="s">
        <v>171</v>
      </c>
      <c r="AW44" s="530" t="str">
        <f t="shared" si="128"/>
        <v>50F</v>
      </c>
      <c r="AX44" s="333" t="str">
        <f t="shared" si="129"/>
        <v>GTS-120</v>
      </c>
      <c r="AY44" s="531">
        <f t="shared" si="130"/>
        <v>875</v>
      </c>
      <c r="AZ44" s="346">
        <f t="shared" si="152"/>
        <v>1.3125</v>
      </c>
      <c r="BA44" s="351">
        <f t="shared" si="153"/>
        <v>0.17500000000000002</v>
      </c>
      <c r="BB44" s="350">
        <f t="shared" si="131"/>
        <v>0.875</v>
      </c>
      <c r="BC44" s="331" t="str">
        <f t="shared" si="132"/>
        <v>SKIP</v>
      </c>
      <c r="BD44" s="331" t="str">
        <f t="shared" si="133"/>
        <v>SKIP</v>
      </c>
      <c r="BE44" s="91"/>
      <c r="BF44" s="392"/>
      <c r="BG44" s="403" t="str">
        <f t="shared" si="134"/>
        <v/>
      </c>
      <c r="BH44" s="532" t="str">
        <f t="shared" si="135"/>
        <v/>
      </c>
      <c r="BI44" s="532" t="str">
        <f t="shared" si="136"/>
        <v/>
      </c>
      <c r="BJ44" s="532" t="str">
        <f t="shared" si="101"/>
        <v/>
      </c>
      <c r="BK44" s="1135" t="s">
        <v>171</v>
      </c>
      <c r="BL44" s="530" t="str">
        <f t="shared" si="137"/>
        <v>50F</v>
      </c>
      <c r="BM44" s="333" t="str">
        <f t="shared" si="138"/>
        <v>GTS-120</v>
      </c>
      <c r="BN44" s="531">
        <f t="shared" si="139"/>
        <v>875</v>
      </c>
      <c r="BO44" s="346">
        <f t="shared" si="154"/>
        <v>1.3125</v>
      </c>
      <c r="BP44" s="351">
        <f t="shared" si="155"/>
        <v>0.17500000000000002</v>
      </c>
      <c r="BQ44" s="350">
        <f t="shared" si="140"/>
        <v>0.875</v>
      </c>
      <c r="BR44" s="331" t="str">
        <f t="shared" si="141"/>
        <v/>
      </c>
      <c r="BS44" s="331" t="str">
        <f t="shared" si="142"/>
        <v/>
      </c>
      <c r="BT44" s="91"/>
      <c r="BU44" s="392"/>
      <c r="BV44" s="403" t="str">
        <f t="shared" si="143"/>
        <v/>
      </c>
      <c r="BW44" s="532" t="str">
        <f t="shared" si="144"/>
        <v/>
      </c>
      <c r="BX44" s="532" t="str">
        <f t="shared" si="145"/>
        <v/>
      </c>
      <c r="BY44" s="961" t="str">
        <f t="shared" si="102"/>
        <v/>
      </c>
    </row>
    <row r="45" spans="1:77" ht="18.95" customHeight="1">
      <c r="A45" t="s">
        <v>228</v>
      </c>
      <c r="B45" s="389" t="s">
        <v>458</v>
      </c>
      <c r="C45" s="1134"/>
      <c r="D45" s="530" t="str">
        <f t="shared" si="103"/>
        <v>60F</v>
      </c>
      <c r="E45" s="333" t="str">
        <f>VLOOKUP($A45,'OP Info'!$C$67:$H$101,4,FALSE)</f>
        <v>GTS-120</v>
      </c>
      <c r="F45" s="330">
        <f>VLOOKUP($A45,'OP Info'!$C$67:$H$101,3,FALSE)</f>
        <v>875</v>
      </c>
      <c r="G45" s="346">
        <f t="shared" si="146"/>
        <v>1.3125</v>
      </c>
      <c r="H45" s="351">
        <f t="shared" si="147"/>
        <v>0.17500000000000002</v>
      </c>
      <c r="I45" s="350">
        <f t="shared" si="104"/>
        <v>0.875</v>
      </c>
      <c r="J45" s="331" t="str">
        <f t="shared" si="105"/>
        <v/>
      </c>
      <c r="K45" s="331" t="str">
        <f t="shared" si="106"/>
        <v/>
      </c>
      <c r="L45" s="91"/>
      <c r="M45" s="392"/>
      <c r="N45" s="403" t="str">
        <f t="shared" si="107"/>
        <v/>
      </c>
      <c r="O45" s="532" t="str">
        <f t="shared" si="108"/>
        <v/>
      </c>
      <c r="P45" s="532" t="str">
        <f t="shared" si="109"/>
        <v/>
      </c>
      <c r="Q45" s="532" t="str">
        <f t="shared" si="46"/>
        <v/>
      </c>
      <c r="R45" s="1134"/>
      <c r="S45" s="530" t="str">
        <f t="shared" si="110"/>
        <v>60F</v>
      </c>
      <c r="T45" s="333" t="str">
        <f t="shared" si="111"/>
        <v>GTS-120</v>
      </c>
      <c r="U45" s="531">
        <f t="shared" si="112"/>
        <v>875</v>
      </c>
      <c r="V45" s="346">
        <f t="shared" si="148"/>
        <v>1.3125</v>
      </c>
      <c r="W45" s="351">
        <f t="shared" si="149"/>
        <v>0.17500000000000002</v>
      </c>
      <c r="X45" s="350">
        <f t="shared" si="113"/>
        <v>0.875</v>
      </c>
      <c r="Y45" s="331" t="str">
        <f t="shared" si="114"/>
        <v>SKIP</v>
      </c>
      <c r="Z45" s="331" t="str">
        <f t="shared" si="115"/>
        <v>SKIP</v>
      </c>
      <c r="AA45" s="91"/>
      <c r="AB45" s="392"/>
      <c r="AC45" s="403" t="str">
        <f t="shared" si="116"/>
        <v/>
      </c>
      <c r="AD45" s="532" t="str">
        <f t="shared" si="117"/>
        <v/>
      </c>
      <c r="AE45" s="532" t="str">
        <f t="shared" si="118"/>
        <v/>
      </c>
      <c r="AF45" s="532" t="str">
        <f t="shared" si="99"/>
        <v/>
      </c>
      <c r="AG45" s="1134"/>
      <c r="AH45" s="530" t="str">
        <f t="shared" si="119"/>
        <v>60F</v>
      </c>
      <c r="AI45" s="333" t="str">
        <f t="shared" si="120"/>
        <v>GTS-120</v>
      </c>
      <c r="AJ45" s="531">
        <f t="shared" si="121"/>
        <v>875</v>
      </c>
      <c r="AK45" s="346">
        <f t="shared" si="150"/>
        <v>1.3125</v>
      </c>
      <c r="AL45" s="351">
        <f t="shared" si="151"/>
        <v>0.17500000000000002</v>
      </c>
      <c r="AM45" s="350">
        <f t="shared" si="122"/>
        <v>0.875</v>
      </c>
      <c r="AN45" s="331" t="str">
        <f t="shared" si="123"/>
        <v/>
      </c>
      <c r="AO45" s="331" t="str">
        <f t="shared" si="124"/>
        <v/>
      </c>
      <c r="AP45" s="91"/>
      <c r="AQ45" s="392"/>
      <c r="AR45" s="403" t="str">
        <f t="shared" si="125"/>
        <v/>
      </c>
      <c r="AS45" s="532" t="str">
        <f t="shared" si="126"/>
        <v/>
      </c>
      <c r="AT45" s="532" t="str">
        <f t="shared" si="127"/>
        <v/>
      </c>
      <c r="AU45" s="532" t="str">
        <f t="shared" si="100"/>
        <v/>
      </c>
      <c r="AV45" s="1134"/>
      <c r="AW45" s="530" t="str">
        <f t="shared" si="128"/>
        <v>60F</v>
      </c>
      <c r="AX45" s="333" t="str">
        <f t="shared" si="129"/>
        <v>GTS-120</v>
      </c>
      <c r="AY45" s="531">
        <f t="shared" si="130"/>
        <v>875</v>
      </c>
      <c r="AZ45" s="346">
        <f t="shared" si="152"/>
        <v>1.3125</v>
      </c>
      <c r="BA45" s="351">
        <f t="shared" si="153"/>
        <v>0.17500000000000002</v>
      </c>
      <c r="BB45" s="350">
        <f t="shared" si="131"/>
        <v>0.875</v>
      </c>
      <c r="BC45" s="331" t="str">
        <f t="shared" si="132"/>
        <v>SKIP</v>
      </c>
      <c r="BD45" s="331" t="str">
        <f t="shared" si="133"/>
        <v>SKIP</v>
      </c>
      <c r="BE45" s="91"/>
      <c r="BF45" s="392"/>
      <c r="BG45" s="403" t="str">
        <f t="shared" si="134"/>
        <v/>
      </c>
      <c r="BH45" s="532" t="str">
        <f t="shared" si="135"/>
        <v/>
      </c>
      <c r="BI45" s="532" t="str">
        <f t="shared" si="136"/>
        <v/>
      </c>
      <c r="BJ45" s="532" t="str">
        <f t="shared" si="101"/>
        <v/>
      </c>
      <c r="BK45" s="1134"/>
      <c r="BL45" s="530" t="str">
        <f t="shared" si="137"/>
        <v>60F</v>
      </c>
      <c r="BM45" s="333" t="str">
        <f t="shared" si="138"/>
        <v>GTS-120</v>
      </c>
      <c r="BN45" s="531">
        <f t="shared" si="139"/>
        <v>875</v>
      </c>
      <c r="BO45" s="346">
        <f t="shared" si="154"/>
        <v>1.3125</v>
      </c>
      <c r="BP45" s="351">
        <f t="shared" si="155"/>
        <v>0.17500000000000002</v>
      </c>
      <c r="BQ45" s="350">
        <f t="shared" si="140"/>
        <v>0.875</v>
      </c>
      <c r="BR45" s="331" t="str">
        <f t="shared" si="141"/>
        <v/>
      </c>
      <c r="BS45" s="331" t="str">
        <f t="shared" si="142"/>
        <v/>
      </c>
      <c r="BT45" s="91"/>
      <c r="BU45" s="392"/>
      <c r="BV45" s="403" t="str">
        <f t="shared" si="143"/>
        <v/>
      </c>
      <c r="BW45" s="532" t="str">
        <f t="shared" si="144"/>
        <v/>
      </c>
      <c r="BX45" s="532" t="str">
        <f t="shared" si="145"/>
        <v/>
      </c>
      <c r="BY45" s="961" t="str">
        <f t="shared" si="102"/>
        <v/>
      </c>
    </row>
    <row r="46" spans="1:77" ht="18.95" customHeight="1">
      <c r="A46" t="s">
        <v>198</v>
      </c>
      <c r="B46" s="389" t="s">
        <v>457</v>
      </c>
      <c r="C46" s="1134"/>
      <c r="D46" s="530" t="str">
        <f t="shared" si="103"/>
        <v>10F</v>
      </c>
      <c r="E46" s="333" t="str">
        <f>VLOOKUP($A46,'OP Info'!$C$67:$H$101,4,FALSE)</f>
        <v>GTS-120</v>
      </c>
      <c r="F46" s="330">
        <f>VLOOKUP($A46,'OP Info'!$C$67:$H$101,3,FALSE)</f>
        <v>590</v>
      </c>
      <c r="G46" s="346">
        <f t="shared" si="146"/>
        <v>0.88500000000000001</v>
      </c>
      <c r="H46" s="351">
        <f t="shared" si="147"/>
        <v>0.11800000000000001</v>
      </c>
      <c r="I46" s="350">
        <f t="shared" si="104"/>
        <v>0.59</v>
      </c>
      <c r="J46" s="331" t="str">
        <f t="shared" si="105"/>
        <v>SKIP</v>
      </c>
      <c r="K46" s="331" t="str">
        <f t="shared" si="106"/>
        <v>SKIP</v>
      </c>
      <c r="L46" s="91"/>
      <c r="M46" s="392"/>
      <c r="N46" s="403" t="str">
        <f t="shared" si="107"/>
        <v/>
      </c>
      <c r="O46" s="532" t="str">
        <f t="shared" si="108"/>
        <v/>
      </c>
      <c r="P46" s="532" t="str">
        <f t="shared" si="109"/>
        <v/>
      </c>
      <c r="Q46" s="532" t="str">
        <f t="shared" si="46"/>
        <v/>
      </c>
      <c r="R46" s="1134"/>
      <c r="S46" s="530" t="str">
        <f t="shared" si="110"/>
        <v>10F</v>
      </c>
      <c r="T46" s="333" t="str">
        <f t="shared" si="111"/>
        <v>GTS-120</v>
      </c>
      <c r="U46" s="531">
        <f t="shared" si="112"/>
        <v>590</v>
      </c>
      <c r="V46" s="346">
        <f t="shared" si="148"/>
        <v>0.88500000000000001</v>
      </c>
      <c r="W46" s="351">
        <f t="shared" si="149"/>
        <v>0.11800000000000001</v>
      </c>
      <c r="X46" s="350">
        <f t="shared" si="113"/>
        <v>0.59</v>
      </c>
      <c r="Y46" s="331" t="str">
        <f t="shared" si="114"/>
        <v/>
      </c>
      <c r="Z46" s="331" t="str">
        <f t="shared" si="115"/>
        <v/>
      </c>
      <c r="AA46" s="91"/>
      <c r="AB46" s="392"/>
      <c r="AC46" s="403" t="str">
        <f t="shared" si="116"/>
        <v/>
      </c>
      <c r="AD46" s="532" t="str">
        <f t="shared" si="117"/>
        <v/>
      </c>
      <c r="AE46" s="532" t="str">
        <f t="shared" si="118"/>
        <v/>
      </c>
      <c r="AF46" s="532" t="str">
        <f t="shared" si="99"/>
        <v/>
      </c>
      <c r="AG46" s="1134"/>
      <c r="AH46" s="530" t="str">
        <f t="shared" si="119"/>
        <v>10F</v>
      </c>
      <c r="AI46" s="333" t="str">
        <f t="shared" si="120"/>
        <v>GTS-120</v>
      </c>
      <c r="AJ46" s="531">
        <f t="shared" si="121"/>
        <v>590</v>
      </c>
      <c r="AK46" s="346">
        <f t="shared" si="150"/>
        <v>0.88500000000000001</v>
      </c>
      <c r="AL46" s="351">
        <f t="shared" si="151"/>
        <v>0.11800000000000001</v>
      </c>
      <c r="AM46" s="350">
        <f t="shared" si="122"/>
        <v>0.59</v>
      </c>
      <c r="AN46" s="331" t="str">
        <f t="shared" si="123"/>
        <v>SKIP</v>
      </c>
      <c r="AO46" s="331" t="str">
        <f t="shared" si="124"/>
        <v>SKIP</v>
      </c>
      <c r="AP46" s="91"/>
      <c r="AQ46" s="392"/>
      <c r="AR46" s="403" t="str">
        <f t="shared" si="125"/>
        <v/>
      </c>
      <c r="AS46" s="532" t="str">
        <f t="shared" si="126"/>
        <v/>
      </c>
      <c r="AT46" s="532" t="str">
        <f t="shared" si="127"/>
        <v/>
      </c>
      <c r="AU46" s="532" t="str">
        <f t="shared" si="100"/>
        <v/>
      </c>
      <c r="AV46" s="1134"/>
      <c r="AW46" s="530" t="str">
        <f t="shared" si="128"/>
        <v>10F</v>
      </c>
      <c r="AX46" s="333" t="str">
        <f t="shared" si="129"/>
        <v>GTS-120</v>
      </c>
      <c r="AY46" s="531">
        <f t="shared" si="130"/>
        <v>590</v>
      </c>
      <c r="AZ46" s="346">
        <f t="shared" si="152"/>
        <v>0.88500000000000001</v>
      </c>
      <c r="BA46" s="351">
        <f t="shared" si="153"/>
        <v>0.11800000000000001</v>
      </c>
      <c r="BB46" s="350">
        <f t="shared" si="131"/>
        <v>0.59</v>
      </c>
      <c r="BC46" s="331" t="str">
        <f t="shared" si="132"/>
        <v/>
      </c>
      <c r="BD46" s="331" t="str">
        <f t="shared" si="133"/>
        <v/>
      </c>
      <c r="BE46" s="91"/>
      <c r="BF46" s="392"/>
      <c r="BG46" s="403" t="str">
        <f t="shared" si="134"/>
        <v/>
      </c>
      <c r="BH46" s="532" t="str">
        <f t="shared" si="135"/>
        <v/>
      </c>
      <c r="BI46" s="532" t="str">
        <f t="shared" si="136"/>
        <v/>
      </c>
      <c r="BJ46" s="532" t="str">
        <f t="shared" si="101"/>
        <v/>
      </c>
      <c r="BK46" s="1134"/>
      <c r="BL46" s="530" t="str">
        <f t="shared" si="137"/>
        <v>10F</v>
      </c>
      <c r="BM46" s="333" t="str">
        <f t="shared" si="138"/>
        <v>GTS-120</v>
      </c>
      <c r="BN46" s="531">
        <f t="shared" si="139"/>
        <v>590</v>
      </c>
      <c r="BO46" s="346">
        <f t="shared" si="154"/>
        <v>0.88500000000000001</v>
      </c>
      <c r="BP46" s="351">
        <f t="shared" si="155"/>
        <v>0.11800000000000001</v>
      </c>
      <c r="BQ46" s="350">
        <f t="shared" si="140"/>
        <v>0.59</v>
      </c>
      <c r="BR46" s="331" t="str">
        <f t="shared" si="141"/>
        <v>SKIP</v>
      </c>
      <c r="BS46" s="331" t="str">
        <f t="shared" si="142"/>
        <v>SKIP</v>
      </c>
      <c r="BT46" s="91"/>
      <c r="BU46" s="392"/>
      <c r="BV46" s="403" t="str">
        <f t="shared" si="143"/>
        <v/>
      </c>
      <c r="BW46" s="532" t="str">
        <f t="shared" si="144"/>
        <v/>
      </c>
      <c r="BX46" s="532" t="str">
        <f t="shared" si="145"/>
        <v/>
      </c>
      <c r="BY46" s="961" t="str">
        <f t="shared" si="102"/>
        <v/>
      </c>
    </row>
    <row r="47" spans="1:77" ht="18.95" customHeight="1">
      <c r="A47" t="s">
        <v>201</v>
      </c>
      <c r="B47" s="389" t="s">
        <v>457</v>
      </c>
      <c r="C47" s="1134"/>
      <c r="D47" s="530" t="str">
        <f t="shared" si="103"/>
        <v>20F</v>
      </c>
      <c r="E47" s="333" t="str">
        <f>VLOOKUP($A47,'OP Info'!$C$67:$H$101,4,FALSE)</f>
        <v>GTS-120</v>
      </c>
      <c r="F47" s="330">
        <f>VLOOKUP($A47,'OP Info'!$C$67:$H$101,3,FALSE)</f>
        <v>875</v>
      </c>
      <c r="G47" s="346">
        <f t="shared" si="146"/>
        <v>1.3125</v>
      </c>
      <c r="H47" s="351">
        <f t="shared" si="147"/>
        <v>0.17500000000000002</v>
      </c>
      <c r="I47" s="350">
        <f t="shared" si="104"/>
        <v>0.875</v>
      </c>
      <c r="J47" s="331" t="str">
        <f t="shared" si="105"/>
        <v>SKIP</v>
      </c>
      <c r="K47" s="331" t="str">
        <f t="shared" si="106"/>
        <v>SKIP</v>
      </c>
      <c r="L47" s="91"/>
      <c r="M47" s="392"/>
      <c r="N47" s="403" t="str">
        <f t="shared" si="107"/>
        <v/>
      </c>
      <c r="O47" s="532" t="str">
        <f t="shared" si="108"/>
        <v/>
      </c>
      <c r="P47" s="532" t="str">
        <f t="shared" si="109"/>
        <v/>
      </c>
      <c r="Q47" s="532" t="str">
        <f t="shared" si="46"/>
        <v/>
      </c>
      <c r="R47" s="1134"/>
      <c r="S47" s="530" t="str">
        <f t="shared" si="110"/>
        <v>20F</v>
      </c>
      <c r="T47" s="333" t="str">
        <f t="shared" si="111"/>
        <v>GTS-120</v>
      </c>
      <c r="U47" s="531">
        <f t="shared" si="112"/>
        <v>875</v>
      </c>
      <c r="V47" s="346">
        <f t="shared" si="148"/>
        <v>1.3125</v>
      </c>
      <c r="W47" s="351">
        <f t="shared" si="149"/>
        <v>0.17500000000000002</v>
      </c>
      <c r="X47" s="350">
        <f t="shared" si="113"/>
        <v>0.875</v>
      </c>
      <c r="Y47" s="331" t="str">
        <f t="shared" si="114"/>
        <v/>
      </c>
      <c r="Z47" s="331" t="str">
        <f t="shared" si="115"/>
        <v/>
      </c>
      <c r="AA47" s="91"/>
      <c r="AB47" s="392"/>
      <c r="AC47" s="403" t="str">
        <f t="shared" si="116"/>
        <v/>
      </c>
      <c r="AD47" s="532" t="str">
        <f t="shared" si="117"/>
        <v/>
      </c>
      <c r="AE47" s="532" t="str">
        <f t="shared" si="118"/>
        <v/>
      </c>
      <c r="AF47" s="532" t="str">
        <f t="shared" si="99"/>
        <v/>
      </c>
      <c r="AG47" s="1134"/>
      <c r="AH47" s="530" t="str">
        <f t="shared" si="119"/>
        <v>20F</v>
      </c>
      <c r="AI47" s="333" t="str">
        <f t="shared" si="120"/>
        <v>GTS-120</v>
      </c>
      <c r="AJ47" s="531">
        <f t="shared" si="121"/>
        <v>875</v>
      </c>
      <c r="AK47" s="346">
        <f t="shared" si="150"/>
        <v>1.3125</v>
      </c>
      <c r="AL47" s="351">
        <f t="shared" si="151"/>
        <v>0.17500000000000002</v>
      </c>
      <c r="AM47" s="350">
        <f t="shared" si="122"/>
        <v>0.875</v>
      </c>
      <c r="AN47" s="331" t="str">
        <f t="shared" si="123"/>
        <v>SKIP</v>
      </c>
      <c r="AO47" s="331" t="str">
        <f t="shared" si="124"/>
        <v>SKIP</v>
      </c>
      <c r="AP47" s="91"/>
      <c r="AQ47" s="392"/>
      <c r="AR47" s="403" t="str">
        <f t="shared" si="125"/>
        <v/>
      </c>
      <c r="AS47" s="532" t="str">
        <f t="shared" si="126"/>
        <v/>
      </c>
      <c r="AT47" s="532" t="str">
        <f t="shared" si="127"/>
        <v/>
      </c>
      <c r="AU47" s="532" t="str">
        <f t="shared" si="100"/>
        <v/>
      </c>
      <c r="AV47" s="1134"/>
      <c r="AW47" s="530" t="str">
        <f t="shared" si="128"/>
        <v>20F</v>
      </c>
      <c r="AX47" s="333" t="str">
        <f t="shared" si="129"/>
        <v>GTS-120</v>
      </c>
      <c r="AY47" s="531">
        <f t="shared" si="130"/>
        <v>875</v>
      </c>
      <c r="AZ47" s="346">
        <f t="shared" si="152"/>
        <v>1.3125</v>
      </c>
      <c r="BA47" s="351">
        <f t="shared" si="153"/>
        <v>0.17500000000000002</v>
      </c>
      <c r="BB47" s="350">
        <f t="shared" si="131"/>
        <v>0.875</v>
      </c>
      <c r="BC47" s="331" t="str">
        <f t="shared" si="132"/>
        <v/>
      </c>
      <c r="BD47" s="331" t="str">
        <f t="shared" si="133"/>
        <v/>
      </c>
      <c r="BE47" s="91"/>
      <c r="BF47" s="392"/>
      <c r="BG47" s="403" t="str">
        <f t="shared" si="134"/>
        <v/>
      </c>
      <c r="BH47" s="532" t="str">
        <f t="shared" si="135"/>
        <v/>
      </c>
      <c r="BI47" s="532" t="str">
        <f t="shared" si="136"/>
        <v/>
      </c>
      <c r="BJ47" s="532" t="str">
        <f t="shared" si="101"/>
        <v/>
      </c>
      <c r="BK47" s="1134"/>
      <c r="BL47" s="530" t="str">
        <f t="shared" si="137"/>
        <v>20F</v>
      </c>
      <c r="BM47" s="333" t="str">
        <f t="shared" si="138"/>
        <v>GTS-120</v>
      </c>
      <c r="BN47" s="531">
        <f t="shared" si="139"/>
        <v>875</v>
      </c>
      <c r="BO47" s="346">
        <f t="shared" si="154"/>
        <v>1.3125</v>
      </c>
      <c r="BP47" s="351">
        <f t="shared" si="155"/>
        <v>0.17500000000000002</v>
      </c>
      <c r="BQ47" s="350">
        <f t="shared" si="140"/>
        <v>0.875</v>
      </c>
      <c r="BR47" s="331" t="str">
        <f t="shared" si="141"/>
        <v>SKIP</v>
      </c>
      <c r="BS47" s="331" t="str">
        <f t="shared" si="142"/>
        <v>SKIP</v>
      </c>
      <c r="BT47" s="91"/>
      <c r="BU47" s="392"/>
      <c r="BV47" s="403" t="str">
        <f t="shared" si="143"/>
        <v/>
      </c>
      <c r="BW47" s="532" t="str">
        <f t="shared" si="144"/>
        <v/>
      </c>
      <c r="BX47" s="532" t="str">
        <f t="shared" si="145"/>
        <v/>
      </c>
      <c r="BY47" s="961" t="str">
        <f t="shared" si="102"/>
        <v/>
      </c>
    </row>
    <row r="48" spans="1:77" ht="18.95" customHeight="1">
      <c r="A48" t="s">
        <v>204</v>
      </c>
      <c r="B48" s="389" t="s">
        <v>457</v>
      </c>
      <c r="C48" s="1134"/>
      <c r="D48" s="530" t="str">
        <f t="shared" si="103"/>
        <v>10G</v>
      </c>
      <c r="E48" s="333" t="str">
        <f>VLOOKUP($A48,'OP Info'!$C$67:$H$101,4,FALSE)</f>
        <v>GTS-120</v>
      </c>
      <c r="F48" s="330">
        <f>VLOOKUP($A48,'OP Info'!$C$67:$H$101,3,FALSE)</f>
        <v>590</v>
      </c>
      <c r="G48" s="346">
        <f t="shared" si="146"/>
        <v>0.88500000000000001</v>
      </c>
      <c r="H48" s="351">
        <f t="shared" si="147"/>
        <v>0.11800000000000001</v>
      </c>
      <c r="I48" s="350">
        <f t="shared" si="104"/>
        <v>0.59</v>
      </c>
      <c r="J48" s="331" t="str">
        <f t="shared" si="105"/>
        <v>SKIP</v>
      </c>
      <c r="K48" s="331" t="str">
        <f t="shared" si="106"/>
        <v>SKIP</v>
      </c>
      <c r="L48" s="91"/>
      <c r="M48" s="392"/>
      <c r="N48" s="403" t="str">
        <f t="shared" si="107"/>
        <v/>
      </c>
      <c r="O48" s="532" t="str">
        <f t="shared" si="108"/>
        <v/>
      </c>
      <c r="P48" s="532" t="str">
        <f t="shared" si="109"/>
        <v/>
      </c>
      <c r="Q48" s="532" t="str">
        <f t="shared" si="46"/>
        <v/>
      </c>
      <c r="R48" s="1134"/>
      <c r="S48" s="530" t="str">
        <f t="shared" si="110"/>
        <v>10G</v>
      </c>
      <c r="T48" s="333" t="str">
        <f t="shared" si="111"/>
        <v>GTS-120</v>
      </c>
      <c r="U48" s="531">
        <f t="shared" si="112"/>
        <v>590</v>
      </c>
      <c r="V48" s="346">
        <f t="shared" si="148"/>
        <v>0.88500000000000001</v>
      </c>
      <c r="W48" s="351">
        <f t="shared" si="149"/>
        <v>0.11800000000000001</v>
      </c>
      <c r="X48" s="350">
        <f t="shared" si="113"/>
        <v>0.59</v>
      </c>
      <c r="Y48" s="331" t="str">
        <f t="shared" si="114"/>
        <v/>
      </c>
      <c r="Z48" s="331" t="str">
        <f t="shared" si="115"/>
        <v/>
      </c>
      <c r="AA48" s="91"/>
      <c r="AB48" s="392"/>
      <c r="AC48" s="403" t="str">
        <f t="shared" si="116"/>
        <v/>
      </c>
      <c r="AD48" s="532" t="str">
        <f t="shared" si="117"/>
        <v/>
      </c>
      <c r="AE48" s="532" t="str">
        <f t="shared" si="118"/>
        <v/>
      </c>
      <c r="AF48" s="532" t="str">
        <f t="shared" si="99"/>
        <v/>
      </c>
      <c r="AG48" s="1134"/>
      <c r="AH48" s="530" t="str">
        <f t="shared" si="119"/>
        <v>10G</v>
      </c>
      <c r="AI48" s="333" t="str">
        <f t="shared" si="120"/>
        <v>GTS-120</v>
      </c>
      <c r="AJ48" s="531">
        <f t="shared" si="121"/>
        <v>590</v>
      </c>
      <c r="AK48" s="346">
        <f t="shared" si="150"/>
        <v>0.88500000000000001</v>
      </c>
      <c r="AL48" s="351">
        <f t="shared" si="151"/>
        <v>0.11800000000000001</v>
      </c>
      <c r="AM48" s="350">
        <f t="shared" si="122"/>
        <v>0.59</v>
      </c>
      <c r="AN48" s="331" t="str">
        <f t="shared" si="123"/>
        <v>SKIP</v>
      </c>
      <c r="AO48" s="331" t="str">
        <f t="shared" si="124"/>
        <v>SKIP</v>
      </c>
      <c r="AP48" s="91"/>
      <c r="AQ48" s="392"/>
      <c r="AR48" s="403" t="str">
        <f t="shared" si="125"/>
        <v/>
      </c>
      <c r="AS48" s="532" t="str">
        <f t="shared" si="126"/>
        <v/>
      </c>
      <c r="AT48" s="532" t="str">
        <f t="shared" si="127"/>
        <v/>
      </c>
      <c r="AU48" s="532" t="str">
        <f t="shared" si="100"/>
        <v/>
      </c>
      <c r="AV48" s="1134"/>
      <c r="AW48" s="530" t="str">
        <f t="shared" si="128"/>
        <v>10G</v>
      </c>
      <c r="AX48" s="333" t="str">
        <f t="shared" si="129"/>
        <v>GTS-120</v>
      </c>
      <c r="AY48" s="531">
        <f t="shared" si="130"/>
        <v>590</v>
      </c>
      <c r="AZ48" s="346">
        <f t="shared" si="152"/>
        <v>0.88500000000000001</v>
      </c>
      <c r="BA48" s="351">
        <f t="shared" si="153"/>
        <v>0.11800000000000001</v>
      </c>
      <c r="BB48" s="350">
        <f t="shared" si="131"/>
        <v>0.59</v>
      </c>
      <c r="BC48" s="331" t="str">
        <f t="shared" si="132"/>
        <v/>
      </c>
      <c r="BD48" s="331" t="str">
        <f t="shared" si="133"/>
        <v/>
      </c>
      <c r="BE48" s="91"/>
      <c r="BF48" s="392"/>
      <c r="BG48" s="403" t="str">
        <f t="shared" si="134"/>
        <v/>
      </c>
      <c r="BH48" s="532" t="str">
        <f t="shared" si="135"/>
        <v/>
      </c>
      <c r="BI48" s="532" t="str">
        <f t="shared" si="136"/>
        <v/>
      </c>
      <c r="BJ48" s="532" t="str">
        <f t="shared" si="101"/>
        <v/>
      </c>
      <c r="BK48" s="1134"/>
      <c r="BL48" s="530" t="str">
        <f t="shared" si="137"/>
        <v>10G</v>
      </c>
      <c r="BM48" s="333" t="str">
        <f t="shared" si="138"/>
        <v>GTS-120</v>
      </c>
      <c r="BN48" s="531">
        <f t="shared" si="139"/>
        <v>590</v>
      </c>
      <c r="BO48" s="346">
        <f t="shared" si="154"/>
        <v>0.88500000000000001</v>
      </c>
      <c r="BP48" s="351">
        <f t="shared" si="155"/>
        <v>0.11800000000000001</v>
      </c>
      <c r="BQ48" s="350">
        <f t="shared" si="140"/>
        <v>0.59</v>
      </c>
      <c r="BR48" s="331" t="str">
        <f t="shared" si="141"/>
        <v>SKIP</v>
      </c>
      <c r="BS48" s="331" t="str">
        <f t="shared" si="142"/>
        <v>SKIP</v>
      </c>
      <c r="BT48" s="91"/>
      <c r="BU48" s="392"/>
      <c r="BV48" s="403" t="str">
        <f t="shared" si="143"/>
        <v/>
      </c>
      <c r="BW48" s="532" t="str">
        <f t="shared" si="144"/>
        <v/>
      </c>
      <c r="BX48" s="532" t="str">
        <f t="shared" si="145"/>
        <v/>
      </c>
      <c r="BY48" s="961" t="str">
        <f t="shared" si="102"/>
        <v/>
      </c>
    </row>
    <row r="49" spans="1:77" ht="18.95" customHeight="1">
      <c r="A49" t="s">
        <v>207</v>
      </c>
      <c r="B49" s="389" t="s">
        <v>457</v>
      </c>
      <c r="C49" s="1135" t="s">
        <v>171</v>
      </c>
      <c r="D49" s="530" t="str">
        <f t="shared" si="103"/>
        <v>20G</v>
      </c>
      <c r="E49" s="333" t="str">
        <f>VLOOKUP($A49,'OP Info'!$C$67:$H$101,4,FALSE)</f>
        <v>GTS-120</v>
      </c>
      <c r="F49" s="330">
        <f>VLOOKUP($A49,'OP Info'!$C$67:$H$101,3,FALSE)</f>
        <v>875</v>
      </c>
      <c r="G49" s="346">
        <f t="shared" si="146"/>
        <v>1.3125</v>
      </c>
      <c r="H49" s="351">
        <f t="shared" si="147"/>
        <v>0.17500000000000002</v>
      </c>
      <c r="I49" s="350">
        <f t="shared" si="104"/>
        <v>0.875</v>
      </c>
      <c r="J49" s="331" t="str">
        <f t="shared" si="105"/>
        <v>SKIP</v>
      </c>
      <c r="K49" s="331" t="str">
        <f t="shared" si="106"/>
        <v>SKIP</v>
      </c>
      <c r="L49" s="91"/>
      <c r="M49" s="392"/>
      <c r="N49" s="403" t="str">
        <f t="shared" si="107"/>
        <v/>
      </c>
      <c r="O49" s="532" t="str">
        <f t="shared" si="108"/>
        <v/>
      </c>
      <c r="P49" s="532" t="str">
        <f t="shared" si="109"/>
        <v/>
      </c>
      <c r="Q49" s="532" t="str">
        <f t="shared" si="46"/>
        <v/>
      </c>
      <c r="R49" s="1135" t="s">
        <v>171</v>
      </c>
      <c r="S49" s="530" t="str">
        <f t="shared" si="110"/>
        <v>20G</v>
      </c>
      <c r="T49" s="333" t="str">
        <f t="shared" si="111"/>
        <v>GTS-120</v>
      </c>
      <c r="U49" s="531">
        <f t="shared" si="112"/>
        <v>875</v>
      </c>
      <c r="V49" s="346">
        <f t="shared" si="148"/>
        <v>1.3125</v>
      </c>
      <c r="W49" s="351">
        <f t="shared" si="149"/>
        <v>0.17500000000000002</v>
      </c>
      <c r="X49" s="350">
        <f t="shared" si="113"/>
        <v>0.875</v>
      </c>
      <c r="Y49" s="331" t="str">
        <f t="shared" si="114"/>
        <v/>
      </c>
      <c r="Z49" s="331" t="str">
        <f t="shared" si="115"/>
        <v/>
      </c>
      <c r="AA49" s="91"/>
      <c r="AB49" s="392"/>
      <c r="AC49" s="403" t="str">
        <f t="shared" si="116"/>
        <v/>
      </c>
      <c r="AD49" s="532" t="str">
        <f t="shared" si="117"/>
        <v/>
      </c>
      <c r="AE49" s="532" t="str">
        <f t="shared" si="118"/>
        <v/>
      </c>
      <c r="AF49" s="532" t="str">
        <f t="shared" si="99"/>
        <v/>
      </c>
      <c r="AG49" s="1135" t="s">
        <v>171</v>
      </c>
      <c r="AH49" s="530" t="str">
        <f t="shared" si="119"/>
        <v>20G</v>
      </c>
      <c r="AI49" s="333" t="str">
        <f t="shared" si="120"/>
        <v>GTS-120</v>
      </c>
      <c r="AJ49" s="531">
        <f t="shared" si="121"/>
        <v>875</v>
      </c>
      <c r="AK49" s="346">
        <f t="shared" si="150"/>
        <v>1.3125</v>
      </c>
      <c r="AL49" s="351">
        <f t="shared" si="151"/>
        <v>0.17500000000000002</v>
      </c>
      <c r="AM49" s="350">
        <f t="shared" si="122"/>
        <v>0.875</v>
      </c>
      <c r="AN49" s="331" t="str">
        <f t="shared" si="123"/>
        <v>SKIP</v>
      </c>
      <c r="AO49" s="331" t="str">
        <f t="shared" si="124"/>
        <v>SKIP</v>
      </c>
      <c r="AP49" s="91"/>
      <c r="AQ49" s="392"/>
      <c r="AR49" s="403" t="str">
        <f t="shared" si="125"/>
        <v/>
      </c>
      <c r="AS49" s="532" t="str">
        <f t="shared" si="126"/>
        <v/>
      </c>
      <c r="AT49" s="532" t="str">
        <f t="shared" si="127"/>
        <v/>
      </c>
      <c r="AU49" s="532" t="str">
        <f t="shared" si="100"/>
        <v/>
      </c>
      <c r="AV49" s="1135" t="s">
        <v>171</v>
      </c>
      <c r="AW49" s="530" t="str">
        <f t="shared" si="128"/>
        <v>20G</v>
      </c>
      <c r="AX49" s="333" t="str">
        <f t="shared" si="129"/>
        <v>GTS-120</v>
      </c>
      <c r="AY49" s="531">
        <f t="shared" si="130"/>
        <v>875</v>
      </c>
      <c r="AZ49" s="346">
        <f t="shared" si="152"/>
        <v>1.3125</v>
      </c>
      <c r="BA49" s="351">
        <f t="shared" si="153"/>
        <v>0.17500000000000002</v>
      </c>
      <c r="BB49" s="350">
        <f t="shared" si="131"/>
        <v>0.875</v>
      </c>
      <c r="BC49" s="331" t="str">
        <f t="shared" si="132"/>
        <v/>
      </c>
      <c r="BD49" s="331" t="str">
        <f t="shared" si="133"/>
        <v/>
      </c>
      <c r="BE49" s="91"/>
      <c r="BF49" s="392"/>
      <c r="BG49" s="403" t="str">
        <f t="shared" si="134"/>
        <v/>
      </c>
      <c r="BH49" s="532" t="str">
        <f t="shared" si="135"/>
        <v/>
      </c>
      <c r="BI49" s="532" t="str">
        <f t="shared" si="136"/>
        <v/>
      </c>
      <c r="BJ49" s="532" t="str">
        <f t="shared" si="101"/>
        <v/>
      </c>
      <c r="BK49" s="1135" t="s">
        <v>171</v>
      </c>
      <c r="BL49" s="530" t="str">
        <f t="shared" si="137"/>
        <v>20G</v>
      </c>
      <c r="BM49" s="333" t="str">
        <f t="shared" si="138"/>
        <v>GTS-120</v>
      </c>
      <c r="BN49" s="531">
        <f t="shared" si="139"/>
        <v>875</v>
      </c>
      <c r="BO49" s="346">
        <f t="shared" si="154"/>
        <v>1.3125</v>
      </c>
      <c r="BP49" s="351">
        <f t="shared" si="155"/>
        <v>0.17500000000000002</v>
      </c>
      <c r="BQ49" s="350">
        <f t="shared" si="140"/>
        <v>0.875</v>
      </c>
      <c r="BR49" s="331" t="str">
        <f t="shared" si="141"/>
        <v>SKIP</v>
      </c>
      <c r="BS49" s="331" t="str">
        <f t="shared" si="142"/>
        <v>SKIP</v>
      </c>
      <c r="BT49" s="91"/>
      <c r="BU49" s="392"/>
      <c r="BV49" s="403" t="str">
        <f t="shared" si="143"/>
        <v/>
      </c>
      <c r="BW49" s="532" t="str">
        <f t="shared" si="144"/>
        <v/>
      </c>
      <c r="BX49" s="532" t="str">
        <f t="shared" si="145"/>
        <v/>
      </c>
      <c r="BY49" s="961" t="str">
        <f t="shared" si="102"/>
        <v/>
      </c>
    </row>
    <row r="50" spans="1:77" ht="18.95" customHeight="1">
      <c r="A50" t="s">
        <v>188</v>
      </c>
      <c r="B50" s="389" t="s">
        <v>457</v>
      </c>
      <c r="C50" s="1134"/>
      <c r="D50" s="530" t="str">
        <f t="shared" si="103"/>
        <v>10D</v>
      </c>
      <c r="E50" s="333" t="str">
        <f>VLOOKUP($A50,'OP Info'!$C$67:$H$101,4,FALSE)</f>
        <v>GTS-120</v>
      </c>
      <c r="F50" s="330">
        <f>VLOOKUP($A50,'OP Info'!$C$67:$H$101,3,FALSE)</f>
        <v>590</v>
      </c>
      <c r="G50" s="346">
        <f t="shared" si="146"/>
        <v>0.88500000000000001</v>
      </c>
      <c r="H50" s="351">
        <f t="shared" si="147"/>
        <v>0.11800000000000001</v>
      </c>
      <c r="I50" s="350">
        <f t="shared" si="104"/>
        <v>0.59</v>
      </c>
      <c r="J50" s="331" t="str">
        <f t="shared" si="105"/>
        <v>SKIP</v>
      </c>
      <c r="K50" s="331" t="str">
        <f t="shared" si="106"/>
        <v>SKIP</v>
      </c>
      <c r="L50" s="91"/>
      <c r="M50" s="392"/>
      <c r="N50" s="403" t="str">
        <f t="shared" si="107"/>
        <v/>
      </c>
      <c r="O50" s="532" t="str">
        <f t="shared" si="108"/>
        <v/>
      </c>
      <c r="P50" s="532" t="str">
        <f t="shared" si="109"/>
        <v/>
      </c>
      <c r="Q50" s="532" t="str">
        <f t="shared" si="46"/>
        <v/>
      </c>
      <c r="R50" s="1134"/>
      <c r="S50" s="530" t="str">
        <f t="shared" si="110"/>
        <v>10D</v>
      </c>
      <c r="T50" s="333" t="str">
        <f t="shared" si="111"/>
        <v>GTS-120</v>
      </c>
      <c r="U50" s="531">
        <f t="shared" si="112"/>
        <v>590</v>
      </c>
      <c r="V50" s="346">
        <f t="shared" si="148"/>
        <v>0.88500000000000001</v>
      </c>
      <c r="W50" s="351">
        <f t="shared" si="149"/>
        <v>0.11800000000000001</v>
      </c>
      <c r="X50" s="350">
        <f t="shared" si="113"/>
        <v>0.59</v>
      </c>
      <c r="Y50" s="331" t="str">
        <f t="shared" si="114"/>
        <v/>
      </c>
      <c r="Z50" s="331" t="str">
        <f t="shared" si="115"/>
        <v/>
      </c>
      <c r="AA50" s="91"/>
      <c r="AB50" s="392"/>
      <c r="AC50" s="403" t="str">
        <f t="shared" si="116"/>
        <v/>
      </c>
      <c r="AD50" s="532" t="str">
        <f t="shared" si="117"/>
        <v/>
      </c>
      <c r="AE50" s="532" t="str">
        <f t="shared" si="118"/>
        <v/>
      </c>
      <c r="AF50" s="532" t="str">
        <f t="shared" si="99"/>
        <v/>
      </c>
      <c r="AG50" s="1134"/>
      <c r="AH50" s="530" t="str">
        <f t="shared" si="119"/>
        <v>10D</v>
      </c>
      <c r="AI50" s="333" t="str">
        <f t="shared" si="120"/>
        <v>GTS-120</v>
      </c>
      <c r="AJ50" s="531">
        <f t="shared" si="121"/>
        <v>590</v>
      </c>
      <c r="AK50" s="346">
        <f t="shared" si="150"/>
        <v>0.88500000000000001</v>
      </c>
      <c r="AL50" s="351">
        <f t="shared" si="151"/>
        <v>0.11800000000000001</v>
      </c>
      <c r="AM50" s="350">
        <f t="shared" si="122"/>
        <v>0.59</v>
      </c>
      <c r="AN50" s="331" t="str">
        <f t="shared" si="123"/>
        <v>SKIP</v>
      </c>
      <c r="AO50" s="331" t="str">
        <f t="shared" si="124"/>
        <v>SKIP</v>
      </c>
      <c r="AP50" s="91"/>
      <c r="AQ50" s="392"/>
      <c r="AR50" s="403" t="str">
        <f t="shared" si="125"/>
        <v/>
      </c>
      <c r="AS50" s="532" t="str">
        <f t="shared" si="126"/>
        <v/>
      </c>
      <c r="AT50" s="532" t="str">
        <f t="shared" si="127"/>
        <v/>
      </c>
      <c r="AU50" s="532" t="str">
        <f t="shared" si="100"/>
        <v/>
      </c>
      <c r="AV50" s="1134"/>
      <c r="AW50" s="530" t="str">
        <f t="shared" si="128"/>
        <v>10D</v>
      </c>
      <c r="AX50" s="333" t="str">
        <f t="shared" si="129"/>
        <v>GTS-120</v>
      </c>
      <c r="AY50" s="531">
        <f t="shared" si="130"/>
        <v>590</v>
      </c>
      <c r="AZ50" s="346">
        <f t="shared" si="152"/>
        <v>0.88500000000000001</v>
      </c>
      <c r="BA50" s="351">
        <f t="shared" si="153"/>
        <v>0.11800000000000001</v>
      </c>
      <c r="BB50" s="350">
        <f t="shared" si="131"/>
        <v>0.59</v>
      </c>
      <c r="BC50" s="331" t="str">
        <f t="shared" si="132"/>
        <v/>
      </c>
      <c r="BD50" s="331" t="str">
        <f t="shared" si="133"/>
        <v/>
      </c>
      <c r="BE50" s="91"/>
      <c r="BF50" s="392"/>
      <c r="BG50" s="403" t="str">
        <f t="shared" si="134"/>
        <v/>
      </c>
      <c r="BH50" s="532" t="str">
        <f t="shared" si="135"/>
        <v/>
      </c>
      <c r="BI50" s="532" t="str">
        <f t="shared" si="136"/>
        <v/>
      </c>
      <c r="BJ50" s="532" t="str">
        <f t="shared" si="101"/>
        <v/>
      </c>
      <c r="BK50" s="1134"/>
      <c r="BL50" s="530" t="str">
        <f t="shared" si="137"/>
        <v>10D</v>
      </c>
      <c r="BM50" s="333" t="str">
        <f t="shared" si="138"/>
        <v>GTS-120</v>
      </c>
      <c r="BN50" s="531">
        <f t="shared" si="139"/>
        <v>590</v>
      </c>
      <c r="BO50" s="346">
        <f t="shared" si="154"/>
        <v>0.88500000000000001</v>
      </c>
      <c r="BP50" s="351">
        <f t="shared" si="155"/>
        <v>0.11800000000000001</v>
      </c>
      <c r="BQ50" s="350">
        <f t="shared" si="140"/>
        <v>0.59</v>
      </c>
      <c r="BR50" s="331" t="str">
        <f t="shared" si="141"/>
        <v>SKIP</v>
      </c>
      <c r="BS50" s="331" t="str">
        <f t="shared" si="142"/>
        <v>SKIP</v>
      </c>
      <c r="BT50" s="91"/>
      <c r="BU50" s="392"/>
      <c r="BV50" s="403" t="str">
        <f t="shared" si="143"/>
        <v/>
      </c>
      <c r="BW50" s="532" t="str">
        <f t="shared" si="144"/>
        <v/>
      </c>
      <c r="BX50" s="532" t="str">
        <f t="shared" si="145"/>
        <v/>
      </c>
      <c r="BY50" s="961" t="str">
        <f t="shared" si="102"/>
        <v/>
      </c>
    </row>
    <row r="51" spans="1:77" ht="18.95" customHeight="1">
      <c r="A51" t="s">
        <v>191</v>
      </c>
      <c r="B51" s="389" t="s">
        <v>457</v>
      </c>
      <c r="C51" s="1134"/>
      <c r="D51" s="530" t="str">
        <f t="shared" si="103"/>
        <v>20D</v>
      </c>
      <c r="E51" s="333" t="str">
        <f>VLOOKUP($A51,'OP Info'!$C$67:$H$101,4,FALSE)</f>
        <v>GTS-120</v>
      </c>
      <c r="F51" s="330">
        <f>VLOOKUP($A51,'OP Info'!$C$67:$H$101,3,FALSE)</f>
        <v>875</v>
      </c>
      <c r="G51" s="346">
        <f t="shared" si="146"/>
        <v>1.3125</v>
      </c>
      <c r="H51" s="351">
        <f t="shared" si="147"/>
        <v>0.17500000000000002</v>
      </c>
      <c r="I51" s="350">
        <f t="shared" si="104"/>
        <v>0.875</v>
      </c>
      <c r="J51" s="331" t="str">
        <f t="shared" si="105"/>
        <v>SKIP</v>
      </c>
      <c r="K51" s="331" t="str">
        <f t="shared" si="106"/>
        <v>SKIP</v>
      </c>
      <c r="L51" s="91"/>
      <c r="M51" s="392"/>
      <c r="N51" s="403" t="str">
        <f t="shared" si="107"/>
        <v/>
      </c>
      <c r="O51" s="532" t="str">
        <f t="shared" si="108"/>
        <v/>
      </c>
      <c r="P51" s="532" t="str">
        <f t="shared" si="109"/>
        <v/>
      </c>
      <c r="Q51" s="532" t="str">
        <f t="shared" si="46"/>
        <v/>
      </c>
      <c r="R51" s="1134"/>
      <c r="S51" s="530" t="str">
        <f t="shared" si="110"/>
        <v>20D</v>
      </c>
      <c r="T51" s="333" t="str">
        <f t="shared" si="111"/>
        <v>GTS-120</v>
      </c>
      <c r="U51" s="531">
        <f t="shared" si="112"/>
        <v>875</v>
      </c>
      <c r="V51" s="346">
        <f t="shared" si="148"/>
        <v>1.3125</v>
      </c>
      <c r="W51" s="351">
        <f t="shared" si="149"/>
        <v>0.17500000000000002</v>
      </c>
      <c r="X51" s="350">
        <f t="shared" si="113"/>
        <v>0.875</v>
      </c>
      <c r="Y51" s="331" t="str">
        <f t="shared" si="114"/>
        <v/>
      </c>
      <c r="Z51" s="331" t="str">
        <f t="shared" si="115"/>
        <v/>
      </c>
      <c r="AA51" s="91"/>
      <c r="AB51" s="392"/>
      <c r="AC51" s="403" t="str">
        <f t="shared" si="116"/>
        <v/>
      </c>
      <c r="AD51" s="532" t="str">
        <f t="shared" si="117"/>
        <v/>
      </c>
      <c r="AE51" s="532" t="str">
        <f t="shared" si="118"/>
        <v/>
      </c>
      <c r="AF51" s="532" t="str">
        <f t="shared" si="99"/>
        <v/>
      </c>
      <c r="AG51" s="1134"/>
      <c r="AH51" s="530" t="str">
        <f t="shared" si="119"/>
        <v>20D</v>
      </c>
      <c r="AI51" s="333" t="str">
        <f t="shared" si="120"/>
        <v>GTS-120</v>
      </c>
      <c r="AJ51" s="531">
        <f t="shared" si="121"/>
        <v>875</v>
      </c>
      <c r="AK51" s="346">
        <f t="shared" si="150"/>
        <v>1.3125</v>
      </c>
      <c r="AL51" s="351">
        <f t="shared" si="151"/>
        <v>0.17500000000000002</v>
      </c>
      <c r="AM51" s="350">
        <f t="shared" si="122"/>
        <v>0.875</v>
      </c>
      <c r="AN51" s="331" t="str">
        <f t="shared" si="123"/>
        <v>SKIP</v>
      </c>
      <c r="AO51" s="331" t="str">
        <f t="shared" si="124"/>
        <v>SKIP</v>
      </c>
      <c r="AP51" s="91"/>
      <c r="AQ51" s="392"/>
      <c r="AR51" s="403" t="str">
        <f t="shared" si="125"/>
        <v/>
      </c>
      <c r="AS51" s="532" t="str">
        <f t="shared" si="126"/>
        <v/>
      </c>
      <c r="AT51" s="532" t="str">
        <f t="shared" si="127"/>
        <v/>
      </c>
      <c r="AU51" s="532" t="str">
        <f t="shared" si="100"/>
        <v/>
      </c>
      <c r="AV51" s="1134"/>
      <c r="AW51" s="530" t="str">
        <f t="shared" si="128"/>
        <v>20D</v>
      </c>
      <c r="AX51" s="333" t="str">
        <f t="shared" si="129"/>
        <v>GTS-120</v>
      </c>
      <c r="AY51" s="531">
        <f t="shared" si="130"/>
        <v>875</v>
      </c>
      <c r="AZ51" s="346">
        <f t="shared" si="152"/>
        <v>1.3125</v>
      </c>
      <c r="BA51" s="351">
        <f t="shared" si="153"/>
        <v>0.17500000000000002</v>
      </c>
      <c r="BB51" s="350">
        <f t="shared" si="131"/>
        <v>0.875</v>
      </c>
      <c r="BC51" s="331" t="str">
        <f t="shared" si="132"/>
        <v/>
      </c>
      <c r="BD51" s="331" t="str">
        <f t="shared" si="133"/>
        <v/>
      </c>
      <c r="BE51" s="91"/>
      <c r="BF51" s="392"/>
      <c r="BG51" s="403" t="str">
        <f t="shared" si="134"/>
        <v/>
      </c>
      <c r="BH51" s="532" t="str">
        <f t="shared" si="135"/>
        <v/>
      </c>
      <c r="BI51" s="532" t="str">
        <f t="shared" si="136"/>
        <v/>
      </c>
      <c r="BJ51" s="532" t="str">
        <f t="shared" si="101"/>
        <v/>
      </c>
      <c r="BK51" s="1134"/>
      <c r="BL51" s="530" t="str">
        <f t="shared" si="137"/>
        <v>20D</v>
      </c>
      <c r="BM51" s="333" t="str">
        <f t="shared" si="138"/>
        <v>GTS-120</v>
      </c>
      <c r="BN51" s="531">
        <f t="shared" si="139"/>
        <v>875</v>
      </c>
      <c r="BO51" s="346">
        <f t="shared" si="154"/>
        <v>1.3125</v>
      </c>
      <c r="BP51" s="351">
        <f t="shared" si="155"/>
        <v>0.17500000000000002</v>
      </c>
      <c r="BQ51" s="350">
        <f t="shared" si="140"/>
        <v>0.875</v>
      </c>
      <c r="BR51" s="331" t="str">
        <f t="shared" si="141"/>
        <v>SKIP</v>
      </c>
      <c r="BS51" s="331" t="str">
        <f t="shared" si="142"/>
        <v>SKIP</v>
      </c>
      <c r="BT51" s="91"/>
      <c r="BU51" s="392"/>
      <c r="BV51" s="403" t="str">
        <f t="shared" si="143"/>
        <v/>
      </c>
      <c r="BW51" s="532" t="str">
        <f t="shared" si="144"/>
        <v/>
      </c>
      <c r="BX51" s="532" t="str">
        <f t="shared" si="145"/>
        <v/>
      </c>
      <c r="BY51" s="961" t="str">
        <f t="shared" si="102"/>
        <v/>
      </c>
    </row>
    <row r="52" spans="1:77" ht="18.95" customHeight="1" thickBot="1">
      <c r="A52" s="1126" t="s">
        <v>239</v>
      </c>
      <c r="B52" s="1121" t="s">
        <v>459</v>
      </c>
      <c r="C52" s="1136"/>
      <c r="D52" s="1128" t="str">
        <f t="shared" si="103"/>
        <v>CARWB-66</v>
      </c>
      <c r="E52" s="1107" t="str">
        <f>VLOOKUP($A52,'OP Info'!$C$67:$H$101,4,FALSE)</f>
        <v>G-2200TU</v>
      </c>
      <c r="F52" s="1108">
        <f>VLOOKUP($A52,'OP Info'!$C$67:$H$101,3,FALSE)</f>
        <v>830.49</v>
      </c>
      <c r="G52" s="1109">
        <f t="shared" ref="G52" si="201">F52*0.0015</f>
        <v>1.245735</v>
      </c>
      <c r="H52" s="1110">
        <f t="shared" ref="H52" si="202">F52*0.0002</f>
        <v>0.16609800000000002</v>
      </c>
      <c r="I52" s="1111">
        <f t="shared" ref="I52" si="203">F52*0.001</f>
        <v>0.83049000000000006</v>
      </c>
      <c r="J52" s="1112"/>
      <c r="K52" s="1112"/>
      <c r="L52" s="1072"/>
      <c r="M52" s="1113"/>
      <c r="N52" s="1114" t="str">
        <f t="shared" si="107"/>
        <v/>
      </c>
      <c r="O52" s="962" t="str">
        <f t="shared" ref="O52:O60" si="204">IF(J52&lt;3,"",G52)</f>
        <v/>
      </c>
      <c r="P52" s="962" t="str">
        <f t="shared" ref="P52:P60" si="205">IF(K52&lt;2,"",H52)</f>
        <v/>
      </c>
      <c r="Q52" s="962" t="str">
        <f t="shared" si="46"/>
        <v/>
      </c>
      <c r="R52" s="1136"/>
      <c r="S52" s="1128" t="str">
        <f t="shared" si="110"/>
        <v>CARWB-66</v>
      </c>
      <c r="T52" s="1107" t="str">
        <f t="shared" si="111"/>
        <v>G-2200TU</v>
      </c>
      <c r="U52" s="1116">
        <f t="shared" si="112"/>
        <v>830.49</v>
      </c>
      <c r="V52" s="1109">
        <f t="shared" si="148"/>
        <v>1.245735</v>
      </c>
      <c r="W52" s="1110">
        <f t="shared" si="149"/>
        <v>0.16609800000000002</v>
      </c>
      <c r="X52" s="1111">
        <f t="shared" si="113"/>
        <v>0.83049000000000006</v>
      </c>
      <c r="Y52" s="1112"/>
      <c r="Z52" s="1112"/>
      <c r="AA52" s="1072"/>
      <c r="AB52" s="1113"/>
      <c r="AC52" s="1114" t="str">
        <f t="shared" si="116"/>
        <v/>
      </c>
      <c r="AD52" s="962" t="str">
        <f t="shared" ref="AD52" si="206">IF(Y52&lt;3,"",V52)</f>
        <v/>
      </c>
      <c r="AE52" s="962" t="str">
        <f t="shared" ref="AE52" si="207">IF(Z52&lt;2,"",W52)</f>
        <v/>
      </c>
      <c r="AF52" s="962" t="str">
        <f t="shared" si="99"/>
        <v/>
      </c>
      <c r="AG52" s="1136"/>
      <c r="AH52" s="1128" t="str">
        <f t="shared" si="119"/>
        <v>CARWB-66</v>
      </c>
      <c r="AI52" s="1107" t="str">
        <f t="shared" si="120"/>
        <v>G-2200TU</v>
      </c>
      <c r="AJ52" s="1116">
        <f t="shared" si="121"/>
        <v>830.49</v>
      </c>
      <c r="AK52" s="1109">
        <f t="shared" si="150"/>
        <v>1.245735</v>
      </c>
      <c r="AL52" s="1110">
        <f t="shared" si="151"/>
        <v>0.16609800000000002</v>
      </c>
      <c r="AM52" s="1111">
        <f t="shared" si="122"/>
        <v>0.83049000000000006</v>
      </c>
      <c r="AN52" s="1112"/>
      <c r="AO52" s="1112"/>
      <c r="AP52" s="1072"/>
      <c r="AQ52" s="1113"/>
      <c r="AR52" s="1114" t="str">
        <f t="shared" si="125"/>
        <v/>
      </c>
      <c r="AS52" s="962" t="str">
        <f t="shared" ref="AS52" si="208">IF(AN52&lt;3,"",AK52)</f>
        <v/>
      </c>
      <c r="AT52" s="962" t="str">
        <f t="shared" ref="AT52" si="209">IF(AO52&lt;2,"",AL52)</f>
        <v/>
      </c>
      <c r="AU52" s="962" t="str">
        <f t="shared" si="100"/>
        <v/>
      </c>
      <c r="AV52" s="1136"/>
      <c r="AW52" s="1128" t="str">
        <f t="shared" si="128"/>
        <v>CARWB-66</v>
      </c>
      <c r="AX52" s="1107" t="str">
        <f t="shared" si="129"/>
        <v>G-2200TU</v>
      </c>
      <c r="AY52" s="1116">
        <f t="shared" si="130"/>
        <v>830.49</v>
      </c>
      <c r="AZ52" s="1109">
        <f t="shared" ref="AZ52" si="210">AY52*0.0015</f>
        <v>1.245735</v>
      </c>
      <c r="BA52" s="1110">
        <f t="shared" ref="BA52" si="211">AY52*0.0002</f>
        <v>0.16609800000000002</v>
      </c>
      <c r="BB52" s="1111">
        <f t="shared" ref="BB52" si="212">AY52*0.001</f>
        <v>0.83049000000000006</v>
      </c>
      <c r="BC52" s="1112"/>
      <c r="BD52" s="1112"/>
      <c r="BE52" s="1072"/>
      <c r="BF52" s="1113"/>
      <c r="BG52" s="1114" t="str">
        <f t="shared" si="134"/>
        <v/>
      </c>
      <c r="BH52" s="962" t="str">
        <f t="shared" ref="BH52" si="213">IF(BC52&lt;3,"",AZ52)</f>
        <v/>
      </c>
      <c r="BI52" s="962" t="str">
        <f t="shared" ref="BI52" si="214">IF(BD52&lt;2,"",BA52)</f>
        <v/>
      </c>
      <c r="BJ52" s="962" t="str">
        <f t="shared" si="101"/>
        <v/>
      </c>
      <c r="BK52" s="1136"/>
      <c r="BL52" s="1128" t="str">
        <f t="shared" si="137"/>
        <v>CARWB-66</v>
      </c>
      <c r="BM52" s="1107" t="str">
        <f t="shared" si="138"/>
        <v>G-2200TU</v>
      </c>
      <c r="BN52" s="1116">
        <f t="shared" si="139"/>
        <v>830.49</v>
      </c>
      <c r="BO52" s="1109">
        <f t="shared" ref="BO52" si="215">BN52*0.0015</f>
        <v>1.245735</v>
      </c>
      <c r="BP52" s="1110">
        <f t="shared" ref="BP52" si="216">BN52*0.0002</f>
        <v>0.16609800000000002</v>
      </c>
      <c r="BQ52" s="1111">
        <f t="shared" ref="BQ52" si="217">BN52*0.001</f>
        <v>0.83049000000000006</v>
      </c>
      <c r="BR52" s="1112"/>
      <c r="BS52" s="1112"/>
      <c r="BT52" s="1072"/>
      <c r="BU52" s="1113"/>
      <c r="BV52" s="1114" t="str">
        <f t="shared" si="143"/>
        <v/>
      </c>
      <c r="BW52" s="962" t="str">
        <f t="shared" ref="BW52" si="218">IF(BR52&lt;3,"",BO52)</f>
        <v/>
      </c>
      <c r="BX52" s="962" t="str">
        <f t="shared" ref="BX52" si="219">IF(BS52&lt;2,"",BP52)</f>
        <v/>
      </c>
      <c r="BY52" s="963" t="str">
        <f t="shared" si="102"/>
        <v/>
      </c>
    </row>
    <row r="53" spans="1:77" ht="15.75">
      <c r="C53" s="336"/>
      <c r="D53" s="343"/>
      <c r="E53" s="343"/>
      <c r="F53" s="339"/>
      <c r="G53" s="339"/>
      <c r="H53" s="339"/>
      <c r="I53" s="339"/>
      <c r="J53" s="1296" t="s">
        <v>461</v>
      </c>
      <c r="K53" s="1296"/>
      <c r="L53" s="1296"/>
      <c r="M53" s="1296"/>
      <c r="N53" s="1297"/>
      <c r="O53" s="950">
        <f>SUM(O36:O52)</f>
        <v>0</v>
      </c>
      <c r="P53" s="950">
        <f>SUM(P36:P52)</f>
        <v>0</v>
      </c>
      <c r="Q53" s="950">
        <f>SUM(Q36:Q52)</f>
        <v>0</v>
      </c>
      <c r="R53" s="336"/>
      <c r="S53" s="343"/>
      <c r="T53" s="343"/>
      <c r="U53" s="339"/>
      <c r="V53" s="339"/>
      <c r="W53" s="339"/>
      <c r="X53" s="339"/>
      <c r="Y53" s="1296" t="s">
        <v>461</v>
      </c>
      <c r="Z53" s="1296"/>
      <c r="AA53" s="1296"/>
      <c r="AB53" s="1296"/>
      <c r="AC53" s="1297"/>
      <c r="AD53" s="950">
        <f>SUM(AD36:AD52)</f>
        <v>0</v>
      </c>
      <c r="AE53" s="950">
        <f>SUM(AE36:AE52)</f>
        <v>0</v>
      </c>
      <c r="AF53" s="950">
        <f>SUM(AF36:AF52)</f>
        <v>0</v>
      </c>
      <c r="AG53" s="336"/>
      <c r="AH53" s="343"/>
      <c r="AI53" s="343"/>
      <c r="AJ53" s="339"/>
      <c r="AK53" s="339"/>
      <c r="AL53" s="339"/>
      <c r="AM53" s="339"/>
      <c r="AN53" s="1296" t="s">
        <v>461</v>
      </c>
      <c r="AO53" s="1296"/>
      <c r="AP53" s="1296"/>
      <c r="AQ53" s="1296"/>
      <c r="AR53" s="1297"/>
      <c r="AS53" s="950">
        <f>SUM(AS36:AS52)</f>
        <v>0</v>
      </c>
      <c r="AT53" s="950">
        <f>SUM(AT36:AT52)</f>
        <v>0</v>
      </c>
      <c r="AU53" s="950">
        <f>SUM(AU36:AU52)</f>
        <v>0</v>
      </c>
      <c r="AV53" s="336"/>
      <c r="AW53" s="343"/>
      <c r="AX53" s="343"/>
      <c r="AY53" s="339"/>
      <c r="AZ53" s="339"/>
      <c r="BA53" s="339"/>
      <c r="BB53" s="339"/>
      <c r="BC53" s="1296" t="s">
        <v>461</v>
      </c>
      <c r="BD53" s="1296"/>
      <c r="BE53" s="1296"/>
      <c r="BF53" s="1296"/>
      <c r="BG53" s="1297"/>
      <c r="BH53" s="950">
        <f>SUM(BH36:BH52)</f>
        <v>0</v>
      </c>
      <c r="BI53" s="950">
        <f>SUM(BI36:BI52)</f>
        <v>0</v>
      </c>
      <c r="BJ53" s="950">
        <f>SUM(BJ36:BJ52)</f>
        <v>0</v>
      </c>
      <c r="BK53" s="336"/>
      <c r="BL53" s="343"/>
      <c r="BM53" s="343"/>
      <c r="BN53" s="339"/>
      <c r="BO53" s="339"/>
      <c r="BP53" s="339"/>
      <c r="BQ53" s="339"/>
      <c r="BR53" s="1296" t="s">
        <v>461</v>
      </c>
      <c r="BS53" s="1296"/>
      <c r="BT53" s="1296"/>
      <c r="BU53" s="1296"/>
      <c r="BV53" s="1297"/>
      <c r="BW53" s="950">
        <f>SUM(BW36:BW52)</f>
        <v>0</v>
      </c>
      <c r="BX53" s="950">
        <f>SUM(BX36:BX52)</f>
        <v>0</v>
      </c>
      <c r="BY53" s="950">
        <f>SUM(BY36:BY52)</f>
        <v>0</v>
      </c>
    </row>
    <row r="54" spans="1:77" ht="15.75" thickBot="1">
      <c r="C54" s="336"/>
      <c r="D54" s="343"/>
      <c r="E54" s="343"/>
      <c r="F54" s="339"/>
      <c r="G54" s="339"/>
      <c r="H54" s="339"/>
      <c r="I54" s="339"/>
      <c r="J54" s="98"/>
      <c r="K54" s="98"/>
      <c r="L54" s="98"/>
      <c r="M54" s="98"/>
      <c r="N54" s="391"/>
      <c r="O54" s="528"/>
      <c r="P54" s="528"/>
      <c r="Q54" s="528"/>
      <c r="R54" s="336"/>
      <c r="S54" s="343"/>
      <c r="T54" s="343"/>
      <c r="U54" s="339"/>
      <c r="V54" s="339"/>
      <c r="W54" s="339"/>
      <c r="X54" s="339"/>
      <c r="Y54" s="98"/>
      <c r="Z54" s="98"/>
      <c r="AA54" s="98"/>
      <c r="AB54" s="98"/>
      <c r="AC54" s="98"/>
      <c r="AD54" s="528"/>
      <c r="AE54" s="528"/>
      <c r="AF54" s="528"/>
      <c r="AG54" s="336"/>
      <c r="AH54" s="343"/>
      <c r="AI54" s="343"/>
      <c r="AJ54" s="339"/>
      <c r="AK54" s="339"/>
      <c r="AL54" s="339"/>
      <c r="AM54" s="339"/>
      <c r="AN54" s="98"/>
      <c r="AO54" s="98"/>
      <c r="AP54" s="98"/>
      <c r="AQ54" s="98"/>
      <c r="AR54" s="98"/>
      <c r="AS54" s="528"/>
      <c r="AT54" s="528"/>
      <c r="AU54" s="528"/>
      <c r="AV54" s="336"/>
      <c r="AW54" s="343"/>
      <c r="AX54" s="343"/>
      <c r="AY54" s="339"/>
      <c r="AZ54" s="339"/>
      <c r="BA54" s="339"/>
      <c r="BB54" s="339"/>
      <c r="BC54" s="98"/>
      <c r="BD54" s="98"/>
      <c r="BE54" s="98"/>
      <c r="BF54" s="98"/>
      <c r="BG54" s="98"/>
      <c r="BH54" s="528"/>
      <c r="BI54" s="528"/>
      <c r="BJ54" s="528"/>
      <c r="BK54" s="336"/>
      <c r="BL54" s="343"/>
      <c r="BM54" s="343"/>
      <c r="BN54" s="339"/>
      <c r="BO54" s="339"/>
      <c r="BP54" s="339"/>
      <c r="BQ54" s="339"/>
      <c r="BR54" s="98"/>
      <c r="BS54" s="98"/>
      <c r="BT54" s="98"/>
      <c r="BU54" s="98"/>
      <c r="BV54" s="98"/>
      <c r="BW54" s="528"/>
      <c r="BX54" s="528"/>
      <c r="BY54" s="528"/>
    </row>
    <row r="55" spans="1:77" s="34" customFormat="1" ht="30">
      <c r="B55" s="481"/>
      <c r="C55" s="1155"/>
      <c r="D55" s="140" t="s">
        <v>446</v>
      </c>
      <c r="E55" s="566" t="s">
        <v>35</v>
      </c>
      <c r="F55" s="1149" t="s">
        <v>447</v>
      </c>
      <c r="G55" s="566" t="s">
        <v>448</v>
      </c>
      <c r="H55" s="566" t="s">
        <v>449</v>
      </c>
      <c r="I55" s="566" t="s">
        <v>450</v>
      </c>
      <c r="J55" s="799" t="s">
        <v>451</v>
      </c>
      <c r="K55" s="799" t="s">
        <v>452</v>
      </c>
      <c r="L55" s="800" t="s">
        <v>453</v>
      </c>
      <c r="M55" s="801" t="s">
        <v>454</v>
      </c>
      <c r="N55" s="1150" t="s">
        <v>472</v>
      </c>
      <c r="O55" s="1151"/>
      <c r="P55" s="1151"/>
      <c r="Q55" s="1151"/>
      <c r="R55" s="1155"/>
      <c r="S55" s="140" t="s">
        <v>446</v>
      </c>
      <c r="T55" s="566" t="s">
        <v>456</v>
      </c>
      <c r="U55" s="1149" t="s">
        <v>447</v>
      </c>
      <c r="V55" s="566" t="s">
        <v>448</v>
      </c>
      <c r="W55" s="566" t="s">
        <v>449</v>
      </c>
      <c r="X55" s="566" t="s">
        <v>450</v>
      </c>
      <c r="Y55" s="799" t="s">
        <v>451</v>
      </c>
      <c r="Z55" s="799" t="s">
        <v>452</v>
      </c>
      <c r="AA55" s="800" t="s">
        <v>453</v>
      </c>
      <c r="AB55" s="801" t="s">
        <v>454</v>
      </c>
      <c r="AC55" s="1153" t="s">
        <v>472</v>
      </c>
      <c r="AD55" s="1151"/>
      <c r="AE55" s="1151"/>
      <c r="AF55" s="1151"/>
      <c r="AG55" s="1155"/>
      <c r="AH55" s="140" t="s">
        <v>446</v>
      </c>
      <c r="AI55" s="566" t="s">
        <v>456</v>
      </c>
      <c r="AJ55" s="1149" t="s">
        <v>447</v>
      </c>
      <c r="AK55" s="566" t="s">
        <v>448</v>
      </c>
      <c r="AL55" s="566" t="s">
        <v>449</v>
      </c>
      <c r="AM55" s="566" t="s">
        <v>450</v>
      </c>
      <c r="AN55" s="799" t="s">
        <v>451</v>
      </c>
      <c r="AO55" s="799" t="s">
        <v>452</v>
      </c>
      <c r="AP55" s="800" t="s">
        <v>453</v>
      </c>
      <c r="AQ55" s="801" t="s">
        <v>454</v>
      </c>
      <c r="AR55" s="1153" t="s">
        <v>472</v>
      </c>
      <c r="AS55" s="1151"/>
      <c r="AT55" s="1151"/>
      <c r="AU55" s="1151"/>
      <c r="AV55" s="1155"/>
      <c r="AW55" s="140" t="s">
        <v>446</v>
      </c>
      <c r="AX55" s="566" t="s">
        <v>456</v>
      </c>
      <c r="AY55" s="1149" t="s">
        <v>447</v>
      </c>
      <c r="AZ55" s="566" t="s">
        <v>448</v>
      </c>
      <c r="BA55" s="566" t="s">
        <v>449</v>
      </c>
      <c r="BB55" s="566" t="s">
        <v>450</v>
      </c>
      <c r="BC55" s="799" t="s">
        <v>451</v>
      </c>
      <c r="BD55" s="799" t="s">
        <v>452</v>
      </c>
      <c r="BE55" s="800" t="s">
        <v>453</v>
      </c>
      <c r="BF55" s="801" t="s">
        <v>454</v>
      </c>
      <c r="BG55" s="1153" t="s">
        <v>472</v>
      </c>
      <c r="BH55" s="1151"/>
      <c r="BI55" s="1151"/>
      <c r="BJ55" s="1151"/>
      <c r="BK55" s="1155"/>
      <c r="BL55" s="140" t="s">
        <v>446</v>
      </c>
      <c r="BM55" s="566" t="s">
        <v>456</v>
      </c>
      <c r="BN55" s="1149" t="s">
        <v>447</v>
      </c>
      <c r="BO55" s="566" t="s">
        <v>448</v>
      </c>
      <c r="BP55" s="566" t="s">
        <v>449</v>
      </c>
      <c r="BQ55" s="566" t="s">
        <v>450</v>
      </c>
      <c r="BR55" s="799" t="s">
        <v>451</v>
      </c>
      <c r="BS55" s="799" t="s">
        <v>452</v>
      </c>
      <c r="BT55" s="800" t="s">
        <v>453</v>
      </c>
      <c r="BU55" s="801" t="s">
        <v>454</v>
      </c>
      <c r="BV55" s="1153" t="s">
        <v>472</v>
      </c>
      <c r="BW55" s="1151"/>
      <c r="BX55" s="1151"/>
      <c r="BY55" s="1154"/>
    </row>
    <row r="56" spans="1:77" ht="18.95" customHeight="1">
      <c r="A56" t="s">
        <v>188</v>
      </c>
      <c r="B56" s="389" t="s">
        <v>457</v>
      </c>
      <c r="C56" s="1137"/>
      <c r="D56" s="965" t="str">
        <f t="shared" ref="D56:D60" si="220">$A56</f>
        <v>10D</v>
      </c>
      <c r="E56" s="333" t="str">
        <f>VLOOKUP($A56,'OP Info'!$C$106:$H$115,4,FALSE)</f>
        <v>GTS-120</v>
      </c>
      <c r="F56" s="803">
        <f>VLOOKUP($A56,'OP Info'!$C$106:$H$115,3,FALSE)</f>
        <v>875</v>
      </c>
      <c r="G56" s="356">
        <f>F56*0.0015</f>
        <v>1.3125</v>
      </c>
      <c r="H56" s="358">
        <f>F56*0.0002</f>
        <v>0.17500000000000002</v>
      </c>
      <c r="I56" s="357">
        <f t="shared" ref="I56:I60" si="221">F56*0.001</f>
        <v>0.875</v>
      </c>
      <c r="J56" s="331" t="str">
        <f t="shared" ref="J56:J58" si="222">IF($B56=D$2,"","SKIP")</f>
        <v>SKIP</v>
      </c>
      <c r="K56" s="331" t="str">
        <f t="shared" ref="K56:K58" si="223">IF($B56=D$2,"","SKIP")</f>
        <v>SKIP</v>
      </c>
      <c r="L56" s="91"/>
      <c r="M56" s="392"/>
      <c r="N56" s="578" t="str">
        <f t="shared" ref="N56:N60" si="224">IF(M56&gt;8.84,M56,"")</f>
        <v/>
      </c>
      <c r="O56" s="796" t="str">
        <f t="shared" ref="O56:O58" si="225">IF(J56="","",IF(J56="SKIP","",IF(J56&lt;3,"",G56)))</f>
        <v/>
      </c>
      <c r="P56" s="796" t="str">
        <f t="shared" ref="P56:P58" si="226">IF(K56="","",IF(K56="SKIP","",IF(K56&lt;2,"",H56)))</f>
        <v/>
      </c>
      <c r="Q56" s="796" t="str">
        <f t="shared" ref="Q56:Q80" si="227">IF(M56="","",IF(M56&lt;8.85,I56,""))</f>
        <v/>
      </c>
      <c r="R56" s="1137"/>
      <c r="S56" s="965" t="str">
        <f t="shared" ref="S56:S60" si="228">$A56</f>
        <v>10D</v>
      </c>
      <c r="T56" s="333" t="str">
        <f t="shared" ref="T56:T60" si="229">$E56</f>
        <v>GTS-120</v>
      </c>
      <c r="U56" s="531">
        <f t="shared" ref="U56:U60" si="230">$F56</f>
        <v>875</v>
      </c>
      <c r="V56" s="356">
        <f>U56*0.0015</f>
        <v>1.3125</v>
      </c>
      <c r="W56" s="358">
        <f>U56*0.0002</f>
        <v>0.17500000000000002</v>
      </c>
      <c r="X56" s="357">
        <f t="shared" ref="X56:X60" si="231">U56*0.001</f>
        <v>0.875</v>
      </c>
      <c r="Y56" s="331" t="str">
        <f t="shared" ref="Y56:Y58" si="232">IF($B56=S$2,"","SKIP")</f>
        <v/>
      </c>
      <c r="Z56" s="331" t="str">
        <f t="shared" ref="Z56:Z58" si="233">IF($B56=S$2,"","SKIP")</f>
        <v/>
      </c>
      <c r="AA56" s="91"/>
      <c r="AB56" s="392"/>
      <c r="AC56" s="578" t="str">
        <f t="shared" ref="AC56:AC60" si="234">IF(AB56&gt;8.84,AB56,"")</f>
        <v/>
      </c>
      <c r="AD56" s="796" t="str">
        <f t="shared" ref="AD56:AD58" si="235">IF(Y56="","",IF(Y56="SKIP","",IF(Y56&lt;3,"",V56)))</f>
        <v/>
      </c>
      <c r="AE56" s="796" t="str">
        <f t="shared" ref="AE56:AE58" si="236">IF(Z56="","",IF(Z56="SKIP","",IF(Z56&lt;2,"",W56)))</f>
        <v/>
      </c>
      <c r="AF56" s="796" t="str">
        <f t="shared" ref="AF56:AF60" si="237">IF(AB56="","",IF(AB56&lt;8.85,X56,""))</f>
        <v/>
      </c>
      <c r="AG56" s="1137"/>
      <c r="AH56" s="965" t="str">
        <f t="shared" ref="AH56:AH60" si="238">$A56</f>
        <v>10D</v>
      </c>
      <c r="AI56" s="333" t="str">
        <f t="shared" ref="AI56:AI60" si="239">$E56</f>
        <v>GTS-120</v>
      </c>
      <c r="AJ56" s="531">
        <f t="shared" ref="AJ56:AJ60" si="240">$F56</f>
        <v>875</v>
      </c>
      <c r="AK56" s="356">
        <f>AJ56*0.0015</f>
        <v>1.3125</v>
      </c>
      <c r="AL56" s="358">
        <f>AJ56*0.0002</f>
        <v>0.17500000000000002</v>
      </c>
      <c r="AM56" s="357">
        <f t="shared" ref="AM56:AM60" si="241">AJ56*0.001</f>
        <v>0.875</v>
      </c>
      <c r="AN56" s="331" t="str">
        <f t="shared" ref="AN56:AN58" si="242">IF($B56=AH$2,"","SKIP")</f>
        <v>SKIP</v>
      </c>
      <c r="AO56" s="331" t="str">
        <f t="shared" ref="AO56:AO58" si="243">IF($B56=AH$2,"","SKIP")</f>
        <v>SKIP</v>
      </c>
      <c r="AP56" s="91"/>
      <c r="AQ56" s="392"/>
      <c r="AR56" s="578" t="str">
        <f t="shared" ref="AR56:AR60" si="244">IF(AQ56&gt;8.84,AQ56,"")</f>
        <v/>
      </c>
      <c r="AS56" s="796" t="str">
        <f t="shared" ref="AS56:AS58" si="245">IF(AN56="","",IF(AN56="SKIP","",IF(AN56&lt;3,"",AK56)))</f>
        <v/>
      </c>
      <c r="AT56" s="796" t="str">
        <f t="shared" ref="AT56:AT58" si="246">IF(AO56="","",IF(AO56="SKIP","",IF(AO56&lt;2,"",AL56)))</f>
        <v/>
      </c>
      <c r="AU56" s="796" t="str">
        <f t="shared" ref="AU56:AU60" si="247">IF(AQ56="","",IF(AQ56&lt;8.85,AM56,""))</f>
        <v/>
      </c>
      <c r="AV56" s="1137"/>
      <c r="AW56" s="965" t="str">
        <f t="shared" ref="AW56:AW59" si="248">$A56</f>
        <v>10D</v>
      </c>
      <c r="AX56" s="333" t="str">
        <f t="shared" ref="AX56:AX60" si="249">$E56</f>
        <v>GTS-120</v>
      </c>
      <c r="AY56" s="531">
        <f t="shared" ref="AY56:AY60" si="250">$F56</f>
        <v>875</v>
      </c>
      <c r="AZ56" s="356">
        <f>AY56*0.0015</f>
        <v>1.3125</v>
      </c>
      <c r="BA56" s="358">
        <f>AY56*0.0002</f>
        <v>0.17500000000000002</v>
      </c>
      <c r="BB56" s="357">
        <f t="shared" ref="BB56:BB60" si="251">AY56*0.001</f>
        <v>0.875</v>
      </c>
      <c r="BC56" s="331" t="str">
        <f t="shared" ref="BC56:BC58" si="252">IF($B56=AW$2,"","SKIP")</f>
        <v/>
      </c>
      <c r="BD56" s="550" t="str">
        <f t="shared" ref="BD56:BD58" si="253">IF($B56=AW$2,"","SKIP")</f>
        <v/>
      </c>
      <c r="BE56" s="91"/>
      <c r="BF56" s="392"/>
      <c r="BG56" s="578" t="str">
        <f t="shared" ref="BG56:BG60" si="254">IF(BF56&gt;8.84,BF56,"")</f>
        <v/>
      </c>
      <c r="BH56" s="796" t="str">
        <f t="shared" ref="BH56:BH58" si="255">IF(BC56="","",IF(BC56="SKIP","",IF(BC56&lt;3,"",AZ56)))</f>
        <v/>
      </c>
      <c r="BI56" s="796" t="str">
        <f t="shared" ref="BI56:BI58" si="256">IF(BD56="","",IF(BD56="SKIP","",IF(BD56&lt;2,"",BA56)))</f>
        <v/>
      </c>
      <c r="BJ56" s="796" t="str">
        <f t="shared" ref="BJ56:BJ60" si="257">IF(BF56="","",IF(BF56&lt;8.85,BB56,""))</f>
        <v/>
      </c>
      <c r="BK56" s="1137"/>
      <c r="BL56" s="965" t="str">
        <f t="shared" ref="BL56:BL60" si="258">$A56</f>
        <v>10D</v>
      </c>
      <c r="BM56" s="333" t="str">
        <f t="shared" ref="BM56:BM60" si="259">$E56</f>
        <v>GTS-120</v>
      </c>
      <c r="BN56" s="531">
        <f t="shared" ref="BN56:BN60" si="260">$F56</f>
        <v>875</v>
      </c>
      <c r="BO56" s="356">
        <f>BN56*0.0015</f>
        <v>1.3125</v>
      </c>
      <c r="BP56" s="358">
        <f>BN56*0.0002</f>
        <v>0.17500000000000002</v>
      </c>
      <c r="BQ56" s="357">
        <f t="shared" ref="BQ56:BQ60" si="261">BN56*0.001</f>
        <v>0.875</v>
      </c>
      <c r="BR56" s="331" t="str">
        <f t="shared" ref="BR56:BR58" si="262">IF($B56=BL$2,"","SKIP")</f>
        <v>SKIP</v>
      </c>
      <c r="BS56" s="331" t="str">
        <f t="shared" ref="BS56:BS58" si="263">IF($B56=BL$2,"","SKIP")</f>
        <v>SKIP</v>
      </c>
      <c r="BT56" s="91"/>
      <c r="BU56" s="392"/>
      <c r="BV56" s="578" t="str">
        <f t="shared" ref="BV56:BV60" si="264">IF(BU56&gt;8.84,BU56,"")</f>
        <v/>
      </c>
      <c r="BW56" s="796" t="str">
        <f t="shared" ref="BW56:BW58" si="265">IF(BR56="","",IF(BR56="SKIP","",IF(BR56&lt;3,"",BO56)))</f>
        <v/>
      </c>
      <c r="BX56" s="796" t="str">
        <f t="shared" ref="BX56:BX58" si="266">IF(BS56="","",IF(BS56="SKIP","",IF(BS56&lt;2,"",BP56)))</f>
        <v/>
      </c>
      <c r="BY56" s="966" t="str">
        <f t="shared" ref="BY56:BY60" si="267">IF(BU56="","",IF(BU56&lt;8.85,BQ56,""))</f>
        <v/>
      </c>
    </row>
    <row r="57" spans="1:77" ht="18.95" customHeight="1">
      <c r="A57" t="s">
        <v>194</v>
      </c>
      <c r="B57" s="389" t="s">
        <v>457</v>
      </c>
      <c r="C57" s="1137"/>
      <c r="D57" s="530" t="str">
        <f t="shared" si="220"/>
        <v>10E</v>
      </c>
      <c r="E57" s="333" t="str">
        <f>VLOOKUP($A57,'OP Info'!$C$106:$H$115,4,FALSE)</f>
        <v>GTS-120</v>
      </c>
      <c r="F57" s="330">
        <f>VLOOKUP($A57,'OP Info'!$C$106:$H$115,3,FALSE)</f>
        <v>875</v>
      </c>
      <c r="G57" s="346">
        <f t="shared" ref="G57:G60" si="268">F57*0.0015</f>
        <v>1.3125</v>
      </c>
      <c r="H57" s="351">
        <f t="shared" ref="H57:H60" si="269">F57*0.0002</f>
        <v>0.17500000000000002</v>
      </c>
      <c r="I57" s="350">
        <f t="shared" si="221"/>
        <v>0.875</v>
      </c>
      <c r="J57" s="331" t="str">
        <f t="shared" si="222"/>
        <v>SKIP</v>
      </c>
      <c r="K57" s="331" t="str">
        <f t="shared" si="223"/>
        <v>SKIP</v>
      </c>
      <c r="L57" s="91"/>
      <c r="M57" s="392"/>
      <c r="N57" s="403" t="str">
        <f t="shared" si="224"/>
        <v/>
      </c>
      <c r="O57" s="532" t="str">
        <f t="shared" si="225"/>
        <v/>
      </c>
      <c r="P57" s="532" t="str">
        <f t="shared" si="226"/>
        <v/>
      </c>
      <c r="Q57" s="532" t="str">
        <f t="shared" si="227"/>
        <v/>
      </c>
      <c r="R57" s="1137"/>
      <c r="S57" s="530" t="str">
        <f t="shared" si="228"/>
        <v>10E</v>
      </c>
      <c r="T57" s="333" t="str">
        <f t="shared" si="229"/>
        <v>GTS-120</v>
      </c>
      <c r="U57" s="531">
        <f t="shared" si="230"/>
        <v>875</v>
      </c>
      <c r="V57" s="346">
        <f t="shared" ref="V57:V60" si="270">U57*0.0015</f>
        <v>1.3125</v>
      </c>
      <c r="W57" s="351">
        <f t="shared" ref="W57:W60" si="271">U57*0.0002</f>
        <v>0.17500000000000002</v>
      </c>
      <c r="X57" s="350">
        <f t="shared" si="231"/>
        <v>0.875</v>
      </c>
      <c r="Y57" s="331" t="str">
        <f t="shared" si="232"/>
        <v/>
      </c>
      <c r="Z57" s="331" t="str">
        <f t="shared" si="233"/>
        <v/>
      </c>
      <c r="AA57" s="91"/>
      <c r="AB57" s="392"/>
      <c r="AC57" s="403" t="str">
        <f t="shared" si="234"/>
        <v/>
      </c>
      <c r="AD57" s="532" t="str">
        <f t="shared" si="235"/>
        <v/>
      </c>
      <c r="AE57" s="532" t="str">
        <f t="shared" si="236"/>
        <v/>
      </c>
      <c r="AF57" s="532" t="str">
        <f t="shared" si="237"/>
        <v/>
      </c>
      <c r="AG57" s="1137"/>
      <c r="AH57" s="530" t="str">
        <f t="shared" si="238"/>
        <v>10E</v>
      </c>
      <c r="AI57" s="333" t="str">
        <f t="shared" si="239"/>
        <v>GTS-120</v>
      </c>
      <c r="AJ57" s="531">
        <f t="shared" si="240"/>
        <v>875</v>
      </c>
      <c r="AK57" s="346">
        <f t="shared" ref="AK57:AK60" si="272">AJ57*0.0015</f>
        <v>1.3125</v>
      </c>
      <c r="AL57" s="351">
        <f t="shared" ref="AL57:AL60" si="273">AJ57*0.0002</f>
        <v>0.17500000000000002</v>
      </c>
      <c r="AM57" s="350">
        <f t="shared" si="241"/>
        <v>0.875</v>
      </c>
      <c r="AN57" s="331" t="str">
        <f t="shared" si="242"/>
        <v>SKIP</v>
      </c>
      <c r="AO57" s="331" t="str">
        <f t="shared" si="243"/>
        <v>SKIP</v>
      </c>
      <c r="AP57" s="91"/>
      <c r="AQ57" s="392"/>
      <c r="AR57" s="403" t="str">
        <f t="shared" si="244"/>
        <v/>
      </c>
      <c r="AS57" s="532" t="str">
        <f t="shared" si="245"/>
        <v/>
      </c>
      <c r="AT57" s="532" t="str">
        <f t="shared" si="246"/>
        <v/>
      </c>
      <c r="AU57" s="532" t="str">
        <f t="shared" si="247"/>
        <v/>
      </c>
      <c r="AV57" s="1137"/>
      <c r="AW57" s="530" t="str">
        <f t="shared" si="248"/>
        <v>10E</v>
      </c>
      <c r="AX57" s="333" t="str">
        <f t="shared" si="249"/>
        <v>GTS-120</v>
      </c>
      <c r="AY57" s="531">
        <f t="shared" si="250"/>
        <v>875</v>
      </c>
      <c r="AZ57" s="346">
        <f t="shared" ref="AZ57:AZ60" si="274">AY57*0.0015</f>
        <v>1.3125</v>
      </c>
      <c r="BA57" s="351">
        <f t="shared" ref="BA57:BA60" si="275">AY57*0.0002</f>
        <v>0.17500000000000002</v>
      </c>
      <c r="BB57" s="350">
        <f t="shared" si="251"/>
        <v>0.875</v>
      </c>
      <c r="BC57" s="331" t="str">
        <f t="shared" si="252"/>
        <v/>
      </c>
      <c r="BD57" s="331" t="str">
        <f t="shared" si="253"/>
        <v/>
      </c>
      <c r="BE57" s="91"/>
      <c r="BF57" s="392"/>
      <c r="BG57" s="403" t="str">
        <f t="shared" si="254"/>
        <v/>
      </c>
      <c r="BH57" s="532" t="str">
        <f t="shared" si="255"/>
        <v/>
      </c>
      <c r="BI57" s="532" t="str">
        <f t="shared" si="256"/>
        <v/>
      </c>
      <c r="BJ57" s="532" t="str">
        <f t="shared" si="257"/>
        <v/>
      </c>
      <c r="BK57" s="1137"/>
      <c r="BL57" s="530" t="str">
        <f t="shared" si="258"/>
        <v>10E</v>
      </c>
      <c r="BM57" s="333" t="str">
        <f t="shared" si="259"/>
        <v>GTS-120</v>
      </c>
      <c r="BN57" s="531">
        <f t="shared" si="260"/>
        <v>875</v>
      </c>
      <c r="BO57" s="346">
        <f t="shared" ref="BO57:BO60" si="276">BN57*0.0015</f>
        <v>1.3125</v>
      </c>
      <c r="BP57" s="351">
        <f t="shared" ref="BP57:BP60" si="277">BN57*0.0002</f>
        <v>0.17500000000000002</v>
      </c>
      <c r="BQ57" s="350">
        <f t="shared" si="261"/>
        <v>0.875</v>
      </c>
      <c r="BR57" s="331" t="str">
        <f t="shared" si="262"/>
        <v>SKIP</v>
      </c>
      <c r="BS57" s="331" t="str">
        <f t="shared" si="263"/>
        <v>SKIP</v>
      </c>
      <c r="BT57" s="91"/>
      <c r="BU57" s="392"/>
      <c r="BV57" s="403" t="str">
        <f t="shared" si="264"/>
        <v/>
      </c>
      <c r="BW57" s="532" t="str">
        <f t="shared" si="265"/>
        <v/>
      </c>
      <c r="BX57" s="532" t="str">
        <f t="shared" si="266"/>
        <v/>
      </c>
      <c r="BY57" s="961" t="str">
        <f t="shared" si="267"/>
        <v/>
      </c>
    </row>
    <row r="58" spans="1:77" ht="18.95" customHeight="1">
      <c r="A58" t="s">
        <v>198</v>
      </c>
      <c r="B58" s="389" t="s">
        <v>458</v>
      </c>
      <c r="C58" s="1138" t="s">
        <v>241</v>
      </c>
      <c r="D58" s="530" t="str">
        <f t="shared" si="220"/>
        <v>10F</v>
      </c>
      <c r="E58" s="333" t="str">
        <f>VLOOKUP($A58,'OP Info'!$C$106:$H$115,4,FALSE)</f>
        <v>GTS-120</v>
      </c>
      <c r="F58" s="330">
        <f>VLOOKUP($A58,'OP Info'!$C$106:$H$115,3,FALSE)</f>
        <v>875</v>
      </c>
      <c r="G58" s="346">
        <f t="shared" si="268"/>
        <v>1.3125</v>
      </c>
      <c r="H58" s="351">
        <f t="shared" si="269"/>
        <v>0.17500000000000002</v>
      </c>
      <c r="I58" s="350">
        <f t="shared" si="221"/>
        <v>0.875</v>
      </c>
      <c r="J58" s="331" t="str">
        <f t="shared" si="222"/>
        <v/>
      </c>
      <c r="K58" s="331" t="str">
        <f t="shared" si="223"/>
        <v/>
      </c>
      <c r="L58" s="91"/>
      <c r="M58" s="392"/>
      <c r="N58" s="403" t="str">
        <f t="shared" si="224"/>
        <v/>
      </c>
      <c r="O58" s="532" t="str">
        <f t="shared" si="225"/>
        <v/>
      </c>
      <c r="P58" s="532" t="str">
        <f t="shared" si="226"/>
        <v/>
      </c>
      <c r="Q58" s="532" t="str">
        <f t="shared" si="227"/>
        <v/>
      </c>
      <c r="R58" s="1138" t="s">
        <v>241</v>
      </c>
      <c r="S58" s="530" t="str">
        <f t="shared" si="228"/>
        <v>10F</v>
      </c>
      <c r="T58" s="333" t="str">
        <f t="shared" si="229"/>
        <v>GTS-120</v>
      </c>
      <c r="U58" s="531">
        <f t="shared" si="230"/>
        <v>875</v>
      </c>
      <c r="V58" s="346">
        <f t="shared" si="270"/>
        <v>1.3125</v>
      </c>
      <c r="W58" s="351">
        <f t="shared" si="271"/>
        <v>0.17500000000000002</v>
      </c>
      <c r="X58" s="350">
        <f t="shared" si="231"/>
        <v>0.875</v>
      </c>
      <c r="Y58" s="331" t="str">
        <f t="shared" si="232"/>
        <v>SKIP</v>
      </c>
      <c r="Z58" s="331" t="str">
        <f t="shared" si="233"/>
        <v>SKIP</v>
      </c>
      <c r="AA58" s="91"/>
      <c r="AB58" s="392"/>
      <c r="AC58" s="403" t="str">
        <f t="shared" si="234"/>
        <v/>
      </c>
      <c r="AD58" s="532" t="str">
        <f t="shared" si="235"/>
        <v/>
      </c>
      <c r="AE58" s="532" t="str">
        <f t="shared" si="236"/>
        <v/>
      </c>
      <c r="AF58" s="532" t="str">
        <f t="shared" si="237"/>
        <v/>
      </c>
      <c r="AG58" s="1138" t="s">
        <v>241</v>
      </c>
      <c r="AH58" s="530" t="str">
        <f t="shared" si="238"/>
        <v>10F</v>
      </c>
      <c r="AI58" s="333" t="str">
        <f t="shared" si="239"/>
        <v>GTS-120</v>
      </c>
      <c r="AJ58" s="531">
        <f t="shared" si="240"/>
        <v>875</v>
      </c>
      <c r="AK58" s="346">
        <f t="shared" si="272"/>
        <v>1.3125</v>
      </c>
      <c r="AL58" s="351">
        <f t="shared" si="273"/>
        <v>0.17500000000000002</v>
      </c>
      <c r="AM58" s="350">
        <f t="shared" si="241"/>
        <v>0.875</v>
      </c>
      <c r="AN58" s="331" t="str">
        <f t="shared" si="242"/>
        <v/>
      </c>
      <c r="AO58" s="331" t="str">
        <f t="shared" si="243"/>
        <v/>
      </c>
      <c r="AP58" s="91"/>
      <c r="AQ58" s="392"/>
      <c r="AR58" s="403" t="str">
        <f t="shared" si="244"/>
        <v/>
      </c>
      <c r="AS58" s="532" t="str">
        <f t="shared" si="245"/>
        <v/>
      </c>
      <c r="AT58" s="532" t="str">
        <f t="shared" si="246"/>
        <v/>
      </c>
      <c r="AU58" s="532" t="str">
        <f t="shared" si="247"/>
        <v/>
      </c>
      <c r="AV58" s="1138" t="s">
        <v>241</v>
      </c>
      <c r="AW58" s="530" t="str">
        <f t="shared" si="248"/>
        <v>10F</v>
      </c>
      <c r="AX58" s="333" t="str">
        <f t="shared" si="249"/>
        <v>GTS-120</v>
      </c>
      <c r="AY58" s="531">
        <f t="shared" si="250"/>
        <v>875</v>
      </c>
      <c r="AZ58" s="346">
        <f t="shared" si="274"/>
        <v>1.3125</v>
      </c>
      <c r="BA58" s="351">
        <f t="shared" si="275"/>
        <v>0.17500000000000002</v>
      </c>
      <c r="BB58" s="350">
        <f t="shared" si="251"/>
        <v>0.875</v>
      </c>
      <c r="BC58" s="331" t="str">
        <f t="shared" si="252"/>
        <v>SKIP</v>
      </c>
      <c r="BD58" s="331" t="str">
        <f t="shared" si="253"/>
        <v>SKIP</v>
      </c>
      <c r="BE58" s="91"/>
      <c r="BF58" s="392"/>
      <c r="BG58" s="403" t="str">
        <f t="shared" si="254"/>
        <v/>
      </c>
      <c r="BH58" s="532" t="str">
        <f t="shared" si="255"/>
        <v/>
      </c>
      <c r="BI58" s="532" t="str">
        <f t="shared" si="256"/>
        <v/>
      </c>
      <c r="BJ58" s="532" t="str">
        <f t="shared" si="257"/>
        <v/>
      </c>
      <c r="BK58" s="1138" t="s">
        <v>241</v>
      </c>
      <c r="BL58" s="530" t="str">
        <f t="shared" si="258"/>
        <v>10F</v>
      </c>
      <c r="BM58" s="333" t="str">
        <f t="shared" si="259"/>
        <v>GTS-120</v>
      </c>
      <c r="BN58" s="531">
        <f t="shared" si="260"/>
        <v>875</v>
      </c>
      <c r="BO58" s="346">
        <f t="shared" si="276"/>
        <v>1.3125</v>
      </c>
      <c r="BP58" s="351">
        <f t="shared" si="277"/>
        <v>0.17500000000000002</v>
      </c>
      <c r="BQ58" s="350">
        <f t="shared" si="261"/>
        <v>0.875</v>
      </c>
      <c r="BR58" s="331" t="str">
        <f t="shared" si="262"/>
        <v/>
      </c>
      <c r="BS58" s="331" t="str">
        <f t="shared" si="263"/>
        <v/>
      </c>
      <c r="BT58" s="91"/>
      <c r="BU58" s="392"/>
      <c r="BV58" s="403" t="str">
        <f t="shared" si="264"/>
        <v/>
      </c>
      <c r="BW58" s="532" t="str">
        <f t="shared" si="265"/>
        <v/>
      </c>
      <c r="BX58" s="532" t="str">
        <f t="shared" si="266"/>
        <v/>
      </c>
      <c r="BY58" s="961" t="str">
        <f t="shared" si="267"/>
        <v/>
      </c>
    </row>
    <row r="59" spans="1:77" ht="18.95" customHeight="1">
      <c r="A59" s="1127" t="s">
        <v>250</v>
      </c>
      <c r="B59" s="1121" t="s">
        <v>459</v>
      </c>
      <c r="C59" s="1137"/>
      <c r="D59" s="1129" t="str">
        <f t="shared" si="220"/>
        <v>CAPWB-68</v>
      </c>
      <c r="E59" s="1098" t="str">
        <f>VLOOKUP($A59,'OP Info'!$C$106:$H$115,4,FALSE)</f>
        <v>G-2200TU</v>
      </c>
      <c r="F59" s="1079">
        <f>VLOOKUP($A59,'OP Info'!$C$106:$H$115,3,FALSE)</f>
        <v>590</v>
      </c>
      <c r="G59" s="1076">
        <f t="shared" si="268"/>
        <v>0.88500000000000001</v>
      </c>
      <c r="H59" s="1069">
        <f t="shared" si="269"/>
        <v>0.11800000000000001</v>
      </c>
      <c r="I59" s="1070">
        <f t="shared" si="221"/>
        <v>0.59</v>
      </c>
      <c r="J59" s="1103"/>
      <c r="K59" s="1103"/>
      <c r="L59" s="1072"/>
      <c r="M59" s="1073"/>
      <c r="N59" s="1105" t="str">
        <f t="shared" si="224"/>
        <v/>
      </c>
      <c r="O59" s="532" t="str">
        <f t="shared" si="204"/>
        <v/>
      </c>
      <c r="P59" s="532" t="str">
        <f t="shared" si="205"/>
        <v/>
      </c>
      <c r="Q59" s="532" t="str">
        <f t="shared" si="227"/>
        <v/>
      </c>
      <c r="R59" s="1137"/>
      <c r="S59" s="1129" t="str">
        <f t="shared" si="228"/>
        <v>CAPWB-68</v>
      </c>
      <c r="T59" s="1098" t="str">
        <f t="shared" si="229"/>
        <v>G-2200TU</v>
      </c>
      <c r="U59" s="1115">
        <f t="shared" si="230"/>
        <v>590</v>
      </c>
      <c r="V59" s="1076">
        <f t="shared" si="270"/>
        <v>0.88500000000000001</v>
      </c>
      <c r="W59" s="1069">
        <f t="shared" si="271"/>
        <v>0.11800000000000001</v>
      </c>
      <c r="X59" s="1070">
        <f t="shared" si="231"/>
        <v>0.59</v>
      </c>
      <c r="Y59" s="1103"/>
      <c r="Z59" s="1103"/>
      <c r="AA59" s="1072"/>
      <c r="AB59" s="1073"/>
      <c r="AC59" s="1105" t="str">
        <f t="shared" si="234"/>
        <v/>
      </c>
      <c r="AD59" s="532" t="str">
        <f t="shared" ref="AD59:AD60" si="278">IF(Y59&lt;3,"",V59)</f>
        <v/>
      </c>
      <c r="AE59" s="532" t="str">
        <f t="shared" ref="AE59:AE60" si="279">IF(Z59&lt;2,"",W59)</f>
        <v/>
      </c>
      <c r="AF59" s="532" t="str">
        <f t="shared" si="237"/>
        <v/>
      </c>
      <c r="AG59" s="1137"/>
      <c r="AH59" s="1129" t="str">
        <f t="shared" si="238"/>
        <v>CAPWB-68</v>
      </c>
      <c r="AI59" s="1098" t="str">
        <f t="shared" si="239"/>
        <v>G-2200TU</v>
      </c>
      <c r="AJ59" s="1115">
        <f t="shared" si="240"/>
        <v>590</v>
      </c>
      <c r="AK59" s="1076">
        <f t="shared" si="272"/>
        <v>0.88500000000000001</v>
      </c>
      <c r="AL59" s="1069">
        <f t="shared" si="273"/>
        <v>0.11800000000000001</v>
      </c>
      <c r="AM59" s="1070">
        <f t="shared" si="241"/>
        <v>0.59</v>
      </c>
      <c r="AN59" s="1103"/>
      <c r="AO59" s="1103"/>
      <c r="AP59" s="1072"/>
      <c r="AQ59" s="1073"/>
      <c r="AR59" s="1105" t="str">
        <f t="shared" si="244"/>
        <v/>
      </c>
      <c r="AS59" s="532" t="str">
        <f t="shared" ref="AS59:AS60" si="280">IF(AN59&lt;3,"",AK59)</f>
        <v/>
      </c>
      <c r="AT59" s="532" t="str">
        <f t="shared" ref="AT59:AT60" si="281">IF(AO59&lt;2,"",AL59)</f>
        <v/>
      </c>
      <c r="AU59" s="532" t="str">
        <f t="shared" si="247"/>
        <v/>
      </c>
      <c r="AV59" s="1137"/>
      <c r="AW59" s="1129" t="str">
        <f t="shared" si="248"/>
        <v>CAPWB-68</v>
      </c>
      <c r="AX59" s="1098" t="str">
        <f t="shared" si="249"/>
        <v>G-2200TU</v>
      </c>
      <c r="AY59" s="1115">
        <f t="shared" si="250"/>
        <v>590</v>
      </c>
      <c r="AZ59" s="1076">
        <f t="shared" si="274"/>
        <v>0.88500000000000001</v>
      </c>
      <c r="BA59" s="1069">
        <f t="shared" si="275"/>
        <v>0.11800000000000001</v>
      </c>
      <c r="BB59" s="1070">
        <f t="shared" si="251"/>
        <v>0.59</v>
      </c>
      <c r="BC59" s="1103"/>
      <c r="BD59" s="1103"/>
      <c r="BE59" s="1072"/>
      <c r="BF59" s="1073"/>
      <c r="BG59" s="1105" t="str">
        <f t="shared" si="254"/>
        <v/>
      </c>
      <c r="BH59" s="532" t="str">
        <f t="shared" ref="BH59:BH60" si="282">IF(BC59&lt;3,"",AZ59)</f>
        <v/>
      </c>
      <c r="BI59" s="532" t="str">
        <f t="shared" ref="BI59:BI60" si="283">IF(BD59&lt;2,"",BA59)</f>
        <v/>
      </c>
      <c r="BJ59" s="532" t="str">
        <f t="shared" si="257"/>
        <v/>
      </c>
      <c r="BK59" s="1137"/>
      <c r="BL59" s="1129" t="str">
        <f t="shared" si="258"/>
        <v>CAPWB-68</v>
      </c>
      <c r="BM59" s="1098" t="str">
        <f t="shared" si="259"/>
        <v>G-2200TU</v>
      </c>
      <c r="BN59" s="1115">
        <f t="shared" si="260"/>
        <v>590</v>
      </c>
      <c r="BO59" s="1076">
        <f t="shared" si="276"/>
        <v>0.88500000000000001</v>
      </c>
      <c r="BP59" s="1069">
        <f t="shared" si="277"/>
        <v>0.11800000000000001</v>
      </c>
      <c r="BQ59" s="1070">
        <f t="shared" si="261"/>
        <v>0.59</v>
      </c>
      <c r="BR59" s="1103"/>
      <c r="BS59" s="1103"/>
      <c r="BT59" s="1072"/>
      <c r="BU59" s="1073"/>
      <c r="BV59" s="1105" t="str">
        <f t="shared" si="264"/>
        <v/>
      </c>
      <c r="BW59" s="532" t="str">
        <f t="shared" ref="BW59:BW60" si="284">IF(BR59&lt;3,"",BO59)</f>
        <v/>
      </c>
      <c r="BX59" s="532" t="str">
        <f t="shared" ref="BX59:BX60" si="285">IF(BS59&lt;2,"",BP59)</f>
        <v/>
      </c>
      <c r="BY59" s="961" t="str">
        <f t="shared" si="267"/>
        <v/>
      </c>
    </row>
    <row r="60" spans="1:77" ht="18.95" customHeight="1" thickBot="1">
      <c r="A60" s="1127" t="s">
        <v>252</v>
      </c>
      <c r="B60" s="1121" t="s">
        <v>459</v>
      </c>
      <c r="C60" s="1139"/>
      <c r="D60" s="1128" t="str">
        <f t="shared" si="220"/>
        <v>CAPWB-51</v>
      </c>
      <c r="E60" s="1107" t="str">
        <f>VLOOKUP($A60,'OP Info'!$C$106:$H$115,4,FALSE)</f>
        <v>G-2200TU</v>
      </c>
      <c r="F60" s="1108">
        <f>VLOOKUP($A60,'OP Info'!$C$106:$H$115,3,FALSE)</f>
        <v>590</v>
      </c>
      <c r="G60" s="1109">
        <f t="shared" si="268"/>
        <v>0.88500000000000001</v>
      </c>
      <c r="H60" s="1110">
        <f t="shared" si="269"/>
        <v>0.11800000000000001</v>
      </c>
      <c r="I60" s="1111">
        <f t="shared" si="221"/>
        <v>0.59</v>
      </c>
      <c r="J60" s="1112"/>
      <c r="K60" s="1112"/>
      <c r="L60" s="1072"/>
      <c r="M60" s="1113"/>
      <c r="N60" s="1114" t="str">
        <f t="shared" si="224"/>
        <v/>
      </c>
      <c r="O60" s="962" t="str">
        <f t="shared" si="204"/>
        <v/>
      </c>
      <c r="P60" s="962" t="str">
        <f t="shared" si="205"/>
        <v/>
      </c>
      <c r="Q60" s="962" t="str">
        <f t="shared" si="227"/>
        <v/>
      </c>
      <c r="R60" s="1139"/>
      <c r="S60" s="1128" t="str">
        <f t="shared" si="228"/>
        <v>CAPWB-51</v>
      </c>
      <c r="T60" s="1107" t="str">
        <f t="shared" si="229"/>
        <v>G-2200TU</v>
      </c>
      <c r="U60" s="1116">
        <f t="shared" si="230"/>
        <v>590</v>
      </c>
      <c r="V60" s="1109">
        <f t="shared" si="270"/>
        <v>0.88500000000000001</v>
      </c>
      <c r="W60" s="1110">
        <f t="shared" si="271"/>
        <v>0.11800000000000001</v>
      </c>
      <c r="X60" s="1111">
        <f t="shared" si="231"/>
        <v>0.59</v>
      </c>
      <c r="Y60" s="1112"/>
      <c r="Z60" s="1112"/>
      <c r="AA60" s="1072"/>
      <c r="AB60" s="1113"/>
      <c r="AC60" s="1114" t="str">
        <f t="shared" si="234"/>
        <v/>
      </c>
      <c r="AD60" s="962" t="str">
        <f t="shared" si="278"/>
        <v/>
      </c>
      <c r="AE60" s="962" t="str">
        <f t="shared" si="279"/>
        <v/>
      </c>
      <c r="AF60" s="962" t="str">
        <f t="shared" si="237"/>
        <v/>
      </c>
      <c r="AG60" s="1139"/>
      <c r="AH60" s="1128" t="str">
        <f t="shared" si="238"/>
        <v>CAPWB-51</v>
      </c>
      <c r="AI60" s="1107" t="str">
        <f t="shared" si="239"/>
        <v>G-2200TU</v>
      </c>
      <c r="AJ60" s="1116">
        <f t="shared" si="240"/>
        <v>590</v>
      </c>
      <c r="AK60" s="1109">
        <f t="shared" si="272"/>
        <v>0.88500000000000001</v>
      </c>
      <c r="AL60" s="1110">
        <f t="shared" si="273"/>
        <v>0.11800000000000001</v>
      </c>
      <c r="AM60" s="1111">
        <f t="shared" si="241"/>
        <v>0.59</v>
      </c>
      <c r="AN60" s="1112"/>
      <c r="AO60" s="1112"/>
      <c r="AP60" s="1072"/>
      <c r="AQ60" s="1113"/>
      <c r="AR60" s="1114" t="str">
        <f t="shared" si="244"/>
        <v/>
      </c>
      <c r="AS60" s="962" t="str">
        <f t="shared" si="280"/>
        <v/>
      </c>
      <c r="AT60" s="962" t="str">
        <f t="shared" si="281"/>
        <v/>
      </c>
      <c r="AU60" s="962" t="str">
        <f t="shared" si="247"/>
        <v/>
      </c>
      <c r="AV60" s="1139"/>
      <c r="AW60" s="1128" t="str">
        <f>$A60</f>
        <v>CAPWB-51</v>
      </c>
      <c r="AX60" s="1107" t="str">
        <f t="shared" si="249"/>
        <v>G-2200TU</v>
      </c>
      <c r="AY60" s="1116">
        <f t="shared" si="250"/>
        <v>590</v>
      </c>
      <c r="AZ60" s="1109">
        <f t="shared" si="274"/>
        <v>0.88500000000000001</v>
      </c>
      <c r="BA60" s="1110">
        <f t="shared" si="275"/>
        <v>0.11800000000000001</v>
      </c>
      <c r="BB60" s="1111">
        <f t="shared" si="251"/>
        <v>0.59</v>
      </c>
      <c r="BC60" s="1112"/>
      <c r="BD60" s="1112"/>
      <c r="BE60" s="1072"/>
      <c r="BF60" s="1113"/>
      <c r="BG60" s="1114" t="str">
        <f t="shared" si="254"/>
        <v/>
      </c>
      <c r="BH60" s="962" t="str">
        <f t="shared" si="282"/>
        <v/>
      </c>
      <c r="BI60" s="962" t="str">
        <f t="shared" si="283"/>
        <v/>
      </c>
      <c r="BJ60" s="962" t="str">
        <f t="shared" si="257"/>
        <v/>
      </c>
      <c r="BK60" s="1139"/>
      <c r="BL60" s="1128" t="str">
        <f t="shared" si="258"/>
        <v>CAPWB-51</v>
      </c>
      <c r="BM60" s="1107" t="str">
        <f t="shared" si="259"/>
        <v>G-2200TU</v>
      </c>
      <c r="BN60" s="1116">
        <f t="shared" si="260"/>
        <v>590</v>
      </c>
      <c r="BO60" s="1109">
        <f t="shared" si="276"/>
        <v>0.88500000000000001</v>
      </c>
      <c r="BP60" s="1110">
        <f t="shared" si="277"/>
        <v>0.11800000000000001</v>
      </c>
      <c r="BQ60" s="1111">
        <f t="shared" si="261"/>
        <v>0.59</v>
      </c>
      <c r="BR60" s="1112"/>
      <c r="BS60" s="1112"/>
      <c r="BT60" s="1072"/>
      <c r="BU60" s="1113"/>
      <c r="BV60" s="1114" t="str">
        <f t="shared" si="264"/>
        <v/>
      </c>
      <c r="BW60" s="962" t="str">
        <f t="shared" si="284"/>
        <v/>
      </c>
      <c r="BX60" s="962" t="str">
        <f t="shared" si="285"/>
        <v/>
      </c>
      <c r="BY60" s="963" t="str">
        <f t="shared" si="267"/>
        <v/>
      </c>
    </row>
    <row r="61" spans="1:77" ht="15.75">
      <c r="C61" s="336"/>
      <c r="D61" s="337"/>
      <c r="E61" s="338"/>
      <c r="F61" s="339"/>
      <c r="G61" s="339"/>
      <c r="H61" s="339"/>
      <c r="I61" s="339"/>
      <c r="J61" s="1296" t="s">
        <v>463</v>
      </c>
      <c r="K61" s="1296"/>
      <c r="L61" s="1296"/>
      <c r="M61" s="1296"/>
      <c r="N61" s="1297"/>
      <c r="O61" s="950">
        <f>SUM(O56:O60)</f>
        <v>0</v>
      </c>
      <c r="P61" s="950">
        <f>SUM(P56:P60)</f>
        <v>0</v>
      </c>
      <c r="Q61" s="950">
        <f>SUM(Q56:Q60)</f>
        <v>0</v>
      </c>
      <c r="R61" s="336"/>
      <c r="S61" s="337"/>
      <c r="T61" s="338"/>
      <c r="U61" s="339"/>
      <c r="V61" s="339"/>
      <c r="W61" s="339"/>
      <c r="X61" s="339"/>
      <c r="Y61" s="1296" t="s">
        <v>463</v>
      </c>
      <c r="Z61" s="1296"/>
      <c r="AA61" s="1296"/>
      <c r="AB61" s="1296"/>
      <c r="AC61" s="1297"/>
      <c r="AD61" s="950">
        <f>SUM(AD56:AD60)</f>
        <v>0</v>
      </c>
      <c r="AE61" s="950">
        <f>SUM(AE56:AE60)</f>
        <v>0</v>
      </c>
      <c r="AF61" s="950">
        <f>SUM(AF56:AF60)</f>
        <v>0</v>
      </c>
      <c r="AG61" s="336"/>
      <c r="AH61" s="337"/>
      <c r="AI61" s="338"/>
      <c r="AJ61" s="339"/>
      <c r="AK61" s="339"/>
      <c r="AL61" s="339"/>
      <c r="AM61" s="339"/>
      <c r="AN61" s="1296" t="s">
        <v>463</v>
      </c>
      <c r="AO61" s="1296"/>
      <c r="AP61" s="1296"/>
      <c r="AQ61" s="1296"/>
      <c r="AR61" s="1297"/>
      <c r="AS61" s="950">
        <f>SUM(AS56:AS60)</f>
        <v>0</v>
      </c>
      <c r="AT61" s="950">
        <f>SUM(AT56:AT60)</f>
        <v>0</v>
      </c>
      <c r="AU61" s="950">
        <f>SUM(AU56:AU60)</f>
        <v>0</v>
      </c>
      <c r="AV61" s="336"/>
      <c r="AW61" s="337"/>
      <c r="AX61" s="338"/>
      <c r="AY61" s="339"/>
      <c r="AZ61" s="339"/>
      <c r="BA61" s="339"/>
      <c r="BB61" s="339"/>
      <c r="BC61" s="1296" t="s">
        <v>463</v>
      </c>
      <c r="BD61" s="1296"/>
      <c r="BE61" s="1296"/>
      <c r="BF61" s="1296"/>
      <c r="BG61" s="1297"/>
      <c r="BH61" s="950">
        <f>SUM(BH56:BH60)</f>
        <v>0</v>
      </c>
      <c r="BI61" s="950">
        <f>SUM(BI56:BI60)</f>
        <v>0</v>
      </c>
      <c r="BJ61" s="950">
        <f>SUM(BJ56:BJ60)</f>
        <v>0</v>
      </c>
      <c r="BK61" s="336"/>
      <c r="BL61" s="337"/>
      <c r="BM61" s="338"/>
      <c r="BN61" s="339"/>
      <c r="BO61" s="339"/>
      <c r="BP61" s="339"/>
      <c r="BQ61" s="339"/>
      <c r="BR61" s="1296" t="s">
        <v>463</v>
      </c>
      <c r="BS61" s="1296"/>
      <c r="BT61" s="1296"/>
      <c r="BU61" s="1296"/>
      <c r="BV61" s="1297"/>
      <c r="BW61" s="950">
        <f>SUM(BW56:BW60)</f>
        <v>0</v>
      </c>
      <c r="BX61" s="950">
        <f>SUM(BX56:BX60)</f>
        <v>0</v>
      </c>
      <c r="BY61" s="950">
        <f>SUM(BY56:BY60)</f>
        <v>0</v>
      </c>
    </row>
    <row r="62" spans="1:77" ht="15.75" thickBot="1">
      <c r="C62" s="336"/>
      <c r="D62" s="337"/>
      <c r="E62" s="338"/>
      <c r="F62" s="339"/>
      <c r="G62" s="339"/>
      <c r="H62" s="339"/>
      <c r="I62" s="339"/>
      <c r="J62" s="98"/>
      <c r="K62" s="98"/>
      <c r="L62" s="98"/>
      <c r="M62" s="98"/>
      <c r="N62" s="391"/>
      <c r="O62" s="528"/>
      <c r="P62" s="528"/>
      <c r="Q62" s="528"/>
      <c r="R62" s="336"/>
      <c r="S62" s="337"/>
      <c r="T62" s="338"/>
      <c r="U62" s="339"/>
      <c r="V62" s="339"/>
      <c r="W62" s="339"/>
      <c r="X62" s="339"/>
      <c r="Y62" s="98"/>
      <c r="Z62" s="98"/>
      <c r="AA62" s="98"/>
      <c r="AB62" s="98"/>
      <c r="AC62" s="98"/>
      <c r="AD62" s="528"/>
      <c r="AE62" s="528"/>
      <c r="AF62" s="528"/>
      <c r="AG62" s="336"/>
      <c r="AH62" s="337"/>
      <c r="AI62" s="338"/>
      <c r="AJ62" s="339"/>
      <c r="AK62" s="339"/>
      <c r="AL62" s="339"/>
      <c r="AM62" s="339"/>
      <c r="AN62" s="98"/>
      <c r="AO62" s="98"/>
      <c r="AP62" s="98"/>
      <c r="AQ62" s="98"/>
      <c r="AR62" s="98"/>
      <c r="AS62" s="528"/>
      <c r="AT62" s="528"/>
      <c r="AU62" s="528"/>
      <c r="AV62" s="336"/>
      <c r="AW62" s="337"/>
      <c r="AX62" s="338"/>
      <c r="AY62" s="339"/>
      <c r="AZ62" s="339"/>
      <c r="BA62" s="339"/>
      <c r="BB62" s="339"/>
      <c r="BC62" s="98"/>
      <c r="BD62" s="98"/>
      <c r="BE62" s="98"/>
      <c r="BF62" s="98"/>
      <c r="BG62" s="98"/>
      <c r="BH62" s="528"/>
      <c r="BI62" s="528"/>
      <c r="BJ62" s="528"/>
      <c r="BK62" s="336"/>
      <c r="BL62" s="337"/>
      <c r="BM62" s="338"/>
      <c r="BN62" s="339"/>
      <c r="BO62" s="339"/>
      <c r="BP62" s="339"/>
      <c r="BQ62" s="339"/>
      <c r="BR62" s="98"/>
      <c r="BS62" s="98"/>
      <c r="BT62" s="98"/>
      <c r="BU62" s="98"/>
      <c r="BV62" s="98"/>
      <c r="BW62" s="528"/>
      <c r="BX62" s="528"/>
      <c r="BY62" s="528"/>
    </row>
    <row r="63" spans="1:77" s="34" customFormat="1" ht="30">
      <c r="B63" s="481"/>
      <c r="C63" s="1140"/>
      <c r="D63" s="140" t="s">
        <v>446</v>
      </c>
      <c r="E63" s="566" t="s">
        <v>35</v>
      </c>
      <c r="F63" s="1149" t="s">
        <v>447</v>
      </c>
      <c r="G63" s="566" t="s">
        <v>448</v>
      </c>
      <c r="H63" s="566" t="s">
        <v>449</v>
      </c>
      <c r="I63" s="566" t="s">
        <v>450</v>
      </c>
      <c r="J63" s="799" t="s">
        <v>451</v>
      </c>
      <c r="K63" s="799" t="s">
        <v>452</v>
      </c>
      <c r="L63" s="800" t="s">
        <v>453</v>
      </c>
      <c r="M63" s="801" t="s">
        <v>454</v>
      </c>
      <c r="N63" s="1150" t="s">
        <v>472</v>
      </c>
      <c r="O63" s="1151"/>
      <c r="P63" s="1151"/>
      <c r="Q63" s="1151"/>
      <c r="R63" s="1140"/>
      <c r="S63" s="566" t="s">
        <v>446</v>
      </c>
      <c r="T63" s="566" t="s">
        <v>456</v>
      </c>
      <c r="U63" s="1149" t="s">
        <v>447</v>
      </c>
      <c r="V63" s="566" t="s">
        <v>448</v>
      </c>
      <c r="W63" s="566" t="s">
        <v>449</v>
      </c>
      <c r="X63" s="566" t="s">
        <v>450</v>
      </c>
      <c r="Y63" s="799" t="s">
        <v>451</v>
      </c>
      <c r="Z63" s="799" t="s">
        <v>452</v>
      </c>
      <c r="AA63" s="800" t="s">
        <v>453</v>
      </c>
      <c r="AB63" s="801" t="s">
        <v>454</v>
      </c>
      <c r="AC63" s="1153" t="s">
        <v>472</v>
      </c>
      <c r="AD63" s="1151"/>
      <c r="AE63" s="1151"/>
      <c r="AF63" s="1151"/>
      <c r="AG63" s="1140"/>
      <c r="AH63" s="566" t="s">
        <v>446</v>
      </c>
      <c r="AI63" s="566" t="s">
        <v>456</v>
      </c>
      <c r="AJ63" s="1149" t="s">
        <v>447</v>
      </c>
      <c r="AK63" s="566" t="s">
        <v>448</v>
      </c>
      <c r="AL63" s="566" t="s">
        <v>449</v>
      </c>
      <c r="AM63" s="566" t="s">
        <v>450</v>
      </c>
      <c r="AN63" s="799" t="s">
        <v>451</v>
      </c>
      <c r="AO63" s="799" t="s">
        <v>452</v>
      </c>
      <c r="AP63" s="800" t="s">
        <v>453</v>
      </c>
      <c r="AQ63" s="801" t="s">
        <v>454</v>
      </c>
      <c r="AR63" s="1153" t="s">
        <v>472</v>
      </c>
      <c r="AS63" s="1151"/>
      <c r="AT63" s="1151"/>
      <c r="AU63" s="1151"/>
      <c r="AV63" s="1140"/>
      <c r="AW63" s="566" t="s">
        <v>446</v>
      </c>
      <c r="AX63" s="566" t="s">
        <v>456</v>
      </c>
      <c r="AY63" s="1149" t="s">
        <v>447</v>
      </c>
      <c r="AZ63" s="566" t="s">
        <v>448</v>
      </c>
      <c r="BA63" s="566" t="s">
        <v>449</v>
      </c>
      <c r="BB63" s="566" t="s">
        <v>450</v>
      </c>
      <c r="BC63" s="799" t="s">
        <v>451</v>
      </c>
      <c r="BD63" s="799" t="s">
        <v>452</v>
      </c>
      <c r="BE63" s="800" t="s">
        <v>453</v>
      </c>
      <c r="BF63" s="801" t="s">
        <v>454</v>
      </c>
      <c r="BG63" s="1153" t="s">
        <v>472</v>
      </c>
      <c r="BH63" s="1151"/>
      <c r="BI63" s="1151"/>
      <c r="BJ63" s="1151"/>
      <c r="BK63" s="1140"/>
      <c r="BL63" s="566" t="s">
        <v>446</v>
      </c>
      <c r="BM63" s="566" t="s">
        <v>456</v>
      </c>
      <c r="BN63" s="1149" t="s">
        <v>447</v>
      </c>
      <c r="BO63" s="566" t="s">
        <v>448</v>
      </c>
      <c r="BP63" s="566" t="s">
        <v>449</v>
      </c>
      <c r="BQ63" s="566" t="s">
        <v>450</v>
      </c>
      <c r="BR63" s="799" t="s">
        <v>451</v>
      </c>
      <c r="BS63" s="799" t="s">
        <v>452</v>
      </c>
      <c r="BT63" s="800" t="s">
        <v>453</v>
      </c>
      <c r="BU63" s="801" t="s">
        <v>454</v>
      </c>
      <c r="BV63" s="1153" t="s">
        <v>472</v>
      </c>
      <c r="BW63" s="1151"/>
      <c r="BX63" s="1151"/>
      <c r="BY63" s="1154"/>
    </row>
    <row r="64" spans="1:77" ht="18" customHeight="1">
      <c r="A64" t="s">
        <v>261</v>
      </c>
      <c r="B64" s="389" t="s">
        <v>458</v>
      </c>
      <c r="C64" s="1134"/>
      <c r="D64" s="965" t="str">
        <f t="shared" ref="D64:D75" si="286">$A64</f>
        <v>40-1</v>
      </c>
      <c r="E64" s="333" t="str">
        <f>VLOOKUP($A64,'OP Info'!$C$121:$H$137,4,FALSE)</f>
        <v>GTS-120</v>
      </c>
      <c r="F64" s="803">
        <f>VLOOKUP($A64,'OP Info'!$C$121:$H$137,3,FALSE)</f>
        <v>925</v>
      </c>
      <c r="G64" s="356">
        <f t="shared" ref="G64:G75" si="287">F64*0.0015</f>
        <v>1.3875</v>
      </c>
      <c r="H64" s="358">
        <f t="shared" ref="H64:H75" si="288">F64*0.0002</f>
        <v>0.185</v>
      </c>
      <c r="I64" s="357">
        <f t="shared" ref="I64:I75" si="289">F64*0.001</f>
        <v>0.92500000000000004</v>
      </c>
      <c r="J64" s="331" t="str">
        <f t="shared" ref="J64:J74" si="290">IF($B64=D$2,"","SKIP")</f>
        <v/>
      </c>
      <c r="K64" s="331" t="str">
        <f t="shared" ref="K64:K74" si="291">IF($B64=D$2,"","SKIP")</f>
        <v/>
      </c>
      <c r="L64" s="91"/>
      <c r="M64" s="392"/>
      <c r="N64" s="578" t="str">
        <f t="shared" ref="N64:N75" si="292">IF(M64&gt;8.84,M64,"")</f>
        <v/>
      </c>
      <c r="O64" s="796" t="str">
        <f t="shared" ref="O64:O74" si="293">IF(J64="","",IF(J64="SKIP","",IF(J64&lt;3,"",G64)))</f>
        <v/>
      </c>
      <c r="P64" s="796" t="str">
        <f t="shared" ref="P64:P74" si="294">IF(K64="","",IF(K64="SKIP","",IF(K64&lt;2,"",H64)))</f>
        <v/>
      </c>
      <c r="Q64" s="796" t="str">
        <f t="shared" si="227"/>
        <v/>
      </c>
      <c r="R64" s="1134"/>
      <c r="S64" s="965" t="str">
        <f t="shared" ref="S64:S75" si="295">$A64</f>
        <v>40-1</v>
      </c>
      <c r="T64" s="333" t="str">
        <f t="shared" ref="T64:T75" si="296">$E64</f>
        <v>GTS-120</v>
      </c>
      <c r="U64" s="531">
        <f t="shared" ref="U64:U75" si="297">$F64</f>
        <v>925</v>
      </c>
      <c r="V64" s="356">
        <f t="shared" ref="V64:V75" si="298">U64*0.0015</f>
        <v>1.3875</v>
      </c>
      <c r="W64" s="358">
        <f t="shared" ref="W64:W75" si="299">U64*0.0002</f>
        <v>0.185</v>
      </c>
      <c r="X64" s="357">
        <f t="shared" ref="X64:X75" si="300">U64*0.001</f>
        <v>0.92500000000000004</v>
      </c>
      <c r="Y64" s="331" t="str">
        <f t="shared" ref="Y64:Y74" si="301">IF($B64=S$2,"","SKIP")</f>
        <v>SKIP</v>
      </c>
      <c r="Z64" s="331" t="str">
        <f t="shared" ref="Z64:Z74" si="302">IF($B64=S$2,"","SKIP")</f>
        <v>SKIP</v>
      </c>
      <c r="AA64" s="91"/>
      <c r="AB64" s="392"/>
      <c r="AC64" s="578" t="str">
        <f t="shared" ref="AC64:AC75" si="303">IF(AB64&gt;8.84,AB64,"")</f>
        <v/>
      </c>
      <c r="AD64" s="796" t="str">
        <f t="shared" ref="AD64:AD74" si="304">IF(Y64="","",IF(Y64="SKIP","",IF(Y64&lt;3,"",V64)))</f>
        <v/>
      </c>
      <c r="AE64" s="796" t="str">
        <f t="shared" ref="AE64:AE74" si="305">IF(Z64="","",IF(Z64="SKIP","",IF(Z64&lt;2,"",W64)))</f>
        <v/>
      </c>
      <c r="AF64" s="796" t="str">
        <f t="shared" ref="AF64:AF75" si="306">IF(AB64="","",IF(AB64&lt;8.85,X64,""))</f>
        <v/>
      </c>
      <c r="AG64" s="1134"/>
      <c r="AH64" s="965" t="str">
        <f t="shared" ref="AH64:AH75" si="307">$A64</f>
        <v>40-1</v>
      </c>
      <c r="AI64" s="333" t="str">
        <f t="shared" ref="AI64:AI75" si="308">$E64</f>
        <v>GTS-120</v>
      </c>
      <c r="AJ64" s="531">
        <f t="shared" ref="AJ64:AJ75" si="309">$F64</f>
        <v>925</v>
      </c>
      <c r="AK64" s="356">
        <f t="shared" ref="AK64:AK75" si="310">AJ64*0.0015</f>
        <v>1.3875</v>
      </c>
      <c r="AL64" s="358">
        <f t="shared" ref="AL64:AL75" si="311">AJ64*0.0002</f>
        <v>0.185</v>
      </c>
      <c r="AM64" s="357">
        <f t="shared" ref="AM64:AM75" si="312">AJ64*0.001</f>
        <v>0.92500000000000004</v>
      </c>
      <c r="AN64" s="331" t="str">
        <f t="shared" ref="AN64:AN74" si="313">IF($B64=AH$2,"","SKIP")</f>
        <v/>
      </c>
      <c r="AO64" s="331" t="str">
        <f t="shared" ref="AO64:AO74" si="314">IF($B64=AH$2,"","SKIP")</f>
        <v/>
      </c>
      <c r="AP64" s="91"/>
      <c r="AQ64" s="392"/>
      <c r="AR64" s="578" t="str">
        <f t="shared" ref="AR64:AR75" si="315">IF(AQ64&gt;8.84,AQ64,"")</f>
        <v/>
      </c>
      <c r="AS64" s="796" t="str">
        <f t="shared" ref="AS64:AS74" si="316">IF(AN64="","",IF(AN64="SKIP","",IF(AN64&lt;3,"",AK64)))</f>
        <v/>
      </c>
      <c r="AT64" s="796" t="str">
        <f t="shared" ref="AT64:AT74" si="317">IF(AO64="","",IF(AO64="SKIP","",IF(AO64&lt;2,"",AL64)))</f>
        <v/>
      </c>
      <c r="AU64" s="796" t="str">
        <f t="shared" ref="AU64:AU75" si="318">IF(AQ64="","",IF(AQ64&lt;8.85,AM64,""))</f>
        <v/>
      </c>
      <c r="AV64" s="1134"/>
      <c r="AW64" s="965" t="str">
        <f t="shared" ref="AW64:AW75" si="319">$A64</f>
        <v>40-1</v>
      </c>
      <c r="AX64" s="333" t="str">
        <f t="shared" ref="AX64:AX75" si="320">$E64</f>
        <v>GTS-120</v>
      </c>
      <c r="AY64" s="531">
        <f t="shared" ref="AY64:AY75" si="321">$F64</f>
        <v>925</v>
      </c>
      <c r="AZ64" s="356">
        <f t="shared" ref="AZ64:AZ75" si="322">AY64*0.0015</f>
        <v>1.3875</v>
      </c>
      <c r="BA64" s="358">
        <f t="shared" ref="BA64:BA75" si="323">AY64*0.0002</f>
        <v>0.185</v>
      </c>
      <c r="BB64" s="357">
        <f t="shared" ref="BB64:BB75" si="324">AY64*0.001</f>
        <v>0.92500000000000004</v>
      </c>
      <c r="BC64" s="331" t="str">
        <f t="shared" ref="BC64:BC74" si="325">IF($B64=AW$2,"","SKIP")</f>
        <v>SKIP</v>
      </c>
      <c r="BD64" s="331" t="str">
        <f t="shared" ref="BD64:BD74" si="326">IF($B64=AW$2,"","SKIP")</f>
        <v>SKIP</v>
      </c>
      <c r="BE64" s="91"/>
      <c r="BF64" s="392"/>
      <c r="BG64" s="578" t="str">
        <f t="shared" ref="BG64:BG75" si="327">IF(BF64&gt;8.84,BF64,"")</f>
        <v/>
      </c>
      <c r="BH64" s="796" t="str">
        <f t="shared" ref="BH64:BH74" si="328">IF(BC64="","",IF(BC64="SKIP","",IF(BC64&lt;3,"",AZ64)))</f>
        <v/>
      </c>
      <c r="BI64" s="796" t="str">
        <f t="shared" ref="BI64:BI74" si="329">IF(BD64="","",IF(BD64="SKIP","",IF(BD64&lt;2,"",BA64)))</f>
        <v/>
      </c>
      <c r="BJ64" s="796" t="str">
        <f t="shared" ref="BJ64:BJ75" si="330">IF(BF64="","",IF(BF64&lt;8.85,BB64,""))</f>
        <v/>
      </c>
      <c r="BK64" s="1134"/>
      <c r="BL64" s="965" t="str">
        <f t="shared" ref="BL64:BL75" si="331">$A64</f>
        <v>40-1</v>
      </c>
      <c r="BM64" s="333" t="str">
        <f t="shared" ref="BM64:BM75" si="332">$E64</f>
        <v>GTS-120</v>
      </c>
      <c r="BN64" s="531">
        <f t="shared" ref="BN64:BN75" si="333">$F64</f>
        <v>925</v>
      </c>
      <c r="BO64" s="356">
        <f t="shared" ref="BO64:BO74" si="334">BN64*0.0015</f>
        <v>1.3875</v>
      </c>
      <c r="BP64" s="358">
        <f t="shared" ref="BP64:BP74" si="335">BN64*0.0002</f>
        <v>0.185</v>
      </c>
      <c r="BQ64" s="357">
        <f t="shared" ref="BQ64:BQ74" si="336">BN64*0.001</f>
        <v>0.92500000000000004</v>
      </c>
      <c r="BR64" s="331" t="str">
        <f t="shared" ref="BR64:BR74" si="337">IF($B64=BL$2,"","SKIP")</f>
        <v/>
      </c>
      <c r="BS64" s="331" t="str">
        <f t="shared" ref="BS64:BS74" si="338">IF($B64=BL$2,"","SKIP")</f>
        <v/>
      </c>
      <c r="BT64" s="91"/>
      <c r="BU64" s="392"/>
      <c r="BV64" s="578" t="str">
        <f t="shared" ref="BV64:BV75" si="339">IF(BU64&gt;8.84,BU64,"")</f>
        <v/>
      </c>
      <c r="BW64" s="796" t="str">
        <f t="shared" ref="BW64:BW74" si="340">IF(BR64="","",IF(BR64="SKIP","",IF(BR64&lt;3,"",BO64)))</f>
        <v/>
      </c>
      <c r="BX64" s="796" t="str">
        <f t="shared" ref="BX64:BX74" si="341">IF(BS64="","",IF(BS64="SKIP","",IF(BS64&lt;2,"",BP64)))</f>
        <v/>
      </c>
      <c r="BY64" s="966" t="str">
        <f t="shared" ref="BY64:BY75" si="342">IF(BU64="","",IF(BU64&lt;8.85,BQ64,""))</f>
        <v/>
      </c>
    </row>
    <row r="65" spans="1:77" ht="18" customHeight="1">
      <c r="A65" t="s">
        <v>264</v>
      </c>
      <c r="B65" s="389" t="s">
        <v>458</v>
      </c>
      <c r="C65" s="1134"/>
      <c r="D65" s="530" t="str">
        <f t="shared" si="286"/>
        <v>50-1</v>
      </c>
      <c r="E65" s="333" t="str">
        <f>VLOOKUP($A65,'OP Info'!$C$121:$H$137,4,FALSE)</f>
        <v>GTS-120</v>
      </c>
      <c r="F65" s="330">
        <f>VLOOKUP($A65,'OP Info'!$C$121:$H$137,3,FALSE)</f>
        <v>925</v>
      </c>
      <c r="G65" s="346">
        <f t="shared" si="287"/>
        <v>1.3875</v>
      </c>
      <c r="H65" s="351">
        <f t="shared" si="288"/>
        <v>0.185</v>
      </c>
      <c r="I65" s="350">
        <f t="shared" si="289"/>
        <v>0.92500000000000004</v>
      </c>
      <c r="J65" s="331" t="str">
        <f t="shared" si="290"/>
        <v/>
      </c>
      <c r="K65" s="331" t="str">
        <f t="shared" si="291"/>
        <v/>
      </c>
      <c r="L65" s="91"/>
      <c r="M65" s="392"/>
      <c r="N65" s="403" t="str">
        <f t="shared" si="292"/>
        <v/>
      </c>
      <c r="O65" s="532" t="str">
        <f t="shared" si="293"/>
        <v/>
      </c>
      <c r="P65" s="532" t="str">
        <f t="shared" si="294"/>
        <v/>
      </c>
      <c r="Q65" s="532" t="str">
        <f t="shared" si="227"/>
        <v/>
      </c>
      <c r="R65" s="1134"/>
      <c r="S65" s="530" t="str">
        <f t="shared" si="295"/>
        <v>50-1</v>
      </c>
      <c r="T65" s="333" t="str">
        <f t="shared" si="296"/>
        <v>GTS-120</v>
      </c>
      <c r="U65" s="531">
        <f t="shared" si="297"/>
        <v>925</v>
      </c>
      <c r="V65" s="346">
        <f t="shared" si="298"/>
        <v>1.3875</v>
      </c>
      <c r="W65" s="351">
        <f t="shared" si="299"/>
        <v>0.185</v>
      </c>
      <c r="X65" s="350">
        <f t="shared" si="300"/>
        <v>0.92500000000000004</v>
      </c>
      <c r="Y65" s="331" t="str">
        <f t="shared" si="301"/>
        <v>SKIP</v>
      </c>
      <c r="Z65" s="331" t="str">
        <f t="shared" si="302"/>
        <v>SKIP</v>
      </c>
      <c r="AA65" s="91"/>
      <c r="AB65" s="392"/>
      <c r="AC65" s="403" t="str">
        <f t="shared" si="303"/>
        <v/>
      </c>
      <c r="AD65" s="532" t="str">
        <f t="shared" si="304"/>
        <v/>
      </c>
      <c r="AE65" s="532" t="str">
        <f t="shared" si="305"/>
        <v/>
      </c>
      <c r="AF65" s="532" t="str">
        <f t="shared" si="306"/>
        <v/>
      </c>
      <c r="AG65" s="1134"/>
      <c r="AH65" s="530" t="str">
        <f t="shared" si="307"/>
        <v>50-1</v>
      </c>
      <c r="AI65" s="333" t="str">
        <f t="shared" si="308"/>
        <v>GTS-120</v>
      </c>
      <c r="AJ65" s="531">
        <f t="shared" si="309"/>
        <v>925</v>
      </c>
      <c r="AK65" s="346">
        <f t="shared" si="310"/>
        <v>1.3875</v>
      </c>
      <c r="AL65" s="351">
        <f t="shared" si="311"/>
        <v>0.185</v>
      </c>
      <c r="AM65" s="350">
        <f t="shared" si="312"/>
        <v>0.92500000000000004</v>
      </c>
      <c r="AN65" s="331" t="str">
        <f t="shared" si="313"/>
        <v/>
      </c>
      <c r="AO65" s="331" t="str">
        <f t="shared" si="314"/>
        <v/>
      </c>
      <c r="AP65" s="91"/>
      <c r="AQ65" s="392"/>
      <c r="AR65" s="403" t="str">
        <f t="shared" si="315"/>
        <v/>
      </c>
      <c r="AS65" s="532" t="str">
        <f t="shared" si="316"/>
        <v/>
      </c>
      <c r="AT65" s="532" t="str">
        <f t="shared" si="317"/>
        <v/>
      </c>
      <c r="AU65" s="532" t="str">
        <f t="shared" si="318"/>
        <v/>
      </c>
      <c r="AV65" s="1134"/>
      <c r="AW65" s="530" t="str">
        <f t="shared" si="319"/>
        <v>50-1</v>
      </c>
      <c r="AX65" s="333" t="str">
        <f t="shared" si="320"/>
        <v>GTS-120</v>
      </c>
      <c r="AY65" s="531">
        <f t="shared" si="321"/>
        <v>925</v>
      </c>
      <c r="AZ65" s="346">
        <f t="shared" si="322"/>
        <v>1.3875</v>
      </c>
      <c r="BA65" s="351">
        <f t="shared" si="323"/>
        <v>0.185</v>
      </c>
      <c r="BB65" s="350">
        <f t="shared" si="324"/>
        <v>0.92500000000000004</v>
      </c>
      <c r="BC65" s="331" t="str">
        <f t="shared" si="325"/>
        <v>SKIP</v>
      </c>
      <c r="BD65" s="331" t="str">
        <f t="shared" si="326"/>
        <v>SKIP</v>
      </c>
      <c r="BE65" s="91"/>
      <c r="BF65" s="392"/>
      <c r="BG65" s="403" t="str">
        <f t="shared" si="327"/>
        <v/>
      </c>
      <c r="BH65" s="532" t="str">
        <f t="shared" si="328"/>
        <v/>
      </c>
      <c r="BI65" s="532" t="str">
        <f t="shared" si="329"/>
        <v/>
      </c>
      <c r="BJ65" s="532" t="str">
        <f t="shared" si="330"/>
        <v/>
      </c>
      <c r="BK65" s="1134"/>
      <c r="BL65" s="530" t="str">
        <f t="shared" si="331"/>
        <v>50-1</v>
      </c>
      <c r="BM65" s="333" t="str">
        <f t="shared" si="332"/>
        <v>GTS-120</v>
      </c>
      <c r="BN65" s="531">
        <f t="shared" si="333"/>
        <v>925</v>
      </c>
      <c r="BO65" s="346">
        <f t="shared" si="334"/>
        <v>1.3875</v>
      </c>
      <c r="BP65" s="351">
        <f t="shared" si="335"/>
        <v>0.185</v>
      </c>
      <c r="BQ65" s="350">
        <f t="shared" si="336"/>
        <v>0.92500000000000004</v>
      </c>
      <c r="BR65" s="331" t="str">
        <f t="shared" si="337"/>
        <v/>
      </c>
      <c r="BS65" s="331" t="str">
        <f t="shared" si="338"/>
        <v/>
      </c>
      <c r="BT65" s="91"/>
      <c r="BU65" s="392"/>
      <c r="BV65" s="403" t="str">
        <f t="shared" si="339"/>
        <v/>
      </c>
      <c r="BW65" s="532" t="str">
        <f t="shared" si="340"/>
        <v/>
      </c>
      <c r="BX65" s="532" t="str">
        <f t="shared" si="341"/>
        <v/>
      </c>
      <c r="BY65" s="961" t="str">
        <f t="shared" si="342"/>
        <v/>
      </c>
    </row>
    <row r="66" spans="1:77" ht="18" customHeight="1">
      <c r="A66" t="s">
        <v>267</v>
      </c>
      <c r="B66" s="389" t="s">
        <v>458</v>
      </c>
      <c r="C66" s="1135"/>
      <c r="D66" s="530" t="str">
        <f t="shared" si="286"/>
        <v>60-1</v>
      </c>
      <c r="E66" s="333" t="str">
        <f>VLOOKUP($A66,'OP Info'!$C$121:$H$137,4,FALSE)</f>
        <v>GTS-120</v>
      </c>
      <c r="F66" s="330">
        <f>VLOOKUP($A66,'OP Info'!$C$121:$H$137,3,FALSE)</f>
        <v>925</v>
      </c>
      <c r="G66" s="346">
        <f t="shared" si="287"/>
        <v>1.3875</v>
      </c>
      <c r="H66" s="351">
        <f t="shared" si="288"/>
        <v>0.185</v>
      </c>
      <c r="I66" s="350">
        <f t="shared" si="289"/>
        <v>0.92500000000000004</v>
      </c>
      <c r="J66" s="331" t="str">
        <f t="shared" si="290"/>
        <v/>
      </c>
      <c r="K66" s="331" t="str">
        <f t="shared" si="291"/>
        <v/>
      </c>
      <c r="L66" s="91"/>
      <c r="M66" s="392"/>
      <c r="N66" s="403" t="str">
        <f t="shared" si="292"/>
        <v/>
      </c>
      <c r="O66" s="532" t="str">
        <f t="shared" si="293"/>
        <v/>
      </c>
      <c r="P66" s="532" t="str">
        <f t="shared" si="294"/>
        <v/>
      </c>
      <c r="Q66" s="532" t="str">
        <f t="shared" si="227"/>
        <v/>
      </c>
      <c r="R66" s="1135"/>
      <c r="S66" s="530" t="str">
        <f t="shared" si="295"/>
        <v>60-1</v>
      </c>
      <c r="T66" s="333" t="str">
        <f t="shared" si="296"/>
        <v>GTS-120</v>
      </c>
      <c r="U66" s="531">
        <f t="shared" si="297"/>
        <v>925</v>
      </c>
      <c r="V66" s="346">
        <f t="shared" si="298"/>
        <v>1.3875</v>
      </c>
      <c r="W66" s="351">
        <f t="shared" si="299"/>
        <v>0.185</v>
      </c>
      <c r="X66" s="350">
        <f t="shared" si="300"/>
        <v>0.92500000000000004</v>
      </c>
      <c r="Y66" s="331" t="str">
        <f t="shared" si="301"/>
        <v>SKIP</v>
      </c>
      <c r="Z66" s="331" t="str">
        <f t="shared" si="302"/>
        <v>SKIP</v>
      </c>
      <c r="AA66" s="91"/>
      <c r="AB66" s="392"/>
      <c r="AC66" s="403" t="str">
        <f t="shared" si="303"/>
        <v/>
      </c>
      <c r="AD66" s="532" t="str">
        <f t="shared" si="304"/>
        <v/>
      </c>
      <c r="AE66" s="532" t="str">
        <f t="shared" si="305"/>
        <v/>
      </c>
      <c r="AF66" s="532" t="str">
        <f t="shared" si="306"/>
        <v/>
      </c>
      <c r="AG66" s="1135"/>
      <c r="AH66" s="530" t="str">
        <f t="shared" si="307"/>
        <v>60-1</v>
      </c>
      <c r="AI66" s="333" t="str">
        <f t="shared" si="308"/>
        <v>GTS-120</v>
      </c>
      <c r="AJ66" s="531">
        <f t="shared" si="309"/>
        <v>925</v>
      </c>
      <c r="AK66" s="346">
        <f t="shared" si="310"/>
        <v>1.3875</v>
      </c>
      <c r="AL66" s="351">
        <f t="shared" si="311"/>
        <v>0.185</v>
      </c>
      <c r="AM66" s="350">
        <f t="shared" si="312"/>
        <v>0.92500000000000004</v>
      </c>
      <c r="AN66" s="331" t="str">
        <f t="shared" si="313"/>
        <v/>
      </c>
      <c r="AO66" s="331" t="str">
        <f t="shared" si="314"/>
        <v/>
      </c>
      <c r="AP66" s="91"/>
      <c r="AQ66" s="392"/>
      <c r="AR66" s="403" t="str">
        <f t="shared" si="315"/>
        <v/>
      </c>
      <c r="AS66" s="532" t="str">
        <f t="shared" si="316"/>
        <v/>
      </c>
      <c r="AT66" s="532" t="str">
        <f t="shared" si="317"/>
        <v/>
      </c>
      <c r="AU66" s="532" t="str">
        <f t="shared" si="318"/>
        <v/>
      </c>
      <c r="AV66" s="1135"/>
      <c r="AW66" s="530" t="str">
        <f t="shared" si="319"/>
        <v>60-1</v>
      </c>
      <c r="AX66" s="333" t="str">
        <f t="shared" si="320"/>
        <v>GTS-120</v>
      </c>
      <c r="AY66" s="531">
        <f t="shared" si="321"/>
        <v>925</v>
      </c>
      <c r="AZ66" s="346">
        <f t="shared" si="322"/>
        <v>1.3875</v>
      </c>
      <c r="BA66" s="351">
        <f t="shared" si="323"/>
        <v>0.185</v>
      </c>
      <c r="BB66" s="350">
        <f t="shared" si="324"/>
        <v>0.92500000000000004</v>
      </c>
      <c r="BC66" s="331" t="str">
        <f t="shared" si="325"/>
        <v>SKIP</v>
      </c>
      <c r="BD66" s="331" t="str">
        <f t="shared" si="326"/>
        <v>SKIP</v>
      </c>
      <c r="BE66" s="91"/>
      <c r="BF66" s="392"/>
      <c r="BG66" s="403" t="str">
        <f t="shared" si="327"/>
        <v/>
      </c>
      <c r="BH66" s="532" t="str">
        <f t="shared" si="328"/>
        <v/>
      </c>
      <c r="BI66" s="532" t="str">
        <f t="shared" si="329"/>
        <v/>
      </c>
      <c r="BJ66" s="532" t="str">
        <f t="shared" si="330"/>
        <v/>
      </c>
      <c r="BK66" s="1135"/>
      <c r="BL66" s="530" t="str">
        <f t="shared" si="331"/>
        <v>60-1</v>
      </c>
      <c r="BM66" s="333" t="str">
        <f t="shared" si="332"/>
        <v>GTS-120</v>
      </c>
      <c r="BN66" s="531">
        <f t="shared" si="333"/>
        <v>925</v>
      </c>
      <c r="BO66" s="346">
        <f t="shared" si="334"/>
        <v>1.3875</v>
      </c>
      <c r="BP66" s="351">
        <f t="shared" si="335"/>
        <v>0.185</v>
      </c>
      <c r="BQ66" s="350">
        <f t="shared" si="336"/>
        <v>0.92500000000000004</v>
      </c>
      <c r="BR66" s="331" t="str">
        <f t="shared" si="337"/>
        <v/>
      </c>
      <c r="BS66" s="331" t="str">
        <f t="shared" si="338"/>
        <v/>
      </c>
      <c r="BT66" s="91"/>
      <c r="BU66" s="392"/>
      <c r="BV66" s="403" t="str">
        <f t="shared" si="339"/>
        <v/>
      </c>
      <c r="BW66" s="532" t="str">
        <f t="shared" si="340"/>
        <v/>
      </c>
      <c r="BX66" s="532" t="str">
        <f t="shared" si="341"/>
        <v/>
      </c>
      <c r="BY66" s="961" t="str">
        <f t="shared" si="342"/>
        <v/>
      </c>
    </row>
    <row r="67" spans="1:77" ht="18" customHeight="1">
      <c r="A67" t="s">
        <v>270</v>
      </c>
      <c r="B67" s="389" t="s">
        <v>458</v>
      </c>
      <c r="C67" s="1135" t="s">
        <v>254</v>
      </c>
      <c r="D67" s="530" t="str">
        <f t="shared" si="286"/>
        <v>70-1</v>
      </c>
      <c r="E67" s="333" t="str">
        <f>VLOOKUP($A67,'OP Info'!$C$121:$H$137,4,FALSE)</f>
        <v>GTS-120</v>
      </c>
      <c r="F67" s="330">
        <f>VLOOKUP($A67,'OP Info'!$C$121:$H$137,3,FALSE)</f>
        <v>925</v>
      </c>
      <c r="G67" s="346">
        <f t="shared" si="287"/>
        <v>1.3875</v>
      </c>
      <c r="H67" s="351">
        <f t="shared" si="288"/>
        <v>0.185</v>
      </c>
      <c r="I67" s="350">
        <f t="shared" si="289"/>
        <v>0.92500000000000004</v>
      </c>
      <c r="J67" s="331" t="str">
        <f t="shared" si="290"/>
        <v/>
      </c>
      <c r="K67" s="331" t="str">
        <f t="shared" si="291"/>
        <v/>
      </c>
      <c r="L67" s="91"/>
      <c r="M67" s="392"/>
      <c r="N67" s="403" t="str">
        <f t="shared" si="292"/>
        <v/>
      </c>
      <c r="O67" s="532" t="str">
        <f t="shared" si="293"/>
        <v/>
      </c>
      <c r="P67" s="532" t="str">
        <f t="shared" si="294"/>
        <v/>
      </c>
      <c r="Q67" s="532" t="str">
        <f t="shared" si="227"/>
        <v/>
      </c>
      <c r="R67" s="1135" t="s">
        <v>254</v>
      </c>
      <c r="S67" s="530" t="str">
        <f t="shared" si="295"/>
        <v>70-1</v>
      </c>
      <c r="T67" s="333" t="str">
        <f t="shared" si="296"/>
        <v>GTS-120</v>
      </c>
      <c r="U67" s="531">
        <f t="shared" si="297"/>
        <v>925</v>
      </c>
      <c r="V67" s="346">
        <f t="shared" si="298"/>
        <v>1.3875</v>
      </c>
      <c r="W67" s="351">
        <f t="shared" si="299"/>
        <v>0.185</v>
      </c>
      <c r="X67" s="350">
        <f t="shared" si="300"/>
        <v>0.92500000000000004</v>
      </c>
      <c r="Y67" s="331" t="str">
        <f t="shared" si="301"/>
        <v>SKIP</v>
      </c>
      <c r="Z67" s="331" t="str">
        <f t="shared" si="302"/>
        <v>SKIP</v>
      </c>
      <c r="AA67" s="91"/>
      <c r="AB67" s="392"/>
      <c r="AC67" s="403" t="str">
        <f t="shared" si="303"/>
        <v/>
      </c>
      <c r="AD67" s="532" t="str">
        <f t="shared" si="304"/>
        <v/>
      </c>
      <c r="AE67" s="532" t="str">
        <f t="shared" si="305"/>
        <v/>
      </c>
      <c r="AF67" s="532" t="str">
        <f t="shared" si="306"/>
        <v/>
      </c>
      <c r="AG67" s="1135" t="s">
        <v>254</v>
      </c>
      <c r="AH67" s="530" t="str">
        <f t="shared" si="307"/>
        <v>70-1</v>
      </c>
      <c r="AI67" s="333" t="str">
        <f t="shared" si="308"/>
        <v>GTS-120</v>
      </c>
      <c r="AJ67" s="531">
        <f t="shared" si="309"/>
        <v>925</v>
      </c>
      <c r="AK67" s="346">
        <f t="shared" si="310"/>
        <v>1.3875</v>
      </c>
      <c r="AL67" s="351">
        <f t="shared" si="311"/>
        <v>0.185</v>
      </c>
      <c r="AM67" s="350">
        <f t="shared" si="312"/>
        <v>0.92500000000000004</v>
      </c>
      <c r="AN67" s="331" t="str">
        <f t="shared" si="313"/>
        <v/>
      </c>
      <c r="AO67" s="331" t="str">
        <f t="shared" si="314"/>
        <v/>
      </c>
      <c r="AP67" s="91"/>
      <c r="AQ67" s="392"/>
      <c r="AR67" s="403" t="str">
        <f t="shared" si="315"/>
        <v/>
      </c>
      <c r="AS67" s="532" t="str">
        <f t="shared" si="316"/>
        <v/>
      </c>
      <c r="AT67" s="532" t="str">
        <f t="shared" si="317"/>
        <v/>
      </c>
      <c r="AU67" s="532" t="str">
        <f t="shared" si="318"/>
        <v/>
      </c>
      <c r="AV67" s="1135" t="s">
        <v>254</v>
      </c>
      <c r="AW67" s="530" t="str">
        <f t="shared" si="319"/>
        <v>70-1</v>
      </c>
      <c r="AX67" s="333" t="str">
        <f t="shared" si="320"/>
        <v>GTS-120</v>
      </c>
      <c r="AY67" s="531">
        <f t="shared" si="321"/>
        <v>925</v>
      </c>
      <c r="AZ67" s="346">
        <f t="shared" si="322"/>
        <v>1.3875</v>
      </c>
      <c r="BA67" s="351">
        <f t="shared" si="323"/>
        <v>0.185</v>
      </c>
      <c r="BB67" s="350">
        <f t="shared" si="324"/>
        <v>0.92500000000000004</v>
      </c>
      <c r="BC67" s="331" t="str">
        <f t="shared" si="325"/>
        <v>SKIP</v>
      </c>
      <c r="BD67" s="331" t="str">
        <f t="shared" si="326"/>
        <v>SKIP</v>
      </c>
      <c r="BE67" s="91"/>
      <c r="BF67" s="392"/>
      <c r="BG67" s="403" t="str">
        <f t="shared" si="327"/>
        <v/>
      </c>
      <c r="BH67" s="532" t="str">
        <f t="shared" si="328"/>
        <v/>
      </c>
      <c r="BI67" s="532" t="str">
        <f t="shared" si="329"/>
        <v/>
      </c>
      <c r="BJ67" s="532" t="str">
        <f t="shared" si="330"/>
        <v/>
      </c>
      <c r="BK67" s="1135" t="s">
        <v>254</v>
      </c>
      <c r="BL67" s="530" t="str">
        <f t="shared" si="331"/>
        <v>70-1</v>
      </c>
      <c r="BM67" s="333" t="str">
        <f t="shared" si="332"/>
        <v>GTS-120</v>
      </c>
      <c r="BN67" s="531">
        <f t="shared" si="333"/>
        <v>925</v>
      </c>
      <c r="BO67" s="346">
        <f t="shared" si="334"/>
        <v>1.3875</v>
      </c>
      <c r="BP67" s="351">
        <f t="shared" si="335"/>
        <v>0.185</v>
      </c>
      <c r="BQ67" s="350">
        <f t="shared" si="336"/>
        <v>0.92500000000000004</v>
      </c>
      <c r="BR67" s="331" t="str">
        <f t="shared" si="337"/>
        <v/>
      </c>
      <c r="BS67" s="331" t="str">
        <f t="shared" si="338"/>
        <v/>
      </c>
      <c r="BT67" s="91"/>
      <c r="BU67" s="392"/>
      <c r="BV67" s="403" t="str">
        <f t="shared" si="339"/>
        <v/>
      </c>
      <c r="BW67" s="532" t="str">
        <f t="shared" si="340"/>
        <v/>
      </c>
      <c r="BX67" s="532" t="str">
        <f t="shared" si="341"/>
        <v/>
      </c>
      <c r="BY67" s="961" t="str">
        <f t="shared" si="342"/>
        <v/>
      </c>
    </row>
    <row r="68" spans="1:77" ht="18" customHeight="1">
      <c r="A68" t="s">
        <v>263</v>
      </c>
      <c r="B68" s="389" t="s">
        <v>457</v>
      </c>
      <c r="C68" s="1134"/>
      <c r="D68" s="530" t="str">
        <f t="shared" si="286"/>
        <v>10-2</v>
      </c>
      <c r="E68" s="333" t="str">
        <f>VLOOKUP($A68,'OP Info'!$C$121:$H$137,4,FALSE)</f>
        <v>GTS-120</v>
      </c>
      <c r="F68" s="330">
        <f>VLOOKUP($A68,'OP Info'!$C$121:$H$137,3,FALSE)</f>
        <v>1010</v>
      </c>
      <c r="G68" s="346">
        <f t="shared" si="287"/>
        <v>1.5150000000000001</v>
      </c>
      <c r="H68" s="351">
        <f t="shared" si="288"/>
        <v>0.20200000000000001</v>
      </c>
      <c r="I68" s="350">
        <f t="shared" si="289"/>
        <v>1.01</v>
      </c>
      <c r="J68" s="331" t="str">
        <f t="shared" si="290"/>
        <v>SKIP</v>
      </c>
      <c r="K68" s="331" t="str">
        <f t="shared" si="291"/>
        <v>SKIP</v>
      </c>
      <c r="L68" s="91"/>
      <c r="M68" s="392"/>
      <c r="N68" s="403" t="str">
        <f t="shared" si="292"/>
        <v/>
      </c>
      <c r="O68" s="532" t="str">
        <f t="shared" si="293"/>
        <v/>
      </c>
      <c r="P68" s="532" t="str">
        <f t="shared" si="294"/>
        <v/>
      </c>
      <c r="Q68" s="532" t="str">
        <f t="shared" si="227"/>
        <v/>
      </c>
      <c r="R68" s="1134"/>
      <c r="S68" s="530" t="str">
        <f t="shared" si="295"/>
        <v>10-2</v>
      </c>
      <c r="T68" s="333" t="str">
        <f t="shared" si="296"/>
        <v>GTS-120</v>
      </c>
      <c r="U68" s="531">
        <f t="shared" si="297"/>
        <v>1010</v>
      </c>
      <c r="V68" s="346">
        <f t="shared" si="298"/>
        <v>1.5150000000000001</v>
      </c>
      <c r="W68" s="351">
        <f t="shared" si="299"/>
        <v>0.20200000000000001</v>
      </c>
      <c r="X68" s="350">
        <f t="shared" si="300"/>
        <v>1.01</v>
      </c>
      <c r="Y68" s="331" t="str">
        <f t="shared" si="301"/>
        <v/>
      </c>
      <c r="Z68" s="331" t="str">
        <f t="shared" si="302"/>
        <v/>
      </c>
      <c r="AA68" s="91"/>
      <c r="AB68" s="392"/>
      <c r="AC68" s="403" t="str">
        <f t="shared" si="303"/>
        <v/>
      </c>
      <c r="AD68" s="532" t="str">
        <f t="shared" si="304"/>
        <v/>
      </c>
      <c r="AE68" s="532" t="str">
        <f t="shared" si="305"/>
        <v/>
      </c>
      <c r="AF68" s="532" t="str">
        <f t="shared" si="306"/>
        <v/>
      </c>
      <c r="AG68" s="1134"/>
      <c r="AH68" s="530" t="str">
        <f t="shared" si="307"/>
        <v>10-2</v>
      </c>
      <c r="AI68" s="333" t="str">
        <f t="shared" si="308"/>
        <v>GTS-120</v>
      </c>
      <c r="AJ68" s="531">
        <f t="shared" si="309"/>
        <v>1010</v>
      </c>
      <c r="AK68" s="346">
        <f t="shared" si="310"/>
        <v>1.5150000000000001</v>
      </c>
      <c r="AL68" s="351">
        <f t="shared" si="311"/>
        <v>0.20200000000000001</v>
      </c>
      <c r="AM68" s="350">
        <f t="shared" si="312"/>
        <v>1.01</v>
      </c>
      <c r="AN68" s="331" t="str">
        <f t="shared" si="313"/>
        <v>SKIP</v>
      </c>
      <c r="AO68" s="331" t="str">
        <f t="shared" si="314"/>
        <v>SKIP</v>
      </c>
      <c r="AP68" s="91"/>
      <c r="AQ68" s="392"/>
      <c r="AR68" s="403" t="str">
        <f t="shared" si="315"/>
        <v/>
      </c>
      <c r="AS68" s="532" t="str">
        <f t="shared" si="316"/>
        <v/>
      </c>
      <c r="AT68" s="532" t="str">
        <f t="shared" si="317"/>
        <v/>
      </c>
      <c r="AU68" s="532" t="str">
        <f t="shared" si="318"/>
        <v/>
      </c>
      <c r="AV68" s="1134"/>
      <c r="AW68" s="530" t="str">
        <f t="shared" si="319"/>
        <v>10-2</v>
      </c>
      <c r="AX68" s="333" t="str">
        <f t="shared" si="320"/>
        <v>GTS-120</v>
      </c>
      <c r="AY68" s="531">
        <f t="shared" si="321"/>
        <v>1010</v>
      </c>
      <c r="AZ68" s="346">
        <f t="shared" si="322"/>
        <v>1.5150000000000001</v>
      </c>
      <c r="BA68" s="351">
        <f t="shared" si="323"/>
        <v>0.20200000000000001</v>
      </c>
      <c r="BB68" s="350">
        <f t="shared" si="324"/>
        <v>1.01</v>
      </c>
      <c r="BC68" s="331" t="str">
        <f t="shared" si="325"/>
        <v/>
      </c>
      <c r="BD68" s="331" t="str">
        <f t="shared" si="326"/>
        <v/>
      </c>
      <c r="BE68" s="91"/>
      <c r="BF68" s="392"/>
      <c r="BG68" s="403" t="str">
        <f t="shared" si="327"/>
        <v/>
      </c>
      <c r="BH68" s="532" t="str">
        <f t="shared" si="328"/>
        <v/>
      </c>
      <c r="BI68" s="532" t="str">
        <f t="shared" si="329"/>
        <v/>
      </c>
      <c r="BJ68" s="532" t="str">
        <f t="shared" si="330"/>
        <v/>
      </c>
      <c r="BK68" s="1134"/>
      <c r="BL68" s="530" t="str">
        <f t="shared" si="331"/>
        <v>10-2</v>
      </c>
      <c r="BM68" s="333" t="str">
        <f t="shared" si="332"/>
        <v>GTS-120</v>
      </c>
      <c r="BN68" s="531">
        <f t="shared" si="333"/>
        <v>1010</v>
      </c>
      <c r="BO68" s="346">
        <f t="shared" si="334"/>
        <v>1.5150000000000001</v>
      </c>
      <c r="BP68" s="351">
        <f t="shared" si="335"/>
        <v>0.20200000000000001</v>
      </c>
      <c r="BQ68" s="350">
        <f t="shared" si="336"/>
        <v>1.01</v>
      </c>
      <c r="BR68" s="331" t="str">
        <f t="shared" si="337"/>
        <v>SKIP</v>
      </c>
      <c r="BS68" s="331" t="str">
        <f t="shared" si="338"/>
        <v>SKIP</v>
      </c>
      <c r="BT68" s="91"/>
      <c r="BU68" s="392"/>
      <c r="BV68" s="403" t="str">
        <f t="shared" si="339"/>
        <v/>
      </c>
      <c r="BW68" s="532" t="str">
        <f t="shared" si="340"/>
        <v/>
      </c>
      <c r="BX68" s="532" t="str">
        <f t="shared" si="341"/>
        <v/>
      </c>
      <c r="BY68" s="961" t="str">
        <f t="shared" si="342"/>
        <v/>
      </c>
    </row>
    <row r="69" spans="1:77" ht="18" customHeight="1">
      <c r="A69" t="s">
        <v>266</v>
      </c>
      <c r="B69" s="389" t="s">
        <v>457</v>
      </c>
      <c r="C69" s="1134"/>
      <c r="D69" s="530" t="str">
        <f t="shared" si="286"/>
        <v>20-2</v>
      </c>
      <c r="E69" s="333" t="str">
        <f>VLOOKUP($A69,'OP Info'!$C$121:$H$137,4,FALSE)</f>
        <v>GTS-120</v>
      </c>
      <c r="F69" s="330">
        <f>VLOOKUP($A69,'OP Info'!$C$121:$H$137,3,FALSE)</f>
        <v>1010</v>
      </c>
      <c r="G69" s="346">
        <f t="shared" si="287"/>
        <v>1.5150000000000001</v>
      </c>
      <c r="H69" s="351">
        <f t="shared" si="288"/>
        <v>0.20200000000000001</v>
      </c>
      <c r="I69" s="350">
        <f t="shared" si="289"/>
        <v>1.01</v>
      </c>
      <c r="J69" s="331" t="str">
        <f t="shared" si="290"/>
        <v>SKIP</v>
      </c>
      <c r="K69" s="331" t="str">
        <f t="shared" si="291"/>
        <v>SKIP</v>
      </c>
      <c r="L69" s="91"/>
      <c r="M69" s="392"/>
      <c r="N69" s="403" t="str">
        <f t="shared" si="292"/>
        <v/>
      </c>
      <c r="O69" s="532" t="str">
        <f t="shared" si="293"/>
        <v/>
      </c>
      <c r="P69" s="532" t="str">
        <f t="shared" si="294"/>
        <v/>
      </c>
      <c r="Q69" s="532" t="str">
        <f t="shared" si="227"/>
        <v/>
      </c>
      <c r="R69" s="1134"/>
      <c r="S69" s="530" t="str">
        <f t="shared" si="295"/>
        <v>20-2</v>
      </c>
      <c r="T69" s="333" t="str">
        <f t="shared" si="296"/>
        <v>GTS-120</v>
      </c>
      <c r="U69" s="531">
        <f t="shared" si="297"/>
        <v>1010</v>
      </c>
      <c r="V69" s="346">
        <f t="shared" si="298"/>
        <v>1.5150000000000001</v>
      </c>
      <c r="W69" s="351">
        <f t="shared" si="299"/>
        <v>0.20200000000000001</v>
      </c>
      <c r="X69" s="350">
        <f t="shared" si="300"/>
        <v>1.01</v>
      </c>
      <c r="Y69" s="331" t="str">
        <f t="shared" si="301"/>
        <v/>
      </c>
      <c r="Z69" s="331" t="str">
        <f t="shared" si="302"/>
        <v/>
      </c>
      <c r="AA69" s="91"/>
      <c r="AB69" s="392"/>
      <c r="AC69" s="403" t="str">
        <f t="shared" si="303"/>
        <v/>
      </c>
      <c r="AD69" s="532" t="str">
        <f t="shared" si="304"/>
        <v/>
      </c>
      <c r="AE69" s="532" t="str">
        <f t="shared" si="305"/>
        <v/>
      </c>
      <c r="AF69" s="532" t="str">
        <f t="shared" si="306"/>
        <v/>
      </c>
      <c r="AG69" s="1134"/>
      <c r="AH69" s="530" t="str">
        <f t="shared" si="307"/>
        <v>20-2</v>
      </c>
      <c r="AI69" s="333" t="str">
        <f t="shared" si="308"/>
        <v>GTS-120</v>
      </c>
      <c r="AJ69" s="531">
        <f t="shared" si="309"/>
        <v>1010</v>
      </c>
      <c r="AK69" s="346">
        <f t="shared" si="310"/>
        <v>1.5150000000000001</v>
      </c>
      <c r="AL69" s="351">
        <f t="shared" si="311"/>
        <v>0.20200000000000001</v>
      </c>
      <c r="AM69" s="350">
        <f t="shared" si="312"/>
        <v>1.01</v>
      </c>
      <c r="AN69" s="331" t="str">
        <f t="shared" si="313"/>
        <v>SKIP</v>
      </c>
      <c r="AO69" s="331" t="str">
        <f t="shared" si="314"/>
        <v>SKIP</v>
      </c>
      <c r="AP69" s="91"/>
      <c r="AQ69" s="392"/>
      <c r="AR69" s="403" t="str">
        <f t="shared" si="315"/>
        <v/>
      </c>
      <c r="AS69" s="532" t="str">
        <f t="shared" si="316"/>
        <v/>
      </c>
      <c r="AT69" s="532" t="str">
        <f t="shared" si="317"/>
        <v/>
      </c>
      <c r="AU69" s="532" t="str">
        <f t="shared" si="318"/>
        <v/>
      </c>
      <c r="AV69" s="1134"/>
      <c r="AW69" s="530" t="str">
        <f t="shared" si="319"/>
        <v>20-2</v>
      </c>
      <c r="AX69" s="333" t="str">
        <f t="shared" si="320"/>
        <v>GTS-120</v>
      </c>
      <c r="AY69" s="531">
        <f t="shared" si="321"/>
        <v>1010</v>
      </c>
      <c r="AZ69" s="346">
        <f t="shared" si="322"/>
        <v>1.5150000000000001</v>
      </c>
      <c r="BA69" s="351">
        <f t="shared" si="323"/>
        <v>0.20200000000000001</v>
      </c>
      <c r="BB69" s="350">
        <f t="shared" si="324"/>
        <v>1.01</v>
      </c>
      <c r="BC69" s="331" t="str">
        <f t="shared" si="325"/>
        <v/>
      </c>
      <c r="BD69" s="331" t="str">
        <f t="shared" si="326"/>
        <v/>
      </c>
      <c r="BE69" s="91"/>
      <c r="BF69" s="392"/>
      <c r="BG69" s="403" t="str">
        <f t="shared" si="327"/>
        <v/>
      </c>
      <c r="BH69" s="532" t="str">
        <f t="shared" si="328"/>
        <v/>
      </c>
      <c r="BI69" s="532" t="str">
        <f t="shared" si="329"/>
        <v/>
      </c>
      <c r="BJ69" s="532" t="str">
        <f t="shared" si="330"/>
        <v/>
      </c>
      <c r="BK69" s="1134"/>
      <c r="BL69" s="530" t="str">
        <f t="shared" si="331"/>
        <v>20-2</v>
      </c>
      <c r="BM69" s="333" t="str">
        <f t="shared" si="332"/>
        <v>GTS-120</v>
      </c>
      <c r="BN69" s="531">
        <f t="shared" si="333"/>
        <v>1010</v>
      </c>
      <c r="BO69" s="346">
        <f t="shared" si="334"/>
        <v>1.5150000000000001</v>
      </c>
      <c r="BP69" s="351">
        <f t="shared" si="335"/>
        <v>0.20200000000000001</v>
      </c>
      <c r="BQ69" s="350">
        <f t="shared" si="336"/>
        <v>1.01</v>
      </c>
      <c r="BR69" s="331" t="str">
        <f t="shared" si="337"/>
        <v>SKIP</v>
      </c>
      <c r="BS69" s="331" t="str">
        <f t="shared" si="338"/>
        <v>SKIP</v>
      </c>
      <c r="BT69" s="91"/>
      <c r="BU69" s="392"/>
      <c r="BV69" s="403" t="str">
        <f t="shared" si="339"/>
        <v/>
      </c>
      <c r="BW69" s="532" t="str">
        <f t="shared" si="340"/>
        <v/>
      </c>
      <c r="BX69" s="532" t="str">
        <f t="shared" si="341"/>
        <v/>
      </c>
      <c r="BY69" s="961" t="str">
        <f t="shared" si="342"/>
        <v/>
      </c>
    </row>
    <row r="70" spans="1:77" ht="18" customHeight="1">
      <c r="A70" t="s">
        <v>269</v>
      </c>
      <c r="B70" s="389" t="s">
        <v>457</v>
      </c>
      <c r="C70" s="1134"/>
      <c r="D70" s="530" t="str">
        <f t="shared" si="286"/>
        <v>30-2</v>
      </c>
      <c r="E70" s="333" t="str">
        <f>VLOOKUP($A70,'OP Info'!$C$121:$H$137,4,FALSE)</f>
        <v>GTS-120</v>
      </c>
      <c r="F70" s="330">
        <f>VLOOKUP($A70,'OP Info'!$C$121:$H$137,3,FALSE)</f>
        <v>1010</v>
      </c>
      <c r="G70" s="346">
        <f t="shared" si="287"/>
        <v>1.5150000000000001</v>
      </c>
      <c r="H70" s="351">
        <f t="shared" si="288"/>
        <v>0.20200000000000001</v>
      </c>
      <c r="I70" s="350">
        <f t="shared" si="289"/>
        <v>1.01</v>
      </c>
      <c r="J70" s="331" t="str">
        <f t="shared" si="290"/>
        <v>SKIP</v>
      </c>
      <c r="K70" s="331" t="str">
        <f t="shared" si="291"/>
        <v>SKIP</v>
      </c>
      <c r="L70" s="91"/>
      <c r="M70" s="392"/>
      <c r="N70" s="403" t="str">
        <f t="shared" si="292"/>
        <v/>
      </c>
      <c r="O70" s="532" t="str">
        <f t="shared" si="293"/>
        <v/>
      </c>
      <c r="P70" s="532" t="str">
        <f t="shared" si="294"/>
        <v/>
      </c>
      <c r="Q70" s="532" t="str">
        <f t="shared" si="227"/>
        <v/>
      </c>
      <c r="R70" s="1134"/>
      <c r="S70" s="530" t="str">
        <f t="shared" si="295"/>
        <v>30-2</v>
      </c>
      <c r="T70" s="333" t="str">
        <f t="shared" si="296"/>
        <v>GTS-120</v>
      </c>
      <c r="U70" s="531">
        <f t="shared" si="297"/>
        <v>1010</v>
      </c>
      <c r="V70" s="346">
        <f t="shared" si="298"/>
        <v>1.5150000000000001</v>
      </c>
      <c r="W70" s="351">
        <f t="shared" si="299"/>
        <v>0.20200000000000001</v>
      </c>
      <c r="X70" s="350">
        <f t="shared" si="300"/>
        <v>1.01</v>
      </c>
      <c r="Y70" s="331" t="str">
        <f t="shared" si="301"/>
        <v/>
      </c>
      <c r="Z70" s="331" t="str">
        <f t="shared" si="302"/>
        <v/>
      </c>
      <c r="AA70" s="91"/>
      <c r="AB70" s="392"/>
      <c r="AC70" s="403" t="str">
        <f t="shared" si="303"/>
        <v/>
      </c>
      <c r="AD70" s="532" t="str">
        <f t="shared" si="304"/>
        <v/>
      </c>
      <c r="AE70" s="532" t="str">
        <f t="shared" si="305"/>
        <v/>
      </c>
      <c r="AF70" s="532" t="str">
        <f t="shared" si="306"/>
        <v/>
      </c>
      <c r="AG70" s="1134"/>
      <c r="AH70" s="530" t="str">
        <f t="shared" si="307"/>
        <v>30-2</v>
      </c>
      <c r="AI70" s="333" t="str">
        <f t="shared" si="308"/>
        <v>GTS-120</v>
      </c>
      <c r="AJ70" s="531">
        <f t="shared" si="309"/>
        <v>1010</v>
      </c>
      <c r="AK70" s="346">
        <f t="shared" si="310"/>
        <v>1.5150000000000001</v>
      </c>
      <c r="AL70" s="351">
        <f t="shared" si="311"/>
        <v>0.20200000000000001</v>
      </c>
      <c r="AM70" s="350">
        <f t="shared" si="312"/>
        <v>1.01</v>
      </c>
      <c r="AN70" s="331" t="str">
        <f t="shared" si="313"/>
        <v>SKIP</v>
      </c>
      <c r="AO70" s="331" t="str">
        <f t="shared" si="314"/>
        <v>SKIP</v>
      </c>
      <c r="AP70" s="91"/>
      <c r="AQ70" s="392"/>
      <c r="AR70" s="403" t="str">
        <f t="shared" si="315"/>
        <v/>
      </c>
      <c r="AS70" s="532" t="str">
        <f t="shared" si="316"/>
        <v/>
      </c>
      <c r="AT70" s="532" t="str">
        <f t="shared" si="317"/>
        <v/>
      </c>
      <c r="AU70" s="532" t="str">
        <f t="shared" si="318"/>
        <v/>
      </c>
      <c r="AV70" s="1134"/>
      <c r="AW70" s="530" t="str">
        <f t="shared" si="319"/>
        <v>30-2</v>
      </c>
      <c r="AX70" s="333" t="str">
        <f t="shared" si="320"/>
        <v>GTS-120</v>
      </c>
      <c r="AY70" s="531">
        <f t="shared" si="321"/>
        <v>1010</v>
      </c>
      <c r="AZ70" s="346">
        <f t="shared" si="322"/>
        <v>1.5150000000000001</v>
      </c>
      <c r="BA70" s="351">
        <f t="shared" si="323"/>
        <v>0.20200000000000001</v>
      </c>
      <c r="BB70" s="350">
        <f t="shared" si="324"/>
        <v>1.01</v>
      </c>
      <c r="BC70" s="331" t="str">
        <f t="shared" si="325"/>
        <v/>
      </c>
      <c r="BD70" s="331" t="str">
        <f t="shared" si="326"/>
        <v/>
      </c>
      <c r="BE70" s="91"/>
      <c r="BF70" s="392"/>
      <c r="BG70" s="403" t="str">
        <f t="shared" si="327"/>
        <v/>
      </c>
      <c r="BH70" s="532" t="str">
        <f t="shared" si="328"/>
        <v/>
      </c>
      <c r="BI70" s="532" t="str">
        <f t="shared" si="329"/>
        <v/>
      </c>
      <c r="BJ70" s="532" t="str">
        <f t="shared" si="330"/>
        <v/>
      </c>
      <c r="BK70" s="1134"/>
      <c r="BL70" s="530" t="str">
        <f t="shared" si="331"/>
        <v>30-2</v>
      </c>
      <c r="BM70" s="333" t="str">
        <f t="shared" si="332"/>
        <v>GTS-120</v>
      </c>
      <c r="BN70" s="531">
        <f t="shared" si="333"/>
        <v>1010</v>
      </c>
      <c r="BO70" s="346">
        <f t="shared" si="334"/>
        <v>1.5150000000000001</v>
      </c>
      <c r="BP70" s="351">
        <f t="shared" si="335"/>
        <v>0.20200000000000001</v>
      </c>
      <c r="BQ70" s="350">
        <f t="shared" si="336"/>
        <v>1.01</v>
      </c>
      <c r="BR70" s="331" t="str">
        <f t="shared" si="337"/>
        <v>SKIP</v>
      </c>
      <c r="BS70" s="331" t="str">
        <f t="shared" si="338"/>
        <v>SKIP</v>
      </c>
      <c r="BT70" s="91"/>
      <c r="BU70" s="392"/>
      <c r="BV70" s="403" t="str">
        <f t="shared" si="339"/>
        <v/>
      </c>
      <c r="BW70" s="532" t="str">
        <f t="shared" si="340"/>
        <v/>
      </c>
      <c r="BX70" s="532" t="str">
        <f t="shared" si="341"/>
        <v/>
      </c>
      <c r="BY70" s="961" t="str">
        <f t="shared" si="342"/>
        <v/>
      </c>
    </row>
    <row r="71" spans="1:77" ht="18" customHeight="1">
      <c r="A71" t="s">
        <v>272</v>
      </c>
      <c r="B71" s="389" t="s">
        <v>457</v>
      </c>
      <c r="C71" s="1134"/>
      <c r="D71" s="530" t="str">
        <f t="shared" si="286"/>
        <v>40-2</v>
      </c>
      <c r="E71" s="333" t="str">
        <f>VLOOKUP($A71,'OP Info'!$C$121:$H$137,4,FALSE)</f>
        <v>GTS-120</v>
      </c>
      <c r="F71" s="330">
        <f>VLOOKUP($A71,'OP Info'!$C$121:$H$137,3,FALSE)</f>
        <v>925</v>
      </c>
      <c r="G71" s="346">
        <f t="shared" si="287"/>
        <v>1.3875</v>
      </c>
      <c r="H71" s="351">
        <f t="shared" si="288"/>
        <v>0.185</v>
      </c>
      <c r="I71" s="350">
        <f t="shared" si="289"/>
        <v>0.92500000000000004</v>
      </c>
      <c r="J71" s="331" t="str">
        <f t="shared" si="290"/>
        <v>SKIP</v>
      </c>
      <c r="K71" s="331" t="str">
        <f t="shared" si="291"/>
        <v>SKIP</v>
      </c>
      <c r="L71" s="91"/>
      <c r="M71" s="392"/>
      <c r="N71" s="403" t="str">
        <f t="shared" si="292"/>
        <v/>
      </c>
      <c r="O71" s="532" t="str">
        <f t="shared" si="293"/>
        <v/>
      </c>
      <c r="P71" s="532" t="str">
        <f t="shared" si="294"/>
        <v/>
      </c>
      <c r="Q71" s="532" t="str">
        <f t="shared" si="227"/>
        <v/>
      </c>
      <c r="R71" s="1134"/>
      <c r="S71" s="530" t="str">
        <f t="shared" si="295"/>
        <v>40-2</v>
      </c>
      <c r="T71" s="333" t="str">
        <f t="shared" si="296"/>
        <v>GTS-120</v>
      </c>
      <c r="U71" s="531">
        <f t="shared" si="297"/>
        <v>925</v>
      </c>
      <c r="V71" s="346">
        <f t="shared" si="298"/>
        <v>1.3875</v>
      </c>
      <c r="W71" s="351">
        <f t="shared" si="299"/>
        <v>0.185</v>
      </c>
      <c r="X71" s="350">
        <f t="shared" si="300"/>
        <v>0.92500000000000004</v>
      </c>
      <c r="Y71" s="331" t="str">
        <f t="shared" si="301"/>
        <v/>
      </c>
      <c r="Z71" s="331" t="str">
        <f t="shared" si="302"/>
        <v/>
      </c>
      <c r="AA71" s="91"/>
      <c r="AB71" s="392"/>
      <c r="AC71" s="403" t="str">
        <f t="shared" si="303"/>
        <v/>
      </c>
      <c r="AD71" s="532" t="str">
        <f t="shared" si="304"/>
        <v/>
      </c>
      <c r="AE71" s="532" t="str">
        <f t="shared" si="305"/>
        <v/>
      </c>
      <c r="AF71" s="532" t="str">
        <f t="shared" si="306"/>
        <v/>
      </c>
      <c r="AG71" s="1134"/>
      <c r="AH71" s="530" t="str">
        <f t="shared" si="307"/>
        <v>40-2</v>
      </c>
      <c r="AI71" s="333" t="str">
        <f t="shared" si="308"/>
        <v>GTS-120</v>
      </c>
      <c r="AJ71" s="531">
        <f t="shared" si="309"/>
        <v>925</v>
      </c>
      <c r="AK71" s="346">
        <f t="shared" si="310"/>
        <v>1.3875</v>
      </c>
      <c r="AL71" s="351">
        <f t="shared" si="311"/>
        <v>0.185</v>
      </c>
      <c r="AM71" s="350">
        <f t="shared" si="312"/>
        <v>0.92500000000000004</v>
      </c>
      <c r="AN71" s="331" t="str">
        <f t="shared" si="313"/>
        <v>SKIP</v>
      </c>
      <c r="AO71" s="331" t="str">
        <f t="shared" si="314"/>
        <v>SKIP</v>
      </c>
      <c r="AP71" s="91"/>
      <c r="AQ71" s="392"/>
      <c r="AR71" s="403" t="str">
        <f t="shared" si="315"/>
        <v/>
      </c>
      <c r="AS71" s="532" t="str">
        <f t="shared" si="316"/>
        <v/>
      </c>
      <c r="AT71" s="532" t="str">
        <f t="shared" si="317"/>
        <v/>
      </c>
      <c r="AU71" s="532" t="str">
        <f t="shared" si="318"/>
        <v/>
      </c>
      <c r="AV71" s="1134"/>
      <c r="AW71" s="530" t="str">
        <f t="shared" si="319"/>
        <v>40-2</v>
      </c>
      <c r="AX71" s="333" t="str">
        <f t="shared" si="320"/>
        <v>GTS-120</v>
      </c>
      <c r="AY71" s="531">
        <f t="shared" si="321"/>
        <v>925</v>
      </c>
      <c r="AZ71" s="346">
        <f t="shared" si="322"/>
        <v>1.3875</v>
      </c>
      <c r="BA71" s="351">
        <f t="shared" si="323"/>
        <v>0.185</v>
      </c>
      <c r="BB71" s="350">
        <f t="shared" si="324"/>
        <v>0.92500000000000004</v>
      </c>
      <c r="BC71" s="331" t="str">
        <f t="shared" si="325"/>
        <v/>
      </c>
      <c r="BD71" s="331" t="str">
        <f t="shared" si="326"/>
        <v/>
      </c>
      <c r="BE71" s="91"/>
      <c r="BF71" s="392"/>
      <c r="BG71" s="403" t="str">
        <f t="shared" si="327"/>
        <v/>
      </c>
      <c r="BH71" s="532" t="str">
        <f t="shared" si="328"/>
        <v/>
      </c>
      <c r="BI71" s="532" t="str">
        <f t="shared" si="329"/>
        <v/>
      </c>
      <c r="BJ71" s="532" t="str">
        <f t="shared" si="330"/>
        <v/>
      </c>
      <c r="BK71" s="1134"/>
      <c r="BL71" s="530" t="str">
        <f t="shared" si="331"/>
        <v>40-2</v>
      </c>
      <c r="BM71" s="333" t="str">
        <f t="shared" si="332"/>
        <v>GTS-120</v>
      </c>
      <c r="BN71" s="531">
        <f t="shared" si="333"/>
        <v>925</v>
      </c>
      <c r="BO71" s="346">
        <f t="shared" si="334"/>
        <v>1.3875</v>
      </c>
      <c r="BP71" s="351">
        <f t="shared" si="335"/>
        <v>0.185</v>
      </c>
      <c r="BQ71" s="350">
        <f t="shared" si="336"/>
        <v>0.92500000000000004</v>
      </c>
      <c r="BR71" s="331" t="str">
        <f t="shared" si="337"/>
        <v>SKIP</v>
      </c>
      <c r="BS71" s="331" t="str">
        <f t="shared" si="338"/>
        <v>SKIP</v>
      </c>
      <c r="BT71" s="91"/>
      <c r="BU71" s="392"/>
      <c r="BV71" s="403" t="str">
        <f t="shared" si="339"/>
        <v/>
      </c>
      <c r="BW71" s="532" t="str">
        <f t="shared" si="340"/>
        <v/>
      </c>
      <c r="BX71" s="532" t="str">
        <f t="shared" si="341"/>
        <v/>
      </c>
      <c r="BY71" s="961" t="str">
        <f t="shared" si="342"/>
        <v/>
      </c>
    </row>
    <row r="72" spans="1:77" ht="18" customHeight="1">
      <c r="A72" t="s">
        <v>274</v>
      </c>
      <c r="B72" s="389" t="s">
        <v>457</v>
      </c>
      <c r="C72" s="1135" t="s">
        <v>254</v>
      </c>
      <c r="D72" s="530" t="str">
        <f t="shared" si="286"/>
        <v>50-2</v>
      </c>
      <c r="E72" s="333" t="str">
        <f>VLOOKUP($A72,'OP Info'!$C$121:$H$137,4,FALSE)</f>
        <v>GTS-120</v>
      </c>
      <c r="F72" s="330">
        <f>VLOOKUP($A72,'OP Info'!$C$121:$H$137,3,FALSE)</f>
        <v>925</v>
      </c>
      <c r="G72" s="346">
        <f t="shared" si="287"/>
        <v>1.3875</v>
      </c>
      <c r="H72" s="351">
        <f t="shared" si="288"/>
        <v>0.185</v>
      </c>
      <c r="I72" s="350">
        <f t="shared" si="289"/>
        <v>0.92500000000000004</v>
      </c>
      <c r="J72" s="331" t="str">
        <f t="shared" si="290"/>
        <v>SKIP</v>
      </c>
      <c r="K72" s="331" t="str">
        <f t="shared" si="291"/>
        <v>SKIP</v>
      </c>
      <c r="L72" s="91"/>
      <c r="M72" s="392"/>
      <c r="N72" s="403" t="str">
        <f t="shared" si="292"/>
        <v/>
      </c>
      <c r="O72" s="532" t="str">
        <f t="shared" si="293"/>
        <v/>
      </c>
      <c r="P72" s="532" t="str">
        <f t="shared" si="294"/>
        <v/>
      </c>
      <c r="Q72" s="532" t="str">
        <f t="shared" si="227"/>
        <v/>
      </c>
      <c r="R72" s="1135" t="s">
        <v>254</v>
      </c>
      <c r="S72" s="530" t="str">
        <f t="shared" si="295"/>
        <v>50-2</v>
      </c>
      <c r="T72" s="333" t="str">
        <f t="shared" si="296"/>
        <v>GTS-120</v>
      </c>
      <c r="U72" s="531">
        <f t="shared" si="297"/>
        <v>925</v>
      </c>
      <c r="V72" s="346">
        <f t="shared" si="298"/>
        <v>1.3875</v>
      </c>
      <c r="W72" s="351">
        <f t="shared" si="299"/>
        <v>0.185</v>
      </c>
      <c r="X72" s="350">
        <f t="shared" si="300"/>
        <v>0.92500000000000004</v>
      </c>
      <c r="Y72" s="331" t="str">
        <f t="shared" si="301"/>
        <v/>
      </c>
      <c r="Z72" s="331" t="str">
        <f t="shared" si="302"/>
        <v/>
      </c>
      <c r="AA72" s="91"/>
      <c r="AB72" s="392"/>
      <c r="AC72" s="403" t="str">
        <f t="shared" si="303"/>
        <v/>
      </c>
      <c r="AD72" s="532" t="str">
        <f t="shared" si="304"/>
        <v/>
      </c>
      <c r="AE72" s="532" t="str">
        <f t="shared" si="305"/>
        <v/>
      </c>
      <c r="AF72" s="532" t="str">
        <f t="shared" si="306"/>
        <v/>
      </c>
      <c r="AG72" s="1135" t="s">
        <v>254</v>
      </c>
      <c r="AH72" s="530" t="str">
        <f t="shared" si="307"/>
        <v>50-2</v>
      </c>
      <c r="AI72" s="333" t="str">
        <f t="shared" si="308"/>
        <v>GTS-120</v>
      </c>
      <c r="AJ72" s="531">
        <f t="shared" si="309"/>
        <v>925</v>
      </c>
      <c r="AK72" s="346">
        <f t="shared" si="310"/>
        <v>1.3875</v>
      </c>
      <c r="AL72" s="351">
        <f t="shared" si="311"/>
        <v>0.185</v>
      </c>
      <c r="AM72" s="350">
        <f t="shared" si="312"/>
        <v>0.92500000000000004</v>
      </c>
      <c r="AN72" s="331" t="str">
        <f t="shared" si="313"/>
        <v>SKIP</v>
      </c>
      <c r="AO72" s="331" t="str">
        <f t="shared" si="314"/>
        <v>SKIP</v>
      </c>
      <c r="AP72" s="91"/>
      <c r="AQ72" s="392"/>
      <c r="AR72" s="403" t="str">
        <f t="shared" si="315"/>
        <v/>
      </c>
      <c r="AS72" s="532" t="str">
        <f t="shared" si="316"/>
        <v/>
      </c>
      <c r="AT72" s="532" t="str">
        <f t="shared" si="317"/>
        <v/>
      </c>
      <c r="AU72" s="532" t="str">
        <f t="shared" si="318"/>
        <v/>
      </c>
      <c r="AV72" s="1135" t="s">
        <v>254</v>
      </c>
      <c r="AW72" s="530" t="str">
        <f t="shared" si="319"/>
        <v>50-2</v>
      </c>
      <c r="AX72" s="333" t="str">
        <f t="shared" si="320"/>
        <v>GTS-120</v>
      </c>
      <c r="AY72" s="531">
        <f t="shared" si="321"/>
        <v>925</v>
      </c>
      <c r="AZ72" s="346">
        <f t="shared" si="322"/>
        <v>1.3875</v>
      </c>
      <c r="BA72" s="351">
        <f t="shared" si="323"/>
        <v>0.185</v>
      </c>
      <c r="BB72" s="350">
        <f t="shared" si="324"/>
        <v>0.92500000000000004</v>
      </c>
      <c r="BC72" s="331" t="str">
        <f t="shared" si="325"/>
        <v/>
      </c>
      <c r="BD72" s="331" t="str">
        <f t="shared" si="326"/>
        <v/>
      </c>
      <c r="BE72" s="91"/>
      <c r="BF72" s="392"/>
      <c r="BG72" s="403" t="str">
        <f t="shared" si="327"/>
        <v/>
      </c>
      <c r="BH72" s="532" t="str">
        <f t="shared" si="328"/>
        <v/>
      </c>
      <c r="BI72" s="532" t="str">
        <f t="shared" si="329"/>
        <v/>
      </c>
      <c r="BJ72" s="532" t="str">
        <f t="shared" si="330"/>
        <v/>
      </c>
      <c r="BK72" s="1135" t="s">
        <v>254</v>
      </c>
      <c r="BL72" s="530" t="str">
        <f t="shared" si="331"/>
        <v>50-2</v>
      </c>
      <c r="BM72" s="333" t="str">
        <f t="shared" si="332"/>
        <v>GTS-120</v>
      </c>
      <c r="BN72" s="531">
        <f t="shared" si="333"/>
        <v>925</v>
      </c>
      <c r="BO72" s="346">
        <f t="shared" si="334"/>
        <v>1.3875</v>
      </c>
      <c r="BP72" s="351">
        <f t="shared" si="335"/>
        <v>0.185</v>
      </c>
      <c r="BQ72" s="350">
        <f t="shared" si="336"/>
        <v>0.92500000000000004</v>
      </c>
      <c r="BR72" s="331" t="str">
        <f t="shared" si="337"/>
        <v>SKIP</v>
      </c>
      <c r="BS72" s="331" t="str">
        <f t="shared" si="338"/>
        <v>SKIP</v>
      </c>
      <c r="BT72" s="91"/>
      <c r="BU72" s="392"/>
      <c r="BV72" s="403" t="str">
        <f t="shared" si="339"/>
        <v/>
      </c>
      <c r="BW72" s="532" t="str">
        <f t="shared" si="340"/>
        <v/>
      </c>
      <c r="BX72" s="532" t="str">
        <f t="shared" si="341"/>
        <v/>
      </c>
      <c r="BY72" s="961" t="str">
        <f t="shared" si="342"/>
        <v/>
      </c>
    </row>
    <row r="73" spans="1:77" ht="18" customHeight="1">
      <c r="A73" t="s">
        <v>276</v>
      </c>
      <c r="B73" s="389" t="s">
        <v>457</v>
      </c>
      <c r="C73" s="1134"/>
      <c r="D73" s="530" t="str">
        <f t="shared" si="286"/>
        <v>60-2</v>
      </c>
      <c r="E73" s="333" t="str">
        <f>VLOOKUP($A73,'OP Info'!$C$121:$H$137,4,FALSE)</f>
        <v>GTS-120</v>
      </c>
      <c r="F73" s="330">
        <f>VLOOKUP($A73,'OP Info'!$C$121:$H$137,3,FALSE)</f>
        <v>925</v>
      </c>
      <c r="G73" s="346">
        <f t="shared" si="287"/>
        <v>1.3875</v>
      </c>
      <c r="H73" s="351">
        <f t="shared" si="288"/>
        <v>0.185</v>
      </c>
      <c r="I73" s="350">
        <f t="shared" si="289"/>
        <v>0.92500000000000004</v>
      </c>
      <c r="J73" s="331" t="str">
        <f t="shared" si="290"/>
        <v>SKIP</v>
      </c>
      <c r="K73" s="331" t="str">
        <f t="shared" si="291"/>
        <v>SKIP</v>
      </c>
      <c r="L73" s="91"/>
      <c r="M73" s="392"/>
      <c r="N73" s="403" t="str">
        <f t="shared" si="292"/>
        <v/>
      </c>
      <c r="O73" s="532" t="str">
        <f t="shared" si="293"/>
        <v/>
      </c>
      <c r="P73" s="532" t="str">
        <f t="shared" si="294"/>
        <v/>
      </c>
      <c r="Q73" s="532" t="str">
        <f t="shared" si="227"/>
        <v/>
      </c>
      <c r="R73" s="1134"/>
      <c r="S73" s="530" t="str">
        <f t="shared" si="295"/>
        <v>60-2</v>
      </c>
      <c r="T73" s="333" t="str">
        <f t="shared" si="296"/>
        <v>GTS-120</v>
      </c>
      <c r="U73" s="531">
        <f t="shared" si="297"/>
        <v>925</v>
      </c>
      <c r="V73" s="346">
        <f t="shared" si="298"/>
        <v>1.3875</v>
      </c>
      <c r="W73" s="351">
        <f t="shared" si="299"/>
        <v>0.185</v>
      </c>
      <c r="X73" s="350">
        <f t="shared" si="300"/>
        <v>0.92500000000000004</v>
      </c>
      <c r="Y73" s="331" t="str">
        <f t="shared" si="301"/>
        <v/>
      </c>
      <c r="Z73" s="331" t="str">
        <f t="shared" si="302"/>
        <v/>
      </c>
      <c r="AA73" s="91"/>
      <c r="AB73" s="392"/>
      <c r="AC73" s="403" t="str">
        <f t="shared" si="303"/>
        <v/>
      </c>
      <c r="AD73" s="532" t="str">
        <f t="shared" si="304"/>
        <v/>
      </c>
      <c r="AE73" s="532" t="str">
        <f t="shared" si="305"/>
        <v/>
      </c>
      <c r="AF73" s="532" t="str">
        <f t="shared" si="306"/>
        <v/>
      </c>
      <c r="AG73" s="1134"/>
      <c r="AH73" s="530" t="str">
        <f t="shared" si="307"/>
        <v>60-2</v>
      </c>
      <c r="AI73" s="333" t="str">
        <f t="shared" si="308"/>
        <v>GTS-120</v>
      </c>
      <c r="AJ73" s="531">
        <f t="shared" si="309"/>
        <v>925</v>
      </c>
      <c r="AK73" s="346">
        <f t="shared" si="310"/>
        <v>1.3875</v>
      </c>
      <c r="AL73" s="351">
        <f t="shared" si="311"/>
        <v>0.185</v>
      </c>
      <c r="AM73" s="350">
        <f t="shared" si="312"/>
        <v>0.92500000000000004</v>
      </c>
      <c r="AN73" s="331" t="str">
        <f t="shared" si="313"/>
        <v>SKIP</v>
      </c>
      <c r="AO73" s="331" t="str">
        <f t="shared" si="314"/>
        <v>SKIP</v>
      </c>
      <c r="AP73" s="91"/>
      <c r="AQ73" s="392"/>
      <c r="AR73" s="403" t="str">
        <f t="shared" si="315"/>
        <v/>
      </c>
      <c r="AS73" s="532" t="str">
        <f t="shared" si="316"/>
        <v/>
      </c>
      <c r="AT73" s="532" t="str">
        <f t="shared" si="317"/>
        <v/>
      </c>
      <c r="AU73" s="532" t="str">
        <f t="shared" si="318"/>
        <v/>
      </c>
      <c r="AV73" s="1134"/>
      <c r="AW73" s="530" t="str">
        <f t="shared" si="319"/>
        <v>60-2</v>
      </c>
      <c r="AX73" s="333" t="str">
        <f t="shared" si="320"/>
        <v>GTS-120</v>
      </c>
      <c r="AY73" s="531">
        <f t="shared" si="321"/>
        <v>925</v>
      </c>
      <c r="AZ73" s="346">
        <f t="shared" si="322"/>
        <v>1.3875</v>
      </c>
      <c r="BA73" s="351">
        <f t="shared" si="323"/>
        <v>0.185</v>
      </c>
      <c r="BB73" s="350">
        <f t="shared" si="324"/>
        <v>0.92500000000000004</v>
      </c>
      <c r="BC73" s="331" t="str">
        <f t="shared" si="325"/>
        <v/>
      </c>
      <c r="BD73" s="331" t="str">
        <f t="shared" si="326"/>
        <v/>
      </c>
      <c r="BE73" s="91"/>
      <c r="BF73" s="392"/>
      <c r="BG73" s="403" t="str">
        <f t="shared" si="327"/>
        <v/>
      </c>
      <c r="BH73" s="532" t="str">
        <f t="shared" si="328"/>
        <v/>
      </c>
      <c r="BI73" s="532" t="str">
        <f t="shared" si="329"/>
        <v/>
      </c>
      <c r="BJ73" s="532" t="str">
        <f t="shared" si="330"/>
        <v/>
      </c>
      <c r="BK73" s="1134"/>
      <c r="BL73" s="530" t="str">
        <f t="shared" si="331"/>
        <v>60-2</v>
      </c>
      <c r="BM73" s="333" t="str">
        <f t="shared" si="332"/>
        <v>GTS-120</v>
      </c>
      <c r="BN73" s="531">
        <f t="shared" si="333"/>
        <v>925</v>
      </c>
      <c r="BO73" s="346">
        <f t="shared" si="334"/>
        <v>1.3875</v>
      </c>
      <c r="BP73" s="351">
        <f t="shared" si="335"/>
        <v>0.185</v>
      </c>
      <c r="BQ73" s="350">
        <f t="shared" si="336"/>
        <v>0.92500000000000004</v>
      </c>
      <c r="BR73" s="331" t="str">
        <f t="shared" si="337"/>
        <v>SKIP</v>
      </c>
      <c r="BS73" s="331" t="str">
        <f t="shared" si="338"/>
        <v>SKIP</v>
      </c>
      <c r="BT73" s="91"/>
      <c r="BU73" s="392"/>
      <c r="BV73" s="403" t="str">
        <f t="shared" si="339"/>
        <v/>
      </c>
      <c r="BW73" s="532" t="str">
        <f t="shared" si="340"/>
        <v/>
      </c>
      <c r="BX73" s="532" t="str">
        <f t="shared" si="341"/>
        <v/>
      </c>
      <c r="BY73" s="961" t="str">
        <f t="shared" si="342"/>
        <v/>
      </c>
    </row>
    <row r="74" spans="1:77" ht="18" customHeight="1">
      <c r="A74" t="s">
        <v>278</v>
      </c>
      <c r="B74" s="389" t="s">
        <v>457</v>
      </c>
      <c r="C74" s="1134"/>
      <c r="D74" s="530" t="str">
        <f t="shared" si="286"/>
        <v>70-2</v>
      </c>
      <c r="E74" s="333" t="str">
        <f>VLOOKUP($A74,'OP Info'!$C$121:$H$137,4,FALSE)</f>
        <v>GTS-120</v>
      </c>
      <c r="F74" s="330">
        <f>VLOOKUP($A74,'OP Info'!$C$121:$H$137,3,FALSE)</f>
        <v>925</v>
      </c>
      <c r="G74" s="346">
        <f t="shared" si="287"/>
        <v>1.3875</v>
      </c>
      <c r="H74" s="351">
        <f t="shared" si="288"/>
        <v>0.185</v>
      </c>
      <c r="I74" s="350">
        <f t="shared" si="289"/>
        <v>0.92500000000000004</v>
      </c>
      <c r="J74" s="331" t="str">
        <f t="shared" si="290"/>
        <v>SKIP</v>
      </c>
      <c r="K74" s="331" t="str">
        <f t="shared" si="291"/>
        <v>SKIP</v>
      </c>
      <c r="L74" s="91"/>
      <c r="M74" s="392"/>
      <c r="N74" s="403" t="str">
        <f t="shared" si="292"/>
        <v/>
      </c>
      <c r="O74" s="532" t="str">
        <f t="shared" si="293"/>
        <v/>
      </c>
      <c r="P74" s="532" t="str">
        <f t="shared" si="294"/>
        <v/>
      </c>
      <c r="Q74" s="532" t="str">
        <f t="shared" si="227"/>
        <v/>
      </c>
      <c r="R74" s="1134"/>
      <c r="S74" s="530" t="str">
        <f t="shared" si="295"/>
        <v>70-2</v>
      </c>
      <c r="T74" s="333" t="str">
        <f t="shared" si="296"/>
        <v>GTS-120</v>
      </c>
      <c r="U74" s="531">
        <f t="shared" si="297"/>
        <v>925</v>
      </c>
      <c r="V74" s="346">
        <f t="shared" si="298"/>
        <v>1.3875</v>
      </c>
      <c r="W74" s="351">
        <f t="shared" si="299"/>
        <v>0.185</v>
      </c>
      <c r="X74" s="350">
        <f t="shared" si="300"/>
        <v>0.92500000000000004</v>
      </c>
      <c r="Y74" s="331" t="str">
        <f t="shared" si="301"/>
        <v/>
      </c>
      <c r="Z74" s="331" t="str">
        <f t="shared" si="302"/>
        <v/>
      </c>
      <c r="AA74" s="91"/>
      <c r="AB74" s="392"/>
      <c r="AC74" s="403" t="str">
        <f t="shared" si="303"/>
        <v/>
      </c>
      <c r="AD74" s="532" t="str">
        <f t="shared" si="304"/>
        <v/>
      </c>
      <c r="AE74" s="532" t="str">
        <f t="shared" si="305"/>
        <v/>
      </c>
      <c r="AF74" s="532" t="str">
        <f t="shared" si="306"/>
        <v/>
      </c>
      <c r="AG74" s="1134"/>
      <c r="AH74" s="530" t="str">
        <f t="shared" si="307"/>
        <v>70-2</v>
      </c>
      <c r="AI74" s="333" t="str">
        <f t="shared" si="308"/>
        <v>GTS-120</v>
      </c>
      <c r="AJ74" s="531">
        <f t="shared" si="309"/>
        <v>925</v>
      </c>
      <c r="AK74" s="346">
        <f t="shared" si="310"/>
        <v>1.3875</v>
      </c>
      <c r="AL74" s="351">
        <f t="shared" si="311"/>
        <v>0.185</v>
      </c>
      <c r="AM74" s="350">
        <f t="shared" si="312"/>
        <v>0.92500000000000004</v>
      </c>
      <c r="AN74" s="331" t="str">
        <f t="shared" si="313"/>
        <v>SKIP</v>
      </c>
      <c r="AO74" s="331" t="str">
        <f t="shared" si="314"/>
        <v>SKIP</v>
      </c>
      <c r="AP74" s="91"/>
      <c r="AQ74" s="392"/>
      <c r="AR74" s="403" t="str">
        <f t="shared" si="315"/>
        <v/>
      </c>
      <c r="AS74" s="532" t="str">
        <f t="shared" si="316"/>
        <v/>
      </c>
      <c r="AT74" s="532" t="str">
        <f t="shared" si="317"/>
        <v/>
      </c>
      <c r="AU74" s="532" t="str">
        <f t="shared" si="318"/>
        <v/>
      </c>
      <c r="AV74" s="1134"/>
      <c r="AW74" s="530" t="str">
        <f t="shared" si="319"/>
        <v>70-2</v>
      </c>
      <c r="AX74" s="333" t="str">
        <f t="shared" si="320"/>
        <v>GTS-120</v>
      </c>
      <c r="AY74" s="531">
        <f t="shared" si="321"/>
        <v>925</v>
      </c>
      <c r="AZ74" s="346">
        <f t="shared" si="322"/>
        <v>1.3875</v>
      </c>
      <c r="BA74" s="351">
        <f t="shared" si="323"/>
        <v>0.185</v>
      </c>
      <c r="BB74" s="350">
        <f t="shared" si="324"/>
        <v>0.92500000000000004</v>
      </c>
      <c r="BC74" s="331" t="str">
        <f t="shared" si="325"/>
        <v/>
      </c>
      <c r="BD74" s="331" t="str">
        <f t="shared" si="326"/>
        <v/>
      </c>
      <c r="BE74" s="91"/>
      <c r="BF74" s="392"/>
      <c r="BG74" s="403" t="str">
        <f t="shared" si="327"/>
        <v/>
      </c>
      <c r="BH74" s="532" t="str">
        <f t="shared" si="328"/>
        <v/>
      </c>
      <c r="BI74" s="532" t="str">
        <f t="shared" si="329"/>
        <v/>
      </c>
      <c r="BJ74" s="532" t="str">
        <f t="shared" si="330"/>
        <v/>
      </c>
      <c r="BK74" s="1134"/>
      <c r="BL74" s="530" t="str">
        <f t="shared" si="331"/>
        <v>70-2</v>
      </c>
      <c r="BM74" s="333" t="str">
        <f t="shared" si="332"/>
        <v>GTS-120</v>
      </c>
      <c r="BN74" s="531">
        <f t="shared" si="333"/>
        <v>925</v>
      </c>
      <c r="BO74" s="346">
        <f t="shared" si="334"/>
        <v>1.3875</v>
      </c>
      <c r="BP74" s="351">
        <f t="shared" si="335"/>
        <v>0.185</v>
      </c>
      <c r="BQ74" s="350">
        <f t="shared" si="336"/>
        <v>0.92500000000000004</v>
      </c>
      <c r="BR74" s="331" t="str">
        <f t="shared" si="337"/>
        <v>SKIP</v>
      </c>
      <c r="BS74" s="331" t="str">
        <f t="shared" si="338"/>
        <v>SKIP</v>
      </c>
      <c r="BT74" s="91"/>
      <c r="BU74" s="392"/>
      <c r="BV74" s="403" t="str">
        <f t="shared" si="339"/>
        <v/>
      </c>
      <c r="BW74" s="532" t="str">
        <f t="shared" si="340"/>
        <v/>
      </c>
      <c r="BX74" s="532" t="str">
        <f t="shared" si="341"/>
        <v/>
      </c>
      <c r="BY74" s="961" t="str">
        <f t="shared" si="342"/>
        <v/>
      </c>
    </row>
    <row r="75" spans="1:77" ht="18" customHeight="1" thickBot="1">
      <c r="A75" s="1127" t="s">
        <v>285</v>
      </c>
      <c r="B75" s="1121" t="s">
        <v>459</v>
      </c>
      <c r="C75" s="1136"/>
      <c r="D75" s="1128" t="str">
        <f t="shared" si="286"/>
        <v>CASWB-62</v>
      </c>
      <c r="E75" s="1107" t="str">
        <f>VLOOKUP($A75,'OP Info'!$C$121:$H$137,4,FALSE)</f>
        <v>G-2200TU</v>
      </c>
      <c r="F75" s="1108">
        <f>VLOOKUP($A75,'OP Info'!$C$121:$H$137,3,FALSE)</f>
        <v>600</v>
      </c>
      <c r="G75" s="1109">
        <f t="shared" si="287"/>
        <v>0.9</v>
      </c>
      <c r="H75" s="1110">
        <f t="shared" si="288"/>
        <v>0.12000000000000001</v>
      </c>
      <c r="I75" s="1111">
        <f t="shared" si="289"/>
        <v>0.6</v>
      </c>
      <c r="J75" s="1112"/>
      <c r="K75" s="1112"/>
      <c r="L75" s="1072"/>
      <c r="M75" s="1113"/>
      <c r="N75" s="1114" t="str">
        <f t="shared" si="292"/>
        <v/>
      </c>
      <c r="O75" s="962" t="str">
        <f t="shared" ref="O75" si="343">IF(J75&lt;3,"",G75)</f>
        <v/>
      </c>
      <c r="P75" s="962" t="str">
        <f t="shared" ref="P75" si="344">IF(K75&lt;2,"",H75)</f>
        <v/>
      </c>
      <c r="Q75" s="962" t="str">
        <f t="shared" si="227"/>
        <v/>
      </c>
      <c r="R75" s="1136"/>
      <c r="S75" s="1128" t="str">
        <f t="shared" si="295"/>
        <v>CASWB-62</v>
      </c>
      <c r="T75" s="1107" t="str">
        <f t="shared" si="296"/>
        <v>G-2200TU</v>
      </c>
      <c r="U75" s="1116">
        <f t="shared" si="297"/>
        <v>600</v>
      </c>
      <c r="V75" s="1109">
        <f t="shared" si="298"/>
        <v>0.9</v>
      </c>
      <c r="W75" s="1110">
        <f t="shared" si="299"/>
        <v>0.12000000000000001</v>
      </c>
      <c r="X75" s="1111">
        <f t="shared" si="300"/>
        <v>0.6</v>
      </c>
      <c r="Y75" s="1112"/>
      <c r="Z75" s="1112"/>
      <c r="AA75" s="1072"/>
      <c r="AB75" s="1113"/>
      <c r="AC75" s="1114" t="str">
        <f t="shared" si="303"/>
        <v/>
      </c>
      <c r="AD75" s="962" t="str">
        <f t="shared" ref="AD75" si="345">IF(Y75&lt;3,"",V75)</f>
        <v/>
      </c>
      <c r="AE75" s="962" t="str">
        <f t="shared" ref="AE75" si="346">IF(Z75&lt;2,"",W75)</f>
        <v/>
      </c>
      <c r="AF75" s="962" t="str">
        <f t="shared" si="306"/>
        <v/>
      </c>
      <c r="AG75" s="1136"/>
      <c r="AH75" s="1128" t="str">
        <f t="shared" si="307"/>
        <v>CASWB-62</v>
      </c>
      <c r="AI75" s="1107" t="str">
        <f t="shared" si="308"/>
        <v>G-2200TU</v>
      </c>
      <c r="AJ75" s="1116">
        <f t="shared" si="309"/>
        <v>600</v>
      </c>
      <c r="AK75" s="1109">
        <f t="shared" si="310"/>
        <v>0.9</v>
      </c>
      <c r="AL75" s="1110">
        <f t="shared" si="311"/>
        <v>0.12000000000000001</v>
      </c>
      <c r="AM75" s="1111">
        <f t="shared" si="312"/>
        <v>0.6</v>
      </c>
      <c r="AN75" s="1112"/>
      <c r="AO75" s="1112"/>
      <c r="AP75" s="1072"/>
      <c r="AQ75" s="1113"/>
      <c r="AR75" s="1114" t="str">
        <f t="shared" si="315"/>
        <v/>
      </c>
      <c r="AS75" s="962" t="str">
        <f t="shared" ref="AS75" si="347">IF(AN75&lt;3,"",AK75)</f>
        <v/>
      </c>
      <c r="AT75" s="962" t="str">
        <f t="shared" ref="AT75" si="348">IF(AO75&lt;2,"",AL75)</f>
        <v/>
      </c>
      <c r="AU75" s="962" t="str">
        <f t="shared" si="318"/>
        <v/>
      </c>
      <c r="AV75" s="1136"/>
      <c r="AW75" s="1128" t="str">
        <f t="shared" si="319"/>
        <v>CASWB-62</v>
      </c>
      <c r="AX75" s="1107" t="str">
        <f t="shared" si="320"/>
        <v>G-2200TU</v>
      </c>
      <c r="AY75" s="1116">
        <f t="shared" si="321"/>
        <v>600</v>
      </c>
      <c r="AZ75" s="1109">
        <f t="shared" si="322"/>
        <v>0.9</v>
      </c>
      <c r="BA75" s="1110">
        <f t="shared" si="323"/>
        <v>0.12000000000000001</v>
      </c>
      <c r="BB75" s="1111">
        <f t="shared" si="324"/>
        <v>0.6</v>
      </c>
      <c r="BC75" s="1112"/>
      <c r="BD75" s="1112"/>
      <c r="BE75" s="1072"/>
      <c r="BF75" s="1113"/>
      <c r="BG75" s="1114" t="str">
        <f t="shared" si="327"/>
        <v/>
      </c>
      <c r="BH75" s="962" t="str">
        <f t="shared" ref="BH75" si="349">IF(BC75&lt;3,"",AZ75)</f>
        <v/>
      </c>
      <c r="BI75" s="962" t="str">
        <f t="shared" ref="BI75" si="350">IF(BD75&lt;2,"",BA75)</f>
        <v/>
      </c>
      <c r="BJ75" s="962" t="str">
        <f t="shared" si="330"/>
        <v/>
      </c>
      <c r="BK75" s="1136"/>
      <c r="BL75" s="1128" t="str">
        <f t="shared" si="331"/>
        <v>CASWB-62</v>
      </c>
      <c r="BM75" s="1107" t="str">
        <f t="shared" si="332"/>
        <v>G-2200TU</v>
      </c>
      <c r="BN75" s="1116">
        <f t="shared" si="333"/>
        <v>600</v>
      </c>
      <c r="BO75" s="1109">
        <f t="shared" ref="BO75" si="351">BN75*0.0015</f>
        <v>0.9</v>
      </c>
      <c r="BP75" s="1110">
        <f t="shared" ref="BP75" si="352">BN75*0.0002</f>
        <v>0.12000000000000001</v>
      </c>
      <c r="BQ75" s="1111">
        <f t="shared" ref="BQ75" si="353">BN75*0.001</f>
        <v>0.6</v>
      </c>
      <c r="BR75" s="1112"/>
      <c r="BS75" s="1112"/>
      <c r="BT75" s="1072"/>
      <c r="BU75" s="1113"/>
      <c r="BV75" s="1114" t="str">
        <f t="shared" si="339"/>
        <v/>
      </c>
      <c r="BW75" s="962" t="str">
        <f t="shared" ref="BW75" si="354">IF(BR75&lt;3,"",BO75)</f>
        <v/>
      </c>
      <c r="BX75" s="962" t="str">
        <f t="shared" ref="BX75" si="355">IF(BS75&lt;2,"",BP75)</f>
        <v/>
      </c>
      <c r="BY75" s="963" t="str">
        <f t="shared" si="342"/>
        <v/>
      </c>
    </row>
    <row r="76" spans="1:77" ht="15.75">
      <c r="C76" s="336"/>
      <c r="D76" s="342"/>
      <c r="E76" s="98"/>
      <c r="F76" s="339"/>
      <c r="G76" s="339"/>
      <c r="H76" s="339"/>
      <c r="I76" s="339"/>
      <c r="J76" s="1296" t="s">
        <v>464</v>
      </c>
      <c r="K76" s="1296"/>
      <c r="L76" s="1296"/>
      <c r="M76" s="1296"/>
      <c r="N76" s="1297"/>
      <c r="O76" s="950">
        <f>SUM(O64:O75)</f>
        <v>0</v>
      </c>
      <c r="P76" s="950">
        <f>SUM(P64:P75)</f>
        <v>0</v>
      </c>
      <c r="Q76" s="950">
        <f>SUM(Q64:Q75)</f>
        <v>0</v>
      </c>
      <c r="R76" s="336"/>
      <c r="S76" s="342"/>
      <c r="T76" s="98"/>
      <c r="U76" s="339"/>
      <c r="V76" s="339"/>
      <c r="W76" s="339"/>
      <c r="X76" s="339"/>
      <c r="Y76" s="1296" t="s">
        <v>464</v>
      </c>
      <c r="Z76" s="1296"/>
      <c r="AA76" s="1296"/>
      <c r="AB76" s="1296"/>
      <c r="AC76" s="1297"/>
      <c r="AD76" s="950">
        <f>SUM(AD64:AD75)</f>
        <v>0</v>
      </c>
      <c r="AE76" s="950">
        <f>SUM(AE64:AE75)</f>
        <v>0</v>
      </c>
      <c r="AF76" s="950">
        <f>SUM(AF64:AF75)</f>
        <v>0</v>
      </c>
      <c r="AG76" s="336"/>
      <c r="AH76" s="342"/>
      <c r="AI76" s="98"/>
      <c r="AJ76" s="339"/>
      <c r="AK76" s="339"/>
      <c r="AL76" s="339"/>
      <c r="AM76" s="339"/>
      <c r="AN76" s="1296" t="s">
        <v>464</v>
      </c>
      <c r="AO76" s="1296"/>
      <c r="AP76" s="1296"/>
      <c r="AQ76" s="1296"/>
      <c r="AR76" s="1297"/>
      <c r="AS76" s="950">
        <f>SUM(AS64:AS75)</f>
        <v>0</v>
      </c>
      <c r="AT76" s="950">
        <f>SUM(AT64:AT75)</f>
        <v>0</v>
      </c>
      <c r="AU76" s="950">
        <f>SUM(AU64:AU75)</f>
        <v>0</v>
      </c>
      <c r="AV76" s="336"/>
      <c r="AW76" s="342"/>
      <c r="AX76" s="98"/>
      <c r="AY76" s="339"/>
      <c r="AZ76" s="339"/>
      <c r="BA76" s="339"/>
      <c r="BB76" s="339"/>
      <c r="BC76" s="1296" t="s">
        <v>464</v>
      </c>
      <c r="BD76" s="1296"/>
      <c r="BE76" s="1296"/>
      <c r="BF76" s="1296"/>
      <c r="BG76" s="1297"/>
      <c r="BH76" s="950">
        <f>SUM(BH64:BH75)</f>
        <v>0</v>
      </c>
      <c r="BI76" s="950">
        <f>SUM(BI64:BI75)</f>
        <v>0</v>
      </c>
      <c r="BJ76" s="950">
        <f>SUM(BJ64:BJ75)</f>
        <v>0</v>
      </c>
      <c r="BK76" s="336"/>
      <c r="BL76" s="342"/>
      <c r="BM76" s="98"/>
      <c r="BN76" s="339"/>
      <c r="BO76" s="339"/>
      <c r="BP76" s="339"/>
      <c r="BQ76" s="339"/>
      <c r="BR76" s="1296" t="s">
        <v>464</v>
      </c>
      <c r="BS76" s="1296"/>
      <c r="BT76" s="1296"/>
      <c r="BU76" s="1296"/>
      <c r="BV76" s="1297"/>
      <c r="BW76" s="950">
        <f>SUM(BW64:BW75)</f>
        <v>0</v>
      </c>
      <c r="BX76" s="950">
        <f>SUM(BX64:BX75)</f>
        <v>0</v>
      </c>
      <c r="BY76" s="950">
        <f>SUM(BY64:BY75)</f>
        <v>0</v>
      </c>
    </row>
    <row r="77" spans="1:77" ht="15.75" thickBot="1">
      <c r="C77" s="336"/>
      <c r="D77" s="342"/>
      <c r="E77" s="98"/>
      <c r="F77" s="339"/>
      <c r="G77" s="339"/>
      <c r="H77" s="339"/>
      <c r="I77" s="339"/>
      <c r="J77" s="336"/>
      <c r="K77" s="336"/>
      <c r="L77" s="336"/>
      <c r="M77" s="336"/>
      <c r="N77" s="391"/>
      <c r="O77" s="528"/>
      <c r="P77" s="528"/>
      <c r="Q77" s="528"/>
      <c r="R77" s="336"/>
      <c r="S77" s="342"/>
      <c r="T77" s="98"/>
      <c r="U77" s="339"/>
      <c r="V77" s="339"/>
      <c r="W77" s="339"/>
      <c r="X77" s="339"/>
      <c r="Y77" s="336"/>
      <c r="Z77" s="336"/>
      <c r="AA77" s="336"/>
      <c r="AB77" s="336"/>
      <c r="AC77" s="98"/>
      <c r="AD77" s="528"/>
      <c r="AE77" s="528"/>
      <c r="AF77" s="528"/>
      <c r="AG77" s="336"/>
      <c r="AH77" s="342"/>
      <c r="AI77" s="98"/>
      <c r="AJ77" s="339"/>
      <c r="AK77" s="339"/>
      <c r="AL77" s="339"/>
      <c r="AM77" s="339"/>
      <c r="AN77" s="336"/>
      <c r="AO77" s="336"/>
      <c r="AP77" s="336"/>
      <c r="AQ77" s="336"/>
      <c r="AR77" s="98"/>
      <c r="AS77" s="528"/>
      <c r="AT77" s="528"/>
      <c r="AU77" s="528"/>
      <c r="AV77" s="336"/>
      <c r="AW77" s="342"/>
      <c r="AX77" s="98"/>
      <c r="AY77" s="339"/>
      <c r="AZ77" s="339"/>
      <c r="BA77" s="339"/>
      <c r="BB77" s="339"/>
      <c r="BC77" s="336"/>
      <c r="BD77" s="336"/>
      <c r="BE77" s="336"/>
      <c r="BF77" s="336"/>
      <c r="BG77" s="98"/>
      <c r="BH77" s="528"/>
      <c r="BI77" s="528"/>
      <c r="BJ77" s="528"/>
      <c r="BK77" s="336"/>
      <c r="BL77" s="342"/>
      <c r="BM77" s="98"/>
      <c r="BN77" s="339"/>
      <c r="BO77" s="339"/>
      <c r="BP77" s="339"/>
      <c r="BQ77" s="339"/>
      <c r="BR77" s="336"/>
      <c r="BS77" s="336"/>
      <c r="BT77" s="336"/>
      <c r="BU77" s="336"/>
      <c r="BV77" s="98"/>
      <c r="BW77" s="528"/>
      <c r="BX77" s="528"/>
      <c r="BY77" s="528"/>
    </row>
    <row r="78" spans="1:77" s="34" customFormat="1" ht="30.75" thickBot="1">
      <c r="B78" s="481"/>
      <c r="C78" s="1140"/>
      <c r="D78" s="140" t="s">
        <v>446</v>
      </c>
      <c r="E78" s="566" t="s">
        <v>35</v>
      </c>
      <c r="F78" s="1149" t="s">
        <v>447</v>
      </c>
      <c r="G78" s="566" t="s">
        <v>448</v>
      </c>
      <c r="H78" s="566" t="s">
        <v>449</v>
      </c>
      <c r="I78" s="566" t="s">
        <v>450</v>
      </c>
      <c r="J78" s="799" t="s">
        <v>451</v>
      </c>
      <c r="K78" s="799" t="s">
        <v>452</v>
      </c>
      <c r="L78" s="800" t="s">
        <v>453</v>
      </c>
      <c r="M78" s="801" t="s">
        <v>454</v>
      </c>
      <c r="N78" s="1150" t="s">
        <v>472</v>
      </c>
      <c r="O78" s="1151"/>
      <c r="P78" s="1151"/>
      <c r="Q78" s="1151"/>
      <c r="R78" s="1140"/>
      <c r="S78" s="566" t="s">
        <v>446</v>
      </c>
      <c r="T78" s="566" t="s">
        <v>456</v>
      </c>
      <c r="U78" s="1149" t="s">
        <v>447</v>
      </c>
      <c r="V78" s="566" t="s">
        <v>448</v>
      </c>
      <c r="W78" s="566" t="s">
        <v>449</v>
      </c>
      <c r="X78" s="566" t="s">
        <v>450</v>
      </c>
      <c r="Y78" s="799" t="s">
        <v>451</v>
      </c>
      <c r="Z78" s="799" t="s">
        <v>452</v>
      </c>
      <c r="AA78" s="800" t="s">
        <v>453</v>
      </c>
      <c r="AB78" s="801" t="s">
        <v>454</v>
      </c>
      <c r="AC78" s="1153" t="s">
        <v>472</v>
      </c>
      <c r="AD78" s="1151"/>
      <c r="AE78" s="1151"/>
      <c r="AF78" s="1151"/>
      <c r="AG78" s="1140"/>
      <c r="AH78" s="566" t="s">
        <v>446</v>
      </c>
      <c r="AI78" s="566" t="s">
        <v>456</v>
      </c>
      <c r="AJ78" s="1149" t="s">
        <v>447</v>
      </c>
      <c r="AK78" s="566" t="s">
        <v>448</v>
      </c>
      <c r="AL78" s="566" t="s">
        <v>449</v>
      </c>
      <c r="AM78" s="566" t="s">
        <v>450</v>
      </c>
      <c r="AN78" s="799" t="s">
        <v>451</v>
      </c>
      <c r="AO78" s="799" t="s">
        <v>452</v>
      </c>
      <c r="AP78" s="800" t="s">
        <v>453</v>
      </c>
      <c r="AQ78" s="801" t="s">
        <v>454</v>
      </c>
      <c r="AR78" s="1153" t="s">
        <v>472</v>
      </c>
      <c r="AS78" s="1151"/>
      <c r="AT78" s="1151"/>
      <c r="AU78" s="1151"/>
      <c r="AV78" s="1140"/>
      <c r="AW78" s="566" t="s">
        <v>446</v>
      </c>
      <c r="AX78" s="566" t="s">
        <v>456</v>
      </c>
      <c r="AY78" s="1149" t="s">
        <v>447</v>
      </c>
      <c r="AZ78" s="566" t="s">
        <v>448</v>
      </c>
      <c r="BA78" s="566" t="s">
        <v>449</v>
      </c>
      <c r="BB78" s="566" t="s">
        <v>450</v>
      </c>
      <c r="BC78" s="799" t="s">
        <v>451</v>
      </c>
      <c r="BD78" s="799" t="s">
        <v>452</v>
      </c>
      <c r="BE78" s="800" t="s">
        <v>453</v>
      </c>
      <c r="BF78" s="801" t="s">
        <v>454</v>
      </c>
      <c r="BG78" s="1153" t="s">
        <v>472</v>
      </c>
      <c r="BH78" s="1151"/>
      <c r="BI78" s="1151"/>
      <c r="BJ78" s="1151"/>
      <c r="BK78" s="1140"/>
      <c r="BL78" s="566" t="s">
        <v>446</v>
      </c>
      <c r="BM78" s="566" t="s">
        <v>456</v>
      </c>
      <c r="BN78" s="1149" t="s">
        <v>447</v>
      </c>
      <c r="BO78" s="566" t="s">
        <v>448</v>
      </c>
      <c r="BP78" s="566" t="s">
        <v>449</v>
      </c>
      <c r="BQ78" s="566" t="s">
        <v>450</v>
      </c>
      <c r="BR78" s="799" t="s">
        <v>451</v>
      </c>
      <c r="BS78" s="799" t="s">
        <v>452</v>
      </c>
      <c r="BT78" s="800" t="s">
        <v>453</v>
      </c>
      <c r="BU78" s="801" t="s">
        <v>454</v>
      </c>
      <c r="BV78" s="1153" t="s">
        <v>472</v>
      </c>
      <c r="BW78" s="1151"/>
      <c r="BX78" s="1151"/>
      <c r="BY78" s="1154"/>
    </row>
    <row r="79" spans="1:77" ht="18.95" customHeight="1">
      <c r="A79" s="1096" t="s">
        <v>300</v>
      </c>
      <c r="B79" s="1121" t="s">
        <v>459</v>
      </c>
      <c r="C79" s="1135" t="s">
        <v>467</v>
      </c>
      <c r="D79" s="1097" t="str">
        <f t="shared" ref="D79:D81" si="356">$A79</f>
        <v>CSAWB-63</v>
      </c>
      <c r="E79" s="1098" t="str">
        <f>VLOOKUP($A79,'OP Info'!$C$156:$H$162,4,FALSE)</f>
        <v>G-2200TU</v>
      </c>
      <c r="F79" s="1099">
        <f>VLOOKUP($A79,'OP Info'!$C$156:$H$162,3,FALSE)</f>
        <v>860</v>
      </c>
      <c r="G79" s="1100">
        <f t="shared" ref="G79:G80" si="357">F79*0.0015</f>
        <v>1.29</v>
      </c>
      <c r="H79" s="1101">
        <f t="shared" ref="H79:H80" si="358">F79*0.0002</f>
        <v>0.17200000000000001</v>
      </c>
      <c r="I79" s="1102">
        <f t="shared" ref="I79:I80" si="359">F79*0.001</f>
        <v>0.86</v>
      </c>
      <c r="J79" s="1103"/>
      <c r="K79" s="1103"/>
      <c r="L79" s="1072"/>
      <c r="M79" s="1073"/>
      <c r="N79" s="1104" t="str">
        <f t="shared" ref="N79:N81" si="360">IF(M79&gt;8.84,M79,"")</f>
        <v/>
      </c>
      <c r="O79" s="796" t="str">
        <f t="shared" ref="O79:O80" si="361">IF(J79="","",IF(J79="SKIP","",IF(J79&lt;3,"",G79)))</f>
        <v/>
      </c>
      <c r="P79" s="796" t="str">
        <f t="shared" ref="P79:P80" si="362">IF(K79="","",IF(K79="SKIP","",IF(K79&lt;2,"",H79)))</f>
        <v/>
      </c>
      <c r="Q79" s="796" t="str">
        <f t="shared" si="227"/>
        <v/>
      </c>
      <c r="R79" s="1135" t="s">
        <v>467</v>
      </c>
      <c r="S79" s="1097" t="str">
        <f t="shared" ref="S79:S81" si="363">$A79</f>
        <v>CSAWB-63</v>
      </c>
      <c r="T79" s="1098" t="str">
        <f t="shared" ref="T79:T81" si="364">$E79</f>
        <v>G-2200TU</v>
      </c>
      <c r="U79" s="1115">
        <f t="shared" ref="U79:U81" si="365">$F79</f>
        <v>860</v>
      </c>
      <c r="V79" s="1100">
        <f t="shared" ref="V79:V80" si="366">U79*0.0015</f>
        <v>1.29</v>
      </c>
      <c r="W79" s="1101">
        <f t="shared" ref="W79:W80" si="367">U79*0.0002</f>
        <v>0.17200000000000001</v>
      </c>
      <c r="X79" s="1102">
        <f t="shared" ref="X79:X80" si="368">U79*0.001</f>
        <v>0.86</v>
      </c>
      <c r="Y79" s="1103"/>
      <c r="Z79" s="1103"/>
      <c r="AA79" s="1072"/>
      <c r="AB79" s="1073"/>
      <c r="AC79" s="1104" t="str">
        <f t="shared" ref="AC79:AC80" si="369">IF(AB79&gt;8.84,AB79,"")</f>
        <v/>
      </c>
      <c r="AD79" s="796" t="str">
        <f t="shared" ref="AD79:AD80" si="370">IF(Y79="","",IF(Y79="SKIP","",IF(Y79&lt;3,"",V79)))</f>
        <v/>
      </c>
      <c r="AE79" s="796" t="str">
        <f t="shared" ref="AE79:AE80" si="371">IF(Z79="","",IF(Z79="SKIP","",IF(Z79&lt;2,"",W79)))</f>
        <v/>
      </c>
      <c r="AF79" s="796" t="str">
        <f t="shared" ref="AF79:AF80" si="372">IF(AB79="","",IF(AB79&lt;8.85,X79,""))</f>
        <v/>
      </c>
      <c r="AG79" s="1135" t="s">
        <v>467</v>
      </c>
      <c r="AH79" s="1097" t="str">
        <f t="shared" ref="AH79:AH81" si="373">$A79</f>
        <v>CSAWB-63</v>
      </c>
      <c r="AI79" s="1098" t="str">
        <f t="shared" ref="AI79:AI81" si="374">$E79</f>
        <v>G-2200TU</v>
      </c>
      <c r="AJ79" s="1115">
        <f t="shared" ref="AJ79:AJ81" si="375">$F79</f>
        <v>860</v>
      </c>
      <c r="AK79" s="1100">
        <f t="shared" ref="AK79:AK80" si="376">AJ79*0.0015</f>
        <v>1.29</v>
      </c>
      <c r="AL79" s="1101">
        <f t="shared" ref="AL79:AL80" si="377">AJ79*0.0002</f>
        <v>0.17200000000000001</v>
      </c>
      <c r="AM79" s="1102">
        <f t="shared" ref="AM79:AM80" si="378">AJ79*0.001</f>
        <v>0.86</v>
      </c>
      <c r="AN79" s="1103"/>
      <c r="AO79" s="1103"/>
      <c r="AP79" s="1072"/>
      <c r="AQ79" s="1073"/>
      <c r="AR79" s="1104" t="str">
        <f t="shared" ref="AR79:AR80" si="379">IF(AQ79&gt;8.84,AQ79,"")</f>
        <v/>
      </c>
      <c r="AS79" s="796" t="str">
        <f t="shared" ref="AS79:AS80" si="380">IF(AN79="","",IF(AN79="SKIP","",IF(AN79&lt;3,"",AK79)))</f>
        <v/>
      </c>
      <c r="AT79" s="796" t="str">
        <f t="shared" ref="AT79:AT80" si="381">IF(AO79="","",IF(AO79="SKIP","",IF(AO79&lt;2,"",AL79)))</f>
        <v/>
      </c>
      <c r="AU79" s="796" t="str">
        <f t="shared" ref="AU79:AU80" si="382">IF(AQ79="","",IF(AQ79&lt;8.85,AM79,""))</f>
        <v/>
      </c>
      <c r="AV79" s="1135" t="s">
        <v>467</v>
      </c>
      <c r="AW79" s="1097" t="str">
        <f t="shared" ref="AW79:AW81" si="383">$A79</f>
        <v>CSAWB-63</v>
      </c>
      <c r="AX79" s="1098" t="str">
        <f t="shared" ref="AX79:AX81" si="384">$E79</f>
        <v>G-2200TU</v>
      </c>
      <c r="AY79" s="1115">
        <f t="shared" ref="AY79:AY81" si="385">$F79</f>
        <v>860</v>
      </c>
      <c r="AZ79" s="1100">
        <f t="shared" ref="AZ79:AZ80" si="386">AY79*0.0015</f>
        <v>1.29</v>
      </c>
      <c r="BA79" s="1101">
        <f t="shared" ref="BA79:BA80" si="387">AY79*0.0002</f>
        <v>0.17200000000000001</v>
      </c>
      <c r="BB79" s="1102">
        <f t="shared" ref="BB79:BB80" si="388">AY79*0.001</f>
        <v>0.86</v>
      </c>
      <c r="BC79" s="1103"/>
      <c r="BD79" s="1103"/>
      <c r="BE79" s="1072"/>
      <c r="BF79" s="1073"/>
      <c r="BG79" s="1104" t="str">
        <f t="shared" ref="BG79:BG80" si="389">IF(BF79&gt;8.84,BF79,"")</f>
        <v/>
      </c>
      <c r="BH79" s="796" t="str">
        <f t="shared" ref="BH79:BH80" si="390">IF(BC79="","",IF(BC79="SKIP","",IF(BC79&lt;3,"",AZ79)))</f>
        <v/>
      </c>
      <c r="BI79" s="796" t="str">
        <f t="shared" ref="BI79:BI80" si="391">IF(BD79="","",IF(BD79="SKIP","",IF(BD79&lt;2,"",BA79)))</f>
        <v/>
      </c>
      <c r="BJ79" s="796" t="str">
        <f t="shared" ref="BJ79:BJ80" si="392">IF(BF79="","",IF(BF79&lt;8.85,BB79,""))</f>
        <v/>
      </c>
      <c r="BK79" s="1135" t="s">
        <v>467</v>
      </c>
      <c r="BL79" s="1097" t="str">
        <f t="shared" ref="BL79:BL81" si="393">$A79</f>
        <v>CSAWB-63</v>
      </c>
      <c r="BM79" s="1098" t="str">
        <f t="shared" ref="BM79:BM81" si="394">$E79</f>
        <v>G-2200TU</v>
      </c>
      <c r="BN79" s="1115">
        <f t="shared" ref="BN79:BN81" si="395">$F79</f>
        <v>860</v>
      </c>
      <c r="BO79" s="1100">
        <f t="shared" ref="BO79:BO80" si="396">BN79*0.0015</f>
        <v>1.29</v>
      </c>
      <c r="BP79" s="1101">
        <f t="shared" ref="BP79:BP80" si="397">BN79*0.0002</f>
        <v>0.17200000000000001</v>
      </c>
      <c r="BQ79" s="1102">
        <f t="shared" ref="BQ79:BQ80" si="398">BN79*0.001</f>
        <v>0.86</v>
      </c>
      <c r="BR79" s="1103"/>
      <c r="BS79" s="1103"/>
      <c r="BT79" s="1072"/>
      <c r="BU79" s="1073"/>
      <c r="BV79" s="1104" t="str">
        <f t="shared" ref="BV79:BV80" si="399">IF(BU79&gt;8.84,BU79,"")</f>
        <v/>
      </c>
      <c r="BW79" s="796" t="str">
        <f t="shared" ref="BW79:BW80" si="400">IF(BR79="","",IF(BR79="SKIP","",IF(BR79&lt;3,"",BO79)))</f>
        <v/>
      </c>
      <c r="BX79" s="796" t="str">
        <f t="shared" ref="BX79:BX80" si="401">IF(BS79="","",IF(BS79="SKIP","",IF(BS79&lt;2,"",BP79)))</f>
        <v/>
      </c>
      <c r="BY79" s="966" t="str">
        <f t="shared" ref="BY79:BY80" si="402">IF(BU79="","",IF(BU79&lt;8.85,BQ79,""))</f>
        <v/>
      </c>
    </row>
    <row r="80" spans="1:77" ht="18.95" customHeight="1">
      <c r="A80" s="1096" t="s">
        <v>304</v>
      </c>
      <c r="B80" s="1121" t="s">
        <v>459</v>
      </c>
      <c r="C80" s="1135" t="s">
        <v>468</v>
      </c>
      <c r="D80" s="1066" t="str">
        <f t="shared" si="356"/>
        <v>DSAWB-70</v>
      </c>
      <c r="E80" s="1098" t="str">
        <f>VLOOKUP($A80,'OP Info'!$C$156:$H$162,4,FALSE)</f>
        <v>G-2200TU</v>
      </c>
      <c r="F80" s="1079">
        <f>VLOOKUP($A80,'OP Info'!$C$156:$H$162,3,FALSE)</f>
        <v>692</v>
      </c>
      <c r="G80" s="1076">
        <f t="shared" si="357"/>
        <v>1.038</v>
      </c>
      <c r="H80" s="1069">
        <f t="shared" si="358"/>
        <v>0.1384</v>
      </c>
      <c r="I80" s="1070">
        <f t="shared" si="359"/>
        <v>0.69200000000000006</v>
      </c>
      <c r="J80" s="1103"/>
      <c r="K80" s="1103"/>
      <c r="L80" s="1072"/>
      <c r="M80" s="1073"/>
      <c r="N80" s="1105" t="str">
        <f t="shared" si="360"/>
        <v/>
      </c>
      <c r="O80" s="532" t="str">
        <f t="shared" si="361"/>
        <v/>
      </c>
      <c r="P80" s="532" t="str">
        <f t="shared" si="362"/>
        <v/>
      </c>
      <c r="Q80" s="532" t="str">
        <f t="shared" si="227"/>
        <v/>
      </c>
      <c r="R80" s="1135" t="s">
        <v>468</v>
      </c>
      <c r="S80" s="1066" t="str">
        <f t="shared" si="363"/>
        <v>DSAWB-70</v>
      </c>
      <c r="T80" s="1098" t="str">
        <f t="shared" si="364"/>
        <v>G-2200TU</v>
      </c>
      <c r="U80" s="1115">
        <f t="shared" si="365"/>
        <v>692</v>
      </c>
      <c r="V80" s="1076">
        <f t="shared" si="366"/>
        <v>1.038</v>
      </c>
      <c r="W80" s="1069">
        <f t="shared" si="367"/>
        <v>0.1384</v>
      </c>
      <c r="X80" s="1070">
        <f t="shared" si="368"/>
        <v>0.69200000000000006</v>
      </c>
      <c r="Y80" s="1103"/>
      <c r="Z80" s="1103"/>
      <c r="AA80" s="1072"/>
      <c r="AB80" s="1073"/>
      <c r="AC80" s="1105" t="str">
        <f t="shared" si="369"/>
        <v/>
      </c>
      <c r="AD80" s="532" t="str">
        <f t="shared" si="370"/>
        <v/>
      </c>
      <c r="AE80" s="532" t="str">
        <f t="shared" si="371"/>
        <v/>
      </c>
      <c r="AF80" s="532" t="str">
        <f t="shared" si="372"/>
        <v/>
      </c>
      <c r="AG80" s="1135" t="s">
        <v>468</v>
      </c>
      <c r="AH80" s="1066" t="str">
        <f t="shared" si="373"/>
        <v>DSAWB-70</v>
      </c>
      <c r="AI80" s="1098" t="str">
        <f t="shared" si="374"/>
        <v>G-2200TU</v>
      </c>
      <c r="AJ80" s="1115">
        <f t="shared" si="375"/>
        <v>692</v>
      </c>
      <c r="AK80" s="1076">
        <f t="shared" si="376"/>
        <v>1.038</v>
      </c>
      <c r="AL80" s="1069">
        <f t="shared" si="377"/>
        <v>0.1384</v>
      </c>
      <c r="AM80" s="1070">
        <f t="shared" si="378"/>
        <v>0.69200000000000006</v>
      </c>
      <c r="AN80" s="1103"/>
      <c r="AO80" s="1103"/>
      <c r="AP80" s="1072"/>
      <c r="AQ80" s="1073"/>
      <c r="AR80" s="1105" t="str">
        <f t="shared" si="379"/>
        <v/>
      </c>
      <c r="AS80" s="532" t="str">
        <f t="shared" si="380"/>
        <v/>
      </c>
      <c r="AT80" s="532" t="str">
        <f t="shared" si="381"/>
        <v/>
      </c>
      <c r="AU80" s="532" t="str">
        <f t="shared" si="382"/>
        <v/>
      </c>
      <c r="AV80" s="1135" t="s">
        <v>468</v>
      </c>
      <c r="AW80" s="1066" t="str">
        <f t="shared" si="383"/>
        <v>DSAWB-70</v>
      </c>
      <c r="AX80" s="1098" t="str">
        <f t="shared" si="384"/>
        <v>G-2200TU</v>
      </c>
      <c r="AY80" s="1115">
        <f t="shared" si="385"/>
        <v>692</v>
      </c>
      <c r="AZ80" s="1076">
        <f t="shared" si="386"/>
        <v>1.038</v>
      </c>
      <c r="BA80" s="1069">
        <f t="shared" si="387"/>
        <v>0.1384</v>
      </c>
      <c r="BB80" s="1070">
        <f t="shared" si="388"/>
        <v>0.69200000000000006</v>
      </c>
      <c r="BC80" s="1103"/>
      <c r="BD80" s="1103"/>
      <c r="BE80" s="1072"/>
      <c r="BF80" s="1073"/>
      <c r="BG80" s="1105" t="str">
        <f t="shared" si="389"/>
        <v/>
      </c>
      <c r="BH80" s="532" t="str">
        <f t="shared" si="390"/>
        <v/>
      </c>
      <c r="BI80" s="532" t="str">
        <f t="shared" si="391"/>
        <v/>
      </c>
      <c r="BJ80" s="532" t="str">
        <f t="shared" si="392"/>
        <v/>
      </c>
      <c r="BK80" s="1135" t="s">
        <v>468</v>
      </c>
      <c r="BL80" s="1066" t="str">
        <f t="shared" si="393"/>
        <v>DSAWB-70</v>
      </c>
      <c r="BM80" s="1098" t="str">
        <f t="shared" si="394"/>
        <v>G-2200TU</v>
      </c>
      <c r="BN80" s="1115">
        <f t="shared" si="395"/>
        <v>692</v>
      </c>
      <c r="BO80" s="1076">
        <f t="shared" si="396"/>
        <v>1.038</v>
      </c>
      <c r="BP80" s="1069">
        <f t="shared" si="397"/>
        <v>0.1384</v>
      </c>
      <c r="BQ80" s="1070">
        <f t="shared" si="398"/>
        <v>0.69200000000000006</v>
      </c>
      <c r="BR80" s="1103"/>
      <c r="BS80" s="1103"/>
      <c r="BT80" s="1072"/>
      <c r="BU80" s="1073"/>
      <c r="BV80" s="1105" t="str">
        <f t="shared" si="399"/>
        <v/>
      </c>
      <c r="BW80" s="532" t="str">
        <f t="shared" si="400"/>
        <v/>
      </c>
      <c r="BX80" s="532" t="str">
        <f t="shared" si="401"/>
        <v/>
      </c>
      <c r="BY80" s="961" t="str">
        <f t="shared" si="402"/>
        <v/>
      </c>
    </row>
    <row r="81" spans="1:77" ht="18.95" customHeight="1" thickBot="1">
      <c r="A81" s="1096" t="s">
        <v>310</v>
      </c>
      <c r="B81" s="1121" t="s">
        <v>459</v>
      </c>
      <c r="C81" s="1136"/>
      <c r="D81" s="1106" t="str">
        <f t="shared" si="356"/>
        <v>GKAWB-72</v>
      </c>
      <c r="E81" s="1107" t="str">
        <f>VLOOKUP($A81,'OP Info'!$C$156:$H$162,4,FALSE)</f>
        <v>G-2200TU</v>
      </c>
      <c r="F81" s="1108">
        <f>VLOOKUP($A81,'OP Info'!$C$156:$H$162,3,FALSE)</f>
        <v>1000</v>
      </c>
      <c r="G81" s="1109">
        <f t="shared" ref="G81" si="403">F81*0.0015</f>
        <v>1.5</v>
      </c>
      <c r="H81" s="1110">
        <f t="shared" ref="H81" si="404">F81*0.0002</f>
        <v>0.2</v>
      </c>
      <c r="I81" s="1111">
        <f t="shared" ref="I81" si="405">F81*0.001</f>
        <v>1</v>
      </c>
      <c r="J81" s="1112"/>
      <c r="K81" s="1112"/>
      <c r="L81" s="1072"/>
      <c r="M81" s="1113"/>
      <c r="N81" s="1114" t="str">
        <f t="shared" si="360"/>
        <v/>
      </c>
      <c r="O81" s="962" t="str">
        <f t="shared" ref="O81" si="406">IF(J81="","",IF(J81="SKIP","",IF(J81&lt;3,"",G81)))</f>
        <v/>
      </c>
      <c r="P81" s="962" t="str">
        <f t="shared" ref="P81" si="407">IF(K81="","",IF(K81="SKIP","",IF(K81&lt;2,"",H81)))</f>
        <v/>
      </c>
      <c r="Q81" s="962" t="str">
        <f t="shared" ref="Q81" si="408">IF(M81="","",IF(M81&lt;8.85,I81,""))</f>
        <v/>
      </c>
      <c r="R81" s="1136"/>
      <c r="S81" s="1106" t="str">
        <f t="shared" si="363"/>
        <v>GKAWB-72</v>
      </c>
      <c r="T81" s="1107" t="str">
        <f t="shared" si="364"/>
        <v>G-2200TU</v>
      </c>
      <c r="U81" s="1116">
        <f t="shared" si="365"/>
        <v>1000</v>
      </c>
      <c r="V81" s="1109">
        <f t="shared" ref="V81" si="409">U81*0.0015</f>
        <v>1.5</v>
      </c>
      <c r="W81" s="1110">
        <f t="shared" ref="W81" si="410">U81*0.0002</f>
        <v>0.2</v>
      </c>
      <c r="X81" s="1111">
        <f t="shared" ref="X81" si="411">U81*0.001</f>
        <v>1</v>
      </c>
      <c r="Y81" s="1112"/>
      <c r="Z81" s="1112"/>
      <c r="AA81" s="1072"/>
      <c r="AB81" s="1113"/>
      <c r="AC81" s="1114" t="str">
        <f t="shared" ref="AC81" si="412">IF(AB81&gt;8.84,AB81,"")</f>
        <v/>
      </c>
      <c r="AD81" s="962" t="str">
        <f t="shared" ref="AD81" si="413">IF(Y81="","",IF(Y81="SKIP","",IF(Y81&lt;3,"",V81)))</f>
        <v/>
      </c>
      <c r="AE81" s="962" t="str">
        <f t="shared" ref="AE81" si="414">IF(Z81="","",IF(Z81="SKIP","",IF(Z81&lt;2,"",W81)))</f>
        <v/>
      </c>
      <c r="AF81" s="962" t="str">
        <f t="shared" ref="AF81" si="415">IF(AB81="","",IF(AB81&lt;8.85,X81,""))</f>
        <v/>
      </c>
      <c r="AG81" s="1136"/>
      <c r="AH81" s="1106" t="str">
        <f t="shared" si="373"/>
        <v>GKAWB-72</v>
      </c>
      <c r="AI81" s="1107" t="str">
        <f t="shared" si="374"/>
        <v>G-2200TU</v>
      </c>
      <c r="AJ81" s="1116">
        <f t="shared" si="375"/>
        <v>1000</v>
      </c>
      <c r="AK81" s="1109">
        <f t="shared" ref="AK81" si="416">AJ81*0.0015</f>
        <v>1.5</v>
      </c>
      <c r="AL81" s="1110">
        <f t="shared" ref="AL81" si="417">AJ81*0.0002</f>
        <v>0.2</v>
      </c>
      <c r="AM81" s="1111">
        <f t="shared" ref="AM81" si="418">AJ81*0.001</f>
        <v>1</v>
      </c>
      <c r="AN81" s="1112"/>
      <c r="AO81" s="1112"/>
      <c r="AP81" s="1072"/>
      <c r="AQ81" s="1113"/>
      <c r="AR81" s="1114" t="str">
        <f t="shared" ref="AR81" si="419">IF(AQ81&gt;8.84,AQ81,"")</f>
        <v/>
      </c>
      <c r="AS81" s="962" t="str">
        <f t="shared" ref="AS81" si="420">IF(AN81="","",IF(AN81="SKIP","",IF(AN81&lt;3,"",AK81)))</f>
        <v/>
      </c>
      <c r="AT81" s="962" t="str">
        <f t="shared" ref="AT81" si="421">IF(AO81="","",IF(AO81="SKIP","",IF(AO81&lt;2,"",AL81)))</f>
        <v/>
      </c>
      <c r="AU81" s="962" t="str">
        <f t="shared" ref="AU81" si="422">IF(AQ81="","",IF(AQ81&lt;8.85,AM81,""))</f>
        <v/>
      </c>
      <c r="AV81" s="1136"/>
      <c r="AW81" s="1106" t="str">
        <f t="shared" si="383"/>
        <v>GKAWB-72</v>
      </c>
      <c r="AX81" s="1107" t="str">
        <f t="shared" si="384"/>
        <v>G-2200TU</v>
      </c>
      <c r="AY81" s="1116">
        <f t="shared" si="385"/>
        <v>1000</v>
      </c>
      <c r="AZ81" s="1109">
        <f t="shared" ref="AZ81" si="423">AY81*0.0015</f>
        <v>1.5</v>
      </c>
      <c r="BA81" s="1110">
        <f t="shared" ref="BA81" si="424">AY81*0.0002</f>
        <v>0.2</v>
      </c>
      <c r="BB81" s="1111">
        <f t="shared" ref="BB81" si="425">AY81*0.001</f>
        <v>1</v>
      </c>
      <c r="BC81" s="1112"/>
      <c r="BD81" s="1112"/>
      <c r="BE81" s="1072"/>
      <c r="BF81" s="1113"/>
      <c r="BG81" s="1114" t="str">
        <f t="shared" ref="BG81" si="426">IF(BF81&gt;8.84,BF81,"")</f>
        <v/>
      </c>
      <c r="BH81" s="962" t="str">
        <f t="shared" ref="BH81" si="427">IF(BC81="","",IF(BC81="SKIP","",IF(BC81&lt;3,"",AZ81)))</f>
        <v/>
      </c>
      <c r="BI81" s="962" t="str">
        <f t="shared" ref="BI81" si="428">IF(BD81="","",IF(BD81="SKIP","",IF(BD81&lt;2,"",BA81)))</f>
        <v/>
      </c>
      <c r="BJ81" s="962" t="str">
        <f t="shared" ref="BJ81" si="429">IF(BF81="","",IF(BF81&lt;8.85,BB81,""))</f>
        <v/>
      </c>
      <c r="BK81" s="1136"/>
      <c r="BL81" s="1106" t="str">
        <f t="shared" si="393"/>
        <v>GKAWB-72</v>
      </c>
      <c r="BM81" s="1107" t="str">
        <f t="shared" si="394"/>
        <v>G-2200TU</v>
      </c>
      <c r="BN81" s="1116">
        <f t="shared" si="395"/>
        <v>1000</v>
      </c>
      <c r="BO81" s="1109">
        <f t="shared" ref="BO81" si="430">BN81*0.0015</f>
        <v>1.5</v>
      </c>
      <c r="BP81" s="1110">
        <f t="shared" ref="BP81" si="431">BN81*0.0002</f>
        <v>0.2</v>
      </c>
      <c r="BQ81" s="1111">
        <f t="shared" ref="BQ81" si="432">BN81*0.001</f>
        <v>1</v>
      </c>
      <c r="BR81" s="1112"/>
      <c r="BS81" s="1112"/>
      <c r="BT81" s="1072"/>
      <c r="BU81" s="1113"/>
      <c r="BV81" s="1114" t="str">
        <f t="shared" ref="BV81" si="433">IF(BU81&gt;8.84,BU81,"")</f>
        <v/>
      </c>
      <c r="BW81" s="962" t="str">
        <f t="shared" ref="BW81" si="434">IF(BR81="","",IF(BR81="SKIP","",IF(BR81&lt;3,"",BO81)))</f>
        <v/>
      </c>
      <c r="BX81" s="962" t="str">
        <f t="shared" ref="BX81" si="435">IF(BS81="","",IF(BS81="SKIP","",IF(BS81&lt;2,"",BP81)))</f>
        <v/>
      </c>
      <c r="BY81" s="963" t="str">
        <f t="shared" ref="BY81" si="436">IF(BU81="","",IF(BU81&lt;8.85,BQ81,""))</f>
        <v/>
      </c>
    </row>
    <row r="82" spans="1:77" ht="15.75">
      <c r="D82">
        <v>96</v>
      </c>
      <c r="I82" s="1296" t="s">
        <v>469</v>
      </c>
      <c r="J82" s="1296"/>
      <c r="K82" s="1296"/>
      <c r="L82" s="1296"/>
      <c r="M82" s="1296"/>
      <c r="N82" s="1297"/>
      <c r="O82" s="950">
        <f>SUM(O79:O81)</f>
        <v>0</v>
      </c>
      <c r="P82" s="950">
        <f>SUM(P79:P81)</f>
        <v>0</v>
      </c>
      <c r="Q82" s="950">
        <f>SUM(Q79:Q81)</f>
        <v>0</v>
      </c>
      <c r="X82" s="1296" t="s">
        <v>469</v>
      </c>
      <c r="Y82" s="1296"/>
      <c r="Z82" s="1296"/>
      <c r="AA82" s="1296"/>
      <c r="AB82" s="1296"/>
      <c r="AC82" s="1297"/>
      <c r="AD82" s="950">
        <f>SUM(AD79:AD81)</f>
        <v>0</v>
      </c>
      <c r="AE82" s="950">
        <f>SUM(AE79:AE81)</f>
        <v>0</v>
      </c>
      <c r="AF82" s="950">
        <f>SUM(AF79:AF81)</f>
        <v>0</v>
      </c>
      <c r="AM82" s="1296" t="s">
        <v>469</v>
      </c>
      <c r="AN82" s="1296"/>
      <c r="AO82" s="1296"/>
      <c r="AP82" s="1296"/>
      <c r="AQ82" s="1296"/>
      <c r="AR82" s="1297"/>
      <c r="AS82" s="950">
        <f>SUM(AS79:AS81)</f>
        <v>0</v>
      </c>
      <c r="AT82" s="950">
        <f>SUM(AT79:AT81)</f>
        <v>0</v>
      </c>
      <c r="AU82" s="950">
        <f>SUM(AU79:AU81)</f>
        <v>0</v>
      </c>
      <c r="BB82" s="1296" t="s">
        <v>469</v>
      </c>
      <c r="BC82" s="1296"/>
      <c r="BD82" s="1296"/>
      <c r="BE82" s="1296"/>
      <c r="BF82" s="1296"/>
      <c r="BG82" s="1297"/>
      <c r="BH82" s="950">
        <f>SUM(BH79:BH81)</f>
        <v>0</v>
      </c>
      <c r="BI82" s="950">
        <f>SUM(BI79:BI81)</f>
        <v>0</v>
      </c>
      <c r="BJ82" s="950">
        <f>SUM(BJ79:BJ81)</f>
        <v>0</v>
      </c>
      <c r="BQ82" s="1296" t="s">
        <v>469</v>
      </c>
      <c r="BR82" s="1296"/>
      <c r="BS82" s="1296"/>
      <c r="BT82" s="1296"/>
      <c r="BU82" s="1296"/>
      <c r="BV82" s="1297"/>
      <c r="BW82" s="950">
        <f>SUM(BW79:BW81)</f>
        <v>0</v>
      </c>
      <c r="BX82" s="950">
        <f>SUM(BX79:BX81)</f>
        <v>0</v>
      </c>
      <c r="BY82" s="950">
        <f>SUM(BY79:BY81)</f>
        <v>0</v>
      </c>
    </row>
    <row r="83" spans="1:77">
      <c r="O83" s="551" t="s">
        <v>482</v>
      </c>
      <c r="P83" s="551" t="s">
        <v>482</v>
      </c>
      <c r="Q83" s="551" t="s">
        <v>482</v>
      </c>
      <c r="AD83" s="551" t="s">
        <v>482</v>
      </c>
      <c r="AE83" s="551" t="s">
        <v>482</v>
      </c>
      <c r="AF83" s="551" t="s">
        <v>482</v>
      </c>
      <c r="AS83" s="551" t="s">
        <v>482</v>
      </c>
      <c r="AT83" s="551" t="s">
        <v>482</v>
      </c>
      <c r="AU83" s="551" t="s">
        <v>482</v>
      </c>
      <c r="BH83" s="551" t="s">
        <v>482</v>
      </c>
      <c r="BI83" s="551" t="s">
        <v>482</v>
      </c>
      <c r="BJ83" s="551" t="s">
        <v>482</v>
      </c>
      <c r="BW83" s="551" t="s">
        <v>482</v>
      </c>
      <c r="BX83" s="551" t="s">
        <v>482</v>
      </c>
      <c r="BY83" s="551" t="s">
        <v>482</v>
      </c>
    </row>
    <row r="84" spans="1:77" ht="18.75">
      <c r="I84" s="588" t="s">
        <v>470</v>
      </c>
      <c r="J84" s="588"/>
      <c r="K84" s="588"/>
      <c r="L84" s="588"/>
      <c r="M84" s="588"/>
      <c r="N84" s="589"/>
      <c r="O84" s="534">
        <f>SUM(O33,O53,O61,O76,O82)</f>
        <v>0</v>
      </c>
      <c r="P84" s="534">
        <f>SUM(P33,P53,P61,P76,P82)</f>
        <v>0</v>
      </c>
      <c r="Q84" s="534">
        <f>SUM(Q33,Q53,Q61,Q76,Q82)</f>
        <v>0</v>
      </c>
      <c r="X84" s="1300" t="s">
        <v>470</v>
      </c>
      <c r="Y84" s="1300"/>
      <c r="Z84" s="1300"/>
      <c r="AA84" s="1300"/>
      <c r="AB84" s="1300"/>
      <c r="AC84" s="1301"/>
      <c r="AD84" s="534">
        <f>SUM(AD33,AD53,AD61,AD76,AD82)</f>
        <v>0</v>
      </c>
      <c r="AE84" s="534">
        <f>SUM(AE33,AE53,AE61,AE76,AE82)</f>
        <v>0</v>
      </c>
      <c r="AF84" s="534">
        <f>SUM(AF33,AF53,AF61,AF76,AF82)</f>
        <v>0</v>
      </c>
      <c r="AM84" s="1300" t="s">
        <v>470</v>
      </c>
      <c r="AN84" s="1300"/>
      <c r="AO84" s="1300"/>
      <c r="AP84" s="1300"/>
      <c r="AQ84" s="1300"/>
      <c r="AR84" s="1301"/>
      <c r="AS84" s="534">
        <f>SUM(AS33,AS53,AS61,AS76,AS82)</f>
        <v>0</v>
      </c>
      <c r="AT84" s="534">
        <f>SUM(AT33,AT53,AT61,AT76,AT82)</f>
        <v>0</v>
      </c>
      <c r="AU84" s="534">
        <f>SUM(AU33,AU53,AU61,AU76,AU82)</f>
        <v>0</v>
      </c>
      <c r="BB84" s="1300" t="s">
        <v>470</v>
      </c>
      <c r="BC84" s="1300"/>
      <c r="BD84" s="1300"/>
      <c r="BE84" s="1300"/>
      <c r="BF84" s="1300"/>
      <c r="BG84" s="1301"/>
      <c r="BH84" s="534">
        <f>SUM(BH33,BH53,BH61,BH76,BH82)</f>
        <v>0</v>
      </c>
      <c r="BI84" s="534">
        <f>SUM(BI33,BI53,BI61,BI76,BI82)</f>
        <v>0</v>
      </c>
      <c r="BJ84" s="534">
        <f>SUM(BJ33,BJ53,BJ61,BJ76,BJ82)</f>
        <v>0</v>
      </c>
      <c r="BQ84" s="1300" t="s">
        <v>470</v>
      </c>
      <c r="BR84" s="1300"/>
      <c r="BS84" s="1300"/>
      <c r="BT84" s="1300"/>
      <c r="BU84" s="1300"/>
      <c r="BV84" s="1301"/>
      <c r="BW84" s="534">
        <f>SUM(BW33,BW53,BW61,BW76,BW82)</f>
        <v>0</v>
      </c>
      <c r="BX84" s="534">
        <f>SUM(BX33,BX53,BX61,BX76,BX82)</f>
        <v>0</v>
      </c>
      <c r="BY84" s="534">
        <f>SUM(BY33,BY53,BY61,BY76,BY82)</f>
        <v>0</v>
      </c>
    </row>
    <row r="89" spans="1:77">
      <c r="C89" s="34" t="s">
        <v>474</v>
      </c>
    </row>
    <row r="90" spans="1:77">
      <c r="C90" t="s">
        <v>475</v>
      </c>
    </row>
    <row r="91" spans="1:77">
      <c r="C91" t="s">
        <v>476</v>
      </c>
    </row>
    <row r="92" spans="1:77">
      <c r="C92" t="s">
        <v>477</v>
      </c>
    </row>
    <row r="93" spans="1:77">
      <c r="C93" t="s">
        <v>478</v>
      </c>
    </row>
    <row r="94" spans="1:77">
      <c r="C94" t="s">
        <v>479</v>
      </c>
    </row>
    <row r="97" spans="6:70">
      <c r="F97" s="586">
        <f>'1st Shift BFp'!F104</f>
        <v>46020</v>
      </c>
      <c r="G97" s="586"/>
      <c r="H97" s="587">
        <f>F97</f>
        <v>46020</v>
      </c>
      <c r="I97" s="587"/>
      <c r="J97" s="587"/>
      <c r="U97" s="586">
        <f>$F$97</f>
        <v>46020</v>
      </c>
      <c r="V97" s="586"/>
      <c r="W97" s="587">
        <f>U97</f>
        <v>46020</v>
      </c>
      <c r="X97" s="587"/>
      <c r="Y97" s="587"/>
      <c r="AJ97" s="586">
        <f>$F$97</f>
        <v>46020</v>
      </c>
      <c r="AK97" s="586"/>
      <c r="AL97" s="587">
        <f>AJ97</f>
        <v>46020</v>
      </c>
      <c r="AM97" s="587"/>
      <c r="AN97" s="587"/>
      <c r="AY97" s="586">
        <f>$F$97</f>
        <v>46020</v>
      </c>
      <c r="AZ97" s="586"/>
      <c r="BA97" s="587">
        <f>AY97</f>
        <v>46020</v>
      </c>
      <c r="BB97" s="587"/>
      <c r="BC97" s="587"/>
      <c r="BN97" s="586">
        <f>$F$97</f>
        <v>46020</v>
      </c>
      <c r="BO97" s="586"/>
      <c r="BP97" s="587">
        <f>BN97</f>
        <v>46020</v>
      </c>
      <c r="BQ97" s="587"/>
      <c r="BR97" s="587"/>
    </row>
    <row r="98" spans="6:70">
      <c r="F98" s="586">
        <f>C3</f>
        <v>46300</v>
      </c>
      <c r="G98" s="586"/>
      <c r="H98" s="587">
        <f>F98</f>
        <v>46300</v>
      </c>
      <c r="I98" s="587"/>
      <c r="J98" s="587"/>
      <c r="U98" s="586">
        <f>R3</f>
        <v>46307</v>
      </c>
      <c r="V98" s="586"/>
      <c r="W98" s="587">
        <f>U98</f>
        <v>46307</v>
      </c>
      <c r="X98" s="587"/>
      <c r="Y98" s="587"/>
      <c r="AJ98" s="586">
        <f>AG3</f>
        <v>46314</v>
      </c>
      <c r="AK98" s="586"/>
      <c r="AL98" s="587">
        <f>AJ98</f>
        <v>46314</v>
      </c>
      <c r="AM98" s="587"/>
      <c r="AN98" s="587"/>
      <c r="AY98" s="586">
        <f>AV3</f>
        <v>46321</v>
      </c>
      <c r="AZ98" s="586"/>
      <c r="BA98" s="587">
        <f>AY98</f>
        <v>46321</v>
      </c>
      <c r="BB98" s="587"/>
      <c r="BC98" s="587"/>
      <c r="BN98" s="586">
        <f>BK3</f>
        <v>46328</v>
      </c>
      <c r="BO98" s="586"/>
      <c r="BP98" s="587">
        <f>BN98</f>
        <v>46328</v>
      </c>
      <c r="BQ98" s="587"/>
      <c r="BR98" s="587"/>
    </row>
    <row r="100" spans="6:70">
      <c r="G100">
        <f>F98-F97</f>
        <v>280</v>
      </c>
      <c r="H100" s="590" t="s">
        <v>480</v>
      </c>
      <c r="I100" s="590"/>
      <c r="V100">
        <f>U98-U97</f>
        <v>287</v>
      </c>
      <c r="W100" s="590" t="s">
        <v>480</v>
      </c>
      <c r="X100" s="590"/>
      <c r="AK100">
        <f>AJ98-AJ97</f>
        <v>294</v>
      </c>
      <c r="AL100" s="590" t="s">
        <v>480</v>
      </c>
      <c r="AM100" s="590"/>
      <c r="AZ100">
        <f>AY98-AY97</f>
        <v>301</v>
      </c>
      <c r="BA100" s="590" t="s">
        <v>480</v>
      </c>
      <c r="BB100" s="590"/>
      <c r="BO100">
        <f>BN98-BN97</f>
        <v>308</v>
      </c>
      <c r="BP100" s="590" t="s">
        <v>480</v>
      </c>
      <c r="BQ100" s="590"/>
    </row>
    <row r="101" spans="6:70">
      <c r="G101">
        <f>G100/7</f>
        <v>40</v>
      </c>
      <c r="H101" s="590" t="s">
        <v>481</v>
      </c>
      <c r="I101" s="590"/>
      <c r="V101">
        <f>V100/7</f>
        <v>41</v>
      </c>
      <c r="W101" s="590" t="s">
        <v>481</v>
      </c>
      <c r="X101" s="590"/>
      <c r="AK101">
        <f>AK100/7</f>
        <v>42</v>
      </c>
      <c r="AL101" s="590" t="s">
        <v>481</v>
      </c>
      <c r="AM101" s="590"/>
      <c r="AZ101">
        <f>AZ100/7</f>
        <v>43</v>
      </c>
      <c r="BA101" s="590" t="s">
        <v>481</v>
      </c>
      <c r="BB101" s="590"/>
      <c r="BO101">
        <f>BO100/7</f>
        <v>44</v>
      </c>
      <c r="BP101" s="590" t="s">
        <v>481</v>
      </c>
      <c r="BQ101" s="590"/>
    </row>
  </sheetData>
  <mergeCells count="39">
    <mergeCell ref="BR33:BV33"/>
    <mergeCell ref="BC33:BG33"/>
    <mergeCell ref="BR61:BV61"/>
    <mergeCell ref="BR53:BV53"/>
    <mergeCell ref="BC53:BG53"/>
    <mergeCell ref="BC61:BG61"/>
    <mergeCell ref="BQ84:BV84"/>
    <mergeCell ref="BQ82:BV82"/>
    <mergeCell ref="BR76:BV76"/>
    <mergeCell ref="BC76:BG76"/>
    <mergeCell ref="BB82:BG82"/>
    <mergeCell ref="BB84:BG84"/>
    <mergeCell ref="AN33:AR33"/>
    <mergeCell ref="Y33:AC33"/>
    <mergeCell ref="Y53:AC53"/>
    <mergeCell ref="AN53:AR53"/>
    <mergeCell ref="AN61:AR61"/>
    <mergeCell ref="Y61:AC61"/>
    <mergeCell ref="AM84:AR84"/>
    <mergeCell ref="AM82:AR82"/>
    <mergeCell ref="AN76:AR76"/>
    <mergeCell ref="Y76:AC76"/>
    <mergeCell ref="X82:AC82"/>
    <mergeCell ref="X84:AC84"/>
    <mergeCell ref="R1:AF1"/>
    <mergeCell ref="AG1:AU1"/>
    <mergeCell ref="AV1:BJ1"/>
    <mergeCell ref="BK1:BY1"/>
    <mergeCell ref="BU2:BV2"/>
    <mergeCell ref="BF2:BG2"/>
    <mergeCell ref="AQ2:AR2"/>
    <mergeCell ref="AB2:AC2"/>
    <mergeCell ref="C1:Q1"/>
    <mergeCell ref="M2:N2"/>
    <mergeCell ref="I82:N82"/>
    <mergeCell ref="J76:N76"/>
    <mergeCell ref="J61:N61"/>
    <mergeCell ref="J53:N53"/>
    <mergeCell ref="J33:N33"/>
  </mergeCells>
  <conditionalFormatting sqref="J4:J30">
    <cfRule type="cellIs" dxfId="835" priority="122" operator="greaterThanOrEqual">
      <formula>3</formula>
    </cfRule>
  </conditionalFormatting>
  <conditionalFormatting sqref="J31:J32">
    <cfRule type="cellIs" dxfId="834" priority="2" operator="greaterThanOrEqual">
      <formula>3</formula>
    </cfRule>
  </conditionalFormatting>
  <conditionalFormatting sqref="J36:J51">
    <cfRule type="cellIs" dxfId="833" priority="101" operator="greaterThanOrEqual">
      <formula>3</formula>
    </cfRule>
  </conditionalFormatting>
  <conditionalFormatting sqref="J56:J58">
    <cfRule type="cellIs" dxfId="832" priority="98" operator="greaterThanOrEqual">
      <formula>3</formula>
    </cfRule>
  </conditionalFormatting>
  <conditionalFormatting sqref="J64:J74">
    <cfRule type="cellIs" dxfId="831" priority="83" operator="greaterThanOrEqual">
      <formula>3</formula>
    </cfRule>
  </conditionalFormatting>
  <conditionalFormatting sqref="J4:K30">
    <cfRule type="containsText" dxfId="830" priority="118" stopIfTrue="1" operator="containsText" text="SKIP">
      <formula>NOT(ISERROR(SEARCH("SKIP",J4)))</formula>
    </cfRule>
    <cfRule type="containsBlanks" dxfId="829" priority="117">
      <formula>LEN(TRIM(J4))=0</formula>
    </cfRule>
  </conditionalFormatting>
  <conditionalFormatting sqref="J36:K51">
    <cfRule type="containsBlanks" dxfId="828" priority="9">
      <formula>LEN(TRIM(J36))=0</formula>
    </cfRule>
    <cfRule type="containsText" dxfId="827" priority="10" stopIfTrue="1" operator="containsText" text="SKIP">
      <formula>NOT(ISERROR(SEARCH("SKIP",J36)))</formula>
    </cfRule>
  </conditionalFormatting>
  <conditionalFormatting sqref="J56:K58">
    <cfRule type="containsBlanks" dxfId="826" priority="6">
      <formula>LEN(TRIM(J56))=0</formula>
    </cfRule>
    <cfRule type="containsText" dxfId="825" priority="7" stopIfTrue="1" operator="containsText" text="SKIP">
      <formula>NOT(ISERROR(SEARCH("SKIP",J56)))</formula>
    </cfRule>
  </conditionalFormatting>
  <conditionalFormatting sqref="J64:K74">
    <cfRule type="containsBlanks" dxfId="824" priority="3">
      <formula>LEN(TRIM(J64))=0</formula>
    </cfRule>
    <cfRule type="containsText" dxfId="823" priority="4" stopIfTrue="1" operator="containsText" text="SKIP">
      <formula>NOT(ISERROR(SEARCH("SKIP",J64)))</formula>
    </cfRule>
  </conditionalFormatting>
  <conditionalFormatting sqref="K4:K30">
    <cfRule type="cellIs" dxfId="822" priority="119" operator="greaterThanOrEqual">
      <formula>2</formula>
    </cfRule>
  </conditionalFormatting>
  <conditionalFormatting sqref="K31:K32">
    <cfRule type="cellIs" dxfId="821" priority="1" operator="greaterThanOrEqual">
      <formula>2</formula>
    </cfRule>
  </conditionalFormatting>
  <conditionalFormatting sqref="K36:K51">
    <cfRule type="cellIs" dxfId="820" priority="11" operator="greaterThanOrEqual">
      <formula>2</formula>
    </cfRule>
  </conditionalFormatting>
  <conditionalFormatting sqref="K56:K58">
    <cfRule type="cellIs" dxfId="819" priority="8" operator="greaterThanOrEqual">
      <formula>2</formula>
    </cfRule>
  </conditionalFormatting>
  <conditionalFormatting sqref="K64:K74">
    <cfRule type="cellIs" dxfId="818" priority="5" operator="greaterThanOrEqual">
      <formula>2</formula>
    </cfRule>
  </conditionalFormatting>
  <conditionalFormatting sqref="Y4:Y30">
    <cfRule type="cellIs" dxfId="817" priority="116" operator="greaterThanOrEqual">
      <formula>3</formula>
    </cfRule>
  </conditionalFormatting>
  <conditionalFormatting sqref="Y36:Y51">
    <cfRule type="cellIs" dxfId="816" priority="107" operator="greaterThanOrEqual">
      <formula>3</formula>
    </cfRule>
  </conditionalFormatting>
  <conditionalFormatting sqref="Y56:Y58">
    <cfRule type="cellIs" dxfId="815" priority="95" operator="greaterThanOrEqual">
      <formula>3</formula>
    </cfRule>
  </conditionalFormatting>
  <conditionalFormatting sqref="Y64:Y74">
    <cfRule type="cellIs" dxfId="814" priority="86" operator="greaterThanOrEqual">
      <formula>3</formula>
    </cfRule>
  </conditionalFormatting>
  <conditionalFormatting sqref="Y4:Z30">
    <cfRule type="containsText" dxfId="813" priority="55" stopIfTrue="1" operator="containsText" text="SKIP">
      <formula>NOT(ISERROR(SEARCH("SKIP",Y4)))</formula>
    </cfRule>
    <cfRule type="containsBlanks" dxfId="812" priority="54">
      <formula>LEN(TRIM(Y4))=0</formula>
    </cfRule>
  </conditionalFormatting>
  <conditionalFormatting sqref="Y36:Z51">
    <cfRule type="containsBlanks" dxfId="811" priority="12">
      <formula>LEN(TRIM(Y36))=0</formula>
    </cfRule>
    <cfRule type="containsText" dxfId="810" priority="13" stopIfTrue="1" operator="containsText" text="SKIP">
      <formula>NOT(ISERROR(SEARCH("SKIP",Y36)))</formula>
    </cfRule>
  </conditionalFormatting>
  <conditionalFormatting sqref="Y56:Z58">
    <cfRule type="containsBlanks" dxfId="809" priority="15">
      <formula>LEN(TRIM(Y56))=0</formula>
    </cfRule>
    <cfRule type="containsText" dxfId="808" priority="16" stopIfTrue="1" operator="containsText" text="SKIP">
      <formula>NOT(ISERROR(SEARCH("SKIP",Y56)))</formula>
    </cfRule>
  </conditionalFormatting>
  <conditionalFormatting sqref="Y64:Z74">
    <cfRule type="containsBlanks" dxfId="807" priority="18">
      <formula>LEN(TRIM(Y64))=0</formula>
    </cfRule>
    <cfRule type="containsText" dxfId="806" priority="19" stopIfTrue="1" operator="containsText" text="SKIP">
      <formula>NOT(ISERROR(SEARCH("SKIP",Y64)))</formula>
    </cfRule>
  </conditionalFormatting>
  <conditionalFormatting sqref="Z4:Z30">
    <cfRule type="cellIs" dxfId="805" priority="56" operator="greaterThanOrEqual">
      <formula>2</formula>
    </cfRule>
  </conditionalFormatting>
  <conditionalFormatting sqref="Z36:Z51">
    <cfRule type="cellIs" dxfId="804" priority="14" operator="greaterThanOrEqual">
      <formula>2</formula>
    </cfRule>
  </conditionalFormatting>
  <conditionalFormatting sqref="Z56:Z58">
    <cfRule type="cellIs" dxfId="803" priority="17" operator="greaterThanOrEqual">
      <formula>2</formula>
    </cfRule>
  </conditionalFormatting>
  <conditionalFormatting sqref="Z64:Z74">
    <cfRule type="cellIs" dxfId="802" priority="20" operator="greaterThanOrEqual">
      <formula>2</formula>
    </cfRule>
  </conditionalFormatting>
  <conditionalFormatting sqref="AN4:AN30">
    <cfRule type="cellIs" dxfId="801" priority="113" operator="greaterThanOrEqual">
      <formula>3</formula>
    </cfRule>
  </conditionalFormatting>
  <conditionalFormatting sqref="AN36:AN51">
    <cfRule type="cellIs" dxfId="800" priority="104" operator="greaterThanOrEqual">
      <formula>3</formula>
    </cfRule>
  </conditionalFormatting>
  <conditionalFormatting sqref="AN56:AN58">
    <cfRule type="cellIs" dxfId="799" priority="92" operator="greaterThanOrEqual">
      <formula>3</formula>
    </cfRule>
  </conditionalFormatting>
  <conditionalFormatting sqref="AN64:AN74">
    <cfRule type="cellIs" dxfId="798" priority="89" operator="greaterThanOrEqual">
      <formula>3</formula>
    </cfRule>
  </conditionalFormatting>
  <conditionalFormatting sqref="AN4:AO30">
    <cfRule type="containsBlanks" dxfId="797" priority="51">
      <formula>LEN(TRIM(AN4))=0</formula>
    </cfRule>
    <cfRule type="containsText" dxfId="796" priority="52" stopIfTrue="1" operator="containsText" text="SKIP">
      <formula>NOT(ISERROR(SEARCH("SKIP",AN4)))</formula>
    </cfRule>
  </conditionalFormatting>
  <conditionalFormatting sqref="AN36:AO51">
    <cfRule type="containsBlanks" dxfId="795" priority="27">
      <formula>LEN(TRIM(AN36))=0</formula>
    </cfRule>
    <cfRule type="containsText" dxfId="794" priority="28" stopIfTrue="1" operator="containsText" text="SKIP">
      <formula>NOT(ISERROR(SEARCH("SKIP",AN36)))</formula>
    </cfRule>
  </conditionalFormatting>
  <conditionalFormatting sqref="AN56:AO58">
    <cfRule type="containsBlanks" dxfId="793" priority="24">
      <formula>LEN(TRIM(AN56))=0</formula>
    </cfRule>
    <cfRule type="containsText" dxfId="792" priority="25" stopIfTrue="1" operator="containsText" text="SKIP">
      <formula>NOT(ISERROR(SEARCH("SKIP",AN56)))</formula>
    </cfRule>
  </conditionalFormatting>
  <conditionalFormatting sqref="AN64:AO74">
    <cfRule type="containsBlanks" dxfId="791" priority="21">
      <formula>LEN(TRIM(AN64))=0</formula>
    </cfRule>
    <cfRule type="containsText" dxfId="790" priority="22" stopIfTrue="1" operator="containsText" text="SKIP">
      <formula>NOT(ISERROR(SEARCH("SKIP",AN64)))</formula>
    </cfRule>
  </conditionalFormatting>
  <conditionalFormatting sqref="AO4:AO30">
    <cfRule type="cellIs" dxfId="789" priority="53" operator="greaterThanOrEqual">
      <formula>2</formula>
    </cfRule>
  </conditionalFormatting>
  <conditionalFormatting sqref="AO36:AO51">
    <cfRule type="cellIs" dxfId="788" priority="29" operator="greaterThanOrEqual">
      <formula>2</formula>
    </cfRule>
  </conditionalFormatting>
  <conditionalFormatting sqref="AO56:AO58">
    <cfRule type="cellIs" dxfId="787" priority="26" operator="greaterThanOrEqual">
      <formula>2</formula>
    </cfRule>
  </conditionalFormatting>
  <conditionalFormatting sqref="AO64:AO74">
    <cfRule type="cellIs" dxfId="786" priority="23" operator="greaterThanOrEqual">
      <formula>2</formula>
    </cfRule>
  </conditionalFormatting>
  <conditionalFormatting sqref="BC4:BC30">
    <cfRule type="cellIs" dxfId="785" priority="59" operator="greaterThanOrEqual">
      <formula>3</formula>
    </cfRule>
  </conditionalFormatting>
  <conditionalFormatting sqref="BC36:BC51">
    <cfRule type="cellIs" dxfId="784" priority="68" operator="greaterThanOrEqual">
      <formula>3</formula>
    </cfRule>
  </conditionalFormatting>
  <conditionalFormatting sqref="BC56:BC58">
    <cfRule type="containsText" dxfId="783" priority="70" stopIfTrue="1" operator="containsText" text="SKIP">
      <formula>NOT(ISERROR(SEARCH("SKIP",BC56)))</formula>
    </cfRule>
    <cfRule type="cellIs" dxfId="782" priority="71" operator="greaterThanOrEqual">
      <formula>3</formula>
    </cfRule>
    <cfRule type="containsBlanks" dxfId="781" priority="69">
      <formula>LEN(TRIM(BC56))=0</formula>
    </cfRule>
  </conditionalFormatting>
  <conditionalFormatting sqref="BC64:BC74">
    <cfRule type="cellIs" dxfId="780" priority="80" operator="greaterThanOrEqual">
      <formula>3</formula>
    </cfRule>
  </conditionalFormatting>
  <conditionalFormatting sqref="BC4:BD30">
    <cfRule type="containsBlanks" dxfId="779" priority="48">
      <formula>LEN(TRIM(BC4))=0</formula>
    </cfRule>
    <cfRule type="containsText" dxfId="778" priority="49" stopIfTrue="1" operator="containsText" text="SKIP">
      <formula>NOT(ISERROR(SEARCH("SKIP",BC4)))</formula>
    </cfRule>
  </conditionalFormatting>
  <conditionalFormatting sqref="BC36:BD51">
    <cfRule type="containsBlanks" dxfId="777" priority="30">
      <formula>LEN(TRIM(BC36))=0</formula>
    </cfRule>
    <cfRule type="containsText" dxfId="776" priority="31" stopIfTrue="1" operator="containsText" text="SKIP">
      <formula>NOT(ISERROR(SEARCH("SKIP",BC36)))</formula>
    </cfRule>
  </conditionalFormatting>
  <conditionalFormatting sqref="BC64:BD74">
    <cfRule type="containsText" dxfId="775" priority="34" stopIfTrue="1" operator="containsText" text="SKIP">
      <formula>NOT(ISERROR(SEARCH("SKIP",BC64)))</formula>
    </cfRule>
    <cfRule type="containsBlanks" dxfId="774" priority="33">
      <formula>LEN(TRIM(BC64))=0</formula>
    </cfRule>
  </conditionalFormatting>
  <conditionalFormatting sqref="BD4:BD30">
    <cfRule type="cellIs" dxfId="773" priority="50" operator="greaterThanOrEqual">
      <formula>2</formula>
    </cfRule>
  </conditionalFormatting>
  <conditionalFormatting sqref="BD36:BD51">
    <cfRule type="cellIs" dxfId="772" priority="32" operator="greaterThanOrEqual">
      <formula>2</formula>
    </cfRule>
  </conditionalFormatting>
  <conditionalFormatting sqref="BD64:BD74">
    <cfRule type="cellIs" dxfId="771" priority="35" operator="greaterThanOrEqual">
      <formula>2</formula>
    </cfRule>
  </conditionalFormatting>
  <conditionalFormatting sqref="BR4:BR30">
    <cfRule type="cellIs" dxfId="770" priority="62" operator="greaterThanOrEqual">
      <formula>3</formula>
    </cfRule>
  </conditionalFormatting>
  <conditionalFormatting sqref="BR36:BR51">
    <cfRule type="cellIs" dxfId="769" priority="65" operator="greaterThanOrEqual">
      <formula>3</formula>
    </cfRule>
  </conditionalFormatting>
  <conditionalFormatting sqref="BR56:BR58">
    <cfRule type="cellIs" dxfId="768" priority="74" operator="greaterThanOrEqual">
      <formula>3</formula>
    </cfRule>
  </conditionalFormatting>
  <conditionalFormatting sqref="BR64:BR74">
    <cfRule type="cellIs" dxfId="767" priority="77" operator="greaterThanOrEqual">
      <formula>3</formula>
    </cfRule>
  </conditionalFormatting>
  <conditionalFormatting sqref="BR4:BS30">
    <cfRule type="containsBlanks" dxfId="766" priority="45">
      <formula>LEN(TRIM(BR4))=0</formula>
    </cfRule>
    <cfRule type="containsText" dxfId="765" priority="46" stopIfTrue="1" operator="containsText" text="SKIP">
      <formula>NOT(ISERROR(SEARCH("SKIP",BR4)))</formula>
    </cfRule>
  </conditionalFormatting>
  <conditionalFormatting sqref="BR36:BS51">
    <cfRule type="containsText" dxfId="764" priority="43" stopIfTrue="1" operator="containsText" text="SKIP">
      <formula>NOT(ISERROR(SEARCH("SKIP",BR36)))</formula>
    </cfRule>
    <cfRule type="containsBlanks" dxfId="763" priority="42">
      <formula>LEN(TRIM(BR36))=0</formula>
    </cfRule>
  </conditionalFormatting>
  <conditionalFormatting sqref="BR56:BS58">
    <cfRule type="containsText" dxfId="762" priority="40" stopIfTrue="1" operator="containsText" text="SKIP">
      <formula>NOT(ISERROR(SEARCH("SKIP",BR56)))</formula>
    </cfRule>
    <cfRule type="containsBlanks" dxfId="761" priority="39">
      <formula>LEN(TRIM(BR56))=0</formula>
    </cfRule>
  </conditionalFormatting>
  <conditionalFormatting sqref="BR64:BS74">
    <cfRule type="containsText" dxfId="760" priority="37" stopIfTrue="1" operator="containsText" text="SKIP">
      <formula>NOT(ISERROR(SEARCH("SKIP",BR64)))</formula>
    </cfRule>
    <cfRule type="containsBlanks" dxfId="759" priority="36">
      <formula>LEN(TRIM(BR64))=0</formula>
    </cfRule>
  </conditionalFormatting>
  <conditionalFormatting sqref="BS4:BS30">
    <cfRule type="cellIs" dxfId="758" priority="47" operator="greaterThanOrEqual">
      <formula>2</formula>
    </cfRule>
  </conditionalFormatting>
  <conditionalFormatting sqref="BS36:BS51">
    <cfRule type="cellIs" dxfId="757" priority="44" operator="greaterThanOrEqual">
      <formula>2</formula>
    </cfRule>
  </conditionalFormatting>
  <conditionalFormatting sqref="BS56:BS58">
    <cfRule type="cellIs" dxfId="756" priority="41" operator="greaterThanOrEqual">
      <formula>2</formula>
    </cfRule>
  </conditionalFormatting>
  <conditionalFormatting sqref="BS64:BS74">
    <cfRule type="cellIs" dxfId="755" priority="38" operator="greaterThanOrEqual">
      <formula>2</formula>
    </cfRule>
  </conditionalFormatting>
  <dataValidations count="1">
    <dataValidation type="list" allowBlank="1" showInputMessage="1" showErrorMessage="1" sqref="L4:L32 L36:L52 L56:L60 L64:L75 L79:L81 AA4:AA32 AA36:AA52 AA56:AA60 AA64:AA75 AP64:AP75 AP56:AP60 AP36:AP52 AP4:AP32 BE4:BE32 BE36:BE52 BE56:BE60 BE64:BE75 BT64:BT75 BT56:BT60 BT36:BT52 AA79:AA81 AP79:AP81 BE79:BE81 BT79:BT81 BT4:BT32" xr:uid="{7F3D5003-ADAD-4836-948B-7B45054F6989}">
      <formula1>$C$90:$C$94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49992370372631"/>
  </sheetPr>
  <dimension ref="A1:BU92"/>
  <sheetViews>
    <sheetView zoomScale="85" zoomScaleNormal="85" zoomScaleSheetLayoutView="100" workbookViewId="0">
      <pane ySplit="2" topLeftCell="A30" activePane="bottomLeft" state="frozen"/>
      <selection pane="bottomLeft" activeCell="BR39" sqref="BR39"/>
    </sheetView>
  </sheetViews>
  <sheetFormatPr defaultRowHeight="15"/>
  <cols>
    <col min="1" max="1" width="11.140625" customWidth="1"/>
    <col min="2" max="2" width="11.42578125" customWidth="1"/>
    <col min="5" max="5" width="11.140625" customWidth="1"/>
    <col min="6" max="6" width="6.85546875" customWidth="1"/>
    <col min="7" max="8" width="7.85546875" customWidth="1"/>
    <col min="9" max="10" width="9.85546875" customWidth="1"/>
    <col min="13" max="13" width="30.5703125" customWidth="1"/>
    <col min="14" max="14" width="10.5703125" customWidth="1"/>
    <col min="15" max="15" width="10" bestFit="1" customWidth="1"/>
    <col min="16" max="16" width="11.42578125" customWidth="1"/>
    <col min="19" max="19" width="11.140625" customWidth="1"/>
    <col min="20" max="20" width="6.85546875" customWidth="1"/>
    <col min="21" max="21" width="7.85546875" customWidth="1"/>
    <col min="22" max="22" width="7" customWidth="1"/>
    <col min="23" max="24" width="9.5703125" customWidth="1"/>
    <col min="27" max="27" width="30.5703125" customWidth="1"/>
    <col min="28" max="28" width="10.140625" customWidth="1"/>
    <col min="29" max="29" width="10" bestFit="1" customWidth="1"/>
    <col min="30" max="30" width="11.42578125" customWidth="1"/>
    <col min="33" max="33" width="11.140625" customWidth="1"/>
    <col min="34" max="34" width="6.85546875" customWidth="1"/>
    <col min="35" max="35" width="7.85546875" customWidth="1"/>
    <col min="36" max="36" width="7" customWidth="1"/>
    <col min="37" max="38" width="9.5703125" customWidth="1"/>
    <col min="41" max="41" width="30.5703125" customWidth="1"/>
    <col min="42" max="42" width="10" customWidth="1"/>
    <col min="43" max="43" width="10" bestFit="1" customWidth="1"/>
    <col min="44" max="44" width="11.42578125" customWidth="1"/>
    <col min="47" max="47" width="11.140625" customWidth="1"/>
    <col min="48" max="48" width="6.85546875" customWidth="1"/>
    <col min="49" max="49" width="7.85546875" customWidth="1"/>
    <col min="50" max="50" width="7" customWidth="1"/>
    <col min="51" max="52" width="9.5703125" customWidth="1"/>
    <col min="55" max="55" width="30.5703125" customWidth="1"/>
    <col min="56" max="56" width="9.42578125" customWidth="1"/>
    <col min="57" max="57" width="10.42578125" customWidth="1"/>
    <col min="58" max="58" width="11.42578125" customWidth="1"/>
    <col min="61" max="61" width="11.140625" customWidth="1"/>
    <col min="62" max="62" width="6.85546875" customWidth="1"/>
    <col min="63" max="63" width="7.85546875" customWidth="1"/>
    <col min="64" max="64" width="7" customWidth="1"/>
    <col min="65" max="66" width="9.5703125" customWidth="1"/>
    <col min="69" max="69" width="30.5703125" customWidth="1"/>
    <col min="70" max="71" width="9.140625" customWidth="1"/>
  </cols>
  <sheetData>
    <row r="1" spans="1:73" ht="18" thickBot="1">
      <c r="A1" s="473" t="s">
        <v>317</v>
      </c>
      <c r="B1" s="474" t="s">
        <v>318</v>
      </c>
      <c r="C1" s="475"/>
      <c r="D1" s="475"/>
      <c r="E1" s="475"/>
      <c r="F1" s="476"/>
      <c r="G1" s="477" t="s">
        <v>319</v>
      </c>
      <c r="H1" s="1318">
        <f>MWTh!H2</f>
        <v>46300</v>
      </c>
      <c r="I1" s="1318"/>
      <c r="J1" s="478" t="s">
        <v>314</v>
      </c>
      <c r="K1" s="474">
        <v>1</v>
      </c>
      <c r="L1" s="475"/>
      <c r="M1" s="475"/>
      <c r="N1" s="479"/>
      <c r="O1" s="473" t="s">
        <v>317</v>
      </c>
      <c r="P1" s="474" t="s">
        <v>318</v>
      </c>
      <c r="Q1" s="475"/>
      <c r="R1" s="475"/>
      <c r="S1" s="475"/>
      <c r="T1" s="476"/>
      <c r="U1" s="477" t="s">
        <v>319</v>
      </c>
      <c r="V1" s="1318">
        <f>H1+7</f>
        <v>46307</v>
      </c>
      <c r="W1" s="1318"/>
      <c r="X1" s="478" t="s">
        <v>314</v>
      </c>
      <c r="Y1" s="474">
        <v>2</v>
      </c>
      <c r="Z1" s="475"/>
      <c r="AA1" s="475"/>
      <c r="AB1" s="479"/>
      <c r="AC1" s="473" t="s">
        <v>317</v>
      </c>
      <c r="AD1" s="474" t="s">
        <v>318</v>
      </c>
      <c r="AE1" s="475"/>
      <c r="AF1" s="475"/>
      <c r="AG1" s="475"/>
      <c r="AH1" s="476"/>
      <c r="AI1" s="477" t="s">
        <v>319</v>
      </c>
      <c r="AJ1" s="1318">
        <f>V1+7</f>
        <v>46314</v>
      </c>
      <c r="AK1" s="1318"/>
      <c r="AL1" s="478" t="s">
        <v>314</v>
      </c>
      <c r="AM1" s="474">
        <v>3</v>
      </c>
      <c r="AN1" s="475"/>
      <c r="AO1" s="475"/>
      <c r="AP1" s="479"/>
      <c r="AQ1" s="473" t="s">
        <v>317</v>
      </c>
      <c r="AR1" s="474" t="s">
        <v>318</v>
      </c>
      <c r="AS1" s="475"/>
      <c r="AT1" s="475"/>
      <c r="AU1" s="475"/>
      <c r="AV1" s="476"/>
      <c r="AW1" s="477" t="s">
        <v>319</v>
      </c>
      <c r="AX1" s="1318">
        <f>AJ1+7</f>
        <v>46321</v>
      </c>
      <c r="AY1" s="1318"/>
      <c r="AZ1" s="478" t="s">
        <v>314</v>
      </c>
      <c r="BA1" s="474">
        <v>4</v>
      </c>
      <c r="BB1" s="475"/>
      <c r="BC1" s="475"/>
      <c r="BD1" s="479"/>
      <c r="BE1" s="473" t="s">
        <v>317</v>
      </c>
      <c r="BF1" s="474" t="s">
        <v>318</v>
      </c>
      <c r="BG1" s="475"/>
      <c r="BH1" s="475"/>
      <c r="BI1" s="475"/>
      <c r="BJ1" s="476"/>
      <c r="BK1" s="477" t="s">
        <v>319</v>
      </c>
      <c r="BL1" s="1319">
        <f>AX1+7</f>
        <v>46328</v>
      </c>
      <c r="BM1" s="1319"/>
      <c r="BN1" s="478" t="s">
        <v>314</v>
      </c>
      <c r="BO1" s="474">
        <v>5</v>
      </c>
      <c r="BP1" s="475"/>
      <c r="BQ1" s="475"/>
      <c r="BR1" s="479"/>
      <c r="BS1" s="480"/>
    </row>
    <row r="2" spans="1:73" ht="15.75">
      <c r="A2" s="1312"/>
      <c r="B2" s="1313"/>
      <c r="C2" s="1313"/>
      <c r="D2" s="1313"/>
      <c r="E2" s="1313"/>
      <c r="F2" s="1313"/>
      <c r="G2" s="1313"/>
      <c r="H2" s="1313"/>
      <c r="I2" s="1313"/>
      <c r="J2" s="1313"/>
      <c r="K2" s="1313"/>
      <c r="L2" s="1313"/>
      <c r="M2" s="1313"/>
      <c r="N2" s="1314"/>
      <c r="O2" s="1312"/>
      <c r="P2" s="1313"/>
      <c r="Q2" s="1313"/>
      <c r="R2" s="1313"/>
      <c r="S2" s="1313"/>
      <c r="T2" s="1313"/>
      <c r="U2" s="1313"/>
      <c r="V2" s="1313"/>
      <c r="W2" s="1313"/>
      <c r="X2" s="1313"/>
      <c r="Y2" s="1313"/>
      <c r="Z2" s="1313"/>
      <c r="AA2" s="1313"/>
      <c r="AB2" s="1314"/>
      <c r="AC2" s="1312"/>
      <c r="AD2" s="1313"/>
      <c r="AE2" s="1313"/>
      <c r="AF2" s="1313"/>
      <c r="AG2" s="1313"/>
      <c r="AH2" s="1313"/>
      <c r="AI2" s="1313"/>
      <c r="AJ2" s="1313"/>
      <c r="AK2" s="1313"/>
      <c r="AL2" s="1313"/>
      <c r="AM2" s="1313"/>
      <c r="AN2" s="1313"/>
      <c r="AO2" s="1313"/>
      <c r="AP2" s="1314"/>
      <c r="AQ2" s="1312"/>
      <c r="AR2" s="1313"/>
      <c r="AS2" s="1313"/>
      <c r="AT2" s="1313"/>
      <c r="AU2" s="1313"/>
      <c r="AV2" s="1313"/>
      <c r="AW2" s="1313"/>
      <c r="AX2" s="1313"/>
      <c r="AY2" s="1313"/>
      <c r="AZ2" s="1313"/>
      <c r="BA2" s="1313"/>
      <c r="BB2" s="1313"/>
      <c r="BC2" s="1313"/>
      <c r="BD2" s="1314"/>
      <c r="BE2" s="1312"/>
      <c r="BF2" s="1313"/>
      <c r="BG2" s="1313"/>
      <c r="BH2" s="1313"/>
      <c r="BI2" s="1313"/>
      <c r="BJ2" s="1313"/>
      <c r="BK2" s="1313"/>
      <c r="BL2" s="1313"/>
      <c r="BM2" s="1313"/>
      <c r="BN2" s="1313"/>
      <c r="BO2" s="1313"/>
      <c r="BP2" s="1313"/>
      <c r="BQ2" s="1313"/>
      <c r="BR2" s="1314"/>
      <c r="BS2" s="1310"/>
      <c r="BT2" s="1311"/>
      <c r="BU2" s="1311"/>
    </row>
    <row r="3" spans="1:73" ht="15.75" thickBot="1">
      <c r="A3" s="21"/>
      <c r="B3" s="13"/>
      <c r="C3" s="13"/>
      <c r="D3" s="13"/>
      <c r="E3" s="13"/>
      <c r="F3" s="14"/>
      <c r="G3" s="14"/>
      <c r="H3" s="14"/>
      <c r="I3" s="13"/>
      <c r="J3" s="13"/>
      <c r="K3" s="13"/>
      <c r="L3" s="13"/>
      <c r="M3" s="13"/>
      <c r="N3" s="22"/>
      <c r="R3" s="13"/>
      <c r="V3" s="14"/>
      <c r="Y3" s="13"/>
      <c r="Z3" s="13"/>
      <c r="AF3" s="13"/>
      <c r="AJ3" s="14"/>
      <c r="AM3" s="13"/>
      <c r="AN3" s="13"/>
      <c r="AT3" s="13"/>
      <c r="AX3" s="14"/>
      <c r="BA3" s="13"/>
      <c r="BB3" s="13"/>
      <c r="BH3" s="13"/>
      <c r="BL3" s="14"/>
      <c r="BO3" s="13"/>
      <c r="BP3" s="13"/>
    </row>
    <row r="4" spans="1:73" ht="32.25" thickBot="1">
      <c r="A4" s="1285" t="s">
        <v>30</v>
      </c>
      <c r="B4" s="1283"/>
      <c r="C4" s="1283"/>
      <c r="D4" s="1283"/>
      <c r="E4" s="1283"/>
      <c r="F4" s="1283"/>
      <c r="G4" s="1283"/>
      <c r="H4" s="1283"/>
      <c r="I4" s="1283"/>
      <c r="J4" s="1283"/>
      <c r="K4" s="1283"/>
      <c r="L4" s="1283"/>
      <c r="M4" s="1284"/>
      <c r="N4" s="23">
        <f>H$1</f>
        <v>46300</v>
      </c>
      <c r="O4" s="1285" t="str">
        <f>A4</f>
        <v>SHAFT</v>
      </c>
      <c r="P4" s="1283"/>
      <c r="Q4" s="1283"/>
      <c r="R4" s="1283"/>
      <c r="S4" s="1283"/>
      <c r="T4" s="1283"/>
      <c r="U4" s="1283"/>
      <c r="V4" s="1283"/>
      <c r="W4" s="1283"/>
      <c r="X4" s="1283"/>
      <c r="Y4" s="1283"/>
      <c r="Z4" s="1283"/>
      <c r="AA4" s="1284"/>
      <c r="AB4" s="23">
        <f>V$1</f>
        <v>46307</v>
      </c>
      <c r="AC4" s="1285" t="str">
        <f>A4</f>
        <v>SHAFT</v>
      </c>
      <c r="AD4" s="1283"/>
      <c r="AE4" s="1283"/>
      <c r="AF4" s="1283"/>
      <c r="AG4" s="1283"/>
      <c r="AH4" s="1283"/>
      <c r="AI4" s="1283"/>
      <c r="AJ4" s="1283"/>
      <c r="AK4" s="1283"/>
      <c r="AL4" s="1283"/>
      <c r="AM4" s="1283"/>
      <c r="AN4" s="1283"/>
      <c r="AO4" s="1284"/>
      <c r="AP4" s="23">
        <f>AJ$1</f>
        <v>46314</v>
      </c>
      <c r="AQ4" s="1285" t="str">
        <f>A4</f>
        <v>SHAFT</v>
      </c>
      <c r="AR4" s="1283"/>
      <c r="AS4" s="1283"/>
      <c r="AT4" s="1283"/>
      <c r="AU4" s="1283"/>
      <c r="AV4" s="1283"/>
      <c r="AW4" s="1283"/>
      <c r="AX4" s="1283"/>
      <c r="AY4" s="1283"/>
      <c r="AZ4" s="1283"/>
      <c r="BA4" s="1283"/>
      <c r="BB4" s="1283"/>
      <c r="BC4" s="1284"/>
      <c r="BD4" s="23">
        <f>AX$1</f>
        <v>46321</v>
      </c>
      <c r="BE4" s="1285" t="str">
        <f>A4</f>
        <v>SHAFT</v>
      </c>
      <c r="BF4" s="1283"/>
      <c r="BG4" s="1283"/>
      <c r="BH4" s="1283"/>
      <c r="BI4" s="1283"/>
      <c r="BJ4" s="1283"/>
      <c r="BK4" s="1283"/>
      <c r="BL4" s="1283"/>
      <c r="BM4" s="1283"/>
      <c r="BN4" s="1283"/>
      <c r="BO4" s="1283"/>
      <c r="BP4" s="1283"/>
      <c r="BQ4" s="1284"/>
      <c r="BR4" s="23">
        <f>BL$1</f>
        <v>46328</v>
      </c>
      <c r="BS4" s="128" t="s">
        <v>320</v>
      </c>
    </row>
    <row r="5" spans="1:73" ht="47.25">
      <c r="A5" s="76" t="s">
        <v>32</v>
      </c>
      <c r="B5" s="77" t="s">
        <v>35</v>
      </c>
      <c r="C5" s="78" t="s">
        <v>321</v>
      </c>
      <c r="D5" s="78" t="s">
        <v>483</v>
      </c>
      <c r="E5" s="78" t="s">
        <v>322</v>
      </c>
      <c r="F5" s="79" t="s">
        <v>484</v>
      </c>
      <c r="G5" s="79" t="s">
        <v>324</v>
      </c>
      <c r="H5" s="79" t="s">
        <v>472</v>
      </c>
      <c r="I5" s="78" t="s">
        <v>325</v>
      </c>
      <c r="J5" s="78" t="s">
        <v>326</v>
      </c>
      <c r="K5" s="122" t="s">
        <v>327</v>
      </c>
      <c r="L5" s="122" t="s">
        <v>328</v>
      </c>
      <c r="M5" s="99" t="s">
        <v>3</v>
      </c>
      <c r="N5" s="80" t="s">
        <v>329</v>
      </c>
      <c r="O5" s="76" t="s">
        <v>32</v>
      </c>
      <c r="P5" s="77" t="s">
        <v>35</v>
      </c>
      <c r="Q5" s="78" t="s">
        <v>321</v>
      </c>
      <c r="R5" s="78" t="s">
        <v>483</v>
      </c>
      <c r="S5" s="78" t="s">
        <v>322</v>
      </c>
      <c r="T5" s="79" t="s">
        <v>484</v>
      </c>
      <c r="U5" s="79" t="s">
        <v>324</v>
      </c>
      <c r="V5" s="79" t="s">
        <v>472</v>
      </c>
      <c r="W5" s="78" t="s">
        <v>325</v>
      </c>
      <c r="X5" s="78" t="s">
        <v>326</v>
      </c>
      <c r="Y5" s="122" t="s">
        <v>327</v>
      </c>
      <c r="Z5" s="122" t="s">
        <v>328</v>
      </c>
      <c r="AA5" s="99" t="s">
        <v>3</v>
      </c>
      <c r="AB5" s="80" t="s">
        <v>329</v>
      </c>
      <c r="AC5" s="76" t="s">
        <v>32</v>
      </c>
      <c r="AD5" s="77" t="s">
        <v>35</v>
      </c>
      <c r="AE5" s="78" t="s">
        <v>321</v>
      </c>
      <c r="AF5" s="78" t="s">
        <v>483</v>
      </c>
      <c r="AG5" s="78" t="s">
        <v>322</v>
      </c>
      <c r="AH5" s="79" t="s">
        <v>484</v>
      </c>
      <c r="AI5" s="79" t="s">
        <v>324</v>
      </c>
      <c r="AJ5" s="79" t="s">
        <v>472</v>
      </c>
      <c r="AK5" s="78" t="s">
        <v>325</v>
      </c>
      <c r="AL5" s="78" t="s">
        <v>326</v>
      </c>
      <c r="AM5" s="122" t="s">
        <v>327</v>
      </c>
      <c r="AN5" s="122" t="s">
        <v>328</v>
      </c>
      <c r="AO5" s="99" t="s">
        <v>3</v>
      </c>
      <c r="AP5" s="80" t="s">
        <v>329</v>
      </c>
      <c r="AQ5" s="76" t="s">
        <v>32</v>
      </c>
      <c r="AR5" s="77" t="s">
        <v>35</v>
      </c>
      <c r="AS5" s="78" t="s">
        <v>321</v>
      </c>
      <c r="AT5" s="78" t="s">
        <v>483</v>
      </c>
      <c r="AU5" s="78" t="s">
        <v>322</v>
      </c>
      <c r="AV5" s="79" t="s">
        <v>484</v>
      </c>
      <c r="AW5" s="79" t="s">
        <v>324</v>
      </c>
      <c r="AX5" s="79" t="s">
        <v>472</v>
      </c>
      <c r="AY5" s="78" t="s">
        <v>325</v>
      </c>
      <c r="AZ5" s="78" t="s">
        <v>326</v>
      </c>
      <c r="BA5" s="122" t="s">
        <v>327</v>
      </c>
      <c r="BB5" s="122" t="s">
        <v>328</v>
      </c>
      <c r="BC5" s="99" t="s">
        <v>3</v>
      </c>
      <c r="BD5" s="80" t="s">
        <v>329</v>
      </c>
      <c r="BE5" s="76" t="s">
        <v>32</v>
      </c>
      <c r="BF5" s="77" t="s">
        <v>35</v>
      </c>
      <c r="BG5" s="78" t="s">
        <v>321</v>
      </c>
      <c r="BH5" s="78" t="s">
        <v>483</v>
      </c>
      <c r="BI5" s="78" t="s">
        <v>322</v>
      </c>
      <c r="BJ5" s="79" t="s">
        <v>484</v>
      </c>
      <c r="BK5" s="79" t="s">
        <v>324</v>
      </c>
      <c r="BL5" s="79" t="s">
        <v>472</v>
      </c>
      <c r="BM5" s="78" t="s">
        <v>325</v>
      </c>
      <c r="BN5" s="78" t="s">
        <v>326</v>
      </c>
      <c r="BO5" s="122" t="s">
        <v>327</v>
      </c>
      <c r="BP5" s="122" t="s">
        <v>328</v>
      </c>
      <c r="BQ5" s="99" t="s">
        <v>3</v>
      </c>
      <c r="BR5" s="80" t="s">
        <v>329</v>
      </c>
      <c r="BS5" s="130" t="s">
        <v>485</v>
      </c>
    </row>
    <row r="6" spans="1:73" ht="17.45" customHeight="1">
      <c r="A6" s="28" t="s">
        <v>164</v>
      </c>
      <c r="B6" s="26" t="s">
        <v>166</v>
      </c>
      <c r="C6" s="26">
        <v>925</v>
      </c>
      <c r="D6" s="932">
        <f>(C6*3.785)*(0.001)</f>
        <v>3.501125</v>
      </c>
      <c r="E6" s="926" t="s">
        <v>403</v>
      </c>
      <c r="F6" s="933" t="str">
        <f>IF('Washer Titrations'!Q19="","",'Washer Titrations'!Q19)</f>
        <v/>
      </c>
      <c r="G6" s="90" t="str">
        <f>IF(F6="","0.0%",VLOOKUP(F6,$B$46:$E$59,2,FALSE))</f>
        <v>0.0%</v>
      </c>
      <c r="H6" s="934" t="str">
        <f>'2nd Shift BFp'!N31</f>
        <v/>
      </c>
      <c r="I6" s="24"/>
      <c r="J6" s="24"/>
      <c r="K6" s="403">
        <f>SUM('Washer Titrations'!H19,'Washer Titrations'!S19,'Washer Titrations'!AD19)</f>
        <v>0</v>
      </c>
      <c r="L6" s="853" t="str">
        <f t="shared" ref="L6:L8" si="0">IF(K6="","",IF(K6=0,"",K6/3.785))</f>
        <v/>
      </c>
      <c r="M6" s="741"/>
      <c r="N6" s="90" t="str">
        <f>'Washer Titrations'!U19</f>
        <v/>
      </c>
      <c r="O6" s="28" t="str">
        <f>$A6</f>
        <v>SHAWB-58</v>
      </c>
      <c r="P6" s="26" t="str">
        <f>$B6</f>
        <v>G-5300ME</v>
      </c>
      <c r="Q6" s="26">
        <f>$C6</f>
        <v>925</v>
      </c>
      <c r="R6" s="932">
        <f>(Q6*3.785)*(0.001)</f>
        <v>3.501125</v>
      </c>
      <c r="S6" s="734" t="str">
        <f>$E6</f>
        <v>1.5-2.5%</v>
      </c>
      <c r="T6" s="933" t="str">
        <f>IF('Washer Titrations'!AX19="","",'Washer Titrations'!AX19)</f>
        <v/>
      </c>
      <c r="U6" s="90" t="str">
        <f t="shared" ref="U6:U8" si="1">IF(T6="","0.0%",VLOOKUP(T6,$B$46:$E$59,2,FALSE))</f>
        <v>0.0%</v>
      </c>
      <c r="V6" s="934" t="str">
        <f>'2nd Shift BFp'!AC31</f>
        <v/>
      </c>
      <c r="W6" s="24"/>
      <c r="X6" s="24"/>
      <c r="Y6" s="403">
        <f>SUM('Washer Titrations'!AO19,'Washer Titrations'!AZ19,'Washer Titrations'!BK19)</f>
        <v>0</v>
      </c>
      <c r="Z6" s="853" t="str">
        <f t="shared" ref="Z6:Z8" si="2">IF(Y6="","",IF(Y6=0,"",Y6/3.785))</f>
        <v/>
      </c>
      <c r="AA6" s="741"/>
      <c r="AB6" s="90" t="str">
        <f>'Washer Titrations'!BB19</f>
        <v/>
      </c>
      <c r="AC6" s="28" t="str">
        <f>$A6</f>
        <v>SHAWB-58</v>
      </c>
      <c r="AD6" s="26" t="str">
        <f>$B6</f>
        <v>G-5300ME</v>
      </c>
      <c r="AE6" s="26">
        <f>$C6</f>
        <v>925</v>
      </c>
      <c r="AF6" s="932">
        <f>(AE6*3.785)*(0.001)</f>
        <v>3.501125</v>
      </c>
      <c r="AG6" s="734" t="str">
        <f>$E6</f>
        <v>1.5-2.5%</v>
      </c>
      <c r="AH6" s="933" t="str">
        <f>IF('Washer Titrations'!CE19="","",'Washer Titrations'!CE19)</f>
        <v/>
      </c>
      <c r="AI6" s="90" t="str">
        <f t="shared" ref="AI6:AI8" si="3">IF(AH6="","0.0%",VLOOKUP(AH6,$B$46:$E$59,2,FALSE))</f>
        <v>0.0%</v>
      </c>
      <c r="AJ6" s="934" t="str">
        <f>'2nd Shift BFp'!AR31</f>
        <v/>
      </c>
      <c r="AK6" s="24"/>
      <c r="AL6" s="24"/>
      <c r="AM6" s="403">
        <f>SUM('Washer Titrations'!BV19,'Washer Titrations'!CG19,'Washer Titrations'!CR19)</f>
        <v>0</v>
      </c>
      <c r="AN6" s="853" t="str">
        <f t="shared" ref="AN6:AN8" si="4">IF(AM6="","",IF(AM6=0,"",AM6/3.785))</f>
        <v/>
      </c>
      <c r="AO6" s="741"/>
      <c r="AP6" s="90" t="str">
        <f>'Washer Titrations'!CI19</f>
        <v/>
      </c>
      <c r="AQ6" s="28" t="str">
        <f>$A6</f>
        <v>SHAWB-58</v>
      </c>
      <c r="AR6" s="26" t="str">
        <f>$B6</f>
        <v>G-5300ME</v>
      </c>
      <c r="AS6" s="26">
        <f>$C6</f>
        <v>925</v>
      </c>
      <c r="AT6" s="932">
        <f>(AS6*3.785)*(0.001)</f>
        <v>3.501125</v>
      </c>
      <c r="AU6" s="734" t="str">
        <f>$E6</f>
        <v>1.5-2.5%</v>
      </c>
      <c r="AV6" s="933" t="str">
        <f>IF('Washer Titrations'!DL19="","",'Washer Titrations'!DL19)</f>
        <v/>
      </c>
      <c r="AW6" s="90" t="str">
        <f>IF(AV6="","0.0%",VLOOKUP(AV6,$B$46:$E$59,2,FALSE))</f>
        <v>0.0%</v>
      </c>
      <c r="AX6" s="934" t="str">
        <f>'2nd Shift BFp'!BG31</f>
        <v/>
      </c>
      <c r="AY6" s="24"/>
      <c r="AZ6" s="24"/>
      <c r="BA6" s="403">
        <f>SUM('Washer Titrations'!DC19,'Washer Titrations'!DN19,'Washer Titrations'!DY19)</f>
        <v>0</v>
      </c>
      <c r="BB6" s="853" t="str">
        <f t="shared" ref="BB6:BB8" si="5">IF(BA6="","",IF(BA6=0,"",BA6/3.785))</f>
        <v/>
      </c>
      <c r="BC6" s="741"/>
      <c r="BD6" s="90" t="str">
        <f>'Washer Titrations'!DP19</f>
        <v/>
      </c>
      <c r="BE6" s="28" t="str">
        <f>$A6</f>
        <v>SHAWB-58</v>
      </c>
      <c r="BF6" s="26" t="str">
        <f>$B6</f>
        <v>G-5300ME</v>
      </c>
      <c r="BG6" s="26">
        <f>$C6</f>
        <v>925</v>
      </c>
      <c r="BH6" s="932">
        <f>(BG6*3.785)*(0.001)</f>
        <v>3.501125</v>
      </c>
      <c r="BI6" s="734" t="str">
        <f>$E6</f>
        <v>1.5-2.5%</v>
      </c>
      <c r="BJ6" s="933" t="str">
        <f>IF('Washer Titrations'!ES19="","",'Washer Titrations'!ES19)</f>
        <v/>
      </c>
      <c r="BK6" s="90" t="str">
        <f t="shared" ref="BK6:BK8" si="6">IF(BJ6="","0.0%",VLOOKUP(BJ6,$B$46:$E$59,2,FALSE))</f>
        <v>0.0%</v>
      </c>
      <c r="BL6" s="934" t="str">
        <f>'2nd Shift BFp'!BV31</f>
        <v/>
      </c>
      <c r="BM6" s="24"/>
      <c r="BN6" s="24"/>
      <c r="BO6" s="403">
        <f>SUM('Washer Titrations'!EJ19,'Washer Titrations'!EU19,'Washer Titrations'!FF19)</f>
        <v>0</v>
      </c>
      <c r="BP6" s="853" t="str">
        <f t="shared" ref="BP6:BP8" si="7">IF(BO6="","",IF(BO6=0,"",BO6/3.785))</f>
        <v/>
      </c>
      <c r="BQ6" s="741"/>
      <c r="BR6" s="90" t="str">
        <f>'Washer Titrations'!EW19</f>
        <v/>
      </c>
      <c r="BS6" s="740">
        <f>SUM(L6,Z6,AN6,BB6,BP6)</f>
        <v>0</v>
      </c>
    </row>
    <row r="7" spans="1:73" ht="17.45" customHeight="1">
      <c r="A7" s="28" t="s">
        <v>167</v>
      </c>
      <c r="B7" s="26" t="s">
        <v>166</v>
      </c>
      <c r="C7" s="26">
        <v>925</v>
      </c>
      <c r="D7" s="932">
        <f>(C7*3.785)*(0.001)</f>
        <v>3.501125</v>
      </c>
      <c r="E7" s="926" t="s">
        <v>403</v>
      </c>
      <c r="F7" s="933" t="str">
        <f>IF('Washer Titrations'!Q20="","",'Washer Titrations'!Q20)</f>
        <v/>
      </c>
      <c r="G7" s="90" t="str">
        <f>IF(F7="","0.0%",VLOOKUP(F7,$B$46:$E$59,2,FALSE))</f>
        <v>0.0%</v>
      </c>
      <c r="H7" s="934" t="str">
        <f>'2nd Shift BFp'!N32</f>
        <v/>
      </c>
      <c r="I7" s="24"/>
      <c r="J7" s="24"/>
      <c r="K7" s="403">
        <f>SUM('Washer Titrations'!H20,'Washer Titrations'!S20,'Washer Titrations'!AD20)</f>
        <v>0</v>
      </c>
      <c r="L7" s="853" t="str">
        <f t="shared" si="0"/>
        <v/>
      </c>
      <c r="M7" s="741"/>
      <c r="N7" s="90" t="str">
        <f>'Washer Titrations'!U20</f>
        <v/>
      </c>
      <c r="O7" s="28" t="str">
        <f t="shared" ref="O7:O8" si="8">$A7</f>
        <v>SHAWB-60</v>
      </c>
      <c r="P7" s="26" t="str">
        <f t="shared" ref="P7:P8" si="9">$B7</f>
        <v>G-5300ME</v>
      </c>
      <c r="Q7" s="26">
        <f t="shared" ref="Q7:Q8" si="10">$C7</f>
        <v>925</v>
      </c>
      <c r="R7" s="932">
        <f t="shared" ref="R7:R8" si="11">(Q7*3.785)*(0.001)</f>
        <v>3.501125</v>
      </c>
      <c r="S7" s="734" t="str">
        <f t="shared" ref="S7:S8" si="12">$E7</f>
        <v>1.5-2.5%</v>
      </c>
      <c r="T7" s="933" t="str">
        <f>IF('Washer Titrations'!AX20="","",'Washer Titrations'!AX20)</f>
        <v/>
      </c>
      <c r="U7" s="90" t="str">
        <f t="shared" si="1"/>
        <v>0.0%</v>
      </c>
      <c r="V7" s="934" t="str">
        <f>'2nd Shift BFp'!AC32</f>
        <v/>
      </c>
      <c r="W7" s="24"/>
      <c r="X7" s="24"/>
      <c r="Y7" s="403">
        <f>SUM('Washer Titrations'!AO20,'Washer Titrations'!AZ20,'Washer Titrations'!BK20)</f>
        <v>0</v>
      </c>
      <c r="Z7" s="853" t="str">
        <f t="shared" si="2"/>
        <v/>
      </c>
      <c r="AA7" s="741"/>
      <c r="AB7" s="90" t="str">
        <f>'Washer Titrations'!BB20</f>
        <v/>
      </c>
      <c r="AC7" s="28" t="str">
        <f t="shared" ref="AC7:AC8" si="13">$A7</f>
        <v>SHAWB-60</v>
      </c>
      <c r="AD7" s="26" t="str">
        <f t="shared" ref="AD7:AD8" si="14">$B7</f>
        <v>G-5300ME</v>
      </c>
      <c r="AE7" s="26">
        <f t="shared" ref="AE7:AE8" si="15">$C7</f>
        <v>925</v>
      </c>
      <c r="AF7" s="932">
        <f t="shared" ref="AF7:AF8" si="16">(AE7*3.785)*(0.001)</f>
        <v>3.501125</v>
      </c>
      <c r="AG7" s="734" t="str">
        <f t="shared" ref="AG7:AG8" si="17">$E7</f>
        <v>1.5-2.5%</v>
      </c>
      <c r="AH7" s="933" t="str">
        <f>IF('Washer Titrations'!CE20="","",'Washer Titrations'!CE20)</f>
        <v/>
      </c>
      <c r="AI7" s="90" t="str">
        <f t="shared" si="3"/>
        <v>0.0%</v>
      </c>
      <c r="AJ7" s="934" t="str">
        <f>'2nd Shift BFp'!AR32</f>
        <v/>
      </c>
      <c r="AK7" s="24"/>
      <c r="AL7" s="24"/>
      <c r="AM7" s="403">
        <f>SUM('Washer Titrations'!BV20,'Washer Titrations'!CG20,'Washer Titrations'!CR20)</f>
        <v>0</v>
      </c>
      <c r="AN7" s="853" t="str">
        <f t="shared" si="4"/>
        <v/>
      </c>
      <c r="AO7" s="741"/>
      <c r="AP7" s="90" t="str">
        <f>'Washer Titrations'!CI20</f>
        <v/>
      </c>
      <c r="AQ7" s="28" t="str">
        <f t="shared" ref="AQ7:AQ8" si="18">$A7</f>
        <v>SHAWB-60</v>
      </c>
      <c r="AR7" s="26" t="str">
        <f t="shared" ref="AR7:AR8" si="19">$B7</f>
        <v>G-5300ME</v>
      </c>
      <c r="AS7" s="26">
        <f t="shared" ref="AS7:AS8" si="20">$C7</f>
        <v>925</v>
      </c>
      <c r="AT7" s="932">
        <f t="shared" ref="AT7:AT8" si="21">(AS7*3.785)*(0.001)</f>
        <v>3.501125</v>
      </c>
      <c r="AU7" s="734" t="str">
        <f t="shared" ref="AU7:AU8" si="22">$E7</f>
        <v>1.5-2.5%</v>
      </c>
      <c r="AV7" s="933" t="str">
        <f>IF('Washer Titrations'!DL20="","",'Washer Titrations'!DL20)</f>
        <v/>
      </c>
      <c r="AW7" s="90" t="str">
        <f t="shared" ref="AW7:AW8" si="23">IF(AV7="","0.0%",VLOOKUP(AV7,$B$46:$E$59,2,FALSE))</f>
        <v>0.0%</v>
      </c>
      <c r="AX7" s="934" t="str">
        <f>'2nd Shift BFp'!BG32</f>
        <v/>
      </c>
      <c r="AY7" s="24"/>
      <c r="AZ7" s="24"/>
      <c r="BA7" s="403">
        <f>SUM('Washer Titrations'!DC20,'Washer Titrations'!DN20,'Washer Titrations'!DY20)</f>
        <v>0</v>
      </c>
      <c r="BB7" s="853" t="str">
        <f t="shared" si="5"/>
        <v/>
      </c>
      <c r="BC7" s="741"/>
      <c r="BD7" s="90" t="str">
        <f>'Washer Titrations'!DP20</f>
        <v/>
      </c>
      <c r="BE7" s="28" t="str">
        <f t="shared" ref="BE7:BE8" si="24">$A7</f>
        <v>SHAWB-60</v>
      </c>
      <c r="BF7" s="26" t="str">
        <f t="shared" ref="BF7:BF8" si="25">$B7</f>
        <v>G-5300ME</v>
      </c>
      <c r="BG7" s="26">
        <f t="shared" ref="BG7:BG8" si="26">$C7</f>
        <v>925</v>
      </c>
      <c r="BH7" s="932">
        <f t="shared" ref="BH7:BH8" si="27">(BG7*3.785)*(0.001)</f>
        <v>3.501125</v>
      </c>
      <c r="BI7" s="734" t="str">
        <f t="shared" ref="BI7:BI8" si="28">$E7</f>
        <v>1.5-2.5%</v>
      </c>
      <c r="BJ7" s="933" t="str">
        <f>IF('Washer Titrations'!ES20="","",'Washer Titrations'!ES20)</f>
        <v/>
      </c>
      <c r="BK7" s="90" t="str">
        <f t="shared" si="6"/>
        <v>0.0%</v>
      </c>
      <c r="BL7" s="934" t="str">
        <f>'2nd Shift BFp'!BV32</f>
        <v/>
      </c>
      <c r="BM7" s="24"/>
      <c r="BN7" s="24"/>
      <c r="BO7" s="403">
        <f>SUM('Washer Titrations'!EJ20,'Washer Titrations'!EU20,'Washer Titrations'!FF20)</f>
        <v>0</v>
      </c>
      <c r="BP7" s="853" t="str">
        <f t="shared" si="7"/>
        <v/>
      </c>
      <c r="BQ7" s="741"/>
      <c r="BR7" s="90" t="str">
        <f>'Washer Titrations'!EW20</f>
        <v/>
      </c>
      <c r="BS7" s="740">
        <f t="shared" ref="BS7:BS8" si="29">SUM(L7,Z7,AN7,BB7,BP7)</f>
        <v>0</v>
      </c>
    </row>
    <row r="8" spans="1:73" ht="17.45" customHeight="1">
      <c r="A8" s="722" t="s">
        <v>169</v>
      </c>
      <c r="B8" s="715" t="s">
        <v>166</v>
      </c>
      <c r="C8" s="715">
        <v>925</v>
      </c>
      <c r="D8" s="942">
        <f>(C8*3.785)*(0.001)</f>
        <v>3.501125</v>
      </c>
      <c r="E8" s="943" t="s">
        <v>403</v>
      </c>
      <c r="F8" s="971" t="str">
        <f>IF('Washer Titrations'!F4="","",'Washer Titrations'!F4)</f>
        <v/>
      </c>
      <c r="G8" s="729" t="str">
        <f>IF(F8="","0.0%",VLOOKUP(F8,$B$46:$E$59,2,FALSE))</f>
        <v>0.0%</v>
      </c>
      <c r="H8" s="944" t="str">
        <f>'1st Shift BFp'!N32</f>
        <v/>
      </c>
      <c r="I8" s="730"/>
      <c r="J8" s="730"/>
      <c r="K8" s="719">
        <f>SUM('Washer Titrations'!H4,'Washer Titrations'!S4,'Washer Titrations'!AD4)</f>
        <v>0</v>
      </c>
      <c r="L8" s="719" t="str">
        <f t="shared" si="0"/>
        <v/>
      </c>
      <c r="M8" s="720"/>
      <c r="N8" s="729" t="str">
        <f>'Washer Titrations'!J4</f>
        <v/>
      </c>
      <c r="O8" s="722" t="str">
        <f t="shared" si="8"/>
        <v>SHAWB-59</v>
      </c>
      <c r="P8" s="715" t="str">
        <f t="shared" si="9"/>
        <v>G-5300ME</v>
      </c>
      <c r="Q8" s="715">
        <f t="shared" si="10"/>
        <v>925</v>
      </c>
      <c r="R8" s="942">
        <f t="shared" si="11"/>
        <v>3.501125</v>
      </c>
      <c r="S8" s="716" t="str">
        <f t="shared" si="12"/>
        <v>1.5-2.5%</v>
      </c>
      <c r="T8" s="971" t="str">
        <f>IF('Washer Titrations'!AM4="","",'Washer Titrations'!AM4)</f>
        <v/>
      </c>
      <c r="U8" s="729" t="str">
        <f t="shared" si="1"/>
        <v>0.0%</v>
      </c>
      <c r="V8" s="944" t="str">
        <f>'1st Shift BFp'!AC32</f>
        <v/>
      </c>
      <c r="W8" s="730"/>
      <c r="X8" s="730"/>
      <c r="Y8" s="719">
        <f>SUM('Washer Titrations'!AO4,'Washer Titrations'!AZ4,'Washer Titrations'!BK4)</f>
        <v>0</v>
      </c>
      <c r="Z8" s="719" t="str">
        <f t="shared" si="2"/>
        <v/>
      </c>
      <c r="AA8" s="720"/>
      <c r="AB8" s="729" t="str">
        <f>'Washer Titrations'!AQ4</f>
        <v/>
      </c>
      <c r="AC8" s="722" t="str">
        <f t="shared" si="13"/>
        <v>SHAWB-59</v>
      </c>
      <c r="AD8" s="715" t="str">
        <f t="shared" si="14"/>
        <v>G-5300ME</v>
      </c>
      <c r="AE8" s="715">
        <f t="shared" si="15"/>
        <v>925</v>
      </c>
      <c r="AF8" s="942">
        <f t="shared" si="16"/>
        <v>3.501125</v>
      </c>
      <c r="AG8" s="716" t="str">
        <f t="shared" si="17"/>
        <v>1.5-2.5%</v>
      </c>
      <c r="AH8" s="971" t="str">
        <f>IF('Washer Titrations'!BT4="","",'Washer Titrations'!BT4)</f>
        <v/>
      </c>
      <c r="AI8" s="729" t="str">
        <f t="shared" si="3"/>
        <v>0.0%</v>
      </c>
      <c r="AJ8" s="944" t="str">
        <f>'1st Shift BFp'!AR32</f>
        <v/>
      </c>
      <c r="AK8" s="730"/>
      <c r="AL8" s="730"/>
      <c r="AM8" s="719">
        <f>SUM('Washer Titrations'!BV4,'Washer Titrations'!CG4,'Washer Titrations'!CR4)</f>
        <v>0</v>
      </c>
      <c r="AN8" s="945" t="str">
        <f t="shared" si="4"/>
        <v/>
      </c>
      <c r="AO8" s="1022"/>
      <c r="AP8" s="746" t="str">
        <f>'Washer Titrations'!BX4</f>
        <v/>
      </c>
      <c r="AQ8" s="722" t="str">
        <f t="shared" si="18"/>
        <v>SHAWB-59</v>
      </c>
      <c r="AR8" s="715" t="str">
        <f t="shared" si="19"/>
        <v>G-5300ME</v>
      </c>
      <c r="AS8" s="715">
        <f t="shared" si="20"/>
        <v>925</v>
      </c>
      <c r="AT8" s="942">
        <f t="shared" si="21"/>
        <v>3.501125</v>
      </c>
      <c r="AU8" s="716" t="str">
        <f t="shared" si="22"/>
        <v>1.5-2.5%</v>
      </c>
      <c r="AV8" s="971" t="str">
        <f>IF('Washer Titrations'!DA4="","",'Washer Titrations'!DA4)</f>
        <v/>
      </c>
      <c r="AW8" s="729" t="str">
        <f t="shared" si="23"/>
        <v>0.0%</v>
      </c>
      <c r="AX8" s="944" t="str">
        <f>'1st Shift BFp'!BG32</f>
        <v/>
      </c>
      <c r="AY8" s="730"/>
      <c r="AZ8" s="730"/>
      <c r="BA8" s="719">
        <f>SUM('Washer Titrations'!DC4,'Washer Titrations'!DN4,'Washer Titrations'!DY4)</f>
        <v>0</v>
      </c>
      <c r="BB8" s="945" t="str">
        <f t="shared" si="5"/>
        <v/>
      </c>
      <c r="BC8" s="1022"/>
      <c r="BD8" s="746" t="str">
        <f>'Washer Titrations'!DE4</f>
        <v/>
      </c>
      <c r="BE8" s="722" t="str">
        <f t="shared" si="24"/>
        <v>SHAWB-59</v>
      </c>
      <c r="BF8" s="715" t="str">
        <f t="shared" si="25"/>
        <v>G-5300ME</v>
      </c>
      <c r="BG8" s="715">
        <f t="shared" si="26"/>
        <v>925</v>
      </c>
      <c r="BH8" s="942">
        <f t="shared" si="27"/>
        <v>3.501125</v>
      </c>
      <c r="BI8" s="716" t="str">
        <f t="shared" si="28"/>
        <v>1.5-2.5%</v>
      </c>
      <c r="BJ8" s="971" t="str">
        <f>IF('Washer Titrations'!EH4="","",'Washer Titrations'!EH4)</f>
        <v/>
      </c>
      <c r="BK8" s="729" t="str">
        <f t="shared" si="6"/>
        <v>0.0%</v>
      </c>
      <c r="BL8" s="944" t="str">
        <f>'1st Shift BFp'!BV32</f>
        <v/>
      </c>
      <c r="BM8" s="730"/>
      <c r="BN8" s="730"/>
      <c r="BO8" s="719">
        <f>SUM('Washer Titrations'!EJ4,'Washer Titrations'!EU4,'Washer Titrations'!FF4)</f>
        <v>0</v>
      </c>
      <c r="BP8" s="945" t="str">
        <f t="shared" si="7"/>
        <v/>
      </c>
      <c r="BQ8" s="1022"/>
      <c r="BR8" s="732" t="str">
        <f>'Washer Titrations'!EL4</f>
        <v/>
      </c>
      <c r="BS8" s="731">
        <f t="shared" si="29"/>
        <v>0</v>
      </c>
    </row>
    <row r="9" spans="1:73" ht="15.75" thickBot="1"/>
    <row r="10" spans="1:73" ht="32.25" thickBot="1">
      <c r="A10" s="1285" t="s">
        <v>171</v>
      </c>
      <c r="B10" s="1283"/>
      <c r="C10" s="1283"/>
      <c r="D10" s="1283"/>
      <c r="E10" s="1283"/>
      <c r="F10" s="1283"/>
      <c r="G10" s="1283"/>
      <c r="H10" s="1283"/>
      <c r="I10" s="1283"/>
      <c r="J10" s="1283"/>
      <c r="K10" s="1283"/>
      <c r="L10" s="1283"/>
      <c r="M10" s="1284"/>
      <c r="N10" s="23">
        <f>H$1</f>
        <v>46300</v>
      </c>
      <c r="O10" s="1285" t="str">
        <f>A10</f>
        <v>CARRIER</v>
      </c>
      <c r="P10" s="1283"/>
      <c r="Q10" s="1283"/>
      <c r="R10" s="1283"/>
      <c r="S10" s="1283"/>
      <c r="T10" s="1283"/>
      <c r="U10" s="1283"/>
      <c r="V10" s="1283"/>
      <c r="W10" s="1283"/>
      <c r="X10" s="1283"/>
      <c r="Y10" s="1283"/>
      <c r="Z10" s="1283"/>
      <c r="AA10" s="1284"/>
      <c r="AB10" s="23">
        <f>V$1</f>
        <v>46307</v>
      </c>
      <c r="AC10" s="1285" t="str">
        <f>A10</f>
        <v>CARRIER</v>
      </c>
      <c r="AD10" s="1283"/>
      <c r="AE10" s="1283"/>
      <c r="AF10" s="1283"/>
      <c r="AG10" s="1283"/>
      <c r="AH10" s="1283"/>
      <c r="AI10" s="1283"/>
      <c r="AJ10" s="1283"/>
      <c r="AK10" s="1283"/>
      <c r="AL10" s="1283"/>
      <c r="AM10" s="1283"/>
      <c r="AN10" s="1283"/>
      <c r="AO10" s="1284"/>
      <c r="AP10" s="23">
        <f>AJ$1</f>
        <v>46314</v>
      </c>
      <c r="AQ10" s="1285" t="str">
        <f>A10</f>
        <v>CARRIER</v>
      </c>
      <c r="AR10" s="1283"/>
      <c r="AS10" s="1283"/>
      <c r="AT10" s="1283"/>
      <c r="AU10" s="1283"/>
      <c r="AV10" s="1283"/>
      <c r="AW10" s="1283"/>
      <c r="AX10" s="1283"/>
      <c r="AY10" s="1283"/>
      <c r="AZ10" s="1283"/>
      <c r="BA10" s="1283"/>
      <c r="BB10" s="1283"/>
      <c r="BC10" s="1284"/>
      <c r="BD10" s="23">
        <f>AX$1</f>
        <v>46321</v>
      </c>
      <c r="BE10" s="1285" t="str">
        <f>A10</f>
        <v>CARRIER</v>
      </c>
      <c r="BF10" s="1283"/>
      <c r="BG10" s="1283"/>
      <c r="BH10" s="1283"/>
      <c r="BI10" s="1283"/>
      <c r="BJ10" s="1283"/>
      <c r="BK10" s="1283"/>
      <c r="BL10" s="1283"/>
      <c r="BM10" s="1283"/>
      <c r="BN10" s="1283"/>
      <c r="BO10" s="1283"/>
      <c r="BP10" s="1283"/>
      <c r="BQ10" s="1284"/>
      <c r="BR10" s="23">
        <f>BL$1</f>
        <v>46328</v>
      </c>
      <c r="BS10" s="128" t="s">
        <v>320</v>
      </c>
    </row>
    <row r="11" spans="1:73" ht="47.25">
      <c r="A11" s="76" t="s">
        <v>32</v>
      </c>
      <c r="B11" s="77" t="s">
        <v>35</v>
      </c>
      <c r="C11" s="78" t="s">
        <v>321</v>
      </c>
      <c r="D11" s="78" t="s">
        <v>483</v>
      </c>
      <c r="E11" s="78" t="s">
        <v>322</v>
      </c>
      <c r="F11" s="79" t="s">
        <v>484</v>
      </c>
      <c r="G11" s="79" t="s">
        <v>324</v>
      </c>
      <c r="H11" s="79" t="s">
        <v>472</v>
      </c>
      <c r="I11" s="78" t="s">
        <v>325</v>
      </c>
      <c r="J11" s="78" t="s">
        <v>326</v>
      </c>
      <c r="K11" s="122" t="s">
        <v>327</v>
      </c>
      <c r="L11" s="122" t="s">
        <v>328</v>
      </c>
      <c r="M11" s="99" t="s">
        <v>3</v>
      </c>
      <c r="N11" s="80" t="s">
        <v>329</v>
      </c>
      <c r="O11" s="76" t="s">
        <v>32</v>
      </c>
      <c r="P11" s="77" t="s">
        <v>35</v>
      </c>
      <c r="Q11" s="78" t="s">
        <v>321</v>
      </c>
      <c r="R11" s="78" t="s">
        <v>483</v>
      </c>
      <c r="S11" s="78" t="s">
        <v>322</v>
      </c>
      <c r="T11" s="79" t="s">
        <v>484</v>
      </c>
      <c r="U11" s="79" t="s">
        <v>324</v>
      </c>
      <c r="V11" s="79" t="s">
        <v>472</v>
      </c>
      <c r="W11" s="78" t="s">
        <v>325</v>
      </c>
      <c r="X11" s="78" t="s">
        <v>326</v>
      </c>
      <c r="Y11" s="122" t="s">
        <v>327</v>
      </c>
      <c r="Z11" s="122" t="s">
        <v>328</v>
      </c>
      <c r="AA11" s="99" t="s">
        <v>3</v>
      </c>
      <c r="AB11" s="80" t="s">
        <v>329</v>
      </c>
      <c r="AC11" s="76" t="s">
        <v>32</v>
      </c>
      <c r="AD11" s="77" t="s">
        <v>35</v>
      </c>
      <c r="AE11" s="78" t="s">
        <v>321</v>
      </c>
      <c r="AF11" s="78" t="s">
        <v>483</v>
      </c>
      <c r="AG11" s="78" t="s">
        <v>322</v>
      </c>
      <c r="AH11" s="79" t="s">
        <v>484</v>
      </c>
      <c r="AI11" s="79" t="s">
        <v>324</v>
      </c>
      <c r="AJ11" s="79" t="s">
        <v>472</v>
      </c>
      <c r="AK11" s="78" t="s">
        <v>325</v>
      </c>
      <c r="AL11" s="78" t="s">
        <v>326</v>
      </c>
      <c r="AM11" s="122" t="s">
        <v>327</v>
      </c>
      <c r="AN11" s="122" t="s">
        <v>328</v>
      </c>
      <c r="AO11" s="99" t="s">
        <v>3</v>
      </c>
      <c r="AP11" s="80" t="s">
        <v>329</v>
      </c>
      <c r="AQ11" s="76" t="s">
        <v>32</v>
      </c>
      <c r="AR11" s="77" t="s">
        <v>35</v>
      </c>
      <c r="AS11" s="78" t="s">
        <v>321</v>
      </c>
      <c r="AT11" s="78" t="s">
        <v>483</v>
      </c>
      <c r="AU11" s="78" t="s">
        <v>322</v>
      </c>
      <c r="AV11" s="79" t="s">
        <v>484</v>
      </c>
      <c r="AW11" s="79" t="s">
        <v>324</v>
      </c>
      <c r="AX11" s="79" t="s">
        <v>472</v>
      </c>
      <c r="AY11" s="78" t="s">
        <v>325</v>
      </c>
      <c r="AZ11" s="78" t="s">
        <v>326</v>
      </c>
      <c r="BA11" s="122" t="s">
        <v>327</v>
      </c>
      <c r="BB11" s="122" t="s">
        <v>328</v>
      </c>
      <c r="BC11" s="99" t="s">
        <v>3</v>
      </c>
      <c r="BD11" s="80" t="s">
        <v>329</v>
      </c>
      <c r="BE11" s="76" t="s">
        <v>32</v>
      </c>
      <c r="BF11" s="77" t="s">
        <v>35</v>
      </c>
      <c r="BG11" s="78" t="s">
        <v>321</v>
      </c>
      <c r="BH11" s="78" t="s">
        <v>483</v>
      </c>
      <c r="BI11" s="78" t="s">
        <v>322</v>
      </c>
      <c r="BJ11" s="79" t="s">
        <v>484</v>
      </c>
      <c r="BK11" s="79" t="s">
        <v>324</v>
      </c>
      <c r="BL11" s="79" t="s">
        <v>472</v>
      </c>
      <c r="BM11" s="78" t="s">
        <v>325</v>
      </c>
      <c r="BN11" s="78" t="s">
        <v>326</v>
      </c>
      <c r="BO11" s="122" t="s">
        <v>327</v>
      </c>
      <c r="BP11" s="122" t="s">
        <v>328</v>
      </c>
      <c r="BQ11" s="99" t="s">
        <v>3</v>
      </c>
      <c r="BR11" s="80" t="s">
        <v>329</v>
      </c>
      <c r="BS11" s="130" t="s">
        <v>485</v>
      </c>
    </row>
    <row r="12" spans="1:73" ht="17.45" customHeight="1">
      <c r="A12" s="969" t="s">
        <v>236</v>
      </c>
      <c r="B12" s="715" t="s">
        <v>238</v>
      </c>
      <c r="C12" s="970">
        <v>830.49</v>
      </c>
      <c r="D12" s="942">
        <f>(C12*3.785)*(0.001)</f>
        <v>3.1434046499999999</v>
      </c>
      <c r="E12" s="716" t="s">
        <v>486</v>
      </c>
      <c r="F12" s="971" t="str">
        <f>IF('Washer Titrations'!F7="","",'Washer Titrations'!F7)</f>
        <v/>
      </c>
      <c r="G12" s="729" t="str">
        <f>IF(F12="","0.0%",VLOOKUP(F12,$B$46:$E$59,4,FALSE))</f>
        <v>0.0%</v>
      </c>
      <c r="H12" s="944" t="str">
        <f>'1st Shift BFp'!N52</f>
        <v/>
      </c>
      <c r="I12" s="730"/>
      <c r="J12" s="730"/>
      <c r="K12" s="719">
        <f>SUM('Washer Titrations'!H7,'Washer Titrations'!S7,'Washer Titrations'!AD7)</f>
        <v>0</v>
      </c>
      <c r="L12" s="719" t="str">
        <f t="shared" ref="L12:L13" si="30">IF(K12="","",IF(K12=0,"",K12/3.785))</f>
        <v/>
      </c>
      <c r="M12" s="720"/>
      <c r="N12" s="729" t="str">
        <f>'Washer Titrations'!J7</f>
        <v/>
      </c>
      <c r="O12" s="972" t="str">
        <f t="shared" ref="O12:Q12" si="31">A12</f>
        <v>CARWB-64</v>
      </c>
      <c r="P12" s="725" t="str">
        <f t="shared" si="31"/>
        <v>G-2200TU</v>
      </c>
      <c r="Q12" s="973">
        <f t="shared" si="31"/>
        <v>830.49</v>
      </c>
      <c r="R12" s="942">
        <f>(Q12*3.785)*(0.001)</f>
        <v>3.1434046499999999</v>
      </c>
      <c r="S12" s="973" t="str">
        <f>E12</f>
        <v>0.8-1.5%</v>
      </c>
      <c r="T12" s="971" t="str">
        <f>IF('Washer Titrations'!AM7="","",'Washer Titrations'!AM7)</f>
        <v/>
      </c>
      <c r="U12" s="729" t="str">
        <f>IF(T12="","0.0%",VLOOKUP(T12,$B$46:$E$59,4,FALSE))</f>
        <v>0.0%</v>
      </c>
      <c r="V12" s="944" t="str">
        <f>'1st Shift BFp'!AC52</f>
        <v/>
      </c>
      <c r="W12" s="973"/>
      <c r="X12" s="973"/>
      <c r="Y12" s="719">
        <f>SUM('Washer Titrations'!AO7,'Washer Titrations'!AZ7,'Washer Titrations'!BK7)</f>
        <v>0</v>
      </c>
      <c r="Z12" s="719" t="str">
        <f t="shared" ref="Z12:Z13" si="32">IF(Y12="","",IF(Y12=0,"",Y12/3.785))</f>
        <v/>
      </c>
      <c r="AA12" s="720"/>
      <c r="AB12" s="729" t="str">
        <f>'Washer Titrations'!AQ7</f>
        <v/>
      </c>
      <c r="AC12" s="972" t="str">
        <f t="shared" ref="AC12:AE12" si="33">O12</f>
        <v>CARWB-64</v>
      </c>
      <c r="AD12" s="725" t="str">
        <f t="shared" si="33"/>
        <v>G-2200TU</v>
      </c>
      <c r="AE12" s="973">
        <f t="shared" si="33"/>
        <v>830.49</v>
      </c>
      <c r="AF12" s="942">
        <f>(AE12*3.785)*(0.001)</f>
        <v>3.1434046499999999</v>
      </c>
      <c r="AG12" s="973" t="str">
        <f>S12</f>
        <v>0.8-1.5%</v>
      </c>
      <c r="AH12" s="971" t="str">
        <f>IF('Washer Titrations'!BT7="","",'Washer Titrations'!BT7)</f>
        <v/>
      </c>
      <c r="AI12" s="729" t="str">
        <f>IF(AH12="","0.0%",VLOOKUP(AH12,$B$46:$E$59,4,FALSE))</f>
        <v>0.0%</v>
      </c>
      <c r="AJ12" s="944" t="str">
        <f>'1st Shift BFp'!AR52</f>
        <v/>
      </c>
      <c r="AK12" s="973"/>
      <c r="AL12" s="973"/>
      <c r="AM12" s="719">
        <f>SUM('Washer Titrations'!BV7,'Washer Titrations'!CG7,'Washer Titrations'!CR7)</f>
        <v>0</v>
      </c>
      <c r="AN12" s="945" t="str">
        <f t="shared" ref="AN12:AN13" si="34">IF(AM12="","",IF(AM12=0,"",AM12/3.785))</f>
        <v/>
      </c>
      <c r="AO12" s="1022"/>
      <c r="AP12" s="974" t="str">
        <f>'Washer Titrations'!BX7</f>
        <v/>
      </c>
      <c r="AQ12" s="972" t="str">
        <f t="shared" ref="AQ12:AS12" si="35">AC12</f>
        <v>CARWB-64</v>
      </c>
      <c r="AR12" s="725" t="str">
        <f t="shared" si="35"/>
        <v>G-2200TU</v>
      </c>
      <c r="AS12" s="973">
        <f t="shared" si="35"/>
        <v>830.49</v>
      </c>
      <c r="AT12" s="942">
        <f>(AS12*3.785)*(0.001)</f>
        <v>3.1434046499999999</v>
      </c>
      <c r="AU12" s="973" t="str">
        <f>AG12</f>
        <v>0.8-1.5%</v>
      </c>
      <c r="AV12" s="971" t="str">
        <f>IF('Washer Titrations'!DA7="","",'Washer Titrations'!DA7)</f>
        <v/>
      </c>
      <c r="AW12" s="729" t="str">
        <f>IF(AV12="","0.0%",VLOOKUP(AV12,$B$46:$E$59,4,FALSE))</f>
        <v>0.0%</v>
      </c>
      <c r="AX12" s="944" t="str">
        <f>'1st Shift BFp'!BG52</f>
        <v/>
      </c>
      <c r="AY12" s="973"/>
      <c r="AZ12" s="973"/>
      <c r="BA12" s="719">
        <f>SUM('Washer Titrations'!DC7,'Washer Titrations'!DN7,'Washer Titrations'!DY7)</f>
        <v>0</v>
      </c>
      <c r="BB12" s="945" t="str">
        <f t="shared" ref="BB12:BB13" si="36">IF(BA12="","",IF(BA12=0,"",BA12/3.785))</f>
        <v/>
      </c>
      <c r="BC12" s="1022"/>
      <c r="BD12" s="746" t="str">
        <f>'Washer Titrations'!DE7</f>
        <v/>
      </c>
      <c r="BE12" s="972" t="str">
        <f t="shared" ref="BE12:BG12" si="37">AQ12</f>
        <v>CARWB-64</v>
      </c>
      <c r="BF12" s="725" t="str">
        <f t="shared" si="37"/>
        <v>G-2200TU</v>
      </c>
      <c r="BG12" s="973">
        <f t="shared" si="37"/>
        <v>830.49</v>
      </c>
      <c r="BH12" s="942">
        <f>(BG12*3.785)*(0.001)</f>
        <v>3.1434046499999999</v>
      </c>
      <c r="BI12" s="973" t="str">
        <f>AU12</f>
        <v>0.8-1.5%</v>
      </c>
      <c r="BJ12" s="971" t="str">
        <f>IF('Washer Titrations'!EH7="","",'Washer Titrations'!EH7)</f>
        <v/>
      </c>
      <c r="BK12" s="729" t="str">
        <f>IF(BJ12="","0.0%",VLOOKUP(BJ12,$B$46:$E$59,4,FALSE))</f>
        <v>0.0%</v>
      </c>
      <c r="BL12" s="944" t="str">
        <f>'1st Shift BFp'!BV52</f>
        <v/>
      </c>
      <c r="BM12" s="973"/>
      <c r="BN12" s="973"/>
      <c r="BO12" s="719">
        <f>SUM('Washer Titrations'!EJ5,'Washer Titrations'!EU5,'Washer Titrations'!FF5)</f>
        <v>0</v>
      </c>
      <c r="BP12" s="945" t="str">
        <f t="shared" ref="BP12:BP13" si="38">IF(BO12="","",IF(BO12=0,"",BO12/3.785))</f>
        <v/>
      </c>
      <c r="BQ12" s="1022"/>
      <c r="BR12" s="732" t="str">
        <f>'Washer Titrations'!EL7</f>
        <v/>
      </c>
      <c r="BS12" s="731">
        <f t="shared" ref="BS12:BS13" si="39">SUM(L12,Z12,AN12,BB12,BP12)</f>
        <v>0</v>
      </c>
    </row>
    <row r="13" spans="1:73" ht="17.45" customHeight="1">
      <c r="A13" s="375" t="s">
        <v>239</v>
      </c>
      <c r="B13" s="936" t="s">
        <v>238</v>
      </c>
      <c r="C13" s="738">
        <v>830.49</v>
      </c>
      <c r="D13" s="937">
        <f>(C13*3.785)*(0.001)</f>
        <v>3.1434046499999999</v>
      </c>
      <c r="E13" s="938" t="s">
        <v>486</v>
      </c>
      <c r="F13" s="933" t="str">
        <f>IF('Washer Titrations'!Q22="","",'Washer Titrations'!Q22)</f>
        <v/>
      </c>
      <c r="G13" s="90" t="str">
        <f>IF(F13="","0.0%",VLOOKUP(F13,$B$46:$E$59,4,FALSE))</f>
        <v>0.0%</v>
      </c>
      <c r="H13" s="934" t="str">
        <f>'2nd Shift BFp'!N52</f>
        <v/>
      </c>
      <c r="I13" s="489"/>
      <c r="J13" s="489"/>
      <c r="K13" s="403">
        <f>SUM('Washer Titrations'!H22,'Washer Titrations'!S22,'Washer Titrations'!AD22)</f>
        <v>0</v>
      </c>
      <c r="L13" s="403" t="str">
        <f t="shared" si="30"/>
        <v/>
      </c>
      <c r="M13" s="741"/>
      <c r="N13" s="90" t="str">
        <f>'Washer Titrations'!U22</f>
        <v/>
      </c>
      <c r="O13" s="940" t="str">
        <f>A13</f>
        <v>CARWB-66</v>
      </c>
      <c r="P13" s="489" t="str">
        <f>B13</f>
        <v>G-2200TU</v>
      </c>
      <c r="Q13" s="489">
        <f>C13</f>
        <v>830.49</v>
      </c>
      <c r="R13" s="937">
        <f>(Q13*3.785)*(0.001)</f>
        <v>3.1434046499999999</v>
      </c>
      <c r="S13" s="938" t="str">
        <f>E13</f>
        <v>0.8-1.5%</v>
      </c>
      <c r="T13" s="933" t="str">
        <f>IF('Washer Titrations'!AX22="","",'Washer Titrations'!AX22)</f>
        <v/>
      </c>
      <c r="U13" s="90" t="str">
        <f>IF(T13="","0.0%",VLOOKUP(T13,$B$46:$E$59,4,FALSE))</f>
        <v>0.0%</v>
      </c>
      <c r="V13" s="934" t="str">
        <f>'2nd Shift BFp'!AC52</f>
        <v/>
      </c>
      <c r="W13" s="489"/>
      <c r="X13" s="489"/>
      <c r="Y13" s="403">
        <f>SUM('Washer Titrations'!AO22,'Washer Titrations'!AZ22,'Washer Titrations'!BK22)</f>
        <v>0</v>
      </c>
      <c r="Z13" s="403" t="str">
        <f t="shared" si="32"/>
        <v/>
      </c>
      <c r="AA13" s="741"/>
      <c r="AB13" s="90" t="str">
        <f>'Washer Titrations'!BB22</f>
        <v/>
      </c>
      <c r="AC13" s="940" t="str">
        <f>O13</f>
        <v>CARWB-66</v>
      </c>
      <c r="AD13" s="489" t="str">
        <f>P13</f>
        <v>G-2200TU</v>
      </c>
      <c r="AE13" s="489">
        <f>Q13</f>
        <v>830.49</v>
      </c>
      <c r="AF13" s="937">
        <f>(AE13*3.785)*(0.001)</f>
        <v>3.1434046499999999</v>
      </c>
      <c r="AG13" s="938" t="str">
        <f>S13</f>
        <v>0.8-1.5%</v>
      </c>
      <c r="AH13" s="933" t="str">
        <f>IF('Washer Titrations'!CE22="","",'Washer Titrations'!CE22)</f>
        <v/>
      </c>
      <c r="AI13" s="90" t="str">
        <f>IF(AH13="","0.0%",VLOOKUP(AH13,$B$46:$E$59,4,FALSE))</f>
        <v>0.0%</v>
      </c>
      <c r="AJ13" s="934" t="str">
        <f>'2nd Shift BFp'!AR52</f>
        <v/>
      </c>
      <c r="AK13" s="489"/>
      <c r="AL13" s="489"/>
      <c r="AM13" s="403">
        <f>SUM('Washer Titrations'!BV22,'Washer Titrations'!CG22,'Washer Titrations'!CR22)</f>
        <v>0</v>
      </c>
      <c r="AN13" s="939" t="str">
        <f t="shared" si="34"/>
        <v/>
      </c>
      <c r="AO13" s="741"/>
      <c r="AP13" s="90" t="str">
        <f>'Washer Titrations'!CI22</f>
        <v/>
      </c>
      <c r="AQ13" s="940" t="str">
        <f>AC13</f>
        <v>CARWB-66</v>
      </c>
      <c r="AR13" s="489" t="str">
        <f>AD13</f>
        <v>G-2200TU</v>
      </c>
      <c r="AS13" s="489">
        <f>AE13</f>
        <v>830.49</v>
      </c>
      <c r="AT13" s="937">
        <f>(AS13*3.785)*(0.001)</f>
        <v>3.1434046499999999</v>
      </c>
      <c r="AU13" s="938" t="str">
        <f>AG13</f>
        <v>0.8-1.5%</v>
      </c>
      <c r="AV13" s="933" t="str">
        <f>IF('Washer Titrations'!DL22="","",'Washer Titrations'!DL22)</f>
        <v/>
      </c>
      <c r="AW13" s="90" t="str">
        <f>IF(AV13="","0.0%",VLOOKUP(AV13,$B$46:$E$59,4,FALSE))</f>
        <v>0.0%</v>
      </c>
      <c r="AX13" s="934" t="str">
        <f>'2nd Shift BFp'!BG52</f>
        <v/>
      </c>
      <c r="AY13" s="489"/>
      <c r="AZ13" s="489"/>
      <c r="BA13" s="403">
        <f>SUM('Washer Titrations'!DC22,'Washer Titrations'!DN22,'Washer Titrations'!DY22)</f>
        <v>0</v>
      </c>
      <c r="BB13" s="939" t="str">
        <f t="shared" si="36"/>
        <v/>
      </c>
      <c r="BC13" s="741"/>
      <c r="BD13" s="90" t="str">
        <f>'Washer Titrations'!DP22</f>
        <v/>
      </c>
      <c r="BE13" s="940" t="str">
        <f>AQ13</f>
        <v>CARWB-66</v>
      </c>
      <c r="BF13" s="489" t="str">
        <f>AR13</f>
        <v>G-2200TU</v>
      </c>
      <c r="BG13" s="489">
        <f>AS13</f>
        <v>830.49</v>
      </c>
      <c r="BH13" s="937">
        <f>(BG13*3.785)*(0.001)</f>
        <v>3.1434046499999999</v>
      </c>
      <c r="BI13" s="938" t="str">
        <f>AU13</f>
        <v>0.8-1.5%</v>
      </c>
      <c r="BJ13" s="933" t="str">
        <f>IF('Washer Titrations'!ES22="","",'Washer Titrations'!ES22)</f>
        <v/>
      </c>
      <c r="BK13" s="90" t="str">
        <f>IF(BJ13="","0.0%",VLOOKUP(BJ13,$B$46:$E$59,4,FALSE))</f>
        <v>0.0%</v>
      </c>
      <c r="BL13" s="934" t="str">
        <f>'2nd Shift BFp'!BV52</f>
        <v/>
      </c>
      <c r="BM13" s="489"/>
      <c r="BN13" s="489"/>
      <c r="BO13" s="403">
        <f>SUM('Washer Titrations'!EJ21,'Washer Titrations'!EU21,'Washer Titrations'!FF21)</f>
        <v>0</v>
      </c>
      <c r="BP13" s="939" t="str">
        <f t="shared" si="38"/>
        <v/>
      </c>
      <c r="BQ13" s="741"/>
      <c r="BR13" s="90" t="str">
        <f>'Washer Titrations'!EW22</f>
        <v/>
      </c>
      <c r="BS13" s="941">
        <f t="shared" si="39"/>
        <v>0</v>
      </c>
    </row>
    <row r="14" spans="1:73" ht="15.75" thickBot="1"/>
    <row r="15" spans="1:73" ht="32.25" thickBot="1">
      <c r="A15" s="1285" t="s">
        <v>241</v>
      </c>
      <c r="B15" s="1283"/>
      <c r="C15" s="1283"/>
      <c r="D15" s="1283"/>
      <c r="E15" s="1283"/>
      <c r="F15" s="1283"/>
      <c r="G15" s="1283"/>
      <c r="H15" s="1283"/>
      <c r="I15" s="1283"/>
      <c r="J15" s="1283"/>
      <c r="K15" s="1283"/>
      <c r="L15" s="1283"/>
      <c r="M15" s="1284"/>
      <c r="N15" s="23">
        <f>H$1</f>
        <v>46300</v>
      </c>
      <c r="O15" s="1285" t="str">
        <f>A15</f>
        <v>CAP</v>
      </c>
      <c r="P15" s="1283"/>
      <c r="Q15" s="1283"/>
      <c r="R15" s="1283"/>
      <c r="S15" s="1283"/>
      <c r="T15" s="1283"/>
      <c r="U15" s="1283"/>
      <c r="V15" s="1283"/>
      <c r="W15" s="1283"/>
      <c r="X15" s="1283"/>
      <c r="Y15" s="1283"/>
      <c r="Z15" s="1283"/>
      <c r="AA15" s="1284"/>
      <c r="AB15" s="23">
        <f>V$1</f>
        <v>46307</v>
      </c>
      <c r="AC15" s="1285" t="str">
        <f>A15</f>
        <v>CAP</v>
      </c>
      <c r="AD15" s="1283"/>
      <c r="AE15" s="1283"/>
      <c r="AF15" s="1283"/>
      <c r="AG15" s="1283"/>
      <c r="AH15" s="1283"/>
      <c r="AI15" s="1283"/>
      <c r="AJ15" s="1283"/>
      <c r="AK15" s="1283"/>
      <c r="AL15" s="1283"/>
      <c r="AM15" s="1283"/>
      <c r="AN15" s="1283"/>
      <c r="AO15" s="1284"/>
      <c r="AP15" s="23">
        <f>AJ$1</f>
        <v>46314</v>
      </c>
      <c r="AQ15" s="1285" t="str">
        <f>A15</f>
        <v>CAP</v>
      </c>
      <c r="AR15" s="1283"/>
      <c r="AS15" s="1283"/>
      <c r="AT15" s="1283"/>
      <c r="AU15" s="1283"/>
      <c r="AV15" s="1283"/>
      <c r="AW15" s="1283"/>
      <c r="AX15" s="1283"/>
      <c r="AY15" s="1283"/>
      <c r="AZ15" s="1283"/>
      <c r="BA15" s="1283"/>
      <c r="BB15" s="1283"/>
      <c r="BC15" s="1284"/>
      <c r="BD15" s="23">
        <f>AX$1</f>
        <v>46321</v>
      </c>
      <c r="BE15" s="1285" t="str">
        <f>A15</f>
        <v>CAP</v>
      </c>
      <c r="BF15" s="1283"/>
      <c r="BG15" s="1283"/>
      <c r="BH15" s="1283"/>
      <c r="BI15" s="1283"/>
      <c r="BJ15" s="1283"/>
      <c r="BK15" s="1283"/>
      <c r="BL15" s="1283"/>
      <c r="BM15" s="1283"/>
      <c r="BN15" s="1283"/>
      <c r="BO15" s="1283"/>
      <c r="BP15" s="1283"/>
      <c r="BQ15" s="1284"/>
      <c r="BR15" s="23">
        <f>BL$1</f>
        <v>46328</v>
      </c>
      <c r="BS15" s="128" t="s">
        <v>320</v>
      </c>
    </row>
    <row r="16" spans="1:73" ht="47.25">
      <c r="A16" s="76" t="s">
        <v>32</v>
      </c>
      <c r="B16" s="77" t="s">
        <v>35</v>
      </c>
      <c r="C16" s="78" t="s">
        <v>321</v>
      </c>
      <c r="D16" s="78" t="s">
        <v>483</v>
      </c>
      <c r="E16" s="78" t="s">
        <v>322</v>
      </c>
      <c r="F16" s="79" t="s">
        <v>484</v>
      </c>
      <c r="G16" s="79" t="s">
        <v>324</v>
      </c>
      <c r="H16" s="79" t="s">
        <v>472</v>
      </c>
      <c r="I16" s="78" t="s">
        <v>325</v>
      </c>
      <c r="J16" s="78" t="s">
        <v>326</v>
      </c>
      <c r="K16" s="122" t="s">
        <v>327</v>
      </c>
      <c r="L16" s="122" t="s">
        <v>328</v>
      </c>
      <c r="M16" s="99" t="s">
        <v>3</v>
      </c>
      <c r="N16" s="80" t="s">
        <v>329</v>
      </c>
      <c r="O16" s="76" t="s">
        <v>32</v>
      </c>
      <c r="P16" s="77" t="s">
        <v>35</v>
      </c>
      <c r="Q16" s="78" t="s">
        <v>321</v>
      </c>
      <c r="R16" s="78" t="s">
        <v>483</v>
      </c>
      <c r="S16" s="78" t="s">
        <v>322</v>
      </c>
      <c r="T16" s="79" t="s">
        <v>484</v>
      </c>
      <c r="U16" s="79" t="s">
        <v>324</v>
      </c>
      <c r="V16" s="79" t="s">
        <v>472</v>
      </c>
      <c r="W16" s="78" t="s">
        <v>325</v>
      </c>
      <c r="X16" s="78" t="s">
        <v>326</v>
      </c>
      <c r="Y16" s="122" t="s">
        <v>327</v>
      </c>
      <c r="Z16" s="122" t="s">
        <v>328</v>
      </c>
      <c r="AA16" s="99" t="s">
        <v>3</v>
      </c>
      <c r="AB16" s="80" t="s">
        <v>329</v>
      </c>
      <c r="AC16" s="76" t="s">
        <v>32</v>
      </c>
      <c r="AD16" s="77" t="s">
        <v>35</v>
      </c>
      <c r="AE16" s="78" t="s">
        <v>321</v>
      </c>
      <c r="AF16" s="78" t="s">
        <v>483</v>
      </c>
      <c r="AG16" s="78" t="s">
        <v>322</v>
      </c>
      <c r="AH16" s="79" t="s">
        <v>484</v>
      </c>
      <c r="AI16" s="79" t="s">
        <v>324</v>
      </c>
      <c r="AJ16" s="79" t="s">
        <v>472</v>
      </c>
      <c r="AK16" s="78" t="s">
        <v>325</v>
      </c>
      <c r="AL16" s="78" t="s">
        <v>326</v>
      </c>
      <c r="AM16" s="122" t="s">
        <v>327</v>
      </c>
      <c r="AN16" s="122" t="s">
        <v>328</v>
      </c>
      <c r="AO16" s="99" t="s">
        <v>3</v>
      </c>
      <c r="AP16" s="80" t="s">
        <v>329</v>
      </c>
      <c r="AQ16" s="76" t="s">
        <v>32</v>
      </c>
      <c r="AR16" s="77" t="s">
        <v>35</v>
      </c>
      <c r="AS16" s="78" t="s">
        <v>321</v>
      </c>
      <c r="AT16" s="78" t="s">
        <v>483</v>
      </c>
      <c r="AU16" s="78" t="s">
        <v>322</v>
      </c>
      <c r="AV16" s="79" t="s">
        <v>484</v>
      </c>
      <c r="AW16" s="79" t="s">
        <v>324</v>
      </c>
      <c r="AX16" s="79" t="s">
        <v>472</v>
      </c>
      <c r="AY16" s="78" t="s">
        <v>325</v>
      </c>
      <c r="AZ16" s="78" t="s">
        <v>326</v>
      </c>
      <c r="BA16" s="122" t="s">
        <v>327</v>
      </c>
      <c r="BB16" s="122" t="s">
        <v>328</v>
      </c>
      <c r="BC16" s="99" t="s">
        <v>3</v>
      </c>
      <c r="BD16" s="80" t="s">
        <v>329</v>
      </c>
      <c r="BE16" s="76" t="s">
        <v>32</v>
      </c>
      <c r="BF16" s="77" t="s">
        <v>35</v>
      </c>
      <c r="BG16" s="78" t="s">
        <v>321</v>
      </c>
      <c r="BH16" s="78" t="s">
        <v>483</v>
      </c>
      <c r="BI16" s="78" t="s">
        <v>322</v>
      </c>
      <c r="BJ16" s="79" t="s">
        <v>484</v>
      </c>
      <c r="BK16" s="79" t="s">
        <v>324</v>
      </c>
      <c r="BL16" s="79" t="s">
        <v>472</v>
      </c>
      <c r="BM16" s="78" t="s">
        <v>325</v>
      </c>
      <c r="BN16" s="78" t="s">
        <v>326</v>
      </c>
      <c r="BO16" s="122" t="s">
        <v>327</v>
      </c>
      <c r="BP16" s="122" t="s">
        <v>328</v>
      </c>
      <c r="BQ16" s="99" t="s">
        <v>3</v>
      </c>
      <c r="BR16" s="80" t="s">
        <v>329</v>
      </c>
      <c r="BS16" s="130" t="s">
        <v>485</v>
      </c>
    </row>
    <row r="17" spans="1:71" ht="17.45" customHeight="1">
      <c r="A17" s="379" t="s">
        <v>252</v>
      </c>
      <c r="B17" s="26" t="s">
        <v>238</v>
      </c>
      <c r="C17" s="380">
        <v>590</v>
      </c>
      <c r="D17" s="932">
        <f>(C17*3.785)*(0.001)</f>
        <v>2.2331500000000002</v>
      </c>
      <c r="E17" s="734" t="s">
        <v>486</v>
      </c>
      <c r="F17" s="933" t="str">
        <f>IF('Washer Titrations'!Q23="","",'Washer Titrations'!Q23)</f>
        <v/>
      </c>
      <c r="G17" s="90" t="str">
        <f>IF(F17="","0.0%",VLOOKUP(F17,$B$46:$E$59,4,FALSE))</f>
        <v>0.0%</v>
      </c>
      <c r="H17" s="934" t="str">
        <f>'2nd Shift BFp'!N59</f>
        <v/>
      </c>
      <c r="I17" s="24"/>
      <c r="J17" s="24"/>
      <c r="K17" s="403">
        <f>SUM('Washer Titrations'!H23,'Washer Titrations'!S23,'Washer Titrations'!AD23)</f>
        <v>0</v>
      </c>
      <c r="L17" s="403" t="str">
        <f t="shared" ref="L17:L19" si="40">IF(K17="","",IF(K17=0,"",K17/3.785))</f>
        <v/>
      </c>
      <c r="M17" s="741"/>
      <c r="N17" s="90" t="str">
        <f>'Washer Titrations'!U23</f>
        <v/>
      </c>
      <c r="O17" s="28" t="str">
        <f>A17</f>
        <v>CAPWB-51</v>
      </c>
      <c r="P17" s="26" t="str">
        <f>B17</f>
        <v>G-2200TU</v>
      </c>
      <c r="Q17" s="26">
        <f>C17</f>
        <v>590</v>
      </c>
      <c r="R17" s="932">
        <f>(Q17*3.785)*(0.001)</f>
        <v>2.2331500000000002</v>
      </c>
      <c r="S17" s="734" t="str">
        <f>E17</f>
        <v>0.8-1.5%</v>
      </c>
      <c r="T17" s="933" t="str">
        <f>IF('Washer Titrations'!AX23="","",'Washer Titrations'!AX23)</f>
        <v/>
      </c>
      <c r="U17" s="90" t="str">
        <f>IF(T17="","0.0%",VLOOKUP(T17,$B$46:$E$59,4,FALSE))</f>
        <v>0.0%</v>
      </c>
      <c r="V17" s="934" t="str">
        <f>'2nd Shift BFp'!AC59</f>
        <v/>
      </c>
      <c r="W17" s="24"/>
      <c r="X17" s="24"/>
      <c r="Y17" s="403">
        <f>SUM('Washer Titrations'!AO23,'Washer Titrations'!AZ23,'Washer Titrations'!BK23)</f>
        <v>0</v>
      </c>
      <c r="Z17" s="403" t="str">
        <f>IF(Y17="","",IF(Y17=0,"",Y17/3.785))</f>
        <v/>
      </c>
      <c r="AA17" s="741"/>
      <c r="AB17" s="90" t="str">
        <f>'Washer Titrations'!BB23</f>
        <v/>
      </c>
      <c r="AC17" s="28" t="str">
        <f>O17</f>
        <v>CAPWB-51</v>
      </c>
      <c r="AD17" s="26" t="str">
        <f>P17</f>
        <v>G-2200TU</v>
      </c>
      <c r="AE17" s="26">
        <f>Q17</f>
        <v>590</v>
      </c>
      <c r="AF17" s="932">
        <f>(AE17*3.785)*(0.001)</f>
        <v>2.2331500000000002</v>
      </c>
      <c r="AG17" s="734" t="str">
        <f>S17</f>
        <v>0.8-1.5%</v>
      </c>
      <c r="AH17" s="933" t="str">
        <f>IF('Washer Titrations'!CE23="","",'Washer Titrations'!CE23)</f>
        <v/>
      </c>
      <c r="AI17" s="90" t="str">
        <f>IF(AH17="","0.0%",VLOOKUP(AH17,$B$46:$E$59,4,FALSE))</f>
        <v>0.0%</v>
      </c>
      <c r="AJ17" s="934" t="str">
        <f>'2nd Shift BFp'!AR59</f>
        <v/>
      </c>
      <c r="AK17" s="24"/>
      <c r="AL17" s="24"/>
      <c r="AM17" s="403">
        <f>SUM('Washer Titrations'!BV23,'Washer Titrations'!CG23,'Washer Titrations'!CR23)</f>
        <v>0</v>
      </c>
      <c r="AN17" s="935" t="str">
        <f t="shared" ref="AN17:AN19" si="41">IF(AM17="","",IF(AM17=0,"",AM17/3.785))</f>
        <v/>
      </c>
      <c r="AO17" s="741"/>
      <c r="AP17" s="744" t="str">
        <f>'Washer Titrations'!CI23</f>
        <v/>
      </c>
      <c r="AQ17" s="28" t="str">
        <f>AC17</f>
        <v>CAPWB-51</v>
      </c>
      <c r="AR17" s="26" t="str">
        <f>AD17</f>
        <v>G-2200TU</v>
      </c>
      <c r="AS17" s="26">
        <f>AE17</f>
        <v>590</v>
      </c>
      <c r="AT17" s="932">
        <f>(AS17*3.785)*(0.001)</f>
        <v>2.2331500000000002</v>
      </c>
      <c r="AU17" s="734" t="str">
        <f>AG17</f>
        <v>0.8-1.5%</v>
      </c>
      <c r="AV17" s="933" t="str">
        <f>IF('Washer Titrations'!DL23="","",'Washer Titrations'!DL23)</f>
        <v/>
      </c>
      <c r="AW17" s="90" t="str">
        <f>IF(AV17="","0.0%",VLOOKUP(AV17,$B$46:$E$59,4,FALSE))</f>
        <v>0.0%</v>
      </c>
      <c r="AX17" s="934" t="str">
        <f>'2nd Shift BFp'!BG59</f>
        <v/>
      </c>
      <c r="AY17" s="24"/>
      <c r="AZ17" s="24"/>
      <c r="BA17" s="403">
        <f>SUM('Washer Titrations'!DC23,'Washer Titrations'!DN23,'Washer Titrations'!DY23)</f>
        <v>0</v>
      </c>
      <c r="BB17" s="935" t="str">
        <f t="shared" ref="BB17:BB19" si="42">IF(BA17="","",IF(BA17=0,"",BA17/3.785))</f>
        <v/>
      </c>
      <c r="BC17" s="741"/>
      <c r="BD17" s="90" t="str">
        <f>'Washer Titrations'!DP23</f>
        <v/>
      </c>
      <c r="BE17" s="28" t="str">
        <f>AQ17</f>
        <v>CAPWB-51</v>
      </c>
      <c r="BF17" s="26" t="str">
        <f>AR17</f>
        <v>G-2200TU</v>
      </c>
      <c r="BG17" s="26">
        <f>AS17</f>
        <v>590</v>
      </c>
      <c r="BH17" s="932">
        <f>(BG17*3.785)*(0.001)</f>
        <v>2.2331500000000002</v>
      </c>
      <c r="BI17" s="734" t="str">
        <f>AU17</f>
        <v>0.8-1.5%</v>
      </c>
      <c r="BJ17" s="933" t="str">
        <f>IF('Washer Titrations'!ES23="","",'Washer Titrations'!ES23)</f>
        <v/>
      </c>
      <c r="BK17" s="90" t="str">
        <f>IF(BJ17="","0.0%",VLOOKUP(BJ17,$B$46:$E$59,4,FALSE))</f>
        <v>0.0%</v>
      </c>
      <c r="BL17" s="934" t="str">
        <f>'2nd Shift BFp'!BV59</f>
        <v/>
      </c>
      <c r="BM17" s="24"/>
      <c r="BN17" s="24"/>
      <c r="BO17" s="403">
        <f>SUM('Washer Titrations'!EJ22,'Washer Titrations'!EU22,'Washer Titrations'!FF22)</f>
        <v>0</v>
      </c>
      <c r="BP17" s="935" t="str">
        <f t="shared" ref="BP17:BP19" si="43">IF(BO17="","",IF(BO17=0,"",BO17/3.785))</f>
        <v/>
      </c>
      <c r="BQ17" s="741"/>
      <c r="BR17" s="90" t="str">
        <f>'Washer Titrations'!EW23</f>
        <v/>
      </c>
      <c r="BS17" s="740">
        <f t="shared" ref="BS17" si="44">SUM(L17,Z17,AN17,BB17,BP17)</f>
        <v>0</v>
      </c>
    </row>
    <row r="18" spans="1:71" ht="17.45" customHeight="1">
      <c r="A18" s="975" t="s">
        <v>248</v>
      </c>
      <c r="B18" s="715" t="s">
        <v>238</v>
      </c>
      <c r="C18" s="976">
        <v>590</v>
      </c>
      <c r="D18" s="942">
        <f>(C18*3.785)*(0.001)</f>
        <v>2.2331500000000002</v>
      </c>
      <c r="E18" s="716" t="s">
        <v>486</v>
      </c>
      <c r="F18" s="971" t="str">
        <f>IF('Washer Titrations'!F8="","",'Washer Titrations'!F8)</f>
        <v/>
      </c>
      <c r="G18" s="729" t="str">
        <f>IF(F18="","0.0%",VLOOKUP(F18,$B$46:$E$59,4,FALSE))</f>
        <v>0.0%</v>
      </c>
      <c r="H18" s="944" t="str">
        <f>'1st Shift BFp'!N59</f>
        <v/>
      </c>
      <c r="I18" s="730"/>
      <c r="J18" s="730"/>
      <c r="K18" s="719">
        <f>SUM('Washer Titrations'!H8,'Washer Titrations'!S8,'Washer Titrations'!AD8)</f>
        <v>0</v>
      </c>
      <c r="L18" s="719" t="str">
        <f t="shared" si="40"/>
        <v/>
      </c>
      <c r="M18" s="720"/>
      <c r="N18" s="729" t="str">
        <f>'Washer Titrations'!J8</f>
        <v/>
      </c>
      <c r="O18" s="975" t="str">
        <f>A18</f>
        <v>CAPWB-67</v>
      </c>
      <c r="P18" s="715" t="s">
        <v>487</v>
      </c>
      <c r="Q18" s="715">
        <f>C18</f>
        <v>590</v>
      </c>
      <c r="R18" s="942">
        <f>(Q18*3.785)*(0.001)</f>
        <v>2.2331500000000002</v>
      </c>
      <c r="S18" s="716" t="str">
        <f>E18</f>
        <v>0.8-1.5%</v>
      </c>
      <c r="T18" s="971" t="str">
        <f>IF('Washer Titrations'!AM8="","",'Washer Titrations'!AM8)</f>
        <v/>
      </c>
      <c r="U18" s="729" t="str">
        <f>IF(T18="","0.0%",VLOOKUP(T18,$B$46:$E$59,4,FALSE))</f>
        <v>0.0%</v>
      </c>
      <c r="V18" s="944" t="str">
        <f>'1st Shift BFp'!AC59</f>
        <v/>
      </c>
      <c r="W18" s="730"/>
      <c r="X18" s="730"/>
      <c r="Y18" s="719">
        <f>SUM('Washer Titrations'!AO8,'Washer Titrations'!AZ8,'Washer Titrations'!BK8)</f>
        <v>0</v>
      </c>
      <c r="Z18" s="719" t="str">
        <f t="shared" ref="Z18:Z19" si="45">IF(Y18="","",IF(Y18=0,"",Y18/3.785))</f>
        <v/>
      </c>
      <c r="AA18" s="720"/>
      <c r="AB18" s="729" t="str">
        <f>'Washer Titrations'!AQ8</f>
        <v/>
      </c>
      <c r="AC18" s="975" t="str">
        <f>O18</f>
        <v>CAPWB-67</v>
      </c>
      <c r="AD18" s="715" t="s">
        <v>487</v>
      </c>
      <c r="AE18" s="715">
        <f>Q18</f>
        <v>590</v>
      </c>
      <c r="AF18" s="942">
        <f>(AE18*3.785)*(0.001)</f>
        <v>2.2331500000000002</v>
      </c>
      <c r="AG18" s="716" t="str">
        <f>S18</f>
        <v>0.8-1.5%</v>
      </c>
      <c r="AH18" s="971" t="str">
        <f>IF('Washer Titrations'!BT8="","",'Washer Titrations'!BT8)</f>
        <v/>
      </c>
      <c r="AI18" s="729" t="str">
        <f>IF(AH18="","0.0%",VLOOKUP(AH18,$B$46:$E$59,4,FALSE))</f>
        <v>0.0%</v>
      </c>
      <c r="AJ18" s="944" t="str">
        <f>'1st Shift BFp'!AR59</f>
        <v/>
      </c>
      <c r="AK18" s="730"/>
      <c r="AL18" s="730"/>
      <c r="AM18" s="719">
        <f>SUM('Washer Titrations'!BV8,'Washer Titrations'!CG8,'Washer Titrations'!CR8)</f>
        <v>0</v>
      </c>
      <c r="AN18" s="945" t="str">
        <f t="shared" si="41"/>
        <v/>
      </c>
      <c r="AO18" s="1022"/>
      <c r="AP18" s="746" t="str">
        <f>'Washer Titrations'!BX8</f>
        <v/>
      </c>
      <c r="AQ18" s="975" t="str">
        <f>AC18</f>
        <v>CAPWB-67</v>
      </c>
      <c r="AR18" s="715" t="s">
        <v>487</v>
      </c>
      <c r="AS18" s="715">
        <f>AE18</f>
        <v>590</v>
      </c>
      <c r="AT18" s="942">
        <f>(AS18*3.785)*(0.001)</f>
        <v>2.2331500000000002</v>
      </c>
      <c r="AU18" s="716" t="str">
        <f>AG18</f>
        <v>0.8-1.5%</v>
      </c>
      <c r="AV18" s="971" t="str">
        <f>IF('Washer Titrations'!DA8="","",'Washer Titrations'!DA8)</f>
        <v/>
      </c>
      <c r="AW18" s="729" t="str">
        <f>IF(AV18="","0.0%",VLOOKUP(AV18,$B$46:$E$59,4,FALSE))</f>
        <v>0.0%</v>
      </c>
      <c r="AX18" s="944" t="str">
        <f>'1st Shift BFp'!BG59</f>
        <v/>
      </c>
      <c r="AY18" s="730"/>
      <c r="AZ18" s="730"/>
      <c r="BA18" s="719">
        <f>SUM('Washer Titrations'!DC8,'Washer Titrations'!DN8,'Washer Titrations'!DY8)</f>
        <v>0</v>
      </c>
      <c r="BB18" s="945" t="str">
        <f t="shared" si="42"/>
        <v/>
      </c>
      <c r="BC18" s="1022"/>
      <c r="BD18" s="746" t="str">
        <f>'Washer Titrations'!DE8</f>
        <v/>
      </c>
      <c r="BE18" s="975" t="str">
        <f>AQ18</f>
        <v>CAPWB-67</v>
      </c>
      <c r="BF18" s="715" t="s">
        <v>487</v>
      </c>
      <c r="BG18" s="715">
        <f>AS18</f>
        <v>590</v>
      </c>
      <c r="BH18" s="942">
        <f>(BG18*3.785)*(0.001)</f>
        <v>2.2331500000000002</v>
      </c>
      <c r="BI18" s="716" t="str">
        <f>AU18</f>
        <v>0.8-1.5%</v>
      </c>
      <c r="BJ18" s="971" t="str">
        <f>IF('Washer Titrations'!EH8="","",'Washer Titrations'!EH8)</f>
        <v/>
      </c>
      <c r="BK18" s="729" t="str">
        <f>IF(BJ18="","0.0%",VLOOKUP(BJ18,$B$46:$E$59,4,FALSE))</f>
        <v>0.0%</v>
      </c>
      <c r="BL18" s="944" t="str">
        <f>'1st Shift BFp'!BV59</f>
        <v/>
      </c>
      <c r="BM18" s="730"/>
      <c r="BN18" s="730"/>
      <c r="BO18" s="719">
        <f>SUM('Washer Titrations'!EJ6,'Washer Titrations'!EU6,'Washer Titrations'!FF6)</f>
        <v>0</v>
      </c>
      <c r="BP18" s="945" t="str">
        <f t="shared" si="43"/>
        <v/>
      </c>
      <c r="BQ18" s="1022"/>
      <c r="BR18" s="732" t="str">
        <f>'Washer Titrations'!EL8</f>
        <v/>
      </c>
      <c r="BS18" s="731">
        <f t="shared" ref="BS18" si="46">SUM(L18,Z18,AN18,BB18,BP18)</f>
        <v>0</v>
      </c>
    </row>
    <row r="19" spans="1:71" ht="17.45" customHeight="1">
      <c r="A19" s="379" t="s">
        <v>250</v>
      </c>
      <c r="B19" s="26" t="s">
        <v>238</v>
      </c>
      <c r="C19" s="380">
        <v>590</v>
      </c>
      <c r="D19" s="932">
        <f>(C19*3.785)*(0.001)</f>
        <v>2.2331500000000002</v>
      </c>
      <c r="E19" s="734" t="s">
        <v>486</v>
      </c>
      <c r="F19" s="933" t="str">
        <f>IF('Washer Titrations'!Q24="","",'Washer Titrations'!Q24)</f>
        <v/>
      </c>
      <c r="G19" s="90" t="str">
        <f>IF(F19="","0.0%",VLOOKUP(F19,$B$46:$E$59,4,FALSE))</f>
        <v>0.0%</v>
      </c>
      <c r="H19" s="934" t="str">
        <f>'2nd Shift BFp'!N60</f>
        <v/>
      </c>
      <c r="I19" s="24"/>
      <c r="J19" s="24"/>
      <c r="K19" s="403">
        <f>SUM('Washer Titrations'!H24,'Washer Titrations'!S24,'Washer Titrations'!AD24)</f>
        <v>0</v>
      </c>
      <c r="L19" s="403" t="str">
        <f t="shared" si="40"/>
        <v/>
      </c>
      <c r="M19" s="741"/>
      <c r="N19" s="90" t="str">
        <f>'Washer Titrations'!U24</f>
        <v/>
      </c>
      <c r="O19" s="28" t="str">
        <f>A19</f>
        <v>CAPWB-68</v>
      </c>
      <c r="P19" s="26" t="s">
        <v>487</v>
      </c>
      <c r="Q19" s="26">
        <f>C19</f>
        <v>590</v>
      </c>
      <c r="R19" s="932">
        <f>(Q19*3.785)*(0.001)</f>
        <v>2.2331500000000002</v>
      </c>
      <c r="S19" s="734" t="str">
        <f>E19</f>
        <v>0.8-1.5%</v>
      </c>
      <c r="T19" s="933" t="str">
        <f>IF('Washer Titrations'!AX24="","",'Washer Titrations'!AX24)</f>
        <v/>
      </c>
      <c r="U19" s="90" t="str">
        <f>IF(T19="","0.0%",VLOOKUP(T19,$B$46:$E$59,4,FALSE))</f>
        <v>0.0%</v>
      </c>
      <c r="V19" s="934" t="str">
        <f>'2nd Shift BFp'!AC60</f>
        <v/>
      </c>
      <c r="W19" s="24"/>
      <c r="X19" s="24"/>
      <c r="Y19" s="403">
        <f>SUM('Washer Titrations'!AO24,'Washer Titrations'!AZ24,'Washer Titrations'!BK24)</f>
        <v>0</v>
      </c>
      <c r="Z19" s="403" t="str">
        <f t="shared" si="45"/>
        <v/>
      </c>
      <c r="AA19" s="741"/>
      <c r="AB19" s="90" t="str">
        <f>'Washer Titrations'!BB24</f>
        <v/>
      </c>
      <c r="AC19" s="28" t="str">
        <f>O19</f>
        <v>CAPWB-68</v>
      </c>
      <c r="AD19" s="26" t="s">
        <v>487</v>
      </c>
      <c r="AE19" s="26">
        <f>Q19</f>
        <v>590</v>
      </c>
      <c r="AF19" s="932">
        <f>(AE19*3.785)*(0.001)</f>
        <v>2.2331500000000002</v>
      </c>
      <c r="AG19" s="734" t="str">
        <f>S19</f>
        <v>0.8-1.5%</v>
      </c>
      <c r="AH19" s="933" t="str">
        <f>IF('Washer Titrations'!CE24="","",'Washer Titrations'!CE24)</f>
        <v/>
      </c>
      <c r="AI19" s="90" t="str">
        <f>IF(AH19="","0.0%",VLOOKUP(AH19,$B$46:$E$59,4,FALSE))</f>
        <v>0.0%</v>
      </c>
      <c r="AJ19" s="934" t="str">
        <f>'2nd Shift BFp'!AR60</f>
        <v/>
      </c>
      <c r="AK19" s="24"/>
      <c r="AL19" s="24"/>
      <c r="AM19" s="403">
        <f>SUM('Washer Titrations'!BV24,'Washer Titrations'!CG24,'Washer Titrations'!CR24)</f>
        <v>0</v>
      </c>
      <c r="AN19" s="935" t="str">
        <f t="shared" si="41"/>
        <v/>
      </c>
      <c r="AO19" s="741"/>
      <c r="AP19" s="744" t="str">
        <f>'Washer Titrations'!CI24</f>
        <v/>
      </c>
      <c r="AQ19" s="28" t="str">
        <f>AC19</f>
        <v>CAPWB-68</v>
      </c>
      <c r="AR19" s="26" t="s">
        <v>487</v>
      </c>
      <c r="AS19" s="26">
        <f>AE19</f>
        <v>590</v>
      </c>
      <c r="AT19" s="932">
        <f>(AS19*3.785)*(0.001)</f>
        <v>2.2331500000000002</v>
      </c>
      <c r="AU19" s="734" t="str">
        <f>AG19</f>
        <v>0.8-1.5%</v>
      </c>
      <c r="AV19" s="933" t="str">
        <f>IF('Washer Titrations'!DL24="","",'Washer Titrations'!DL24)</f>
        <v/>
      </c>
      <c r="AW19" s="90" t="str">
        <f>IF(AV19="","0.0%",VLOOKUP(AV19,$B$46:$E$59,4,FALSE))</f>
        <v>0.0%</v>
      </c>
      <c r="AX19" s="934" t="str">
        <f>'2nd Shift BFp'!BG60</f>
        <v/>
      </c>
      <c r="AY19" s="24"/>
      <c r="AZ19" s="24"/>
      <c r="BA19" s="403">
        <f>SUM('Washer Titrations'!DC24,'Washer Titrations'!DN24,'Washer Titrations'!DY24)</f>
        <v>0</v>
      </c>
      <c r="BB19" s="935" t="str">
        <f t="shared" si="42"/>
        <v/>
      </c>
      <c r="BC19" s="741"/>
      <c r="BD19" s="90" t="str">
        <f>'Washer Titrations'!DP24</f>
        <v/>
      </c>
      <c r="BE19" s="28" t="str">
        <f>AQ19</f>
        <v>CAPWB-68</v>
      </c>
      <c r="BF19" s="26" t="s">
        <v>487</v>
      </c>
      <c r="BG19" s="26">
        <f>AS19</f>
        <v>590</v>
      </c>
      <c r="BH19" s="932">
        <f>(BG19*3.785)*(0.001)</f>
        <v>2.2331500000000002</v>
      </c>
      <c r="BI19" s="734" t="str">
        <f>AU19</f>
        <v>0.8-1.5%</v>
      </c>
      <c r="BJ19" s="933" t="str">
        <f>IF('Washer Titrations'!ES24="","",'Washer Titrations'!ES24)</f>
        <v/>
      </c>
      <c r="BK19" s="90" t="str">
        <f>IF(BJ19="","0.0%",VLOOKUP(BJ19,$B$46:$E$59,4,FALSE))</f>
        <v>0.0%</v>
      </c>
      <c r="BL19" s="934" t="str">
        <f>'2nd Shift BFp'!BV60</f>
        <v/>
      </c>
      <c r="BM19" s="24"/>
      <c r="BN19" s="24"/>
      <c r="BO19" s="403">
        <f>SUM('Washer Titrations'!EJ23,'Washer Titrations'!EU23,'Washer Titrations'!FF23)</f>
        <v>0</v>
      </c>
      <c r="BP19" s="935" t="str">
        <f t="shared" si="43"/>
        <v/>
      </c>
      <c r="BQ19" s="741"/>
      <c r="BR19" s="90" t="str">
        <f>'Washer Titrations'!EW24</f>
        <v/>
      </c>
      <c r="BS19" s="740">
        <f t="shared" ref="BS19" si="47">SUM(L19,Z19,AN19,BB19,BP19)</f>
        <v>0</v>
      </c>
    </row>
    <row r="20" spans="1:71" ht="15.75" thickBot="1"/>
    <row r="21" spans="1:71" ht="32.25" thickBot="1">
      <c r="A21" s="1285" t="s">
        <v>254</v>
      </c>
      <c r="B21" s="1283"/>
      <c r="C21" s="1283"/>
      <c r="D21" s="1283"/>
      <c r="E21" s="1283"/>
      <c r="F21" s="1283"/>
      <c r="G21" s="1283"/>
      <c r="H21" s="1283"/>
      <c r="I21" s="1283"/>
      <c r="J21" s="1283"/>
      <c r="K21" s="1283"/>
      <c r="L21" s="1283"/>
      <c r="M21" s="1284"/>
      <c r="N21" s="23">
        <f>H$1</f>
        <v>46300</v>
      </c>
      <c r="O21" s="1285" t="str">
        <f>A21</f>
        <v>CASE</v>
      </c>
      <c r="P21" s="1283"/>
      <c r="Q21" s="1283"/>
      <c r="R21" s="1283"/>
      <c r="S21" s="1283"/>
      <c r="T21" s="1283"/>
      <c r="U21" s="1283"/>
      <c r="V21" s="1283"/>
      <c r="W21" s="1283"/>
      <c r="X21" s="1283"/>
      <c r="Y21" s="1283"/>
      <c r="Z21" s="1283"/>
      <c r="AA21" s="1284"/>
      <c r="AB21" s="23">
        <f>V$1</f>
        <v>46307</v>
      </c>
      <c r="AC21" s="1285" t="str">
        <f>A21</f>
        <v>CASE</v>
      </c>
      <c r="AD21" s="1283"/>
      <c r="AE21" s="1283"/>
      <c r="AF21" s="1283"/>
      <c r="AG21" s="1283"/>
      <c r="AH21" s="1283"/>
      <c r="AI21" s="1283"/>
      <c r="AJ21" s="1283"/>
      <c r="AK21" s="1283"/>
      <c r="AL21" s="1283"/>
      <c r="AM21" s="1283"/>
      <c r="AN21" s="1283"/>
      <c r="AO21" s="1284"/>
      <c r="AP21" s="23">
        <f>AJ$1</f>
        <v>46314</v>
      </c>
      <c r="AQ21" s="1285" t="str">
        <f>A21</f>
        <v>CASE</v>
      </c>
      <c r="AR21" s="1283"/>
      <c r="AS21" s="1283"/>
      <c r="AT21" s="1283"/>
      <c r="AU21" s="1283"/>
      <c r="AV21" s="1283"/>
      <c r="AW21" s="1283"/>
      <c r="AX21" s="1283"/>
      <c r="AY21" s="1283"/>
      <c r="AZ21" s="1283"/>
      <c r="BA21" s="1283"/>
      <c r="BB21" s="1283"/>
      <c r="BC21" s="1284"/>
      <c r="BD21" s="23">
        <f>AX$1</f>
        <v>46321</v>
      </c>
      <c r="BE21" s="1285" t="str">
        <f>A21</f>
        <v>CASE</v>
      </c>
      <c r="BF21" s="1283"/>
      <c r="BG21" s="1283"/>
      <c r="BH21" s="1283"/>
      <c r="BI21" s="1283"/>
      <c r="BJ21" s="1283"/>
      <c r="BK21" s="1283"/>
      <c r="BL21" s="1283"/>
      <c r="BM21" s="1283"/>
      <c r="BN21" s="1283"/>
      <c r="BO21" s="1283"/>
      <c r="BP21" s="1283"/>
      <c r="BQ21" s="1284"/>
      <c r="BR21" s="23">
        <f>BL$1</f>
        <v>46328</v>
      </c>
      <c r="BS21" s="128" t="s">
        <v>320</v>
      </c>
    </row>
    <row r="22" spans="1:71" ht="47.25">
      <c r="A22" s="76" t="s">
        <v>32</v>
      </c>
      <c r="B22" s="77" t="s">
        <v>35</v>
      </c>
      <c r="C22" s="78" t="s">
        <v>321</v>
      </c>
      <c r="D22" s="78" t="s">
        <v>483</v>
      </c>
      <c r="E22" s="78" t="s">
        <v>322</v>
      </c>
      <c r="F22" s="79" t="s">
        <v>484</v>
      </c>
      <c r="G22" s="79" t="s">
        <v>324</v>
      </c>
      <c r="H22" s="79" t="s">
        <v>472</v>
      </c>
      <c r="I22" s="78" t="s">
        <v>325</v>
      </c>
      <c r="J22" s="78" t="s">
        <v>326</v>
      </c>
      <c r="K22" s="122" t="s">
        <v>327</v>
      </c>
      <c r="L22" s="122" t="s">
        <v>328</v>
      </c>
      <c r="M22" s="99" t="s">
        <v>3</v>
      </c>
      <c r="N22" s="80" t="s">
        <v>329</v>
      </c>
      <c r="O22" s="76" t="s">
        <v>32</v>
      </c>
      <c r="P22" s="77" t="s">
        <v>35</v>
      </c>
      <c r="Q22" s="78" t="s">
        <v>321</v>
      </c>
      <c r="R22" s="78" t="s">
        <v>483</v>
      </c>
      <c r="S22" s="78" t="s">
        <v>322</v>
      </c>
      <c r="T22" s="79" t="s">
        <v>484</v>
      </c>
      <c r="U22" s="79" t="s">
        <v>324</v>
      </c>
      <c r="V22" s="79" t="s">
        <v>472</v>
      </c>
      <c r="W22" s="78" t="s">
        <v>325</v>
      </c>
      <c r="X22" s="78" t="s">
        <v>326</v>
      </c>
      <c r="Y22" s="122" t="s">
        <v>327</v>
      </c>
      <c r="Z22" s="122" t="s">
        <v>328</v>
      </c>
      <c r="AA22" s="99" t="s">
        <v>3</v>
      </c>
      <c r="AB22" s="80" t="s">
        <v>329</v>
      </c>
      <c r="AC22" s="76" t="s">
        <v>32</v>
      </c>
      <c r="AD22" s="77" t="s">
        <v>35</v>
      </c>
      <c r="AE22" s="78" t="s">
        <v>321</v>
      </c>
      <c r="AF22" s="78" t="s">
        <v>483</v>
      </c>
      <c r="AG22" s="78" t="s">
        <v>322</v>
      </c>
      <c r="AH22" s="79" t="s">
        <v>484</v>
      </c>
      <c r="AI22" s="79" t="s">
        <v>324</v>
      </c>
      <c r="AJ22" s="79" t="s">
        <v>472</v>
      </c>
      <c r="AK22" s="78" t="s">
        <v>325</v>
      </c>
      <c r="AL22" s="78" t="s">
        <v>326</v>
      </c>
      <c r="AM22" s="122" t="s">
        <v>327</v>
      </c>
      <c r="AN22" s="122" t="s">
        <v>328</v>
      </c>
      <c r="AO22" s="99" t="s">
        <v>3</v>
      </c>
      <c r="AP22" s="80" t="s">
        <v>329</v>
      </c>
      <c r="AQ22" s="76" t="s">
        <v>32</v>
      </c>
      <c r="AR22" s="77" t="s">
        <v>35</v>
      </c>
      <c r="AS22" s="78" t="s">
        <v>321</v>
      </c>
      <c r="AT22" s="78" t="s">
        <v>483</v>
      </c>
      <c r="AU22" s="78" t="s">
        <v>322</v>
      </c>
      <c r="AV22" s="79" t="s">
        <v>484</v>
      </c>
      <c r="AW22" s="79" t="s">
        <v>324</v>
      </c>
      <c r="AX22" s="79" t="s">
        <v>472</v>
      </c>
      <c r="AY22" s="78" t="s">
        <v>325</v>
      </c>
      <c r="AZ22" s="78" t="s">
        <v>326</v>
      </c>
      <c r="BA22" s="122" t="s">
        <v>327</v>
      </c>
      <c r="BB22" s="122" t="s">
        <v>328</v>
      </c>
      <c r="BC22" s="99" t="s">
        <v>3</v>
      </c>
      <c r="BD22" s="80" t="s">
        <v>329</v>
      </c>
      <c r="BE22" s="76" t="s">
        <v>32</v>
      </c>
      <c r="BF22" s="77" t="s">
        <v>35</v>
      </c>
      <c r="BG22" s="78" t="s">
        <v>321</v>
      </c>
      <c r="BH22" s="78" t="s">
        <v>483</v>
      </c>
      <c r="BI22" s="78" t="s">
        <v>322</v>
      </c>
      <c r="BJ22" s="79" t="s">
        <v>484</v>
      </c>
      <c r="BK22" s="79" t="s">
        <v>324</v>
      </c>
      <c r="BL22" s="79" t="s">
        <v>472</v>
      </c>
      <c r="BM22" s="78" t="s">
        <v>325</v>
      </c>
      <c r="BN22" s="78" t="s">
        <v>326</v>
      </c>
      <c r="BO22" s="122" t="s">
        <v>327</v>
      </c>
      <c r="BP22" s="122" t="s">
        <v>328</v>
      </c>
      <c r="BQ22" s="99" t="s">
        <v>3</v>
      </c>
      <c r="BR22" s="80" t="s">
        <v>329</v>
      </c>
      <c r="BS22" s="130" t="s">
        <v>485</v>
      </c>
    </row>
    <row r="23" spans="1:71" ht="17.45" customHeight="1">
      <c r="A23" s="975" t="s">
        <v>283</v>
      </c>
      <c r="B23" s="1184" t="s">
        <v>238</v>
      </c>
      <c r="C23" s="976">
        <v>600</v>
      </c>
      <c r="D23" s="942">
        <f>(C23*3.785)*(0.001)</f>
        <v>2.2709999999999999</v>
      </c>
      <c r="E23" s="716" t="s">
        <v>486</v>
      </c>
      <c r="F23" s="971" t="str">
        <f>IF('Washer Titrations'!F5="","",'Washer Titrations'!F5)</f>
        <v/>
      </c>
      <c r="G23" s="729" t="str">
        <f t="shared" ref="G23:G24" si="48">IF(F23="","0.0%",VLOOKUP(F23,$B$46:$E$59,4,FALSE))</f>
        <v>0.0%</v>
      </c>
      <c r="H23" s="944" t="str">
        <f>'1st Shift BFp'!N66</f>
        <v/>
      </c>
      <c r="I23" s="730"/>
      <c r="J23" s="730"/>
      <c r="K23" s="719">
        <f>SUM('Washer Titrations'!H5,'Washer Titrations'!S5,'Washer Titrations'!AD5)</f>
        <v>0</v>
      </c>
      <c r="L23" s="719" t="str">
        <f t="shared" ref="L23:L24" si="49">IF(K23="","",IF(K23=0,"",K23/3.785))</f>
        <v/>
      </c>
      <c r="M23" s="720"/>
      <c r="N23" s="729" t="str">
        <f>'Washer Titrations'!J5</f>
        <v/>
      </c>
      <c r="O23" s="975" t="str">
        <f t="shared" ref="O23:Q24" si="50">A23</f>
        <v>CASWB-61</v>
      </c>
      <c r="P23" s="715" t="str">
        <f t="shared" si="50"/>
        <v>G-2200TU</v>
      </c>
      <c r="Q23" s="715">
        <f t="shared" si="50"/>
        <v>600</v>
      </c>
      <c r="R23" s="942">
        <f>(Q23*3.785)*(0.001)</f>
        <v>2.2709999999999999</v>
      </c>
      <c r="S23" s="716" t="str">
        <f>E23</f>
        <v>0.8-1.5%</v>
      </c>
      <c r="T23" s="971" t="str">
        <f>IF('Washer Titrations'!AM5="","",'Washer Titrations'!AM5)</f>
        <v/>
      </c>
      <c r="U23" s="729" t="str">
        <f>IF(T23="","0.0%",VLOOKUP(T23,$B$46:$E$59,4,FALSE))</f>
        <v>0.0%</v>
      </c>
      <c r="V23" s="944" t="str">
        <f>'1st Shift BFp'!AC66</f>
        <v/>
      </c>
      <c r="W23" s="730"/>
      <c r="X23" s="730"/>
      <c r="Y23" s="719">
        <f>SUM('Washer Titrations'!AO5,'Washer Titrations'!AZ5,'Washer Titrations'!BK5)</f>
        <v>0</v>
      </c>
      <c r="Z23" s="719" t="str">
        <f t="shared" ref="Z23:Z24" si="51">IF(Y23="","",IF(Y23=0,"",Y23/3.785))</f>
        <v/>
      </c>
      <c r="AA23" s="720"/>
      <c r="AB23" s="729" t="str">
        <f>'Washer Titrations'!AQ5</f>
        <v/>
      </c>
      <c r="AC23" s="975" t="str">
        <f t="shared" ref="AC23:AE24" si="52">O23</f>
        <v>CASWB-61</v>
      </c>
      <c r="AD23" s="715" t="str">
        <f t="shared" si="52"/>
        <v>G-2200TU</v>
      </c>
      <c r="AE23" s="715">
        <f t="shared" si="52"/>
        <v>600</v>
      </c>
      <c r="AF23" s="942">
        <f>(AE23*3.785)*(0.001)</f>
        <v>2.2709999999999999</v>
      </c>
      <c r="AG23" s="716" t="str">
        <f>S23</f>
        <v>0.8-1.5%</v>
      </c>
      <c r="AH23" s="971" t="str">
        <f>IF('Washer Titrations'!BT5="","",'Washer Titrations'!BT5)</f>
        <v/>
      </c>
      <c r="AI23" s="729" t="str">
        <f>IF(AH23="","0.0%",VLOOKUP(AH23,$B$46:$E$59,4,FALSE))</f>
        <v>0.0%</v>
      </c>
      <c r="AJ23" s="944" t="str">
        <f>'1st Shift BFp'!AR66</f>
        <v/>
      </c>
      <c r="AK23" s="730"/>
      <c r="AL23" s="730"/>
      <c r="AM23" s="719">
        <f>SUM('Washer Titrations'!BV5,'Washer Titrations'!CG5,'Washer Titrations'!CR5)</f>
        <v>0</v>
      </c>
      <c r="AN23" s="945" t="str">
        <f t="shared" ref="AN23:AN24" si="53">IF(AM23="","",IF(AM23=0,"",AM23/3.785))</f>
        <v/>
      </c>
      <c r="AO23" s="1022"/>
      <c r="AP23" s="746" t="str">
        <f>'Washer Titrations'!BX5</f>
        <v/>
      </c>
      <c r="AQ23" s="975" t="str">
        <f t="shared" ref="AQ23:AS24" si="54">AC23</f>
        <v>CASWB-61</v>
      </c>
      <c r="AR23" s="715" t="str">
        <f t="shared" si="54"/>
        <v>G-2200TU</v>
      </c>
      <c r="AS23" s="715">
        <f t="shared" si="54"/>
        <v>600</v>
      </c>
      <c r="AT23" s="942">
        <f>(AS23*3.785)*(0.001)</f>
        <v>2.2709999999999999</v>
      </c>
      <c r="AU23" s="716" t="str">
        <f>AG23</f>
        <v>0.8-1.5%</v>
      </c>
      <c r="AV23" s="971" t="str">
        <f>IF('Washer Titrations'!DA5="","",'Washer Titrations'!DA5)</f>
        <v/>
      </c>
      <c r="AW23" s="729" t="str">
        <f>IF(AV23="","0.0%",VLOOKUP(AV23,$B$46:$E$59,4,FALSE))</f>
        <v>0.0%</v>
      </c>
      <c r="AX23" s="944" t="str">
        <f>'1st Shift BFp'!BG66</f>
        <v/>
      </c>
      <c r="AY23" s="730"/>
      <c r="AZ23" s="730"/>
      <c r="BA23" s="719">
        <f>SUM('Washer Titrations'!DC5,'Washer Titrations'!DN5,'Washer Titrations'!DY5)</f>
        <v>0</v>
      </c>
      <c r="BB23" s="945" t="str">
        <f t="shared" ref="BB23:BB24" si="55">IF(BA23="","",IF(BA23=0,"",BA23/3.785))</f>
        <v/>
      </c>
      <c r="BC23" s="1022"/>
      <c r="BD23" s="746" t="str">
        <f>'Washer Titrations'!DE5</f>
        <v/>
      </c>
      <c r="BE23" s="975" t="str">
        <f t="shared" ref="BE23:BG24" si="56">AQ23</f>
        <v>CASWB-61</v>
      </c>
      <c r="BF23" s="715" t="str">
        <f t="shared" si="56"/>
        <v>G-2200TU</v>
      </c>
      <c r="BG23" s="715">
        <f t="shared" si="56"/>
        <v>600</v>
      </c>
      <c r="BH23" s="942">
        <f>(BG23*3.785)*(0.001)</f>
        <v>2.2709999999999999</v>
      </c>
      <c r="BI23" s="716" t="str">
        <f>AU23</f>
        <v>0.8-1.5%</v>
      </c>
      <c r="BJ23" s="971" t="str">
        <f>IF('Washer Titrations'!EH5="","",'Washer Titrations'!EH5)</f>
        <v/>
      </c>
      <c r="BK23" s="729" t="str">
        <f>IF(BJ23="","0.0%",VLOOKUP(BJ23,$B$46:$E$59,4,FALSE))</f>
        <v>0.0%</v>
      </c>
      <c r="BL23" s="944" t="str">
        <f>'1st Shift BFp'!BV66</f>
        <v/>
      </c>
      <c r="BM23" s="730"/>
      <c r="BN23" s="730"/>
      <c r="BO23" s="719">
        <f>SUM('Washer Titrations'!EJ7,'Washer Titrations'!EU7,'Washer Titrations'!FF7)</f>
        <v>0</v>
      </c>
      <c r="BP23" s="945" t="str">
        <f t="shared" ref="BP23:BP24" si="57">IF(BO23="","",IF(BO23=0,"",BO23/3.785))</f>
        <v/>
      </c>
      <c r="BQ23" s="1022"/>
      <c r="BR23" s="732" t="str">
        <f>'Washer Titrations'!EL5</f>
        <v/>
      </c>
      <c r="BS23" s="731">
        <f t="shared" ref="BS23:BS24" si="58">SUM(L23,Z23,AN23,BB23,BP23)</f>
        <v>0</v>
      </c>
    </row>
    <row r="24" spans="1:71" ht="17.45" customHeight="1">
      <c r="A24" s="379" t="s">
        <v>285</v>
      </c>
      <c r="B24" s="103" t="s">
        <v>238</v>
      </c>
      <c r="C24" s="380">
        <v>600</v>
      </c>
      <c r="D24" s="932">
        <f>(C24*3.785)*(0.001)</f>
        <v>2.2709999999999999</v>
      </c>
      <c r="E24" s="734" t="s">
        <v>486</v>
      </c>
      <c r="F24" s="933" t="str">
        <f>IF('Washer Titrations'!Q21="","",'Washer Titrations'!Q21)</f>
        <v/>
      </c>
      <c r="G24" s="90" t="str">
        <f t="shared" si="48"/>
        <v>0.0%</v>
      </c>
      <c r="H24" s="934" t="str">
        <f>'2nd Shift BFp'!N75</f>
        <v/>
      </c>
      <c r="I24" s="24"/>
      <c r="J24" s="24"/>
      <c r="K24" s="403">
        <f>SUM('Washer Titrations'!H21,'Washer Titrations'!S21,'Washer Titrations'!AD21)</f>
        <v>0</v>
      </c>
      <c r="L24" s="403" t="str">
        <f t="shared" si="49"/>
        <v/>
      </c>
      <c r="M24" s="741"/>
      <c r="N24" s="90" t="str">
        <f>'Washer Titrations'!U21</f>
        <v/>
      </c>
      <c r="O24" s="28" t="str">
        <f t="shared" si="50"/>
        <v>CASWB-62</v>
      </c>
      <c r="P24" s="26" t="str">
        <f t="shared" si="50"/>
        <v>G-2200TU</v>
      </c>
      <c r="Q24" s="26">
        <f t="shared" si="50"/>
        <v>600</v>
      </c>
      <c r="R24" s="932">
        <f>(Q24*3.785)*(0.001)</f>
        <v>2.2709999999999999</v>
      </c>
      <c r="S24" s="734" t="str">
        <f>E24</f>
        <v>0.8-1.5%</v>
      </c>
      <c r="T24" s="933" t="str">
        <f>IF('Washer Titrations'!AX21="","",'Washer Titrations'!AX24)</f>
        <v/>
      </c>
      <c r="U24" s="90" t="str">
        <f>IF(T24="","0.0%",VLOOKUP(T24,$B$46:$E$59,4,FALSE))</f>
        <v>0.0%</v>
      </c>
      <c r="V24" s="934" t="str">
        <f>'2nd Shift BFp'!AC75</f>
        <v/>
      </c>
      <c r="W24" s="24"/>
      <c r="X24" s="24"/>
      <c r="Y24" s="403">
        <f>SUM('Washer Titrations'!AO21,'Washer Titrations'!AZ21,'Washer Titrations'!BK21)</f>
        <v>0</v>
      </c>
      <c r="Z24" s="403" t="str">
        <f t="shared" si="51"/>
        <v/>
      </c>
      <c r="AA24" s="741"/>
      <c r="AB24" s="90" t="str">
        <f>'Washer Titrations'!BB21</f>
        <v/>
      </c>
      <c r="AC24" s="28" t="str">
        <f t="shared" si="52"/>
        <v>CASWB-62</v>
      </c>
      <c r="AD24" s="26" t="str">
        <f t="shared" si="52"/>
        <v>G-2200TU</v>
      </c>
      <c r="AE24" s="26">
        <f t="shared" si="52"/>
        <v>600</v>
      </c>
      <c r="AF24" s="932">
        <f>(AE24*3.785)*(0.001)</f>
        <v>2.2709999999999999</v>
      </c>
      <c r="AG24" s="734" t="str">
        <f>S24</f>
        <v>0.8-1.5%</v>
      </c>
      <c r="AH24" s="933" t="str">
        <f>IF('Washer Titrations'!CE21="","",'Washer Titrations'!CE21)</f>
        <v/>
      </c>
      <c r="AI24" s="90" t="str">
        <f>IF(AH24="","0.0%",VLOOKUP(AH24,$B$46:$E$59,4,FALSE))</f>
        <v>0.0%</v>
      </c>
      <c r="AJ24" s="934" t="str">
        <f>'2nd Shift BFp'!AR75</f>
        <v/>
      </c>
      <c r="AK24" s="24"/>
      <c r="AL24" s="24"/>
      <c r="AM24" s="403">
        <f>SUM('Washer Titrations'!BV21,'Washer Titrations'!CG21,'Washer Titrations'!CR21)</f>
        <v>0</v>
      </c>
      <c r="AN24" s="935" t="str">
        <f t="shared" si="53"/>
        <v/>
      </c>
      <c r="AO24" s="741"/>
      <c r="AP24" s="744" t="str">
        <f>'Washer Titrations'!CI21</f>
        <v/>
      </c>
      <c r="AQ24" s="28" t="str">
        <f t="shared" si="54"/>
        <v>CASWB-62</v>
      </c>
      <c r="AR24" s="26" t="str">
        <f t="shared" si="54"/>
        <v>G-2200TU</v>
      </c>
      <c r="AS24" s="26">
        <f t="shared" si="54"/>
        <v>600</v>
      </c>
      <c r="AT24" s="932">
        <f>(AS24*3.785)*(0.001)</f>
        <v>2.2709999999999999</v>
      </c>
      <c r="AU24" s="734" t="str">
        <f>AG24</f>
        <v>0.8-1.5%</v>
      </c>
      <c r="AV24" s="933" t="str">
        <f>IF('Washer Titrations'!DL21="","",'Washer Titrations'!DL21)</f>
        <v/>
      </c>
      <c r="AW24" s="90" t="str">
        <f>IF(AV24="","0.0%",VLOOKUP(AV24,$B$46:$E$59,4,FALSE))</f>
        <v>0.0%</v>
      </c>
      <c r="AX24" s="934" t="str">
        <f>'2nd Shift BFp'!BG75</f>
        <v/>
      </c>
      <c r="AY24" s="24"/>
      <c r="AZ24" s="24"/>
      <c r="BA24" s="403">
        <f>SUM('Washer Titrations'!DC21,'Washer Titrations'!DN21,'Washer Titrations'!DY21)</f>
        <v>0</v>
      </c>
      <c r="BB24" s="935" t="str">
        <f t="shared" si="55"/>
        <v/>
      </c>
      <c r="BC24" s="741"/>
      <c r="BD24" s="90" t="str">
        <f>'Washer Titrations'!DP21</f>
        <v/>
      </c>
      <c r="BE24" s="28" t="str">
        <f t="shared" si="56"/>
        <v>CASWB-62</v>
      </c>
      <c r="BF24" s="26" t="str">
        <f t="shared" si="56"/>
        <v>G-2200TU</v>
      </c>
      <c r="BG24" s="26">
        <f t="shared" si="56"/>
        <v>600</v>
      </c>
      <c r="BH24" s="932">
        <f>(BG24*3.785)*(0.001)</f>
        <v>2.2709999999999999</v>
      </c>
      <c r="BI24" s="734" t="str">
        <f>AU24</f>
        <v>0.8-1.5%</v>
      </c>
      <c r="BJ24" s="933" t="str">
        <f>IF('Washer Titrations'!ES21="","",'Washer Titrations'!ES21)</f>
        <v/>
      </c>
      <c r="BK24" s="90" t="str">
        <f>IF(BJ24="","0.0%",VLOOKUP(BJ24,$B$46:$E$59,4,FALSE))</f>
        <v>0.0%</v>
      </c>
      <c r="BL24" s="934" t="str">
        <f>'2nd Shift BFp'!BV75</f>
        <v/>
      </c>
      <c r="BM24" s="24"/>
      <c r="BN24" s="24"/>
      <c r="BO24" s="403">
        <f>SUM('Washer Titrations'!EJ24,'Washer Titrations'!EU24,'Washer Titrations'!FF24)</f>
        <v>0</v>
      </c>
      <c r="BP24" s="935" t="str">
        <f t="shared" si="57"/>
        <v/>
      </c>
      <c r="BQ24" s="741"/>
      <c r="BR24" s="90" t="str">
        <f>'Washer Titrations'!EW21</f>
        <v/>
      </c>
      <c r="BS24" s="740">
        <f t="shared" si="58"/>
        <v>0</v>
      </c>
    </row>
    <row r="25" spans="1:71" ht="15.75" thickBot="1"/>
    <row r="26" spans="1:71" ht="32.25" thickBot="1">
      <c r="A26" s="1285" t="s">
        <v>287</v>
      </c>
      <c r="B26" s="1283"/>
      <c r="C26" s="1283"/>
      <c r="D26" s="1283"/>
      <c r="E26" s="1283"/>
      <c r="F26" s="1283"/>
      <c r="G26" s="1283"/>
      <c r="H26" s="1283"/>
      <c r="I26" s="1283"/>
      <c r="J26" s="1283"/>
      <c r="K26" s="1283"/>
      <c r="L26" s="1283"/>
      <c r="M26" s="1284"/>
      <c r="N26" s="23">
        <f>H$1</f>
        <v>46300</v>
      </c>
      <c r="O26" s="1285" t="str">
        <f>A26</f>
        <v>MANUAL CASE</v>
      </c>
      <c r="P26" s="1283"/>
      <c r="Q26" s="1283"/>
      <c r="R26" s="1283"/>
      <c r="S26" s="1283"/>
      <c r="T26" s="1283"/>
      <c r="U26" s="1283"/>
      <c r="V26" s="1283"/>
      <c r="W26" s="1283"/>
      <c r="X26" s="1283"/>
      <c r="Y26" s="1283"/>
      <c r="Z26" s="1283"/>
      <c r="AA26" s="1284"/>
      <c r="AB26" s="23">
        <f>V$1</f>
        <v>46307</v>
      </c>
      <c r="AC26" s="1285" t="str">
        <f>A26</f>
        <v>MANUAL CASE</v>
      </c>
      <c r="AD26" s="1283"/>
      <c r="AE26" s="1283"/>
      <c r="AF26" s="1283"/>
      <c r="AG26" s="1283"/>
      <c r="AH26" s="1283"/>
      <c r="AI26" s="1283"/>
      <c r="AJ26" s="1283"/>
      <c r="AK26" s="1283"/>
      <c r="AL26" s="1283"/>
      <c r="AM26" s="1283"/>
      <c r="AN26" s="1283"/>
      <c r="AO26" s="1284"/>
      <c r="AP26" s="23">
        <f>AJ$1</f>
        <v>46314</v>
      </c>
      <c r="AQ26" s="1285" t="str">
        <f>A26</f>
        <v>MANUAL CASE</v>
      </c>
      <c r="AR26" s="1283"/>
      <c r="AS26" s="1283"/>
      <c r="AT26" s="1283"/>
      <c r="AU26" s="1283"/>
      <c r="AV26" s="1283"/>
      <c r="AW26" s="1283"/>
      <c r="AX26" s="1283"/>
      <c r="AY26" s="1283"/>
      <c r="AZ26" s="1283"/>
      <c r="BA26" s="1283"/>
      <c r="BB26" s="1283"/>
      <c r="BC26" s="1284"/>
      <c r="BD26" s="23">
        <f>AX$1</f>
        <v>46321</v>
      </c>
      <c r="BE26" s="1285" t="str">
        <f>A26</f>
        <v>MANUAL CASE</v>
      </c>
      <c r="BF26" s="1283"/>
      <c r="BG26" s="1283"/>
      <c r="BH26" s="1283"/>
      <c r="BI26" s="1283"/>
      <c r="BJ26" s="1283"/>
      <c r="BK26" s="1283"/>
      <c r="BL26" s="1283"/>
      <c r="BM26" s="1283"/>
      <c r="BN26" s="1283"/>
      <c r="BO26" s="1283"/>
      <c r="BP26" s="1283"/>
      <c r="BQ26" s="1284"/>
      <c r="BR26" s="23">
        <f>BL$1</f>
        <v>46328</v>
      </c>
      <c r="BS26" s="128" t="s">
        <v>320</v>
      </c>
    </row>
    <row r="27" spans="1:71" ht="47.25">
      <c r="A27" s="76" t="s">
        <v>32</v>
      </c>
      <c r="B27" s="77" t="s">
        <v>35</v>
      </c>
      <c r="C27" s="78" t="s">
        <v>321</v>
      </c>
      <c r="D27" s="78" t="s">
        <v>483</v>
      </c>
      <c r="E27" s="78" t="s">
        <v>322</v>
      </c>
      <c r="F27" s="79" t="s">
        <v>484</v>
      </c>
      <c r="G27" s="79" t="s">
        <v>324</v>
      </c>
      <c r="H27" s="79" t="s">
        <v>472</v>
      </c>
      <c r="I27" s="78" t="s">
        <v>325</v>
      </c>
      <c r="J27" s="78" t="s">
        <v>326</v>
      </c>
      <c r="K27" s="122" t="s">
        <v>327</v>
      </c>
      <c r="L27" s="122" t="s">
        <v>328</v>
      </c>
      <c r="M27" s="99" t="s">
        <v>3</v>
      </c>
      <c r="N27" s="80" t="s">
        <v>329</v>
      </c>
      <c r="O27" s="76" t="s">
        <v>32</v>
      </c>
      <c r="P27" s="77" t="s">
        <v>35</v>
      </c>
      <c r="Q27" s="78" t="s">
        <v>321</v>
      </c>
      <c r="R27" s="78" t="s">
        <v>483</v>
      </c>
      <c r="S27" s="78" t="s">
        <v>322</v>
      </c>
      <c r="T27" s="79" t="s">
        <v>484</v>
      </c>
      <c r="U27" s="79" t="s">
        <v>324</v>
      </c>
      <c r="V27" s="79" t="s">
        <v>472</v>
      </c>
      <c r="W27" s="78" t="s">
        <v>325</v>
      </c>
      <c r="X27" s="78" t="s">
        <v>326</v>
      </c>
      <c r="Y27" s="122" t="s">
        <v>327</v>
      </c>
      <c r="Z27" s="122" t="s">
        <v>328</v>
      </c>
      <c r="AA27" s="99" t="s">
        <v>3</v>
      </c>
      <c r="AB27" s="80" t="s">
        <v>329</v>
      </c>
      <c r="AC27" s="76" t="s">
        <v>32</v>
      </c>
      <c r="AD27" s="77" t="s">
        <v>35</v>
      </c>
      <c r="AE27" s="78" t="s">
        <v>321</v>
      </c>
      <c r="AF27" s="78" t="s">
        <v>483</v>
      </c>
      <c r="AG27" s="78" t="s">
        <v>322</v>
      </c>
      <c r="AH27" s="79" t="s">
        <v>484</v>
      </c>
      <c r="AI27" s="79" t="s">
        <v>324</v>
      </c>
      <c r="AJ27" s="79" t="s">
        <v>472</v>
      </c>
      <c r="AK27" s="78" t="s">
        <v>325</v>
      </c>
      <c r="AL27" s="78" t="s">
        <v>326</v>
      </c>
      <c r="AM27" s="122" t="s">
        <v>327</v>
      </c>
      <c r="AN27" s="122" t="s">
        <v>328</v>
      </c>
      <c r="AO27" s="99" t="s">
        <v>3</v>
      </c>
      <c r="AP27" s="80" t="s">
        <v>329</v>
      </c>
      <c r="AQ27" s="76" t="s">
        <v>32</v>
      </c>
      <c r="AR27" s="77" t="s">
        <v>35</v>
      </c>
      <c r="AS27" s="78" t="s">
        <v>321</v>
      </c>
      <c r="AT27" s="78" t="s">
        <v>483</v>
      </c>
      <c r="AU27" s="78" t="s">
        <v>322</v>
      </c>
      <c r="AV27" s="79" t="s">
        <v>484</v>
      </c>
      <c r="AW27" s="79" t="s">
        <v>324</v>
      </c>
      <c r="AX27" s="79" t="s">
        <v>472</v>
      </c>
      <c r="AY27" s="78" t="s">
        <v>325</v>
      </c>
      <c r="AZ27" s="78" t="s">
        <v>326</v>
      </c>
      <c r="BA27" s="122" t="s">
        <v>327</v>
      </c>
      <c r="BB27" s="122" t="s">
        <v>328</v>
      </c>
      <c r="BC27" s="99" t="s">
        <v>3</v>
      </c>
      <c r="BD27" s="80" t="s">
        <v>329</v>
      </c>
      <c r="BE27" s="76" t="s">
        <v>32</v>
      </c>
      <c r="BF27" s="77" t="s">
        <v>35</v>
      </c>
      <c r="BG27" s="78" t="s">
        <v>321</v>
      </c>
      <c r="BH27" s="78" t="s">
        <v>483</v>
      </c>
      <c r="BI27" s="78" t="s">
        <v>322</v>
      </c>
      <c r="BJ27" s="79" t="s">
        <v>484</v>
      </c>
      <c r="BK27" s="79" t="s">
        <v>324</v>
      </c>
      <c r="BL27" s="79" t="s">
        <v>472</v>
      </c>
      <c r="BM27" s="78" t="s">
        <v>325</v>
      </c>
      <c r="BN27" s="78" t="s">
        <v>326</v>
      </c>
      <c r="BO27" s="122" t="s">
        <v>327</v>
      </c>
      <c r="BP27" s="122" t="s">
        <v>328</v>
      </c>
      <c r="BQ27" s="99" t="s">
        <v>3</v>
      </c>
      <c r="BR27" s="80" t="s">
        <v>329</v>
      </c>
      <c r="BS27" s="130" t="s">
        <v>485</v>
      </c>
    </row>
    <row r="28" spans="1:71" ht="17.45" customHeight="1">
      <c r="A28" s="975" t="s">
        <v>295</v>
      </c>
      <c r="B28" s="1185" t="s">
        <v>238</v>
      </c>
      <c r="C28" s="976">
        <v>450</v>
      </c>
      <c r="D28" s="942">
        <f>(C28*3.785)*(0.001)</f>
        <v>1.7032499999999999</v>
      </c>
      <c r="E28" s="716" t="s">
        <v>486</v>
      </c>
      <c r="F28" s="971" t="str">
        <f>IF('Washer Titrations'!F6="","",'Washer Titrations'!F6)</f>
        <v/>
      </c>
      <c r="G28" s="729" t="str">
        <f>IF(F28="","0.0%",VLOOKUP(F28,$B$46:$E$59,4,FALSE))</f>
        <v>0.0%</v>
      </c>
      <c r="H28" s="944" t="str">
        <f>'1st Shift BFp'!N77</f>
        <v/>
      </c>
      <c r="I28" s="730"/>
      <c r="J28" s="730"/>
      <c r="K28" s="719">
        <f>SUM('Washer Titrations'!H6,'Washer Titrations'!S6,'Washer Titrations'!AD6)</f>
        <v>0</v>
      </c>
      <c r="L28" s="719" t="str">
        <f t="shared" ref="L28" si="59">IF(K28="","",IF(K28=0,"",K28/3.785))</f>
        <v/>
      </c>
      <c r="M28" s="720"/>
      <c r="N28" s="729" t="str">
        <f>'Washer Titrations'!J6</f>
        <v/>
      </c>
      <c r="O28" s="975" t="str">
        <f>A28</f>
        <v>MANWB-62</v>
      </c>
      <c r="P28" s="715" t="str">
        <f>B28</f>
        <v>G-2200TU</v>
      </c>
      <c r="Q28" s="715">
        <f>C28</f>
        <v>450</v>
      </c>
      <c r="R28" s="942">
        <f>(Q28*3.785)*(0.001)</f>
        <v>1.7032499999999999</v>
      </c>
      <c r="S28" s="716" t="str">
        <f>E28</f>
        <v>0.8-1.5%</v>
      </c>
      <c r="T28" s="971" t="str">
        <f>IF('Washer Titrations'!AM6="","",'Washer Titrations'!AM6)</f>
        <v/>
      </c>
      <c r="U28" s="729" t="str">
        <f>IF(T28="","0.0%",VLOOKUP(T28,$B$46:$E$59,4,FALSE))</f>
        <v>0.0%</v>
      </c>
      <c r="V28" s="944" t="str">
        <f>'1st Shift BFp'!AC77</f>
        <v/>
      </c>
      <c r="W28" s="730"/>
      <c r="X28" s="730"/>
      <c r="Y28" s="719">
        <f>SUM('Washer Titrations'!AO6,'Washer Titrations'!AZ6,'Washer Titrations'!BK6)</f>
        <v>0</v>
      </c>
      <c r="Z28" s="719" t="str">
        <f>IF(Y28="","",IF(Y28=0,"",Y28/3.785))</f>
        <v/>
      </c>
      <c r="AA28" s="720"/>
      <c r="AB28" s="729" t="str">
        <f>'Washer Titrations'!AQ6</f>
        <v/>
      </c>
      <c r="AC28" s="975" t="str">
        <f>O28</f>
        <v>MANWB-62</v>
      </c>
      <c r="AD28" s="715" t="str">
        <f>P28</f>
        <v>G-2200TU</v>
      </c>
      <c r="AE28" s="715">
        <f>Q28</f>
        <v>450</v>
      </c>
      <c r="AF28" s="942">
        <f>(AE28*3.785)*(0.001)</f>
        <v>1.7032499999999999</v>
      </c>
      <c r="AG28" s="716" t="str">
        <f>S28</f>
        <v>0.8-1.5%</v>
      </c>
      <c r="AH28" s="971" t="str">
        <f>IF('Washer Titrations'!BT6="","",'Washer Titrations'!BT6)</f>
        <v/>
      </c>
      <c r="AI28" s="729" t="str">
        <f>IF(AH28="","0.0%",VLOOKUP(AH28,$B$46:$E$59,4,FALSE))</f>
        <v>0.0%</v>
      </c>
      <c r="AJ28" s="944" t="str">
        <f>'1st Shift BFp'!AR77</f>
        <v/>
      </c>
      <c r="AK28" s="730"/>
      <c r="AL28" s="730"/>
      <c r="AM28" s="719">
        <f>SUM('Washer Titrations'!BV6,'Washer Titrations'!CG6,'Washer Titrations'!CR6)</f>
        <v>0</v>
      </c>
      <c r="AN28" s="945" t="str">
        <f t="shared" ref="AN28" si="60">IF(AM28="","",IF(AM28=0,"",AM28/3.785))</f>
        <v/>
      </c>
      <c r="AO28" s="1022"/>
      <c r="AP28" s="746" t="str">
        <f>'Washer Titrations'!BX6</f>
        <v/>
      </c>
      <c r="AQ28" s="975" t="str">
        <f>AC28</f>
        <v>MANWB-62</v>
      </c>
      <c r="AR28" s="715" t="str">
        <f>AD28</f>
        <v>G-2200TU</v>
      </c>
      <c r="AS28" s="715">
        <f>AE28</f>
        <v>450</v>
      </c>
      <c r="AT28" s="942">
        <f>(AS28*3.785)*(0.001)</f>
        <v>1.7032499999999999</v>
      </c>
      <c r="AU28" s="716" t="str">
        <f>AG28</f>
        <v>0.8-1.5%</v>
      </c>
      <c r="AV28" s="971" t="str">
        <f>IF('Washer Titrations'!DA6="","",'Washer Titrations'!DA6)</f>
        <v/>
      </c>
      <c r="AW28" s="729" t="str">
        <f>IF(AV28="","0.0%",VLOOKUP(AV28,$B$46:$E$59,4,FALSE))</f>
        <v>0.0%</v>
      </c>
      <c r="AX28" s="944" t="str">
        <f>'1st Shift BFp'!BG77</f>
        <v/>
      </c>
      <c r="AY28" s="730"/>
      <c r="AZ28" s="730"/>
      <c r="BA28" s="719">
        <f>SUM('Washer Titrations'!DC6,'Washer Titrations'!DN6,'Washer Titrations'!DY6)</f>
        <v>0</v>
      </c>
      <c r="BB28" s="945" t="str">
        <f t="shared" ref="BB28" si="61">IF(BA28="","",IF(BA28=0,"",BA28/3.785))</f>
        <v/>
      </c>
      <c r="BC28" s="1022"/>
      <c r="BD28" s="746" t="str">
        <f>'Washer Titrations'!DE6</f>
        <v/>
      </c>
      <c r="BE28" s="975" t="str">
        <f>AQ28</f>
        <v>MANWB-62</v>
      </c>
      <c r="BF28" s="715" t="str">
        <f>AR28</f>
        <v>G-2200TU</v>
      </c>
      <c r="BG28" s="715">
        <f>AS28</f>
        <v>450</v>
      </c>
      <c r="BH28" s="942">
        <f>(BG28*3.785)*(0.001)</f>
        <v>1.7032499999999999</v>
      </c>
      <c r="BI28" s="716" t="str">
        <f>AU28</f>
        <v>0.8-1.5%</v>
      </c>
      <c r="BJ28" s="971" t="str">
        <f>IF('Washer Titrations'!EH6="","",'Washer Titrations'!EH6)</f>
        <v/>
      </c>
      <c r="BK28" s="729" t="e">
        <f>BJ28*0.3064%</f>
        <v>#VALUE!</v>
      </c>
      <c r="BL28" s="944" t="str">
        <f>'1st Shift BFp'!BV77</f>
        <v/>
      </c>
      <c r="BM28" s="730"/>
      <c r="BN28" s="730"/>
      <c r="BO28" s="719">
        <f>SUM('Washer Titrations'!EJ8,'Washer Titrations'!EU8,'Washer Titrations'!FF8)</f>
        <v>0</v>
      </c>
      <c r="BP28" s="945" t="str">
        <f t="shared" ref="BP28" si="62">IF(BO28="","",IF(BO28=0,"",BO28/3.785))</f>
        <v/>
      </c>
      <c r="BQ28" s="1022"/>
      <c r="BR28" s="732" t="str">
        <f>'Washer Titrations'!EL6</f>
        <v/>
      </c>
      <c r="BS28" s="731">
        <f>SUM(L28,Z28,AN28,BB28,BP28)</f>
        <v>0</v>
      </c>
    </row>
    <row r="29" spans="1:71" ht="15.75" thickBot="1">
      <c r="G29" s="365"/>
    </row>
    <row r="30" spans="1:71" ht="32.25" thickBot="1">
      <c r="A30" s="1315" t="s">
        <v>467</v>
      </c>
      <c r="B30" s="1316"/>
      <c r="C30" s="1316"/>
      <c r="D30" s="1316"/>
      <c r="E30" s="1316"/>
      <c r="F30" s="1316"/>
      <c r="G30" s="1316"/>
      <c r="H30" s="1316"/>
      <c r="I30" s="1316"/>
      <c r="J30" s="1316"/>
      <c r="K30" s="1316"/>
      <c r="L30" s="1316"/>
      <c r="M30" s="1317"/>
      <c r="N30" s="773">
        <f>H$1</f>
        <v>46300</v>
      </c>
      <c r="O30" s="1315" t="str">
        <f>A30</f>
        <v>ASSEMBLY</v>
      </c>
      <c r="P30" s="1316"/>
      <c r="Q30" s="1316"/>
      <c r="R30" s="1316"/>
      <c r="S30" s="1316"/>
      <c r="T30" s="1316"/>
      <c r="U30" s="1316"/>
      <c r="V30" s="1316"/>
      <c r="W30" s="1316"/>
      <c r="X30" s="1316"/>
      <c r="Y30" s="1316"/>
      <c r="Z30" s="1316"/>
      <c r="AA30" s="1317"/>
      <c r="AB30" s="773">
        <f>V$1</f>
        <v>46307</v>
      </c>
      <c r="AC30" s="1315" t="str">
        <f>A30</f>
        <v>ASSEMBLY</v>
      </c>
      <c r="AD30" s="1316"/>
      <c r="AE30" s="1316"/>
      <c r="AF30" s="1316"/>
      <c r="AG30" s="1316"/>
      <c r="AH30" s="1316"/>
      <c r="AI30" s="1316"/>
      <c r="AJ30" s="1316"/>
      <c r="AK30" s="1316"/>
      <c r="AL30" s="1316"/>
      <c r="AM30" s="1316"/>
      <c r="AN30" s="1316"/>
      <c r="AO30" s="1317"/>
      <c r="AP30" s="773">
        <f>AJ$1</f>
        <v>46314</v>
      </c>
      <c r="AQ30" s="1285" t="str">
        <f>A30</f>
        <v>ASSEMBLY</v>
      </c>
      <c r="AR30" s="1283"/>
      <c r="AS30" s="1283"/>
      <c r="AT30" s="1283"/>
      <c r="AU30" s="1283"/>
      <c r="AV30" s="1283"/>
      <c r="AW30" s="1283"/>
      <c r="AX30" s="1283"/>
      <c r="AY30" s="1283"/>
      <c r="AZ30" s="1283"/>
      <c r="BA30" s="1283"/>
      <c r="BB30" s="1283"/>
      <c r="BC30" s="1284"/>
      <c r="BD30" s="23">
        <f>AX$1</f>
        <v>46321</v>
      </c>
      <c r="BE30" s="1285" t="str">
        <f>A30</f>
        <v>ASSEMBLY</v>
      </c>
      <c r="BF30" s="1283"/>
      <c r="BG30" s="1283"/>
      <c r="BH30" s="1283"/>
      <c r="BI30" s="1283"/>
      <c r="BJ30" s="1283"/>
      <c r="BK30" s="1283"/>
      <c r="BL30" s="1283"/>
      <c r="BM30" s="1283"/>
      <c r="BN30" s="1283"/>
      <c r="BO30" s="1283"/>
      <c r="BP30" s="1283"/>
      <c r="BQ30" s="1284"/>
      <c r="BR30" s="23">
        <f>BL$1</f>
        <v>46328</v>
      </c>
      <c r="BS30" s="128" t="s">
        <v>320</v>
      </c>
    </row>
    <row r="31" spans="1:71" ht="48" thickBot="1">
      <c r="A31" s="1193" t="s">
        <v>32</v>
      </c>
      <c r="B31" s="404" t="s">
        <v>35</v>
      </c>
      <c r="C31" s="571" t="s">
        <v>321</v>
      </c>
      <c r="D31" s="571" t="s">
        <v>483</v>
      </c>
      <c r="E31" s="571" t="s">
        <v>322</v>
      </c>
      <c r="F31" s="572" t="s">
        <v>484</v>
      </c>
      <c r="G31" s="572" t="s">
        <v>324</v>
      </c>
      <c r="H31" s="572" t="s">
        <v>472</v>
      </c>
      <c r="I31" s="571" t="s">
        <v>325</v>
      </c>
      <c r="J31" s="571" t="s">
        <v>326</v>
      </c>
      <c r="K31" s="571" t="s">
        <v>327</v>
      </c>
      <c r="L31" s="571" t="s">
        <v>328</v>
      </c>
      <c r="M31" s="404" t="s">
        <v>3</v>
      </c>
      <c r="N31" s="922" t="s">
        <v>329</v>
      </c>
      <c r="O31" s="1193" t="s">
        <v>32</v>
      </c>
      <c r="P31" s="404" t="s">
        <v>35</v>
      </c>
      <c r="Q31" s="571" t="s">
        <v>321</v>
      </c>
      <c r="R31" s="571" t="s">
        <v>483</v>
      </c>
      <c r="S31" s="571" t="s">
        <v>322</v>
      </c>
      <c r="T31" s="572" t="s">
        <v>484</v>
      </c>
      <c r="U31" s="572" t="s">
        <v>324</v>
      </c>
      <c r="V31" s="572" t="s">
        <v>472</v>
      </c>
      <c r="W31" s="571" t="s">
        <v>325</v>
      </c>
      <c r="X31" s="571" t="s">
        <v>326</v>
      </c>
      <c r="Y31" s="571" t="s">
        <v>327</v>
      </c>
      <c r="Z31" s="571" t="s">
        <v>328</v>
      </c>
      <c r="AA31" s="404" t="s">
        <v>3</v>
      </c>
      <c r="AB31" s="922" t="s">
        <v>329</v>
      </c>
      <c r="AC31" s="1193" t="s">
        <v>32</v>
      </c>
      <c r="AD31" s="404" t="s">
        <v>35</v>
      </c>
      <c r="AE31" s="571" t="s">
        <v>321</v>
      </c>
      <c r="AF31" s="571" t="s">
        <v>483</v>
      </c>
      <c r="AG31" s="571" t="s">
        <v>322</v>
      </c>
      <c r="AH31" s="572" t="s">
        <v>484</v>
      </c>
      <c r="AI31" s="572" t="s">
        <v>324</v>
      </c>
      <c r="AJ31" s="572" t="s">
        <v>472</v>
      </c>
      <c r="AK31" s="571" t="s">
        <v>325</v>
      </c>
      <c r="AL31" s="571" t="s">
        <v>326</v>
      </c>
      <c r="AM31" s="571" t="s">
        <v>327</v>
      </c>
      <c r="AN31" s="571" t="s">
        <v>328</v>
      </c>
      <c r="AO31" s="404" t="s">
        <v>3</v>
      </c>
      <c r="AP31" s="1194" t="s">
        <v>329</v>
      </c>
      <c r="AQ31" s="771" t="s">
        <v>32</v>
      </c>
      <c r="AR31" s="77" t="s">
        <v>35</v>
      </c>
      <c r="AS31" s="78" t="s">
        <v>321</v>
      </c>
      <c r="AT31" s="78" t="s">
        <v>483</v>
      </c>
      <c r="AU31" s="78" t="s">
        <v>322</v>
      </c>
      <c r="AV31" s="79" t="s">
        <v>484</v>
      </c>
      <c r="AW31" s="79" t="s">
        <v>324</v>
      </c>
      <c r="AX31" s="79" t="s">
        <v>472</v>
      </c>
      <c r="AY31" s="78" t="s">
        <v>325</v>
      </c>
      <c r="AZ31" s="78" t="s">
        <v>326</v>
      </c>
      <c r="BA31" s="122" t="s">
        <v>327</v>
      </c>
      <c r="BB31" s="122" t="s">
        <v>328</v>
      </c>
      <c r="BC31" s="99" t="s">
        <v>3</v>
      </c>
      <c r="BD31" s="80" t="s">
        <v>329</v>
      </c>
      <c r="BE31" s="76" t="s">
        <v>32</v>
      </c>
      <c r="BF31" s="77" t="s">
        <v>35</v>
      </c>
      <c r="BG31" s="78" t="s">
        <v>321</v>
      </c>
      <c r="BH31" s="78" t="s">
        <v>483</v>
      </c>
      <c r="BI31" s="78" t="s">
        <v>322</v>
      </c>
      <c r="BJ31" s="79" t="s">
        <v>484</v>
      </c>
      <c r="BK31" s="79" t="s">
        <v>324</v>
      </c>
      <c r="BL31" s="79" t="s">
        <v>472</v>
      </c>
      <c r="BM31" s="78" t="s">
        <v>325</v>
      </c>
      <c r="BN31" s="78" t="s">
        <v>326</v>
      </c>
      <c r="BO31" s="122" t="s">
        <v>327</v>
      </c>
      <c r="BP31" s="122" t="s">
        <v>328</v>
      </c>
      <c r="BQ31" s="99" t="s">
        <v>3</v>
      </c>
      <c r="BR31" s="80" t="s">
        <v>329</v>
      </c>
      <c r="BS31" s="130" t="s">
        <v>485</v>
      </c>
    </row>
    <row r="32" spans="1:71" ht="17.45" customHeight="1">
      <c r="A32" s="1188" t="s">
        <v>298</v>
      </c>
      <c r="B32" s="723" t="s">
        <v>238</v>
      </c>
      <c r="C32" s="1189">
        <v>860</v>
      </c>
      <c r="D32" s="1190">
        <f>(C32*3.785)*(0.001)</f>
        <v>3.2551000000000001</v>
      </c>
      <c r="E32" s="724" t="s">
        <v>486</v>
      </c>
      <c r="F32" s="971" t="str">
        <f>IF('Washer Titrations'!F9="","",'Washer Titrations'!F9)</f>
        <v/>
      </c>
      <c r="G32" s="1038" t="str">
        <f>IF(F32="","0.0%",VLOOKUP(F32,$B$46:$E$59,4,FALSE))</f>
        <v>0.0%</v>
      </c>
      <c r="H32" s="944" t="str">
        <f>'1st Shift BFp'!N81</f>
        <v/>
      </c>
      <c r="I32" s="725"/>
      <c r="J32" s="725"/>
      <c r="K32" s="719">
        <f>SUM('Washer Titrations'!H9,'Washer Titrations'!S9,'Washer Titrations'!AD9)</f>
        <v>0</v>
      </c>
      <c r="L32" s="719" t="str">
        <f t="shared" ref="L32:L38" si="63">IF(K32="","",IF(K32=0,"",K32/3.785))</f>
        <v/>
      </c>
      <c r="M32" s="720"/>
      <c r="N32" s="729" t="str">
        <f>'Washer Titrations'!J9</f>
        <v/>
      </c>
      <c r="O32" s="1195" t="str">
        <f>$A32</f>
        <v>CSAWB-65</v>
      </c>
      <c r="P32" s="1195" t="str">
        <f>$B32</f>
        <v>G-2200TU</v>
      </c>
      <c r="Q32" s="1224">
        <f>$C32</f>
        <v>860</v>
      </c>
      <c r="R32" s="1190">
        <f>$D32</f>
        <v>3.2551000000000001</v>
      </c>
      <c r="S32" s="1195" t="str">
        <f>$E32</f>
        <v>0.8-1.5%</v>
      </c>
      <c r="T32" s="971" t="str">
        <f>IF('Washer Titrations'!AM9="","",'Washer Titrations'!AM9)</f>
        <v/>
      </c>
      <c r="U32" s="729" t="str">
        <f>IF(T32="","0.0%",VLOOKUP(T32,$B$46:$E$59,4,FALSE))</f>
        <v>0.0%</v>
      </c>
      <c r="V32" s="944" t="str">
        <f>'1st Shift BFp'!AC81</f>
        <v/>
      </c>
      <c r="W32" s="725"/>
      <c r="X32" s="725"/>
      <c r="Y32" s="719">
        <f>SUM('Washer Titrations'!AO9,'Washer Titrations'!AZ9,'Washer Titrations'!BK9)</f>
        <v>0</v>
      </c>
      <c r="Z32" s="719" t="str">
        <f t="shared" ref="Z32:Z37" si="64">IF(Y32="","",IF(Y32=0,"",Y32/3.785))</f>
        <v/>
      </c>
      <c r="AA32" s="720"/>
      <c r="AB32" s="729" t="str">
        <f>'Washer Titrations'!AQ9</f>
        <v/>
      </c>
      <c r="AC32" s="1195" t="str">
        <f>$A32</f>
        <v>CSAWB-65</v>
      </c>
      <c r="AD32" s="1195" t="str">
        <f>$B32</f>
        <v>G-2200TU</v>
      </c>
      <c r="AE32" s="1224">
        <f>$C32</f>
        <v>860</v>
      </c>
      <c r="AF32" s="1190">
        <f>$D32</f>
        <v>3.2551000000000001</v>
      </c>
      <c r="AG32" s="1195" t="str">
        <f>$E32</f>
        <v>0.8-1.5%</v>
      </c>
      <c r="AH32" s="971" t="str">
        <f>IF('Washer Titrations'!BT9="","",'Washer Titrations'!BT9)</f>
        <v/>
      </c>
      <c r="AI32" s="729" t="str">
        <f>IF(AH32="","0.0%",VLOOKUP(AH32,$B$46:$E$59,4,FALSE))</f>
        <v>0.0%</v>
      </c>
      <c r="AJ32" s="944" t="str">
        <f>'1st Shift BFp'!AR81</f>
        <v/>
      </c>
      <c r="AK32" s="725"/>
      <c r="AL32" s="725"/>
      <c r="AM32" s="1191">
        <f>SUM('Washer Titrations'!BV9,'Washer Titrations'!CG9,'Washer Titrations'!CR9)</f>
        <v>0</v>
      </c>
      <c r="AN32" s="1041" t="str">
        <f t="shared" ref="AN32:AN38" si="65">IF(AM32="","",IF(AM32=0,"",AM32/3.785))</f>
        <v/>
      </c>
      <c r="AO32" s="1022"/>
      <c r="AP32" s="1192" t="str">
        <f>'Washer Titrations'!BX9</f>
        <v/>
      </c>
      <c r="AQ32" s="1195" t="str">
        <f>$A32</f>
        <v>CSAWB-65</v>
      </c>
      <c r="AR32" s="1195" t="str">
        <f>$B32</f>
        <v>G-2200TU</v>
      </c>
      <c r="AS32" s="1224">
        <f>$C32</f>
        <v>860</v>
      </c>
      <c r="AT32" s="1190">
        <f>$D32</f>
        <v>3.2551000000000001</v>
      </c>
      <c r="AU32" s="1195" t="str">
        <f>$E32</f>
        <v>0.8-1.5%</v>
      </c>
      <c r="AV32" s="971" t="str">
        <f>IF('Washer Titrations'!DA9="","",'Washer Titrations'!DA9)</f>
        <v/>
      </c>
      <c r="AW32" s="729" t="str">
        <f>IF(AV32="","0.0%",VLOOKUP(AV32,$B$46:$E$59,4,FALSE))</f>
        <v>0.0%</v>
      </c>
      <c r="AX32" s="944" t="str">
        <f>'1st Shift BFp'!BG81</f>
        <v/>
      </c>
      <c r="AY32" s="730"/>
      <c r="AZ32" s="730"/>
      <c r="BA32" s="719">
        <f>SUM('Washer Titrations'!DC9,'Washer Titrations'!DN9,'Washer Titrations'!DY9)</f>
        <v>0</v>
      </c>
      <c r="BB32" s="945" t="str">
        <f t="shared" ref="BB32:BB38" si="66">IF(BA32="","",IF(BA32=0,"",BA32/3.785))</f>
        <v/>
      </c>
      <c r="BC32" s="1022"/>
      <c r="BD32" s="746" t="str">
        <f>'Washer Titrations'!DE9</f>
        <v/>
      </c>
      <c r="BE32" s="1195" t="str">
        <f>$A32</f>
        <v>CSAWB-65</v>
      </c>
      <c r="BF32" s="1195" t="str">
        <f>$B32</f>
        <v>G-2200TU</v>
      </c>
      <c r="BG32" s="1224">
        <f>$C32</f>
        <v>860</v>
      </c>
      <c r="BH32" s="1190">
        <f>$D32</f>
        <v>3.2551000000000001</v>
      </c>
      <c r="BI32" s="1195" t="str">
        <f>$E32</f>
        <v>0.8-1.5%</v>
      </c>
      <c r="BJ32" s="971" t="str">
        <f>IF('Washer Titrations'!EH9="","",'Washer Titrations'!EH9)</f>
        <v/>
      </c>
      <c r="BK32" s="729" t="str">
        <f>IF(BJ32="","0.0%",VLOOKUP(BJ32,$B$46:$E$59,4,FALSE))</f>
        <v>0.0%</v>
      </c>
      <c r="BL32" s="944" t="str">
        <f>'1st Shift BFp'!BV81</f>
        <v/>
      </c>
      <c r="BM32" s="730"/>
      <c r="BN32" s="730"/>
      <c r="BO32" s="719">
        <f>SUM('Washer Titrations'!EJ9,'Washer Titrations'!EU9,'Washer Titrations'!FF9)</f>
        <v>0</v>
      </c>
      <c r="BP32" s="945" t="str">
        <f t="shared" ref="BP32:BP38" si="67">IF(BO32="","",IF(BO32=0,"",BO32/3.785))</f>
        <v/>
      </c>
      <c r="BQ32" s="1022"/>
      <c r="BR32" s="732" t="str">
        <f>'Washer Titrations'!EL9</f>
        <v/>
      </c>
      <c r="BS32" s="731">
        <f t="shared" ref="BS32:BS38" si="68">SUM(L32,Z32,AN32,BB32,BP32)</f>
        <v>0</v>
      </c>
    </row>
    <row r="33" spans="1:71" ht="17.45" customHeight="1">
      <c r="A33" s="1187" t="s">
        <v>300</v>
      </c>
      <c r="B33" s="26" t="s">
        <v>238</v>
      </c>
      <c r="C33" s="380">
        <v>860</v>
      </c>
      <c r="D33" s="932">
        <f t="shared" ref="D33:D38" si="69">(C33*3.785)*(0.001)</f>
        <v>3.2551000000000001</v>
      </c>
      <c r="E33" s="734" t="s">
        <v>486</v>
      </c>
      <c r="F33" s="933" t="str">
        <f>IF('Washer Titrations'!Q25="","",'Washer Titrations'!Q25)</f>
        <v/>
      </c>
      <c r="G33" s="90" t="str">
        <f t="shared" ref="G33:G38" si="70">IF(F33="","0.0%",VLOOKUP(F33,$B$46:$E$59,4,FALSE))</f>
        <v>0.0%</v>
      </c>
      <c r="H33" s="934" t="str">
        <f>'2nd Shift BFp'!N79</f>
        <v/>
      </c>
      <c r="I33" s="24"/>
      <c r="J33" s="24"/>
      <c r="K33" s="403">
        <f>SUM('Washer Titrations'!H25,'Washer Titrations'!S25,'Washer Titrations'!AD25)</f>
        <v>0</v>
      </c>
      <c r="L33" s="403" t="str">
        <f t="shared" si="63"/>
        <v/>
      </c>
      <c r="M33" s="741"/>
      <c r="N33" s="90" t="str">
        <f>'Washer Titrations'!U25</f>
        <v/>
      </c>
      <c r="O33" s="379" t="str">
        <f t="shared" ref="O33:O38" si="71">$A33</f>
        <v>CSAWB-63</v>
      </c>
      <c r="P33" s="26" t="str">
        <f t="shared" ref="P33:P38" si="72">$B33</f>
        <v>G-2200TU</v>
      </c>
      <c r="Q33" s="26">
        <f t="shared" ref="Q33:Q38" si="73">$C33</f>
        <v>860</v>
      </c>
      <c r="R33" s="932">
        <f t="shared" ref="R33:R38" si="74">$D33</f>
        <v>3.2551000000000001</v>
      </c>
      <c r="S33" s="734" t="str">
        <f t="shared" ref="S33:S38" si="75">$E33</f>
        <v>0.8-1.5%</v>
      </c>
      <c r="T33" s="933" t="str">
        <f>IF('Washer Titrations'!AX25="","",'Washer Titrations'!AX25)</f>
        <v/>
      </c>
      <c r="U33" s="90" t="str">
        <f>IF(T33="","0.0%",VLOOKUP(T33,$B$46:$E$59,4,FALSE))</f>
        <v>0.0%</v>
      </c>
      <c r="V33" s="934" t="str">
        <f>'2nd Shift BFp'!AC79</f>
        <v/>
      </c>
      <c r="W33" s="24"/>
      <c r="X33" s="24"/>
      <c r="Y33" s="403">
        <f>SUM('Washer Titrations'!AO25,'Washer Titrations'!AZ25,'Washer Titrations'!BK25)</f>
        <v>0</v>
      </c>
      <c r="Z33" s="403" t="str">
        <f t="shared" si="64"/>
        <v/>
      </c>
      <c r="AA33" s="741"/>
      <c r="AB33" s="90" t="str">
        <f>'Washer Titrations'!BB25</f>
        <v/>
      </c>
      <c r="AC33" s="379" t="str">
        <f t="shared" ref="AC33:AC38" si="76">$A33</f>
        <v>CSAWB-63</v>
      </c>
      <c r="AD33" s="26" t="str">
        <f t="shared" ref="AD33:AD38" si="77">$B33</f>
        <v>G-2200TU</v>
      </c>
      <c r="AE33" s="26">
        <f t="shared" ref="AE33:AE38" si="78">$C33</f>
        <v>860</v>
      </c>
      <c r="AF33" s="932">
        <f t="shared" ref="AF33:AF38" si="79">$D33</f>
        <v>3.2551000000000001</v>
      </c>
      <c r="AG33" s="734" t="str">
        <f t="shared" ref="AG33:AG38" si="80">$E33</f>
        <v>0.8-1.5%</v>
      </c>
      <c r="AH33" s="933" t="str">
        <f>IF('Washer Titrations'!CE25="","",'Washer Titrations'!CE25)</f>
        <v/>
      </c>
      <c r="AI33" s="90" t="str">
        <f>IF(AH33="","0.0%",VLOOKUP(AH33,$B$46:$E$59,4,FALSE))</f>
        <v>0.0%</v>
      </c>
      <c r="AJ33" s="934" t="str">
        <f>'2nd Shift BFp'!AR79</f>
        <v/>
      </c>
      <c r="AK33" s="24"/>
      <c r="AL33" s="24"/>
      <c r="AM33" s="992">
        <f>SUM('Washer Titrations'!BV25,'Washer Titrations'!CG25,'Washer Titrations'!CR25)</f>
        <v>0</v>
      </c>
      <c r="AN33" s="740" t="str">
        <f t="shared" si="65"/>
        <v/>
      </c>
      <c r="AO33" s="741"/>
      <c r="AP33" s="744" t="str">
        <f>'Washer Titrations'!CI25</f>
        <v/>
      </c>
      <c r="AQ33" s="379" t="str">
        <f t="shared" ref="AQ33:AQ38" si="81">$A33</f>
        <v>CSAWB-63</v>
      </c>
      <c r="AR33" s="26" t="str">
        <f t="shared" ref="AR33:AR38" si="82">$B33</f>
        <v>G-2200TU</v>
      </c>
      <c r="AS33" s="26">
        <f t="shared" ref="AS33:AS38" si="83">$C33</f>
        <v>860</v>
      </c>
      <c r="AT33" s="932">
        <f t="shared" ref="AT33:AT38" si="84">$D33</f>
        <v>3.2551000000000001</v>
      </c>
      <c r="AU33" s="734" t="str">
        <f t="shared" ref="AU33:AU38" si="85">$E33</f>
        <v>0.8-1.5%</v>
      </c>
      <c r="AV33" s="933" t="str">
        <f>IF('Washer Titrations'!DL25="","",'Washer Titrations'!DL25)</f>
        <v/>
      </c>
      <c r="AW33" s="90" t="str">
        <f>IF(AV33="","0.0%",VLOOKUP(AV33,$B$46:$E$59,4,FALSE))</f>
        <v>0.0%</v>
      </c>
      <c r="AX33" s="934" t="str">
        <f>'2nd Shift BFp'!BG79</f>
        <v/>
      </c>
      <c r="AY33" s="24"/>
      <c r="AZ33" s="24"/>
      <c r="BA33" s="403">
        <f>SUM('Washer Titrations'!DC25,'Washer Titrations'!DN25,'Washer Titrations'!DY25)</f>
        <v>0</v>
      </c>
      <c r="BB33" s="935" t="str">
        <f t="shared" si="66"/>
        <v/>
      </c>
      <c r="BC33" s="741"/>
      <c r="BD33" s="90" t="str">
        <f>'Washer Titrations'!DP25</f>
        <v/>
      </c>
      <c r="BE33" s="379" t="str">
        <f t="shared" ref="BE33:BE38" si="86">$A33</f>
        <v>CSAWB-63</v>
      </c>
      <c r="BF33" s="26" t="str">
        <f t="shared" ref="BF33:BF38" si="87">$B33</f>
        <v>G-2200TU</v>
      </c>
      <c r="BG33" s="26">
        <f t="shared" ref="BG33:BG38" si="88">$C33</f>
        <v>860</v>
      </c>
      <c r="BH33" s="932">
        <f t="shared" ref="BH33:BH38" si="89">$D33</f>
        <v>3.2551000000000001</v>
      </c>
      <c r="BI33" s="734" t="str">
        <f t="shared" ref="BI33:BI38" si="90">$E33</f>
        <v>0.8-1.5%</v>
      </c>
      <c r="BJ33" s="933" t="str">
        <f>IF('Washer Titrations'!ES25="","",'Washer Titrations'!ES25)</f>
        <v/>
      </c>
      <c r="BK33" s="90" t="str">
        <f>IF(BJ33="","0.0%",VLOOKUP(BJ33,$B$46:$E$59,4,FALSE))</f>
        <v>0.0%</v>
      </c>
      <c r="BL33" s="934" t="str">
        <f>'2nd Shift BFp'!BV79</f>
        <v/>
      </c>
      <c r="BM33" s="24"/>
      <c r="BN33" s="24"/>
      <c r="BO33" s="403">
        <f>SUM('Washer Titrations'!EJ25,'Washer Titrations'!EU25,'Washer Titrations'!FF25)</f>
        <v>0</v>
      </c>
      <c r="BP33" s="935" t="str">
        <f t="shared" si="67"/>
        <v/>
      </c>
      <c r="BQ33" s="741"/>
      <c r="BR33" s="90" t="str">
        <f>'Washer Titrations'!EW25</f>
        <v/>
      </c>
      <c r="BS33" s="740">
        <f t="shared" si="68"/>
        <v>0</v>
      </c>
    </row>
    <row r="34" spans="1:71" ht="17.45" customHeight="1">
      <c r="A34" s="1186" t="s">
        <v>302</v>
      </c>
      <c r="B34" s="715" t="s">
        <v>238</v>
      </c>
      <c r="C34" s="976">
        <v>692</v>
      </c>
      <c r="D34" s="942">
        <f t="shared" si="69"/>
        <v>2.6192200000000003</v>
      </c>
      <c r="E34" s="716" t="s">
        <v>486</v>
      </c>
      <c r="F34" s="971" t="str">
        <f>IF('Washer Titrations'!F10="","",'Washer Titrations'!F10)</f>
        <v/>
      </c>
      <c r="G34" s="729" t="str">
        <f t="shared" si="70"/>
        <v>0.0%</v>
      </c>
      <c r="H34" s="944" t="str">
        <f>'1st Shift BFp'!N82</f>
        <v/>
      </c>
      <c r="I34" s="730"/>
      <c r="J34" s="730"/>
      <c r="K34" s="719">
        <f>SUM('Washer Titrations'!H10,'Washer Titrations'!S10,'Washer Titrations'!AD10)</f>
        <v>0</v>
      </c>
      <c r="L34" s="719" t="str">
        <f t="shared" si="63"/>
        <v/>
      </c>
      <c r="M34" s="720"/>
      <c r="N34" s="729" t="str">
        <f>'Washer Titrations'!J10</f>
        <v/>
      </c>
      <c r="O34" s="975" t="str">
        <f t="shared" si="71"/>
        <v>DSAWB-69</v>
      </c>
      <c r="P34" s="715" t="str">
        <f t="shared" si="72"/>
        <v>G-2200TU</v>
      </c>
      <c r="Q34" s="715">
        <f t="shared" si="73"/>
        <v>692</v>
      </c>
      <c r="R34" s="942">
        <f t="shared" si="74"/>
        <v>2.6192200000000003</v>
      </c>
      <c r="S34" s="716" t="str">
        <f t="shared" si="75"/>
        <v>0.8-1.5%</v>
      </c>
      <c r="T34" s="971" t="str">
        <f>IF('Washer Titrations'!AM10="","",'Washer Titrations'!AM10)</f>
        <v/>
      </c>
      <c r="U34" s="729" t="str">
        <f>IF(T34="","0.0%",VLOOKUP(T34,$B$46:$E$59,4,FALSE))</f>
        <v>0.0%</v>
      </c>
      <c r="V34" s="944" t="str">
        <f>'1st Shift BFp'!AC82</f>
        <v/>
      </c>
      <c r="W34" s="730"/>
      <c r="X34" s="730"/>
      <c r="Y34" s="719">
        <f>SUM('Washer Titrations'!AO10,'Washer Titrations'!AZ10,'Washer Titrations'!BK10)</f>
        <v>0</v>
      </c>
      <c r="Z34" s="719" t="str">
        <f t="shared" si="64"/>
        <v/>
      </c>
      <c r="AA34" s="720"/>
      <c r="AB34" s="729" t="str">
        <f>'Washer Titrations'!AQ10</f>
        <v/>
      </c>
      <c r="AC34" s="975" t="str">
        <f t="shared" si="76"/>
        <v>DSAWB-69</v>
      </c>
      <c r="AD34" s="715" t="str">
        <f t="shared" si="77"/>
        <v>G-2200TU</v>
      </c>
      <c r="AE34" s="715">
        <f t="shared" si="78"/>
        <v>692</v>
      </c>
      <c r="AF34" s="942">
        <f t="shared" si="79"/>
        <v>2.6192200000000003</v>
      </c>
      <c r="AG34" s="716" t="str">
        <f t="shared" si="80"/>
        <v>0.8-1.5%</v>
      </c>
      <c r="AH34" s="971" t="str">
        <f>IF('Washer Titrations'!BT10="","",'Washer Titrations'!BT10)</f>
        <v/>
      </c>
      <c r="AI34" s="729" t="str">
        <f>IF(AH34="","0.0%",VLOOKUP(AH34,$B$46:$E$59,4,FALSE))</f>
        <v>0.0%</v>
      </c>
      <c r="AJ34" s="944" t="str">
        <f>'1st Shift BFp'!AR82</f>
        <v/>
      </c>
      <c r="AK34" s="730"/>
      <c r="AL34" s="730"/>
      <c r="AM34" s="775">
        <f>SUM('Washer Titrations'!BV10,'Washer Titrations'!CG10,'Washer Titrations'!CR10)</f>
        <v>0</v>
      </c>
      <c r="AN34" s="731" t="str">
        <f t="shared" si="65"/>
        <v/>
      </c>
      <c r="AO34" s="1022"/>
      <c r="AP34" s="746" t="str">
        <f>'Washer Titrations'!BX10</f>
        <v/>
      </c>
      <c r="AQ34" s="975" t="str">
        <f t="shared" si="81"/>
        <v>DSAWB-69</v>
      </c>
      <c r="AR34" s="715" t="str">
        <f t="shared" si="82"/>
        <v>G-2200TU</v>
      </c>
      <c r="AS34" s="715">
        <f t="shared" si="83"/>
        <v>692</v>
      </c>
      <c r="AT34" s="942">
        <f t="shared" si="84"/>
        <v>2.6192200000000003</v>
      </c>
      <c r="AU34" s="716" t="str">
        <f t="shared" si="85"/>
        <v>0.8-1.5%</v>
      </c>
      <c r="AV34" s="971" t="str">
        <f>IF('Washer Titrations'!DA10="","",'Washer Titrations'!DA10)</f>
        <v/>
      </c>
      <c r="AW34" s="729" t="str">
        <f>IF(AV34="","0.0%",VLOOKUP(AV34,$B$46:$E$59,4,FALSE))</f>
        <v>0.0%</v>
      </c>
      <c r="AX34" s="944" t="str">
        <f>'1st Shift BFp'!BG82</f>
        <v/>
      </c>
      <c r="AY34" s="730"/>
      <c r="AZ34" s="730"/>
      <c r="BA34" s="719">
        <f>SUM('Washer Titrations'!DC10,'Washer Titrations'!DN10,'Washer Titrations'!DY10)</f>
        <v>0</v>
      </c>
      <c r="BB34" s="945" t="str">
        <f t="shared" si="66"/>
        <v/>
      </c>
      <c r="BC34" s="1022"/>
      <c r="BD34" s="746" t="str">
        <f>'Washer Titrations'!DE10</f>
        <v/>
      </c>
      <c r="BE34" s="975" t="str">
        <f t="shared" si="86"/>
        <v>DSAWB-69</v>
      </c>
      <c r="BF34" s="715" t="str">
        <f t="shared" si="87"/>
        <v>G-2200TU</v>
      </c>
      <c r="BG34" s="715">
        <f t="shared" si="88"/>
        <v>692</v>
      </c>
      <c r="BH34" s="942">
        <f t="shared" si="89"/>
        <v>2.6192200000000003</v>
      </c>
      <c r="BI34" s="716" t="str">
        <f t="shared" si="90"/>
        <v>0.8-1.5%</v>
      </c>
      <c r="BJ34" s="971" t="str">
        <f>IF('Washer Titrations'!EH10="","",'Washer Titrations'!EH10)</f>
        <v/>
      </c>
      <c r="BK34" s="729" t="str">
        <f>IF(BJ34="","0.0%",VLOOKUP(BJ34,$B$46:$E$59,4,FALSE))</f>
        <v>0.0%</v>
      </c>
      <c r="BL34" s="944" t="str">
        <f>'1st Shift BFp'!BV82</f>
        <v/>
      </c>
      <c r="BM34" s="730"/>
      <c r="BN34" s="730"/>
      <c r="BO34" s="719">
        <f>SUM('Washer Titrations'!EJ10,'Washer Titrations'!EU10,'Washer Titrations'!FF10)</f>
        <v>0</v>
      </c>
      <c r="BP34" s="945" t="str">
        <f t="shared" si="67"/>
        <v/>
      </c>
      <c r="BQ34" s="1022"/>
      <c r="BR34" s="732" t="str">
        <f>'Washer Titrations'!EL10</f>
        <v/>
      </c>
      <c r="BS34" s="731">
        <f t="shared" si="68"/>
        <v>0</v>
      </c>
    </row>
    <row r="35" spans="1:71" ht="17.45" customHeight="1">
      <c r="A35" s="1187" t="s">
        <v>304</v>
      </c>
      <c r="B35" s="26" t="s">
        <v>238</v>
      </c>
      <c r="C35" s="380">
        <v>692</v>
      </c>
      <c r="D35" s="932">
        <f t="shared" si="69"/>
        <v>2.6192200000000003</v>
      </c>
      <c r="E35" s="734" t="s">
        <v>486</v>
      </c>
      <c r="F35" s="933" t="str">
        <f>IF('Washer Titrations'!Q26="","",'Washer Titrations'!Q26)</f>
        <v/>
      </c>
      <c r="G35" s="90" t="str">
        <f t="shared" si="70"/>
        <v>0.0%</v>
      </c>
      <c r="H35" s="934" t="str">
        <f>'2nd Shift BFp'!N80</f>
        <v/>
      </c>
      <c r="I35" s="24"/>
      <c r="J35" s="24"/>
      <c r="K35" s="403">
        <f>SUM('Washer Titrations'!H26,'Washer Titrations'!S26,'Washer Titrations'!AD26)</f>
        <v>0</v>
      </c>
      <c r="L35" s="403" t="str">
        <f t="shared" si="63"/>
        <v/>
      </c>
      <c r="M35" s="741"/>
      <c r="N35" s="90" t="str">
        <f>'Washer Titrations'!U26</f>
        <v/>
      </c>
      <c r="O35" s="379" t="str">
        <f t="shared" si="71"/>
        <v>DSAWB-70</v>
      </c>
      <c r="P35" s="26" t="str">
        <f t="shared" si="72"/>
        <v>G-2200TU</v>
      </c>
      <c r="Q35" s="26">
        <f t="shared" si="73"/>
        <v>692</v>
      </c>
      <c r="R35" s="932">
        <f t="shared" si="74"/>
        <v>2.6192200000000003</v>
      </c>
      <c r="S35" s="734" t="str">
        <f t="shared" si="75"/>
        <v>0.8-1.5%</v>
      </c>
      <c r="T35" s="933" t="str">
        <f>IF('Washer Titrations'!AX26="","",'Washer Titrations'!AX26)</f>
        <v/>
      </c>
      <c r="U35" s="90" t="str">
        <f>IF(T35="","0.0%",VLOOKUP(T35,$B$46:$E$59,4,FALSE))</f>
        <v>0.0%</v>
      </c>
      <c r="V35" s="934" t="str">
        <f>'2nd Shift BFp'!AC80</f>
        <v/>
      </c>
      <c r="W35" s="24"/>
      <c r="X35" s="24"/>
      <c r="Y35" s="403">
        <f>SUM('Washer Titrations'!AO26,'Washer Titrations'!AZ26,'Washer Titrations'!BK26)</f>
        <v>0</v>
      </c>
      <c r="Z35" s="403" t="str">
        <f t="shared" si="64"/>
        <v/>
      </c>
      <c r="AA35" s="741"/>
      <c r="AB35" s="90" t="str">
        <f>'Washer Titrations'!BB26</f>
        <v/>
      </c>
      <c r="AC35" s="379" t="str">
        <f t="shared" si="76"/>
        <v>DSAWB-70</v>
      </c>
      <c r="AD35" s="26" t="str">
        <f t="shared" si="77"/>
        <v>G-2200TU</v>
      </c>
      <c r="AE35" s="26">
        <f t="shared" si="78"/>
        <v>692</v>
      </c>
      <c r="AF35" s="932">
        <f t="shared" si="79"/>
        <v>2.6192200000000003</v>
      </c>
      <c r="AG35" s="734" t="str">
        <f t="shared" si="80"/>
        <v>0.8-1.5%</v>
      </c>
      <c r="AH35" s="933" t="str">
        <f>IF('Washer Titrations'!CE26="","",'Washer Titrations'!CE26)</f>
        <v/>
      </c>
      <c r="AI35" s="90" t="str">
        <f>IF(AH35="","0.0%",VLOOKUP(AH35,$B$46:$E$59,4,FALSE))</f>
        <v>0.0%</v>
      </c>
      <c r="AJ35" s="934" t="str">
        <f>'2nd Shift BFp'!AR80</f>
        <v/>
      </c>
      <c r="AK35" s="24"/>
      <c r="AL35" s="24"/>
      <c r="AM35" s="992">
        <f>SUM('Washer Titrations'!BV26,'Washer Titrations'!CG26,'Washer Titrations'!CR26)</f>
        <v>0</v>
      </c>
      <c r="AN35" s="740" t="str">
        <f t="shared" si="65"/>
        <v/>
      </c>
      <c r="AO35" s="741"/>
      <c r="AP35" s="744" t="str">
        <f>'Washer Titrations'!CI26</f>
        <v/>
      </c>
      <c r="AQ35" s="379" t="str">
        <f t="shared" si="81"/>
        <v>DSAWB-70</v>
      </c>
      <c r="AR35" s="26" t="str">
        <f t="shared" si="82"/>
        <v>G-2200TU</v>
      </c>
      <c r="AS35" s="26">
        <f t="shared" si="83"/>
        <v>692</v>
      </c>
      <c r="AT35" s="932">
        <f t="shared" si="84"/>
        <v>2.6192200000000003</v>
      </c>
      <c r="AU35" s="734" t="str">
        <f t="shared" si="85"/>
        <v>0.8-1.5%</v>
      </c>
      <c r="AV35" s="933" t="str">
        <f>IF('Washer Titrations'!DL26="","",'Washer Titrations'!DL26)</f>
        <v/>
      </c>
      <c r="AW35" s="90" t="str">
        <f>IF(AV35="","0.0%",VLOOKUP(AV35,$B$46:$E$59,4,FALSE))</f>
        <v>0.0%</v>
      </c>
      <c r="AX35" s="934" t="str">
        <f>'2nd Shift BFp'!BG80</f>
        <v/>
      </c>
      <c r="AY35" s="24"/>
      <c r="AZ35" s="24"/>
      <c r="BA35" s="403">
        <f>SUM('Washer Titrations'!DC26,'Washer Titrations'!DN26,'Washer Titrations'!DY26)</f>
        <v>0</v>
      </c>
      <c r="BB35" s="935" t="str">
        <f t="shared" si="66"/>
        <v/>
      </c>
      <c r="BC35" s="741"/>
      <c r="BD35" s="90" t="str">
        <f>'Washer Titrations'!DP26</f>
        <v/>
      </c>
      <c r="BE35" s="379" t="str">
        <f t="shared" si="86"/>
        <v>DSAWB-70</v>
      </c>
      <c r="BF35" s="26" t="str">
        <f t="shared" si="87"/>
        <v>G-2200TU</v>
      </c>
      <c r="BG35" s="26">
        <f t="shared" si="88"/>
        <v>692</v>
      </c>
      <c r="BH35" s="932">
        <f t="shared" si="89"/>
        <v>2.6192200000000003</v>
      </c>
      <c r="BI35" s="734" t="str">
        <f t="shared" si="90"/>
        <v>0.8-1.5%</v>
      </c>
      <c r="BJ35" s="933" t="str">
        <f>IF('Washer Titrations'!ES26="","",'Washer Titrations'!ES26)</f>
        <v/>
      </c>
      <c r="BK35" s="90" t="str">
        <f>IF(BJ35="","0.0%",VLOOKUP(BJ35,$B$46:$E$59,4,FALSE))</f>
        <v>0.0%</v>
      </c>
      <c r="BL35" s="934" t="str">
        <f>'2nd Shift BFp'!BV80</f>
        <v/>
      </c>
      <c r="BM35" s="24"/>
      <c r="BN35" s="24"/>
      <c r="BO35" s="403">
        <f>SUM('Washer Titrations'!EJ26,'Washer Titrations'!EU26,'Washer Titrations'!FF26)</f>
        <v>0</v>
      </c>
      <c r="BP35" s="935" t="str">
        <f t="shared" si="67"/>
        <v/>
      </c>
      <c r="BQ35" s="741"/>
      <c r="BR35" s="90" t="str">
        <f>'Washer Titrations'!EW26</f>
        <v/>
      </c>
      <c r="BS35" s="740">
        <f t="shared" si="68"/>
        <v>0</v>
      </c>
    </row>
    <row r="36" spans="1:71" ht="17.45" customHeight="1">
      <c r="A36" s="1186" t="s">
        <v>306</v>
      </c>
      <c r="B36" s="715" t="s">
        <v>238</v>
      </c>
      <c r="C36" s="976">
        <v>692</v>
      </c>
      <c r="D36" s="942">
        <f t="shared" si="69"/>
        <v>2.6192200000000003</v>
      </c>
      <c r="E36" s="716" t="s">
        <v>486</v>
      </c>
      <c r="F36" s="971" t="str">
        <f>IF('Washer Titrations'!F11="","",'Washer Titrations'!F11)</f>
        <v/>
      </c>
      <c r="G36" s="729" t="str">
        <f t="shared" si="70"/>
        <v>0.0%</v>
      </c>
      <c r="H36" s="944" t="str">
        <f>'1st Shift BFp'!N83</f>
        <v/>
      </c>
      <c r="I36" s="730"/>
      <c r="J36" s="730"/>
      <c r="K36" s="719">
        <f>SUM('Washer Titrations'!H11,'Washer Titrations'!S11,'Washer Titrations'!AD11)</f>
        <v>0</v>
      </c>
      <c r="L36" s="719" t="str">
        <f t="shared" si="63"/>
        <v/>
      </c>
      <c r="M36" s="720"/>
      <c r="N36" s="729" t="str">
        <f>'Washer Titrations'!J11</f>
        <v/>
      </c>
      <c r="O36" s="975" t="str">
        <f t="shared" si="71"/>
        <v>DSAWB-73</v>
      </c>
      <c r="P36" s="715" t="str">
        <f t="shared" si="72"/>
        <v>G-2200TU</v>
      </c>
      <c r="Q36" s="715">
        <f t="shared" si="73"/>
        <v>692</v>
      </c>
      <c r="R36" s="942">
        <f t="shared" si="74"/>
        <v>2.6192200000000003</v>
      </c>
      <c r="S36" s="716" t="str">
        <f t="shared" si="75"/>
        <v>0.8-1.5%</v>
      </c>
      <c r="T36" s="971" t="str">
        <f>IF('Washer Titrations'!AM11="","",'Washer Titrations'!AM11)</f>
        <v/>
      </c>
      <c r="U36" s="729" t="str">
        <f t="shared" ref="U36:U37" si="91">IF(T36="","0.0%",VLOOKUP(T36,$B$46:$E$59,4,FALSE))</f>
        <v>0.0%</v>
      </c>
      <c r="V36" s="944" t="str">
        <f>'1st Shift BFp'!AC83</f>
        <v/>
      </c>
      <c r="W36" s="730"/>
      <c r="X36" s="730"/>
      <c r="Y36" s="719">
        <f>SUM('Washer Titrations'!AO11,'Washer Titrations'!AZ11,'Washer Titrations'!BK11)</f>
        <v>0</v>
      </c>
      <c r="Z36" s="719" t="str">
        <f t="shared" si="64"/>
        <v/>
      </c>
      <c r="AA36" s="720"/>
      <c r="AB36" s="729" t="str">
        <f>'Washer Titrations'!AQ11</f>
        <v/>
      </c>
      <c r="AC36" s="975" t="str">
        <f t="shared" si="76"/>
        <v>DSAWB-73</v>
      </c>
      <c r="AD36" s="715" t="str">
        <f t="shared" si="77"/>
        <v>G-2200TU</v>
      </c>
      <c r="AE36" s="715">
        <f t="shared" si="78"/>
        <v>692</v>
      </c>
      <c r="AF36" s="942">
        <f t="shared" si="79"/>
        <v>2.6192200000000003</v>
      </c>
      <c r="AG36" s="716" t="str">
        <f t="shared" si="80"/>
        <v>0.8-1.5%</v>
      </c>
      <c r="AH36" s="971" t="str">
        <f>IF('Washer Titrations'!BT11="","",'Washer Titrations'!BT11)</f>
        <v/>
      </c>
      <c r="AI36" s="729" t="str">
        <f t="shared" ref="AI36:AI37" si="92">IF(AH36="","0.0%",VLOOKUP(AH36,$B$46:$E$59,4,FALSE))</f>
        <v>0.0%</v>
      </c>
      <c r="AJ36" s="944" t="str">
        <f>'1st Shift BFp'!AR83</f>
        <v/>
      </c>
      <c r="AK36" s="730"/>
      <c r="AL36" s="730"/>
      <c r="AM36" s="775">
        <f>SUM('Washer Titrations'!BV11,'Washer Titrations'!CG11,'Washer Titrations'!CR11)</f>
        <v>0</v>
      </c>
      <c r="AN36" s="731" t="str">
        <f t="shared" si="65"/>
        <v/>
      </c>
      <c r="AO36" s="1022"/>
      <c r="AP36" s="746" t="str">
        <f>'Washer Titrations'!BX11</f>
        <v/>
      </c>
      <c r="AQ36" s="975" t="str">
        <f t="shared" si="81"/>
        <v>DSAWB-73</v>
      </c>
      <c r="AR36" s="715" t="str">
        <f t="shared" si="82"/>
        <v>G-2200TU</v>
      </c>
      <c r="AS36" s="715">
        <f t="shared" si="83"/>
        <v>692</v>
      </c>
      <c r="AT36" s="942">
        <f t="shared" si="84"/>
        <v>2.6192200000000003</v>
      </c>
      <c r="AU36" s="716" t="str">
        <f t="shared" si="85"/>
        <v>0.8-1.5%</v>
      </c>
      <c r="AV36" s="971" t="str">
        <f>IF('Washer Titrations'!DA11="","",'Washer Titrations'!DA11)</f>
        <v/>
      </c>
      <c r="AW36" s="729" t="str">
        <f t="shared" ref="AW36:AW37" si="93">IF(AV36="","0.0%",VLOOKUP(AV36,$B$46:$E$59,4,FALSE))</f>
        <v>0.0%</v>
      </c>
      <c r="AX36" s="944" t="str">
        <f>'1st Shift BFp'!BG83</f>
        <v/>
      </c>
      <c r="AY36" s="730"/>
      <c r="AZ36" s="730"/>
      <c r="BA36" s="719">
        <f>SUM('Washer Titrations'!DC11,'Washer Titrations'!DN11,'Washer Titrations'!DY11)</f>
        <v>0</v>
      </c>
      <c r="BB36" s="945" t="str">
        <f t="shared" si="66"/>
        <v/>
      </c>
      <c r="BC36" s="1022"/>
      <c r="BD36" s="746" t="str">
        <f>'Washer Titrations'!DE11</f>
        <v/>
      </c>
      <c r="BE36" s="975" t="str">
        <f t="shared" si="86"/>
        <v>DSAWB-73</v>
      </c>
      <c r="BF36" s="715" t="str">
        <f t="shared" si="87"/>
        <v>G-2200TU</v>
      </c>
      <c r="BG36" s="715">
        <f t="shared" si="88"/>
        <v>692</v>
      </c>
      <c r="BH36" s="942">
        <f t="shared" si="89"/>
        <v>2.6192200000000003</v>
      </c>
      <c r="BI36" s="716" t="str">
        <f t="shared" si="90"/>
        <v>0.8-1.5%</v>
      </c>
      <c r="BJ36" s="971" t="str">
        <f>IF('Washer Titrations'!EH11="","",'Washer Titrations'!EH11)</f>
        <v/>
      </c>
      <c r="BK36" s="729" t="str">
        <f t="shared" ref="BK36:BK37" si="94">IF(BJ36="","0.0%",VLOOKUP(BJ36,$B$46:$E$59,4,FALSE))</f>
        <v>0.0%</v>
      </c>
      <c r="BL36" s="944" t="str">
        <f>'1st Shift BFp'!BV83</f>
        <v/>
      </c>
      <c r="BM36" s="730"/>
      <c r="BN36" s="730"/>
      <c r="BO36" s="719">
        <f>SUM('Washer Titrations'!EJ11,'Washer Titrations'!EU11,'Washer Titrations'!FF11)</f>
        <v>0</v>
      </c>
      <c r="BP36" s="945" t="str">
        <f t="shared" si="67"/>
        <v/>
      </c>
      <c r="BQ36" s="1022"/>
      <c r="BR36" s="732" t="str">
        <f>'Washer Titrations'!EL11</f>
        <v/>
      </c>
      <c r="BS36" s="731">
        <f t="shared" si="68"/>
        <v>0</v>
      </c>
    </row>
    <row r="37" spans="1:71" ht="17.45" customHeight="1">
      <c r="A37" s="1186" t="s">
        <v>308</v>
      </c>
      <c r="B37" s="715" t="s">
        <v>238</v>
      </c>
      <c r="C37" s="976">
        <v>1000</v>
      </c>
      <c r="D37" s="942">
        <f t="shared" si="69"/>
        <v>3.7850000000000001</v>
      </c>
      <c r="E37" s="716" t="s">
        <v>486</v>
      </c>
      <c r="F37" s="971" t="str">
        <f>IF('Washer Titrations'!F12="","",'Washer Titrations'!F12)</f>
        <v/>
      </c>
      <c r="G37" s="729" t="str">
        <f t="shared" si="70"/>
        <v>0.0%</v>
      </c>
      <c r="H37" s="944" t="str">
        <f>'1st Shift BFp'!N84</f>
        <v/>
      </c>
      <c r="I37" s="730"/>
      <c r="J37" s="730"/>
      <c r="K37" s="719">
        <f>SUM('Washer Titrations'!H12,'Washer Titrations'!S12,'Washer Titrations'!AD12)</f>
        <v>0</v>
      </c>
      <c r="L37" s="719" t="str">
        <f t="shared" si="63"/>
        <v/>
      </c>
      <c r="M37" s="720"/>
      <c r="N37" s="729" t="str">
        <f>'Washer Titrations'!J12</f>
        <v/>
      </c>
      <c r="O37" s="722" t="str">
        <f t="shared" si="71"/>
        <v>GKAWB-71</v>
      </c>
      <c r="P37" s="715" t="str">
        <f t="shared" si="72"/>
        <v>G-2200TU</v>
      </c>
      <c r="Q37" s="715">
        <f t="shared" si="73"/>
        <v>1000</v>
      </c>
      <c r="R37" s="942">
        <f t="shared" si="74"/>
        <v>3.7850000000000001</v>
      </c>
      <c r="S37" s="716" t="str">
        <f t="shared" si="75"/>
        <v>0.8-1.5%</v>
      </c>
      <c r="T37" s="971" t="str">
        <f>IF('Washer Titrations'!AM12="","",'Washer Titrations'!AM12)</f>
        <v/>
      </c>
      <c r="U37" s="729" t="str">
        <f t="shared" si="91"/>
        <v>0.0%</v>
      </c>
      <c r="V37" s="944" t="str">
        <f>'1st Shift BFp'!AC84</f>
        <v/>
      </c>
      <c r="W37" s="730"/>
      <c r="X37" s="730"/>
      <c r="Y37" s="719">
        <f>SUM('Washer Titrations'!AO12,'Washer Titrations'!AZ12,'Washer Titrations'!BK12)</f>
        <v>0</v>
      </c>
      <c r="Z37" s="719" t="str">
        <f t="shared" si="64"/>
        <v/>
      </c>
      <c r="AA37" s="720"/>
      <c r="AB37" s="729" t="str">
        <f>'Washer Titrations'!AQ12</f>
        <v/>
      </c>
      <c r="AC37" s="722" t="str">
        <f t="shared" si="76"/>
        <v>GKAWB-71</v>
      </c>
      <c r="AD37" s="715" t="str">
        <f t="shared" si="77"/>
        <v>G-2200TU</v>
      </c>
      <c r="AE37" s="715">
        <f t="shared" si="78"/>
        <v>1000</v>
      </c>
      <c r="AF37" s="942">
        <f t="shared" si="79"/>
        <v>3.7850000000000001</v>
      </c>
      <c r="AG37" s="716" t="str">
        <f t="shared" si="80"/>
        <v>0.8-1.5%</v>
      </c>
      <c r="AH37" s="971" t="str">
        <f>IF('Washer Titrations'!BT12="","",'Washer Titrations'!BT12)</f>
        <v/>
      </c>
      <c r="AI37" s="729" t="str">
        <f t="shared" si="92"/>
        <v>0.0%</v>
      </c>
      <c r="AJ37" s="944" t="str">
        <f>'1st Shift BFp'!AR84</f>
        <v/>
      </c>
      <c r="AK37" s="730"/>
      <c r="AL37" s="730"/>
      <c r="AM37" s="775">
        <f>SUM('Washer Titrations'!BV12,'Washer Titrations'!CG12,'Washer Titrations'!CR12)</f>
        <v>0</v>
      </c>
      <c r="AN37" s="731" t="str">
        <f t="shared" si="65"/>
        <v/>
      </c>
      <c r="AO37" s="1022"/>
      <c r="AP37" s="746" t="str">
        <f>'Washer Titrations'!BX12</f>
        <v/>
      </c>
      <c r="AQ37" s="722" t="str">
        <f t="shared" si="81"/>
        <v>GKAWB-71</v>
      </c>
      <c r="AR37" s="715" t="str">
        <f t="shared" si="82"/>
        <v>G-2200TU</v>
      </c>
      <c r="AS37" s="715">
        <f t="shared" si="83"/>
        <v>1000</v>
      </c>
      <c r="AT37" s="942">
        <f t="shared" si="84"/>
        <v>3.7850000000000001</v>
      </c>
      <c r="AU37" s="716" t="str">
        <f t="shared" si="85"/>
        <v>0.8-1.5%</v>
      </c>
      <c r="AV37" s="971" t="str">
        <f>IF('Washer Titrations'!DA12="","",'Washer Titrations'!DA12)</f>
        <v/>
      </c>
      <c r="AW37" s="729" t="str">
        <f t="shared" si="93"/>
        <v>0.0%</v>
      </c>
      <c r="AX37" s="944" t="str">
        <f>'1st Shift BFp'!BG84</f>
        <v/>
      </c>
      <c r="AY37" s="730"/>
      <c r="AZ37" s="730"/>
      <c r="BA37" s="719">
        <f>SUM('Washer Titrations'!DC12,'Washer Titrations'!DN12,'Washer Titrations'!DY12)</f>
        <v>0</v>
      </c>
      <c r="BB37" s="945" t="str">
        <f t="shared" si="66"/>
        <v/>
      </c>
      <c r="BC37" s="1022"/>
      <c r="BD37" s="746" t="str">
        <f>'Washer Titrations'!DE12</f>
        <v/>
      </c>
      <c r="BE37" s="722" t="str">
        <f t="shared" si="86"/>
        <v>GKAWB-71</v>
      </c>
      <c r="BF37" s="715" t="str">
        <f t="shared" si="87"/>
        <v>G-2200TU</v>
      </c>
      <c r="BG37" s="715">
        <f t="shared" si="88"/>
        <v>1000</v>
      </c>
      <c r="BH37" s="942">
        <f t="shared" si="89"/>
        <v>3.7850000000000001</v>
      </c>
      <c r="BI37" s="716" t="str">
        <f t="shared" si="90"/>
        <v>0.8-1.5%</v>
      </c>
      <c r="BJ37" s="971" t="str">
        <f>IF('Washer Titrations'!EH12="","",'Washer Titrations'!EH12)</f>
        <v/>
      </c>
      <c r="BK37" s="729" t="str">
        <f t="shared" si="94"/>
        <v>0.0%</v>
      </c>
      <c r="BL37" s="944" t="str">
        <f>'1st Shift BFp'!BV84</f>
        <v/>
      </c>
      <c r="BM37" s="730"/>
      <c r="BN37" s="730"/>
      <c r="BO37" s="719">
        <f>SUM('Washer Titrations'!EJ12,'Washer Titrations'!EU12,'Washer Titrations'!FF12)</f>
        <v>0</v>
      </c>
      <c r="BP37" s="945" t="str">
        <f t="shared" si="67"/>
        <v/>
      </c>
      <c r="BQ37" s="1022"/>
      <c r="BR37" s="732" t="str">
        <f>'Washer Titrations'!EL12</f>
        <v/>
      </c>
      <c r="BS37" s="731">
        <f t="shared" si="68"/>
        <v>0</v>
      </c>
    </row>
    <row r="38" spans="1:71" ht="17.45" customHeight="1">
      <c r="A38" s="1187" t="s">
        <v>310</v>
      </c>
      <c r="B38" s="26" t="s">
        <v>238</v>
      </c>
      <c r="C38" s="380">
        <v>1000</v>
      </c>
      <c r="D38" s="932">
        <f t="shared" si="69"/>
        <v>3.7850000000000001</v>
      </c>
      <c r="E38" s="734" t="s">
        <v>486</v>
      </c>
      <c r="F38" s="933" t="str">
        <f>IF('Washer Titrations'!Q27="","",'Washer Titrations'!Q27)</f>
        <v/>
      </c>
      <c r="G38" s="90" t="str">
        <f t="shared" si="70"/>
        <v>0.0%</v>
      </c>
      <c r="H38" s="934" t="str">
        <f>'2nd Shift BFp'!N81</f>
        <v/>
      </c>
      <c r="I38" s="24"/>
      <c r="J38" s="24"/>
      <c r="K38" s="403">
        <f>SUM('Washer Titrations'!H27,'Washer Titrations'!S27,'Washer Titrations'!AD27)</f>
        <v>0</v>
      </c>
      <c r="L38" s="403" t="str">
        <f t="shared" si="63"/>
        <v/>
      </c>
      <c r="M38" s="741"/>
      <c r="N38" s="90" t="str">
        <f>'Washer Titrations'!U27</f>
        <v/>
      </c>
      <c r="O38" s="28" t="str">
        <f t="shared" si="71"/>
        <v>GKAWB-72</v>
      </c>
      <c r="P38" s="26" t="str">
        <f t="shared" si="72"/>
        <v>G-2200TU</v>
      </c>
      <c r="Q38" s="26">
        <f t="shared" si="73"/>
        <v>1000</v>
      </c>
      <c r="R38" s="932">
        <f t="shared" si="74"/>
        <v>3.7850000000000001</v>
      </c>
      <c r="S38" s="734" t="str">
        <f t="shared" si="75"/>
        <v>0.8-1.5%</v>
      </c>
      <c r="T38" s="933" t="str">
        <f>IF('Washer Titrations'!AX27="","",'Washer Titrations'!AX27)</f>
        <v/>
      </c>
      <c r="U38" s="90" t="str">
        <f>IF(T38="","0.0%",VLOOKUP(T38,$B$46:$E$59,4,FALSE))</f>
        <v>0.0%</v>
      </c>
      <c r="V38" s="934" t="str">
        <f>'2nd Shift BFp'!AC81</f>
        <v/>
      </c>
      <c r="W38" s="24"/>
      <c r="X38" s="24"/>
      <c r="Y38" s="403">
        <f>SUM('Washer Titrations'!AO27,'Washer Titrations'!AZ27,'Washer Titrations'!BK27)</f>
        <v>0</v>
      </c>
      <c r="Z38" s="403" t="str">
        <f>IF(Y38="","",IF(Y38=0,"",Y38/3.785))</f>
        <v/>
      </c>
      <c r="AA38" s="741"/>
      <c r="AB38" s="90" t="str">
        <f>'Washer Titrations'!BB27</f>
        <v/>
      </c>
      <c r="AC38" s="28" t="str">
        <f t="shared" si="76"/>
        <v>GKAWB-72</v>
      </c>
      <c r="AD38" s="26" t="str">
        <f t="shared" si="77"/>
        <v>G-2200TU</v>
      </c>
      <c r="AE38" s="26">
        <f t="shared" si="78"/>
        <v>1000</v>
      </c>
      <c r="AF38" s="932">
        <f t="shared" si="79"/>
        <v>3.7850000000000001</v>
      </c>
      <c r="AG38" s="734" t="str">
        <f t="shared" si="80"/>
        <v>0.8-1.5%</v>
      </c>
      <c r="AH38" s="933" t="str">
        <f>IF('Washer Titrations'!CE27="","",'Washer Titrations'!CE27)</f>
        <v/>
      </c>
      <c r="AI38" s="90" t="str">
        <f>IF(AH38="","0.0%",VLOOKUP(AH38,$B$46:$E$59,4,FALSE))</f>
        <v>0.0%</v>
      </c>
      <c r="AJ38" s="934" t="str">
        <f>'2nd Shift BFp'!AR81</f>
        <v/>
      </c>
      <c r="AK38" s="24"/>
      <c r="AL38" s="24"/>
      <c r="AM38" s="992">
        <f>SUM('Washer Titrations'!BV27,'Washer Titrations'!CG27,'Washer Titrations'!CR27)</f>
        <v>0</v>
      </c>
      <c r="AN38" s="740" t="str">
        <f t="shared" si="65"/>
        <v/>
      </c>
      <c r="AO38" s="741"/>
      <c r="AP38" s="744" t="str">
        <f>'Washer Titrations'!CI27</f>
        <v/>
      </c>
      <c r="AQ38" s="28" t="str">
        <f t="shared" si="81"/>
        <v>GKAWB-72</v>
      </c>
      <c r="AR38" s="26" t="str">
        <f t="shared" si="82"/>
        <v>G-2200TU</v>
      </c>
      <c r="AS38" s="26">
        <f t="shared" si="83"/>
        <v>1000</v>
      </c>
      <c r="AT38" s="932">
        <f t="shared" si="84"/>
        <v>3.7850000000000001</v>
      </c>
      <c r="AU38" s="734" t="str">
        <f t="shared" si="85"/>
        <v>0.8-1.5%</v>
      </c>
      <c r="AV38" s="933" t="str">
        <f>IF('Washer Titrations'!DL27="","",'Washer Titrations'!DL27)</f>
        <v/>
      </c>
      <c r="AW38" s="90" t="str">
        <f>IF(AV38="","0.0%",VLOOKUP(AV38,$B$46:$E$59,4,FALSE))</f>
        <v>0.0%</v>
      </c>
      <c r="AX38" s="934" t="str">
        <f>'2nd Shift BFp'!BG81</f>
        <v/>
      </c>
      <c r="AY38" s="24"/>
      <c r="AZ38" s="24"/>
      <c r="BA38" s="403">
        <f>SUM('Washer Titrations'!DC27,'Washer Titrations'!DN27,'Washer Titrations'!DY27)</f>
        <v>0</v>
      </c>
      <c r="BB38" s="935" t="str">
        <f t="shared" si="66"/>
        <v/>
      </c>
      <c r="BC38" s="741"/>
      <c r="BD38" s="90" t="str">
        <f>'Washer Titrations'!DP27</f>
        <v/>
      </c>
      <c r="BE38" s="28" t="str">
        <f t="shared" si="86"/>
        <v>GKAWB-72</v>
      </c>
      <c r="BF38" s="26" t="str">
        <f t="shared" si="87"/>
        <v>G-2200TU</v>
      </c>
      <c r="BG38" s="26">
        <f t="shared" si="88"/>
        <v>1000</v>
      </c>
      <c r="BH38" s="932">
        <f t="shared" si="89"/>
        <v>3.7850000000000001</v>
      </c>
      <c r="BI38" s="734" t="str">
        <f t="shared" si="90"/>
        <v>0.8-1.5%</v>
      </c>
      <c r="BJ38" s="933" t="str">
        <f>IF('Washer Titrations'!ES27="","",'Washer Titrations'!ES27)</f>
        <v/>
      </c>
      <c r="BK38" s="90" t="str">
        <f>IF(BJ38="","0.0%",VLOOKUP(BJ38,$B$46:$E$59,4,FALSE))</f>
        <v>0.0%</v>
      </c>
      <c r="BL38" s="934" t="str">
        <f>'2nd Shift BFp'!BV81</f>
        <v/>
      </c>
      <c r="BM38" s="24"/>
      <c r="BN38" s="24"/>
      <c r="BO38" s="403">
        <f>SUM('Washer Titrations'!EJ27,'Washer Titrations'!EU27,'Washer Titrations'!FF27)</f>
        <v>0</v>
      </c>
      <c r="BP38" s="935" t="str">
        <f t="shared" si="67"/>
        <v/>
      </c>
      <c r="BQ38" s="741"/>
      <c r="BR38" s="90" t="str">
        <f>'Washer Titrations'!EW27</f>
        <v/>
      </c>
      <c r="BS38" s="740">
        <f t="shared" si="68"/>
        <v>0</v>
      </c>
    </row>
    <row r="39" spans="1:71">
      <c r="G39" s="365"/>
    </row>
    <row r="40" spans="1:71">
      <c r="G40" s="365"/>
    </row>
    <row r="41" spans="1:71">
      <c r="G41" s="365"/>
    </row>
    <row r="42" spans="1:71">
      <c r="G42" s="365"/>
    </row>
    <row r="43" spans="1:71">
      <c r="G43" s="365"/>
    </row>
    <row r="44" spans="1:71" ht="45">
      <c r="B44" s="907" t="s">
        <v>430</v>
      </c>
      <c r="C44" s="908" t="s">
        <v>431</v>
      </c>
      <c r="D44" s="908"/>
      <c r="E44" s="908" t="s">
        <v>432</v>
      </c>
      <c r="F44" s="908"/>
      <c r="G44" s="365"/>
    </row>
    <row r="45" spans="1:71">
      <c r="B45" s="909"/>
      <c r="C45" s="908"/>
      <c r="D45" s="908"/>
      <c r="E45" s="908"/>
      <c r="F45" s="908"/>
      <c r="G45" s="365"/>
    </row>
    <row r="46" spans="1:71">
      <c r="B46" s="397">
        <v>1</v>
      </c>
      <c r="C46" s="910">
        <v>1E-3</v>
      </c>
      <c r="D46" s="911"/>
      <c r="E46" s="910">
        <v>1E-3</v>
      </c>
      <c r="F46" s="912"/>
      <c r="G46" s="365"/>
    </row>
    <row r="47" spans="1:71">
      <c r="B47" s="397">
        <v>2</v>
      </c>
      <c r="C47" s="914">
        <v>3.0000000000000001E-3</v>
      </c>
      <c r="D47" s="915"/>
      <c r="E47" s="914">
        <v>3.0000000000000001E-3</v>
      </c>
      <c r="F47" s="916"/>
      <c r="G47" s="365"/>
    </row>
    <row r="48" spans="1:71">
      <c r="B48" s="397">
        <v>3</v>
      </c>
      <c r="C48" s="914">
        <v>5.0000000000000001E-3</v>
      </c>
      <c r="D48" s="915"/>
      <c r="E48" s="914">
        <v>4.0000000000000001E-3</v>
      </c>
      <c r="F48" s="916"/>
      <c r="G48" s="365"/>
    </row>
    <row r="49" spans="1:64">
      <c r="B49" s="397">
        <v>4</v>
      </c>
      <c r="C49" s="914">
        <v>8.0000000000000002E-3</v>
      </c>
      <c r="D49" s="915"/>
      <c r="E49" s="914">
        <v>6.0000000000000001E-3</v>
      </c>
      <c r="F49" s="916"/>
      <c r="G49" s="365"/>
    </row>
    <row r="50" spans="1:64">
      <c r="B50" s="397">
        <v>5</v>
      </c>
      <c r="C50" s="914">
        <v>0.01</v>
      </c>
      <c r="D50" s="915"/>
      <c r="E50" s="914">
        <v>8.0000000000000002E-3</v>
      </c>
      <c r="F50" s="916"/>
      <c r="G50" s="365"/>
    </row>
    <row r="51" spans="1:64">
      <c r="B51" s="397">
        <v>6</v>
      </c>
      <c r="C51" s="914">
        <v>1.2E-2</v>
      </c>
      <c r="D51" s="915"/>
      <c r="E51" s="914">
        <v>0.01</v>
      </c>
      <c r="F51" s="916"/>
      <c r="G51" s="365"/>
    </row>
    <row r="52" spans="1:64">
      <c r="B52" s="397">
        <v>7</v>
      </c>
      <c r="C52" s="914">
        <v>1.4E-2</v>
      </c>
      <c r="D52" s="915"/>
      <c r="E52" s="914">
        <v>1.0999999999999999E-2</v>
      </c>
      <c r="F52" s="916"/>
      <c r="G52" s="365"/>
    </row>
    <row r="53" spans="1:64">
      <c r="B53" s="397">
        <v>8</v>
      </c>
      <c r="C53" s="914">
        <v>1.6E-2</v>
      </c>
      <c r="D53" s="915"/>
      <c r="E53" s="914">
        <v>1.2999999999999999E-2</v>
      </c>
      <c r="F53" s="916"/>
      <c r="G53" s="365"/>
    </row>
    <row r="54" spans="1:64">
      <c r="B54" s="397">
        <v>9</v>
      </c>
      <c r="C54" s="914">
        <v>1.7999999999999999E-2</v>
      </c>
      <c r="D54" s="915"/>
      <c r="E54" s="914">
        <v>1.4999999999999999E-2</v>
      </c>
      <c r="F54" s="916"/>
      <c r="G54" s="365"/>
    </row>
    <row r="55" spans="1:64">
      <c r="B55" s="397">
        <v>10</v>
      </c>
      <c r="C55" s="914">
        <v>0.02</v>
      </c>
      <c r="D55" s="915"/>
      <c r="E55" s="914">
        <v>1.7000000000000001E-2</v>
      </c>
      <c r="F55" s="916"/>
      <c r="G55" s="365"/>
    </row>
    <row r="56" spans="1:64">
      <c r="B56" s="397">
        <v>11</v>
      </c>
      <c r="C56" s="914">
        <v>2.3E-2</v>
      </c>
      <c r="D56" s="915"/>
      <c r="E56" s="914">
        <v>1.7999999999999999E-2</v>
      </c>
      <c r="F56" s="916"/>
      <c r="G56" s="365"/>
    </row>
    <row r="57" spans="1:64">
      <c r="B57" s="397">
        <v>12</v>
      </c>
      <c r="C57" s="914">
        <v>2.5000000000000001E-2</v>
      </c>
      <c r="D57" s="915"/>
      <c r="E57" s="914">
        <v>0.02</v>
      </c>
      <c r="F57" s="916"/>
      <c r="G57" s="365"/>
    </row>
    <row r="58" spans="1:64">
      <c r="B58" s="397">
        <v>13</v>
      </c>
      <c r="C58" s="914">
        <v>2.7E-2</v>
      </c>
      <c r="D58" s="915"/>
      <c r="E58" s="914">
        <v>2.1999999999999999E-2</v>
      </c>
      <c r="F58" s="916"/>
      <c r="G58" s="365"/>
    </row>
    <row r="59" spans="1:64">
      <c r="B59" s="397">
        <v>14</v>
      </c>
      <c r="C59" s="914">
        <v>2.9000000000000001E-2</v>
      </c>
      <c r="D59" s="915"/>
      <c r="E59" s="914">
        <v>2.4E-2</v>
      </c>
      <c r="F59" s="916"/>
      <c r="G59" s="365"/>
    </row>
    <row r="60" spans="1:64">
      <c r="G60" s="365"/>
    </row>
    <row r="61" spans="1:64">
      <c r="G61" s="365"/>
    </row>
    <row r="62" spans="1:64" ht="15.75" thickBot="1"/>
    <row r="63" spans="1:64">
      <c r="A63" t="s">
        <v>488</v>
      </c>
      <c r="B63">
        <v>0.30640000000000001</v>
      </c>
      <c r="C63" s="393" t="s">
        <v>489</v>
      </c>
      <c r="D63" s="394"/>
      <c r="F63" s="368" t="s">
        <v>488</v>
      </c>
      <c r="H63" s="368" t="s">
        <v>487</v>
      </c>
      <c r="T63" s="368" t="s">
        <v>488</v>
      </c>
      <c r="V63" s="368" t="s">
        <v>487</v>
      </c>
      <c r="AH63" s="368" t="s">
        <v>488</v>
      </c>
      <c r="AJ63" s="368" t="s">
        <v>487</v>
      </c>
      <c r="AV63" s="368" t="s">
        <v>488</v>
      </c>
      <c r="AX63" s="368" t="s">
        <v>487</v>
      </c>
      <c r="BJ63" s="368" t="s">
        <v>488</v>
      </c>
      <c r="BL63" s="368" t="s">
        <v>487</v>
      </c>
    </row>
    <row r="64" spans="1:64">
      <c r="A64" t="s">
        <v>487</v>
      </c>
      <c r="B64">
        <v>0.63590000000000002</v>
      </c>
      <c r="C64" s="395" t="s">
        <v>430</v>
      </c>
      <c r="D64" s="396" t="s">
        <v>490</v>
      </c>
      <c r="E64" s="98"/>
      <c r="F64" s="369" t="s">
        <v>491</v>
      </c>
      <c r="H64" s="369" t="s">
        <v>491</v>
      </c>
      <c r="T64" s="369" t="s">
        <v>491</v>
      </c>
      <c r="V64" s="369" t="s">
        <v>491</v>
      </c>
      <c r="AH64" s="369" t="s">
        <v>491</v>
      </c>
      <c r="AJ64" s="369" t="s">
        <v>491</v>
      </c>
      <c r="AV64" s="369" t="s">
        <v>491</v>
      </c>
      <c r="AX64" s="369" t="s">
        <v>491</v>
      </c>
      <c r="BJ64" s="369" t="s">
        <v>491</v>
      </c>
      <c r="BL64" s="369" t="s">
        <v>491</v>
      </c>
    </row>
    <row r="65" spans="3:64">
      <c r="C65" s="397">
        <v>1</v>
      </c>
      <c r="D65" s="398">
        <v>1E-3</v>
      </c>
      <c r="E65" s="98"/>
      <c r="F65" s="367">
        <v>2.1447999999999998E-2</v>
      </c>
      <c r="H65" s="367">
        <v>1.9077E-2</v>
      </c>
      <c r="T65" s="367">
        <v>2.1447999999999998E-2</v>
      </c>
      <c r="V65" s="367">
        <v>1.9077E-2</v>
      </c>
      <c r="AH65" s="367">
        <v>2.1447999999999998E-2</v>
      </c>
      <c r="AJ65" s="367">
        <v>1.9077E-2</v>
      </c>
      <c r="AV65" s="367">
        <v>2.1447999999999998E-2</v>
      </c>
      <c r="AX65" s="367">
        <v>1.9077E-2</v>
      </c>
      <c r="BJ65" s="367">
        <v>2.1447999999999998E-2</v>
      </c>
      <c r="BL65" s="367">
        <v>1.9077E-2</v>
      </c>
    </row>
    <row r="66" spans="3:64">
      <c r="C66" s="397">
        <v>2</v>
      </c>
      <c r="D66" s="398">
        <v>3.0000000000000001E-3</v>
      </c>
      <c r="E66" s="98"/>
      <c r="F66" s="366">
        <v>2.4511999999999999E-2</v>
      </c>
      <c r="H66" s="366">
        <v>2.5436E-2</v>
      </c>
      <c r="T66" s="366">
        <v>2.4511999999999999E-2</v>
      </c>
      <c r="V66" s="366">
        <v>2.5436E-2</v>
      </c>
      <c r="AH66" s="366">
        <v>2.4511999999999999E-2</v>
      </c>
      <c r="AJ66" s="366">
        <v>2.5436E-2</v>
      </c>
      <c r="AV66" s="366">
        <v>2.4511999999999999E-2</v>
      </c>
      <c r="AX66" s="366">
        <v>2.5436E-2</v>
      </c>
      <c r="BJ66" s="366">
        <v>2.4511999999999999E-2</v>
      </c>
      <c r="BL66" s="366">
        <v>2.5436E-2</v>
      </c>
    </row>
    <row r="67" spans="3:64">
      <c r="C67" s="397">
        <v>3</v>
      </c>
      <c r="D67" s="398">
        <v>4.0000000000000001E-3</v>
      </c>
      <c r="E67" s="98"/>
      <c r="F67" s="366">
        <v>2.7576E-2</v>
      </c>
      <c r="G67" s="365"/>
      <c r="H67" s="366">
        <v>3.1795000000000004E-2</v>
      </c>
      <c r="T67" s="366">
        <v>2.7576E-2</v>
      </c>
      <c r="U67" s="365"/>
      <c r="V67" s="366">
        <v>3.1795000000000004E-2</v>
      </c>
      <c r="AH67" s="366">
        <v>2.7576E-2</v>
      </c>
      <c r="AI67" s="365"/>
      <c r="AJ67" s="366">
        <v>3.1795000000000004E-2</v>
      </c>
      <c r="AV67" s="366">
        <v>2.7576E-2</v>
      </c>
      <c r="AW67" s="365"/>
      <c r="AX67" s="366">
        <v>3.1795000000000004E-2</v>
      </c>
      <c r="BJ67" s="366">
        <v>2.7576E-2</v>
      </c>
      <c r="BK67" s="365"/>
      <c r="BL67" s="366">
        <v>3.1795000000000004E-2</v>
      </c>
    </row>
    <row r="68" spans="3:64">
      <c r="C68" s="397">
        <v>4</v>
      </c>
      <c r="D68" s="398">
        <v>6.0000000000000001E-3</v>
      </c>
      <c r="E68" s="98"/>
      <c r="F68" s="366">
        <v>3.0640000000000001E-2</v>
      </c>
      <c r="G68" s="365"/>
      <c r="H68" s="366">
        <v>3.8154E-2</v>
      </c>
      <c r="T68" s="366">
        <v>3.0640000000000001E-2</v>
      </c>
      <c r="U68" s="365"/>
      <c r="V68" s="366">
        <v>3.8154E-2</v>
      </c>
      <c r="AH68" s="366">
        <v>3.0640000000000001E-2</v>
      </c>
      <c r="AI68" s="365"/>
      <c r="AJ68" s="366">
        <v>3.8154E-2</v>
      </c>
      <c r="AV68" s="366">
        <v>3.0640000000000001E-2</v>
      </c>
      <c r="AW68" s="365"/>
      <c r="AX68" s="366">
        <v>3.8154E-2</v>
      </c>
      <c r="BJ68" s="366">
        <v>3.0640000000000001E-2</v>
      </c>
      <c r="BK68" s="365"/>
      <c r="BL68" s="366">
        <v>3.8154E-2</v>
      </c>
    </row>
    <row r="69" spans="3:64">
      <c r="C69" s="397">
        <v>5</v>
      </c>
      <c r="D69" s="398">
        <v>8.0000000000000002E-3</v>
      </c>
      <c r="E69" s="98"/>
      <c r="F69" s="366">
        <v>3.3703999999999998E-2</v>
      </c>
      <c r="G69" s="365"/>
      <c r="H69" s="366">
        <v>4.4512999999999997E-2</v>
      </c>
      <c r="T69" s="366">
        <v>3.3703999999999998E-2</v>
      </c>
      <c r="U69" s="365"/>
      <c r="V69" s="366">
        <v>4.4512999999999997E-2</v>
      </c>
      <c r="AH69" s="366">
        <v>3.3703999999999998E-2</v>
      </c>
      <c r="AI69" s="365"/>
      <c r="AJ69" s="366">
        <v>4.4512999999999997E-2</v>
      </c>
      <c r="AV69" s="366">
        <v>3.3703999999999998E-2</v>
      </c>
      <c r="AW69" s="365"/>
      <c r="AX69" s="366">
        <v>4.4512999999999997E-2</v>
      </c>
      <c r="BJ69" s="366">
        <v>3.3703999999999998E-2</v>
      </c>
      <c r="BK69" s="365"/>
      <c r="BL69" s="366">
        <v>4.4512999999999997E-2</v>
      </c>
    </row>
    <row r="70" spans="3:64">
      <c r="C70" s="397">
        <v>6</v>
      </c>
      <c r="D70" s="398">
        <v>0.01</v>
      </c>
      <c r="E70" s="98"/>
      <c r="F70" s="366">
        <v>3.6767999999999995E-2</v>
      </c>
      <c r="G70" s="365"/>
      <c r="H70" s="366">
        <v>5.0872000000000001E-2</v>
      </c>
      <c r="T70" s="366">
        <v>3.6767999999999995E-2</v>
      </c>
      <c r="U70" s="365"/>
      <c r="V70" s="366">
        <v>5.0872000000000001E-2</v>
      </c>
      <c r="AH70" s="366">
        <v>3.6767999999999995E-2</v>
      </c>
      <c r="AI70" s="365"/>
      <c r="AJ70" s="366">
        <v>5.0872000000000001E-2</v>
      </c>
      <c r="AV70" s="366">
        <v>3.6767999999999995E-2</v>
      </c>
      <c r="AW70" s="365"/>
      <c r="AX70" s="366">
        <v>5.0872000000000001E-2</v>
      </c>
      <c r="BJ70" s="366">
        <v>3.6767999999999995E-2</v>
      </c>
      <c r="BK70" s="365"/>
      <c r="BL70" s="366">
        <v>5.0872000000000001E-2</v>
      </c>
    </row>
    <row r="71" spans="3:64">
      <c r="C71" s="397">
        <v>7</v>
      </c>
      <c r="D71" s="398">
        <v>1.0999999999999999E-2</v>
      </c>
      <c r="E71" s="98"/>
      <c r="F71" s="366">
        <v>3.9831999999999999E-2</v>
      </c>
      <c r="G71" s="365"/>
      <c r="H71" s="366">
        <v>5.7231000000000004E-2</v>
      </c>
      <c r="T71" s="366">
        <v>3.9831999999999999E-2</v>
      </c>
      <c r="U71" s="365"/>
      <c r="V71" s="366">
        <v>5.7231000000000004E-2</v>
      </c>
      <c r="AH71" s="366">
        <v>3.9831999999999999E-2</v>
      </c>
      <c r="AI71" s="365"/>
      <c r="AJ71" s="366">
        <v>5.7231000000000004E-2</v>
      </c>
      <c r="AV71" s="366">
        <v>3.9831999999999999E-2</v>
      </c>
      <c r="AW71" s="365"/>
      <c r="AX71" s="366">
        <v>5.7231000000000004E-2</v>
      </c>
      <c r="BJ71" s="366">
        <v>3.9831999999999999E-2</v>
      </c>
      <c r="BK71" s="365"/>
      <c r="BL71" s="366">
        <v>5.7231000000000004E-2</v>
      </c>
    </row>
    <row r="72" spans="3:64">
      <c r="C72" s="397">
        <v>8</v>
      </c>
      <c r="D72" s="398">
        <v>1.2999999999999999E-2</v>
      </c>
      <c r="E72" s="98"/>
      <c r="F72" s="366">
        <v>4.2895999999999997E-2</v>
      </c>
      <c r="G72" s="365"/>
      <c r="T72" s="366">
        <v>4.2895999999999997E-2</v>
      </c>
      <c r="U72" s="365"/>
      <c r="AH72" s="366">
        <v>4.2895999999999997E-2</v>
      </c>
      <c r="AI72" s="365"/>
      <c r="AV72" s="366">
        <v>4.2895999999999997E-2</v>
      </c>
      <c r="AW72" s="365"/>
      <c r="BJ72" s="366">
        <v>4.2895999999999997E-2</v>
      </c>
      <c r="BK72" s="365"/>
    </row>
    <row r="73" spans="3:64">
      <c r="C73" s="397">
        <v>9</v>
      </c>
      <c r="D73" s="398">
        <v>1.4999999999999999E-2</v>
      </c>
      <c r="E73" s="98"/>
      <c r="F73" s="366">
        <v>4.5960000000000001E-2</v>
      </c>
      <c r="G73" s="365"/>
      <c r="T73" s="366">
        <v>4.5960000000000001E-2</v>
      </c>
      <c r="U73" s="365"/>
      <c r="AH73" s="366">
        <v>4.5960000000000001E-2</v>
      </c>
      <c r="AI73" s="365"/>
      <c r="AV73" s="366">
        <v>4.5960000000000001E-2</v>
      </c>
      <c r="AW73" s="365"/>
      <c r="BJ73" s="366">
        <v>4.5960000000000001E-2</v>
      </c>
      <c r="BK73" s="365"/>
    </row>
    <row r="74" spans="3:64">
      <c r="C74" s="397">
        <v>10</v>
      </c>
      <c r="D74" s="398">
        <v>1.7000000000000001E-2</v>
      </c>
      <c r="E74" s="98"/>
      <c r="F74" s="366">
        <v>4.9023999999999998E-2</v>
      </c>
      <c r="G74" s="365"/>
      <c r="T74" s="366">
        <v>4.9023999999999998E-2</v>
      </c>
      <c r="U74" s="365"/>
      <c r="AH74" s="366">
        <v>4.9023999999999998E-2</v>
      </c>
      <c r="AI74" s="365"/>
      <c r="AV74" s="366">
        <v>4.9023999999999998E-2</v>
      </c>
      <c r="AW74" s="365"/>
      <c r="BJ74" s="366">
        <v>4.9023999999999998E-2</v>
      </c>
      <c r="BK74" s="365"/>
    </row>
    <row r="75" spans="3:64">
      <c r="C75" s="397">
        <v>11</v>
      </c>
      <c r="D75" s="398">
        <v>1.7999999999999999E-2</v>
      </c>
      <c r="E75" s="98"/>
      <c r="F75" s="366">
        <v>5.2087999999999995E-2</v>
      </c>
      <c r="G75" s="365"/>
      <c r="T75" s="366">
        <v>5.2087999999999995E-2</v>
      </c>
      <c r="U75" s="365"/>
      <c r="AH75" s="366">
        <v>5.2087999999999995E-2</v>
      </c>
      <c r="AI75" s="365"/>
      <c r="AV75" s="366">
        <v>5.2087999999999995E-2</v>
      </c>
      <c r="AW75" s="365"/>
      <c r="BJ75" s="366">
        <v>5.2087999999999995E-2</v>
      </c>
      <c r="BK75" s="365"/>
    </row>
    <row r="76" spans="3:64">
      <c r="C76" s="397">
        <v>12</v>
      </c>
      <c r="D76" s="398">
        <v>0.02</v>
      </c>
      <c r="G76" s="365"/>
    </row>
    <row r="77" spans="3:64">
      <c r="C77" s="397">
        <v>13</v>
      </c>
      <c r="D77" s="398">
        <v>2.1999999999999999E-2</v>
      </c>
      <c r="G77" s="365"/>
    </row>
    <row r="78" spans="3:64">
      <c r="G78" s="365"/>
    </row>
    <row r="79" spans="3:64">
      <c r="G79" s="365"/>
    </row>
    <row r="80" spans="3:64">
      <c r="G80" s="365"/>
    </row>
    <row r="81" spans="1:7">
      <c r="A81" s="34" t="s">
        <v>331</v>
      </c>
      <c r="G81" s="365"/>
    </row>
    <row r="82" spans="1:7">
      <c r="A82" s="134" t="s">
        <v>492</v>
      </c>
      <c r="G82" s="365"/>
    </row>
    <row r="83" spans="1:7">
      <c r="A83" t="s">
        <v>493</v>
      </c>
      <c r="G83" s="365"/>
    </row>
    <row r="84" spans="1:7">
      <c r="A84" t="s">
        <v>494</v>
      </c>
      <c r="G84" s="365"/>
    </row>
    <row r="85" spans="1:7">
      <c r="A85" t="s">
        <v>495</v>
      </c>
    </row>
    <row r="86" spans="1:7">
      <c r="A86" t="s">
        <v>496</v>
      </c>
    </row>
    <row r="87" spans="1:7">
      <c r="A87" t="s">
        <v>381</v>
      </c>
    </row>
    <row r="88" spans="1:7">
      <c r="A88" t="s">
        <v>497</v>
      </c>
    </row>
    <row r="89" spans="1:7">
      <c r="A89" t="s">
        <v>498</v>
      </c>
    </row>
    <row r="90" spans="1:7">
      <c r="A90" t="s">
        <v>499</v>
      </c>
    </row>
    <row r="91" spans="1:7">
      <c r="A91" s="134" t="s">
        <v>500</v>
      </c>
    </row>
    <row r="92" spans="1:7">
      <c r="A92" s="134" t="s">
        <v>501</v>
      </c>
    </row>
  </sheetData>
  <mergeCells count="41">
    <mergeCell ref="V1:W1"/>
    <mergeCell ref="H1:I1"/>
    <mergeCell ref="AJ1:AK1"/>
    <mergeCell ref="AX1:AY1"/>
    <mergeCell ref="BL1:BM1"/>
    <mergeCell ref="A30:M30"/>
    <mergeCell ref="O30:AA30"/>
    <mergeCell ref="AC30:AO30"/>
    <mergeCell ref="AQ30:BC30"/>
    <mergeCell ref="BE30:BQ30"/>
    <mergeCell ref="BE26:BQ26"/>
    <mergeCell ref="BE21:BQ21"/>
    <mergeCell ref="BE15:BQ15"/>
    <mergeCell ref="BE10:BQ10"/>
    <mergeCell ref="BE4:BQ4"/>
    <mergeCell ref="AQ26:BC26"/>
    <mergeCell ref="AQ21:BC21"/>
    <mergeCell ref="AQ15:BC15"/>
    <mergeCell ref="AQ10:BC10"/>
    <mergeCell ref="AQ4:BC4"/>
    <mergeCell ref="AC4:AO4"/>
    <mergeCell ref="O4:AA4"/>
    <mergeCell ref="A4:M4"/>
    <mergeCell ref="A15:M15"/>
    <mergeCell ref="AC26:AO26"/>
    <mergeCell ref="O26:AA26"/>
    <mergeCell ref="A26:M26"/>
    <mergeCell ref="AC21:AO21"/>
    <mergeCell ref="O21:AA21"/>
    <mergeCell ref="A21:M21"/>
    <mergeCell ref="AC15:AO15"/>
    <mergeCell ref="O15:AA15"/>
    <mergeCell ref="AC10:AO10"/>
    <mergeCell ref="O10:AA10"/>
    <mergeCell ref="A10:M10"/>
    <mergeCell ref="BS2:BU2"/>
    <mergeCell ref="A2:N2"/>
    <mergeCell ref="O2:AB2"/>
    <mergeCell ref="AC2:AP2"/>
    <mergeCell ref="AQ2:BD2"/>
    <mergeCell ref="BE2:BR2"/>
  </mergeCells>
  <dataValidations count="1">
    <dataValidation type="list" allowBlank="1" showInputMessage="1" showErrorMessage="1" sqref="M6:M8 M12:M13 BQ28 M17:M19 M28 M23:M24 M32:M38 AO6:AO8 BC6:BC8 BQ6:BQ8 BQ12:BQ13 BQ17:BQ19 BC12:BC13 BC17:BC19 AO12:AO13 AO17:AO19 AA17:AA19 AA6:AA8 AA28 AO23:AO24 BC23:BC24 BQ23:BQ24 BQ32:BQ38 BC32:BC38 AO32:AO38 AA12:AA13 AA23:AA24 AO28 BC28 AA32:AA38" xr:uid="{295725B9-D2A5-472F-8CE0-1520A030C04D}">
      <formula1>$A$82:$A$92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BF48"/>
  <sheetViews>
    <sheetView zoomScaleNormal="100" workbookViewId="0">
      <selection activeCell="L9" sqref="L9"/>
    </sheetView>
  </sheetViews>
  <sheetFormatPr defaultRowHeight="15"/>
  <cols>
    <col min="1" max="1" width="15.140625" style="389" customWidth="1"/>
    <col min="2" max="2" width="12.140625" customWidth="1"/>
    <col min="3" max="3" width="14.140625" customWidth="1"/>
    <col min="4" max="4" width="11.140625" customWidth="1"/>
    <col min="5" max="5" width="10" customWidth="1"/>
    <col min="6" max="6" width="11.5703125" customWidth="1"/>
    <col min="7" max="9" width="9.140625" customWidth="1"/>
    <col min="10" max="10" width="49.5703125" customWidth="1"/>
    <col min="13" max="13" width="15.140625" style="389" customWidth="1"/>
    <col min="14" max="14" width="12.140625" customWidth="1"/>
    <col min="15" max="15" width="14.140625" customWidth="1"/>
    <col min="16" max="16" width="11.140625" customWidth="1"/>
    <col min="17" max="17" width="10" customWidth="1"/>
    <col min="18" max="18" width="11.5703125" customWidth="1"/>
    <col min="19" max="21" width="9.140625" customWidth="1"/>
    <col min="22" max="22" width="49.5703125" customWidth="1"/>
    <col min="25" max="25" width="15.140625" style="389" customWidth="1"/>
    <col min="26" max="26" width="12.140625" customWidth="1"/>
    <col min="27" max="27" width="14.140625" customWidth="1"/>
    <col min="28" max="28" width="11.140625" customWidth="1"/>
    <col min="29" max="29" width="10" customWidth="1"/>
    <col min="30" max="30" width="11.5703125" customWidth="1"/>
    <col min="31" max="33" width="9.140625" customWidth="1"/>
    <col min="34" max="34" width="49.5703125" customWidth="1"/>
    <col min="37" max="37" width="15.140625" style="389" customWidth="1"/>
    <col min="38" max="38" width="12.140625" customWidth="1"/>
    <col min="39" max="39" width="14.140625" customWidth="1"/>
    <col min="40" max="40" width="11.140625" customWidth="1"/>
    <col min="41" max="41" width="10" customWidth="1"/>
    <col min="42" max="42" width="11.5703125" customWidth="1"/>
    <col min="43" max="45" width="9.140625" customWidth="1"/>
    <col min="46" max="46" width="49.5703125" customWidth="1"/>
    <col min="49" max="49" width="15.140625" style="389" customWidth="1"/>
    <col min="50" max="50" width="12.140625" customWidth="1"/>
    <col min="51" max="51" width="14.140625" customWidth="1"/>
    <col min="52" max="52" width="11.140625" customWidth="1"/>
    <col min="53" max="53" width="10" customWidth="1"/>
    <col min="54" max="54" width="11.5703125" customWidth="1"/>
    <col min="55" max="57" width="9.140625" customWidth="1"/>
    <col min="58" max="58" width="49.5703125" customWidth="1"/>
  </cols>
  <sheetData>
    <row r="1" spans="1:58" s="322" customFormat="1" ht="15.75">
      <c r="A1" s="968" t="s">
        <v>502</v>
      </c>
      <c r="M1" s="968" t="s">
        <v>503</v>
      </c>
      <c r="Y1" s="968" t="s">
        <v>504</v>
      </c>
      <c r="AK1" s="968" t="s">
        <v>505</v>
      </c>
      <c r="AW1" s="968" t="s">
        <v>506</v>
      </c>
    </row>
    <row r="2" spans="1:58" ht="15.75" thickBot="1"/>
    <row r="3" spans="1:58" ht="22.5" thickTop="1" thickBot="1">
      <c r="A3" s="1327" t="str">
        <f>CONCATENATE('OP Info'!B1," Washer Report")</f>
        <v>SPRINT  - TRUQ2 Washer Report</v>
      </c>
      <c r="B3" s="1328"/>
      <c r="C3" s="1328"/>
      <c r="D3" s="1328"/>
      <c r="E3" s="1328"/>
      <c r="F3" s="1328"/>
      <c r="G3" s="1328"/>
      <c r="H3" s="1328"/>
      <c r="I3" s="1328"/>
      <c r="J3" s="1329"/>
      <c r="M3" s="1327" t="str">
        <f>$A3</f>
        <v>SPRINT  - TRUQ2 Washer Report</v>
      </c>
      <c r="N3" s="1328"/>
      <c r="O3" s="1328"/>
      <c r="P3" s="1328"/>
      <c r="Q3" s="1328"/>
      <c r="R3" s="1328"/>
      <c r="S3" s="1328"/>
      <c r="T3" s="1328"/>
      <c r="U3" s="1328"/>
      <c r="V3" s="1329"/>
      <c r="Y3" s="1327" t="str">
        <f>$A3</f>
        <v>SPRINT  - TRUQ2 Washer Report</v>
      </c>
      <c r="Z3" s="1328"/>
      <c r="AA3" s="1328"/>
      <c r="AB3" s="1328"/>
      <c r="AC3" s="1328"/>
      <c r="AD3" s="1328"/>
      <c r="AE3" s="1328"/>
      <c r="AF3" s="1328"/>
      <c r="AG3" s="1328"/>
      <c r="AH3" s="1329"/>
      <c r="AK3" s="1327" t="str">
        <f>$A3</f>
        <v>SPRINT  - TRUQ2 Washer Report</v>
      </c>
      <c r="AL3" s="1328"/>
      <c r="AM3" s="1328"/>
      <c r="AN3" s="1328"/>
      <c r="AO3" s="1328"/>
      <c r="AP3" s="1328"/>
      <c r="AQ3" s="1328"/>
      <c r="AR3" s="1328"/>
      <c r="AS3" s="1328"/>
      <c r="AT3" s="1329"/>
      <c r="AW3" s="1327" t="str">
        <f>$A3</f>
        <v>SPRINT  - TRUQ2 Washer Report</v>
      </c>
      <c r="AX3" s="1328"/>
      <c r="AY3" s="1328"/>
      <c r="AZ3" s="1328"/>
      <c r="BA3" s="1328"/>
      <c r="BB3" s="1328"/>
      <c r="BC3" s="1328"/>
      <c r="BD3" s="1328"/>
      <c r="BE3" s="1328"/>
      <c r="BF3" s="1329"/>
    </row>
    <row r="4" spans="1:58" ht="48.75" thickTop="1" thickBot="1">
      <c r="A4" s="1207" t="s">
        <v>507</v>
      </c>
      <c r="B4" s="1206" t="s">
        <v>32</v>
      </c>
      <c r="C4" s="1203" t="s">
        <v>33</v>
      </c>
      <c r="D4" s="1203" t="s">
        <v>35</v>
      </c>
      <c r="E4" s="1210" t="s">
        <v>508</v>
      </c>
      <c r="F4" s="1216" t="s">
        <v>509</v>
      </c>
      <c r="G4" s="1213" t="s">
        <v>510</v>
      </c>
      <c r="H4" s="1204" t="s">
        <v>511</v>
      </c>
      <c r="I4" s="1202" t="s">
        <v>512</v>
      </c>
      <c r="J4" s="1205" t="s">
        <v>513</v>
      </c>
      <c r="M4" s="1207" t="s">
        <v>507</v>
      </c>
      <c r="N4" s="1206" t="s">
        <v>32</v>
      </c>
      <c r="O4" s="1203" t="s">
        <v>33</v>
      </c>
      <c r="P4" s="1203" t="s">
        <v>35</v>
      </c>
      <c r="Q4" s="1210" t="s">
        <v>508</v>
      </c>
      <c r="R4" s="1216" t="s">
        <v>509</v>
      </c>
      <c r="S4" s="1213" t="s">
        <v>510</v>
      </c>
      <c r="T4" s="1204" t="s">
        <v>511</v>
      </c>
      <c r="U4" s="1202" t="s">
        <v>512</v>
      </c>
      <c r="V4" s="1205" t="s">
        <v>514</v>
      </c>
      <c r="Y4" s="1207" t="s">
        <v>507</v>
      </c>
      <c r="Z4" s="1206" t="s">
        <v>32</v>
      </c>
      <c r="AA4" s="1203" t="s">
        <v>33</v>
      </c>
      <c r="AB4" s="1203" t="s">
        <v>35</v>
      </c>
      <c r="AC4" s="1210" t="s">
        <v>508</v>
      </c>
      <c r="AD4" s="1216" t="s">
        <v>509</v>
      </c>
      <c r="AE4" s="1213" t="s">
        <v>510</v>
      </c>
      <c r="AF4" s="1204" t="s">
        <v>511</v>
      </c>
      <c r="AG4" s="1202" t="s">
        <v>512</v>
      </c>
      <c r="AH4" s="1205" t="s">
        <v>514</v>
      </c>
      <c r="AK4" s="1207" t="s">
        <v>507</v>
      </c>
      <c r="AL4" s="1206" t="s">
        <v>32</v>
      </c>
      <c r="AM4" s="1203" t="s">
        <v>33</v>
      </c>
      <c r="AN4" s="1203" t="s">
        <v>35</v>
      </c>
      <c r="AO4" s="1210" t="s">
        <v>508</v>
      </c>
      <c r="AP4" s="1216" t="s">
        <v>509</v>
      </c>
      <c r="AQ4" s="1213" t="s">
        <v>510</v>
      </c>
      <c r="AR4" s="1204" t="s">
        <v>511</v>
      </c>
      <c r="AS4" s="1202" t="s">
        <v>512</v>
      </c>
      <c r="AT4" s="1205" t="s">
        <v>514</v>
      </c>
      <c r="AW4" s="1207" t="s">
        <v>507</v>
      </c>
      <c r="AX4" s="1206" t="s">
        <v>32</v>
      </c>
      <c r="AY4" s="1203" t="s">
        <v>33</v>
      </c>
      <c r="AZ4" s="1203" t="s">
        <v>35</v>
      </c>
      <c r="BA4" s="1210" t="s">
        <v>508</v>
      </c>
      <c r="BB4" s="1216" t="s">
        <v>509</v>
      </c>
      <c r="BC4" s="1213" t="s">
        <v>510</v>
      </c>
      <c r="BD4" s="1204" t="s">
        <v>511</v>
      </c>
      <c r="BE4" s="1202" t="s">
        <v>512</v>
      </c>
      <c r="BF4" s="1205" t="s">
        <v>514</v>
      </c>
    </row>
    <row r="5" spans="1:58" ht="27.6" customHeight="1" thickTop="1" thickBot="1">
      <c r="A5" s="1337" t="s">
        <v>30</v>
      </c>
      <c r="B5" s="1240" t="s">
        <v>164</v>
      </c>
      <c r="C5" s="1228" t="s">
        <v>165</v>
      </c>
      <c r="D5" s="1228" t="str">
        <f>'Washer Data'!B6</f>
        <v>G-5300ME</v>
      </c>
      <c r="E5" s="1229" t="str">
        <f>'Washer Data'!E6</f>
        <v>1.5-2.5%</v>
      </c>
      <c r="F5" s="1320">
        <f>'Washer Data'!H1</f>
        <v>46300</v>
      </c>
      <c r="G5" s="1230" t="str">
        <f>'Washer Data'!H6</f>
        <v/>
      </c>
      <c r="H5" s="1231" t="str">
        <f>'Washer Data'!N6</f>
        <v/>
      </c>
      <c r="I5" s="1265" t="str">
        <f>'Washer Data'!L6</f>
        <v/>
      </c>
      <c r="J5" s="1241">
        <f>'Washer Data'!M6</f>
        <v>0</v>
      </c>
      <c r="M5" s="1337" t="str">
        <f>$A5</f>
        <v>SHAFT</v>
      </c>
      <c r="N5" s="1240" t="str">
        <f>$B5</f>
        <v>SHAWB-58</v>
      </c>
      <c r="O5" s="1228" t="str">
        <f>$C5</f>
        <v>TAMWB-00058</v>
      </c>
      <c r="P5" s="1228" t="str">
        <f>$D5</f>
        <v>G-5300ME</v>
      </c>
      <c r="Q5" s="1229" t="str">
        <f>$E5</f>
        <v>1.5-2.5%</v>
      </c>
      <c r="R5" s="1320">
        <f>'Washer Data'!V1</f>
        <v>46307</v>
      </c>
      <c r="S5" s="1230" t="str">
        <f>'Washer Data'!V6</f>
        <v/>
      </c>
      <c r="T5" s="1231" t="str">
        <f>'Washer Data'!AB6</f>
        <v/>
      </c>
      <c r="U5" s="1263" t="str">
        <f>'Washer Data'!Z6</f>
        <v/>
      </c>
      <c r="V5" s="1241">
        <f>'Washer Data'!AA6</f>
        <v>0</v>
      </c>
      <c r="Y5" s="1337" t="str">
        <f>$A5</f>
        <v>SHAFT</v>
      </c>
      <c r="Z5" s="1240" t="str">
        <f>$B5</f>
        <v>SHAWB-58</v>
      </c>
      <c r="AA5" s="1228" t="str">
        <f>$C5</f>
        <v>TAMWB-00058</v>
      </c>
      <c r="AB5" s="1228" t="str">
        <f>$D5</f>
        <v>G-5300ME</v>
      </c>
      <c r="AC5" s="1229" t="str">
        <f>$E5</f>
        <v>1.5-2.5%</v>
      </c>
      <c r="AD5" s="1320">
        <f>'Washer Data'!AJ1</f>
        <v>46314</v>
      </c>
      <c r="AE5" s="1230" t="str">
        <f>'Washer Data'!AJ6</f>
        <v/>
      </c>
      <c r="AF5" s="1231" t="str">
        <f>'Washer Data'!AP6</f>
        <v/>
      </c>
      <c r="AG5" s="1265" t="str">
        <f>'Washer Data'!AN6</f>
        <v/>
      </c>
      <c r="AH5" s="1241">
        <f>'Washer Data'!AO6</f>
        <v>0</v>
      </c>
      <c r="AK5" s="1337" t="str">
        <f>$A5</f>
        <v>SHAFT</v>
      </c>
      <c r="AL5" s="1240" t="str">
        <f>$B5</f>
        <v>SHAWB-58</v>
      </c>
      <c r="AM5" s="1228" t="str">
        <f>$C5</f>
        <v>TAMWB-00058</v>
      </c>
      <c r="AN5" s="1228" t="str">
        <f>$D5</f>
        <v>G-5300ME</v>
      </c>
      <c r="AO5" s="1229" t="str">
        <f>$E5</f>
        <v>1.5-2.5%</v>
      </c>
      <c r="AP5" s="1320">
        <f>'Washer Data'!AX1</f>
        <v>46321</v>
      </c>
      <c r="AQ5" s="1230" t="str">
        <f>'Washer Data'!AX6</f>
        <v/>
      </c>
      <c r="AR5" s="1231" t="str">
        <f>'Washer Data'!BD6</f>
        <v/>
      </c>
      <c r="AS5" s="1265" t="str">
        <f>'Washer Data'!BB6</f>
        <v/>
      </c>
      <c r="AT5" s="1241">
        <f>'Washer Data'!BC6</f>
        <v>0</v>
      </c>
      <c r="AW5" s="1337" t="str">
        <f>$A5</f>
        <v>SHAFT</v>
      </c>
      <c r="AX5" s="1240" t="str">
        <f>$B5</f>
        <v>SHAWB-58</v>
      </c>
      <c r="AY5" s="1228" t="str">
        <f>$C5</f>
        <v>TAMWB-00058</v>
      </c>
      <c r="AZ5" s="1228" t="str">
        <f>$D5</f>
        <v>G-5300ME</v>
      </c>
      <c r="BA5" s="1229" t="str">
        <f>$E5</f>
        <v>1.5-2.5%</v>
      </c>
      <c r="BB5" s="1320">
        <f>'Washer Data'!BL1</f>
        <v>46328</v>
      </c>
      <c r="BC5" s="1230" t="str">
        <f>'Washer Data'!BL6</f>
        <v/>
      </c>
      <c r="BD5" s="1231" t="str">
        <f>'Washer Data'!BR6</f>
        <v/>
      </c>
      <c r="BE5" s="1265" t="str">
        <f>'Washer Data'!BP6</f>
        <v/>
      </c>
      <c r="BF5" s="1241">
        <f>'Washer Data'!BQ6</f>
        <v>0</v>
      </c>
    </row>
    <row r="6" spans="1:58" ht="27.6" customHeight="1" thickBot="1">
      <c r="A6" s="1337"/>
      <c r="B6" s="1242" t="s">
        <v>167</v>
      </c>
      <c r="C6" s="1196" t="s">
        <v>168</v>
      </c>
      <c r="D6" s="1196" t="str">
        <f>'Washer Data'!B7</f>
        <v>G-5300ME</v>
      </c>
      <c r="E6" s="1211" t="str">
        <f>'Washer Data'!E7</f>
        <v>1.5-2.5%</v>
      </c>
      <c r="F6" s="1321"/>
      <c r="G6" s="1214" t="str">
        <f>'Washer Data'!H7</f>
        <v/>
      </c>
      <c r="H6" s="1198" t="str">
        <f>'Washer Data'!N7</f>
        <v/>
      </c>
      <c r="I6" s="1266" t="str">
        <f>'Washer Data'!L7</f>
        <v/>
      </c>
      <c r="J6" s="1199">
        <f>'Washer Data'!M7</f>
        <v>0</v>
      </c>
      <c r="M6" s="1337"/>
      <c r="N6" s="1242" t="str">
        <f t="shared" ref="N6:N7" si="0">$B6</f>
        <v>SHAWB-60</v>
      </c>
      <c r="O6" s="1196" t="str">
        <f t="shared" ref="O6:O7" si="1">$C6</f>
        <v>TAMWB-00060</v>
      </c>
      <c r="P6" s="1196" t="str">
        <f t="shared" ref="P6:P7" si="2">$D6</f>
        <v>G-5300ME</v>
      </c>
      <c r="Q6" s="1211" t="str">
        <f t="shared" ref="Q6:Q7" si="3">$E6</f>
        <v>1.5-2.5%</v>
      </c>
      <c r="R6" s="1321"/>
      <c r="S6" s="1214" t="str">
        <f>'Washer Data'!V7</f>
        <v/>
      </c>
      <c r="T6" s="1198" t="str">
        <f>'Washer Data'!AB7</f>
        <v/>
      </c>
      <c r="U6" s="1269" t="str">
        <f>'Washer Data'!Z7</f>
        <v/>
      </c>
      <c r="V6" s="1199">
        <f>'Washer Data'!AA7</f>
        <v>0</v>
      </c>
      <c r="Y6" s="1337"/>
      <c r="Z6" s="1242" t="str">
        <f t="shared" ref="Z6:Z7" si="4">$B6</f>
        <v>SHAWB-60</v>
      </c>
      <c r="AA6" s="1196" t="str">
        <f t="shared" ref="AA6:AA7" si="5">$C6</f>
        <v>TAMWB-00060</v>
      </c>
      <c r="AB6" s="1196" t="str">
        <f t="shared" ref="AB6:AB7" si="6">$D6</f>
        <v>G-5300ME</v>
      </c>
      <c r="AC6" s="1211" t="str">
        <f t="shared" ref="AC6:AC7" si="7">$E6</f>
        <v>1.5-2.5%</v>
      </c>
      <c r="AD6" s="1321"/>
      <c r="AE6" s="1214" t="str">
        <f>'Washer Data'!AJ7</f>
        <v/>
      </c>
      <c r="AF6" s="1198" t="str">
        <f>'Washer Data'!AP7</f>
        <v/>
      </c>
      <c r="AG6" s="1266" t="str">
        <f>'Washer Data'!AN7</f>
        <v/>
      </c>
      <c r="AH6" s="1199">
        <f>'Washer Data'!AO7</f>
        <v>0</v>
      </c>
      <c r="AK6" s="1337"/>
      <c r="AL6" s="1242" t="str">
        <f t="shared" ref="AL6:AL7" si="8">$B6</f>
        <v>SHAWB-60</v>
      </c>
      <c r="AM6" s="1196" t="str">
        <f t="shared" ref="AM6:AM7" si="9">$C6</f>
        <v>TAMWB-00060</v>
      </c>
      <c r="AN6" s="1196" t="str">
        <f t="shared" ref="AN6:AN7" si="10">$D6</f>
        <v>G-5300ME</v>
      </c>
      <c r="AO6" s="1211" t="str">
        <f t="shared" ref="AO6:AO7" si="11">$E6</f>
        <v>1.5-2.5%</v>
      </c>
      <c r="AP6" s="1321"/>
      <c r="AQ6" s="1214" t="str">
        <f>'Washer Data'!AX7</f>
        <v/>
      </c>
      <c r="AR6" s="1198" t="str">
        <f>'Washer Data'!BD7</f>
        <v/>
      </c>
      <c r="AS6" s="1266" t="str">
        <f>'Washer Data'!BB7</f>
        <v/>
      </c>
      <c r="AT6" s="1199">
        <f>'Washer Data'!BC7</f>
        <v>0</v>
      </c>
      <c r="AW6" s="1337"/>
      <c r="AX6" s="1242" t="str">
        <f t="shared" ref="AX6:AX7" si="12">$B6</f>
        <v>SHAWB-60</v>
      </c>
      <c r="AY6" s="1196" t="str">
        <f t="shared" ref="AY6:AY7" si="13">$C6</f>
        <v>TAMWB-00060</v>
      </c>
      <c r="AZ6" s="1196" t="str">
        <f t="shared" ref="AZ6:AZ7" si="14">$D6</f>
        <v>G-5300ME</v>
      </c>
      <c r="BA6" s="1211" t="str">
        <f t="shared" ref="BA6:BA7" si="15">$E6</f>
        <v>1.5-2.5%</v>
      </c>
      <c r="BB6" s="1321"/>
      <c r="BC6" s="1214" t="str">
        <f>'Washer Data'!BL7</f>
        <v/>
      </c>
      <c r="BD6" s="1198" t="str">
        <f>'Washer Data'!BR7</f>
        <v/>
      </c>
      <c r="BE6" s="1266" t="str">
        <f>'Washer Data'!BP7</f>
        <v/>
      </c>
      <c r="BF6" s="1199">
        <f>'Washer Data'!BQ7</f>
        <v>0</v>
      </c>
    </row>
    <row r="7" spans="1:58" ht="27.6" customHeight="1" thickBot="1">
      <c r="A7" s="1331"/>
      <c r="B7" s="1243" t="s">
        <v>169</v>
      </c>
      <c r="C7" s="1197" t="s">
        <v>170</v>
      </c>
      <c r="D7" s="1197" t="str">
        <f>'Washer Data'!B8</f>
        <v>G-5300ME</v>
      </c>
      <c r="E7" s="1212" t="str">
        <f>'Washer Data'!E8</f>
        <v>1.5-2.5%</v>
      </c>
      <c r="F7" s="1322"/>
      <c r="G7" s="1215" t="str">
        <f>'Washer Data'!H8</f>
        <v/>
      </c>
      <c r="H7" s="1200" t="str">
        <f>'Washer Data'!N8</f>
        <v/>
      </c>
      <c r="I7" s="1267" t="str">
        <f>'Washer Data'!L8</f>
        <v/>
      </c>
      <c r="J7" s="1201">
        <f>'Washer Data'!M8</f>
        <v>0</v>
      </c>
      <c r="M7" s="1331"/>
      <c r="N7" s="1243" t="str">
        <f t="shared" si="0"/>
        <v>SHAWB-59</v>
      </c>
      <c r="O7" s="1197" t="str">
        <f t="shared" si="1"/>
        <v>TAMWB-00059</v>
      </c>
      <c r="P7" s="1197" t="str">
        <f t="shared" si="2"/>
        <v>G-5300ME</v>
      </c>
      <c r="Q7" s="1212" t="str">
        <f t="shared" si="3"/>
        <v>1.5-2.5%</v>
      </c>
      <c r="R7" s="1322"/>
      <c r="S7" s="1215" t="str">
        <f>'Washer Data'!V8</f>
        <v/>
      </c>
      <c r="T7" s="1200" t="str">
        <f>'Washer Data'!AB8</f>
        <v/>
      </c>
      <c r="U7" s="1264" t="str">
        <f>'Washer Data'!Z8</f>
        <v/>
      </c>
      <c r="V7" s="1201">
        <f>'Washer Data'!AA8</f>
        <v>0</v>
      </c>
      <c r="Y7" s="1331"/>
      <c r="Z7" s="1243" t="str">
        <f t="shared" si="4"/>
        <v>SHAWB-59</v>
      </c>
      <c r="AA7" s="1197" t="str">
        <f t="shared" si="5"/>
        <v>TAMWB-00059</v>
      </c>
      <c r="AB7" s="1197" t="str">
        <f t="shared" si="6"/>
        <v>G-5300ME</v>
      </c>
      <c r="AC7" s="1212" t="str">
        <f t="shared" si="7"/>
        <v>1.5-2.5%</v>
      </c>
      <c r="AD7" s="1322"/>
      <c r="AE7" s="1215" t="str">
        <f>'Washer Data'!AJ8</f>
        <v/>
      </c>
      <c r="AF7" s="1200" t="str">
        <f>'Washer Data'!AP8</f>
        <v/>
      </c>
      <c r="AG7" s="1267" t="str">
        <f>'Washer Data'!AN8</f>
        <v/>
      </c>
      <c r="AH7" s="1201">
        <f>'Washer Data'!AO8</f>
        <v>0</v>
      </c>
      <c r="AK7" s="1331"/>
      <c r="AL7" s="1243" t="str">
        <f t="shared" si="8"/>
        <v>SHAWB-59</v>
      </c>
      <c r="AM7" s="1197" t="str">
        <f t="shared" si="9"/>
        <v>TAMWB-00059</v>
      </c>
      <c r="AN7" s="1197" t="str">
        <f t="shared" si="10"/>
        <v>G-5300ME</v>
      </c>
      <c r="AO7" s="1212" t="str">
        <f t="shared" si="11"/>
        <v>1.5-2.5%</v>
      </c>
      <c r="AP7" s="1322"/>
      <c r="AQ7" s="1215" t="str">
        <f>'Washer Data'!AX8</f>
        <v/>
      </c>
      <c r="AR7" s="1200" t="str">
        <f>'Washer Data'!BD8</f>
        <v/>
      </c>
      <c r="AS7" s="1267" t="str">
        <f>'Washer Data'!BB8</f>
        <v/>
      </c>
      <c r="AT7" s="1201">
        <f>'Washer Data'!BC8</f>
        <v>0</v>
      </c>
      <c r="AW7" s="1331"/>
      <c r="AX7" s="1243" t="str">
        <f t="shared" si="12"/>
        <v>SHAWB-59</v>
      </c>
      <c r="AY7" s="1197" t="str">
        <f t="shared" si="13"/>
        <v>TAMWB-00059</v>
      </c>
      <c r="AZ7" s="1197" t="str">
        <f t="shared" si="14"/>
        <v>G-5300ME</v>
      </c>
      <c r="BA7" s="1212" t="str">
        <f t="shared" si="15"/>
        <v>1.5-2.5%</v>
      </c>
      <c r="BB7" s="1322"/>
      <c r="BC7" s="1215" t="str">
        <f>'Washer Data'!BL8</f>
        <v/>
      </c>
      <c r="BD7" s="1200" t="str">
        <f>'Washer Data'!BR8</f>
        <v/>
      </c>
      <c r="BE7" s="1267" t="str">
        <f>'Washer Data'!BP8</f>
        <v/>
      </c>
      <c r="BF7" s="1201">
        <f>'Washer Data'!BQ8</f>
        <v>0</v>
      </c>
    </row>
    <row r="8" spans="1:58" ht="16.5" thickTop="1" thickBot="1"/>
    <row r="9" spans="1:58" ht="22.5" thickTop="1" thickBot="1">
      <c r="A9" s="1327" t="str">
        <f>A$3</f>
        <v>SPRINT  - TRUQ2 Washer Report</v>
      </c>
      <c r="B9" s="1328"/>
      <c r="C9" s="1328"/>
      <c r="D9" s="1328"/>
      <c r="E9" s="1328"/>
      <c r="F9" s="1328"/>
      <c r="G9" s="1328"/>
      <c r="H9" s="1328"/>
      <c r="I9" s="1328"/>
      <c r="J9" s="1329"/>
      <c r="M9" s="1327" t="str">
        <f>$A9</f>
        <v>SPRINT  - TRUQ2 Washer Report</v>
      </c>
      <c r="N9" s="1328"/>
      <c r="O9" s="1328"/>
      <c r="P9" s="1328"/>
      <c r="Q9" s="1328"/>
      <c r="R9" s="1328"/>
      <c r="S9" s="1328"/>
      <c r="T9" s="1328"/>
      <c r="U9" s="1328"/>
      <c r="V9" s="1329"/>
      <c r="Y9" s="1327" t="str">
        <f>$A9</f>
        <v>SPRINT  - TRUQ2 Washer Report</v>
      </c>
      <c r="Z9" s="1328"/>
      <c r="AA9" s="1328"/>
      <c r="AB9" s="1328"/>
      <c r="AC9" s="1328"/>
      <c r="AD9" s="1328"/>
      <c r="AE9" s="1328"/>
      <c r="AF9" s="1328"/>
      <c r="AG9" s="1328"/>
      <c r="AH9" s="1329"/>
      <c r="AK9" s="1327" t="str">
        <f>$A9</f>
        <v>SPRINT  - TRUQ2 Washer Report</v>
      </c>
      <c r="AL9" s="1328"/>
      <c r="AM9" s="1328"/>
      <c r="AN9" s="1328"/>
      <c r="AO9" s="1328"/>
      <c r="AP9" s="1328"/>
      <c r="AQ9" s="1328"/>
      <c r="AR9" s="1328"/>
      <c r="AS9" s="1328"/>
      <c r="AT9" s="1329"/>
      <c r="AW9" s="1327" t="str">
        <f>$A9</f>
        <v>SPRINT  - TRUQ2 Washer Report</v>
      </c>
      <c r="AX9" s="1328"/>
      <c r="AY9" s="1328"/>
      <c r="AZ9" s="1328"/>
      <c r="BA9" s="1328"/>
      <c r="BB9" s="1328"/>
      <c r="BC9" s="1328"/>
      <c r="BD9" s="1328"/>
      <c r="BE9" s="1328"/>
      <c r="BF9" s="1329"/>
    </row>
    <row r="10" spans="1:58" ht="48.75" thickTop="1" thickBot="1">
      <c r="A10" s="1207" t="s">
        <v>507</v>
      </c>
      <c r="B10" s="1206" t="s">
        <v>32</v>
      </c>
      <c r="C10" s="1203" t="s">
        <v>33</v>
      </c>
      <c r="D10" s="1203" t="s">
        <v>35</v>
      </c>
      <c r="E10" s="1210" t="s">
        <v>508</v>
      </c>
      <c r="F10" s="1216" t="s">
        <v>509</v>
      </c>
      <c r="G10" s="1213" t="s">
        <v>510</v>
      </c>
      <c r="H10" s="1204" t="s">
        <v>511</v>
      </c>
      <c r="I10" s="1202" t="s">
        <v>512</v>
      </c>
      <c r="J10" s="1205" t="s">
        <v>513</v>
      </c>
      <c r="M10" s="1207" t="s">
        <v>507</v>
      </c>
      <c r="N10" s="1206" t="s">
        <v>32</v>
      </c>
      <c r="O10" s="1203" t="s">
        <v>33</v>
      </c>
      <c r="P10" s="1203" t="s">
        <v>35</v>
      </c>
      <c r="Q10" s="1210" t="s">
        <v>508</v>
      </c>
      <c r="R10" s="1216" t="s">
        <v>509</v>
      </c>
      <c r="S10" s="1213" t="s">
        <v>510</v>
      </c>
      <c r="T10" s="1204" t="s">
        <v>511</v>
      </c>
      <c r="U10" s="1202" t="s">
        <v>512</v>
      </c>
      <c r="V10" s="1205" t="s">
        <v>514</v>
      </c>
      <c r="Y10" s="1207" t="s">
        <v>507</v>
      </c>
      <c r="Z10" s="1206" t="s">
        <v>32</v>
      </c>
      <c r="AA10" s="1203" t="s">
        <v>33</v>
      </c>
      <c r="AB10" s="1203" t="s">
        <v>35</v>
      </c>
      <c r="AC10" s="1210" t="s">
        <v>508</v>
      </c>
      <c r="AD10" s="1216" t="s">
        <v>509</v>
      </c>
      <c r="AE10" s="1213" t="s">
        <v>510</v>
      </c>
      <c r="AF10" s="1204" t="s">
        <v>511</v>
      </c>
      <c r="AG10" s="1202" t="s">
        <v>512</v>
      </c>
      <c r="AH10" s="1205" t="s">
        <v>514</v>
      </c>
      <c r="AK10" s="1207" t="s">
        <v>507</v>
      </c>
      <c r="AL10" s="1206" t="s">
        <v>32</v>
      </c>
      <c r="AM10" s="1203" t="s">
        <v>33</v>
      </c>
      <c r="AN10" s="1203" t="s">
        <v>35</v>
      </c>
      <c r="AO10" s="1210" t="s">
        <v>508</v>
      </c>
      <c r="AP10" s="1216" t="s">
        <v>509</v>
      </c>
      <c r="AQ10" s="1213" t="s">
        <v>510</v>
      </c>
      <c r="AR10" s="1204" t="s">
        <v>511</v>
      </c>
      <c r="AS10" s="1202" t="s">
        <v>512</v>
      </c>
      <c r="AT10" s="1205" t="s">
        <v>514</v>
      </c>
      <c r="AW10" s="1207" t="s">
        <v>507</v>
      </c>
      <c r="AX10" s="1206" t="s">
        <v>32</v>
      </c>
      <c r="AY10" s="1203" t="s">
        <v>33</v>
      </c>
      <c r="AZ10" s="1203" t="s">
        <v>35</v>
      </c>
      <c r="BA10" s="1210" t="s">
        <v>508</v>
      </c>
      <c r="BB10" s="1216" t="s">
        <v>509</v>
      </c>
      <c r="BC10" s="1213" t="s">
        <v>510</v>
      </c>
      <c r="BD10" s="1204" t="s">
        <v>511</v>
      </c>
      <c r="BE10" s="1202" t="s">
        <v>512</v>
      </c>
      <c r="BF10" s="1205" t="s">
        <v>514</v>
      </c>
    </row>
    <row r="11" spans="1:58" ht="27.6" customHeight="1" thickTop="1" thickBot="1">
      <c r="A11" s="1325" t="s">
        <v>171</v>
      </c>
      <c r="B11" s="1227" t="s">
        <v>236</v>
      </c>
      <c r="C11" s="1228" t="s">
        <v>237</v>
      </c>
      <c r="D11" s="1228" t="str">
        <f>'Washer Data'!B12</f>
        <v>G-2200TU</v>
      </c>
      <c r="E11" s="1229" t="str">
        <f>'Washer Data'!E12</f>
        <v>0.8-1.5%</v>
      </c>
      <c r="F11" s="1323">
        <f>F$5</f>
        <v>46300</v>
      </c>
      <c r="G11" s="1215" t="str">
        <f>'Washer Data'!H12</f>
        <v/>
      </c>
      <c r="H11" s="1200" t="str">
        <f>'Washer Data'!N12</f>
        <v/>
      </c>
      <c r="I11" s="1265" t="str">
        <f>'Washer Data'!L12</f>
        <v/>
      </c>
      <c r="J11" s="1239">
        <f>'Washer Data'!M12</f>
        <v>0</v>
      </c>
      <c r="M11" s="1325" t="str">
        <f>A11</f>
        <v>CARRIER</v>
      </c>
      <c r="N11" s="1227" t="str">
        <f>B11</f>
        <v>CARWB-64</v>
      </c>
      <c r="O11" s="1228" t="str">
        <f>C11</f>
        <v>TAMWB-00064</v>
      </c>
      <c r="P11" s="1228" t="str">
        <f>D11</f>
        <v>G-2200TU</v>
      </c>
      <c r="Q11" s="1229" t="str">
        <f>E11</f>
        <v>0.8-1.5%</v>
      </c>
      <c r="R11" s="1323">
        <f>R5</f>
        <v>46307</v>
      </c>
      <c r="S11" s="1215" t="str">
        <f>'Washer Data'!V12</f>
        <v/>
      </c>
      <c r="T11" s="1200" t="str">
        <f>'Washer Data'!AB12</f>
        <v/>
      </c>
      <c r="U11" s="1263" t="str">
        <f>'Washer Data'!Z12</f>
        <v/>
      </c>
      <c r="V11" s="1239">
        <f>'Washer Data'!AA12</f>
        <v>0</v>
      </c>
      <c r="Y11" s="1325" t="str">
        <f>A11</f>
        <v>CARRIER</v>
      </c>
      <c r="Z11" s="1227" t="str">
        <f>B11</f>
        <v>CARWB-64</v>
      </c>
      <c r="AA11" s="1228" t="str">
        <f>C11</f>
        <v>TAMWB-00064</v>
      </c>
      <c r="AB11" s="1228" t="str">
        <f>D11</f>
        <v>G-2200TU</v>
      </c>
      <c r="AC11" s="1229" t="str">
        <f>E11</f>
        <v>0.8-1.5%</v>
      </c>
      <c r="AD11" s="1323">
        <f>AD5</f>
        <v>46314</v>
      </c>
      <c r="AE11" s="1214" t="str">
        <f>'Washer Data'!AJ12</f>
        <v/>
      </c>
      <c r="AF11" s="1198" t="str">
        <f>'Washer Data'!AP12</f>
        <v/>
      </c>
      <c r="AG11" s="1265" t="str">
        <f>'Washer Data'!AN12</f>
        <v/>
      </c>
      <c r="AH11" s="1239">
        <f>'Washer Data'!AO12</f>
        <v>0</v>
      </c>
      <c r="AK11" s="1325" t="str">
        <f>A11</f>
        <v>CARRIER</v>
      </c>
      <c r="AL11" s="1227" t="str">
        <f>B11</f>
        <v>CARWB-64</v>
      </c>
      <c r="AM11" s="1228" t="str">
        <f>C11</f>
        <v>TAMWB-00064</v>
      </c>
      <c r="AN11" s="1228" t="str">
        <f>D11</f>
        <v>G-2200TU</v>
      </c>
      <c r="AO11" s="1229" t="str">
        <f>E11</f>
        <v>0.8-1.5%</v>
      </c>
      <c r="AP11" s="1323">
        <f>AP5</f>
        <v>46321</v>
      </c>
      <c r="AQ11" s="1214" t="str">
        <f>'Washer Data'!AX12</f>
        <v/>
      </c>
      <c r="AR11" s="1198" t="str">
        <f>'Washer Data'!BD12</f>
        <v/>
      </c>
      <c r="AS11" s="1265" t="str">
        <f>'Washer Data'!BB12</f>
        <v/>
      </c>
      <c r="AT11" s="1239">
        <f>'Washer Data'!BC12</f>
        <v>0</v>
      </c>
      <c r="AW11" s="1325" t="str">
        <f>A11</f>
        <v>CARRIER</v>
      </c>
      <c r="AX11" s="1227" t="str">
        <f>B11</f>
        <v>CARWB-64</v>
      </c>
      <c r="AY11" s="1228" t="str">
        <f>C11</f>
        <v>TAMWB-00064</v>
      </c>
      <c r="AZ11" s="1228" t="str">
        <f>D11</f>
        <v>G-2200TU</v>
      </c>
      <c r="BA11" s="1229" t="str">
        <f>E11</f>
        <v>0.8-1.5%</v>
      </c>
      <c r="BB11" s="1323">
        <f>BB5</f>
        <v>46328</v>
      </c>
      <c r="BC11" s="1214" t="str">
        <f>'Washer Data'!BL12</f>
        <v/>
      </c>
      <c r="BD11" s="1198" t="str">
        <f>'Washer Data'!BR12</f>
        <v/>
      </c>
      <c r="BE11" s="1265" t="str">
        <f>'Washer Data'!BP12</f>
        <v/>
      </c>
      <c r="BF11" s="1239">
        <f>'Washer Data'!BQ12</f>
        <v>0</v>
      </c>
    </row>
    <row r="12" spans="1:58" ht="27.6" customHeight="1" thickBot="1">
      <c r="A12" s="1326"/>
      <c r="B12" s="1234" t="s">
        <v>239</v>
      </c>
      <c r="C12" s="1197" t="s">
        <v>240</v>
      </c>
      <c r="D12" s="1197" t="str">
        <f>'Washer Data'!B13</f>
        <v>G-2200TU</v>
      </c>
      <c r="E12" s="1212" t="str">
        <f>'Washer Data'!E13</f>
        <v>0.8-1.5%</v>
      </c>
      <c r="F12" s="1324"/>
      <c r="G12" s="1215" t="str">
        <f>'Washer Data'!H13</f>
        <v/>
      </c>
      <c r="H12" s="1200" t="str">
        <f>'Washer Data'!N13</f>
        <v/>
      </c>
      <c r="I12" s="1267" t="str">
        <f>'Washer Data'!L13</f>
        <v/>
      </c>
      <c r="J12" s="1209">
        <f>'Washer Data'!M13</f>
        <v>0</v>
      </c>
      <c r="M12" s="1326"/>
      <c r="N12" s="1234" t="str">
        <f t="shared" ref="N12" si="16">B12</f>
        <v>CARWB-66</v>
      </c>
      <c r="O12" s="1197" t="str">
        <f t="shared" ref="O12" si="17">C12</f>
        <v>TAMWB-00066</v>
      </c>
      <c r="P12" s="1197" t="str">
        <f t="shared" ref="P12" si="18">D12</f>
        <v>G-2200TU</v>
      </c>
      <c r="Q12" s="1212" t="str">
        <f t="shared" ref="Q12" si="19">E12</f>
        <v>0.8-1.5%</v>
      </c>
      <c r="R12" s="1324"/>
      <c r="S12" s="1215" t="str">
        <f>'Washer Data'!V13</f>
        <v/>
      </c>
      <c r="T12" s="1200" t="str">
        <f>'Washer Data'!AB13</f>
        <v/>
      </c>
      <c r="U12" s="1264" t="str">
        <f>'Washer Data'!Z13</f>
        <v/>
      </c>
      <c r="V12" s="1209">
        <f>'Washer Data'!AA13</f>
        <v>0</v>
      </c>
      <c r="Y12" s="1326"/>
      <c r="Z12" s="1234" t="str">
        <f t="shared" ref="Z12" si="20">B12</f>
        <v>CARWB-66</v>
      </c>
      <c r="AA12" s="1197" t="str">
        <f t="shared" ref="AA12" si="21">C12</f>
        <v>TAMWB-00066</v>
      </c>
      <c r="AB12" s="1197" t="str">
        <f t="shared" ref="AB12" si="22">D12</f>
        <v>G-2200TU</v>
      </c>
      <c r="AC12" s="1212" t="str">
        <f t="shared" ref="AC12" si="23">E12</f>
        <v>0.8-1.5%</v>
      </c>
      <c r="AD12" s="1324"/>
      <c r="AE12" s="1215" t="str">
        <f>'Washer Data'!AJ13</f>
        <v/>
      </c>
      <c r="AF12" s="1200" t="str">
        <f>'Washer Data'!AP13</f>
        <v/>
      </c>
      <c r="AG12" s="1267" t="str">
        <f>'Washer Data'!AN13</f>
        <v/>
      </c>
      <c r="AH12" s="1209">
        <f>'Washer Data'!AO13</f>
        <v>0</v>
      </c>
      <c r="AK12" s="1326"/>
      <c r="AL12" s="1234" t="str">
        <f t="shared" ref="AL12" si="24">B12</f>
        <v>CARWB-66</v>
      </c>
      <c r="AM12" s="1197" t="str">
        <f t="shared" ref="AM12" si="25">C12</f>
        <v>TAMWB-00066</v>
      </c>
      <c r="AN12" s="1197" t="str">
        <f t="shared" ref="AN12" si="26">D12</f>
        <v>G-2200TU</v>
      </c>
      <c r="AO12" s="1212" t="str">
        <f t="shared" ref="AO12" si="27">E12</f>
        <v>0.8-1.5%</v>
      </c>
      <c r="AP12" s="1324"/>
      <c r="AQ12" s="1215" t="str">
        <f>'Washer Data'!AX13</f>
        <v/>
      </c>
      <c r="AR12" s="1200" t="str">
        <f>'Washer Data'!BD13</f>
        <v/>
      </c>
      <c r="AS12" s="1267" t="str">
        <f>'Washer Data'!BB13</f>
        <v/>
      </c>
      <c r="AT12" s="1209">
        <f>'Washer Data'!BC13</f>
        <v>0</v>
      </c>
      <c r="AW12" s="1326"/>
      <c r="AX12" s="1234" t="str">
        <f t="shared" ref="AX12" si="28">B12</f>
        <v>CARWB-66</v>
      </c>
      <c r="AY12" s="1197" t="str">
        <f t="shared" ref="AY12" si="29">C12</f>
        <v>TAMWB-00066</v>
      </c>
      <c r="AZ12" s="1197" t="str">
        <f t="shared" ref="AZ12" si="30">D12</f>
        <v>G-2200TU</v>
      </c>
      <c r="BA12" s="1212" t="str">
        <f t="shared" ref="BA12" si="31">E12</f>
        <v>0.8-1.5%</v>
      </c>
      <c r="BB12" s="1324"/>
      <c r="BC12" s="1215" t="str">
        <f>'Washer Data'!BL13</f>
        <v/>
      </c>
      <c r="BD12" s="1200" t="str">
        <f>'Washer Data'!BR13</f>
        <v/>
      </c>
      <c r="BE12" s="1267" t="str">
        <f>'Washer Data'!BP13</f>
        <v/>
      </c>
      <c r="BF12" s="1209">
        <f>'Washer Data'!BQ13</f>
        <v>0</v>
      </c>
    </row>
    <row r="13" spans="1:58" ht="15.6" customHeight="1" thickTop="1" thickBot="1">
      <c r="AP13" s="1225"/>
      <c r="AQ13" s="1226"/>
      <c r="BB13" s="1218"/>
    </row>
    <row r="14" spans="1:58" ht="22.5" thickTop="1" thickBot="1">
      <c r="A14" s="1338" t="str">
        <f>A$3</f>
        <v>SPRINT  - TRUQ2 Washer Report</v>
      </c>
      <c r="B14" s="1339"/>
      <c r="C14" s="1339"/>
      <c r="D14" s="1339"/>
      <c r="E14" s="1339"/>
      <c r="F14" s="1339"/>
      <c r="G14" s="1339"/>
      <c r="H14" s="1339"/>
      <c r="I14" s="1339"/>
      <c r="J14" s="1340"/>
      <c r="M14" s="1327" t="str">
        <f>$A14</f>
        <v>SPRINT  - TRUQ2 Washer Report</v>
      </c>
      <c r="N14" s="1328"/>
      <c r="O14" s="1328"/>
      <c r="P14" s="1328"/>
      <c r="Q14" s="1328"/>
      <c r="R14" s="1328"/>
      <c r="S14" s="1328"/>
      <c r="T14" s="1328"/>
      <c r="U14" s="1328"/>
      <c r="V14" s="1329"/>
      <c r="Y14" s="1327" t="str">
        <f>$A14</f>
        <v>SPRINT  - TRUQ2 Washer Report</v>
      </c>
      <c r="Z14" s="1328"/>
      <c r="AA14" s="1328"/>
      <c r="AB14" s="1328"/>
      <c r="AC14" s="1328"/>
      <c r="AD14" s="1328"/>
      <c r="AE14" s="1328"/>
      <c r="AF14" s="1328"/>
      <c r="AG14" s="1328"/>
      <c r="AH14" s="1329"/>
      <c r="AK14" s="1327" t="str">
        <f>$A14</f>
        <v>SPRINT  - TRUQ2 Washer Report</v>
      </c>
      <c r="AL14" s="1328"/>
      <c r="AM14" s="1328"/>
      <c r="AN14" s="1328"/>
      <c r="AO14" s="1328"/>
      <c r="AP14" s="1328"/>
      <c r="AQ14" s="1328"/>
      <c r="AR14" s="1328"/>
      <c r="AS14" s="1328"/>
      <c r="AT14" s="1329"/>
      <c r="AW14" s="1327" t="str">
        <f>$A14</f>
        <v>SPRINT  - TRUQ2 Washer Report</v>
      </c>
      <c r="AX14" s="1328"/>
      <c r="AY14" s="1328"/>
      <c r="AZ14" s="1328"/>
      <c r="BA14" s="1328"/>
      <c r="BB14" s="1328"/>
      <c r="BC14" s="1328"/>
      <c r="BD14" s="1328"/>
      <c r="BE14" s="1328"/>
      <c r="BF14" s="1329"/>
    </row>
    <row r="15" spans="1:58" ht="48.75" thickTop="1" thickBot="1">
      <c r="A15" s="1207" t="s">
        <v>507</v>
      </c>
      <c r="B15" s="1206" t="s">
        <v>32</v>
      </c>
      <c r="C15" s="1203" t="s">
        <v>33</v>
      </c>
      <c r="D15" s="1203" t="s">
        <v>35</v>
      </c>
      <c r="E15" s="1210" t="s">
        <v>508</v>
      </c>
      <c r="F15" s="1216" t="s">
        <v>509</v>
      </c>
      <c r="G15" s="1213" t="s">
        <v>510</v>
      </c>
      <c r="H15" s="1204" t="s">
        <v>511</v>
      </c>
      <c r="I15" s="1202" t="s">
        <v>512</v>
      </c>
      <c r="J15" s="1205" t="s">
        <v>513</v>
      </c>
      <c r="M15" s="1207" t="s">
        <v>507</v>
      </c>
      <c r="N15" s="1206" t="s">
        <v>32</v>
      </c>
      <c r="O15" s="1203" t="s">
        <v>33</v>
      </c>
      <c r="P15" s="1203" t="s">
        <v>35</v>
      </c>
      <c r="Q15" s="1210" t="s">
        <v>508</v>
      </c>
      <c r="R15" s="1216" t="s">
        <v>509</v>
      </c>
      <c r="S15" s="1213" t="s">
        <v>510</v>
      </c>
      <c r="T15" s="1204" t="s">
        <v>511</v>
      </c>
      <c r="U15" s="1202" t="s">
        <v>512</v>
      </c>
      <c r="V15" s="1205" t="s">
        <v>514</v>
      </c>
      <c r="Y15" s="1207" t="s">
        <v>507</v>
      </c>
      <c r="Z15" s="1206" t="s">
        <v>32</v>
      </c>
      <c r="AA15" s="1203" t="s">
        <v>33</v>
      </c>
      <c r="AB15" s="1203" t="s">
        <v>35</v>
      </c>
      <c r="AC15" s="1210" t="s">
        <v>508</v>
      </c>
      <c r="AD15" s="1216" t="s">
        <v>509</v>
      </c>
      <c r="AE15" s="1213" t="s">
        <v>510</v>
      </c>
      <c r="AF15" s="1204" t="s">
        <v>511</v>
      </c>
      <c r="AG15" s="1202" t="s">
        <v>512</v>
      </c>
      <c r="AH15" s="1205" t="s">
        <v>514</v>
      </c>
      <c r="AK15" s="1207" t="s">
        <v>507</v>
      </c>
      <c r="AL15" s="1206" t="s">
        <v>32</v>
      </c>
      <c r="AM15" s="1203" t="s">
        <v>33</v>
      </c>
      <c r="AN15" s="1203" t="s">
        <v>35</v>
      </c>
      <c r="AO15" s="1210" t="s">
        <v>508</v>
      </c>
      <c r="AP15" s="1216" t="s">
        <v>509</v>
      </c>
      <c r="AQ15" s="1213" t="s">
        <v>510</v>
      </c>
      <c r="AR15" s="1204" t="s">
        <v>511</v>
      </c>
      <c r="AS15" s="1202" t="s">
        <v>512</v>
      </c>
      <c r="AT15" s="1205" t="s">
        <v>514</v>
      </c>
      <c r="AW15" s="1207" t="s">
        <v>507</v>
      </c>
      <c r="AX15" s="1206" t="s">
        <v>32</v>
      </c>
      <c r="AY15" s="1203" t="s">
        <v>33</v>
      </c>
      <c r="AZ15" s="1203" t="s">
        <v>35</v>
      </c>
      <c r="BA15" s="1210" t="s">
        <v>508</v>
      </c>
      <c r="BB15" s="1216" t="s">
        <v>509</v>
      </c>
      <c r="BC15" s="1213" t="s">
        <v>510</v>
      </c>
      <c r="BD15" s="1204" t="s">
        <v>511</v>
      </c>
      <c r="BE15" s="1202" t="s">
        <v>512</v>
      </c>
      <c r="BF15" s="1205" t="s">
        <v>514</v>
      </c>
    </row>
    <row r="16" spans="1:58" ht="27.6" customHeight="1" thickTop="1" thickBot="1">
      <c r="A16" s="1330" t="s">
        <v>241</v>
      </c>
      <c r="B16" s="1227" t="s">
        <v>252</v>
      </c>
      <c r="C16" s="1228" t="s">
        <v>253</v>
      </c>
      <c r="D16" s="1228" t="str">
        <f>'Washer Data'!B17</f>
        <v>G-2200TU</v>
      </c>
      <c r="E16" s="1229" t="str">
        <f>'Washer Data'!E17</f>
        <v>0.8-1.5%</v>
      </c>
      <c r="F16" s="1320">
        <f>F$5</f>
        <v>46300</v>
      </c>
      <c r="G16" s="1215" t="str">
        <f>'Washer Data'!H17</f>
        <v/>
      </c>
      <c r="H16" s="1200" t="str">
        <f>'Washer Data'!N17</f>
        <v/>
      </c>
      <c r="I16" s="1265" t="str">
        <f>'Washer Data'!L17</f>
        <v/>
      </c>
      <c r="J16" s="1232">
        <f>'Washer Data'!M17</f>
        <v>0</v>
      </c>
      <c r="M16" s="1330" t="str">
        <f>A16</f>
        <v>CAP</v>
      </c>
      <c r="N16" s="1227" t="str">
        <f>B16</f>
        <v>CAPWB-51</v>
      </c>
      <c r="O16" s="1228" t="str">
        <f>C16</f>
        <v>UAMWB-00051</v>
      </c>
      <c r="P16" s="1228" t="s">
        <v>487</v>
      </c>
      <c r="Q16" s="1229" t="str">
        <f>E16</f>
        <v>0.8-1.5%</v>
      </c>
      <c r="R16" s="1320">
        <f>R5</f>
        <v>46307</v>
      </c>
      <c r="S16" s="1215" t="str">
        <f>'Washer Data'!V17</f>
        <v/>
      </c>
      <c r="T16" s="1200" t="str">
        <f>'Washer Data'!AB17</f>
        <v/>
      </c>
      <c r="U16" s="1263" t="str">
        <f>'Washer Data'!Z17</f>
        <v/>
      </c>
      <c r="V16" s="1232">
        <f>'Washer Data'!AA17</f>
        <v>0</v>
      </c>
      <c r="Y16" s="1330" t="str">
        <f>A16</f>
        <v>CAP</v>
      </c>
      <c r="Z16" s="1227" t="str">
        <f>B16</f>
        <v>CAPWB-51</v>
      </c>
      <c r="AA16" s="1228" t="str">
        <f>C16</f>
        <v>UAMWB-00051</v>
      </c>
      <c r="AB16" s="1228" t="s">
        <v>487</v>
      </c>
      <c r="AC16" s="1229" t="str">
        <f>E16</f>
        <v>0.8-1.5%</v>
      </c>
      <c r="AD16" s="1320">
        <f>AD5</f>
        <v>46314</v>
      </c>
      <c r="AE16" s="1215" t="str">
        <f>'Washer Data'!AJ17</f>
        <v/>
      </c>
      <c r="AF16" s="1200" t="str">
        <f>'Washer Data'!AP17</f>
        <v/>
      </c>
      <c r="AG16" s="1265" t="str">
        <f>'Washer Data'!AN17</f>
        <v/>
      </c>
      <c r="AH16" s="1232">
        <f>'Washer Data'!AO17</f>
        <v>0</v>
      </c>
      <c r="AK16" s="1330" t="str">
        <f>A16</f>
        <v>CAP</v>
      </c>
      <c r="AL16" s="1227" t="str">
        <f>B16</f>
        <v>CAPWB-51</v>
      </c>
      <c r="AM16" s="1228" t="str">
        <f>C16</f>
        <v>UAMWB-00051</v>
      </c>
      <c r="AN16" s="1228" t="s">
        <v>487</v>
      </c>
      <c r="AO16" s="1229" t="str">
        <f>E16</f>
        <v>0.8-1.5%</v>
      </c>
      <c r="AP16" s="1320">
        <f>AP5</f>
        <v>46321</v>
      </c>
      <c r="AQ16" s="1215" t="str">
        <f>'Washer Data'!AX17</f>
        <v/>
      </c>
      <c r="AR16" s="1200" t="str">
        <f>'Washer Data'!BD17</f>
        <v/>
      </c>
      <c r="AS16" s="1265" t="str">
        <f>'Washer Data'!BB17</f>
        <v/>
      </c>
      <c r="AT16" s="1232">
        <f>'Washer Data'!BC17</f>
        <v>0</v>
      </c>
      <c r="AW16" s="1330" t="str">
        <f>A16</f>
        <v>CAP</v>
      </c>
      <c r="AX16" s="1227" t="str">
        <f>B16</f>
        <v>CAPWB-51</v>
      </c>
      <c r="AY16" s="1228" t="str">
        <f>C16</f>
        <v>UAMWB-00051</v>
      </c>
      <c r="AZ16" s="1228" t="str">
        <f>D16</f>
        <v>G-2200TU</v>
      </c>
      <c r="BA16" s="1229" t="str">
        <f>E16</f>
        <v>0.8-1.5%</v>
      </c>
      <c r="BB16" s="1320">
        <f>BB5</f>
        <v>46328</v>
      </c>
      <c r="BC16" s="1215" t="str">
        <f>'Washer Data'!BL17</f>
        <v/>
      </c>
      <c r="BD16" s="1200" t="str">
        <f>'Washer Data'!BR17</f>
        <v/>
      </c>
      <c r="BE16" s="1265" t="str">
        <f>'Washer Data'!BP17</f>
        <v/>
      </c>
      <c r="BF16" s="1232">
        <f>'Washer Data'!BQ17</f>
        <v>0</v>
      </c>
    </row>
    <row r="17" spans="1:58" ht="27.6" customHeight="1" thickBot="1">
      <c r="A17" s="1337"/>
      <c r="B17" s="1233" t="s">
        <v>248</v>
      </c>
      <c r="C17" s="1196" t="s">
        <v>515</v>
      </c>
      <c r="D17" s="1196" t="str">
        <f>'Washer Data'!B18</f>
        <v>G-2200TU</v>
      </c>
      <c r="E17" s="1211" t="str">
        <f>'Washer Data'!E18</f>
        <v>0.8-1.5%</v>
      </c>
      <c r="F17" s="1321"/>
      <c r="G17" s="1215" t="str">
        <f>'Washer Data'!H18</f>
        <v/>
      </c>
      <c r="H17" s="1200" t="str">
        <f>'Washer Data'!N18</f>
        <v/>
      </c>
      <c r="I17" s="1266" t="str">
        <f>'Washer Data'!L18</f>
        <v/>
      </c>
      <c r="J17" s="1219">
        <f>'Washer Data'!M18</f>
        <v>0</v>
      </c>
      <c r="M17" s="1337"/>
      <c r="N17" s="1233" t="str">
        <f t="shared" ref="N17:O17" si="32">B17</f>
        <v>CAPWB-67</v>
      </c>
      <c r="O17" s="1196" t="str">
        <f t="shared" si="32"/>
        <v>UAMWB-00067</v>
      </c>
      <c r="P17" s="1196" t="s">
        <v>487</v>
      </c>
      <c r="Q17" s="1211" t="s">
        <v>516</v>
      </c>
      <c r="R17" s="1321"/>
      <c r="S17" s="1215" t="str">
        <f>'Washer Data'!V18</f>
        <v/>
      </c>
      <c r="T17" s="1200" t="str">
        <f>'Washer Data'!AB18</f>
        <v/>
      </c>
      <c r="U17" s="1269" t="str">
        <f>'Washer Data'!Z18</f>
        <v/>
      </c>
      <c r="V17" s="1219">
        <f>'Washer Data'!AA18</f>
        <v>0</v>
      </c>
      <c r="Y17" s="1337"/>
      <c r="Z17" s="1233" t="str">
        <f t="shared" ref="Z17:AC17" si="33">B17</f>
        <v>CAPWB-67</v>
      </c>
      <c r="AA17" s="1196" t="str">
        <f t="shared" si="33"/>
        <v>UAMWB-00067</v>
      </c>
      <c r="AB17" s="1196" t="s">
        <v>487</v>
      </c>
      <c r="AC17" s="1211" t="str">
        <f t="shared" si="33"/>
        <v>0.8-1.5%</v>
      </c>
      <c r="AD17" s="1321"/>
      <c r="AE17" s="1215" t="str">
        <f>'Washer Data'!AJ18</f>
        <v/>
      </c>
      <c r="AF17" s="1200" t="str">
        <f>'Washer Data'!AP18</f>
        <v/>
      </c>
      <c r="AG17" s="1266" t="str">
        <f>'Washer Data'!AN18</f>
        <v/>
      </c>
      <c r="AH17" s="1219">
        <f>'Washer Data'!AO18</f>
        <v>0</v>
      </c>
      <c r="AK17" s="1337"/>
      <c r="AL17" s="1233" t="str">
        <f t="shared" ref="AL17:AO17" si="34">B17</f>
        <v>CAPWB-67</v>
      </c>
      <c r="AM17" s="1196" t="str">
        <f t="shared" si="34"/>
        <v>UAMWB-00067</v>
      </c>
      <c r="AN17" s="1196" t="s">
        <v>487</v>
      </c>
      <c r="AO17" s="1211" t="str">
        <f t="shared" si="34"/>
        <v>0.8-1.5%</v>
      </c>
      <c r="AP17" s="1321"/>
      <c r="AQ17" s="1215" t="str">
        <f>'Washer Data'!AX18</f>
        <v/>
      </c>
      <c r="AR17" s="1200" t="str">
        <f>'Washer Data'!BD18</f>
        <v/>
      </c>
      <c r="AS17" s="1266" t="str">
        <f>'Washer Data'!BB18</f>
        <v/>
      </c>
      <c r="AT17" s="1219">
        <f>'Washer Data'!BC18</f>
        <v>0</v>
      </c>
      <c r="AW17" s="1337"/>
      <c r="AX17" s="1233" t="str">
        <f t="shared" ref="AX17:BA17" si="35">B17</f>
        <v>CAPWB-67</v>
      </c>
      <c r="AY17" s="1196" t="str">
        <f t="shared" si="35"/>
        <v>UAMWB-00067</v>
      </c>
      <c r="AZ17" s="1196" t="str">
        <f t="shared" si="35"/>
        <v>G-2200TU</v>
      </c>
      <c r="BA17" s="1211" t="str">
        <f t="shared" si="35"/>
        <v>0.8-1.5%</v>
      </c>
      <c r="BB17" s="1321"/>
      <c r="BC17" s="1215" t="str">
        <f>'Washer Data'!BL18</f>
        <v/>
      </c>
      <c r="BD17" s="1200" t="str">
        <f>'Washer Data'!BR18</f>
        <v/>
      </c>
      <c r="BE17" s="1266" t="str">
        <f>'Washer Data'!BP18</f>
        <v/>
      </c>
      <c r="BF17" s="1219">
        <f>'Washer Data'!BQ18</f>
        <v>0</v>
      </c>
    </row>
    <row r="18" spans="1:58" ht="27.6" customHeight="1" thickBot="1">
      <c r="A18" s="1331"/>
      <c r="B18" s="1234" t="s">
        <v>250</v>
      </c>
      <c r="C18" s="1197" t="s">
        <v>517</v>
      </c>
      <c r="D18" s="1197" t="str">
        <f>'Washer Data'!B19</f>
        <v>G-2200TU</v>
      </c>
      <c r="E18" s="1212" t="str">
        <f>'Washer Data'!E19</f>
        <v>0.8-1.5%</v>
      </c>
      <c r="F18" s="1322"/>
      <c r="G18" s="1215" t="str">
        <f>'Washer Data'!H19</f>
        <v/>
      </c>
      <c r="H18" s="1200" t="str">
        <f>'Washer Data'!N19</f>
        <v/>
      </c>
      <c r="I18" s="1267" t="str">
        <f>'Washer Data'!L19</f>
        <v/>
      </c>
      <c r="J18" s="1220">
        <f>'Washer Data'!M19</f>
        <v>0</v>
      </c>
      <c r="M18" s="1331"/>
      <c r="N18" s="1234" t="str">
        <f t="shared" ref="N18" si="36">B18</f>
        <v>CAPWB-68</v>
      </c>
      <c r="O18" s="1197" t="str">
        <f t="shared" ref="O18" si="37">C18</f>
        <v>UAMWB-00068</v>
      </c>
      <c r="P18" s="1197" t="str">
        <f t="shared" ref="P18" si="38">D18</f>
        <v>G-2200TU</v>
      </c>
      <c r="Q18" s="1212" t="str">
        <f t="shared" ref="Q18" si="39">E18</f>
        <v>0.8-1.5%</v>
      </c>
      <c r="R18" s="1322"/>
      <c r="S18" s="1215" t="str">
        <f>'Washer Data'!V19</f>
        <v/>
      </c>
      <c r="T18" s="1200" t="str">
        <f>'Washer Data'!AB19</f>
        <v/>
      </c>
      <c r="U18" s="1264" t="str">
        <f>'Washer Data'!Z19</f>
        <v/>
      </c>
      <c r="V18" s="1220">
        <f>'Washer Data'!AA19</f>
        <v>0</v>
      </c>
      <c r="Y18" s="1331"/>
      <c r="Z18" s="1234" t="str">
        <f t="shared" ref="Z18" si="40">B18</f>
        <v>CAPWB-68</v>
      </c>
      <c r="AA18" s="1197" t="str">
        <f t="shared" ref="AA18" si="41">C18</f>
        <v>UAMWB-00068</v>
      </c>
      <c r="AB18" s="1197" t="str">
        <f t="shared" ref="AB18" si="42">D18</f>
        <v>G-2200TU</v>
      </c>
      <c r="AC18" s="1212" t="str">
        <f t="shared" ref="AC18" si="43">E18</f>
        <v>0.8-1.5%</v>
      </c>
      <c r="AD18" s="1322"/>
      <c r="AE18" s="1215" t="str">
        <f>'Washer Data'!AJ19</f>
        <v/>
      </c>
      <c r="AF18" s="1200" t="str">
        <f>'Washer Data'!AP19</f>
        <v/>
      </c>
      <c r="AG18" s="1267" t="str">
        <f>'Washer Data'!AN19</f>
        <v/>
      </c>
      <c r="AH18" s="1220">
        <f>'Washer Data'!AO19</f>
        <v>0</v>
      </c>
      <c r="AK18" s="1331"/>
      <c r="AL18" s="1234" t="str">
        <f t="shared" ref="AL18" si="44">B18</f>
        <v>CAPWB-68</v>
      </c>
      <c r="AM18" s="1197" t="str">
        <f t="shared" ref="AM18" si="45">C18</f>
        <v>UAMWB-00068</v>
      </c>
      <c r="AN18" s="1197" t="str">
        <f t="shared" ref="AN18" si="46">D18</f>
        <v>G-2200TU</v>
      </c>
      <c r="AO18" s="1212" t="str">
        <f t="shared" ref="AO18" si="47">E18</f>
        <v>0.8-1.5%</v>
      </c>
      <c r="AP18" s="1322"/>
      <c r="AQ18" s="1215" t="str">
        <f>'Washer Data'!AX19</f>
        <v/>
      </c>
      <c r="AR18" s="1200" t="str">
        <f>'Washer Data'!BD19</f>
        <v/>
      </c>
      <c r="AS18" s="1267" t="str">
        <f>'Washer Data'!BB19</f>
        <v/>
      </c>
      <c r="AT18" s="1220">
        <f>'Washer Data'!BC19</f>
        <v>0</v>
      </c>
      <c r="AW18" s="1331"/>
      <c r="AX18" s="1234" t="str">
        <f t="shared" ref="AX18" si="48">B18</f>
        <v>CAPWB-68</v>
      </c>
      <c r="AY18" s="1197" t="str">
        <f t="shared" ref="AY18" si="49">C18</f>
        <v>UAMWB-00068</v>
      </c>
      <c r="AZ18" s="1197" t="str">
        <f t="shared" ref="AZ18" si="50">D18</f>
        <v>G-2200TU</v>
      </c>
      <c r="BA18" s="1212" t="str">
        <f t="shared" ref="BA18" si="51">E18</f>
        <v>0.8-1.5%</v>
      </c>
      <c r="BB18" s="1322"/>
      <c r="BC18" s="1215" t="str">
        <f>'Washer Data'!BL19</f>
        <v/>
      </c>
      <c r="BD18" s="1200" t="str">
        <f>'Washer Data'!BR19</f>
        <v/>
      </c>
      <c r="BE18" s="1267" t="str">
        <f>'Washer Data'!BP19</f>
        <v/>
      </c>
      <c r="BF18" s="1220">
        <f>'Washer Data'!BQ19</f>
        <v>0</v>
      </c>
    </row>
    <row r="19" spans="1:58" ht="16.5" thickTop="1" thickBot="1"/>
    <row r="20" spans="1:58" ht="22.5" thickTop="1" thickBot="1">
      <c r="A20" s="1338" t="str">
        <f>A$3</f>
        <v>SPRINT  - TRUQ2 Washer Report</v>
      </c>
      <c r="B20" s="1339"/>
      <c r="C20" s="1339"/>
      <c r="D20" s="1339"/>
      <c r="E20" s="1339"/>
      <c r="F20" s="1339"/>
      <c r="G20" s="1339"/>
      <c r="H20" s="1339"/>
      <c r="I20" s="1339"/>
      <c r="J20" s="1340"/>
      <c r="M20" s="1327" t="str">
        <f>$A20</f>
        <v>SPRINT  - TRUQ2 Washer Report</v>
      </c>
      <c r="N20" s="1328"/>
      <c r="O20" s="1328"/>
      <c r="P20" s="1328"/>
      <c r="Q20" s="1328"/>
      <c r="R20" s="1328"/>
      <c r="S20" s="1328"/>
      <c r="T20" s="1328"/>
      <c r="U20" s="1328"/>
      <c r="V20" s="1329"/>
      <c r="Y20" s="1327" t="str">
        <f>$A20</f>
        <v>SPRINT  - TRUQ2 Washer Report</v>
      </c>
      <c r="Z20" s="1328"/>
      <c r="AA20" s="1328"/>
      <c r="AB20" s="1328"/>
      <c r="AC20" s="1328"/>
      <c r="AD20" s="1328"/>
      <c r="AE20" s="1328"/>
      <c r="AF20" s="1328"/>
      <c r="AG20" s="1328"/>
      <c r="AH20" s="1329"/>
      <c r="AK20" s="1327" t="str">
        <f>$A20</f>
        <v>SPRINT  - TRUQ2 Washer Report</v>
      </c>
      <c r="AL20" s="1328"/>
      <c r="AM20" s="1328"/>
      <c r="AN20" s="1328"/>
      <c r="AO20" s="1328"/>
      <c r="AP20" s="1328"/>
      <c r="AQ20" s="1328"/>
      <c r="AR20" s="1328"/>
      <c r="AS20" s="1328"/>
      <c r="AT20" s="1329"/>
      <c r="AW20" s="1327" t="str">
        <f>$A20</f>
        <v>SPRINT  - TRUQ2 Washer Report</v>
      </c>
      <c r="AX20" s="1328"/>
      <c r="AY20" s="1328"/>
      <c r="AZ20" s="1328"/>
      <c r="BA20" s="1328"/>
      <c r="BB20" s="1328"/>
      <c r="BC20" s="1328"/>
      <c r="BD20" s="1328"/>
      <c r="BE20" s="1328"/>
      <c r="BF20" s="1329"/>
    </row>
    <row r="21" spans="1:58" ht="48.75" thickTop="1" thickBot="1">
      <c r="A21" s="1207" t="s">
        <v>507</v>
      </c>
      <c r="B21" s="1206" t="s">
        <v>32</v>
      </c>
      <c r="C21" s="1203" t="s">
        <v>33</v>
      </c>
      <c r="D21" s="1203" t="s">
        <v>35</v>
      </c>
      <c r="E21" s="1210" t="s">
        <v>508</v>
      </c>
      <c r="F21" s="1216" t="s">
        <v>509</v>
      </c>
      <c r="G21" s="1213" t="s">
        <v>510</v>
      </c>
      <c r="H21" s="1204" t="s">
        <v>511</v>
      </c>
      <c r="I21" s="1202" t="s">
        <v>512</v>
      </c>
      <c r="J21" s="1205" t="s">
        <v>513</v>
      </c>
      <c r="M21" s="1207" t="s">
        <v>507</v>
      </c>
      <c r="N21" s="1206" t="s">
        <v>32</v>
      </c>
      <c r="O21" s="1203" t="s">
        <v>33</v>
      </c>
      <c r="P21" s="1203" t="s">
        <v>35</v>
      </c>
      <c r="Q21" s="1210" t="s">
        <v>508</v>
      </c>
      <c r="R21" s="1216" t="s">
        <v>509</v>
      </c>
      <c r="S21" s="1213" t="s">
        <v>510</v>
      </c>
      <c r="T21" s="1204" t="s">
        <v>511</v>
      </c>
      <c r="U21" s="1202" t="s">
        <v>512</v>
      </c>
      <c r="V21" s="1205" t="s">
        <v>514</v>
      </c>
      <c r="Y21" s="1207" t="s">
        <v>507</v>
      </c>
      <c r="Z21" s="1206" t="s">
        <v>32</v>
      </c>
      <c r="AA21" s="1203" t="s">
        <v>33</v>
      </c>
      <c r="AB21" s="1203" t="s">
        <v>35</v>
      </c>
      <c r="AC21" s="1210" t="s">
        <v>508</v>
      </c>
      <c r="AD21" s="1216" t="s">
        <v>509</v>
      </c>
      <c r="AE21" s="1213" t="s">
        <v>510</v>
      </c>
      <c r="AF21" s="1204" t="s">
        <v>511</v>
      </c>
      <c r="AG21" s="1202" t="s">
        <v>512</v>
      </c>
      <c r="AH21" s="1205" t="s">
        <v>514</v>
      </c>
      <c r="AK21" s="1207" t="s">
        <v>507</v>
      </c>
      <c r="AL21" s="1206" t="s">
        <v>32</v>
      </c>
      <c r="AM21" s="1203" t="s">
        <v>33</v>
      </c>
      <c r="AN21" s="1203" t="s">
        <v>35</v>
      </c>
      <c r="AO21" s="1210" t="s">
        <v>508</v>
      </c>
      <c r="AP21" s="1216" t="s">
        <v>509</v>
      </c>
      <c r="AQ21" s="1213" t="s">
        <v>510</v>
      </c>
      <c r="AR21" s="1204" t="s">
        <v>511</v>
      </c>
      <c r="AS21" s="1202" t="s">
        <v>512</v>
      </c>
      <c r="AT21" s="1205" t="s">
        <v>514</v>
      </c>
      <c r="AW21" s="1207" t="s">
        <v>507</v>
      </c>
      <c r="AX21" s="1206" t="s">
        <v>32</v>
      </c>
      <c r="AY21" s="1203" t="s">
        <v>33</v>
      </c>
      <c r="AZ21" s="1203" t="s">
        <v>35</v>
      </c>
      <c r="BA21" s="1210" t="s">
        <v>508</v>
      </c>
      <c r="BB21" s="1216" t="s">
        <v>509</v>
      </c>
      <c r="BC21" s="1213" t="s">
        <v>510</v>
      </c>
      <c r="BD21" s="1204" t="s">
        <v>511</v>
      </c>
      <c r="BE21" s="1202" t="s">
        <v>512</v>
      </c>
      <c r="BF21" s="1205" t="s">
        <v>514</v>
      </c>
    </row>
    <row r="22" spans="1:58" ht="27.6" customHeight="1" thickTop="1" thickBot="1">
      <c r="A22" s="1330" t="s">
        <v>254</v>
      </c>
      <c r="B22" s="1227" t="str">
        <f>'Washer Data'!A23</f>
        <v>CASWB-61</v>
      </c>
      <c r="C22" s="1228" t="s">
        <v>284</v>
      </c>
      <c r="D22" s="1228" t="str">
        <f>'Washer Data'!B23</f>
        <v>G-2200TU</v>
      </c>
      <c r="E22" s="1229" t="str">
        <f>'Washer Data'!E23</f>
        <v>0.8-1.5%</v>
      </c>
      <c r="F22" s="1323">
        <f>F$5</f>
        <v>46300</v>
      </c>
      <c r="G22" s="1215" t="str">
        <f>'Washer Data'!H23</f>
        <v/>
      </c>
      <c r="H22" s="1200" t="str">
        <f>'Washer Data'!N23</f>
        <v/>
      </c>
      <c r="I22" s="1265" t="str">
        <f>'Washer Data'!L23</f>
        <v/>
      </c>
      <c r="J22" s="1232">
        <f>'Washer Data'!M23</f>
        <v>0</v>
      </c>
      <c r="M22" s="1330" t="str">
        <f>A22</f>
        <v>CASE</v>
      </c>
      <c r="N22" s="1227" t="str">
        <f>B22</f>
        <v>CASWB-61</v>
      </c>
      <c r="O22" s="1228" t="str">
        <f>C22</f>
        <v>TAMWB-00061</v>
      </c>
      <c r="P22" s="1228" t="str">
        <f>D22</f>
        <v>G-2200TU</v>
      </c>
      <c r="Q22" s="1229" t="str">
        <f>E22</f>
        <v>0.8-1.5%</v>
      </c>
      <c r="R22" s="1323">
        <f>R5</f>
        <v>46307</v>
      </c>
      <c r="S22" s="1215" t="str">
        <f>'Washer Data'!V23</f>
        <v/>
      </c>
      <c r="T22" s="1200" t="str">
        <f>'Washer Data'!AB23</f>
        <v/>
      </c>
      <c r="U22" s="1263" t="str">
        <f>'Washer Data'!Z23</f>
        <v/>
      </c>
      <c r="V22" s="1232">
        <f>'Washer Data'!AA23</f>
        <v>0</v>
      </c>
      <c r="Y22" s="1330" t="str">
        <f>A22</f>
        <v>CASE</v>
      </c>
      <c r="Z22" s="1227" t="str">
        <f>B22</f>
        <v>CASWB-61</v>
      </c>
      <c r="AA22" s="1228" t="str">
        <f>C22</f>
        <v>TAMWB-00061</v>
      </c>
      <c r="AB22" s="1228" t="str">
        <f>D22</f>
        <v>G-2200TU</v>
      </c>
      <c r="AC22" s="1229" t="str">
        <f>E22</f>
        <v>0.8-1.5%</v>
      </c>
      <c r="AD22" s="1323">
        <f>AD5</f>
        <v>46314</v>
      </c>
      <c r="AE22" s="1215" t="str">
        <f>'Washer Data'!AJ23</f>
        <v/>
      </c>
      <c r="AF22" s="1200" t="str">
        <f>'Washer Data'!AP23</f>
        <v/>
      </c>
      <c r="AG22" s="1265" t="str">
        <f>'Washer Data'!AN23</f>
        <v/>
      </c>
      <c r="AH22" s="1232">
        <f>'Washer Data'!AO23</f>
        <v>0</v>
      </c>
      <c r="AK22" s="1330" t="str">
        <f>A22</f>
        <v>CASE</v>
      </c>
      <c r="AL22" s="1227" t="str">
        <f>B22</f>
        <v>CASWB-61</v>
      </c>
      <c r="AM22" s="1228" t="str">
        <f>C22</f>
        <v>TAMWB-00061</v>
      </c>
      <c r="AN22" s="1228" t="str">
        <f>D22</f>
        <v>G-2200TU</v>
      </c>
      <c r="AO22" s="1229" t="str">
        <f>E22</f>
        <v>0.8-1.5%</v>
      </c>
      <c r="AP22" s="1323">
        <f>AP5</f>
        <v>46321</v>
      </c>
      <c r="AQ22" s="1215" t="str">
        <f>'Washer Data'!AX23</f>
        <v/>
      </c>
      <c r="AR22" s="1200" t="str">
        <f>'Washer Data'!BD23</f>
        <v/>
      </c>
      <c r="AS22" s="1265" t="str">
        <f>'Washer Data'!BB23</f>
        <v/>
      </c>
      <c r="AT22" s="1232">
        <f>'Washer Data'!BC23</f>
        <v>0</v>
      </c>
      <c r="AW22" s="1330" t="str">
        <f>A22</f>
        <v>CASE</v>
      </c>
      <c r="AX22" s="1227" t="str">
        <f>B22</f>
        <v>CASWB-61</v>
      </c>
      <c r="AY22" s="1228" t="str">
        <f>C22</f>
        <v>TAMWB-00061</v>
      </c>
      <c r="AZ22" s="1228" t="str">
        <f>D22</f>
        <v>G-2200TU</v>
      </c>
      <c r="BA22" s="1229" t="str">
        <f>E22</f>
        <v>0.8-1.5%</v>
      </c>
      <c r="BB22" s="1323">
        <f>BB5</f>
        <v>46328</v>
      </c>
      <c r="BC22" s="1215" t="str">
        <f>'Washer Data'!BL23</f>
        <v/>
      </c>
      <c r="BD22" s="1200" t="str">
        <f>'Washer Data'!BR23</f>
        <v/>
      </c>
      <c r="BE22" s="1265" t="str">
        <f>'Washer Data'!BP23</f>
        <v/>
      </c>
      <c r="BF22" s="1232">
        <f>'Washer Data'!BQ23</f>
        <v>0</v>
      </c>
    </row>
    <row r="23" spans="1:58" ht="27.6" customHeight="1" thickBot="1">
      <c r="A23" s="1331"/>
      <c r="B23" s="1234" t="str">
        <f>'Washer Data'!A24</f>
        <v>CASWB-62</v>
      </c>
      <c r="C23" s="1197" t="s">
        <v>286</v>
      </c>
      <c r="D23" s="1197" t="str">
        <f>'Washer Data'!B24</f>
        <v>G-2200TU</v>
      </c>
      <c r="E23" s="1212" t="str">
        <f>'Washer Data'!E24</f>
        <v>0.8-1.5%</v>
      </c>
      <c r="F23" s="1324"/>
      <c r="G23" s="1215" t="str">
        <f>'Washer Data'!H24</f>
        <v/>
      </c>
      <c r="H23" s="1200" t="str">
        <f>'Washer Data'!N24</f>
        <v/>
      </c>
      <c r="I23" s="1267" t="str">
        <f>'Washer Data'!L24</f>
        <v/>
      </c>
      <c r="J23" s="1220">
        <f>'Washer Data'!M24</f>
        <v>0</v>
      </c>
      <c r="M23" s="1331"/>
      <c r="N23" s="1234" t="str">
        <f>B23</f>
        <v>CASWB-62</v>
      </c>
      <c r="O23" s="1197" t="str">
        <f>C23</f>
        <v>TAMWB-00062</v>
      </c>
      <c r="P23" s="1197" t="str">
        <f>D23</f>
        <v>G-2200TU</v>
      </c>
      <c r="Q23" s="1212" t="str">
        <f>E23</f>
        <v>0.8-1.5%</v>
      </c>
      <c r="R23" s="1324"/>
      <c r="S23" s="1215" t="str">
        <f>'Washer Data'!V24</f>
        <v/>
      </c>
      <c r="T23" s="1200" t="str">
        <f>'Washer Data'!AB24</f>
        <v/>
      </c>
      <c r="U23" s="1264" t="str">
        <f>'Washer Data'!Z24</f>
        <v/>
      </c>
      <c r="V23" s="1220">
        <f>'Washer Data'!AA24</f>
        <v>0</v>
      </c>
      <c r="Y23" s="1331"/>
      <c r="Z23" s="1234" t="str">
        <f>B23</f>
        <v>CASWB-62</v>
      </c>
      <c r="AA23" s="1197" t="str">
        <f>C23</f>
        <v>TAMWB-00062</v>
      </c>
      <c r="AB23" s="1197" t="str">
        <f>D23</f>
        <v>G-2200TU</v>
      </c>
      <c r="AC23" s="1212" t="str">
        <f>E23</f>
        <v>0.8-1.5%</v>
      </c>
      <c r="AD23" s="1324"/>
      <c r="AE23" s="1215" t="str">
        <f>'Washer Data'!AJ24</f>
        <v/>
      </c>
      <c r="AF23" s="1200" t="str">
        <f>'Washer Data'!AP24</f>
        <v/>
      </c>
      <c r="AG23" s="1267" t="str">
        <f>'Washer Data'!AN24</f>
        <v/>
      </c>
      <c r="AH23" s="1220">
        <f>'Washer Data'!AO24</f>
        <v>0</v>
      </c>
      <c r="AK23" s="1331"/>
      <c r="AL23" s="1234" t="str">
        <f>B23</f>
        <v>CASWB-62</v>
      </c>
      <c r="AM23" s="1197" t="str">
        <f>C23</f>
        <v>TAMWB-00062</v>
      </c>
      <c r="AN23" s="1197" t="str">
        <f>D23</f>
        <v>G-2200TU</v>
      </c>
      <c r="AO23" s="1212" t="str">
        <f>E23</f>
        <v>0.8-1.5%</v>
      </c>
      <c r="AP23" s="1324"/>
      <c r="AQ23" s="1215" t="str">
        <f>'Washer Data'!AX24</f>
        <v/>
      </c>
      <c r="AR23" s="1200" t="str">
        <f>'Washer Data'!BD24</f>
        <v/>
      </c>
      <c r="AS23" s="1267" t="str">
        <f>'Washer Data'!BB24</f>
        <v/>
      </c>
      <c r="AT23" s="1220">
        <f>'Washer Data'!BC24</f>
        <v>0</v>
      </c>
      <c r="AW23" s="1331"/>
      <c r="AX23" s="1234" t="str">
        <f>B23</f>
        <v>CASWB-62</v>
      </c>
      <c r="AY23" s="1197" t="str">
        <f>C23</f>
        <v>TAMWB-00062</v>
      </c>
      <c r="AZ23" s="1197" t="str">
        <f>D23</f>
        <v>G-2200TU</v>
      </c>
      <c r="BA23" s="1212" t="str">
        <f>E23</f>
        <v>0.8-1.5%</v>
      </c>
      <c r="BB23" s="1324"/>
      <c r="BC23" s="1215" t="str">
        <f>'Washer Data'!BL24</f>
        <v/>
      </c>
      <c r="BD23" s="1200" t="str">
        <f>'Washer Data'!BR24</f>
        <v/>
      </c>
      <c r="BE23" s="1267" t="str">
        <f>'Washer Data'!BP24</f>
        <v/>
      </c>
      <c r="BF23" s="1220">
        <f>'Washer Data'!BQ24</f>
        <v>0</v>
      </c>
    </row>
    <row r="24" spans="1:58" ht="16.5" thickTop="1" thickBot="1"/>
    <row r="25" spans="1:58" ht="22.5" thickTop="1" thickBot="1">
      <c r="A25" s="1338" t="str">
        <f>A$3</f>
        <v>SPRINT  - TRUQ2 Washer Report</v>
      </c>
      <c r="B25" s="1339"/>
      <c r="C25" s="1339"/>
      <c r="D25" s="1339"/>
      <c r="E25" s="1339"/>
      <c r="F25" s="1339"/>
      <c r="G25" s="1339"/>
      <c r="H25" s="1339"/>
      <c r="I25" s="1339"/>
      <c r="J25" s="1340"/>
      <c r="M25" s="1327" t="str">
        <f>$A25</f>
        <v>SPRINT  - TRUQ2 Washer Report</v>
      </c>
      <c r="N25" s="1328"/>
      <c r="O25" s="1328"/>
      <c r="P25" s="1328"/>
      <c r="Q25" s="1328"/>
      <c r="R25" s="1328"/>
      <c r="S25" s="1328"/>
      <c r="T25" s="1328"/>
      <c r="U25" s="1328"/>
      <c r="V25" s="1329"/>
      <c r="Y25" s="1327" t="str">
        <f>$A25</f>
        <v>SPRINT  - TRUQ2 Washer Report</v>
      </c>
      <c r="Z25" s="1328"/>
      <c r="AA25" s="1328"/>
      <c r="AB25" s="1328"/>
      <c r="AC25" s="1328"/>
      <c r="AD25" s="1328"/>
      <c r="AE25" s="1328"/>
      <c r="AF25" s="1328"/>
      <c r="AG25" s="1328"/>
      <c r="AH25" s="1329"/>
      <c r="AK25" s="1327" t="str">
        <f>$A25</f>
        <v>SPRINT  - TRUQ2 Washer Report</v>
      </c>
      <c r="AL25" s="1328"/>
      <c r="AM25" s="1328"/>
      <c r="AN25" s="1328"/>
      <c r="AO25" s="1328"/>
      <c r="AP25" s="1328"/>
      <c r="AQ25" s="1328"/>
      <c r="AR25" s="1328"/>
      <c r="AS25" s="1328"/>
      <c r="AT25" s="1329"/>
      <c r="AW25" s="1327" t="str">
        <f>$A25</f>
        <v>SPRINT  - TRUQ2 Washer Report</v>
      </c>
      <c r="AX25" s="1328"/>
      <c r="AY25" s="1328"/>
      <c r="AZ25" s="1328"/>
      <c r="BA25" s="1328"/>
      <c r="BB25" s="1328"/>
      <c r="BC25" s="1328"/>
      <c r="BD25" s="1328"/>
      <c r="BE25" s="1328"/>
      <c r="BF25" s="1329"/>
    </row>
    <row r="26" spans="1:58" ht="48.75" thickTop="1" thickBot="1">
      <c r="A26" s="1207" t="s">
        <v>507</v>
      </c>
      <c r="B26" s="1206" t="s">
        <v>32</v>
      </c>
      <c r="C26" s="1203" t="s">
        <v>33</v>
      </c>
      <c r="D26" s="1203" t="s">
        <v>35</v>
      </c>
      <c r="E26" s="1210" t="s">
        <v>508</v>
      </c>
      <c r="F26" s="1216" t="s">
        <v>509</v>
      </c>
      <c r="G26" s="1213" t="s">
        <v>510</v>
      </c>
      <c r="H26" s="1204" t="s">
        <v>511</v>
      </c>
      <c r="I26" s="1202" t="s">
        <v>512</v>
      </c>
      <c r="J26" s="1205" t="s">
        <v>513</v>
      </c>
      <c r="M26" s="1207" t="s">
        <v>507</v>
      </c>
      <c r="N26" s="1206" t="s">
        <v>32</v>
      </c>
      <c r="O26" s="1203" t="s">
        <v>33</v>
      </c>
      <c r="P26" s="1203" t="s">
        <v>35</v>
      </c>
      <c r="Q26" s="1210" t="s">
        <v>508</v>
      </c>
      <c r="R26" s="1216" t="s">
        <v>509</v>
      </c>
      <c r="S26" s="1213" t="s">
        <v>510</v>
      </c>
      <c r="T26" s="1204" t="s">
        <v>511</v>
      </c>
      <c r="U26" s="1202" t="s">
        <v>512</v>
      </c>
      <c r="V26" s="1205" t="s">
        <v>514</v>
      </c>
      <c r="Y26" s="1207" t="s">
        <v>507</v>
      </c>
      <c r="Z26" s="1235" t="s">
        <v>32</v>
      </c>
      <c r="AA26" s="1203" t="s">
        <v>33</v>
      </c>
      <c r="AB26" s="1203" t="s">
        <v>35</v>
      </c>
      <c r="AC26" s="1210" t="s">
        <v>508</v>
      </c>
      <c r="AD26" s="1216" t="s">
        <v>509</v>
      </c>
      <c r="AE26" s="1213" t="s">
        <v>510</v>
      </c>
      <c r="AF26" s="1204" t="s">
        <v>511</v>
      </c>
      <c r="AG26" s="1202" t="s">
        <v>512</v>
      </c>
      <c r="AH26" s="1205" t="s">
        <v>514</v>
      </c>
      <c r="AK26" s="1207" t="s">
        <v>507</v>
      </c>
      <c r="AL26" s="1206" t="s">
        <v>32</v>
      </c>
      <c r="AM26" s="1203" t="s">
        <v>33</v>
      </c>
      <c r="AN26" s="1203" t="s">
        <v>35</v>
      </c>
      <c r="AO26" s="1210" t="s">
        <v>508</v>
      </c>
      <c r="AP26" s="1216" t="s">
        <v>509</v>
      </c>
      <c r="AQ26" s="1213" t="s">
        <v>510</v>
      </c>
      <c r="AR26" s="1204" t="s">
        <v>511</v>
      </c>
      <c r="AS26" s="1202" t="s">
        <v>512</v>
      </c>
      <c r="AT26" s="1205" t="s">
        <v>514</v>
      </c>
      <c r="AW26" s="1207" t="s">
        <v>507</v>
      </c>
      <c r="AX26" s="1206" t="s">
        <v>32</v>
      </c>
      <c r="AY26" s="1203" t="s">
        <v>33</v>
      </c>
      <c r="AZ26" s="1203" t="s">
        <v>35</v>
      </c>
      <c r="BA26" s="1210" t="s">
        <v>508</v>
      </c>
      <c r="BB26" s="1216" t="s">
        <v>509</v>
      </c>
      <c r="BC26" s="1213" t="s">
        <v>510</v>
      </c>
      <c r="BD26" s="1204" t="s">
        <v>511</v>
      </c>
      <c r="BE26" s="1202" t="s">
        <v>512</v>
      </c>
      <c r="BF26" s="1205" t="s">
        <v>514</v>
      </c>
    </row>
    <row r="27" spans="1:58" ht="27.6" customHeight="1" thickTop="1" thickBot="1">
      <c r="A27" s="1208" t="s">
        <v>465</v>
      </c>
      <c r="B27" s="1235" t="str">
        <f>'Washer Data'!A28</f>
        <v>MANWB-62</v>
      </c>
      <c r="C27" s="1203" t="s">
        <v>518</v>
      </c>
      <c r="D27" s="1203" t="str">
        <f>'Washer Data'!B28</f>
        <v>G-2200TU</v>
      </c>
      <c r="E27" s="1236" t="str">
        <f>'Washer Data'!E28</f>
        <v>0.8-1.5%</v>
      </c>
      <c r="F27" s="1237">
        <f>F$5</f>
        <v>46300</v>
      </c>
      <c r="G27" s="1215" t="str">
        <f>'Washer Data'!H28</f>
        <v/>
      </c>
      <c r="H27" s="1200" t="str">
        <f>'Washer Data'!N28</f>
        <v/>
      </c>
      <c r="I27" s="1268" t="str">
        <f>'Washer Data'!L28</f>
        <v/>
      </c>
      <c r="J27" s="1238">
        <f>'Washer Data'!M28</f>
        <v>0</v>
      </c>
      <c r="M27" s="1208" t="str">
        <f>A27</f>
        <v>MANUAL</v>
      </c>
      <c r="N27" s="1235" t="str">
        <f>B27</f>
        <v>MANWB-62</v>
      </c>
      <c r="O27" s="1203" t="str">
        <f>C27</f>
        <v>UAMWB-00003</v>
      </c>
      <c r="P27" s="1203" t="str">
        <f>D27</f>
        <v>G-2200TU</v>
      </c>
      <c r="Q27" s="1236" t="str">
        <f>E27</f>
        <v>0.8-1.5%</v>
      </c>
      <c r="R27" s="1237">
        <f>R5</f>
        <v>46307</v>
      </c>
      <c r="S27" s="1215" t="str">
        <f>'Washer Data'!V28</f>
        <v/>
      </c>
      <c r="T27" s="1200" t="str">
        <f>'Washer Data'!AB28</f>
        <v/>
      </c>
      <c r="U27" s="1270" t="str">
        <f>'Washer Data'!Z28</f>
        <v/>
      </c>
      <c r="V27" s="1238">
        <f>'Washer Data'!AA28</f>
        <v>0</v>
      </c>
      <c r="Y27" s="1208" t="str">
        <f>A27</f>
        <v>MANUAL</v>
      </c>
      <c r="Z27" s="1244" t="str">
        <f>B27</f>
        <v>MANWB-62</v>
      </c>
      <c r="AA27" s="1221" t="str">
        <f>C27</f>
        <v>UAMWB-00003</v>
      </c>
      <c r="AB27" s="1221" t="str">
        <f>D27</f>
        <v>G-2200TU</v>
      </c>
      <c r="AC27" s="1223" t="str">
        <f>E27</f>
        <v>0.8-1.5%</v>
      </c>
      <c r="AD27" s="1217">
        <f>AD5</f>
        <v>46314</v>
      </c>
      <c r="AE27" s="1215" t="str">
        <f>'Washer Data'!AJ28</f>
        <v/>
      </c>
      <c r="AF27" s="1200" t="str">
        <f>'Washer Data'!AP28</f>
        <v/>
      </c>
      <c r="AG27" s="1271" t="str">
        <f>'Washer Data'!AN28</f>
        <v/>
      </c>
      <c r="AH27" s="1222">
        <f>'Washer Data'!AO28</f>
        <v>0</v>
      </c>
      <c r="AK27" s="1208" t="str">
        <f>A27</f>
        <v>MANUAL</v>
      </c>
      <c r="AL27" s="1235" t="str">
        <f>B27</f>
        <v>MANWB-62</v>
      </c>
      <c r="AM27" s="1203" t="str">
        <f>C27</f>
        <v>UAMWB-00003</v>
      </c>
      <c r="AN27" s="1203" t="str">
        <f>D27</f>
        <v>G-2200TU</v>
      </c>
      <c r="AO27" s="1236" t="str">
        <f>E27</f>
        <v>0.8-1.5%</v>
      </c>
      <c r="AP27" s="1237">
        <f>AP5</f>
        <v>46321</v>
      </c>
      <c r="AQ27" s="1215" t="str">
        <f>'Washer Data'!AX28</f>
        <v/>
      </c>
      <c r="AR27" s="1200" t="str">
        <f>'Washer Data'!BD28</f>
        <v/>
      </c>
      <c r="AS27" s="1268" t="str">
        <f>'Washer Data'!BB28</f>
        <v/>
      </c>
      <c r="AT27" s="1238">
        <f>'Washer Data'!BC28</f>
        <v>0</v>
      </c>
      <c r="AW27" s="1208" t="str">
        <f>A27</f>
        <v>MANUAL</v>
      </c>
      <c r="AX27" s="1235" t="str">
        <f>B27</f>
        <v>MANWB-62</v>
      </c>
      <c r="AY27" s="1203" t="str">
        <f>C27</f>
        <v>UAMWB-00003</v>
      </c>
      <c r="AZ27" s="1203" t="str">
        <f>D27</f>
        <v>G-2200TU</v>
      </c>
      <c r="BA27" s="1236" t="str">
        <f>E27</f>
        <v>0.8-1.5%</v>
      </c>
      <c r="BB27" s="1237">
        <f>BB5</f>
        <v>46328</v>
      </c>
      <c r="BC27" s="1215" t="str">
        <f>'Washer Data'!BL28</f>
        <v/>
      </c>
      <c r="BD27" s="1200" t="str">
        <f>'Washer Data'!BR28</f>
        <v/>
      </c>
      <c r="BE27" s="1268" t="str">
        <f>'Washer Data'!BP28</f>
        <v/>
      </c>
      <c r="BF27" s="1238">
        <f>'Washer Data'!BQ28</f>
        <v>0</v>
      </c>
    </row>
    <row r="28" spans="1:58" ht="16.5" thickTop="1" thickBot="1"/>
    <row r="29" spans="1:58" ht="22.5" thickTop="1" thickBot="1">
      <c r="A29" s="1338" t="str">
        <f>A$3</f>
        <v>SPRINT  - TRUQ2 Washer Report</v>
      </c>
      <c r="B29" s="1339"/>
      <c r="C29" s="1339"/>
      <c r="D29" s="1339"/>
      <c r="E29" s="1339"/>
      <c r="F29" s="1339"/>
      <c r="G29" s="1339"/>
      <c r="H29" s="1339"/>
      <c r="I29" s="1339"/>
      <c r="J29" s="1340"/>
      <c r="M29" s="1327" t="str">
        <f>$A29</f>
        <v>SPRINT  - TRUQ2 Washer Report</v>
      </c>
      <c r="N29" s="1328"/>
      <c r="O29" s="1328"/>
      <c r="P29" s="1328"/>
      <c r="Q29" s="1328"/>
      <c r="R29" s="1328"/>
      <c r="S29" s="1328"/>
      <c r="T29" s="1328"/>
      <c r="U29" s="1328"/>
      <c r="V29" s="1329"/>
      <c r="Y29" s="1327" t="str">
        <f>$A29</f>
        <v>SPRINT  - TRUQ2 Washer Report</v>
      </c>
      <c r="Z29" s="1328"/>
      <c r="AA29" s="1328"/>
      <c r="AB29" s="1328"/>
      <c r="AC29" s="1328"/>
      <c r="AD29" s="1328"/>
      <c r="AE29" s="1328"/>
      <c r="AF29" s="1328"/>
      <c r="AG29" s="1328"/>
      <c r="AH29" s="1329"/>
      <c r="AK29" s="1327" t="str">
        <f>$A29</f>
        <v>SPRINT  - TRUQ2 Washer Report</v>
      </c>
      <c r="AL29" s="1328"/>
      <c r="AM29" s="1328"/>
      <c r="AN29" s="1328"/>
      <c r="AO29" s="1328"/>
      <c r="AP29" s="1328"/>
      <c r="AQ29" s="1328"/>
      <c r="AR29" s="1328"/>
      <c r="AS29" s="1328"/>
      <c r="AT29" s="1329"/>
      <c r="AW29" s="1327" t="str">
        <f>$A29</f>
        <v>SPRINT  - TRUQ2 Washer Report</v>
      </c>
      <c r="AX29" s="1328"/>
      <c r="AY29" s="1328"/>
      <c r="AZ29" s="1328"/>
      <c r="BA29" s="1328"/>
      <c r="BB29" s="1328"/>
      <c r="BC29" s="1328"/>
      <c r="BD29" s="1328"/>
      <c r="BE29" s="1328"/>
      <c r="BF29" s="1329"/>
    </row>
    <row r="30" spans="1:58" ht="48.75" thickTop="1" thickBot="1">
      <c r="A30" s="1207" t="s">
        <v>507</v>
      </c>
      <c r="B30" s="1254" t="s">
        <v>32</v>
      </c>
      <c r="C30" s="1255" t="s">
        <v>33</v>
      </c>
      <c r="D30" s="1255" t="s">
        <v>35</v>
      </c>
      <c r="E30" s="1256" t="s">
        <v>508</v>
      </c>
      <c r="F30" s="1257" t="s">
        <v>509</v>
      </c>
      <c r="G30" s="1258" t="s">
        <v>510</v>
      </c>
      <c r="H30" s="1259" t="s">
        <v>511</v>
      </c>
      <c r="I30" s="1260" t="s">
        <v>512</v>
      </c>
      <c r="J30" s="1261" t="s">
        <v>513</v>
      </c>
      <c r="M30" s="1207" t="s">
        <v>507</v>
      </c>
      <c r="N30" s="1206" t="s">
        <v>32</v>
      </c>
      <c r="O30" s="1203" t="s">
        <v>33</v>
      </c>
      <c r="P30" s="1203" t="s">
        <v>35</v>
      </c>
      <c r="Q30" s="1210" t="s">
        <v>508</v>
      </c>
      <c r="R30" s="1216" t="s">
        <v>509</v>
      </c>
      <c r="S30" s="1213" t="s">
        <v>510</v>
      </c>
      <c r="T30" s="1204" t="s">
        <v>511</v>
      </c>
      <c r="U30" s="1202" t="s">
        <v>512</v>
      </c>
      <c r="V30" s="1205" t="s">
        <v>514</v>
      </c>
      <c r="Y30" s="1207" t="s">
        <v>507</v>
      </c>
      <c r="Z30" s="1206" t="s">
        <v>32</v>
      </c>
      <c r="AA30" s="1203" t="s">
        <v>33</v>
      </c>
      <c r="AB30" s="1203" t="s">
        <v>35</v>
      </c>
      <c r="AC30" s="1210" t="s">
        <v>508</v>
      </c>
      <c r="AD30" s="1216" t="s">
        <v>509</v>
      </c>
      <c r="AE30" s="1213" t="s">
        <v>510</v>
      </c>
      <c r="AF30" s="1204" t="s">
        <v>511</v>
      </c>
      <c r="AG30" s="1202" t="s">
        <v>512</v>
      </c>
      <c r="AH30" s="1205" t="s">
        <v>514</v>
      </c>
      <c r="AK30" s="1207" t="s">
        <v>507</v>
      </c>
      <c r="AL30" s="1206" t="s">
        <v>32</v>
      </c>
      <c r="AM30" s="1203" t="s">
        <v>33</v>
      </c>
      <c r="AN30" s="1203" t="s">
        <v>35</v>
      </c>
      <c r="AO30" s="1210" t="s">
        <v>508</v>
      </c>
      <c r="AP30" s="1216" t="s">
        <v>509</v>
      </c>
      <c r="AQ30" s="1213" t="s">
        <v>510</v>
      </c>
      <c r="AR30" s="1204" t="s">
        <v>511</v>
      </c>
      <c r="AS30" s="1202" t="s">
        <v>512</v>
      </c>
      <c r="AT30" s="1205" t="s">
        <v>514</v>
      </c>
      <c r="AW30" s="1207" t="s">
        <v>507</v>
      </c>
      <c r="AX30" s="1206" t="s">
        <v>32</v>
      </c>
      <c r="AY30" s="1203" t="s">
        <v>33</v>
      </c>
      <c r="AZ30" s="1203" t="s">
        <v>35</v>
      </c>
      <c r="BA30" s="1210" t="s">
        <v>508</v>
      </c>
      <c r="BB30" s="1216" t="s">
        <v>509</v>
      </c>
      <c r="BC30" s="1213" t="s">
        <v>510</v>
      </c>
      <c r="BD30" s="1204" t="s">
        <v>511</v>
      </c>
      <c r="BE30" s="1202" t="s">
        <v>512</v>
      </c>
      <c r="BF30" s="1205" t="s">
        <v>514</v>
      </c>
    </row>
    <row r="31" spans="1:58" ht="27.6" customHeight="1" thickTop="1" thickBot="1">
      <c r="A31" s="1334" t="s">
        <v>467</v>
      </c>
      <c r="B31" s="1227" t="s">
        <v>298</v>
      </c>
      <c r="C31" s="1228" t="s">
        <v>299</v>
      </c>
      <c r="D31" s="1228" t="str">
        <f>'Washer Data'!B32</f>
        <v>G-2200TU</v>
      </c>
      <c r="E31" s="1229" t="str">
        <f>'Washer Data'!E32</f>
        <v>0.8-1.5%</v>
      </c>
      <c r="F31" s="1323">
        <f>F$5</f>
        <v>46300</v>
      </c>
      <c r="G31" s="1215" t="str">
        <f>'Washer Data'!H32</f>
        <v/>
      </c>
      <c r="H31" s="1200" t="str">
        <f>'Washer Data'!N32</f>
        <v/>
      </c>
      <c r="I31" s="1265" t="str">
        <f>'Washer Data'!L32</f>
        <v/>
      </c>
      <c r="J31" s="1232">
        <f>'Washer Data'!M32</f>
        <v>0</v>
      </c>
      <c r="M31" s="1325" t="str">
        <f>A31</f>
        <v>ASSEMBLY</v>
      </c>
      <c r="N31" s="1227" t="str">
        <f>B31</f>
        <v>CSAWB-65</v>
      </c>
      <c r="O31" s="1228" t="str">
        <f t="shared" ref="O31:Q31" si="52">C31</f>
        <v>TAMWB-00065</v>
      </c>
      <c r="P31" s="1228" t="str">
        <f t="shared" si="52"/>
        <v>G-2200TU</v>
      </c>
      <c r="Q31" s="1229" t="str">
        <f t="shared" si="52"/>
        <v>0.8-1.5%</v>
      </c>
      <c r="R31" s="1323">
        <f>R14</f>
        <v>0</v>
      </c>
      <c r="S31" s="1215" t="str">
        <f>'Washer Data'!V32</f>
        <v/>
      </c>
      <c r="T31" s="1200" t="str">
        <f>'Washer Data'!AB32</f>
        <v/>
      </c>
      <c r="U31" s="1263" t="str">
        <f>'Washer Data'!Z32</f>
        <v/>
      </c>
      <c r="V31" s="1232">
        <f>'Washer Data'!AA32</f>
        <v>0</v>
      </c>
      <c r="Y31" s="1325" t="str">
        <f>A31</f>
        <v>ASSEMBLY</v>
      </c>
      <c r="Z31" s="1227" t="str">
        <f>B31</f>
        <v>CSAWB-65</v>
      </c>
      <c r="AA31" s="1228" t="str">
        <f>C31</f>
        <v>TAMWB-00065</v>
      </c>
      <c r="AB31" s="1228" t="str">
        <f>D31</f>
        <v>G-2200TU</v>
      </c>
      <c r="AC31" s="1229" t="str">
        <f>E31</f>
        <v>0.8-1.5%</v>
      </c>
      <c r="AD31" s="1323">
        <f>AD14</f>
        <v>0</v>
      </c>
      <c r="AE31" s="1215" t="str">
        <f>'Washer Data'!AJ32</f>
        <v/>
      </c>
      <c r="AF31" s="1200" t="str">
        <f>'Washer Data'!AP32</f>
        <v/>
      </c>
      <c r="AG31" s="1265" t="str">
        <f>'Washer Data'!AN32</f>
        <v/>
      </c>
      <c r="AH31" s="1232">
        <f>'Washer Data'!AO32</f>
        <v>0</v>
      </c>
      <c r="AK31" s="1325" t="str">
        <f>A31</f>
        <v>ASSEMBLY</v>
      </c>
      <c r="AL31" s="1227" t="str">
        <f>B31</f>
        <v>CSAWB-65</v>
      </c>
      <c r="AM31" s="1228" t="str">
        <f>C31</f>
        <v>TAMWB-00065</v>
      </c>
      <c r="AN31" s="1228" t="str">
        <f>D31</f>
        <v>G-2200TU</v>
      </c>
      <c r="AO31" s="1229" t="str">
        <f>E31</f>
        <v>0.8-1.5%</v>
      </c>
      <c r="AP31" s="1323">
        <f>AP14</f>
        <v>0</v>
      </c>
      <c r="AQ31" s="1215" t="str">
        <f>'Washer Data'!AX32</f>
        <v/>
      </c>
      <c r="AR31" s="1200" t="str">
        <f>'Washer Data'!BD32</f>
        <v/>
      </c>
      <c r="AS31" s="1265" t="str">
        <f>'Washer Data'!BB32</f>
        <v/>
      </c>
      <c r="AT31" s="1232">
        <f>'Washer Data'!BC32</f>
        <v>0</v>
      </c>
      <c r="AW31" s="1325" t="str">
        <f>A31</f>
        <v>ASSEMBLY</v>
      </c>
      <c r="AX31" s="1227" t="str">
        <f>B31</f>
        <v>CSAWB-65</v>
      </c>
      <c r="AY31" s="1228" t="str">
        <f>C31</f>
        <v>TAMWB-00065</v>
      </c>
      <c r="AZ31" s="1228" t="str">
        <f>D31</f>
        <v>G-2200TU</v>
      </c>
      <c r="BA31" s="1229" t="str">
        <f>E31</f>
        <v>0.8-1.5%</v>
      </c>
      <c r="BB31" s="1323">
        <f>BB14</f>
        <v>0</v>
      </c>
      <c r="BC31" s="1215" t="str">
        <f>'Washer Data'!BL32</f>
        <v/>
      </c>
      <c r="BD31" s="1200" t="str">
        <f>'Washer Data'!BR32</f>
        <v/>
      </c>
      <c r="BE31" s="1265" t="str">
        <f>'Washer Data'!BP32</f>
        <v/>
      </c>
      <c r="BF31" s="1232">
        <f>'Washer Data'!BQ32</f>
        <v>0</v>
      </c>
    </row>
    <row r="32" spans="1:58" ht="27.6" customHeight="1" thickBot="1">
      <c r="A32" s="1335"/>
      <c r="B32" s="1233" t="s">
        <v>300</v>
      </c>
      <c r="C32" s="1196" t="s">
        <v>301</v>
      </c>
      <c r="D32" s="1196" t="str">
        <f>'Washer Data'!B33</f>
        <v>G-2200TU</v>
      </c>
      <c r="E32" s="1211" t="str">
        <f>'Washer Data'!E33</f>
        <v>0.8-1.5%</v>
      </c>
      <c r="F32" s="1333"/>
      <c r="G32" s="1215" t="str">
        <f>'Washer Data'!H33</f>
        <v/>
      </c>
      <c r="H32" s="1200" t="str">
        <f>'Washer Data'!N33</f>
        <v/>
      </c>
      <c r="I32" s="1266" t="str">
        <f>'Washer Data'!L33</f>
        <v/>
      </c>
      <c r="J32" s="1219">
        <f>'Washer Data'!M33</f>
        <v>0</v>
      </c>
      <c r="M32" s="1332"/>
      <c r="N32" s="1233" t="str">
        <f t="shared" ref="N32:N37" si="53">B32</f>
        <v>CSAWB-63</v>
      </c>
      <c r="O32" s="1196" t="str">
        <f t="shared" ref="O32:O37" si="54">C32</f>
        <v>TAMWB-00063</v>
      </c>
      <c r="P32" s="1196" t="str">
        <f t="shared" ref="P32:P37" si="55">D32</f>
        <v>G-2200TU</v>
      </c>
      <c r="Q32" s="1211" t="str">
        <f t="shared" ref="Q32:Q37" si="56">E32</f>
        <v>0.8-1.5%</v>
      </c>
      <c r="R32" s="1333"/>
      <c r="S32" s="1215" t="str">
        <f>'Washer Data'!V33</f>
        <v/>
      </c>
      <c r="T32" s="1200" t="str">
        <f>'Washer Data'!AB33</f>
        <v/>
      </c>
      <c r="U32" s="1269" t="str">
        <f>'Washer Data'!Z33</f>
        <v/>
      </c>
      <c r="V32" s="1219">
        <f>'Washer Data'!AA33</f>
        <v>0</v>
      </c>
      <c r="Y32" s="1332"/>
      <c r="Z32" s="1233" t="str">
        <f t="shared" ref="Z32:Z37" si="57">B32</f>
        <v>CSAWB-63</v>
      </c>
      <c r="AA32" s="1196" t="str">
        <f t="shared" ref="AA32:AA37" si="58">C32</f>
        <v>TAMWB-00063</v>
      </c>
      <c r="AB32" s="1196" t="str">
        <f t="shared" ref="AB32:AB37" si="59">D32</f>
        <v>G-2200TU</v>
      </c>
      <c r="AC32" s="1211" t="str">
        <f t="shared" ref="AC32:AC37" si="60">E32</f>
        <v>0.8-1.5%</v>
      </c>
      <c r="AD32" s="1333"/>
      <c r="AE32" s="1215" t="str">
        <f>'Washer Data'!AJ33</f>
        <v/>
      </c>
      <c r="AF32" s="1200" t="str">
        <f>'Washer Data'!AP33</f>
        <v/>
      </c>
      <c r="AG32" s="1266" t="str">
        <f>'Washer Data'!AN33</f>
        <v/>
      </c>
      <c r="AH32" s="1219">
        <f>'Washer Data'!AO33</f>
        <v>0</v>
      </c>
      <c r="AK32" s="1332"/>
      <c r="AL32" s="1233" t="str">
        <f t="shared" ref="AL32:AL37" si="61">B32</f>
        <v>CSAWB-63</v>
      </c>
      <c r="AM32" s="1196" t="str">
        <f t="shared" ref="AM32:AM37" si="62">C32</f>
        <v>TAMWB-00063</v>
      </c>
      <c r="AN32" s="1196" t="str">
        <f t="shared" ref="AN32:AN37" si="63">D32</f>
        <v>G-2200TU</v>
      </c>
      <c r="AO32" s="1211" t="str">
        <f t="shared" ref="AO32:AO37" si="64">E32</f>
        <v>0.8-1.5%</v>
      </c>
      <c r="AP32" s="1333"/>
      <c r="AQ32" s="1215" t="str">
        <f>'Washer Data'!AX33</f>
        <v/>
      </c>
      <c r="AR32" s="1200" t="str">
        <f>'Washer Data'!BD33</f>
        <v/>
      </c>
      <c r="AS32" s="1266" t="str">
        <f>'Washer Data'!BB33</f>
        <v/>
      </c>
      <c r="AT32" s="1219">
        <f>'Washer Data'!BC33</f>
        <v>0</v>
      </c>
      <c r="AW32" s="1332"/>
      <c r="AX32" s="1233" t="str">
        <f t="shared" ref="AX32:AX37" si="65">B32</f>
        <v>CSAWB-63</v>
      </c>
      <c r="AY32" s="1196" t="str">
        <f t="shared" ref="AY32:AY37" si="66">C32</f>
        <v>TAMWB-00063</v>
      </c>
      <c r="AZ32" s="1196" t="str">
        <f t="shared" ref="AZ32:AZ37" si="67">D32</f>
        <v>G-2200TU</v>
      </c>
      <c r="BA32" s="1211" t="str">
        <f t="shared" ref="BA32:BA37" si="68">E32</f>
        <v>0.8-1.5%</v>
      </c>
      <c r="BB32" s="1333"/>
      <c r="BC32" s="1215" t="str">
        <f>'Washer Data'!BL33</f>
        <v/>
      </c>
      <c r="BD32" s="1200" t="str">
        <f>'Washer Data'!BR33</f>
        <v/>
      </c>
      <c r="BE32" s="1266" t="str">
        <f>'Washer Data'!BP33</f>
        <v/>
      </c>
      <c r="BF32" s="1219">
        <f>'Washer Data'!BQ33</f>
        <v>0</v>
      </c>
    </row>
    <row r="33" spans="1:58" ht="27.6" customHeight="1" thickBot="1">
      <c r="A33" s="1335"/>
      <c r="B33" s="1233" t="s">
        <v>302</v>
      </c>
      <c r="C33" s="1196" t="s">
        <v>303</v>
      </c>
      <c r="D33" s="1196" t="str">
        <f>'Washer Data'!B34</f>
        <v>G-2200TU</v>
      </c>
      <c r="E33" s="1211" t="str">
        <f>'Washer Data'!E34</f>
        <v>0.8-1.5%</v>
      </c>
      <c r="F33" s="1333"/>
      <c r="G33" s="1215" t="str">
        <f>'Washer Data'!H34</f>
        <v/>
      </c>
      <c r="H33" s="1200" t="str">
        <f>'Washer Data'!N34</f>
        <v/>
      </c>
      <c r="I33" s="1266" t="str">
        <f>'Washer Data'!L34</f>
        <v/>
      </c>
      <c r="J33" s="1219">
        <f>'Washer Data'!M34</f>
        <v>0</v>
      </c>
      <c r="M33" s="1332"/>
      <c r="N33" s="1233" t="str">
        <f t="shared" si="53"/>
        <v>DSAWB-69</v>
      </c>
      <c r="O33" s="1196" t="str">
        <f t="shared" si="54"/>
        <v>TAMWB-00069</v>
      </c>
      <c r="P33" s="1196" t="str">
        <f t="shared" si="55"/>
        <v>G-2200TU</v>
      </c>
      <c r="Q33" s="1211" t="str">
        <f t="shared" si="56"/>
        <v>0.8-1.5%</v>
      </c>
      <c r="R33" s="1333"/>
      <c r="S33" s="1215" t="str">
        <f>'Washer Data'!V34</f>
        <v/>
      </c>
      <c r="T33" s="1200" t="str">
        <f>'Washer Data'!AB34</f>
        <v/>
      </c>
      <c r="U33" s="1269" t="str">
        <f>'Washer Data'!Z34</f>
        <v/>
      </c>
      <c r="V33" s="1219">
        <f>'Washer Data'!AA34</f>
        <v>0</v>
      </c>
      <c r="Y33" s="1332"/>
      <c r="Z33" s="1233" t="str">
        <f t="shared" si="57"/>
        <v>DSAWB-69</v>
      </c>
      <c r="AA33" s="1196" t="str">
        <f t="shared" si="58"/>
        <v>TAMWB-00069</v>
      </c>
      <c r="AB33" s="1196" t="str">
        <f t="shared" si="59"/>
        <v>G-2200TU</v>
      </c>
      <c r="AC33" s="1211" t="str">
        <f t="shared" si="60"/>
        <v>0.8-1.5%</v>
      </c>
      <c r="AD33" s="1333"/>
      <c r="AE33" s="1215" t="str">
        <f>'Washer Data'!AJ34</f>
        <v/>
      </c>
      <c r="AF33" s="1200" t="str">
        <f>'Washer Data'!AP34</f>
        <v/>
      </c>
      <c r="AG33" s="1266" t="str">
        <f>'Washer Data'!AN34</f>
        <v/>
      </c>
      <c r="AH33" s="1219">
        <f>'Washer Data'!AO34</f>
        <v>0</v>
      </c>
      <c r="AK33" s="1332"/>
      <c r="AL33" s="1233" t="str">
        <f t="shared" si="61"/>
        <v>DSAWB-69</v>
      </c>
      <c r="AM33" s="1196" t="str">
        <f t="shared" si="62"/>
        <v>TAMWB-00069</v>
      </c>
      <c r="AN33" s="1196" t="str">
        <f t="shared" si="63"/>
        <v>G-2200TU</v>
      </c>
      <c r="AO33" s="1211" t="str">
        <f t="shared" si="64"/>
        <v>0.8-1.5%</v>
      </c>
      <c r="AP33" s="1333"/>
      <c r="AQ33" s="1215" t="str">
        <f>'Washer Data'!AX34</f>
        <v/>
      </c>
      <c r="AR33" s="1200" t="str">
        <f>'Washer Data'!BD34</f>
        <v/>
      </c>
      <c r="AS33" s="1266" t="str">
        <f>'Washer Data'!BB34</f>
        <v/>
      </c>
      <c r="AT33" s="1219">
        <f>'Washer Data'!BC34</f>
        <v>0</v>
      </c>
      <c r="AW33" s="1332"/>
      <c r="AX33" s="1233" t="str">
        <f t="shared" si="65"/>
        <v>DSAWB-69</v>
      </c>
      <c r="AY33" s="1196" t="str">
        <f t="shared" si="66"/>
        <v>TAMWB-00069</v>
      </c>
      <c r="AZ33" s="1196" t="str">
        <f t="shared" si="67"/>
        <v>G-2200TU</v>
      </c>
      <c r="BA33" s="1211" t="str">
        <f t="shared" si="68"/>
        <v>0.8-1.5%</v>
      </c>
      <c r="BB33" s="1333"/>
      <c r="BC33" s="1215" t="str">
        <f>'Washer Data'!BL34</f>
        <v/>
      </c>
      <c r="BD33" s="1200" t="str">
        <f>'Washer Data'!BR34</f>
        <v/>
      </c>
      <c r="BE33" s="1266" t="str">
        <f>'Washer Data'!BP34</f>
        <v/>
      </c>
      <c r="BF33" s="1219">
        <f>'Washer Data'!BQ34</f>
        <v>0</v>
      </c>
    </row>
    <row r="34" spans="1:58" ht="27.6" customHeight="1" thickBot="1">
      <c r="A34" s="1335"/>
      <c r="B34" s="1233" t="s">
        <v>304</v>
      </c>
      <c r="C34" s="1196" t="s">
        <v>305</v>
      </c>
      <c r="D34" s="1196" t="str">
        <f>'Washer Data'!B35</f>
        <v>G-2200TU</v>
      </c>
      <c r="E34" s="1211" t="str">
        <f>'Washer Data'!E35</f>
        <v>0.8-1.5%</v>
      </c>
      <c r="F34" s="1333"/>
      <c r="G34" s="1215" t="str">
        <f>'Washer Data'!H35</f>
        <v/>
      </c>
      <c r="H34" s="1200" t="str">
        <f>'Washer Data'!N35</f>
        <v/>
      </c>
      <c r="I34" s="1266" t="str">
        <f>'Washer Data'!L35</f>
        <v/>
      </c>
      <c r="J34" s="1219">
        <f>'Washer Data'!M35</f>
        <v>0</v>
      </c>
      <c r="M34" s="1332"/>
      <c r="N34" s="1233" t="str">
        <f t="shared" si="53"/>
        <v>DSAWB-70</v>
      </c>
      <c r="O34" s="1196" t="str">
        <f t="shared" si="54"/>
        <v>TAMWB-00070</v>
      </c>
      <c r="P34" s="1196" t="str">
        <f t="shared" si="55"/>
        <v>G-2200TU</v>
      </c>
      <c r="Q34" s="1211" t="str">
        <f t="shared" si="56"/>
        <v>0.8-1.5%</v>
      </c>
      <c r="R34" s="1333"/>
      <c r="S34" s="1215" t="str">
        <f>'Washer Data'!V35</f>
        <v/>
      </c>
      <c r="T34" s="1200" t="str">
        <f>'Washer Data'!AB35</f>
        <v/>
      </c>
      <c r="U34" s="1269" t="str">
        <f>'Washer Data'!Z35</f>
        <v/>
      </c>
      <c r="V34" s="1219">
        <f>'Washer Data'!AA35</f>
        <v>0</v>
      </c>
      <c r="Y34" s="1332"/>
      <c r="Z34" s="1233" t="str">
        <f t="shared" si="57"/>
        <v>DSAWB-70</v>
      </c>
      <c r="AA34" s="1196" t="str">
        <f t="shared" si="58"/>
        <v>TAMWB-00070</v>
      </c>
      <c r="AB34" s="1196" t="str">
        <f t="shared" si="59"/>
        <v>G-2200TU</v>
      </c>
      <c r="AC34" s="1211" t="str">
        <f t="shared" si="60"/>
        <v>0.8-1.5%</v>
      </c>
      <c r="AD34" s="1333"/>
      <c r="AE34" s="1215" t="str">
        <f>'Washer Data'!AJ35</f>
        <v/>
      </c>
      <c r="AF34" s="1200" t="str">
        <f>'Washer Data'!AP35</f>
        <v/>
      </c>
      <c r="AG34" s="1266" t="str">
        <f>'Washer Data'!AN35</f>
        <v/>
      </c>
      <c r="AH34" s="1219">
        <f>'Washer Data'!AO35</f>
        <v>0</v>
      </c>
      <c r="AK34" s="1332"/>
      <c r="AL34" s="1233" t="str">
        <f t="shared" si="61"/>
        <v>DSAWB-70</v>
      </c>
      <c r="AM34" s="1196" t="str">
        <f t="shared" si="62"/>
        <v>TAMWB-00070</v>
      </c>
      <c r="AN34" s="1196" t="str">
        <f t="shared" si="63"/>
        <v>G-2200TU</v>
      </c>
      <c r="AO34" s="1211" t="str">
        <f t="shared" si="64"/>
        <v>0.8-1.5%</v>
      </c>
      <c r="AP34" s="1333"/>
      <c r="AQ34" s="1215" t="str">
        <f>'Washer Data'!AX35</f>
        <v/>
      </c>
      <c r="AR34" s="1200" t="str">
        <f>'Washer Data'!BD35</f>
        <v/>
      </c>
      <c r="AS34" s="1266" t="str">
        <f>'Washer Data'!BB35</f>
        <v/>
      </c>
      <c r="AT34" s="1219">
        <f>'Washer Data'!BC35</f>
        <v>0</v>
      </c>
      <c r="AW34" s="1332"/>
      <c r="AX34" s="1233" t="str">
        <f t="shared" si="65"/>
        <v>DSAWB-70</v>
      </c>
      <c r="AY34" s="1196" t="str">
        <f t="shared" si="66"/>
        <v>TAMWB-00070</v>
      </c>
      <c r="AZ34" s="1196" t="str">
        <f t="shared" si="67"/>
        <v>G-2200TU</v>
      </c>
      <c r="BA34" s="1211" t="str">
        <f t="shared" si="68"/>
        <v>0.8-1.5%</v>
      </c>
      <c r="BB34" s="1333"/>
      <c r="BC34" s="1215" t="str">
        <f>'Washer Data'!BL35</f>
        <v/>
      </c>
      <c r="BD34" s="1200" t="str">
        <f>'Washer Data'!BR35</f>
        <v/>
      </c>
      <c r="BE34" s="1266" t="str">
        <f>'Washer Data'!BP35</f>
        <v/>
      </c>
      <c r="BF34" s="1219">
        <f>'Washer Data'!BQ35</f>
        <v>0</v>
      </c>
    </row>
    <row r="35" spans="1:58" ht="27.6" customHeight="1" thickBot="1">
      <c r="A35" s="1335"/>
      <c r="B35" s="1233" t="s">
        <v>306</v>
      </c>
      <c r="C35" s="1196" t="s">
        <v>307</v>
      </c>
      <c r="D35" s="1196" t="str">
        <f>'Washer Data'!B36</f>
        <v>G-2200TU</v>
      </c>
      <c r="E35" s="1211" t="str">
        <f>'Washer Data'!E36</f>
        <v>0.8-1.5%</v>
      </c>
      <c r="F35" s="1333"/>
      <c r="G35" s="1215" t="str">
        <f>'Washer Data'!H36</f>
        <v/>
      </c>
      <c r="H35" s="1200" t="str">
        <f>'Washer Data'!N36</f>
        <v/>
      </c>
      <c r="I35" s="1266" t="str">
        <f>'Washer Data'!L36</f>
        <v/>
      </c>
      <c r="J35" s="1219">
        <f>'Washer Data'!M36</f>
        <v>0</v>
      </c>
      <c r="M35" s="1332"/>
      <c r="N35" s="1233" t="str">
        <f t="shared" si="53"/>
        <v>DSAWB-73</v>
      </c>
      <c r="O35" s="1196" t="str">
        <f t="shared" si="54"/>
        <v>TAMWB-00073</v>
      </c>
      <c r="P35" s="1196" t="str">
        <f t="shared" si="55"/>
        <v>G-2200TU</v>
      </c>
      <c r="Q35" s="1211" t="str">
        <f t="shared" si="56"/>
        <v>0.8-1.5%</v>
      </c>
      <c r="R35" s="1333"/>
      <c r="S35" s="1215" t="str">
        <f>'Washer Data'!V36</f>
        <v/>
      </c>
      <c r="T35" s="1200" t="str">
        <f>'Washer Data'!AB36</f>
        <v/>
      </c>
      <c r="U35" s="1269" t="str">
        <f>'Washer Data'!Z36</f>
        <v/>
      </c>
      <c r="V35" s="1219">
        <f>'Washer Data'!AA36</f>
        <v>0</v>
      </c>
      <c r="Y35" s="1332"/>
      <c r="Z35" s="1233" t="str">
        <f t="shared" si="57"/>
        <v>DSAWB-73</v>
      </c>
      <c r="AA35" s="1196" t="str">
        <f t="shared" si="58"/>
        <v>TAMWB-00073</v>
      </c>
      <c r="AB35" s="1196" t="str">
        <f t="shared" si="59"/>
        <v>G-2200TU</v>
      </c>
      <c r="AC35" s="1211" t="str">
        <f t="shared" si="60"/>
        <v>0.8-1.5%</v>
      </c>
      <c r="AD35" s="1333"/>
      <c r="AE35" s="1215" t="str">
        <f>'Washer Data'!AJ36</f>
        <v/>
      </c>
      <c r="AF35" s="1200" t="str">
        <f>'Washer Data'!AP36</f>
        <v/>
      </c>
      <c r="AG35" s="1266" t="str">
        <f>'Washer Data'!AN36</f>
        <v/>
      </c>
      <c r="AH35" s="1219">
        <f>'Washer Data'!AO36</f>
        <v>0</v>
      </c>
      <c r="AK35" s="1332"/>
      <c r="AL35" s="1233" t="str">
        <f t="shared" si="61"/>
        <v>DSAWB-73</v>
      </c>
      <c r="AM35" s="1196" t="str">
        <f t="shared" si="62"/>
        <v>TAMWB-00073</v>
      </c>
      <c r="AN35" s="1196" t="str">
        <f t="shared" si="63"/>
        <v>G-2200TU</v>
      </c>
      <c r="AO35" s="1211" t="str">
        <f t="shared" si="64"/>
        <v>0.8-1.5%</v>
      </c>
      <c r="AP35" s="1333"/>
      <c r="AQ35" s="1215" t="str">
        <f>'Washer Data'!AX36</f>
        <v/>
      </c>
      <c r="AR35" s="1200" t="str">
        <f>'Washer Data'!BD36</f>
        <v/>
      </c>
      <c r="AS35" s="1266" t="str">
        <f>'Washer Data'!BB36</f>
        <v/>
      </c>
      <c r="AT35" s="1219">
        <f>'Washer Data'!BC36</f>
        <v>0</v>
      </c>
      <c r="AW35" s="1332"/>
      <c r="AX35" s="1233" t="str">
        <f t="shared" si="65"/>
        <v>DSAWB-73</v>
      </c>
      <c r="AY35" s="1196" t="str">
        <f t="shared" si="66"/>
        <v>TAMWB-00073</v>
      </c>
      <c r="AZ35" s="1196" t="str">
        <f t="shared" si="67"/>
        <v>G-2200TU</v>
      </c>
      <c r="BA35" s="1211" t="str">
        <f t="shared" si="68"/>
        <v>0.8-1.5%</v>
      </c>
      <c r="BB35" s="1333"/>
      <c r="BC35" s="1215" t="str">
        <f>'Washer Data'!BL36</f>
        <v/>
      </c>
      <c r="BD35" s="1200" t="str">
        <f>'Washer Data'!BR36</f>
        <v/>
      </c>
      <c r="BE35" s="1266" t="str">
        <f>'Washer Data'!BP36</f>
        <v/>
      </c>
      <c r="BF35" s="1219">
        <f>'Washer Data'!BQ36</f>
        <v>0</v>
      </c>
    </row>
    <row r="36" spans="1:58" ht="27.6" customHeight="1" thickBot="1">
      <c r="A36" s="1335"/>
      <c r="B36" s="1233" t="s">
        <v>308</v>
      </c>
      <c r="C36" s="1196" t="s">
        <v>309</v>
      </c>
      <c r="D36" s="1196" t="str">
        <f>'Washer Data'!B37</f>
        <v>G-2200TU</v>
      </c>
      <c r="E36" s="1211" t="str">
        <f>'Washer Data'!E37</f>
        <v>0.8-1.5%</v>
      </c>
      <c r="F36" s="1333"/>
      <c r="G36" s="1215" t="str">
        <f>'Washer Data'!H37</f>
        <v/>
      </c>
      <c r="H36" s="1200" t="str">
        <f>'Washer Data'!N37</f>
        <v/>
      </c>
      <c r="I36" s="1266" t="str">
        <f>'Washer Data'!L37</f>
        <v/>
      </c>
      <c r="J36" s="1219">
        <f>'Washer Data'!M37</f>
        <v>0</v>
      </c>
      <c r="M36" s="1332"/>
      <c r="N36" s="1233" t="str">
        <f t="shared" si="53"/>
        <v>GKAWB-71</v>
      </c>
      <c r="O36" s="1196" t="str">
        <f t="shared" si="54"/>
        <v>TAMWB-00071</v>
      </c>
      <c r="P36" s="1196" t="str">
        <f t="shared" si="55"/>
        <v>G-2200TU</v>
      </c>
      <c r="Q36" s="1211" t="str">
        <f t="shared" si="56"/>
        <v>0.8-1.5%</v>
      </c>
      <c r="R36" s="1333"/>
      <c r="S36" s="1215" t="str">
        <f>'Washer Data'!V37</f>
        <v/>
      </c>
      <c r="T36" s="1200" t="str">
        <f>'Washer Data'!AB37</f>
        <v/>
      </c>
      <c r="U36" s="1269" t="str">
        <f>'Washer Data'!Z37</f>
        <v/>
      </c>
      <c r="V36" s="1219">
        <f>'Washer Data'!AA37</f>
        <v>0</v>
      </c>
      <c r="Y36" s="1332"/>
      <c r="Z36" s="1233" t="str">
        <f t="shared" si="57"/>
        <v>GKAWB-71</v>
      </c>
      <c r="AA36" s="1196" t="str">
        <f t="shared" si="58"/>
        <v>TAMWB-00071</v>
      </c>
      <c r="AB36" s="1196" t="str">
        <f t="shared" si="59"/>
        <v>G-2200TU</v>
      </c>
      <c r="AC36" s="1211" t="str">
        <f t="shared" si="60"/>
        <v>0.8-1.5%</v>
      </c>
      <c r="AD36" s="1333"/>
      <c r="AE36" s="1215" t="str">
        <f>'Washer Data'!AJ37</f>
        <v/>
      </c>
      <c r="AF36" s="1200" t="str">
        <f>'Washer Data'!AP37</f>
        <v/>
      </c>
      <c r="AG36" s="1266" t="str">
        <f>'Washer Data'!AN37</f>
        <v/>
      </c>
      <c r="AH36" s="1219">
        <f>'Washer Data'!AO37</f>
        <v>0</v>
      </c>
      <c r="AK36" s="1332"/>
      <c r="AL36" s="1233" t="str">
        <f t="shared" si="61"/>
        <v>GKAWB-71</v>
      </c>
      <c r="AM36" s="1196" t="str">
        <f t="shared" si="62"/>
        <v>TAMWB-00071</v>
      </c>
      <c r="AN36" s="1196" t="str">
        <f t="shared" si="63"/>
        <v>G-2200TU</v>
      </c>
      <c r="AO36" s="1211" t="str">
        <f t="shared" si="64"/>
        <v>0.8-1.5%</v>
      </c>
      <c r="AP36" s="1333"/>
      <c r="AQ36" s="1215" t="str">
        <f>'Washer Data'!AX37</f>
        <v/>
      </c>
      <c r="AR36" s="1200" t="str">
        <f>'Washer Data'!BD37</f>
        <v/>
      </c>
      <c r="AS36" s="1266" t="str">
        <f>'Washer Data'!BB37</f>
        <v/>
      </c>
      <c r="AT36" s="1219">
        <f>'Washer Data'!BC37</f>
        <v>0</v>
      </c>
      <c r="AW36" s="1332"/>
      <c r="AX36" s="1233" t="str">
        <f t="shared" si="65"/>
        <v>GKAWB-71</v>
      </c>
      <c r="AY36" s="1196" t="str">
        <f t="shared" si="66"/>
        <v>TAMWB-00071</v>
      </c>
      <c r="AZ36" s="1196" t="str">
        <f t="shared" si="67"/>
        <v>G-2200TU</v>
      </c>
      <c r="BA36" s="1211" t="str">
        <f t="shared" si="68"/>
        <v>0.8-1.5%</v>
      </c>
      <c r="BB36" s="1333"/>
      <c r="BC36" s="1215" t="str">
        <f>'Washer Data'!BL37</f>
        <v/>
      </c>
      <c r="BD36" s="1200" t="str">
        <f>'Washer Data'!BR37</f>
        <v/>
      </c>
      <c r="BE36" s="1266" t="str">
        <f>'Washer Data'!BP37</f>
        <v/>
      </c>
      <c r="BF36" s="1219">
        <f>'Washer Data'!BQ37</f>
        <v>0</v>
      </c>
    </row>
    <row r="37" spans="1:58" ht="27.6" customHeight="1" thickBot="1">
      <c r="A37" s="1336"/>
      <c r="B37" s="1234" t="s">
        <v>310</v>
      </c>
      <c r="C37" s="1197" t="s">
        <v>311</v>
      </c>
      <c r="D37" s="1197" t="str">
        <f>'Washer Data'!B38</f>
        <v>G-2200TU</v>
      </c>
      <c r="E37" s="1212" t="str">
        <f>'Washer Data'!E38</f>
        <v>0.8-1.5%</v>
      </c>
      <c r="F37" s="1324"/>
      <c r="G37" s="1215" t="str">
        <f>'Washer Data'!H38</f>
        <v/>
      </c>
      <c r="H37" s="1200" t="str">
        <f>'Washer Data'!N38</f>
        <v/>
      </c>
      <c r="I37" s="1267" t="str">
        <f>'Washer Data'!L38</f>
        <v/>
      </c>
      <c r="J37" s="1220">
        <f>'Washer Data'!M38</f>
        <v>0</v>
      </c>
      <c r="M37" s="1326"/>
      <c r="N37" s="1234" t="str">
        <f t="shared" si="53"/>
        <v>GKAWB-72</v>
      </c>
      <c r="O37" s="1197" t="str">
        <f t="shared" si="54"/>
        <v>TAMWB-00072</v>
      </c>
      <c r="P37" s="1197" t="str">
        <f t="shared" si="55"/>
        <v>G-2200TU</v>
      </c>
      <c r="Q37" s="1212" t="str">
        <f t="shared" si="56"/>
        <v>0.8-1.5%</v>
      </c>
      <c r="R37" s="1324"/>
      <c r="S37" s="1215" t="str">
        <f>'Washer Data'!V38</f>
        <v/>
      </c>
      <c r="T37" s="1200" t="str">
        <f>'Washer Data'!AB38</f>
        <v/>
      </c>
      <c r="U37" s="1264" t="str">
        <f>'Washer Data'!Z38</f>
        <v/>
      </c>
      <c r="V37" s="1220">
        <f>'Washer Data'!AA38</f>
        <v>0</v>
      </c>
      <c r="Y37" s="1326"/>
      <c r="Z37" s="1234" t="str">
        <f t="shared" si="57"/>
        <v>GKAWB-72</v>
      </c>
      <c r="AA37" s="1197" t="str">
        <f t="shared" si="58"/>
        <v>TAMWB-00072</v>
      </c>
      <c r="AB37" s="1197" t="str">
        <f t="shared" si="59"/>
        <v>G-2200TU</v>
      </c>
      <c r="AC37" s="1212" t="str">
        <f t="shared" si="60"/>
        <v>0.8-1.5%</v>
      </c>
      <c r="AD37" s="1324"/>
      <c r="AE37" s="1215" t="str">
        <f>'Washer Data'!AJ38</f>
        <v/>
      </c>
      <c r="AF37" s="1200" t="str">
        <f>'Washer Data'!AP38</f>
        <v/>
      </c>
      <c r="AG37" s="1267" t="str">
        <f>'Washer Data'!AN38</f>
        <v/>
      </c>
      <c r="AH37" s="1220">
        <f>'Washer Data'!AO38</f>
        <v>0</v>
      </c>
      <c r="AK37" s="1326"/>
      <c r="AL37" s="1234" t="str">
        <f t="shared" si="61"/>
        <v>GKAWB-72</v>
      </c>
      <c r="AM37" s="1197" t="str">
        <f t="shared" si="62"/>
        <v>TAMWB-00072</v>
      </c>
      <c r="AN37" s="1197" t="str">
        <f t="shared" si="63"/>
        <v>G-2200TU</v>
      </c>
      <c r="AO37" s="1212" t="str">
        <f t="shared" si="64"/>
        <v>0.8-1.5%</v>
      </c>
      <c r="AP37" s="1324"/>
      <c r="AQ37" s="1215" t="str">
        <f>'Washer Data'!AX38</f>
        <v/>
      </c>
      <c r="AR37" s="1200" t="str">
        <f>'Washer Data'!BD38</f>
        <v/>
      </c>
      <c r="AS37" s="1267" t="str">
        <f>'Washer Data'!BB38</f>
        <v/>
      </c>
      <c r="AT37" s="1220">
        <f>'Washer Data'!BC38</f>
        <v>0</v>
      </c>
      <c r="AW37" s="1326"/>
      <c r="AX37" s="1234" t="str">
        <f t="shared" si="65"/>
        <v>GKAWB-72</v>
      </c>
      <c r="AY37" s="1197" t="str">
        <f t="shared" si="66"/>
        <v>TAMWB-00072</v>
      </c>
      <c r="AZ37" s="1197" t="str">
        <f t="shared" si="67"/>
        <v>G-2200TU</v>
      </c>
      <c r="BA37" s="1212" t="str">
        <f t="shared" si="68"/>
        <v>0.8-1.5%</v>
      </c>
      <c r="BB37" s="1324"/>
      <c r="BC37" s="1215" t="str">
        <f>'Washer Data'!BL38</f>
        <v/>
      </c>
      <c r="BD37" s="1200" t="str">
        <f>'Washer Data'!BR38</f>
        <v/>
      </c>
      <c r="BE37" s="1267" t="str">
        <f>'Washer Data'!BP38</f>
        <v/>
      </c>
      <c r="BF37" s="1220">
        <f>'Washer Data'!BQ38</f>
        <v>0</v>
      </c>
    </row>
    <row r="38" spans="1:58" ht="15.75" thickTop="1"/>
    <row r="44" spans="1:58" ht="15.75" thickBot="1"/>
    <row r="45" spans="1:58" ht="87.6" customHeight="1" thickBot="1">
      <c r="A45" s="1341" t="s">
        <v>519</v>
      </c>
      <c r="B45" s="1342"/>
      <c r="C45" s="66"/>
      <c r="E45" s="1343" t="s">
        <v>520</v>
      </c>
      <c r="F45" s="1344"/>
      <c r="G45" s="1345"/>
      <c r="M45" s="1341" t="s">
        <v>519</v>
      </c>
      <c r="N45" s="1342"/>
      <c r="O45" s="66"/>
      <c r="Q45" s="1343" t="s">
        <v>520</v>
      </c>
      <c r="R45" s="1344"/>
      <c r="S45" s="1345"/>
      <c r="Y45" s="1341" t="s">
        <v>519</v>
      </c>
      <c r="Z45" s="1342"/>
      <c r="AA45" s="66"/>
      <c r="AC45" s="1343" t="s">
        <v>520</v>
      </c>
      <c r="AD45" s="1344"/>
      <c r="AE45" s="1345"/>
      <c r="AK45" s="1341" t="s">
        <v>519</v>
      </c>
      <c r="AL45" s="1342"/>
      <c r="AM45" s="66"/>
      <c r="AO45" s="1343" t="s">
        <v>520</v>
      </c>
      <c r="AP45" s="1344"/>
      <c r="AQ45" s="1345"/>
      <c r="AW45" s="1341" t="s">
        <v>519</v>
      </c>
      <c r="AX45" s="1342"/>
      <c r="AY45" s="66"/>
      <c r="BA45" s="1343" t="s">
        <v>520</v>
      </c>
      <c r="BB45" s="1344"/>
      <c r="BC45" s="1345"/>
    </row>
    <row r="46" spans="1:58">
      <c r="A46" s="1273"/>
      <c r="B46" s="101" t="s">
        <v>521</v>
      </c>
      <c r="E46" s="1274"/>
      <c r="F46" s="56" t="s">
        <v>522</v>
      </c>
      <c r="G46" s="102"/>
      <c r="M46" s="1273"/>
      <c r="N46" s="101" t="s">
        <v>521</v>
      </c>
      <c r="Q46" s="1274"/>
      <c r="R46" s="56" t="s">
        <v>522</v>
      </c>
      <c r="S46" s="102"/>
      <c r="Y46" s="1273"/>
      <c r="Z46" s="101" t="s">
        <v>521</v>
      </c>
      <c r="AC46" s="1274"/>
      <c r="AD46" s="56" t="s">
        <v>522</v>
      </c>
      <c r="AE46" s="102"/>
      <c r="AK46" s="1273"/>
      <c r="AL46" s="101" t="s">
        <v>521</v>
      </c>
      <c r="AO46" s="1274"/>
      <c r="AP46" s="56" t="s">
        <v>522</v>
      </c>
      <c r="AQ46" s="102"/>
      <c r="AW46" s="1273"/>
      <c r="AX46" s="101" t="s">
        <v>521</v>
      </c>
      <c r="BA46" s="1274"/>
      <c r="BB46" s="56" t="s">
        <v>522</v>
      </c>
      <c r="BC46" s="102"/>
    </row>
    <row r="47" spans="1:58" ht="15.75" thickBot="1">
      <c r="A47" s="1277"/>
      <c r="B47" s="101" t="s">
        <v>523</v>
      </c>
      <c r="E47" s="1276"/>
      <c r="F47" s="57" t="s">
        <v>524</v>
      </c>
      <c r="G47" s="97"/>
      <c r="M47" s="1277"/>
      <c r="N47" s="101" t="s">
        <v>523</v>
      </c>
      <c r="Q47" s="1276"/>
      <c r="R47" s="57" t="s">
        <v>524</v>
      </c>
      <c r="S47" s="97"/>
      <c r="Y47" s="1277"/>
      <c r="Z47" s="101" t="s">
        <v>523</v>
      </c>
      <c r="AC47" s="1276"/>
      <c r="AD47" s="57" t="s">
        <v>524</v>
      </c>
      <c r="AE47" s="97"/>
      <c r="AK47" s="1277"/>
      <c r="AL47" s="101" t="s">
        <v>523</v>
      </c>
      <c r="AO47" s="1276"/>
      <c r="AP47" s="57" t="s">
        <v>524</v>
      </c>
      <c r="AQ47" s="97"/>
      <c r="AW47" s="1277"/>
      <c r="AX47" s="101" t="s">
        <v>523</v>
      </c>
      <c r="BA47" s="1276"/>
      <c r="BB47" s="57" t="s">
        <v>524</v>
      </c>
      <c r="BC47" s="97"/>
    </row>
    <row r="48" spans="1:58" ht="15.75" thickBot="1">
      <c r="A48" s="1275"/>
      <c r="B48" s="97" t="s">
        <v>525</v>
      </c>
      <c r="M48" s="1275"/>
      <c r="N48" s="97" t="s">
        <v>525</v>
      </c>
      <c r="Y48" s="1275"/>
      <c r="Z48" s="97" t="s">
        <v>525</v>
      </c>
      <c r="AK48" s="1275"/>
      <c r="AL48" s="97" t="s">
        <v>525</v>
      </c>
      <c r="AW48" s="1275"/>
      <c r="AX48" s="97" t="s">
        <v>525</v>
      </c>
    </row>
  </sheetData>
  <mergeCells count="90">
    <mergeCell ref="M14:V14"/>
    <mergeCell ref="Y14:AH14"/>
    <mergeCell ref="AK14:AT14"/>
    <mergeCell ref="AW14:BF14"/>
    <mergeCell ref="AW20:BF20"/>
    <mergeCell ref="AK20:AT20"/>
    <mergeCell ref="Y20:AH20"/>
    <mergeCell ref="M20:V20"/>
    <mergeCell ref="BB16:BB18"/>
    <mergeCell ref="AK16:AK18"/>
    <mergeCell ref="AW16:AW18"/>
    <mergeCell ref="AD16:AD18"/>
    <mergeCell ref="AP16:AP18"/>
    <mergeCell ref="BA45:BC45"/>
    <mergeCell ref="AW45:AX45"/>
    <mergeCell ref="AO45:AQ45"/>
    <mergeCell ref="M3:V3"/>
    <mergeCell ref="Y3:AH3"/>
    <mergeCell ref="AK3:AT3"/>
    <mergeCell ref="AW3:BF3"/>
    <mergeCell ref="AW9:BF9"/>
    <mergeCell ref="Y9:AH9"/>
    <mergeCell ref="AK9:AT9"/>
    <mergeCell ref="M45:N45"/>
    <mergeCell ref="M5:M7"/>
    <mergeCell ref="AK5:AK7"/>
    <mergeCell ref="Y5:Y7"/>
    <mergeCell ref="AW5:AW7"/>
    <mergeCell ref="M11:M12"/>
    <mergeCell ref="AK29:AT29"/>
    <mergeCell ref="M25:V25"/>
    <mergeCell ref="Y25:AH25"/>
    <mergeCell ref="AK25:AT25"/>
    <mergeCell ref="A29:J29"/>
    <mergeCell ref="A45:B45"/>
    <mergeCell ref="Q45:S45"/>
    <mergeCell ref="AK45:AL45"/>
    <mergeCell ref="AC45:AE45"/>
    <mergeCell ref="Y45:Z45"/>
    <mergeCell ref="E45:G45"/>
    <mergeCell ref="A3:J3"/>
    <mergeCell ref="A9:J9"/>
    <mergeCell ref="A14:J14"/>
    <mergeCell ref="A5:A7"/>
    <mergeCell ref="F5:F7"/>
    <mergeCell ref="A11:A12"/>
    <mergeCell ref="F11:F12"/>
    <mergeCell ref="A31:A37"/>
    <mergeCell ref="F31:F37"/>
    <mergeCell ref="A22:A23"/>
    <mergeCell ref="M16:M18"/>
    <mergeCell ref="Y16:Y18"/>
    <mergeCell ref="R16:R18"/>
    <mergeCell ref="M22:M23"/>
    <mergeCell ref="Y22:Y23"/>
    <mergeCell ref="F16:F18"/>
    <mergeCell ref="A16:A18"/>
    <mergeCell ref="A20:J20"/>
    <mergeCell ref="A25:J25"/>
    <mergeCell ref="M29:V29"/>
    <mergeCell ref="Y29:AH29"/>
    <mergeCell ref="F22:F23"/>
    <mergeCell ref="AK22:AK23"/>
    <mergeCell ref="AW22:AW23"/>
    <mergeCell ref="M31:M37"/>
    <mergeCell ref="Y31:Y37"/>
    <mergeCell ref="AK31:AK37"/>
    <mergeCell ref="AW31:AW37"/>
    <mergeCell ref="R22:R23"/>
    <mergeCell ref="AD22:AD23"/>
    <mergeCell ref="AP22:AP23"/>
    <mergeCell ref="AW29:BF29"/>
    <mergeCell ref="AW25:BF25"/>
    <mergeCell ref="BB22:BB23"/>
    <mergeCell ref="R31:R37"/>
    <mergeCell ref="AD31:AD37"/>
    <mergeCell ref="AP31:AP37"/>
    <mergeCell ref="BB31:BB37"/>
    <mergeCell ref="AD5:AD7"/>
    <mergeCell ref="R11:R12"/>
    <mergeCell ref="AD11:AD12"/>
    <mergeCell ref="AP11:AP12"/>
    <mergeCell ref="BB11:BB12"/>
    <mergeCell ref="Y11:Y12"/>
    <mergeCell ref="AK11:AK12"/>
    <mergeCell ref="AW11:AW12"/>
    <mergeCell ref="M9:V9"/>
    <mergeCell ref="R5:R7"/>
    <mergeCell ref="AP5:AP7"/>
    <mergeCell ref="BB5:BB7"/>
  </mergeCells>
  <phoneticPr fontId="61" type="noConversion"/>
  <conditionalFormatting sqref="G5:G7">
    <cfRule type="containsBlanks" dxfId="754" priority="87" stopIfTrue="1">
      <formula>LEN(TRIM(G5))=0</formula>
    </cfRule>
    <cfRule type="cellIs" dxfId="753" priority="88" operator="greaterThan">
      <formula>9.65</formula>
    </cfRule>
    <cfRule type="cellIs" dxfId="752" priority="89" operator="lessThan">
      <formula>8.85</formula>
    </cfRule>
    <cfRule type="cellIs" dxfId="751" priority="91" operator="between">
      <formula>8.85</formula>
      <formula>9.65</formula>
    </cfRule>
  </conditionalFormatting>
  <conditionalFormatting sqref="G11:G12">
    <cfRule type="cellIs" dxfId="750" priority="114" operator="greaterThan">
      <formula>9.65</formula>
    </cfRule>
    <cfRule type="cellIs" dxfId="749" priority="115" operator="lessThan">
      <formula>8.85</formula>
    </cfRule>
    <cfRule type="cellIs" dxfId="748" priority="116" operator="between">
      <formula>8.85</formula>
      <formula>9.65</formula>
    </cfRule>
    <cfRule type="containsBlanks" dxfId="747" priority="113" stopIfTrue="1">
      <formula>LEN(TRIM(G11))=0</formula>
    </cfRule>
  </conditionalFormatting>
  <conditionalFormatting sqref="G16:G18">
    <cfRule type="cellIs" dxfId="746" priority="121" operator="greaterThan">
      <formula>9.65</formula>
    </cfRule>
    <cfRule type="containsBlanks" dxfId="745" priority="120" stopIfTrue="1">
      <formula>LEN(TRIM(G16))=0</formula>
    </cfRule>
    <cfRule type="cellIs" dxfId="744" priority="122" operator="lessThan">
      <formula>8.85</formula>
    </cfRule>
    <cfRule type="cellIs" dxfId="743" priority="123" operator="between">
      <formula>8.85</formula>
      <formula>9.65</formula>
    </cfRule>
  </conditionalFormatting>
  <conditionalFormatting sqref="G22:G23">
    <cfRule type="cellIs" dxfId="742" priority="129" operator="lessThan">
      <formula>8.85</formula>
    </cfRule>
    <cfRule type="containsBlanks" dxfId="741" priority="127" stopIfTrue="1">
      <formula>LEN(TRIM(G22))=0</formula>
    </cfRule>
    <cfRule type="cellIs" dxfId="740" priority="128" operator="greaterThan">
      <formula>9.65</formula>
    </cfRule>
    <cfRule type="cellIs" dxfId="739" priority="130" operator="between">
      <formula>8.85</formula>
      <formula>9.65</formula>
    </cfRule>
  </conditionalFormatting>
  <conditionalFormatting sqref="G27">
    <cfRule type="cellIs" dxfId="738" priority="147" operator="between">
      <formula>8.85</formula>
      <formula>9.65</formula>
    </cfRule>
    <cfRule type="cellIs" dxfId="737" priority="146" operator="lessThan">
      <formula>8.85</formula>
    </cfRule>
    <cfRule type="cellIs" dxfId="736" priority="145" operator="greaterThan">
      <formula>9.65</formula>
    </cfRule>
    <cfRule type="containsBlanks" dxfId="735" priority="144" stopIfTrue="1">
      <formula>LEN(TRIM(G27))=0</formula>
    </cfRule>
  </conditionalFormatting>
  <conditionalFormatting sqref="G31:G37">
    <cfRule type="cellIs" dxfId="734" priority="158" operator="between">
      <formula>8.85</formula>
      <formula>9.65</formula>
    </cfRule>
    <cfRule type="cellIs" dxfId="733" priority="157" operator="lessThan">
      <formula>8.85</formula>
    </cfRule>
    <cfRule type="cellIs" dxfId="732" priority="156" operator="greaterThan">
      <formula>9.65</formula>
    </cfRule>
    <cfRule type="containsBlanks" dxfId="731" priority="155" stopIfTrue="1">
      <formula>LEN(TRIM(G31))=0</formula>
    </cfRule>
  </conditionalFormatting>
  <conditionalFormatting sqref="H5:H7">
    <cfRule type="cellIs" dxfId="730" priority="90" operator="greaterThanOrEqual">
      <formula>0.016</formula>
    </cfRule>
    <cfRule type="cellIs" dxfId="729" priority="86" operator="lessThan">
      <formula>0.016</formula>
    </cfRule>
    <cfRule type="containsBlanks" dxfId="728" priority="85" stopIfTrue="1">
      <formula>LEN(TRIM(H5))=0</formula>
    </cfRule>
  </conditionalFormatting>
  <conditionalFormatting sqref="H11:H12">
    <cfRule type="cellIs" dxfId="727" priority="119" operator="greaterThanOrEqual">
      <formula>0.008</formula>
    </cfRule>
    <cfRule type="cellIs" dxfId="726" priority="118" operator="lessThan">
      <formula>0.008</formula>
    </cfRule>
    <cfRule type="containsBlanks" dxfId="725" priority="117" stopIfTrue="1">
      <formula>LEN(TRIM(H11))=0</formula>
    </cfRule>
  </conditionalFormatting>
  <conditionalFormatting sqref="H16:H18">
    <cfRule type="containsBlanks" dxfId="724" priority="124" stopIfTrue="1">
      <formula>LEN(TRIM(H16))=0</formula>
    </cfRule>
    <cfRule type="cellIs" dxfId="723" priority="125" operator="lessThan">
      <formula>0.008</formula>
    </cfRule>
    <cfRule type="cellIs" dxfId="722" priority="126" operator="greaterThanOrEqual">
      <formula>0.008</formula>
    </cfRule>
  </conditionalFormatting>
  <conditionalFormatting sqref="H22:H23">
    <cfRule type="cellIs" dxfId="721" priority="133" operator="greaterThanOrEqual">
      <formula>0.008</formula>
    </cfRule>
    <cfRule type="cellIs" dxfId="720" priority="132" operator="lessThan">
      <formula>0.008</formula>
    </cfRule>
    <cfRule type="containsBlanks" dxfId="719" priority="131" stopIfTrue="1">
      <formula>LEN(TRIM(H22))=0</formula>
    </cfRule>
  </conditionalFormatting>
  <conditionalFormatting sqref="H27">
    <cfRule type="containsBlanks" dxfId="718" priority="141" stopIfTrue="1">
      <formula>LEN(TRIM(H27))=0</formula>
    </cfRule>
    <cfRule type="cellIs" dxfId="717" priority="142" operator="lessThan">
      <formula>0.008</formula>
    </cfRule>
    <cfRule type="cellIs" dxfId="716" priority="143" operator="greaterThanOrEqual">
      <formula>0.008</formula>
    </cfRule>
  </conditionalFormatting>
  <conditionalFormatting sqref="H31:H37">
    <cfRule type="cellIs" dxfId="715" priority="161" operator="greaterThanOrEqual">
      <formula>0.008</formula>
    </cfRule>
    <cfRule type="cellIs" dxfId="714" priority="160" operator="lessThan">
      <formula>0.008</formula>
    </cfRule>
    <cfRule type="containsBlanks" dxfId="713" priority="159" stopIfTrue="1">
      <formula>LEN(TRIM(H31))=0</formula>
    </cfRule>
  </conditionalFormatting>
  <conditionalFormatting sqref="S5:S7">
    <cfRule type="containsBlanks" dxfId="712" priority="94" stopIfTrue="1">
      <formula>LEN(TRIM(S5))=0</formula>
    </cfRule>
    <cfRule type="cellIs" dxfId="711" priority="98" operator="between">
      <formula>8.85</formula>
      <formula>9.65</formula>
    </cfRule>
    <cfRule type="cellIs" dxfId="710" priority="95" operator="greaterThan">
      <formula>9.65</formula>
    </cfRule>
    <cfRule type="cellIs" dxfId="709" priority="96" operator="lessThan">
      <formula>8.85</formula>
    </cfRule>
  </conditionalFormatting>
  <conditionalFormatting sqref="S11:S12">
    <cfRule type="cellIs" dxfId="708" priority="108" operator="lessThan">
      <formula>8.85</formula>
    </cfRule>
    <cfRule type="cellIs" dxfId="707" priority="109" operator="between">
      <formula>8.85</formula>
      <formula>9.65</formula>
    </cfRule>
    <cfRule type="containsBlanks" dxfId="706" priority="106" stopIfTrue="1">
      <formula>LEN(TRIM(S11))=0</formula>
    </cfRule>
    <cfRule type="cellIs" dxfId="705" priority="107" operator="greaterThan">
      <formula>9.65</formula>
    </cfRule>
  </conditionalFormatting>
  <conditionalFormatting sqref="S16:S18">
    <cfRule type="containsBlanks" dxfId="704" priority="99" stopIfTrue="1">
      <formula>LEN(TRIM(S16))=0</formula>
    </cfRule>
    <cfRule type="cellIs" dxfId="703" priority="100" operator="greaterThan">
      <formula>9.65</formula>
    </cfRule>
    <cfRule type="cellIs" dxfId="702" priority="101" operator="lessThan">
      <formula>8.85</formula>
    </cfRule>
    <cfRule type="cellIs" dxfId="701" priority="102" operator="between">
      <formula>8.85</formula>
      <formula>9.65</formula>
    </cfRule>
  </conditionalFormatting>
  <conditionalFormatting sqref="S22:S23">
    <cfRule type="cellIs" dxfId="700" priority="137" operator="between">
      <formula>8.85</formula>
      <formula>9.65</formula>
    </cfRule>
    <cfRule type="cellIs" dxfId="699" priority="136" operator="lessThan">
      <formula>8.85</formula>
    </cfRule>
    <cfRule type="cellIs" dxfId="698" priority="135" operator="greaterThan">
      <formula>9.65</formula>
    </cfRule>
    <cfRule type="containsBlanks" dxfId="697" priority="134" stopIfTrue="1">
      <formula>LEN(TRIM(S22))=0</formula>
    </cfRule>
  </conditionalFormatting>
  <conditionalFormatting sqref="S27">
    <cfRule type="containsBlanks" dxfId="696" priority="151" stopIfTrue="1">
      <formula>LEN(TRIM(S27))=0</formula>
    </cfRule>
    <cfRule type="cellIs" dxfId="695" priority="154" operator="between">
      <formula>8.85</formula>
      <formula>9.65</formula>
    </cfRule>
    <cfRule type="cellIs" dxfId="694" priority="152" operator="greaterThan">
      <formula>9.65</formula>
    </cfRule>
    <cfRule type="cellIs" dxfId="693" priority="153" operator="lessThan">
      <formula>8.85</formula>
    </cfRule>
  </conditionalFormatting>
  <conditionalFormatting sqref="S31:S37">
    <cfRule type="cellIs" dxfId="692" priority="165" operator="between">
      <formula>8.85</formula>
      <formula>9.65</formula>
    </cfRule>
    <cfRule type="containsBlanks" dxfId="691" priority="162" stopIfTrue="1">
      <formula>LEN(TRIM(S31))=0</formula>
    </cfRule>
    <cfRule type="cellIs" dxfId="690" priority="163" operator="greaterThan">
      <formula>9.65</formula>
    </cfRule>
    <cfRule type="cellIs" dxfId="689" priority="164" operator="lessThan">
      <formula>8.85</formula>
    </cfRule>
  </conditionalFormatting>
  <conditionalFormatting sqref="T5:T7">
    <cfRule type="cellIs" dxfId="688" priority="97" operator="greaterThanOrEqual">
      <formula>0.016</formula>
    </cfRule>
    <cfRule type="cellIs" dxfId="687" priority="93" operator="lessThan">
      <formula>0.016</formula>
    </cfRule>
    <cfRule type="containsBlanks" dxfId="686" priority="92" stopIfTrue="1">
      <formula>LEN(TRIM(T5))=0</formula>
    </cfRule>
  </conditionalFormatting>
  <conditionalFormatting sqref="T11:T12">
    <cfRule type="cellIs" dxfId="685" priority="111" operator="lessThan">
      <formula>0.008</formula>
    </cfRule>
    <cfRule type="containsBlanks" dxfId="684" priority="110" stopIfTrue="1">
      <formula>LEN(TRIM(T11))=0</formula>
    </cfRule>
    <cfRule type="cellIs" dxfId="683" priority="112" operator="greaterThanOrEqual">
      <formula>0.008</formula>
    </cfRule>
  </conditionalFormatting>
  <conditionalFormatting sqref="T16:T18">
    <cfRule type="cellIs" dxfId="682" priority="105" operator="greaterThanOrEqual">
      <formula>0.008</formula>
    </cfRule>
    <cfRule type="containsBlanks" dxfId="681" priority="103" stopIfTrue="1">
      <formula>LEN(TRIM(T16))=0</formula>
    </cfRule>
    <cfRule type="cellIs" dxfId="680" priority="104" operator="lessThan">
      <formula>0.008</formula>
    </cfRule>
  </conditionalFormatting>
  <conditionalFormatting sqref="T22:T23">
    <cfRule type="cellIs" dxfId="679" priority="139" operator="lessThan">
      <formula>0.008</formula>
    </cfRule>
    <cfRule type="containsBlanks" dxfId="678" priority="138" stopIfTrue="1">
      <formula>LEN(TRIM(T22))=0</formula>
    </cfRule>
    <cfRule type="cellIs" dxfId="677" priority="140" operator="greaterThanOrEqual">
      <formula>0.008</formula>
    </cfRule>
  </conditionalFormatting>
  <conditionalFormatting sqref="T27">
    <cfRule type="cellIs" dxfId="676" priority="149" operator="lessThan">
      <formula>0.008</formula>
    </cfRule>
    <cfRule type="cellIs" dxfId="675" priority="150" operator="greaterThanOrEqual">
      <formula>0.008</formula>
    </cfRule>
    <cfRule type="containsBlanks" dxfId="674" priority="148" stopIfTrue="1">
      <formula>LEN(TRIM(T27))=0</formula>
    </cfRule>
  </conditionalFormatting>
  <conditionalFormatting sqref="T31:T37">
    <cfRule type="cellIs" dxfId="673" priority="168" operator="greaterThanOrEqual">
      <formula>0.008</formula>
    </cfRule>
    <cfRule type="cellIs" dxfId="672" priority="167" operator="lessThan">
      <formula>0.008</formula>
    </cfRule>
    <cfRule type="containsBlanks" dxfId="671" priority="166" stopIfTrue="1">
      <formula>LEN(TRIM(T31))=0</formula>
    </cfRule>
  </conditionalFormatting>
  <conditionalFormatting sqref="AE5:AE7">
    <cfRule type="containsBlanks" dxfId="670" priority="491" stopIfTrue="1">
      <formula>LEN(TRIM(AE5))=0</formula>
    </cfRule>
    <cfRule type="cellIs" dxfId="669" priority="493" operator="lessThan">
      <formula>8.85</formula>
    </cfRule>
    <cfRule type="cellIs" dxfId="668" priority="1015" operator="between">
      <formula>8.85</formula>
      <formula>9.65</formula>
    </cfRule>
    <cfRule type="cellIs" dxfId="667" priority="492" operator="greaterThan">
      <formula>9.65</formula>
    </cfRule>
  </conditionalFormatting>
  <conditionalFormatting sqref="AE11:AE12">
    <cfRule type="containsBlanks" dxfId="666" priority="459" stopIfTrue="1">
      <formula>LEN(TRIM(AE11))=0</formula>
    </cfRule>
    <cfRule type="cellIs" dxfId="665" priority="460" operator="greaterThan">
      <formula>9.65</formula>
    </cfRule>
    <cfRule type="cellIs" dxfId="664" priority="461" operator="lessThan">
      <formula>8.85</formula>
    </cfRule>
    <cfRule type="cellIs" dxfId="663" priority="1016" operator="between">
      <formula>8.85</formula>
      <formula>9.65</formula>
    </cfRule>
  </conditionalFormatting>
  <conditionalFormatting sqref="AE16:AE18">
    <cfRule type="cellIs" dxfId="662" priority="196" operator="between">
      <formula>8.85</formula>
      <formula>9.65</formula>
    </cfRule>
    <cfRule type="containsBlanks" dxfId="661" priority="193" stopIfTrue="1">
      <formula>LEN(TRIM(AE16))=0</formula>
    </cfRule>
    <cfRule type="cellIs" dxfId="660" priority="194" operator="greaterThan">
      <formula>9.65</formula>
    </cfRule>
    <cfRule type="cellIs" dxfId="659" priority="195" operator="lessThan">
      <formula>8.85</formula>
    </cfRule>
  </conditionalFormatting>
  <conditionalFormatting sqref="AE22:AE23">
    <cfRule type="cellIs" dxfId="658" priority="186" operator="between">
      <formula>8.85</formula>
      <formula>9.65</formula>
    </cfRule>
    <cfRule type="cellIs" dxfId="657" priority="184" operator="greaterThan">
      <formula>9.65</formula>
    </cfRule>
    <cfRule type="containsBlanks" dxfId="656" priority="183" stopIfTrue="1">
      <formula>LEN(TRIM(AE22))=0</formula>
    </cfRule>
    <cfRule type="cellIs" dxfId="655" priority="185" operator="lessThan">
      <formula>8.85</formula>
    </cfRule>
  </conditionalFormatting>
  <conditionalFormatting sqref="AE27">
    <cfRule type="cellIs" dxfId="654" priority="181" operator="lessThan">
      <formula>8.85</formula>
    </cfRule>
    <cfRule type="cellIs" dxfId="653" priority="180" operator="greaterThan">
      <formula>9.65</formula>
    </cfRule>
    <cfRule type="containsBlanks" dxfId="652" priority="179" stopIfTrue="1">
      <formula>LEN(TRIM(AE27))=0</formula>
    </cfRule>
    <cfRule type="cellIs" dxfId="651" priority="182" operator="between">
      <formula>8.85</formula>
      <formula>9.65</formula>
    </cfRule>
  </conditionalFormatting>
  <conditionalFormatting sqref="AE31:AE37">
    <cfRule type="containsBlanks" dxfId="650" priority="169" stopIfTrue="1">
      <formula>LEN(TRIM(AE31))=0</formula>
    </cfRule>
    <cfRule type="cellIs" dxfId="649" priority="170" operator="greaterThan">
      <formula>9.65</formula>
    </cfRule>
    <cfRule type="cellIs" dxfId="648" priority="172" operator="between">
      <formula>8.85</formula>
      <formula>9.65</formula>
    </cfRule>
    <cfRule type="cellIs" dxfId="647" priority="171" operator="lessThan">
      <formula>8.85</formula>
    </cfRule>
  </conditionalFormatting>
  <conditionalFormatting sqref="AF5:AF7">
    <cfRule type="cellIs" dxfId="646" priority="1014" operator="greaterThanOrEqual">
      <formula>0.016</formula>
    </cfRule>
    <cfRule type="cellIs" dxfId="645" priority="478" operator="lessThan">
      <formula>0.016</formula>
    </cfRule>
    <cfRule type="containsBlanks" dxfId="644" priority="477" stopIfTrue="1">
      <formula>LEN(TRIM(AF5))=0</formula>
    </cfRule>
  </conditionalFormatting>
  <conditionalFormatting sqref="AF11:AF12">
    <cfRule type="cellIs" dxfId="643" priority="349" operator="lessThan">
      <formula>0.008</formula>
    </cfRule>
    <cfRule type="cellIs" dxfId="642" priority="1017" operator="greaterThanOrEqual">
      <formula>0.008</formula>
    </cfRule>
    <cfRule type="containsBlanks" dxfId="641" priority="348" stopIfTrue="1">
      <formula>LEN(TRIM(AF11))=0</formula>
    </cfRule>
  </conditionalFormatting>
  <conditionalFormatting sqref="AF16:AF18">
    <cfRule type="cellIs" dxfId="640" priority="192" operator="greaterThanOrEqual">
      <formula>0.008</formula>
    </cfRule>
    <cfRule type="cellIs" dxfId="639" priority="191" operator="lessThan">
      <formula>0.008</formula>
    </cfRule>
    <cfRule type="containsBlanks" dxfId="638" priority="190" stopIfTrue="1">
      <formula>LEN(TRIM(AF16))=0</formula>
    </cfRule>
  </conditionalFormatting>
  <conditionalFormatting sqref="AF22:AF23">
    <cfRule type="cellIs" dxfId="637" priority="188" operator="lessThan">
      <formula>0.008</formula>
    </cfRule>
    <cfRule type="cellIs" dxfId="636" priority="189" operator="greaterThanOrEqual">
      <formula>0.008</formula>
    </cfRule>
    <cfRule type="containsBlanks" dxfId="635" priority="187" stopIfTrue="1">
      <formula>LEN(TRIM(AF22))=0</formula>
    </cfRule>
  </conditionalFormatting>
  <conditionalFormatting sqref="AF27">
    <cfRule type="cellIs" dxfId="634" priority="178" operator="greaterThanOrEqual">
      <formula>0.008</formula>
    </cfRule>
    <cfRule type="cellIs" dxfId="633" priority="177" operator="lessThan">
      <formula>0.008</formula>
    </cfRule>
    <cfRule type="containsBlanks" dxfId="632" priority="176" stopIfTrue="1">
      <formula>LEN(TRIM(AF27))=0</formula>
    </cfRule>
  </conditionalFormatting>
  <conditionalFormatting sqref="AF31:AF37">
    <cfRule type="containsBlanks" dxfId="631" priority="173" stopIfTrue="1">
      <formula>LEN(TRIM(AF31))=0</formula>
    </cfRule>
    <cfRule type="cellIs" dxfId="630" priority="174" operator="lessThan">
      <formula>0.008</formula>
    </cfRule>
    <cfRule type="cellIs" dxfId="629" priority="175" operator="greaterThanOrEqual">
      <formula>0.008</formula>
    </cfRule>
  </conditionalFormatting>
  <conditionalFormatting sqref="AQ5:AQ7">
    <cfRule type="cellIs" dxfId="628" priority="81" operator="greaterThan">
      <formula>9.65</formula>
    </cfRule>
    <cfRule type="cellIs" dxfId="627" priority="82" operator="lessThan">
      <formula>8.85</formula>
    </cfRule>
    <cfRule type="cellIs" dxfId="626" priority="84" operator="between">
      <formula>8.85</formula>
      <formula>9.65</formula>
    </cfRule>
    <cfRule type="containsBlanks" dxfId="625" priority="80" stopIfTrue="1">
      <formula>LEN(TRIM(AQ5))=0</formula>
    </cfRule>
  </conditionalFormatting>
  <conditionalFormatting sqref="AQ11:AQ12">
    <cfRule type="cellIs" dxfId="624" priority="75" operator="lessThan">
      <formula>8.85</formula>
    </cfRule>
    <cfRule type="cellIs" dxfId="623" priority="76" operator="between">
      <formula>8.85</formula>
      <formula>9.65</formula>
    </cfRule>
    <cfRule type="containsBlanks" dxfId="622" priority="73" stopIfTrue="1">
      <formula>LEN(TRIM(AQ11))=0</formula>
    </cfRule>
    <cfRule type="cellIs" dxfId="621" priority="74" operator="greaterThan">
      <formula>9.65</formula>
    </cfRule>
  </conditionalFormatting>
  <conditionalFormatting sqref="AQ16:AQ18">
    <cfRule type="cellIs" dxfId="620" priority="68" operator="greaterThan">
      <formula>9.65</formula>
    </cfRule>
    <cfRule type="containsBlanks" dxfId="619" priority="67" stopIfTrue="1">
      <formula>LEN(TRIM(AQ16))=0</formula>
    </cfRule>
    <cfRule type="cellIs" dxfId="618" priority="69" operator="lessThan">
      <formula>8.85</formula>
    </cfRule>
    <cfRule type="cellIs" dxfId="617" priority="70" operator="between">
      <formula>8.85</formula>
      <formula>9.65</formula>
    </cfRule>
  </conditionalFormatting>
  <conditionalFormatting sqref="AQ22:AQ23">
    <cfRule type="cellIs" dxfId="616" priority="60" operator="between">
      <formula>8.85</formula>
      <formula>9.65</formula>
    </cfRule>
    <cfRule type="cellIs" dxfId="615" priority="59" operator="lessThan">
      <formula>8.85</formula>
    </cfRule>
    <cfRule type="cellIs" dxfId="614" priority="58" operator="greaterThan">
      <formula>9.65</formula>
    </cfRule>
    <cfRule type="containsBlanks" dxfId="613" priority="57" stopIfTrue="1">
      <formula>LEN(TRIM(AQ22))=0</formula>
    </cfRule>
  </conditionalFormatting>
  <conditionalFormatting sqref="AQ27">
    <cfRule type="cellIs" dxfId="612" priority="54" operator="greaterThan">
      <formula>9.65</formula>
    </cfRule>
    <cfRule type="containsBlanks" dxfId="611" priority="53" stopIfTrue="1">
      <formula>LEN(TRIM(AQ27))=0</formula>
    </cfRule>
    <cfRule type="cellIs" dxfId="610" priority="56" operator="between">
      <formula>8.85</formula>
      <formula>9.65</formula>
    </cfRule>
    <cfRule type="cellIs" dxfId="609" priority="55" operator="lessThan">
      <formula>8.85</formula>
    </cfRule>
  </conditionalFormatting>
  <conditionalFormatting sqref="AQ31:AQ37">
    <cfRule type="cellIs" dxfId="608" priority="44" operator="greaterThan">
      <formula>9.65</formula>
    </cfRule>
    <cfRule type="cellIs" dxfId="607" priority="46" operator="between">
      <formula>8.85</formula>
      <formula>9.65</formula>
    </cfRule>
    <cfRule type="containsBlanks" dxfId="606" priority="43" stopIfTrue="1">
      <formula>LEN(TRIM(AQ31))=0</formula>
    </cfRule>
    <cfRule type="cellIs" dxfId="605" priority="45" operator="lessThan">
      <formula>8.85</formula>
    </cfRule>
  </conditionalFormatting>
  <conditionalFormatting sqref="AR5:AR7">
    <cfRule type="cellIs" dxfId="604" priority="79" operator="lessThan">
      <formula>0.016</formula>
    </cfRule>
    <cfRule type="containsBlanks" dxfId="603" priority="78" stopIfTrue="1">
      <formula>LEN(TRIM(AR5))=0</formula>
    </cfRule>
    <cfRule type="cellIs" dxfId="602" priority="83" operator="greaterThanOrEqual">
      <formula>0.016</formula>
    </cfRule>
  </conditionalFormatting>
  <conditionalFormatting sqref="AR11:AR12">
    <cfRule type="cellIs" dxfId="601" priority="72" operator="lessThan">
      <formula>0.008</formula>
    </cfRule>
    <cfRule type="cellIs" dxfId="600" priority="77" operator="greaterThanOrEqual">
      <formula>0.008</formula>
    </cfRule>
    <cfRule type="containsBlanks" dxfId="599" priority="71" stopIfTrue="1">
      <formula>LEN(TRIM(AR11))=0</formula>
    </cfRule>
  </conditionalFormatting>
  <conditionalFormatting sqref="AR16:AR18">
    <cfRule type="containsBlanks" dxfId="598" priority="64" stopIfTrue="1">
      <formula>LEN(TRIM(AR16))=0</formula>
    </cfRule>
    <cfRule type="cellIs" dxfId="597" priority="66" operator="greaterThanOrEqual">
      <formula>0.008</formula>
    </cfRule>
    <cfRule type="cellIs" dxfId="596" priority="65" operator="lessThan">
      <formula>0.008</formula>
    </cfRule>
  </conditionalFormatting>
  <conditionalFormatting sqref="AR22:AR23">
    <cfRule type="cellIs" dxfId="595" priority="63" operator="greaterThanOrEqual">
      <formula>0.008</formula>
    </cfRule>
    <cfRule type="cellIs" dxfId="594" priority="62" operator="lessThan">
      <formula>0.008</formula>
    </cfRule>
    <cfRule type="containsBlanks" dxfId="593" priority="61" stopIfTrue="1">
      <formula>LEN(TRIM(AR22))=0</formula>
    </cfRule>
  </conditionalFormatting>
  <conditionalFormatting sqref="AR27">
    <cfRule type="cellIs" dxfId="592" priority="52" operator="greaterThanOrEqual">
      <formula>0.008</formula>
    </cfRule>
    <cfRule type="containsBlanks" dxfId="591" priority="50" stopIfTrue="1">
      <formula>LEN(TRIM(AR27))=0</formula>
    </cfRule>
    <cfRule type="cellIs" dxfId="590" priority="51" operator="lessThan">
      <formula>0.008</formula>
    </cfRule>
  </conditionalFormatting>
  <conditionalFormatting sqref="AR31:AR37">
    <cfRule type="cellIs" dxfId="589" priority="49" operator="greaterThanOrEqual">
      <formula>0.008</formula>
    </cfRule>
    <cfRule type="containsBlanks" dxfId="588" priority="47" stopIfTrue="1">
      <formula>LEN(TRIM(AR31))=0</formula>
    </cfRule>
    <cfRule type="cellIs" dxfId="587" priority="48" operator="lessThan">
      <formula>0.008</formula>
    </cfRule>
  </conditionalFormatting>
  <conditionalFormatting sqref="BC5:BC7">
    <cfRule type="containsBlanks" dxfId="586" priority="3" stopIfTrue="1">
      <formula>LEN(TRIM(BC5))=0</formula>
    </cfRule>
    <cfRule type="cellIs" dxfId="585" priority="4" operator="greaterThan">
      <formula>9.65</formula>
    </cfRule>
    <cfRule type="cellIs" dxfId="584" priority="5" operator="lessThan">
      <formula>8.85</formula>
    </cfRule>
    <cfRule type="cellIs" dxfId="583" priority="7" operator="between">
      <formula>8.85</formula>
      <formula>9.65</formula>
    </cfRule>
  </conditionalFormatting>
  <conditionalFormatting sqref="BC11:BC12">
    <cfRule type="cellIs" dxfId="582" priority="13" operator="between">
      <formula>8.85</formula>
      <formula>9.65</formula>
    </cfRule>
    <cfRule type="cellIs" dxfId="581" priority="12" operator="lessThan">
      <formula>8.85</formula>
    </cfRule>
    <cfRule type="cellIs" dxfId="580" priority="11" operator="greaterThan">
      <formula>9.65</formula>
    </cfRule>
    <cfRule type="containsBlanks" dxfId="579" priority="10" stopIfTrue="1">
      <formula>LEN(TRIM(BC11))=0</formula>
    </cfRule>
  </conditionalFormatting>
  <conditionalFormatting sqref="BC16:BC18">
    <cfRule type="cellIs" dxfId="578" priority="21" operator="between">
      <formula>8.85</formula>
      <formula>9.65</formula>
    </cfRule>
    <cfRule type="cellIs" dxfId="577" priority="19" operator="greaterThan">
      <formula>9.65</formula>
    </cfRule>
    <cfRule type="containsBlanks" dxfId="576" priority="18" stopIfTrue="1">
      <formula>LEN(TRIM(BC16))=0</formula>
    </cfRule>
    <cfRule type="cellIs" dxfId="575" priority="20" operator="lessThan">
      <formula>8.85</formula>
    </cfRule>
  </conditionalFormatting>
  <conditionalFormatting sqref="BC22:BC23">
    <cfRule type="cellIs" dxfId="574" priority="23" operator="greaterThan">
      <formula>9.65</formula>
    </cfRule>
    <cfRule type="cellIs" dxfId="573" priority="24" operator="lessThan">
      <formula>8.85</formula>
    </cfRule>
    <cfRule type="cellIs" dxfId="572" priority="25" operator="between">
      <formula>8.85</formula>
      <formula>9.65</formula>
    </cfRule>
    <cfRule type="containsBlanks" dxfId="571" priority="22" stopIfTrue="1">
      <formula>LEN(TRIM(BC22))=0</formula>
    </cfRule>
  </conditionalFormatting>
  <conditionalFormatting sqref="BC27">
    <cfRule type="cellIs" dxfId="570" priority="35" operator="between">
      <formula>8.85</formula>
      <formula>9.65</formula>
    </cfRule>
    <cfRule type="containsBlanks" dxfId="569" priority="32" stopIfTrue="1">
      <formula>LEN(TRIM(BC27))=0</formula>
    </cfRule>
    <cfRule type="cellIs" dxfId="568" priority="33" operator="greaterThan">
      <formula>9.65</formula>
    </cfRule>
    <cfRule type="cellIs" dxfId="567" priority="34" operator="lessThan">
      <formula>8.85</formula>
    </cfRule>
  </conditionalFormatting>
  <conditionalFormatting sqref="BC31:BC37">
    <cfRule type="cellIs" dxfId="566" priority="38" operator="lessThan">
      <formula>8.85</formula>
    </cfRule>
    <cfRule type="cellIs" dxfId="565" priority="39" operator="between">
      <formula>8.85</formula>
      <formula>9.65</formula>
    </cfRule>
    <cfRule type="cellIs" dxfId="564" priority="37" operator="greaterThan">
      <formula>9.65</formula>
    </cfRule>
    <cfRule type="containsBlanks" dxfId="563" priority="36" stopIfTrue="1">
      <formula>LEN(TRIM(BC31))=0</formula>
    </cfRule>
  </conditionalFormatting>
  <conditionalFormatting sqref="BD5:BD7">
    <cfRule type="cellIs" dxfId="562" priority="2" operator="lessThan">
      <formula>0.016</formula>
    </cfRule>
    <cfRule type="cellIs" dxfId="561" priority="6" operator="greaterThanOrEqual">
      <formula>0.016</formula>
    </cfRule>
    <cfRule type="containsBlanks" dxfId="560" priority="1" stopIfTrue="1">
      <formula>LEN(TRIM(BD5))=0</formula>
    </cfRule>
  </conditionalFormatting>
  <conditionalFormatting sqref="BD11:BD12">
    <cfRule type="cellIs" dxfId="559" priority="14" operator="greaterThanOrEqual">
      <formula>0.008</formula>
    </cfRule>
    <cfRule type="cellIs" dxfId="558" priority="9" operator="lessThan">
      <formula>0.008</formula>
    </cfRule>
    <cfRule type="containsBlanks" dxfId="557" priority="8" stopIfTrue="1">
      <formula>LEN(TRIM(BD11))=0</formula>
    </cfRule>
  </conditionalFormatting>
  <conditionalFormatting sqref="BD16:BD18">
    <cfRule type="cellIs" dxfId="556" priority="17" operator="greaterThanOrEqual">
      <formula>0.008</formula>
    </cfRule>
    <cfRule type="cellIs" dxfId="555" priority="16" operator="lessThan">
      <formula>0.008</formula>
    </cfRule>
    <cfRule type="containsBlanks" dxfId="554" priority="15" stopIfTrue="1">
      <formula>LEN(TRIM(BD16))=0</formula>
    </cfRule>
  </conditionalFormatting>
  <conditionalFormatting sqref="BD22:BD23">
    <cfRule type="containsBlanks" dxfId="553" priority="26" stopIfTrue="1">
      <formula>LEN(TRIM(BD22))=0</formula>
    </cfRule>
    <cfRule type="cellIs" dxfId="552" priority="28" operator="greaterThanOrEqual">
      <formula>0.008</formula>
    </cfRule>
    <cfRule type="cellIs" dxfId="551" priority="27" operator="lessThan">
      <formula>0.008</formula>
    </cfRule>
  </conditionalFormatting>
  <conditionalFormatting sqref="BD27">
    <cfRule type="containsBlanks" dxfId="550" priority="29" stopIfTrue="1">
      <formula>LEN(TRIM(BD27))=0</formula>
    </cfRule>
    <cfRule type="cellIs" dxfId="549" priority="30" operator="lessThan">
      <formula>0.008</formula>
    </cfRule>
    <cfRule type="cellIs" dxfId="548" priority="31" operator="greaterThanOrEqual">
      <formula>0.008</formula>
    </cfRule>
  </conditionalFormatting>
  <conditionalFormatting sqref="BD31:BD37">
    <cfRule type="cellIs" dxfId="547" priority="41" operator="lessThan">
      <formula>0.008</formula>
    </cfRule>
    <cfRule type="containsBlanks" dxfId="546" priority="40" stopIfTrue="1">
      <formula>LEN(TRIM(BD31))=0</formula>
    </cfRule>
    <cfRule type="cellIs" dxfId="545" priority="42" operator="greaterThanOrEqual">
      <formula>0.008</formula>
    </cfRule>
  </conditionalFormatting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1:CW205"/>
  <sheetViews>
    <sheetView zoomScale="115" zoomScaleNormal="115" workbookViewId="0">
      <pane xSplit="1" ySplit="1" topLeftCell="B2" activePane="bottomRight" state="frozen"/>
      <selection pane="topRight" activeCell="F6" sqref="F6"/>
      <selection pane="bottomLeft" activeCell="F6" sqref="F6"/>
      <selection pane="bottomRight" activeCell="G15" sqref="G15"/>
    </sheetView>
  </sheetViews>
  <sheetFormatPr defaultRowHeight="15"/>
  <cols>
    <col min="1" max="1" width="9.140625" customWidth="1"/>
    <col min="2" max="2" width="11.140625" customWidth="1"/>
    <col min="3" max="3" width="16.42578125" customWidth="1"/>
    <col min="5" max="5" width="10.140625" customWidth="1"/>
    <col min="6" max="10" width="9.85546875" customWidth="1"/>
    <col min="11" max="12" width="0" hidden="1" customWidth="1"/>
    <col min="13" max="13" width="10.85546875" customWidth="1"/>
    <col min="14" max="15" width="8.42578125" customWidth="1"/>
    <col min="16" max="16" width="24.140625" customWidth="1"/>
    <col min="18" max="18" width="29.5703125" customWidth="1"/>
    <col min="20" max="20" width="11.140625" customWidth="1"/>
    <col min="21" max="21" width="16.42578125" customWidth="1"/>
    <col min="23" max="23" width="10.140625" customWidth="1"/>
    <col min="24" max="28" width="9.85546875" customWidth="1"/>
    <col min="29" max="30" width="0" hidden="1" customWidth="1"/>
    <col min="31" max="31" width="10.140625" bestFit="1" customWidth="1"/>
    <col min="38" max="38" width="11.140625" customWidth="1"/>
    <col min="39" max="39" width="16.42578125" customWidth="1"/>
    <col min="41" max="41" width="10.140625" customWidth="1"/>
    <col min="42" max="46" width="9.85546875" customWidth="1"/>
    <col min="47" max="48" width="0" hidden="1" customWidth="1"/>
    <col min="49" max="49" width="10.85546875" customWidth="1"/>
    <col min="56" max="56" width="11.140625" customWidth="1"/>
    <col min="57" max="57" width="16.42578125" customWidth="1"/>
    <col min="59" max="59" width="10.140625" customWidth="1"/>
    <col min="60" max="64" width="9.85546875" customWidth="1"/>
    <col min="65" max="66" width="0" hidden="1" customWidth="1"/>
    <col min="67" max="67" width="10.85546875" customWidth="1"/>
    <col min="74" max="74" width="11.140625" customWidth="1"/>
    <col min="75" max="75" width="16.42578125" customWidth="1"/>
    <col min="77" max="77" width="10.140625" customWidth="1"/>
    <col min="78" max="82" width="9.85546875" customWidth="1"/>
    <col min="83" max="84" width="0" hidden="1" customWidth="1"/>
    <col min="85" max="85" width="10.85546875" customWidth="1"/>
    <col min="93" max="93" width="19.42578125" customWidth="1"/>
  </cols>
  <sheetData>
    <row r="1" spans="1:93" ht="15.75">
      <c r="B1" s="1367" t="s">
        <v>436</v>
      </c>
      <c r="C1" s="1367"/>
      <c r="D1" s="1367"/>
      <c r="E1" s="1367"/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7"/>
      <c r="Q1" s="1367"/>
      <c r="R1" s="1367"/>
      <c r="S1" s="1367"/>
      <c r="T1" s="1367" t="s">
        <v>442</v>
      </c>
      <c r="U1" s="1367"/>
      <c r="V1" s="1367"/>
      <c r="W1" s="1367"/>
      <c r="X1" s="1367"/>
      <c r="Y1" s="1367"/>
      <c r="Z1" s="1367"/>
      <c r="AA1" s="1367"/>
      <c r="AB1" s="1367"/>
      <c r="AC1" s="1367"/>
      <c r="AD1" s="1367"/>
      <c r="AE1" s="1367"/>
      <c r="AF1" s="1367"/>
      <c r="AG1" s="1367"/>
      <c r="AH1" s="1367"/>
      <c r="AI1" s="1367"/>
      <c r="AJ1" s="1367"/>
      <c r="AK1" s="1367"/>
      <c r="AL1" s="1367" t="s">
        <v>443</v>
      </c>
      <c r="AM1" s="1367"/>
      <c r="AN1" s="1367"/>
      <c r="AO1" s="1367"/>
      <c r="AP1" s="1367"/>
      <c r="AQ1" s="1367"/>
      <c r="AR1" s="1367"/>
      <c r="AS1" s="1367"/>
      <c r="AT1" s="1367"/>
      <c r="AU1" s="1367"/>
      <c r="AV1" s="1367"/>
      <c r="AW1" s="1367"/>
      <c r="AX1" s="1367"/>
      <c r="AY1" s="1367"/>
      <c r="AZ1" s="1367"/>
      <c r="BA1" s="1367"/>
      <c r="BB1" s="1367"/>
      <c r="BC1" s="1367"/>
      <c r="BD1" s="1367" t="s">
        <v>444</v>
      </c>
      <c r="BE1" s="1367"/>
      <c r="BF1" s="1367"/>
      <c r="BG1" s="1367"/>
      <c r="BH1" s="1367"/>
      <c r="BI1" s="1367"/>
      <c r="BJ1" s="1367"/>
      <c r="BK1" s="1367"/>
      <c r="BL1" s="1367"/>
      <c r="BM1" s="1367"/>
      <c r="BN1" s="1367"/>
      <c r="BO1" s="1367"/>
      <c r="BP1" s="1367"/>
      <c r="BQ1" s="1367"/>
      <c r="BR1" s="1367"/>
      <c r="BS1" s="1367"/>
      <c r="BT1" s="1367"/>
      <c r="BU1" s="1367"/>
      <c r="BV1" s="1367" t="s">
        <v>445</v>
      </c>
      <c r="BW1" s="1367"/>
      <c r="BX1" s="1367"/>
      <c r="BY1" s="1367"/>
      <c r="BZ1" s="1367"/>
      <c r="CA1" s="1367"/>
      <c r="CB1" s="1367"/>
      <c r="CC1" s="1367"/>
      <c r="CD1" s="1367"/>
      <c r="CE1" s="1367"/>
      <c r="CF1" s="1367"/>
      <c r="CG1" s="1367"/>
      <c r="CH1" s="1367"/>
      <c r="CI1" s="1367"/>
      <c r="CJ1" s="1367"/>
      <c r="CK1" s="1367"/>
      <c r="CL1" s="1367"/>
      <c r="CM1" s="1367"/>
      <c r="CN1" s="1304"/>
      <c r="CO1" s="1304"/>
    </row>
    <row r="2" spans="1:93" ht="15.75" thickBot="1">
      <c r="A2" s="1173"/>
    </row>
    <row r="3" spans="1:93">
      <c r="A3" s="1364" t="s">
        <v>31</v>
      </c>
      <c r="B3" s="1364" t="s">
        <v>32</v>
      </c>
      <c r="C3" s="1364" t="s">
        <v>33</v>
      </c>
      <c r="D3" s="1358" t="s">
        <v>35</v>
      </c>
      <c r="E3" s="1358" t="s">
        <v>526</v>
      </c>
      <c r="F3" s="1352" t="str">
        <f>CONCATENATE('OP Info'!$B$1," -  Shaft Line
Daily Concentration by Refractometer Readings")</f>
        <v>SPRINT  - TRUQ2 -  Shaft Line
Daily Concentration by Refractometer Readings</v>
      </c>
      <c r="G3" s="1353"/>
      <c r="H3" s="1353"/>
      <c r="I3" s="1353"/>
      <c r="J3" s="1354"/>
      <c r="K3" s="598" t="s">
        <v>527</v>
      </c>
      <c r="L3" s="599"/>
      <c r="M3" s="1358" t="s">
        <v>528</v>
      </c>
      <c r="N3" s="1352" t="s">
        <v>529</v>
      </c>
      <c r="O3" s="1353"/>
      <c r="P3" s="1354"/>
      <c r="Q3" s="1361" t="s">
        <v>530</v>
      </c>
      <c r="R3" s="1364" t="s">
        <v>531</v>
      </c>
      <c r="S3" s="441"/>
      <c r="T3" s="1364" t="s">
        <v>32</v>
      </c>
      <c r="U3" s="1364" t="s">
        <v>33</v>
      </c>
      <c r="V3" s="1358" t="s">
        <v>35</v>
      </c>
      <c r="W3" s="1358" t="s">
        <v>526</v>
      </c>
      <c r="X3" s="1352" t="str">
        <f>F3</f>
        <v>SPRINT  - TRUQ2 -  Shaft Line
Daily Concentration by Refractometer Readings</v>
      </c>
      <c r="Y3" s="1353"/>
      <c r="Z3" s="1353"/>
      <c r="AA3" s="1353"/>
      <c r="AB3" s="1354"/>
      <c r="AC3" s="598" t="s">
        <v>527</v>
      </c>
      <c r="AD3" s="599"/>
      <c r="AE3" s="1358" t="s">
        <v>528</v>
      </c>
      <c r="AF3" s="1352" t="s">
        <v>529</v>
      </c>
      <c r="AG3" s="1353"/>
      <c r="AH3" s="1354"/>
      <c r="AI3" s="1361" t="s">
        <v>530</v>
      </c>
      <c r="AJ3" s="1364" t="s">
        <v>531</v>
      </c>
      <c r="AK3" s="1346"/>
      <c r="AL3" s="1364" t="s">
        <v>32</v>
      </c>
      <c r="AM3" s="1364" t="s">
        <v>33</v>
      </c>
      <c r="AN3" s="1358" t="s">
        <v>35</v>
      </c>
      <c r="AO3" s="1358" t="s">
        <v>526</v>
      </c>
      <c r="AP3" s="1352" t="str">
        <f>F3</f>
        <v>SPRINT  - TRUQ2 -  Shaft Line
Daily Concentration by Refractometer Readings</v>
      </c>
      <c r="AQ3" s="1353"/>
      <c r="AR3" s="1353"/>
      <c r="AS3" s="1353"/>
      <c r="AT3" s="1354"/>
      <c r="AU3" s="598" t="s">
        <v>527</v>
      </c>
      <c r="AV3" s="599"/>
      <c r="AW3" s="1358" t="s">
        <v>528</v>
      </c>
      <c r="AX3" s="1352" t="s">
        <v>529</v>
      </c>
      <c r="AY3" s="1353"/>
      <c r="AZ3" s="1354"/>
      <c r="BA3" s="1361" t="s">
        <v>530</v>
      </c>
      <c r="BB3" s="1364" t="s">
        <v>531</v>
      </c>
      <c r="BC3" s="1346"/>
      <c r="BD3" s="1364" t="s">
        <v>32</v>
      </c>
      <c r="BE3" s="1364" t="s">
        <v>33</v>
      </c>
      <c r="BF3" s="1358" t="s">
        <v>35</v>
      </c>
      <c r="BG3" s="1358" t="s">
        <v>526</v>
      </c>
      <c r="BH3" s="1352" t="str">
        <f>F3</f>
        <v>SPRINT  - TRUQ2 -  Shaft Line
Daily Concentration by Refractometer Readings</v>
      </c>
      <c r="BI3" s="1353"/>
      <c r="BJ3" s="1353"/>
      <c r="BK3" s="1353"/>
      <c r="BL3" s="1354"/>
      <c r="BM3" s="598" t="s">
        <v>527</v>
      </c>
      <c r="BN3" s="599"/>
      <c r="BO3" s="1358" t="s">
        <v>528</v>
      </c>
      <c r="BP3" s="1352" t="s">
        <v>529</v>
      </c>
      <c r="BQ3" s="1353"/>
      <c r="BR3" s="1354"/>
      <c r="BS3" s="1361" t="s">
        <v>530</v>
      </c>
      <c r="BT3" s="1364" t="s">
        <v>531</v>
      </c>
      <c r="BU3" s="1346"/>
      <c r="BV3" s="1364" t="s">
        <v>32</v>
      </c>
      <c r="BW3" s="1364" t="s">
        <v>33</v>
      </c>
      <c r="BX3" s="1358" t="s">
        <v>35</v>
      </c>
      <c r="BY3" s="1358" t="s">
        <v>526</v>
      </c>
      <c r="BZ3" s="1352" t="str">
        <f>F3</f>
        <v>SPRINT  - TRUQ2 -  Shaft Line
Daily Concentration by Refractometer Readings</v>
      </c>
      <c r="CA3" s="1353"/>
      <c r="CB3" s="1353"/>
      <c r="CC3" s="1353"/>
      <c r="CD3" s="1354"/>
      <c r="CE3" s="598" t="s">
        <v>527</v>
      </c>
      <c r="CF3" s="599"/>
      <c r="CG3" s="1358" t="s">
        <v>528</v>
      </c>
      <c r="CH3" s="1352" t="s">
        <v>529</v>
      </c>
      <c r="CI3" s="1353"/>
      <c r="CJ3" s="1354"/>
      <c r="CK3" s="1361" t="s">
        <v>530</v>
      </c>
      <c r="CL3" s="1364" t="s">
        <v>531</v>
      </c>
      <c r="CM3" s="1346"/>
      <c r="CO3" s="1349" t="s">
        <v>532</v>
      </c>
    </row>
    <row r="4" spans="1:93" ht="15.75" thickBot="1">
      <c r="A4" s="1365"/>
      <c r="B4" s="1365"/>
      <c r="C4" s="1365"/>
      <c r="D4" s="1359"/>
      <c r="E4" s="1359"/>
      <c r="F4" s="1355"/>
      <c r="G4" s="1356"/>
      <c r="H4" s="1356"/>
      <c r="I4" s="1356"/>
      <c r="J4" s="1357"/>
      <c r="K4" s="600"/>
      <c r="L4" s="601"/>
      <c r="M4" s="1359"/>
      <c r="N4" s="1355"/>
      <c r="O4" s="1356"/>
      <c r="P4" s="1357"/>
      <c r="Q4" s="1362"/>
      <c r="R4" s="1365"/>
      <c r="S4" s="65"/>
      <c r="T4" s="1365"/>
      <c r="U4" s="1365"/>
      <c r="V4" s="1359"/>
      <c r="W4" s="1359"/>
      <c r="X4" s="1355"/>
      <c r="Y4" s="1356"/>
      <c r="Z4" s="1356"/>
      <c r="AA4" s="1356"/>
      <c r="AB4" s="1357"/>
      <c r="AC4" s="600"/>
      <c r="AD4" s="601"/>
      <c r="AE4" s="1359"/>
      <c r="AF4" s="1355"/>
      <c r="AG4" s="1356"/>
      <c r="AH4" s="1357"/>
      <c r="AI4" s="1362"/>
      <c r="AJ4" s="1365"/>
      <c r="AK4" s="1347"/>
      <c r="AL4" s="1365"/>
      <c r="AM4" s="1365"/>
      <c r="AN4" s="1359"/>
      <c r="AO4" s="1359"/>
      <c r="AP4" s="1355"/>
      <c r="AQ4" s="1356"/>
      <c r="AR4" s="1356"/>
      <c r="AS4" s="1356"/>
      <c r="AT4" s="1357"/>
      <c r="AU4" s="600"/>
      <c r="AV4" s="601"/>
      <c r="AW4" s="1359"/>
      <c r="AX4" s="1355"/>
      <c r="AY4" s="1356"/>
      <c r="AZ4" s="1357"/>
      <c r="BA4" s="1362"/>
      <c r="BB4" s="1365"/>
      <c r="BC4" s="1347"/>
      <c r="BD4" s="1365"/>
      <c r="BE4" s="1365"/>
      <c r="BF4" s="1359"/>
      <c r="BG4" s="1359"/>
      <c r="BH4" s="1355"/>
      <c r="BI4" s="1356"/>
      <c r="BJ4" s="1356"/>
      <c r="BK4" s="1356"/>
      <c r="BL4" s="1357"/>
      <c r="BM4" s="600"/>
      <c r="BN4" s="601"/>
      <c r="BO4" s="1359"/>
      <c r="BP4" s="1355"/>
      <c r="BQ4" s="1356"/>
      <c r="BR4" s="1357"/>
      <c r="BS4" s="1362"/>
      <c r="BT4" s="1365"/>
      <c r="BU4" s="1347"/>
      <c r="BV4" s="1365"/>
      <c r="BW4" s="1365"/>
      <c r="BX4" s="1359"/>
      <c r="BY4" s="1359"/>
      <c r="BZ4" s="1355"/>
      <c r="CA4" s="1356"/>
      <c r="CB4" s="1356"/>
      <c r="CC4" s="1356"/>
      <c r="CD4" s="1357"/>
      <c r="CE4" s="600"/>
      <c r="CF4" s="601"/>
      <c r="CG4" s="1359"/>
      <c r="CH4" s="1355"/>
      <c r="CI4" s="1356"/>
      <c r="CJ4" s="1357"/>
      <c r="CK4" s="1362"/>
      <c r="CL4" s="1365"/>
      <c r="CM4" s="1347"/>
      <c r="CO4" s="1350"/>
    </row>
    <row r="5" spans="1:93" ht="30.75" thickBot="1">
      <c r="A5" s="1366"/>
      <c r="B5" s="1366"/>
      <c r="C5" s="1366"/>
      <c r="D5" s="1360"/>
      <c r="E5" s="1360"/>
      <c r="F5" s="138">
        <f>MWTh!H2</f>
        <v>46300</v>
      </c>
      <c r="G5" s="139">
        <f>F5+1</f>
        <v>46301</v>
      </c>
      <c r="H5" s="139">
        <f>F5+2</f>
        <v>46302</v>
      </c>
      <c r="I5" s="139">
        <f>F5+3</f>
        <v>46303</v>
      </c>
      <c r="J5" s="139">
        <f>F5+4</f>
        <v>46304</v>
      </c>
      <c r="K5" s="140" t="s">
        <v>533</v>
      </c>
      <c r="L5" s="141" t="s">
        <v>534</v>
      </c>
      <c r="M5" s="1360"/>
      <c r="N5" s="142" t="s">
        <v>451</v>
      </c>
      <c r="O5" s="143" t="s">
        <v>452</v>
      </c>
      <c r="P5" s="152" t="s">
        <v>453</v>
      </c>
      <c r="Q5" s="1363"/>
      <c r="R5" s="1366"/>
      <c r="S5" s="442"/>
      <c r="T5" s="1366"/>
      <c r="U5" s="1366"/>
      <c r="V5" s="1360"/>
      <c r="W5" s="1360"/>
      <c r="X5" s="138">
        <f>MWTh!BR2</f>
        <v>46307</v>
      </c>
      <c r="Y5" s="139">
        <f>X5+1</f>
        <v>46308</v>
      </c>
      <c r="Z5" s="139">
        <f>X5+2</f>
        <v>46309</v>
      </c>
      <c r="AA5" s="139">
        <f>X5+3</f>
        <v>46310</v>
      </c>
      <c r="AB5" s="139">
        <f>X5+4</f>
        <v>46311</v>
      </c>
      <c r="AC5" s="140" t="s">
        <v>533</v>
      </c>
      <c r="AD5" s="141" t="s">
        <v>534</v>
      </c>
      <c r="AE5" s="1360"/>
      <c r="AF5" s="142" t="s">
        <v>451</v>
      </c>
      <c r="AG5" s="143" t="s">
        <v>452</v>
      </c>
      <c r="AH5" s="152" t="s">
        <v>453</v>
      </c>
      <c r="AI5" s="1363"/>
      <c r="AJ5" s="1366"/>
      <c r="AK5" s="1348"/>
      <c r="AL5" s="1366"/>
      <c r="AM5" s="1366"/>
      <c r="AN5" s="1360"/>
      <c r="AO5" s="1360"/>
      <c r="AP5" s="40">
        <f>MWTh!EB2</f>
        <v>46314</v>
      </c>
      <c r="AQ5" s="41">
        <f>AP5+1</f>
        <v>46315</v>
      </c>
      <c r="AR5" s="41">
        <f>AP5+2</f>
        <v>46316</v>
      </c>
      <c r="AS5" s="41">
        <f>AP5+3</f>
        <v>46317</v>
      </c>
      <c r="AT5" s="41">
        <f>AP5+4</f>
        <v>46318</v>
      </c>
      <c r="AU5" s="42" t="s">
        <v>533</v>
      </c>
      <c r="AV5" s="43" t="s">
        <v>534</v>
      </c>
      <c r="AW5" s="1360"/>
      <c r="AX5" s="44" t="s">
        <v>451</v>
      </c>
      <c r="AY5" s="44" t="s">
        <v>452</v>
      </c>
      <c r="AZ5" s="29" t="s">
        <v>453</v>
      </c>
      <c r="BA5" s="1363"/>
      <c r="BB5" s="1366"/>
      <c r="BC5" s="1348"/>
      <c r="BD5" s="1366"/>
      <c r="BE5" s="1366"/>
      <c r="BF5" s="1360"/>
      <c r="BG5" s="1360"/>
      <c r="BH5" s="40">
        <f>MWTh!GL2</f>
        <v>46321</v>
      </c>
      <c r="BI5" s="41">
        <f>BH5+1</f>
        <v>46322</v>
      </c>
      <c r="BJ5" s="41">
        <f>BH5+2</f>
        <v>46323</v>
      </c>
      <c r="BK5" s="41">
        <f>BH5+3</f>
        <v>46324</v>
      </c>
      <c r="BL5" s="41">
        <f>BH5+4</f>
        <v>46325</v>
      </c>
      <c r="BM5" s="42" t="s">
        <v>533</v>
      </c>
      <c r="BN5" s="43" t="s">
        <v>534</v>
      </c>
      <c r="BO5" s="1360"/>
      <c r="BP5" s="562" t="s">
        <v>451</v>
      </c>
      <c r="BQ5" s="562" t="s">
        <v>452</v>
      </c>
      <c r="BR5" s="563" t="s">
        <v>453</v>
      </c>
      <c r="BS5" s="1363"/>
      <c r="BT5" s="1366"/>
      <c r="BU5" s="1348"/>
      <c r="BV5" s="1366"/>
      <c r="BW5" s="1366"/>
      <c r="BX5" s="1360"/>
      <c r="BY5" s="1360"/>
      <c r="BZ5" s="40">
        <f>MWTh!IV2</f>
        <v>46328</v>
      </c>
      <c r="CA5" s="41">
        <f>BZ5+1</f>
        <v>46329</v>
      </c>
      <c r="CB5" s="41">
        <f>BZ5+2</f>
        <v>46330</v>
      </c>
      <c r="CC5" s="41">
        <f>BZ5+3</f>
        <v>46331</v>
      </c>
      <c r="CD5" s="41">
        <f>BZ5+4</f>
        <v>46332</v>
      </c>
      <c r="CE5" s="42" t="s">
        <v>533</v>
      </c>
      <c r="CF5" s="43" t="s">
        <v>534</v>
      </c>
      <c r="CG5" s="1360"/>
      <c r="CH5" s="552" t="s">
        <v>451</v>
      </c>
      <c r="CI5" s="44" t="s">
        <v>452</v>
      </c>
      <c r="CJ5" s="29" t="s">
        <v>453</v>
      </c>
      <c r="CK5" s="1363"/>
      <c r="CL5" s="1366"/>
      <c r="CM5" s="1348"/>
      <c r="CO5" s="1351"/>
    </row>
    <row r="6" spans="1:93">
      <c r="A6" s="1174" t="str">
        <f>VLOOKUP($B6,'OP Info'!$C$4:$Q$62,15,FALSE)</f>
        <v>MWTH-2</v>
      </c>
      <c r="B6" s="415" t="s">
        <v>42</v>
      </c>
      <c r="C6" s="1174" t="str">
        <f>VLOOKUP($B6,'OP Info'!$C$4:$Q$62,2,FALSE)</f>
        <v>TAMCE-00011</v>
      </c>
      <c r="D6" s="1174" t="str">
        <f>VLOOKUP($B6,'OP Info'!$C$4:$Q$62,4,FALSE)</f>
        <v>GTS-120</v>
      </c>
      <c r="E6" s="1174" t="str">
        <f>CONCATENATE(VLOOKUP($B6,'OP Info'!$C$4:$Q$62,5,FALSE),"% - ",VLOOKUP($B6,'OP Info'!$C$4:$Q$62,6,FALSE),"%")</f>
        <v>5% - 7%</v>
      </c>
      <c r="F6" s="151">
        <f>VLOOKUP(B6,MWTh!$B$6:$BK$31,12,FALSE)</f>
        <v>0</v>
      </c>
      <c r="G6" s="151" t="e">
        <f>VLOOKUP(B6,TF!$B$6:$BK$34,24,FALSE)</f>
        <v>#N/A</v>
      </c>
      <c r="H6" s="151" t="str">
        <f>VLOOKUP(B6,MWTh!$B$6:$BK$31,36,FALSE)</f>
        <v/>
      </c>
      <c r="I6" s="151" t="str">
        <f>VLOOKUP(B6,MWTh!$B$6:$BK$31,48,FALSE)</f>
        <v/>
      </c>
      <c r="J6" s="151" t="e">
        <f>VLOOKUP(B6,TF!$B$6:$BK$34,60,FALSE)</f>
        <v>#N/A</v>
      </c>
      <c r="K6" s="151"/>
      <c r="L6" s="149"/>
      <c r="M6" s="135">
        <f>IF(LEFT($A6,1)="M",VLOOKUP(B6,MWTh!$B$6:$BK$31,61,FALSE),VLOOKUP(B6,TF!$B$6:$BK$34,61,FALSE))</f>
        <v>0</v>
      </c>
      <c r="N6" s="555" t="str">
        <f>IF(RIGHT($A6,1)="1",IF(VLOOKUP(B6,'1st Shift BFp'!$D$4:$N$32,7,FALSE)="","",VLOOKUP(B6,'1st Shift BFp'!$D$4:$N$32,7,FALSE)),IF(VLOOKUP(B6,'2nd Shift BFp'!$D$4:$N$32,7,FALSE)="","",VLOOKUP(B6,'2nd Shift BFp'!$D$4:$N$32,7,FALSE)))</f>
        <v>SKIP</v>
      </c>
      <c r="O6" s="552" t="str">
        <f>IF(RIGHT($A6,1)="1",IF(VLOOKUP(B6,'1st Shift BFp'!$D$4:$N$32,8,FALSE)="","",VLOOKUP(B6,'1st Shift BFp'!$D$4:$N$32,8,FALSE)),IF(VLOOKUP(B6,'2nd Shift BFp'!$D$4:$N$32,8,FALSE)="","",VLOOKUP(B6,'2nd Shift BFp'!$D$4:$N$32,8,FALSE)))</f>
        <v>SKIP</v>
      </c>
      <c r="P6" s="556" t="str">
        <f>IF(RIGHT($A6,1)="1",IF(VLOOKUP(B6,'1st Shift BFp'!$A$4:$BY$32,12,FALSE)="","",VLOOKUP(B6,'1st Shift BFp'!$A$4:$BY$32,12,FALSE)),IF(VLOOKUP(B6,'2nd Shift BFp'!$A$4:$BY$32,12,FALSE)="","",VLOOKUP(B6,'2nd Shift BFp'!$A$4:$BY$32,12,FALSE)))</f>
        <v/>
      </c>
      <c r="Q6" s="557" t="str">
        <f>IF(RIGHT($A6,1)="1",IF(VLOOKUP(B6,'1st Shift BFp'!$A$4:$BY$32,14,FALSE)="","",VLOOKUP(B6,'1st Shift BFp'!$A$4:$BY$32,14,FALSE)),IF(VLOOKUP(B6,'2nd Shift BFp'!$A$4:$BY$32,14,FALSE)="","",VLOOKUP(B6,'2nd Shift BFp'!$A$4:$BY$32,14,FALSE)))</f>
        <v/>
      </c>
      <c r="R6" s="420" t="str">
        <f>IF(LEFT($A6,1)="M",VLOOKUP(B6,MWTh!$B$6:$BK$31,62,FALSE),VLOOKUP(B6,TF!$B$6:$BK$34,62,FALSE))</f>
        <v/>
      </c>
      <c r="S6" s="443"/>
      <c r="T6" s="415" t="str">
        <f>$B6</f>
        <v>10-L1</v>
      </c>
      <c r="U6" s="59" t="str">
        <f>$C6</f>
        <v>TAMCE-00011</v>
      </c>
      <c r="V6" s="59" t="str">
        <f>$D6</f>
        <v>GTS-120</v>
      </c>
      <c r="W6" s="59" t="str">
        <f>$E6</f>
        <v>5% - 7%</v>
      </c>
      <c r="X6" s="151" t="str">
        <f>VLOOKUP(T6,MWTh!$BL$6:$DU$31,12,FALSE)</f>
        <v/>
      </c>
      <c r="Y6" s="151" t="e">
        <f>VLOOKUP(T6,TF!$BL$6:$DU$34,24,FALSE)</f>
        <v>#N/A</v>
      </c>
      <c r="Z6" s="151" t="str">
        <f>VLOOKUP(T6,MWTh!$BL$6:$DU$31,36,FALSE)</f>
        <v/>
      </c>
      <c r="AA6" s="151" t="str">
        <f>VLOOKUP(T6,MWTh!$BL$6:$DU$31,48,FALSE)</f>
        <v/>
      </c>
      <c r="AB6" s="151" t="e">
        <f>VLOOKUP(T6,TF!$BL$6:$DU$34,60,FALSE)</f>
        <v>#N/A</v>
      </c>
      <c r="AC6" s="151"/>
      <c r="AD6" s="149"/>
      <c r="AE6" s="135">
        <f>IF(LEFT($A6,1)="M",VLOOKUP(T6,MWTh!$BL$6:$DU$31,61,FALSE),VLOOKUP(T6,TF!$BL$6:$DU$34,61,FALSE))</f>
        <v>0</v>
      </c>
      <c r="AF6" s="552" t="str">
        <f>IF(RIGHT($A6,1)="1",IF(VLOOKUP(T6,'1st Shift BFp'!$S$4:$AC$32,7,FALSE)="","",VLOOKUP(T6,'1st Shift BFp'!$S$4:$AC$32,7,FALSE)),IF(VLOOKUP(T6,'2nd Shift BFp'!$S$4:$AC$32,7,FALSE)="","",VLOOKUP(T6,'2nd Shift BFp'!$S$4:$AC$32,7,FALSE)))</f>
        <v/>
      </c>
      <c r="AG6" s="552" t="str">
        <f>IF(RIGHT($A6,1)="1",IF(VLOOKUP(T6,'1st Shift BFp'!$S$4:$AC$32,8,FALSE)="","",VLOOKUP(T6,'1st Shift BFp'!$S$4:$AC$32,8,FALSE)),IF(VLOOKUP(T6,'2nd Shift BFp'!$S$4:$AC$32,8,FALSE)="","",VLOOKUP(T6,'2nd Shift BFp'!$S$4:$AC$32,8,FALSE)))</f>
        <v/>
      </c>
      <c r="AH6" s="556" t="str">
        <f>IF(RIGHT($A6,1)="1",IF(VLOOKUP(T6,'1st Shift BFp'!$A$4:$BY$32,27,FALSE)="","",VLOOKUP(T6,'1st Shift BFp'!$A$4:$BY$32,27,FALSE)),IF(VLOOKUP(T6,'2nd Shift BFp'!$A$4:$BY$32,27,FALSE)="","",VLOOKUP(T6,'2nd Shift BFp'!$A$4:$BY$32,27,FALSE)))</f>
        <v/>
      </c>
      <c r="AI6" s="559" t="str">
        <f>IF(RIGHT($A6,1)="1",IF(VLOOKUP(T6,'1st Shift BFp'!$A$4:$BY$32,29,FALSE)="","",VLOOKUP(T6,'1st Shift BFp'!$A$4:$BY$32,29,FALSE)),IF(VLOOKUP(T6,'2nd Shift BFp'!$A$4:$BY$32,29,FALSE)="","",VLOOKUP(T6,'2nd Shift BFp'!$A$4:$BY$32,29,FALSE)))</f>
        <v/>
      </c>
      <c r="AJ6" s="420" t="str">
        <f>IF(LEFT($A6,1)="M",VLOOKUP(T6,MWTh!$BL$6:$DU$31,62,FALSE),VLOOKUP(T6,TF!$BL$6:$DU$34,62,FALSE))</f>
        <v/>
      </c>
      <c r="AK6" s="443"/>
      <c r="AL6" s="415" t="str">
        <f>$B6</f>
        <v>10-L1</v>
      </c>
      <c r="AM6" s="59" t="str">
        <f>$C6</f>
        <v>TAMCE-00011</v>
      </c>
      <c r="AN6" s="59" t="str">
        <f>$D6</f>
        <v>GTS-120</v>
      </c>
      <c r="AO6" s="59" t="str">
        <f>$E6</f>
        <v>5% - 7%</v>
      </c>
      <c r="AP6" s="151" t="str">
        <f>VLOOKUP(AL6,MWTh!$DV$6:$GE$31,12,FALSE)</f>
        <v/>
      </c>
      <c r="AQ6" s="151" t="e">
        <f>VLOOKUP(AL6,TF!$DV$6:$GE$34,24,FALSE)</f>
        <v>#N/A</v>
      </c>
      <c r="AR6" s="151" t="str">
        <f>VLOOKUP(AL6,MWTh!$DV$6:$GE$31,36,FALSE)</f>
        <v/>
      </c>
      <c r="AS6" s="151" t="str">
        <f>VLOOKUP(AL6,MWTh!$DV$6:$GE$31,48,FALSE)</f>
        <v/>
      </c>
      <c r="AT6" s="151" t="e">
        <f>VLOOKUP(AL6,TF!$DV$6:$GE$34,60,FALSE)</f>
        <v>#N/A</v>
      </c>
      <c r="AU6" s="151"/>
      <c r="AV6" s="157"/>
      <c r="AW6" s="135">
        <f>IF(LEFT($A6,1)="M",VLOOKUP(AL6,MWTh!$DV$6:$GE$31,61,FALSE),VLOOKUP(AL6,TF!$DV$6:$GE$34,61,FALSE))</f>
        <v>0</v>
      </c>
      <c r="AX6" s="552" t="str">
        <f>IF(RIGHT($A6,1)="1",IF(VLOOKUP(AL6,'1st Shift BFp'!$AH$4:$AR$32,7,FALSE)="","",VLOOKUP(AL6,'1st Shift BFp'!$AH$4:$AR$32,7,FALSE)),IF(VLOOKUP(AL6,'2nd Shift BFp'!$AH$4:$AR$32,7,FALSE)="","",VLOOKUP(AL6,'2nd Shift BFp'!$AH$4:$AR$32,7,FALSE)))</f>
        <v>SKIP</v>
      </c>
      <c r="AY6" s="552" t="str">
        <f>IF(RIGHT($A6,1)="1",IF(VLOOKUP(AL6,'1st Shift BFp'!$AH$4:$AR$32,8,FALSE)="","",VLOOKUP(AL6,'1st Shift BFp'!$AH$4:$AR$32,8,FALSE)),IF(VLOOKUP(AL6,'2nd Shift BFp'!$AH$4:$AR$32,8,FALSE)="","",VLOOKUP(AL6,'2nd Shift BFp'!$AH$4:$AR$32,8,FALSE)))</f>
        <v>SKIP</v>
      </c>
      <c r="AZ6" s="556" t="str">
        <f>IF(RIGHT($A6,1)="1",IF(VLOOKUP(AL6,'1st Shift BFp'!$A$4:$BY$32,42,FALSE)="","",VLOOKUP(AL6,'1st Shift BFp'!$A$4:$BY$32,42,FALSE)),IF(VLOOKUP(AL6,'2nd Shift BFp'!$A$4:$BY$32,42,FALSE)="","",VLOOKUP(AL6,'2nd Shift BFp'!$A$4:$BY$32,42,FALSE)))</f>
        <v/>
      </c>
      <c r="BA6" s="559" t="str">
        <f>IF(RIGHT($A6,1)="1",IF(VLOOKUP(AL6,'1st Shift BFp'!$A$4:$BY$32,44,FALSE)="","",VLOOKUP(AL6,'1st Shift BFp'!$A$4:$BY$32,44,FALSE)),IF(VLOOKUP(AL6,'2nd Shift BFp'!$A$4:$BY$32,44,FALSE)="","",VLOOKUP(AL6,'2nd Shift BFp'!$A$4:$BY$32,44,FALSE)))</f>
        <v/>
      </c>
      <c r="BB6" s="420" t="str">
        <f>IF(LEFT($A6,1)="M",VLOOKUP(AL6,MWTh!$DV$6:$GE$31,62,FALSE),VLOOKUP(AL6,TF!$DV$6:$GE$34,62,FALSE))</f>
        <v/>
      </c>
      <c r="BC6" s="418"/>
      <c r="BD6" s="155" t="str">
        <f>$B6</f>
        <v>10-L1</v>
      </c>
      <c r="BE6" s="59" t="str">
        <f>$C6</f>
        <v>TAMCE-00011</v>
      </c>
      <c r="BF6" s="59" t="str">
        <f>$D6</f>
        <v>GTS-120</v>
      </c>
      <c r="BG6" s="59" t="str">
        <f>$E6</f>
        <v>5% - 7%</v>
      </c>
      <c r="BH6" s="151" t="str">
        <f>VLOOKUP(BD6,MWTh!$GF$6:$IO$31,12,FALSE)</f>
        <v/>
      </c>
      <c r="BI6" s="151" t="e">
        <f>VLOOKUP(BD6,TF!$GF$6:$IO$34,24,FALSE)</f>
        <v>#N/A</v>
      </c>
      <c r="BJ6" s="151" t="str">
        <f>VLOOKUP(BD6,MWTh!$GF$6:$IO$31,36,FALSE)</f>
        <v/>
      </c>
      <c r="BK6" s="151" t="str">
        <f>VLOOKUP(BD6,MWTh!$GF$6:$IO$31,48,FALSE)</f>
        <v/>
      </c>
      <c r="BL6" s="151" t="e">
        <f>VLOOKUP(BD6,TF!$GF$6:$IO$34,60,FALSE)</f>
        <v>#N/A</v>
      </c>
      <c r="BM6" s="151"/>
      <c r="BN6" s="157"/>
      <c r="BO6" s="135">
        <f>IF(LEFT($A6,1)="M",VLOOKUP(BD6,MWTh!$GF$6:$IO$31,61,FALSE),VLOOKUP(BD6,TF!$GF$6:$IO$34,61,FALSE))</f>
        <v>0</v>
      </c>
      <c r="BP6" s="552" t="str">
        <f>IF(RIGHT($A6,1)="1",IF(VLOOKUP(BD6,'1st Shift BFp'!$AW$4:$BG$32,7,FALSE)="","",VLOOKUP(BD6,'1st Shift BFp'!$AW$4:$BG$32,7,FALSE)),IF(VLOOKUP(BD6,'2nd Shift BFp'!$AW$4:$BG$32,7,FALSE)="","",VLOOKUP(BD6,'2nd Shift BFp'!$AW$4:$BG$32,7,FALSE)))</f>
        <v/>
      </c>
      <c r="BQ6" s="552" t="str">
        <f>IF(RIGHT($A6,1)="1",IF(VLOOKUP(BD6,'1st Shift BFp'!$AW$4:$BG$32,8,FALSE)="","",VLOOKUP(BD6,'1st Shift BFp'!$AW$4:$BG$32,8,FALSE)),IF(VLOOKUP(BD6,'2nd Shift BFp'!$AW$4:$BG$32,8,FALSE)="","",VLOOKUP(BD6,'2nd Shift BFp'!$AW$4:$BG$32,8,FALSE)))</f>
        <v/>
      </c>
      <c r="BR6" s="556" t="str">
        <f>IF(RIGHT($A6,1)="1",IF(VLOOKUP(BD6,'1st Shift BFp'!$A$4:$BY$32,57,FALSE)="","",VLOOKUP(BD6,'1st Shift BFp'!$A$4:$BY$32,57,FALSE)),IF(VLOOKUP(BD6,'2nd Shift BFp'!$A$4:$BY$32,57,FALSE)="","",VLOOKUP(BD6,'2nd Shift BFp'!$A$4:$BY$32,57,FALSE)))</f>
        <v/>
      </c>
      <c r="BS6" s="559" t="str">
        <f>IF(RIGHT($A6,1)="1",IF(VLOOKUP(BD6,'1st Shift BFp'!$A$4:$BY$32,59,FALSE)="","",VLOOKUP(BD6,'1st Shift BFp'!$A$4:$BY$32,59,FALSE)),IF(VLOOKUP(BD6,'2nd Shift BFp'!$A$4:$BY$32,59,FALSE)="","",VLOOKUP(BD6,'2nd Shift BFp'!$A$4:$BY$32,59,FALSE)))</f>
        <v/>
      </c>
      <c r="BT6" s="60" t="str">
        <f>IF(LEFT($A6,1)="M",VLOOKUP(BD6,MWTh!$GF$6:$IO$31,62,FALSE),VLOOKUP(BD6,TF!$GF$6:$IO$34,62,FALSE))</f>
        <v/>
      </c>
      <c r="BU6" s="462"/>
      <c r="BV6" s="415" t="str">
        <f>$B6</f>
        <v>10-L1</v>
      </c>
      <c r="BW6" s="59" t="str">
        <f>$C6</f>
        <v>TAMCE-00011</v>
      </c>
      <c r="BX6" s="59" t="str">
        <f>$D6</f>
        <v>GTS-120</v>
      </c>
      <c r="BY6" s="59" t="str">
        <f>$E6</f>
        <v>5% - 7%</v>
      </c>
      <c r="BZ6" s="151" t="str">
        <f>VLOOKUP(BV6,MWTh!$IP$6:$KY$31,12,FALSE)</f>
        <v/>
      </c>
      <c r="CA6" s="151" t="e">
        <f>VLOOKUP(BV6,TF!$IP$6:$KY$34,24,FALSE)</f>
        <v>#N/A</v>
      </c>
      <c r="CB6" s="151" t="str">
        <f>VLOOKUP(BV6,MWTh!$IP$6:$KY$31,36,FALSE)</f>
        <v/>
      </c>
      <c r="CC6" s="151" t="str">
        <f>VLOOKUP(BV6,MWTh!$IP$6:$KY$31,48,FALSE)</f>
        <v/>
      </c>
      <c r="CD6" s="151" t="e">
        <f>VLOOKUP(BV6,TF!$IP$6:$KY$34,60,FALSE)</f>
        <v>#N/A</v>
      </c>
      <c r="CE6" s="151"/>
      <c r="CF6" s="157"/>
      <c r="CG6" s="135">
        <f>IF(LEFT($A6,1)="M",VLOOKUP(BV6,MWTh!$IP$6:$KY$31,61,FALSE),VLOOKUP(BV6,TF!$IP$6:$KY$34,61,FALSE))</f>
        <v>0</v>
      </c>
      <c r="CH6" s="552" t="str">
        <f>IF(RIGHT($A6,1)="1",IF(VLOOKUP(BV6,'1st Shift BFp'!$BL$4:$BV$32,7,FALSE)="","",VLOOKUP(BV6,'1st Shift BFp'!$BL$4:$BV$32,7,FALSE)),IF(VLOOKUP(BV6,'2nd Shift BFp'!$BL$4:$BV$32,7,FALSE)="","",VLOOKUP(BV6,'2nd Shift BFp'!$BL$4:$BV$32,7,FALSE)))</f>
        <v>SKIP</v>
      </c>
      <c r="CI6" s="552" t="str">
        <f>IF(RIGHT($A6,1)="1",IF(VLOOKUP(BV6,'1st Shift BFp'!$BL$4:$BV$32,8,FALSE)="","",VLOOKUP(BV6,'1st Shift BFp'!$BL$4:$BV$32,8,FALSE)),IF(VLOOKUP(BV6,'2nd Shift BFp'!$BL$4:$BV$32,8,FALSE)="","",VLOOKUP(BV6,'2nd Shift BFp'!$BL$4:$BV$32,8,FALSE)))</f>
        <v>SKIP</v>
      </c>
      <c r="CJ6" s="556" t="str">
        <f>IF(RIGHT($A6,1)="1",IF(VLOOKUP(BV6,'1st Shift BFp'!$A$4:$BY$32,72,FALSE)="","",VLOOKUP(BV6,'1st Shift BFp'!$A$4:$BY$32,72,FALSE)),IF(VLOOKUP(BV6,'2nd Shift BFp'!$A$4:$BY$32,72,FALSE)="","",VLOOKUP(BV6,'2nd Shift BFp'!$A$4:$BY$32,72,FALSE)))</f>
        <v/>
      </c>
      <c r="CK6" s="559" t="str">
        <f>IF(RIGHT($A6,1)="1",IF(VLOOKUP(BV6,'1st Shift BFp'!$A$4:$BY$32,74,FALSE)="","",VLOOKUP(BV6,'1st Shift BFp'!$A$4:$BY$32,74,FALSE)),IF(VLOOKUP(BV6,'2nd Shift BFp'!$A$4:$BY$32,74,FALSE)="","",VLOOKUP(BV6,'2nd Shift BFp'!$A$4:$BY$32,74,FALSE)))</f>
        <v/>
      </c>
      <c r="CL6" s="420" t="str">
        <f>IF(LEFT($A6,1)="M",VLOOKUP(BV6,MWTh!$IP$6:$KY$31,62,FALSE),VLOOKUP(BV6,TF!$IP$6:$KY$34,62,FALSE))</f>
        <v/>
      </c>
      <c r="CM6" s="418"/>
      <c r="CO6" s="135">
        <f>SUM(M6,AE6,AW6,BO6,CG6)</f>
        <v>0</v>
      </c>
    </row>
    <row r="7" spans="1:93">
      <c r="A7" s="1174" t="str">
        <f>VLOOKUP($B7,'OP Info'!$C$4:$Q$62,15,FALSE)</f>
        <v>MWTH-2</v>
      </c>
      <c r="B7" s="415" t="s">
        <v>46</v>
      </c>
      <c r="C7" s="1174" t="str">
        <f>VLOOKUP($B7,'OP Info'!$C$4:$Q$62,2,FALSE)</f>
        <v>TAMLA-00050</v>
      </c>
      <c r="D7" s="1174" t="str">
        <f>VLOOKUP($B7,'OP Info'!$C$4:$Q$62,4,FALSE)</f>
        <v>GTS-120</v>
      </c>
      <c r="E7" s="1174" t="str">
        <f>CONCATENATE(VLOOKUP($B7,'OP Info'!$C$4:$Q$62,5,FALSE),"% - ",VLOOKUP($B7,'OP Info'!$C$4:$Q$62,6,FALSE),"%")</f>
        <v>5% - 7%</v>
      </c>
      <c r="F7" s="151" t="str">
        <f>VLOOKUP(B7,MWTh!$B$6:$BK$31,12,FALSE)</f>
        <v/>
      </c>
      <c r="G7" s="151" t="e">
        <f>VLOOKUP(B7,TF!$B$6:$BK$34,24,FALSE)</f>
        <v>#N/A</v>
      </c>
      <c r="H7" s="151" t="str">
        <f>VLOOKUP(B7,MWTh!$B$6:$BK$31,36,FALSE)</f>
        <v/>
      </c>
      <c r="I7" s="151" t="str">
        <f>VLOOKUP(B7,MWTh!$B$6:$BK$31,48,FALSE)</f>
        <v/>
      </c>
      <c r="J7" s="151" t="e">
        <f>VLOOKUP(B7,TF!$B$6:$BK$34,60,FALSE)</f>
        <v>#N/A</v>
      </c>
      <c r="K7" s="151"/>
      <c r="L7" s="149"/>
      <c r="M7" s="135">
        <f>IF(LEFT($A7,1)="M",VLOOKUP(B7,MWTh!$B$6:$BK$31,61,FALSE),VLOOKUP(B7,TF!$B$6:$BK$34,61,FALSE))</f>
        <v>0</v>
      </c>
      <c r="N7" s="552" t="str">
        <f>IF(RIGHT($A7,1)="1",IF(VLOOKUP(B7,'1st Shift BFp'!$D$4:$N$32,7,FALSE)="","",VLOOKUP(B7,'1st Shift BFp'!$D$4:$N$32,7,FALSE)),IF(VLOOKUP(B7,'2nd Shift BFp'!$D$4:$N$32,7,FALSE)="","",VLOOKUP(B7,'2nd Shift BFp'!$D$4:$N$32,7,FALSE)))</f>
        <v>SKIP</v>
      </c>
      <c r="O7" s="552" t="str">
        <f>IF(RIGHT($A7,1)="1",IF(VLOOKUP(B7,'1st Shift BFp'!$D$4:$N$32,8,FALSE)="","",VLOOKUP(B7,'1st Shift BFp'!$D$4:$N$32,8,FALSE)),IF(VLOOKUP(B7,'2nd Shift BFp'!$D$4:$N$32,8,FALSE)="","",VLOOKUP(B7,'2nd Shift BFp'!$D$4:$N$32,8,FALSE)))</f>
        <v>SKIP</v>
      </c>
      <c r="P7" s="558" t="str">
        <f>IF(RIGHT($A7,1)="1",IF(VLOOKUP(B7,'1st Shift BFp'!$A$4:$BY$32,12,FALSE)="","",VLOOKUP(B7,'1st Shift BFp'!$A$4:$BY$32,12,FALSE)),IF(VLOOKUP(B7,'2nd Shift BFp'!$A$4:$BY$32,12,FALSE)="","",VLOOKUP(B7,'2nd Shift BFp'!$A$4:$BY$32,12,FALSE)))</f>
        <v/>
      </c>
      <c r="Q7" s="559" t="str">
        <f>IF(RIGHT($A7,1)="1",IF(VLOOKUP(B7,'1st Shift BFp'!$A$4:$BY$32,14,FALSE)="","",VLOOKUP(B7,'1st Shift BFp'!$A$4:$BY$32,14,FALSE)),IF(VLOOKUP(B7,'2nd Shift BFp'!$A$4:$BY$32,14,FALSE)="","",VLOOKUP(B7,'2nd Shift BFp'!$A$4:$BY$32,14,FALSE)))</f>
        <v/>
      </c>
      <c r="R7" s="420" t="str">
        <f>IF(LEFT($A7,1)="M",VLOOKUP(B7,MWTh!$B$6:$BK$31,62,FALSE),VLOOKUP(B7,TF!$B$6:$BK$34,62,FALSE))</f>
        <v/>
      </c>
      <c r="S7" s="443"/>
      <c r="T7" s="415" t="str">
        <f t="shared" ref="T7:T60" si="0">$B7</f>
        <v>20-L1</v>
      </c>
      <c r="U7" s="59" t="str">
        <f t="shared" ref="U7:U60" si="1">$C7</f>
        <v>TAMLA-00050</v>
      </c>
      <c r="V7" s="59" t="str">
        <f t="shared" ref="V7:V60" si="2">$D7</f>
        <v>GTS-120</v>
      </c>
      <c r="W7" s="59" t="str">
        <f t="shared" ref="W7:W60" si="3">$E7</f>
        <v>5% - 7%</v>
      </c>
      <c r="X7" s="151" t="str">
        <f>VLOOKUP(T7,MWTh!$BL$6:$DU$31,12,FALSE)</f>
        <v/>
      </c>
      <c r="Y7" s="151" t="e">
        <f>VLOOKUP(T7,TF!$BL$6:$DU$34,24,FALSE)</f>
        <v>#N/A</v>
      </c>
      <c r="Z7" s="151" t="str">
        <f>VLOOKUP(T7,MWTh!$BL$6:$DU$31,36,FALSE)</f>
        <v/>
      </c>
      <c r="AA7" s="151" t="str">
        <f>VLOOKUP(T7,MWTh!$BL$6:$DU$31,48,FALSE)</f>
        <v/>
      </c>
      <c r="AB7" s="151" t="e">
        <f>VLOOKUP(T7,TF!$BL$6:$DU$34,60,FALSE)</f>
        <v>#N/A</v>
      </c>
      <c r="AC7" s="151"/>
      <c r="AD7" s="149"/>
      <c r="AE7" s="135">
        <f>IF(LEFT($A7,1)="M",VLOOKUP(T7,MWTh!$BL$6:$DU$31,61,FALSE),VLOOKUP(T7,TF!$BL$6:$DU$34,61,FALSE))</f>
        <v>0</v>
      </c>
      <c r="AF7" s="552" t="str">
        <f>IF(RIGHT($A7,1)="1",IF(VLOOKUP(T7,'1st Shift BFp'!$S$4:$AC$32,7,FALSE)="","",VLOOKUP(T7,'1st Shift BFp'!$S$4:$AC$32,7,FALSE)),IF(VLOOKUP(T7,'2nd Shift BFp'!$S$4:$AC$32,7,FALSE)="","",VLOOKUP(T7,'2nd Shift BFp'!$S$4:$AC$32,7,FALSE)))</f>
        <v/>
      </c>
      <c r="AG7" s="552" t="str">
        <f>IF(RIGHT($A7,1)="1",IF(VLOOKUP(T7,'1st Shift BFp'!$S$4:$AC$32,8,FALSE)="","",VLOOKUP(T7,'1st Shift BFp'!$S$4:$AC$32,8,FALSE)),IF(VLOOKUP(T7,'2nd Shift BFp'!$S$4:$AC$32,8,FALSE)="","",VLOOKUP(T7,'2nd Shift BFp'!$S$4:$AC$32,8,FALSE)))</f>
        <v/>
      </c>
      <c r="AH7" s="558" t="str">
        <f>IF(RIGHT($A7,1)="1",IF(VLOOKUP(T7,'1st Shift BFp'!$A$4:$BY$32,27,FALSE)="","",VLOOKUP(T7,'1st Shift BFp'!$A$4:$BY$32,27,FALSE)),IF(VLOOKUP(T7,'2nd Shift BFp'!$A$4:$BY$32,27,FALSE)="","",VLOOKUP(T7,'2nd Shift BFp'!$A$4:$BY$32,27,FALSE)))</f>
        <v/>
      </c>
      <c r="AI7" s="559" t="str">
        <f>IF(RIGHT($A7,1)="1",IF(VLOOKUP(T7,'1st Shift BFp'!$A$4:$BY$32,29,FALSE)="","",VLOOKUP(T7,'1st Shift BFp'!$A$4:$BY$32,29,FALSE)),IF(VLOOKUP(T7,'2nd Shift BFp'!$A$4:$BY$32,29,FALSE)="","",VLOOKUP(T7,'2nd Shift BFp'!$A$4:$BY$32,29,FALSE)))</f>
        <v/>
      </c>
      <c r="AJ7" s="420" t="str">
        <f>IF(LEFT($A7,1)="M",VLOOKUP(T7,MWTh!$BL$6:$DU$31,62,FALSE),VLOOKUP(T7,TF!$BL$6:$DU$34,62,FALSE))</f>
        <v/>
      </c>
      <c r="AK7" s="443"/>
      <c r="AL7" s="415" t="str">
        <f t="shared" ref="AL7:AL60" si="4">$B7</f>
        <v>20-L1</v>
      </c>
      <c r="AM7" s="59" t="str">
        <f t="shared" ref="AM7:AM60" si="5">$C7</f>
        <v>TAMLA-00050</v>
      </c>
      <c r="AN7" s="59" t="str">
        <f t="shared" ref="AN7:AN60" si="6">$D7</f>
        <v>GTS-120</v>
      </c>
      <c r="AO7" s="59" t="str">
        <f t="shared" ref="AO7:AO60" si="7">$E7</f>
        <v>5% - 7%</v>
      </c>
      <c r="AP7" s="151" t="str">
        <f>VLOOKUP(AL7,MWTh!$DV$6:$GE$31,12,FALSE)</f>
        <v/>
      </c>
      <c r="AQ7" s="151" t="e">
        <f>VLOOKUP(AL7,TF!$DV$6:$GE$34,24,FALSE)</f>
        <v>#N/A</v>
      </c>
      <c r="AR7" s="151" t="str">
        <f>VLOOKUP(AL7,MWTh!$DV$6:$GE$31,36,FALSE)</f>
        <v/>
      </c>
      <c r="AS7" s="151" t="str">
        <f>VLOOKUP(AL7,MWTh!$DV$6:$GE$31,48,FALSE)</f>
        <v/>
      </c>
      <c r="AT7" s="151" t="e">
        <f>VLOOKUP(AL7,TF!$DV$6:$GE$34,60,FALSE)</f>
        <v>#N/A</v>
      </c>
      <c r="AU7" s="151"/>
      <c r="AV7" s="157"/>
      <c r="AW7" s="135">
        <f>IF(LEFT($A7,1)="M",VLOOKUP(AL7,MWTh!$DV$6:$GE$31,61,FALSE),VLOOKUP(AL7,TF!$DV$6:$GE$34,61,FALSE))</f>
        <v>0</v>
      </c>
      <c r="AX7" s="552" t="str">
        <f>IF(RIGHT($A7,1)="1",IF(VLOOKUP(AL7,'1st Shift BFp'!$AH$4:$AR$32,7,FALSE)="","",VLOOKUP(AL7,'1st Shift BFp'!$AH$4:$AR$32,7,FALSE)),IF(VLOOKUP(AL7,'2nd Shift BFp'!$AH$4:$AR$32,7,FALSE)="","",VLOOKUP(AL7,'2nd Shift BFp'!$AH$4:$AR$32,7,FALSE)))</f>
        <v>SKIP</v>
      </c>
      <c r="AY7" s="552" t="str">
        <f>IF(RIGHT($A7,1)="1",IF(VLOOKUP(AL7,'1st Shift BFp'!$AH$4:$AR$32,8,FALSE)="","",VLOOKUP(AL7,'1st Shift BFp'!$AH$4:$AR$32,8,FALSE)),IF(VLOOKUP(AL7,'2nd Shift BFp'!$AH$4:$AR$32,8,FALSE)="","",VLOOKUP(AL7,'2nd Shift BFp'!$AH$4:$AR$32,8,FALSE)))</f>
        <v>SKIP</v>
      </c>
      <c r="AZ7" s="558" t="str">
        <f>IF(RIGHT($A7,1)="1",IF(VLOOKUP(AL7,'1st Shift BFp'!$A$4:$BY$32,42,FALSE)="","",VLOOKUP(AL7,'1st Shift BFp'!$A$4:$BY$32,42,FALSE)),IF(VLOOKUP(AL7,'2nd Shift BFp'!$A$4:$BY$32,42,FALSE)="","",VLOOKUP(AL7,'2nd Shift BFp'!$A$4:$BY$32,42,FALSE)))</f>
        <v/>
      </c>
      <c r="BA7" s="559" t="str">
        <f>IF(RIGHT($A7,1)="1",IF(VLOOKUP(AL7,'1st Shift BFp'!$A$4:$BY$32,44,FALSE)="","",VLOOKUP(AL7,'1st Shift BFp'!$A$4:$BY$32,44,FALSE)),IF(VLOOKUP(AL7,'2nd Shift BFp'!$A$4:$BY$32,44,FALSE)="","",VLOOKUP(AL7,'2nd Shift BFp'!$A$4:$BY$32,44,FALSE)))</f>
        <v/>
      </c>
      <c r="BB7" s="420" t="str">
        <f>IF(LEFT($A7,1)="M",VLOOKUP(AL7,MWTh!$DV$6:$GE$31,62,FALSE),VLOOKUP(AL7,TF!$DV$6:$GE$34,62,FALSE))</f>
        <v/>
      </c>
      <c r="BC7" s="418"/>
      <c r="BD7" s="155" t="str">
        <f t="shared" ref="BD7:BD60" si="8">$B7</f>
        <v>20-L1</v>
      </c>
      <c r="BE7" s="59" t="str">
        <f t="shared" ref="BE7:BE60" si="9">$C7</f>
        <v>TAMLA-00050</v>
      </c>
      <c r="BF7" s="59" t="str">
        <f t="shared" ref="BF7:BF60" si="10">$D7</f>
        <v>GTS-120</v>
      </c>
      <c r="BG7" s="59" t="str">
        <f t="shared" ref="BG7:BG60" si="11">$E7</f>
        <v>5% - 7%</v>
      </c>
      <c r="BH7" s="151" t="str">
        <f>VLOOKUP(BD7,MWTh!$GF$6:$IO$31,12,FALSE)</f>
        <v/>
      </c>
      <c r="BI7" s="151" t="e">
        <f>VLOOKUP(BD7,TF!$GF$6:$IO$34,24,FALSE)</f>
        <v>#N/A</v>
      </c>
      <c r="BJ7" s="151" t="str">
        <f>VLOOKUP(BD7,MWTh!$GF$6:$IO$31,36,FALSE)</f>
        <v/>
      </c>
      <c r="BK7" s="151" t="str">
        <f>VLOOKUP(BD7,MWTh!$GF$6:$IO$31,48,FALSE)</f>
        <v/>
      </c>
      <c r="BL7" s="151" t="e">
        <f>VLOOKUP(BD7,TF!$GF$6:$IO$34,60,FALSE)</f>
        <v>#N/A</v>
      </c>
      <c r="BM7" s="151"/>
      <c r="BN7" s="157"/>
      <c r="BO7" s="135">
        <f>IF(LEFT($A7,1)="M",VLOOKUP(BD7,MWTh!$GF$6:$IO$31,61,FALSE),VLOOKUP(BD7,TF!$GF$6:$IO$34,61,FALSE))</f>
        <v>0</v>
      </c>
      <c r="BP7" s="552" t="str">
        <f>IF(RIGHT($A7,1)="1",IF(VLOOKUP(BD7,'1st Shift BFp'!$AW$4:$BG$32,7,FALSE)="","",VLOOKUP(BD7,'1st Shift BFp'!$AW$4:$BG$32,7,FALSE)),IF(VLOOKUP(BD7,'2nd Shift BFp'!$AW$4:$BG$32,7,FALSE)="","",VLOOKUP(BD7,'2nd Shift BFp'!$AW$4:$BG$32,7,FALSE)))</f>
        <v/>
      </c>
      <c r="BQ7" s="552" t="str">
        <f>IF(RIGHT($A7,1)="1",IF(VLOOKUP(BD7,'1st Shift BFp'!$AW$4:$BG$32,8,FALSE)="","",VLOOKUP(BD7,'1st Shift BFp'!$AW$4:$BG$32,8,FALSE)),IF(VLOOKUP(BD7,'2nd Shift BFp'!$AW$4:$BG$32,8,FALSE)="","",VLOOKUP(BD7,'2nd Shift BFp'!$AW$4:$BG$32,8,FALSE)))</f>
        <v/>
      </c>
      <c r="BR7" s="558" t="str">
        <f>IF(RIGHT($A7,1)="1",IF(VLOOKUP(BD7,'1st Shift BFp'!$A$4:$BY$32,57,FALSE)="","",VLOOKUP(BD7,'1st Shift BFp'!$A$4:$BY$32,57,FALSE)),IF(VLOOKUP(BD7,'2nd Shift BFp'!$A$4:$BY$32,57,FALSE)="","",VLOOKUP(BD7,'2nd Shift BFp'!$A$4:$BY$32,57,FALSE)))</f>
        <v/>
      </c>
      <c r="BS7" s="559" t="str">
        <f>IF(RIGHT($A7,1)="1",IF(VLOOKUP(BD7,'1st Shift BFp'!$A$4:$BY$32,59,FALSE)="","",VLOOKUP(BD7,'1st Shift BFp'!$A$4:$BY$32,59,FALSE)),IF(VLOOKUP(BD7,'2nd Shift BFp'!$A$4:$BY$32,59,FALSE)="","",VLOOKUP(BD7,'2nd Shift BFp'!$A$4:$BY$32,59,FALSE)))</f>
        <v/>
      </c>
      <c r="BT7" s="60" t="str">
        <f>IF(LEFT($A7,1)="M",VLOOKUP(BD7,MWTh!$GF$6:$IO$31,62,FALSE),VLOOKUP(BD7,TF!$GF$6:$IO$34,62,FALSE))</f>
        <v/>
      </c>
      <c r="BU7" s="462"/>
      <c r="BV7" s="415" t="str">
        <f t="shared" ref="BV7:BV60" si="12">$B7</f>
        <v>20-L1</v>
      </c>
      <c r="BW7" s="59" t="str">
        <f t="shared" ref="BW7:BW60" si="13">$C7</f>
        <v>TAMLA-00050</v>
      </c>
      <c r="BX7" s="59" t="str">
        <f t="shared" ref="BX7:BX60" si="14">$D7</f>
        <v>GTS-120</v>
      </c>
      <c r="BY7" s="59" t="str">
        <f t="shared" ref="BY7:BY60" si="15">$E7</f>
        <v>5% - 7%</v>
      </c>
      <c r="BZ7" s="151" t="str">
        <f>VLOOKUP(BV7,MWTh!$IP$6:$KY$31,12,FALSE)</f>
        <v/>
      </c>
      <c r="CA7" s="151" t="e">
        <f>VLOOKUP(BV7,TF!$IP$6:$KY$34,24,FALSE)</f>
        <v>#N/A</v>
      </c>
      <c r="CB7" s="151" t="str">
        <f>VLOOKUP(BV7,MWTh!$IP$6:$KY$31,36,FALSE)</f>
        <v/>
      </c>
      <c r="CC7" s="151" t="str">
        <f>VLOOKUP(BV7,MWTh!$IP$6:$KY$31,48,FALSE)</f>
        <v/>
      </c>
      <c r="CD7" s="151" t="e">
        <f>VLOOKUP(BV7,TF!$IP$6:$KY$34,60,FALSE)</f>
        <v>#N/A</v>
      </c>
      <c r="CE7" s="151"/>
      <c r="CF7" s="157"/>
      <c r="CG7" s="135">
        <f>IF(LEFT($A7,1)="M",VLOOKUP(BV7,MWTh!$IP$6:$KY$31,61,FALSE),VLOOKUP(BV7,TF!$IP$6:$KY$34,61,FALSE))</f>
        <v>0</v>
      </c>
      <c r="CH7" s="552" t="str">
        <f>IF(RIGHT($A7,1)="1",IF(VLOOKUP(BV7,'1st Shift BFp'!$BL$4:$BV$32,7,FALSE)="","",VLOOKUP(BV7,'1st Shift BFp'!$BL$4:$BV$32,7,FALSE)),IF(VLOOKUP(BV7,'2nd Shift BFp'!$BL$4:$BV$32,7,FALSE)="","",VLOOKUP(BV7,'2nd Shift BFp'!$BL$4:$BV$32,7,FALSE)))</f>
        <v>SKIP</v>
      </c>
      <c r="CI7" s="552" t="str">
        <f>IF(RIGHT($A7,1)="1",IF(VLOOKUP(BV7,'1st Shift BFp'!$BL$4:$BV$32,8,FALSE)="","",VLOOKUP(BV7,'1st Shift BFp'!$BL$4:$BV$32,8,FALSE)),IF(VLOOKUP(BV7,'2nd Shift BFp'!$BL$4:$BV$32,8,FALSE)="","",VLOOKUP(BV7,'2nd Shift BFp'!$BL$4:$BV$32,8,FALSE)))</f>
        <v>SKIP</v>
      </c>
      <c r="CJ7" s="558" t="str">
        <f>IF(RIGHT($A7,1)="1",IF(VLOOKUP(BV7,'1st Shift BFp'!$A$4:$BY$32,72,FALSE)="","",VLOOKUP(BV7,'1st Shift BFp'!$A$4:$BY$32,72,FALSE)),IF(VLOOKUP(BV7,'2nd Shift BFp'!$A$4:$BY$32,72,FALSE)="","",VLOOKUP(BV7,'2nd Shift BFp'!$A$4:$BY$32,72,FALSE)))</f>
        <v/>
      </c>
      <c r="CK7" s="559" t="str">
        <f>IF(RIGHT($A7,1)="1",IF(VLOOKUP(BV7,'1st Shift BFp'!$A$4:$BY$32,74,FALSE)="","",VLOOKUP(BV7,'1st Shift BFp'!$A$4:$BY$32,74,FALSE)),IF(VLOOKUP(BV7,'2nd Shift BFp'!$A$4:$BY$32,74,FALSE)="","",VLOOKUP(BV7,'2nd Shift BFp'!$A$4:$BY$32,74,FALSE)))</f>
        <v/>
      </c>
      <c r="CL7" s="464" t="str">
        <f>IF(LEFT($A7,1)="M",VLOOKUP(BV7,MWTh!$IP$6:$KY$31,62,FALSE),VLOOKUP(BV7,TF!$IP$6:$KY$34,62,FALSE))</f>
        <v/>
      </c>
      <c r="CM7" s="418"/>
      <c r="CO7" s="135">
        <f t="shared" ref="CO7:CO60" si="16">SUM(M7,AE7,AW7,BO7,CG7)</f>
        <v>0</v>
      </c>
    </row>
    <row r="8" spans="1:93">
      <c r="A8" s="1174" t="str">
        <f>VLOOKUP($B8,'OP Info'!$C$4:$Q$62,15,FALSE)</f>
        <v>MWTH-2</v>
      </c>
      <c r="B8" s="415" t="s">
        <v>49</v>
      </c>
      <c r="C8" s="1174" t="str">
        <f>VLOOKUP($B8,'OP Info'!$C$4:$Q$62,2,FALSE)</f>
        <v>TAMLA-00053</v>
      </c>
      <c r="D8" s="1174" t="str">
        <f>VLOOKUP($B8,'OP Info'!$C$4:$Q$62,4,FALSE)</f>
        <v>GTS-120</v>
      </c>
      <c r="E8" s="1174" t="str">
        <f>CONCATENATE(VLOOKUP($B8,'OP Info'!$C$4:$Q$62,5,FALSE),"% - ",VLOOKUP($B8,'OP Info'!$C$4:$Q$62,6,FALSE),"%")</f>
        <v>5% - 7%</v>
      </c>
      <c r="F8" s="151" t="str">
        <f>VLOOKUP(B8,MWTh!$B$6:$BK$31,12,FALSE)</f>
        <v/>
      </c>
      <c r="G8" s="151" t="e">
        <f>VLOOKUP(B8,TF!$B$6:$BK$34,24,FALSE)</f>
        <v>#N/A</v>
      </c>
      <c r="H8" s="151" t="str">
        <f>VLOOKUP(B8,MWTh!$B$6:$BK$31,36,FALSE)</f>
        <v/>
      </c>
      <c r="I8" s="151" t="str">
        <f>VLOOKUP(B8,MWTh!$B$6:$BK$31,48,FALSE)</f>
        <v/>
      </c>
      <c r="J8" s="151" t="e">
        <f>VLOOKUP(B8,TF!$B$6:$BK$34,60,FALSE)</f>
        <v>#N/A</v>
      </c>
      <c r="K8" s="151"/>
      <c r="L8" s="149"/>
      <c r="M8" s="135">
        <f>IF(LEFT($A8,1)="M",VLOOKUP(B8,MWTh!$B$6:$BK$31,61,FALSE),VLOOKUP(B8,TF!$B$6:$BK$34,61,FALSE))</f>
        <v>0</v>
      </c>
      <c r="N8" s="552" t="str">
        <f>IF(RIGHT($A8,1)="1",IF(VLOOKUP(B8,'1st Shift BFp'!$D$4:$N$32,7,FALSE)="","",VLOOKUP(B8,'1st Shift BFp'!$D$4:$N$32,7,FALSE)),IF(VLOOKUP(B8,'2nd Shift BFp'!$D$4:$N$32,7,FALSE)="","",VLOOKUP(B8,'2nd Shift BFp'!$D$4:$N$32,7,FALSE)))</f>
        <v>SKIP</v>
      </c>
      <c r="O8" s="552" t="str">
        <f>IF(RIGHT($A8,1)="1",IF(VLOOKUP(B8,'1st Shift BFp'!$D$4:$N$32,8,FALSE)="","",VLOOKUP(B8,'1st Shift BFp'!$D$4:$N$32,8,FALSE)),IF(VLOOKUP(B8,'2nd Shift BFp'!$D$4:$N$32,8,FALSE)="","",VLOOKUP(B8,'2nd Shift BFp'!$D$4:$N$32,8,FALSE)))</f>
        <v>SKIP</v>
      </c>
      <c r="P8" s="558" t="str">
        <f>IF(RIGHT($A8,1)="1",IF(VLOOKUP(B8,'1st Shift BFp'!$A$4:$BY$32,12,FALSE)="","",VLOOKUP(B8,'1st Shift BFp'!$A$4:$BY$32,12,FALSE)),IF(VLOOKUP(B8,'2nd Shift BFp'!$A$4:$BY$32,12,FALSE)="","",VLOOKUP(B8,'2nd Shift BFp'!$A$4:$BY$32,12,FALSE)))</f>
        <v/>
      </c>
      <c r="Q8" s="559" t="str">
        <f>IF(RIGHT($A8,1)="1",IF(VLOOKUP(B8,'1st Shift BFp'!$A$4:$BY$32,14,FALSE)="","",VLOOKUP(B8,'1st Shift BFp'!$A$4:$BY$32,14,FALSE)),IF(VLOOKUP(B8,'2nd Shift BFp'!$A$4:$BY$32,14,FALSE)="","",VLOOKUP(B8,'2nd Shift BFp'!$A$4:$BY$32,14,FALSE)))</f>
        <v/>
      </c>
      <c r="R8" s="420" t="str">
        <f>IF(LEFT($A8,1)="M",VLOOKUP(B8,MWTh!$B$6:$BK$31,62,FALSE),VLOOKUP(B8,TF!$B$6:$BK$34,62,FALSE))</f>
        <v/>
      </c>
      <c r="S8" s="443"/>
      <c r="T8" s="415" t="str">
        <f t="shared" si="0"/>
        <v>30-L1</v>
      </c>
      <c r="U8" s="59" t="str">
        <f t="shared" si="1"/>
        <v>TAMLA-00053</v>
      </c>
      <c r="V8" s="59" t="str">
        <f t="shared" si="2"/>
        <v>GTS-120</v>
      </c>
      <c r="W8" s="59" t="str">
        <f t="shared" si="3"/>
        <v>5% - 7%</v>
      </c>
      <c r="X8" s="151" t="str">
        <f>VLOOKUP(T8,MWTh!$BL$6:$DU$31,12,FALSE)</f>
        <v/>
      </c>
      <c r="Y8" s="151" t="e">
        <f>VLOOKUP(T8,TF!$BL$6:$DU$34,24,FALSE)</f>
        <v>#N/A</v>
      </c>
      <c r="Z8" s="151" t="str">
        <f>VLOOKUP(T8,MWTh!$BL$6:$DU$31,36,FALSE)</f>
        <v/>
      </c>
      <c r="AA8" s="151" t="str">
        <f>VLOOKUP(T8,MWTh!$BL$6:$DU$31,48,FALSE)</f>
        <v/>
      </c>
      <c r="AB8" s="151" t="e">
        <f>VLOOKUP(T8,TF!$BL$6:$DU$34,60,FALSE)</f>
        <v>#N/A</v>
      </c>
      <c r="AC8" s="151"/>
      <c r="AD8" s="149"/>
      <c r="AE8" s="135">
        <f>IF(LEFT($A8,1)="M",VLOOKUP(T8,MWTh!$BL$6:$DU$31,61,FALSE),VLOOKUP(T8,TF!$BL$6:$DU$34,61,FALSE))</f>
        <v>0</v>
      </c>
      <c r="AF8" s="552" t="str">
        <f>IF(RIGHT($A8,1)="1",IF(VLOOKUP(T8,'1st Shift BFp'!$S$4:$AC$32,7,FALSE)="","",VLOOKUP(T8,'1st Shift BFp'!$S$4:$AC$32,7,FALSE)),IF(VLOOKUP(T8,'2nd Shift BFp'!$S$4:$AC$32,7,FALSE)="","",VLOOKUP(T8,'2nd Shift BFp'!$S$4:$AC$32,7,FALSE)))</f>
        <v/>
      </c>
      <c r="AG8" s="552" t="str">
        <f>IF(RIGHT($A8,1)="1",IF(VLOOKUP(T8,'1st Shift BFp'!$S$4:$AC$32,8,FALSE)="","",VLOOKUP(T8,'1st Shift BFp'!$S$4:$AC$32,8,FALSE)),IF(VLOOKUP(T8,'2nd Shift BFp'!$S$4:$AC$32,8,FALSE)="","",VLOOKUP(T8,'2nd Shift BFp'!$S$4:$AC$32,8,FALSE)))</f>
        <v/>
      </c>
      <c r="AH8" s="558" t="str">
        <f>IF(RIGHT($A8,1)="1",IF(VLOOKUP(T8,'1st Shift BFp'!$A$4:$BY$32,27,FALSE)="","",VLOOKUP(T8,'1st Shift BFp'!$A$4:$BY$32,27,FALSE)),IF(VLOOKUP(T8,'2nd Shift BFp'!$A$4:$BY$32,27,FALSE)="","",VLOOKUP(T8,'2nd Shift BFp'!$A$4:$BY$32,27,FALSE)))</f>
        <v/>
      </c>
      <c r="AI8" s="559" t="str">
        <f>IF(RIGHT($A8,1)="1",IF(VLOOKUP(T8,'1st Shift BFp'!$A$4:$BY$32,29,FALSE)="","",VLOOKUP(T8,'1st Shift BFp'!$A$4:$BY$32,29,FALSE)),IF(VLOOKUP(T8,'2nd Shift BFp'!$A$4:$BY$32,29,FALSE)="","",VLOOKUP(T8,'2nd Shift BFp'!$A$4:$BY$32,29,FALSE)))</f>
        <v/>
      </c>
      <c r="AJ8" s="420" t="str">
        <f>IF(LEFT($A8,1)="M",VLOOKUP(T8,MWTh!$BL$6:$DU$31,62,FALSE),VLOOKUP(T8,TF!$BL$6:$DU$34,62,FALSE))</f>
        <v/>
      </c>
      <c r="AK8" s="443"/>
      <c r="AL8" s="415" t="str">
        <f t="shared" si="4"/>
        <v>30-L1</v>
      </c>
      <c r="AM8" s="59" t="str">
        <f t="shared" si="5"/>
        <v>TAMLA-00053</v>
      </c>
      <c r="AN8" s="59" t="str">
        <f t="shared" si="6"/>
        <v>GTS-120</v>
      </c>
      <c r="AO8" s="59" t="str">
        <f t="shared" si="7"/>
        <v>5% - 7%</v>
      </c>
      <c r="AP8" s="151" t="str">
        <f>VLOOKUP(AL8,MWTh!$DV$6:$GE$31,12,FALSE)</f>
        <v/>
      </c>
      <c r="AQ8" s="151" t="e">
        <f>VLOOKUP(AL8,TF!$DV$6:$GE$34,24,FALSE)</f>
        <v>#N/A</v>
      </c>
      <c r="AR8" s="151" t="str">
        <f>VLOOKUP(AL8,MWTh!$DV$6:$GE$31,36,FALSE)</f>
        <v/>
      </c>
      <c r="AS8" s="151" t="str">
        <f>VLOOKUP(AL8,MWTh!$DV$6:$GE$31,48,FALSE)</f>
        <v/>
      </c>
      <c r="AT8" s="151" t="e">
        <f>VLOOKUP(AL8,TF!$DV$6:$GE$34,60,FALSE)</f>
        <v>#N/A</v>
      </c>
      <c r="AU8" s="151"/>
      <c r="AV8" s="157"/>
      <c r="AW8" s="135">
        <f>IF(LEFT($A8,1)="M",VLOOKUP(AL8,MWTh!$DV$6:$GE$31,61,FALSE),VLOOKUP(AL8,TF!$DV$6:$GE$34,61,FALSE))</f>
        <v>0</v>
      </c>
      <c r="AX8" s="552" t="str">
        <f>IF(RIGHT($A8,1)="1",IF(VLOOKUP(AL8,'1st Shift BFp'!$AH$4:$AR$32,7,FALSE)="","",VLOOKUP(AL8,'1st Shift BFp'!$AH$4:$AR$32,7,FALSE)),IF(VLOOKUP(AL8,'2nd Shift BFp'!$AH$4:$AR$32,7,FALSE)="","",VLOOKUP(AL8,'2nd Shift BFp'!$AH$4:$AR$32,7,FALSE)))</f>
        <v>SKIP</v>
      </c>
      <c r="AY8" s="552" t="str">
        <f>IF(RIGHT($A8,1)="1",IF(VLOOKUP(AL8,'1st Shift BFp'!$AH$4:$AR$32,8,FALSE)="","",VLOOKUP(AL8,'1st Shift BFp'!$AH$4:$AR$32,8,FALSE)),IF(VLOOKUP(AL8,'2nd Shift BFp'!$AH$4:$AR$32,8,FALSE)="","",VLOOKUP(AL8,'2nd Shift BFp'!$AH$4:$AR$32,8,FALSE)))</f>
        <v>SKIP</v>
      </c>
      <c r="AZ8" s="558" t="str">
        <f>IF(RIGHT($A8,1)="1",IF(VLOOKUP(AL8,'1st Shift BFp'!$A$4:$BY$32,42,FALSE)="","",VLOOKUP(AL8,'1st Shift BFp'!$A$4:$BY$32,42,FALSE)),IF(VLOOKUP(AL8,'2nd Shift BFp'!$A$4:$BY$32,42,FALSE)="","",VLOOKUP(AL8,'2nd Shift BFp'!$A$4:$BY$32,42,FALSE)))</f>
        <v/>
      </c>
      <c r="BA8" s="559" t="str">
        <f>IF(RIGHT($A8,1)="1",IF(VLOOKUP(AL8,'1st Shift BFp'!$A$4:$BY$32,44,FALSE)="","",VLOOKUP(AL8,'1st Shift BFp'!$A$4:$BY$32,44,FALSE)),IF(VLOOKUP(AL8,'2nd Shift BFp'!$A$4:$BY$32,44,FALSE)="","",VLOOKUP(AL8,'2nd Shift BFp'!$A$4:$BY$32,44,FALSE)))</f>
        <v/>
      </c>
      <c r="BB8" s="420" t="str">
        <f>IF(LEFT($A8,1)="M",VLOOKUP(AL8,MWTh!$DV$6:$GE$31,62,FALSE),VLOOKUP(AL8,TF!$DV$6:$GE$34,62,FALSE))</f>
        <v/>
      </c>
      <c r="BC8" s="418"/>
      <c r="BD8" s="155" t="str">
        <f t="shared" si="8"/>
        <v>30-L1</v>
      </c>
      <c r="BE8" s="59" t="str">
        <f t="shared" si="9"/>
        <v>TAMLA-00053</v>
      </c>
      <c r="BF8" s="59" t="str">
        <f t="shared" si="10"/>
        <v>GTS-120</v>
      </c>
      <c r="BG8" s="59" t="str">
        <f t="shared" si="11"/>
        <v>5% - 7%</v>
      </c>
      <c r="BH8" s="151" t="str">
        <f>VLOOKUP(BD8,MWTh!$GF$6:$IO$31,12,FALSE)</f>
        <v/>
      </c>
      <c r="BI8" s="151" t="e">
        <f>VLOOKUP(BD8,TF!$GF$6:$IO$34,24,FALSE)</f>
        <v>#N/A</v>
      </c>
      <c r="BJ8" s="151" t="str">
        <f>VLOOKUP(BD8,MWTh!$GF$6:$IO$31,36,FALSE)</f>
        <v/>
      </c>
      <c r="BK8" s="151" t="str">
        <f>VLOOKUP(BD8,MWTh!$GF$6:$IO$31,48,FALSE)</f>
        <v/>
      </c>
      <c r="BL8" s="151" t="e">
        <f>VLOOKUP(BD8,TF!$GF$6:$IO$34,60,FALSE)</f>
        <v>#N/A</v>
      </c>
      <c r="BM8" s="151"/>
      <c r="BN8" s="157"/>
      <c r="BO8" s="135">
        <f>IF(LEFT($A8,1)="M",VLOOKUP(BD8,MWTh!$GF$6:$IO$31,61,FALSE),VLOOKUP(BD8,TF!$GF$6:$IO$34,61,FALSE))</f>
        <v>0</v>
      </c>
      <c r="BP8" s="552" t="str">
        <f>IF(RIGHT($A8,1)="1",IF(VLOOKUP(BD8,'1st Shift BFp'!$AW$4:$BG$32,7,FALSE)="","",VLOOKUP(BD8,'1st Shift BFp'!$AW$4:$BG$32,7,FALSE)),IF(VLOOKUP(BD8,'2nd Shift BFp'!$AW$4:$BG$32,7,FALSE)="","",VLOOKUP(BD8,'2nd Shift BFp'!$AW$4:$BG$32,7,FALSE)))</f>
        <v/>
      </c>
      <c r="BQ8" s="552" t="str">
        <f>IF(RIGHT($A8,1)="1",IF(VLOOKUP(BD8,'1st Shift BFp'!$AW$4:$BG$32,8,FALSE)="","",VLOOKUP(BD8,'1st Shift BFp'!$AW$4:$BG$32,8,FALSE)),IF(VLOOKUP(BD8,'2nd Shift BFp'!$AW$4:$BG$32,8,FALSE)="","",VLOOKUP(BD8,'2nd Shift BFp'!$AW$4:$BG$32,8,FALSE)))</f>
        <v/>
      </c>
      <c r="BR8" s="558" t="str">
        <f>IF(RIGHT($A8,1)="1",IF(VLOOKUP(BD8,'1st Shift BFp'!$A$4:$BY$32,57,FALSE)="","",VLOOKUP(BD8,'1st Shift BFp'!$A$4:$BY$32,57,FALSE)),IF(VLOOKUP(BD8,'2nd Shift BFp'!$A$4:$BY$32,57,FALSE)="","",VLOOKUP(BD8,'2nd Shift BFp'!$A$4:$BY$32,57,FALSE)))</f>
        <v/>
      </c>
      <c r="BS8" s="559" t="str">
        <f>IF(RIGHT($A8,1)="1",IF(VLOOKUP(BD8,'1st Shift BFp'!$A$4:$BY$32,59,FALSE)="","",VLOOKUP(BD8,'1st Shift BFp'!$A$4:$BY$32,59,FALSE)),IF(VLOOKUP(BD8,'2nd Shift BFp'!$A$4:$BY$32,59,FALSE)="","",VLOOKUP(BD8,'2nd Shift BFp'!$A$4:$BY$32,59,FALSE)))</f>
        <v/>
      </c>
      <c r="BT8" s="60" t="str">
        <f>IF(LEFT($A8,1)="M",VLOOKUP(BD8,MWTh!$GF$6:$IO$31,62,FALSE),VLOOKUP(BD8,TF!$GF$6:$IO$34,62,FALSE))</f>
        <v/>
      </c>
      <c r="BU8" s="462"/>
      <c r="BV8" s="415" t="str">
        <f t="shared" si="12"/>
        <v>30-L1</v>
      </c>
      <c r="BW8" s="59" t="str">
        <f t="shared" si="13"/>
        <v>TAMLA-00053</v>
      </c>
      <c r="BX8" s="59" t="str">
        <f t="shared" si="14"/>
        <v>GTS-120</v>
      </c>
      <c r="BY8" s="59" t="str">
        <f t="shared" si="15"/>
        <v>5% - 7%</v>
      </c>
      <c r="BZ8" s="151" t="str">
        <f>VLOOKUP(BV8,MWTh!$IP$6:$KY$31,12,FALSE)</f>
        <v/>
      </c>
      <c r="CA8" s="151" t="e">
        <f>VLOOKUP(BV8,TF!$IP$6:$KY$34,24,FALSE)</f>
        <v>#N/A</v>
      </c>
      <c r="CB8" s="151" t="str">
        <f>VLOOKUP(BV8,MWTh!$IP$6:$KY$31,36,FALSE)</f>
        <v/>
      </c>
      <c r="CC8" s="151" t="str">
        <f>VLOOKUP(BV8,MWTh!$IP$6:$KY$31,48,FALSE)</f>
        <v/>
      </c>
      <c r="CD8" s="151" t="e">
        <f>VLOOKUP(BV8,TF!$IP$6:$KY$34,60,FALSE)</f>
        <v>#N/A</v>
      </c>
      <c r="CE8" s="151"/>
      <c r="CF8" s="157"/>
      <c r="CG8" s="135">
        <f>IF(LEFT($A8,1)="M",VLOOKUP(BV8,MWTh!$IP$6:$KY$31,61,FALSE),VLOOKUP(BV8,TF!$IP$6:$KY$34,61,FALSE))</f>
        <v>0</v>
      </c>
      <c r="CH8" s="552" t="str">
        <f>IF(RIGHT($A8,1)="1",IF(VLOOKUP(BV8,'1st Shift BFp'!$BL$4:$BV$32,7,FALSE)="","",VLOOKUP(BV8,'1st Shift BFp'!$BL$4:$BV$32,7,FALSE)),IF(VLOOKUP(BV8,'2nd Shift BFp'!$BL$4:$BV$32,7,FALSE)="","",VLOOKUP(BV8,'2nd Shift BFp'!$BL$4:$BV$32,7,FALSE)))</f>
        <v>SKIP</v>
      </c>
      <c r="CI8" s="552" t="str">
        <f>IF(RIGHT($A8,1)="1",IF(VLOOKUP(BV8,'1st Shift BFp'!$BL$4:$BV$32,8,FALSE)="","",VLOOKUP(BV8,'1st Shift BFp'!$BL$4:$BV$32,8,FALSE)),IF(VLOOKUP(BV8,'2nd Shift BFp'!$BL$4:$BV$32,8,FALSE)="","",VLOOKUP(BV8,'2nd Shift BFp'!$BL$4:$BV$32,8,FALSE)))</f>
        <v>SKIP</v>
      </c>
      <c r="CJ8" s="558" t="str">
        <f>IF(RIGHT($A8,1)="1",IF(VLOOKUP(BV8,'1st Shift BFp'!$A$4:$BY$32,72,FALSE)="","",VLOOKUP(BV8,'1st Shift BFp'!$A$4:$BY$32,72,FALSE)),IF(VLOOKUP(BV8,'2nd Shift BFp'!$A$4:$BY$32,72,FALSE)="","",VLOOKUP(BV8,'2nd Shift BFp'!$A$4:$BY$32,72,FALSE)))</f>
        <v/>
      </c>
      <c r="CK8" s="559" t="str">
        <f>IF(RIGHT($A8,1)="1",IF(VLOOKUP(BV8,'1st Shift BFp'!$A$4:$BY$32,74,FALSE)="","",VLOOKUP(BV8,'1st Shift BFp'!$A$4:$BY$32,74,FALSE)),IF(VLOOKUP(BV8,'2nd Shift BFp'!$A$4:$BY$32,74,FALSE)="","",VLOOKUP(BV8,'2nd Shift BFp'!$A$4:$BY$32,74,FALSE)))</f>
        <v/>
      </c>
      <c r="CL8" s="464" t="str">
        <f>IF(LEFT($A8,1)="M",VLOOKUP(BV8,MWTh!$IP$6:$KY$31,62,FALSE),VLOOKUP(BV8,TF!$IP$6:$KY$34,62,FALSE))</f>
        <v/>
      </c>
      <c r="CM8" s="418"/>
      <c r="CO8" s="135">
        <f t="shared" si="16"/>
        <v>0</v>
      </c>
    </row>
    <row r="9" spans="1:93">
      <c r="A9" s="1174" t="str">
        <f>VLOOKUP($B9,'OP Info'!$C$4:$Q$62,15,FALSE)</f>
        <v>MWTH-2</v>
      </c>
      <c r="B9" s="415" t="s">
        <v>51</v>
      </c>
      <c r="C9" s="1174" t="str">
        <f>VLOOKUP($B9,'OP Info'!$C$4:$Q$62,2,FALSE)</f>
        <v>TAMIH-00017 / TAMIH-00018</v>
      </c>
      <c r="D9" s="1174" t="str">
        <f>VLOOKUP($B9,'OP Info'!$C$4:$Q$62,4,FALSE)</f>
        <v>AQ-YB</v>
      </c>
      <c r="E9" s="1174" t="str">
        <f>CONCATENATE(VLOOKUP($B9,'OP Info'!$C$4:$Q$62,5,FALSE),"% - ",VLOOKUP($B9,'OP Info'!$C$4:$Q$62,6,FALSE),"%")</f>
        <v>5% - 7%</v>
      </c>
      <c r="F9" s="151" t="str">
        <f>VLOOKUP(B9,MWTh!$B$6:$BK$31,12,FALSE)</f>
        <v/>
      </c>
      <c r="G9" s="151" t="e">
        <f>VLOOKUP(B9,TF!$B$6:$BK$34,24,FALSE)</f>
        <v>#N/A</v>
      </c>
      <c r="H9" s="151" t="str">
        <f>VLOOKUP(B9,MWTh!$B$6:$BK$31,36,FALSE)</f>
        <v/>
      </c>
      <c r="I9" s="151" t="str">
        <f>VLOOKUP(B9,MWTh!$B$6:$BK$31,48,FALSE)</f>
        <v/>
      </c>
      <c r="J9" s="151" t="e">
        <f>VLOOKUP(B9,TF!$B$6:$BK$34,60,FALSE)</f>
        <v>#N/A</v>
      </c>
      <c r="K9" s="151"/>
      <c r="L9" s="149"/>
      <c r="M9" s="135">
        <f>IF(LEFT($A9,1)="M",VLOOKUP(B9,MWTh!$B$6:$BK$31,61,FALSE),VLOOKUP(B9,TF!$B$6:$BK$34,61,FALSE))</f>
        <v>0</v>
      </c>
      <c r="N9" s="552" t="str">
        <f>IF(RIGHT($A9,1)="1",IF(VLOOKUP(B9,'1st Shift BFp'!$D$4:$N$32,7,FALSE)="","",VLOOKUP(B9,'1st Shift BFp'!$D$4:$N$32,7,FALSE)),IF(VLOOKUP(B9,'2nd Shift BFp'!$D$4:$N$32,7,FALSE)="","",VLOOKUP(B9,'2nd Shift BFp'!$D$4:$N$32,7,FALSE)))</f>
        <v>SKIP</v>
      </c>
      <c r="O9" s="552" t="str">
        <f>IF(RIGHT($A9,1)="1",IF(VLOOKUP(B9,'1st Shift BFp'!$D$4:$N$32,8,FALSE)="","",VLOOKUP(B9,'1st Shift BFp'!$D$4:$N$32,8,FALSE)),IF(VLOOKUP(B9,'2nd Shift BFp'!$D$4:$N$32,8,FALSE)="","",VLOOKUP(B9,'2nd Shift BFp'!$D$4:$N$32,8,FALSE)))</f>
        <v>SKIP</v>
      </c>
      <c r="P9" s="558" t="str">
        <f>IF(RIGHT($A9,1)="1",IF(VLOOKUP(B9,'1st Shift BFp'!$A$4:$BY$32,12,FALSE)="","",VLOOKUP(B9,'1st Shift BFp'!$A$4:$BY$32,12,FALSE)),IF(VLOOKUP(B9,'2nd Shift BFp'!$A$4:$BY$32,12,FALSE)="","",VLOOKUP(B9,'2nd Shift BFp'!$A$4:$BY$32,12,FALSE)))</f>
        <v/>
      </c>
      <c r="Q9" s="559" t="str">
        <f>IF(RIGHT($A9,1)="1",IF(VLOOKUP(B9,'1st Shift BFp'!$A$4:$BY$32,14,FALSE)="","",VLOOKUP(B9,'1st Shift BFp'!$A$4:$BY$32,14,FALSE)),IF(VLOOKUP(B9,'2nd Shift BFp'!$A$4:$BY$32,14,FALSE)="","",VLOOKUP(B9,'2nd Shift BFp'!$A$4:$BY$32,14,FALSE)))</f>
        <v/>
      </c>
      <c r="R9" s="420" t="str">
        <f>IF(LEFT($A9,1)="M",VLOOKUP(B9,MWTh!$B$6:$BK$31,62,FALSE),VLOOKUP(B9,TF!$B$6:$BK$34,62,FALSE))</f>
        <v/>
      </c>
      <c r="S9" s="443"/>
      <c r="T9" s="415" t="str">
        <f t="shared" si="0"/>
        <v>50 A/B-L1</v>
      </c>
      <c r="U9" s="59" t="str">
        <f t="shared" si="1"/>
        <v>TAMIH-00017 / TAMIH-00018</v>
      </c>
      <c r="V9" s="59" t="str">
        <f t="shared" si="2"/>
        <v>AQ-YB</v>
      </c>
      <c r="W9" s="59" t="str">
        <f t="shared" si="3"/>
        <v>5% - 7%</v>
      </c>
      <c r="X9" s="151" t="str">
        <f>VLOOKUP(T9,MWTh!$BL$6:$DU$31,12,FALSE)</f>
        <v/>
      </c>
      <c r="Y9" s="151" t="e">
        <f>VLOOKUP(T9,TF!$BL$6:$DU$34,24,FALSE)</f>
        <v>#N/A</v>
      </c>
      <c r="Z9" s="151" t="str">
        <f>VLOOKUP(T9,MWTh!$BL$6:$DU$31,36,FALSE)</f>
        <v/>
      </c>
      <c r="AA9" s="151" t="str">
        <f>VLOOKUP(T9,MWTh!$BL$6:$DU$31,48,FALSE)</f>
        <v/>
      </c>
      <c r="AB9" s="151" t="e">
        <f>VLOOKUP(T9,TF!$BL$6:$DU$34,60,FALSE)</f>
        <v>#N/A</v>
      </c>
      <c r="AC9" s="151"/>
      <c r="AD9" s="149"/>
      <c r="AE9" s="135">
        <f>IF(LEFT($A9,1)="M",VLOOKUP(T9,MWTh!$BL$6:$DU$31,61,FALSE),VLOOKUP(T9,TF!$BL$6:$DU$34,61,FALSE))</f>
        <v>0</v>
      </c>
      <c r="AF9" s="552" t="str">
        <f>IF(RIGHT($A9,1)="1",IF(VLOOKUP(T9,'1st Shift BFp'!$S$4:$AC$32,7,FALSE)="","",VLOOKUP(T9,'1st Shift BFp'!$S$4:$AC$32,7,FALSE)),IF(VLOOKUP(T9,'2nd Shift BFp'!$S$4:$AC$32,7,FALSE)="","",VLOOKUP(T9,'2nd Shift BFp'!$S$4:$AC$32,7,FALSE)))</f>
        <v/>
      </c>
      <c r="AG9" s="552" t="str">
        <f>IF(RIGHT($A9,1)="1",IF(VLOOKUP(T9,'1st Shift BFp'!$S$4:$AC$32,8,FALSE)="","",VLOOKUP(T9,'1st Shift BFp'!$S$4:$AC$32,8,FALSE)),IF(VLOOKUP(T9,'2nd Shift BFp'!$S$4:$AC$32,8,FALSE)="","",VLOOKUP(T9,'2nd Shift BFp'!$S$4:$AC$32,8,FALSE)))</f>
        <v/>
      </c>
      <c r="AH9" s="558" t="str">
        <f>IF(RIGHT($A9,1)="1",IF(VLOOKUP(T9,'1st Shift BFp'!$A$4:$BY$32,27,FALSE)="","",VLOOKUP(T9,'1st Shift BFp'!$A$4:$BY$32,27,FALSE)),IF(VLOOKUP(T9,'2nd Shift BFp'!$A$4:$BY$32,27,FALSE)="","",VLOOKUP(T9,'2nd Shift BFp'!$A$4:$BY$32,27,FALSE)))</f>
        <v/>
      </c>
      <c r="AI9" s="559" t="str">
        <f>IF(RIGHT($A9,1)="1",IF(VLOOKUP(T9,'1st Shift BFp'!$A$4:$BY$32,29,FALSE)="","",VLOOKUP(T9,'1st Shift BFp'!$A$4:$BY$32,29,FALSE)),IF(VLOOKUP(T9,'2nd Shift BFp'!$A$4:$BY$32,29,FALSE)="","",VLOOKUP(T9,'2nd Shift BFp'!$A$4:$BY$32,29,FALSE)))</f>
        <v/>
      </c>
      <c r="AJ9" s="420" t="str">
        <f>IF(LEFT($A9,1)="M",VLOOKUP(T9,MWTh!$BL$6:$DU$31,62,FALSE),VLOOKUP(T9,TF!$BL$6:$DU$34,62,FALSE))</f>
        <v/>
      </c>
      <c r="AK9" s="443"/>
      <c r="AL9" s="415" t="str">
        <f t="shared" si="4"/>
        <v>50 A/B-L1</v>
      </c>
      <c r="AM9" s="59" t="str">
        <f t="shared" si="5"/>
        <v>TAMIH-00017 / TAMIH-00018</v>
      </c>
      <c r="AN9" s="59" t="str">
        <f t="shared" si="6"/>
        <v>AQ-YB</v>
      </c>
      <c r="AO9" s="59" t="str">
        <f t="shared" si="7"/>
        <v>5% - 7%</v>
      </c>
      <c r="AP9" s="151" t="str">
        <f>VLOOKUP(AL9,MWTh!$DV$6:$GE$31,12,FALSE)</f>
        <v/>
      </c>
      <c r="AQ9" s="151" t="e">
        <f>VLOOKUP(AL9,TF!$DV$6:$GE$34,24,FALSE)</f>
        <v>#N/A</v>
      </c>
      <c r="AR9" s="151" t="str">
        <f>VLOOKUP(AL9,MWTh!$DV$6:$GE$31,36,FALSE)</f>
        <v/>
      </c>
      <c r="AS9" s="151" t="str">
        <f>VLOOKUP(AL9,MWTh!$DV$6:$GE$31,48,FALSE)</f>
        <v/>
      </c>
      <c r="AT9" s="151" t="e">
        <f>VLOOKUP(AL9,TF!$DV$6:$GE$34,60,FALSE)</f>
        <v>#N/A</v>
      </c>
      <c r="AU9" s="151"/>
      <c r="AV9" s="157"/>
      <c r="AW9" s="135">
        <f>IF(LEFT($A9,1)="M",VLOOKUP(AL9,MWTh!$DV$6:$GE$31,61,FALSE),VLOOKUP(AL9,TF!$DV$6:$GE$34,61,FALSE))</f>
        <v>0</v>
      </c>
      <c r="AX9" s="552" t="str">
        <f>IF(RIGHT($A9,1)="1",IF(VLOOKUP(AL9,'1st Shift BFp'!$AH$4:$AR$32,7,FALSE)="","",VLOOKUP(AL9,'1st Shift BFp'!$AH$4:$AR$32,7,FALSE)),IF(VLOOKUP(AL9,'2nd Shift BFp'!$AH$4:$AR$32,7,FALSE)="","",VLOOKUP(AL9,'2nd Shift BFp'!$AH$4:$AR$32,7,FALSE)))</f>
        <v>SKIP</v>
      </c>
      <c r="AY9" s="552" t="str">
        <f>IF(RIGHT($A9,1)="1",IF(VLOOKUP(AL9,'1st Shift BFp'!$AH$4:$AR$32,8,FALSE)="","",VLOOKUP(AL9,'1st Shift BFp'!$AH$4:$AR$32,8,FALSE)),IF(VLOOKUP(AL9,'2nd Shift BFp'!$AH$4:$AR$32,8,FALSE)="","",VLOOKUP(AL9,'2nd Shift BFp'!$AH$4:$AR$32,8,FALSE)))</f>
        <v>SKIP</v>
      </c>
      <c r="AZ9" s="558" t="str">
        <f>IF(RIGHT($A9,1)="1",IF(VLOOKUP(AL9,'1st Shift BFp'!$A$4:$BY$32,42,FALSE)="","",VLOOKUP(AL9,'1st Shift BFp'!$A$4:$BY$32,42,FALSE)),IF(VLOOKUP(AL9,'2nd Shift BFp'!$A$4:$BY$32,42,FALSE)="","",VLOOKUP(AL9,'2nd Shift BFp'!$A$4:$BY$32,42,FALSE)))</f>
        <v/>
      </c>
      <c r="BA9" s="559" t="str">
        <f>IF(RIGHT($A9,1)="1",IF(VLOOKUP(AL9,'1st Shift BFp'!$A$4:$BY$32,44,FALSE)="","",VLOOKUP(AL9,'1st Shift BFp'!$A$4:$BY$32,44,FALSE)),IF(VLOOKUP(AL9,'2nd Shift BFp'!$A$4:$BY$32,44,FALSE)="","",VLOOKUP(AL9,'2nd Shift BFp'!$A$4:$BY$32,44,FALSE)))</f>
        <v/>
      </c>
      <c r="BB9" s="420" t="str">
        <f>IF(LEFT($A9,1)="M",VLOOKUP(AL9,MWTh!$DV$6:$GE$31,62,FALSE),VLOOKUP(AL9,TF!$DV$6:$GE$34,62,FALSE))</f>
        <v/>
      </c>
      <c r="BC9" s="418"/>
      <c r="BD9" s="155" t="str">
        <f t="shared" si="8"/>
        <v>50 A/B-L1</v>
      </c>
      <c r="BE9" s="59" t="str">
        <f t="shared" si="9"/>
        <v>TAMIH-00017 / TAMIH-00018</v>
      </c>
      <c r="BF9" s="59" t="str">
        <f t="shared" si="10"/>
        <v>AQ-YB</v>
      </c>
      <c r="BG9" s="59" t="str">
        <f t="shared" si="11"/>
        <v>5% - 7%</v>
      </c>
      <c r="BH9" s="151" t="str">
        <f>VLOOKUP(BD9,MWTh!$GF$6:$IO$31,12,FALSE)</f>
        <v/>
      </c>
      <c r="BI9" s="151" t="e">
        <f>VLOOKUP(BD9,TF!$GF$6:$IO$34,24,FALSE)</f>
        <v>#N/A</v>
      </c>
      <c r="BJ9" s="151" t="str">
        <f>VLOOKUP(BD9,MWTh!$GF$6:$IO$31,36,FALSE)</f>
        <v/>
      </c>
      <c r="BK9" s="151" t="str">
        <f>VLOOKUP(BD9,MWTh!$GF$6:$IO$31,48,FALSE)</f>
        <v/>
      </c>
      <c r="BL9" s="151" t="e">
        <f>VLOOKUP(BD9,TF!$GF$6:$IO$34,60,FALSE)</f>
        <v>#N/A</v>
      </c>
      <c r="BM9" s="151"/>
      <c r="BN9" s="157"/>
      <c r="BO9" s="135">
        <f>IF(LEFT($A9,1)="M",VLOOKUP(BD9,MWTh!$GF$6:$IO$31,61,FALSE),VLOOKUP(BD9,TF!$GF$6:$IO$34,61,FALSE))</f>
        <v>0</v>
      </c>
      <c r="BP9" s="552" t="str">
        <f>IF(RIGHT($A9,1)="1",IF(VLOOKUP(BD9,'1st Shift BFp'!$AW$4:$BG$32,7,FALSE)="","",VLOOKUP(BD9,'1st Shift BFp'!$AW$4:$BG$32,7,FALSE)),IF(VLOOKUP(BD9,'2nd Shift BFp'!$AW$4:$BG$32,7,FALSE)="","",VLOOKUP(BD9,'2nd Shift BFp'!$AW$4:$BG$32,7,FALSE)))</f>
        <v/>
      </c>
      <c r="BQ9" s="552" t="str">
        <f>IF(RIGHT($A9,1)="1",IF(VLOOKUP(BD9,'1st Shift BFp'!$AW$4:$BG$32,8,FALSE)="","",VLOOKUP(BD9,'1st Shift BFp'!$AW$4:$BG$32,8,FALSE)),IF(VLOOKUP(BD9,'2nd Shift BFp'!$AW$4:$BG$32,8,FALSE)="","",VLOOKUP(BD9,'2nd Shift BFp'!$AW$4:$BG$32,8,FALSE)))</f>
        <v/>
      </c>
      <c r="BR9" s="558" t="str">
        <f>IF(RIGHT($A9,1)="1",IF(VLOOKUP(BD9,'1st Shift BFp'!$A$4:$BY$32,57,FALSE)="","",VLOOKUP(BD9,'1st Shift BFp'!$A$4:$BY$32,57,FALSE)),IF(VLOOKUP(BD9,'2nd Shift BFp'!$A$4:$BY$32,57,FALSE)="","",VLOOKUP(BD9,'2nd Shift BFp'!$A$4:$BY$32,57,FALSE)))</f>
        <v/>
      </c>
      <c r="BS9" s="559" t="str">
        <f>IF(RIGHT($A9,1)="1",IF(VLOOKUP(BD9,'1st Shift BFp'!$A$4:$BY$32,59,FALSE)="","",VLOOKUP(BD9,'1st Shift BFp'!$A$4:$BY$32,59,FALSE)),IF(VLOOKUP(BD9,'2nd Shift BFp'!$A$4:$BY$32,59,FALSE)="","",VLOOKUP(BD9,'2nd Shift BFp'!$A$4:$BY$32,59,FALSE)))</f>
        <v/>
      </c>
      <c r="BT9" s="60" t="str">
        <f>IF(LEFT($A9,1)="M",VLOOKUP(BD9,MWTh!$GF$6:$IO$31,62,FALSE),VLOOKUP(BD9,TF!$GF$6:$IO$34,62,FALSE))</f>
        <v/>
      </c>
      <c r="BU9" s="462"/>
      <c r="BV9" s="415" t="str">
        <f t="shared" si="12"/>
        <v>50 A/B-L1</v>
      </c>
      <c r="BW9" s="59" t="str">
        <f t="shared" si="13"/>
        <v>TAMIH-00017 / TAMIH-00018</v>
      </c>
      <c r="BX9" s="59" t="str">
        <f t="shared" si="14"/>
        <v>AQ-YB</v>
      </c>
      <c r="BY9" s="59" t="str">
        <f t="shared" si="15"/>
        <v>5% - 7%</v>
      </c>
      <c r="BZ9" s="151" t="str">
        <f>VLOOKUP(BV9,MWTh!$IP$6:$KY$31,12,FALSE)</f>
        <v/>
      </c>
      <c r="CA9" s="151" t="e">
        <f>VLOOKUP(BV9,TF!$IP$6:$KY$34,24,FALSE)</f>
        <v>#N/A</v>
      </c>
      <c r="CB9" s="151" t="str">
        <f>VLOOKUP(BV9,MWTh!$IP$6:$KY$31,36,FALSE)</f>
        <v/>
      </c>
      <c r="CC9" s="151" t="str">
        <f>VLOOKUP(BV9,MWTh!$IP$6:$KY$31,48,FALSE)</f>
        <v/>
      </c>
      <c r="CD9" s="151" t="e">
        <f>VLOOKUP(BV9,TF!$IP$6:$KY$34,60,FALSE)</f>
        <v>#N/A</v>
      </c>
      <c r="CE9" s="151"/>
      <c r="CF9" s="157"/>
      <c r="CG9" s="135">
        <f>IF(LEFT($A9,1)="M",VLOOKUP(BV9,MWTh!$IP$6:$KY$31,61,FALSE),VLOOKUP(BV9,TF!$IP$6:$KY$34,61,FALSE))</f>
        <v>0</v>
      </c>
      <c r="CH9" s="552" t="str">
        <f>IF(RIGHT($A9,1)="1",IF(VLOOKUP(BV9,'1st Shift BFp'!$BL$4:$BV$32,7,FALSE)="","",VLOOKUP(BV9,'1st Shift BFp'!$BL$4:$BV$32,7,FALSE)),IF(VLOOKUP(BV9,'2nd Shift BFp'!$BL$4:$BV$32,7,FALSE)="","",VLOOKUP(BV9,'2nd Shift BFp'!$BL$4:$BV$32,7,FALSE)))</f>
        <v>SKIP</v>
      </c>
      <c r="CI9" s="552" t="str">
        <f>IF(RIGHT($A9,1)="1",IF(VLOOKUP(BV9,'1st Shift BFp'!$BL$4:$BV$32,8,FALSE)="","",VLOOKUP(BV9,'1st Shift BFp'!$BL$4:$BV$32,8,FALSE)),IF(VLOOKUP(BV9,'2nd Shift BFp'!$BL$4:$BV$32,8,FALSE)="","",VLOOKUP(BV9,'2nd Shift BFp'!$BL$4:$BV$32,8,FALSE)))</f>
        <v>SKIP</v>
      </c>
      <c r="CJ9" s="558" t="str">
        <f>IF(RIGHT($A9,1)="1",IF(VLOOKUP(BV9,'1st Shift BFp'!$A$4:$BY$32,72,FALSE)="","",VLOOKUP(BV9,'1st Shift BFp'!$A$4:$BY$32,72,FALSE)),IF(VLOOKUP(BV9,'2nd Shift BFp'!$A$4:$BY$32,72,FALSE)="","",VLOOKUP(BV9,'2nd Shift BFp'!$A$4:$BY$32,72,FALSE)))</f>
        <v/>
      </c>
      <c r="CK9" s="559" t="str">
        <f>IF(RIGHT($A9,1)="1",IF(VLOOKUP(BV9,'1st Shift BFp'!$A$4:$BY$32,74,FALSE)="","",VLOOKUP(BV9,'1st Shift BFp'!$A$4:$BY$32,74,FALSE)),IF(VLOOKUP(BV9,'2nd Shift BFp'!$A$4:$BY$32,74,FALSE)="","",VLOOKUP(BV9,'2nd Shift BFp'!$A$4:$BY$32,74,FALSE)))</f>
        <v/>
      </c>
      <c r="CL9" s="464" t="str">
        <f>IF(LEFT($A9,1)="M",VLOOKUP(BV9,MWTh!$IP$6:$KY$31,62,FALSE),VLOOKUP(BV9,TF!$IP$6:$KY$34,62,FALSE))</f>
        <v/>
      </c>
      <c r="CM9" s="418"/>
      <c r="CO9" s="135">
        <f t="shared" si="16"/>
        <v>0</v>
      </c>
    </row>
    <row r="10" spans="1:93">
      <c r="A10" s="1174" t="str">
        <f>VLOOKUP($B10,'OP Info'!$C$4:$Q$62,15,FALSE)</f>
        <v>MWTH-2</v>
      </c>
      <c r="B10" s="415" t="s">
        <v>55</v>
      </c>
      <c r="C10" s="1174" t="str">
        <f>VLOOKUP($B10,'OP Info'!$C$4:$Q$62,2,FALSE)</f>
        <v>TAMLA-00051</v>
      </c>
      <c r="D10" s="1174" t="str">
        <f>VLOOKUP($B10,'OP Info'!$C$4:$Q$62,4,FALSE)</f>
        <v>GTS-120</v>
      </c>
      <c r="E10" s="1174" t="str">
        <f>CONCATENATE(VLOOKUP($B10,'OP Info'!$C$4:$Q$62,5,FALSE),"% - ",VLOOKUP($B10,'OP Info'!$C$4:$Q$62,6,FALSE),"%")</f>
        <v>5% - 7%</v>
      </c>
      <c r="F10" s="151" t="str">
        <f>VLOOKUP(B10,MWTh!$B$6:$BK$31,12,FALSE)</f>
        <v/>
      </c>
      <c r="G10" s="151" t="e">
        <f>VLOOKUP(B10,TF!$B$6:$BK$34,24,FALSE)</f>
        <v>#N/A</v>
      </c>
      <c r="H10" s="151" t="str">
        <f>VLOOKUP(B10,MWTh!$B$6:$BK$31,36,FALSE)</f>
        <v/>
      </c>
      <c r="I10" s="151" t="str">
        <f>VLOOKUP(B10,MWTh!$B$6:$BK$31,48,FALSE)</f>
        <v/>
      </c>
      <c r="J10" s="151" t="e">
        <f>VLOOKUP(B10,TF!$B$6:$BK$34,60,FALSE)</f>
        <v>#N/A</v>
      </c>
      <c r="K10" s="151"/>
      <c r="L10" s="149"/>
      <c r="M10" s="135">
        <f>IF(LEFT($A10,1)="M",VLOOKUP(B10,MWTh!$B$6:$BK$31,61,FALSE),VLOOKUP(B10,TF!$B$6:$BK$34,61,FALSE))</f>
        <v>0</v>
      </c>
      <c r="N10" s="552" t="str">
        <f>IF(RIGHT($A10,1)="1",IF(VLOOKUP(B10,'1st Shift BFp'!$D$4:$N$32,7,FALSE)="","",VLOOKUP(B10,'1st Shift BFp'!$D$4:$N$32,7,FALSE)),IF(VLOOKUP(B10,'2nd Shift BFp'!$D$4:$N$32,7,FALSE)="","",VLOOKUP(B10,'2nd Shift BFp'!$D$4:$N$32,7,FALSE)))</f>
        <v>SKIP</v>
      </c>
      <c r="O10" s="552" t="str">
        <f>IF(RIGHT($A10,1)="1",IF(VLOOKUP(B10,'1st Shift BFp'!$D$4:$N$32,8,FALSE)="","",VLOOKUP(B10,'1st Shift BFp'!$D$4:$N$32,8,FALSE)),IF(VLOOKUP(B10,'2nd Shift BFp'!$D$4:$N$32,8,FALSE)="","",VLOOKUP(B10,'2nd Shift BFp'!$D$4:$N$32,8,FALSE)))</f>
        <v>SKIP</v>
      </c>
      <c r="P10" s="558" t="str">
        <f>IF(RIGHT($A10,1)="1",IF(VLOOKUP(B10,'1st Shift BFp'!$A$4:$BY$32,12,FALSE)="","",VLOOKUP(B10,'1st Shift BFp'!$A$4:$BY$32,12,FALSE)),IF(VLOOKUP(B10,'2nd Shift BFp'!$A$4:$BY$32,12,FALSE)="","",VLOOKUP(B10,'2nd Shift BFp'!$A$4:$BY$32,12,FALSE)))</f>
        <v/>
      </c>
      <c r="Q10" s="559" t="str">
        <f>IF(RIGHT($A10,1)="1",IF(VLOOKUP(B10,'1st Shift BFp'!$A$4:$BY$32,14,FALSE)="","",VLOOKUP(B10,'1st Shift BFp'!$A$4:$BY$32,14,FALSE)),IF(VLOOKUP(B10,'2nd Shift BFp'!$A$4:$BY$32,14,FALSE)="","",VLOOKUP(B10,'2nd Shift BFp'!$A$4:$BY$32,14,FALSE)))</f>
        <v/>
      </c>
      <c r="R10" s="420" t="str">
        <f>IF(LEFT($A10,1)="M",VLOOKUP(B10,MWTh!$B$6:$BK$31,62,FALSE),VLOOKUP(B10,TF!$B$6:$BK$34,62,FALSE))</f>
        <v/>
      </c>
      <c r="S10" s="443"/>
      <c r="T10" s="415" t="str">
        <f t="shared" si="0"/>
        <v>70-L1</v>
      </c>
      <c r="U10" s="59" t="str">
        <f t="shared" si="1"/>
        <v>TAMLA-00051</v>
      </c>
      <c r="V10" s="59" t="str">
        <f t="shared" si="2"/>
        <v>GTS-120</v>
      </c>
      <c r="W10" s="59" t="str">
        <f t="shared" si="3"/>
        <v>5% - 7%</v>
      </c>
      <c r="X10" s="151" t="str">
        <f>VLOOKUP(T10,MWTh!$BL$6:$DU$31,12,FALSE)</f>
        <v/>
      </c>
      <c r="Y10" s="151" t="e">
        <f>VLOOKUP(T10,TF!$BL$6:$DU$34,24,FALSE)</f>
        <v>#N/A</v>
      </c>
      <c r="Z10" s="151" t="str">
        <f>VLOOKUP(T10,MWTh!$BL$6:$DU$31,36,FALSE)</f>
        <v/>
      </c>
      <c r="AA10" s="151" t="str">
        <f>VLOOKUP(T10,MWTh!$BL$6:$DU$31,48,FALSE)</f>
        <v/>
      </c>
      <c r="AB10" s="151" t="e">
        <f>VLOOKUP(T10,TF!$BL$6:$DU$34,60,FALSE)</f>
        <v>#N/A</v>
      </c>
      <c r="AC10" s="151"/>
      <c r="AD10" s="149"/>
      <c r="AE10" s="135">
        <f>IF(LEFT($A10,1)="M",VLOOKUP(T10,MWTh!$BL$6:$DU$31,61,FALSE),VLOOKUP(T10,TF!$BL$6:$DU$34,61,FALSE))</f>
        <v>0</v>
      </c>
      <c r="AF10" s="552" t="str">
        <f>IF(RIGHT($A10,1)="1",IF(VLOOKUP(T10,'1st Shift BFp'!$S$4:$AC$32,7,FALSE)="","",VLOOKUP(T10,'1st Shift BFp'!$S$4:$AC$32,7,FALSE)),IF(VLOOKUP(T10,'2nd Shift BFp'!$S$4:$AC$32,7,FALSE)="","",VLOOKUP(T10,'2nd Shift BFp'!$S$4:$AC$32,7,FALSE)))</f>
        <v/>
      </c>
      <c r="AG10" s="552" t="str">
        <f>IF(RIGHT($A10,1)="1",IF(VLOOKUP(T10,'1st Shift BFp'!$S$4:$AC$32,8,FALSE)="","",VLOOKUP(T10,'1st Shift BFp'!$S$4:$AC$32,8,FALSE)),IF(VLOOKUP(T10,'2nd Shift BFp'!$S$4:$AC$32,8,FALSE)="","",VLOOKUP(T10,'2nd Shift BFp'!$S$4:$AC$32,8,FALSE)))</f>
        <v/>
      </c>
      <c r="AH10" s="558" t="str">
        <f>IF(RIGHT($A10,1)="1",IF(VLOOKUP(T10,'1st Shift BFp'!$A$4:$BY$32,27,FALSE)="","",VLOOKUP(T10,'1st Shift BFp'!$A$4:$BY$32,27,FALSE)),IF(VLOOKUP(T10,'2nd Shift BFp'!$A$4:$BY$32,27,FALSE)="","",VLOOKUP(T10,'2nd Shift BFp'!$A$4:$BY$32,27,FALSE)))</f>
        <v/>
      </c>
      <c r="AI10" s="559" t="str">
        <f>IF(RIGHT($A10,1)="1",IF(VLOOKUP(T10,'1st Shift BFp'!$A$4:$BY$32,29,FALSE)="","",VLOOKUP(T10,'1st Shift BFp'!$A$4:$BY$32,29,FALSE)),IF(VLOOKUP(T10,'2nd Shift BFp'!$A$4:$BY$32,29,FALSE)="","",VLOOKUP(T10,'2nd Shift BFp'!$A$4:$BY$32,29,FALSE)))</f>
        <v/>
      </c>
      <c r="AJ10" s="420" t="str">
        <f>IF(LEFT($A10,1)="M",VLOOKUP(T10,MWTh!$BL$6:$DU$31,62,FALSE),VLOOKUP(T10,TF!$BL$6:$DU$34,62,FALSE))</f>
        <v/>
      </c>
      <c r="AK10" s="443"/>
      <c r="AL10" s="415" t="str">
        <f t="shared" si="4"/>
        <v>70-L1</v>
      </c>
      <c r="AM10" s="145" t="str">
        <f t="shared" si="5"/>
        <v>TAMLA-00051</v>
      </c>
      <c r="AN10" s="59" t="str">
        <f t="shared" si="6"/>
        <v>GTS-120</v>
      </c>
      <c r="AO10" s="59" t="str">
        <f t="shared" si="7"/>
        <v>5% - 7%</v>
      </c>
      <c r="AP10" s="151" t="str">
        <f>VLOOKUP(AL10,MWTh!$DV$6:$GE$31,12,FALSE)</f>
        <v/>
      </c>
      <c r="AQ10" s="151" t="e">
        <f>VLOOKUP(AL10,TF!$DV$6:$GE$34,24,FALSE)</f>
        <v>#N/A</v>
      </c>
      <c r="AR10" s="151" t="str">
        <f>VLOOKUP(AL10,MWTh!$DV$6:$GE$31,36,FALSE)</f>
        <v/>
      </c>
      <c r="AS10" s="151" t="str">
        <f>VLOOKUP(AL10,MWTh!$DV$6:$GE$31,48,FALSE)</f>
        <v/>
      </c>
      <c r="AT10" s="151" t="e">
        <f>VLOOKUP(AL10,TF!$DV$6:$GE$34,60,FALSE)</f>
        <v>#N/A</v>
      </c>
      <c r="AU10" s="151"/>
      <c r="AV10" s="157"/>
      <c r="AW10" s="135">
        <f>IF(LEFT($A10,1)="M",VLOOKUP(AL10,MWTh!$DV$6:$GE$31,61,FALSE),VLOOKUP(AL10,TF!$DV$6:$GE$34,61,FALSE))</f>
        <v>0</v>
      </c>
      <c r="AX10" s="552" t="str">
        <f>IF(RIGHT($A10,1)="1",IF(VLOOKUP(AL10,'1st Shift BFp'!$AH$4:$AR$32,7,FALSE)="","",VLOOKUP(AL10,'1st Shift BFp'!$AH$4:$AR$32,7,FALSE)),IF(VLOOKUP(AL10,'2nd Shift BFp'!$AH$4:$AR$32,7,FALSE)="","",VLOOKUP(AL10,'2nd Shift BFp'!$AH$4:$AR$32,7,FALSE)))</f>
        <v>SKIP</v>
      </c>
      <c r="AY10" s="552" t="str">
        <f>IF(RIGHT($A10,1)="1",IF(VLOOKUP(AL10,'1st Shift BFp'!$AH$4:$AR$32,8,FALSE)="","",VLOOKUP(AL10,'1st Shift BFp'!$AH$4:$AR$32,8,FALSE)),IF(VLOOKUP(AL10,'2nd Shift BFp'!$AH$4:$AR$32,8,FALSE)="","",VLOOKUP(AL10,'2nd Shift BFp'!$AH$4:$AR$32,8,FALSE)))</f>
        <v>SKIP</v>
      </c>
      <c r="AZ10" s="558" t="str">
        <f>IF(RIGHT($A10,1)="1",IF(VLOOKUP(AL10,'1st Shift BFp'!$A$4:$BY$32,42,FALSE)="","",VLOOKUP(AL10,'1st Shift BFp'!$A$4:$BY$32,42,FALSE)),IF(VLOOKUP(AL10,'2nd Shift BFp'!$A$4:$BY$32,42,FALSE)="","",VLOOKUP(AL10,'2nd Shift BFp'!$A$4:$BY$32,42,FALSE)))</f>
        <v/>
      </c>
      <c r="BA10" s="559" t="str">
        <f>IF(RIGHT($A10,1)="1",IF(VLOOKUP(AL10,'1st Shift BFp'!$A$4:$BY$32,44,FALSE)="","",VLOOKUP(AL10,'1st Shift BFp'!$A$4:$BY$32,44,FALSE)),IF(VLOOKUP(AL10,'2nd Shift BFp'!$A$4:$BY$32,44,FALSE)="","",VLOOKUP(AL10,'2nd Shift BFp'!$A$4:$BY$32,44,FALSE)))</f>
        <v/>
      </c>
      <c r="BB10" s="420" t="str">
        <f>IF(LEFT($A10,1)="M",VLOOKUP(AL10,MWTh!$DV$6:$GE$31,62,FALSE),VLOOKUP(AL10,TF!$DV$6:$GE$34,62,FALSE))</f>
        <v/>
      </c>
      <c r="BC10" s="418"/>
      <c r="BD10" s="155" t="str">
        <f t="shared" si="8"/>
        <v>70-L1</v>
      </c>
      <c r="BE10" s="145" t="str">
        <f t="shared" si="9"/>
        <v>TAMLA-00051</v>
      </c>
      <c r="BF10" s="59" t="str">
        <f t="shared" si="10"/>
        <v>GTS-120</v>
      </c>
      <c r="BG10" s="59" t="str">
        <f t="shared" si="11"/>
        <v>5% - 7%</v>
      </c>
      <c r="BH10" s="151" t="str">
        <f>VLOOKUP(BD10,MWTh!$GF$6:$IO$31,12,FALSE)</f>
        <v/>
      </c>
      <c r="BI10" s="151" t="e">
        <f>VLOOKUP(BD10,TF!$GF$6:$IO$34,24,FALSE)</f>
        <v>#N/A</v>
      </c>
      <c r="BJ10" s="151" t="str">
        <f>VLOOKUP(BD10,MWTh!$GF$6:$IO$31,36,FALSE)</f>
        <v/>
      </c>
      <c r="BK10" s="151" t="str">
        <f>VLOOKUP(BD10,MWTh!$GF$6:$IO$31,48,FALSE)</f>
        <v/>
      </c>
      <c r="BL10" s="151" t="e">
        <f>VLOOKUP(BD10,TF!$GF$6:$IO$34,60,FALSE)</f>
        <v>#N/A</v>
      </c>
      <c r="BM10" s="151"/>
      <c r="BN10" s="157"/>
      <c r="BO10" s="135">
        <f>IF(LEFT($A10,1)="M",VLOOKUP(BD10,MWTh!$GF$6:$IO$31,61,FALSE),VLOOKUP(BD10,TF!$GF$6:$IO$34,61,FALSE))</f>
        <v>0</v>
      </c>
      <c r="BP10" s="552" t="str">
        <f>IF(RIGHT($A10,1)="1",IF(VLOOKUP(BD10,'1st Shift BFp'!$AW$4:$BG$32,7,FALSE)="","",VLOOKUP(BD10,'1st Shift BFp'!$AW$4:$BG$32,7,FALSE)),IF(VLOOKUP(BD10,'2nd Shift BFp'!$AW$4:$BG$32,7,FALSE)="","",VLOOKUP(BD10,'2nd Shift BFp'!$AW$4:$BG$32,7,FALSE)))</f>
        <v/>
      </c>
      <c r="BQ10" s="552" t="str">
        <f>IF(RIGHT($A10,1)="1",IF(VLOOKUP(BD10,'1st Shift BFp'!$AW$4:$BG$32,8,FALSE)="","",VLOOKUP(BD10,'1st Shift BFp'!$AW$4:$BG$32,8,FALSE)),IF(VLOOKUP(BD10,'2nd Shift BFp'!$AW$4:$BG$32,8,FALSE)="","",VLOOKUP(BD10,'2nd Shift BFp'!$AW$4:$BG$32,8,FALSE)))</f>
        <v/>
      </c>
      <c r="BR10" s="558" t="str">
        <f>IF(RIGHT($A10,1)="1",IF(VLOOKUP(BD10,'1st Shift BFp'!$A$4:$BY$32,57,FALSE)="","",VLOOKUP(BD10,'1st Shift BFp'!$A$4:$BY$32,57,FALSE)),IF(VLOOKUP(BD10,'2nd Shift BFp'!$A$4:$BY$32,57,FALSE)="","",VLOOKUP(BD10,'2nd Shift BFp'!$A$4:$BY$32,57,FALSE)))</f>
        <v/>
      </c>
      <c r="BS10" s="559" t="str">
        <f>IF(RIGHT($A10,1)="1",IF(VLOOKUP(BD10,'1st Shift BFp'!$A$4:$BY$32,59,FALSE)="","",VLOOKUP(BD10,'1st Shift BFp'!$A$4:$BY$32,59,FALSE)),IF(VLOOKUP(BD10,'2nd Shift BFp'!$A$4:$BY$32,59,FALSE)="","",VLOOKUP(BD10,'2nd Shift BFp'!$A$4:$BY$32,59,FALSE)))</f>
        <v/>
      </c>
      <c r="BT10" s="60" t="str">
        <f>IF(LEFT($A10,1)="M",VLOOKUP(BD10,MWTh!$GF$6:$IO$31,62,FALSE),VLOOKUP(BD10,TF!$GF$6:$IO$34,62,FALSE))</f>
        <v/>
      </c>
      <c r="BU10" s="462"/>
      <c r="BV10" s="415" t="str">
        <f t="shared" si="12"/>
        <v>70-L1</v>
      </c>
      <c r="BW10" s="145" t="str">
        <f t="shared" si="13"/>
        <v>TAMLA-00051</v>
      </c>
      <c r="BX10" s="59" t="str">
        <f t="shared" si="14"/>
        <v>GTS-120</v>
      </c>
      <c r="BY10" s="59" t="str">
        <f t="shared" si="15"/>
        <v>5% - 7%</v>
      </c>
      <c r="BZ10" s="151" t="str">
        <f>VLOOKUP(BV10,MWTh!$IP$6:$KY$31,12,FALSE)</f>
        <v/>
      </c>
      <c r="CA10" s="151" t="e">
        <f>VLOOKUP(BV10,TF!$IP$6:$KY$34,24,FALSE)</f>
        <v>#N/A</v>
      </c>
      <c r="CB10" s="151" t="str">
        <f>VLOOKUP(BV10,MWTh!$IP$6:$KY$31,36,FALSE)</f>
        <v/>
      </c>
      <c r="CC10" s="151" t="str">
        <f>VLOOKUP(BV10,MWTh!$IP$6:$KY$31,48,FALSE)</f>
        <v/>
      </c>
      <c r="CD10" s="151" t="e">
        <f>VLOOKUP(BV10,TF!$IP$6:$KY$34,60,FALSE)</f>
        <v>#N/A</v>
      </c>
      <c r="CE10" s="151"/>
      <c r="CF10" s="157"/>
      <c r="CG10" s="135">
        <f>IF(LEFT($A10,1)="M",VLOOKUP(BV10,MWTh!$IP$6:$KY$31,61,FALSE),VLOOKUP(BV10,TF!$IP$6:$KY$34,61,FALSE))</f>
        <v>0</v>
      </c>
      <c r="CH10" s="552" t="str">
        <f>IF(RIGHT($A10,1)="1",IF(VLOOKUP(BV10,'1st Shift BFp'!$BL$4:$BV$32,7,FALSE)="","",VLOOKUP(BV10,'1st Shift BFp'!$BL$4:$BV$32,7,FALSE)),IF(VLOOKUP(BV10,'2nd Shift BFp'!$BL$4:$BV$32,7,FALSE)="","",VLOOKUP(BV10,'2nd Shift BFp'!$BL$4:$BV$32,7,FALSE)))</f>
        <v>SKIP</v>
      </c>
      <c r="CI10" s="552" t="str">
        <f>IF(RIGHT($A10,1)="1",IF(VLOOKUP(BV10,'1st Shift BFp'!$BL$4:$BV$32,8,FALSE)="","",VLOOKUP(BV10,'1st Shift BFp'!$BL$4:$BV$32,8,FALSE)),IF(VLOOKUP(BV10,'2nd Shift BFp'!$BL$4:$BV$32,8,FALSE)="","",VLOOKUP(BV10,'2nd Shift BFp'!$BL$4:$BV$32,8,FALSE)))</f>
        <v>SKIP</v>
      </c>
      <c r="CJ10" s="558" t="str">
        <f>IF(RIGHT($A10,1)="1",IF(VLOOKUP(BV10,'1st Shift BFp'!$A$4:$BY$32,72,FALSE)="","",VLOOKUP(BV10,'1st Shift BFp'!$A$4:$BY$32,72,FALSE)),IF(VLOOKUP(BV10,'2nd Shift BFp'!$A$4:$BY$32,72,FALSE)="","",VLOOKUP(BV10,'2nd Shift BFp'!$A$4:$BY$32,72,FALSE)))</f>
        <v/>
      </c>
      <c r="CK10" s="559" t="str">
        <f>IF(RIGHT($A10,1)="1",IF(VLOOKUP(BV10,'1st Shift BFp'!$A$4:$BY$32,74,FALSE)="","",VLOOKUP(BV10,'1st Shift BFp'!$A$4:$BY$32,74,FALSE)),IF(VLOOKUP(BV10,'2nd Shift BFp'!$A$4:$BY$32,74,FALSE)="","",VLOOKUP(BV10,'2nd Shift BFp'!$A$4:$BY$32,74,FALSE)))</f>
        <v/>
      </c>
      <c r="CL10" s="464" t="str">
        <f>IF(LEFT($A10,1)="M",VLOOKUP(BV10,MWTh!$IP$6:$KY$31,62,FALSE),VLOOKUP(BV10,TF!$IP$6:$KY$34,62,FALSE))</f>
        <v/>
      </c>
      <c r="CM10" s="418"/>
      <c r="CO10" s="135">
        <f t="shared" si="16"/>
        <v>0</v>
      </c>
    </row>
    <row r="11" spans="1:93">
      <c r="A11" s="1174" t="str">
        <f>VLOOKUP($B11,'OP Info'!$C$4:$Q$62,15,FALSE)</f>
        <v>MWTH-2</v>
      </c>
      <c r="B11" s="412" t="s">
        <v>57</v>
      </c>
      <c r="C11" s="1174" t="str">
        <f>VLOOKUP($B11,'OP Info'!$C$4:$Q$62,2,FALSE)</f>
        <v>TAMLA-00052</v>
      </c>
      <c r="D11" s="1174" t="str">
        <f>VLOOKUP($B11,'OP Info'!$C$4:$Q$62,4,FALSE)</f>
        <v>GTS-120</v>
      </c>
      <c r="E11" s="1174" t="str">
        <f>CONCATENATE(VLOOKUP($B11,'OP Info'!$C$4:$Q$62,5,FALSE),"% - ",VLOOKUP($B11,'OP Info'!$C$4:$Q$62,6,FALSE),"%")</f>
        <v>5% - 7%</v>
      </c>
      <c r="F11" s="151" t="str">
        <f>VLOOKUP(B11,MWTh!$B$6:$BK$31,12,FALSE)</f>
        <v/>
      </c>
      <c r="G11" s="151" t="e">
        <f>VLOOKUP(B11,TF!$B$6:$BK$34,24,FALSE)</f>
        <v>#N/A</v>
      </c>
      <c r="H11" s="151" t="str">
        <f>VLOOKUP(B11,MWTh!$B$6:$BK$31,36,FALSE)</f>
        <v/>
      </c>
      <c r="I11" s="151" t="str">
        <f>VLOOKUP(B11,MWTh!$B$6:$BK$31,48,FALSE)</f>
        <v/>
      </c>
      <c r="J11" s="151" t="e">
        <f>VLOOKUP(B11,TF!$B$6:$BK$34,60,FALSE)</f>
        <v>#N/A</v>
      </c>
      <c r="K11" s="151"/>
      <c r="L11" s="149"/>
      <c r="M11" s="135">
        <f>IF(LEFT($A11,1)="M",VLOOKUP(B11,MWTh!$B$6:$BK$31,61,FALSE),VLOOKUP(B11,TF!$B$6:$BK$34,61,FALSE))</f>
        <v>0</v>
      </c>
      <c r="N11" s="552" t="str">
        <f>IF(RIGHT($A11,1)="1",IF(VLOOKUP(B11,'1st Shift BFp'!$D$4:$N$32,7,FALSE)="","",VLOOKUP(B11,'1st Shift BFp'!$D$4:$N$32,7,FALSE)),IF(VLOOKUP(B11,'2nd Shift BFp'!$D$4:$N$32,7,FALSE)="","",VLOOKUP(B11,'2nd Shift BFp'!$D$4:$N$32,7,FALSE)))</f>
        <v>SKIP</v>
      </c>
      <c r="O11" s="552" t="str">
        <f>IF(RIGHT($A11,1)="1",IF(VLOOKUP(B11,'1st Shift BFp'!$D$4:$N$32,8,FALSE)="","",VLOOKUP(B11,'1st Shift BFp'!$D$4:$N$32,8,FALSE)),IF(VLOOKUP(B11,'2nd Shift BFp'!$D$4:$N$32,8,FALSE)="","",VLOOKUP(B11,'2nd Shift BFp'!$D$4:$N$32,8,FALSE)))</f>
        <v>SKIP</v>
      </c>
      <c r="P11" s="558" t="str">
        <f>IF(RIGHT($A11,1)="1",IF(VLOOKUP(B11,'1st Shift BFp'!$A$4:$BY$32,12,FALSE)="","",VLOOKUP(B11,'1st Shift BFp'!$A$4:$BY$32,12,FALSE)),IF(VLOOKUP(B11,'2nd Shift BFp'!$A$4:$BY$32,12,FALSE)="","",VLOOKUP(B11,'2nd Shift BFp'!$A$4:$BY$32,12,FALSE)))</f>
        <v/>
      </c>
      <c r="Q11" s="559" t="str">
        <f>IF(RIGHT($A11,1)="1",IF(VLOOKUP(B11,'1st Shift BFp'!$A$4:$BY$32,14,FALSE)="","",VLOOKUP(B11,'1st Shift BFp'!$A$4:$BY$32,14,FALSE)),IF(VLOOKUP(B11,'2nd Shift BFp'!$A$4:$BY$32,14,FALSE)="","",VLOOKUP(B11,'2nd Shift BFp'!$A$4:$BY$32,14,FALSE)))</f>
        <v/>
      </c>
      <c r="R11" s="420" t="str">
        <f>IF(LEFT($A11,1)="M",VLOOKUP(B11,MWTh!$B$6:$BK$31,62,FALSE),VLOOKUP(B11,TF!$B$6:$BK$34,62,FALSE))</f>
        <v/>
      </c>
      <c r="S11" s="443"/>
      <c r="T11" s="415" t="str">
        <f t="shared" si="0"/>
        <v>80-L1</v>
      </c>
      <c r="U11" s="59" t="str">
        <f t="shared" si="1"/>
        <v>TAMLA-00052</v>
      </c>
      <c r="V11" s="59" t="str">
        <f t="shared" si="2"/>
        <v>GTS-120</v>
      </c>
      <c r="W11" s="59" t="str">
        <f t="shared" si="3"/>
        <v>5% - 7%</v>
      </c>
      <c r="X11" s="151" t="str">
        <f>VLOOKUP(T11,MWTh!$BL$6:$DU$31,12,FALSE)</f>
        <v/>
      </c>
      <c r="Y11" s="151" t="e">
        <f>VLOOKUP(T11,TF!$BL$6:$DU$34,24,FALSE)</f>
        <v>#N/A</v>
      </c>
      <c r="Z11" s="151" t="str">
        <f>VLOOKUP(T11,MWTh!$BL$6:$DU$31,36,FALSE)</f>
        <v/>
      </c>
      <c r="AA11" s="151" t="str">
        <f>VLOOKUP(T11,MWTh!$BL$6:$DU$31,48,FALSE)</f>
        <v/>
      </c>
      <c r="AB11" s="151" t="e">
        <f>VLOOKUP(T11,TF!$BL$6:$DU$34,60,FALSE)</f>
        <v>#N/A</v>
      </c>
      <c r="AC11" s="151"/>
      <c r="AD11" s="149"/>
      <c r="AE11" s="135">
        <f>IF(LEFT($A11,1)="M",VLOOKUP(T11,MWTh!$BL$6:$DU$31,61,FALSE),VLOOKUP(T11,TF!$BL$6:$DU$34,61,FALSE))</f>
        <v>0</v>
      </c>
      <c r="AF11" s="552" t="str">
        <f>IF(RIGHT($A11,1)="1",IF(VLOOKUP(T11,'1st Shift BFp'!$S$4:$AC$32,7,FALSE)="","",VLOOKUP(T11,'1st Shift BFp'!$S$4:$AC$32,7,FALSE)),IF(VLOOKUP(T11,'2nd Shift BFp'!$S$4:$AC$32,7,FALSE)="","",VLOOKUP(T11,'2nd Shift BFp'!$S$4:$AC$32,7,FALSE)))</f>
        <v/>
      </c>
      <c r="AG11" s="552" t="str">
        <f>IF(RIGHT($A11,1)="1",IF(VLOOKUP(T11,'1st Shift BFp'!$S$4:$AC$32,8,FALSE)="","",VLOOKUP(T11,'1st Shift BFp'!$S$4:$AC$32,8,FALSE)),IF(VLOOKUP(T11,'2nd Shift BFp'!$S$4:$AC$32,8,FALSE)="","",VLOOKUP(T11,'2nd Shift BFp'!$S$4:$AC$32,8,FALSE)))</f>
        <v/>
      </c>
      <c r="AH11" s="558" t="str">
        <f>IF(RIGHT($A11,1)="1",IF(VLOOKUP(T11,'1st Shift BFp'!$A$4:$BY$32,27,FALSE)="","",VLOOKUP(T11,'1st Shift BFp'!$A$4:$BY$32,27,FALSE)),IF(VLOOKUP(T11,'2nd Shift BFp'!$A$4:$BY$32,27,FALSE)="","",VLOOKUP(T11,'2nd Shift BFp'!$A$4:$BY$32,27,FALSE)))</f>
        <v/>
      </c>
      <c r="AI11" s="559" t="str">
        <f>IF(RIGHT($A11,1)="1",IF(VLOOKUP(T11,'1st Shift BFp'!$A$4:$BY$32,29,FALSE)="","",VLOOKUP(T11,'1st Shift BFp'!$A$4:$BY$32,29,FALSE)),IF(VLOOKUP(T11,'2nd Shift BFp'!$A$4:$BY$32,29,FALSE)="","",VLOOKUP(T11,'2nd Shift BFp'!$A$4:$BY$32,29,FALSE)))</f>
        <v/>
      </c>
      <c r="AJ11" s="420" t="str">
        <f>IF(LEFT($A11,1)="M",VLOOKUP(T11,MWTh!$BL$6:$DU$31,62,FALSE),VLOOKUP(T11,TF!$BL$6:$DU$34,62,FALSE))</f>
        <v/>
      </c>
      <c r="AK11" s="443"/>
      <c r="AL11" s="412" t="str">
        <f t="shared" si="4"/>
        <v>80-L1</v>
      </c>
      <c r="AM11" s="145" t="str">
        <f t="shared" si="5"/>
        <v>TAMLA-00052</v>
      </c>
      <c r="AN11" s="59" t="str">
        <f t="shared" si="6"/>
        <v>GTS-120</v>
      </c>
      <c r="AO11" s="59" t="str">
        <f t="shared" si="7"/>
        <v>5% - 7%</v>
      </c>
      <c r="AP11" s="151" t="str">
        <f>VLOOKUP(AL11,MWTh!$DV$6:$GE$31,12,FALSE)</f>
        <v/>
      </c>
      <c r="AQ11" s="151" t="e">
        <f>VLOOKUP(AL11,TF!$DV$6:$GE$34,24,FALSE)</f>
        <v>#N/A</v>
      </c>
      <c r="AR11" s="151" t="str">
        <f>VLOOKUP(AL11,MWTh!$DV$6:$GE$31,36,FALSE)</f>
        <v/>
      </c>
      <c r="AS11" s="151" t="str">
        <f>VLOOKUP(AL11,MWTh!$DV$6:$GE$31,48,FALSE)</f>
        <v/>
      </c>
      <c r="AT11" s="151" t="e">
        <f>VLOOKUP(AL11,TF!$DV$6:$GE$34,60,FALSE)</f>
        <v>#N/A</v>
      </c>
      <c r="AU11" s="151"/>
      <c r="AV11" s="157"/>
      <c r="AW11" s="135">
        <f>IF(LEFT($A11,1)="M",VLOOKUP(AL11,MWTh!$DV$6:$GE$31,61,FALSE),VLOOKUP(AL11,TF!$DV$6:$GE$34,61,FALSE))</f>
        <v>0</v>
      </c>
      <c r="AX11" s="552" t="str">
        <f>IF(RIGHT($A11,1)="1",IF(VLOOKUP(AL11,'1st Shift BFp'!$AH$4:$AR$32,7,FALSE)="","",VLOOKUP(AL11,'1st Shift BFp'!$AH$4:$AR$32,7,FALSE)),IF(VLOOKUP(AL11,'2nd Shift BFp'!$AH$4:$AR$32,7,FALSE)="","",VLOOKUP(AL11,'2nd Shift BFp'!$AH$4:$AR$32,7,FALSE)))</f>
        <v>SKIP</v>
      </c>
      <c r="AY11" s="552" t="str">
        <f>IF(RIGHT($A11,1)="1",IF(VLOOKUP(AL11,'1st Shift BFp'!$AH$4:$AR$32,8,FALSE)="","",VLOOKUP(AL11,'1st Shift BFp'!$AH$4:$AR$32,8,FALSE)),IF(VLOOKUP(AL11,'2nd Shift BFp'!$AH$4:$AR$32,8,FALSE)="","",VLOOKUP(AL11,'2nd Shift BFp'!$AH$4:$AR$32,8,FALSE)))</f>
        <v>SKIP</v>
      </c>
      <c r="AZ11" s="558" t="str">
        <f>IF(RIGHT($A11,1)="1",IF(VLOOKUP(AL11,'1st Shift BFp'!$A$4:$BY$32,42,FALSE)="","",VLOOKUP(AL11,'1st Shift BFp'!$A$4:$BY$32,42,FALSE)),IF(VLOOKUP(AL11,'2nd Shift BFp'!$A$4:$BY$32,42,FALSE)="","",VLOOKUP(AL11,'2nd Shift BFp'!$A$4:$BY$32,42,FALSE)))</f>
        <v/>
      </c>
      <c r="BA11" s="559" t="str">
        <f>IF(RIGHT($A11,1)="1",IF(VLOOKUP(AL11,'1st Shift BFp'!$A$4:$BY$32,44,FALSE)="","",VLOOKUP(AL11,'1st Shift BFp'!$A$4:$BY$32,44,FALSE)),IF(VLOOKUP(AL11,'2nd Shift BFp'!$A$4:$BY$32,44,FALSE)="","",VLOOKUP(AL11,'2nd Shift BFp'!$A$4:$BY$32,44,FALSE)))</f>
        <v/>
      </c>
      <c r="BB11" s="420" t="str">
        <f>IF(LEFT($A11,1)="M",VLOOKUP(AL11,MWTh!$DV$6:$GE$31,62,FALSE),VLOOKUP(AL11,TF!$DV$6:$GE$34,62,FALSE))</f>
        <v/>
      </c>
      <c r="BC11" s="418"/>
      <c r="BD11" s="156" t="str">
        <f t="shared" si="8"/>
        <v>80-L1</v>
      </c>
      <c r="BE11" s="145" t="str">
        <f t="shared" si="9"/>
        <v>TAMLA-00052</v>
      </c>
      <c r="BF11" s="59" t="str">
        <f t="shared" si="10"/>
        <v>GTS-120</v>
      </c>
      <c r="BG11" s="59" t="str">
        <f t="shared" si="11"/>
        <v>5% - 7%</v>
      </c>
      <c r="BH11" s="151" t="str">
        <f>VLOOKUP(BD11,MWTh!$GF$6:$IO$31,12,FALSE)</f>
        <v/>
      </c>
      <c r="BI11" s="151" t="e">
        <f>VLOOKUP(BD11,TF!$GF$6:$IO$34,24,FALSE)</f>
        <v>#N/A</v>
      </c>
      <c r="BJ11" s="151" t="str">
        <f>VLOOKUP(BD11,MWTh!$GF$6:$IO$31,36,FALSE)</f>
        <v/>
      </c>
      <c r="BK11" s="151" t="str">
        <f>VLOOKUP(BD11,MWTh!$GF$6:$IO$31,48,FALSE)</f>
        <v/>
      </c>
      <c r="BL11" s="151" t="e">
        <f>VLOOKUP(BD11,TF!$GF$6:$IO$34,60,FALSE)</f>
        <v>#N/A</v>
      </c>
      <c r="BM11" s="151"/>
      <c r="BN11" s="157"/>
      <c r="BO11" s="135">
        <f>IF(LEFT($A11,1)="M",VLOOKUP(BD11,MWTh!$GF$6:$IO$31,61,FALSE),VLOOKUP(BD11,TF!$GF$6:$IO$34,61,FALSE))</f>
        <v>0</v>
      </c>
      <c r="BP11" s="552" t="str">
        <f>IF(RIGHT($A11,1)="1",IF(VLOOKUP(BD11,'1st Shift BFp'!$AW$4:$BG$32,7,FALSE)="","",VLOOKUP(BD11,'1st Shift BFp'!$AW$4:$BG$32,7,FALSE)),IF(VLOOKUP(BD11,'2nd Shift BFp'!$AW$4:$BG$32,7,FALSE)="","",VLOOKUP(BD11,'2nd Shift BFp'!$AW$4:$BG$32,7,FALSE)))</f>
        <v/>
      </c>
      <c r="BQ11" s="552" t="str">
        <f>IF(RIGHT($A11,1)="1",IF(VLOOKUP(BD11,'1st Shift BFp'!$AW$4:$BG$32,8,FALSE)="","",VLOOKUP(BD11,'1st Shift BFp'!$AW$4:$BG$32,8,FALSE)),IF(VLOOKUP(BD11,'2nd Shift BFp'!$AW$4:$BG$32,8,FALSE)="","",VLOOKUP(BD11,'2nd Shift BFp'!$AW$4:$BG$32,8,FALSE)))</f>
        <v/>
      </c>
      <c r="BR11" s="558" t="str">
        <f>IF(RIGHT($A11,1)="1",IF(VLOOKUP(BD11,'1st Shift BFp'!$A$4:$BY$32,57,FALSE)="","",VLOOKUP(BD11,'1st Shift BFp'!$A$4:$BY$32,57,FALSE)),IF(VLOOKUP(BD11,'2nd Shift BFp'!$A$4:$BY$32,57,FALSE)="","",VLOOKUP(BD11,'2nd Shift BFp'!$A$4:$BY$32,57,FALSE)))</f>
        <v/>
      </c>
      <c r="BS11" s="559" t="str">
        <f>IF(RIGHT($A11,1)="1",IF(VLOOKUP(BD11,'1st Shift BFp'!$A$4:$BY$32,59,FALSE)="","",VLOOKUP(BD11,'1st Shift BFp'!$A$4:$BY$32,59,FALSE)),IF(VLOOKUP(BD11,'2nd Shift BFp'!$A$4:$BY$32,59,FALSE)="","",VLOOKUP(BD11,'2nd Shift BFp'!$A$4:$BY$32,59,FALSE)))</f>
        <v/>
      </c>
      <c r="BT11" s="60" t="str">
        <f>IF(LEFT($A11,1)="M",VLOOKUP(BD11,MWTh!$GF$6:$IO$31,62,FALSE),VLOOKUP(BD11,TF!$GF$6:$IO$34,62,FALSE))</f>
        <v/>
      </c>
      <c r="BU11" s="462"/>
      <c r="BV11" s="412" t="str">
        <f t="shared" si="12"/>
        <v>80-L1</v>
      </c>
      <c r="BW11" s="145" t="str">
        <f t="shared" si="13"/>
        <v>TAMLA-00052</v>
      </c>
      <c r="BX11" s="59" t="str">
        <f t="shared" si="14"/>
        <v>GTS-120</v>
      </c>
      <c r="BY11" s="59" t="str">
        <f t="shared" si="15"/>
        <v>5% - 7%</v>
      </c>
      <c r="BZ11" s="151" t="str">
        <f>VLOOKUP(BV11,MWTh!$IP$6:$KY$31,12,FALSE)</f>
        <v/>
      </c>
      <c r="CA11" s="151" t="e">
        <f>VLOOKUP(BV11,TF!$IP$6:$KY$34,24,FALSE)</f>
        <v>#N/A</v>
      </c>
      <c r="CB11" s="151" t="str">
        <f>VLOOKUP(BV11,MWTh!$IP$6:$KY$31,36,FALSE)</f>
        <v/>
      </c>
      <c r="CC11" s="151" t="str">
        <f>VLOOKUP(BV11,MWTh!$IP$6:$KY$31,48,FALSE)</f>
        <v/>
      </c>
      <c r="CD11" s="151" t="e">
        <f>VLOOKUP(BV11,TF!$IP$6:$KY$34,60,FALSE)</f>
        <v>#N/A</v>
      </c>
      <c r="CE11" s="151"/>
      <c r="CF11" s="157"/>
      <c r="CG11" s="135">
        <f>IF(LEFT($A11,1)="M",VLOOKUP(BV11,MWTh!$IP$6:$KY$31,61,FALSE),VLOOKUP(BV11,TF!$IP$6:$KY$34,61,FALSE))</f>
        <v>0</v>
      </c>
      <c r="CH11" s="552" t="str">
        <f>IF(RIGHT($A11,1)="1",IF(VLOOKUP(BV11,'1st Shift BFp'!$BL$4:$BV$32,7,FALSE)="","",VLOOKUP(BV11,'1st Shift BFp'!$BL$4:$BV$32,7,FALSE)),IF(VLOOKUP(BV11,'2nd Shift BFp'!$BL$4:$BV$32,7,FALSE)="","",VLOOKUP(BV11,'2nd Shift BFp'!$BL$4:$BV$32,7,FALSE)))</f>
        <v>SKIP</v>
      </c>
      <c r="CI11" s="552" t="str">
        <f>IF(RIGHT($A11,1)="1",IF(VLOOKUP(BV11,'1st Shift BFp'!$BL$4:$BV$32,8,FALSE)="","",VLOOKUP(BV11,'1st Shift BFp'!$BL$4:$BV$32,8,FALSE)),IF(VLOOKUP(BV11,'2nd Shift BFp'!$BL$4:$BV$32,8,FALSE)="","",VLOOKUP(BV11,'2nd Shift BFp'!$BL$4:$BV$32,8,FALSE)))</f>
        <v>SKIP</v>
      </c>
      <c r="CJ11" s="558" t="str">
        <f>IF(RIGHT($A11,1)="1",IF(VLOOKUP(BV11,'1st Shift BFp'!$A$4:$BY$32,72,FALSE)="","",VLOOKUP(BV11,'1st Shift BFp'!$A$4:$BY$32,72,FALSE)),IF(VLOOKUP(BV11,'2nd Shift BFp'!$A$4:$BY$32,72,FALSE)="","",VLOOKUP(BV11,'2nd Shift BFp'!$A$4:$BY$32,72,FALSE)))</f>
        <v/>
      </c>
      <c r="CK11" s="559" t="str">
        <f>IF(RIGHT($A11,1)="1",IF(VLOOKUP(BV11,'1st Shift BFp'!$A$4:$BY$32,74,FALSE)="","",VLOOKUP(BV11,'1st Shift BFp'!$A$4:$BY$32,74,FALSE)),IF(VLOOKUP(BV11,'2nd Shift BFp'!$A$4:$BY$32,74,FALSE)="","",VLOOKUP(BV11,'2nd Shift BFp'!$A$4:$BY$32,74,FALSE)))</f>
        <v/>
      </c>
      <c r="CL11" s="464" t="str">
        <f>IF(LEFT($A11,1)="M",VLOOKUP(BV11,MWTh!$IP$6:$KY$31,62,FALSE),VLOOKUP(BV11,TF!$IP$6:$KY$34,62,FALSE))</f>
        <v/>
      </c>
      <c r="CM11" s="418"/>
      <c r="CO11" s="135">
        <f t="shared" si="16"/>
        <v>0</v>
      </c>
    </row>
    <row r="12" spans="1:93">
      <c r="A12" s="1174" t="str">
        <f>VLOOKUP($B12,'OP Info'!$C$4:$Q$62,15,FALSE)</f>
        <v>MWTH-2</v>
      </c>
      <c r="B12" s="415" t="s">
        <v>59</v>
      </c>
      <c r="C12" s="1174" t="str">
        <f>VLOOKUP($B12,'OP Info'!$C$4:$Q$62,2,FALSE)</f>
        <v>TAMGR-00113</v>
      </c>
      <c r="D12" s="1174" t="str">
        <f>VLOOKUP($B12,'OP Info'!$C$4:$Q$62,4,FALSE)</f>
        <v>GTS-120</v>
      </c>
      <c r="E12" s="1174" t="str">
        <f>CONCATENATE(VLOOKUP($B12,'OP Info'!$C$4:$Q$62,5,FALSE),"% - ",VLOOKUP($B12,'OP Info'!$C$4:$Q$62,6,FALSE),"%")</f>
        <v>5% - 7%</v>
      </c>
      <c r="F12" s="151" t="str">
        <f>VLOOKUP(B12,MWTh!$B$6:$BK$31,12,FALSE)</f>
        <v/>
      </c>
      <c r="G12" s="151" t="e">
        <f>VLOOKUP(B12,TF!$B$6:$BK$34,24,FALSE)</f>
        <v>#N/A</v>
      </c>
      <c r="H12" s="151" t="str">
        <f>VLOOKUP(B12,MWTh!$B$6:$BK$31,36,FALSE)</f>
        <v/>
      </c>
      <c r="I12" s="151" t="str">
        <f>VLOOKUP(B12,MWTh!$B$6:$BK$31,48,FALSE)</f>
        <v/>
      </c>
      <c r="J12" s="151" t="e">
        <f>VLOOKUP(B12,TF!$B$6:$BK$34,60,FALSE)</f>
        <v>#N/A</v>
      </c>
      <c r="K12" s="151"/>
      <c r="L12" s="149"/>
      <c r="M12" s="135">
        <f>IF(LEFT($A12,1)="M",VLOOKUP(B12,MWTh!$B$6:$BK$31,61,FALSE),VLOOKUP(B12,TF!$B$6:$BK$34,61,FALSE))</f>
        <v>0</v>
      </c>
      <c r="N12" s="552" t="str">
        <f>IF(RIGHT($A12,1)="1",IF(VLOOKUP(B12,'1st Shift BFp'!$D$4:$N$32,7,FALSE)="","",VLOOKUP(B12,'1st Shift BFp'!$D$4:$N$32,7,FALSE)),IF(VLOOKUP(B12,'2nd Shift BFp'!$D$4:$N$32,7,FALSE)="","",VLOOKUP(B12,'2nd Shift BFp'!$D$4:$N$32,7,FALSE)))</f>
        <v>SKIP</v>
      </c>
      <c r="O12" s="552" t="str">
        <f>IF(RIGHT($A12,1)="1",IF(VLOOKUP(B12,'1st Shift BFp'!$D$4:$N$32,8,FALSE)="","",VLOOKUP(B12,'1st Shift BFp'!$D$4:$N$32,8,FALSE)),IF(VLOOKUP(B12,'2nd Shift BFp'!$D$4:$N$32,8,FALSE)="","",VLOOKUP(B12,'2nd Shift BFp'!$D$4:$N$32,8,FALSE)))</f>
        <v>SKIP</v>
      </c>
      <c r="P12" s="558" t="str">
        <f>IF(RIGHT($A12,1)="1",IF(VLOOKUP(B12,'1st Shift BFp'!$A$4:$BY$32,12,FALSE)="","",VLOOKUP(B12,'1st Shift BFp'!$A$4:$BY$32,12,FALSE)),IF(VLOOKUP(B12,'2nd Shift BFp'!$A$4:$BY$32,12,FALSE)="","",VLOOKUP(B12,'2nd Shift BFp'!$A$4:$BY$32,12,FALSE)))</f>
        <v/>
      </c>
      <c r="Q12" s="559" t="str">
        <f>IF(RIGHT($A12,1)="1",IF(VLOOKUP(B12,'1st Shift BFp'!$A$4:$BY$32,14,FALSE)="","",VLOOKUP(B12,'1st Shift BFp'!$A$4:$BY$32,14,FALSE)),IF(VLOOKUP(B12,'2nd Shift BFp'!$A$4:$BY$32,14,FALSE)="","",VLOOKUP(B12,'2nd Shift BFp'!$A$4:$BY$32,14,FALSE)))</f>
        <v/>
      </c>
      <c r="R12" s="420" t="str">
        <f>IF(LEFT($A12,1)="M",VLOOKUP(B12,MWTh!$B$6:$BK$31,62,FALSE),VLOOKUP(B12,TF!$B$6:$BK$34,62,FALSE))</f>
        <v/>
      </c>
      <c r="S12" s="444"/>
      <c r="T12" s="415" t="str">
        <f t="shared" si="0"/>
        <v>90-L1</v>
      </c>
      <c r="U12" s="59" t="str">
        <f t="shared" si="1"/>
        <v>TAMGR-00113</v>
      </c>
      <c r="V12" s="59" t="str">
        <f t="shared" si="2"/>
        <v>GTS-120</v>
      </c>
      <c r="W12" s="59" t="str">
        <f t="shared" si="3"/>
        <v>5% - 7%</v>
      </c>
      <c r="X12" s="151" t="str">
        <f>VLOOKUP(T12,MWTh!$BL$6:$DU$31,12,FALSE)</f>
        <v/>
      </c>
      <c r="Y12" s="151" t="e">
        <f>VLOOKUP(T12,TF!$BL$6:$DU$34,24,FALSE)</f>
        <v>#N/A</v>
      </c>
      <c r="Z12" s="151" t="str">
        <f>VLOOKUP(T12,MWTh!$BL$6:$DU$31,36,FALSE)</f>
        <v/>
      </c>
      <c r="AA12" s="151" t="str">
        <f>VLOOKUP(T12,MWTh!$BL$6:$DU$31,48,FALSE)</f>
        <v/>
      </c>
      <c r="AB12" s="151" t="e">
        <f>VLOOKUP(T12,TF!$BL$6:$DU$34,60,FALSE)</f>
        <v>#N/A</v>
      </c>
      <c r="AC12" s="151"/>
      <c r="AD12" s="149"/>
      <c r="AE12" s="135">
        <f>IF(LEFT($A12,1)="M",VLOOKUP(T12,MWTh!$BL$6:$DU$31,61,FALSE),VLOOKUP(T12,TF!$BL$6:$DU$34,61,FALSE))</f>
        <v>0</v>
      </c>
      <c r="AF12" s="552" t="str">
        <f>IF(RIGHT($A12,1)="1",IF(VLOOKUP(T12,'1st Shift BFp'!$S$4:$AC$32,7,FALSE)="","",VLOOKUP(T12,'1st Shift BFp'!$S$4:$AC$32,7,FALSE)),IF(VLOOKUP(T12,'2nd Shift BFp'!$S$4:$AC$32,7,FALSE)="","",VLOOKUP(T12,'2nd Shift BFp'!$S$4:$AC$32,7,FALSE)))</f>
        <v/>
      </c>
      <c r="AG12" s="552" t="str">
        <f>IF(RIGHT($A12,1)="1",IF(VLOOKUP(T12,'1st Shift BFp'!$S$4:$AC$32,8,FALSE)="","",VLOOKUP(T12,'1st Shift BFp'!$S$4:$AC$32,8,FALSE)),IF(VLOOKUP(T12,'2nd Shift BFp'!$S$4:$AC$32,8,FALSE)="","",VLOOKUP(T12,'2nd Shift BFp'!$S$4:$AC$32,8,FALSE)))</f>
        <v/>
      </c>
      <c r="AH12" s="558" t="str">
        <f>IF(RIGHT($A12,1)="1",IF(VLOOKUP(T12,'1st Shift BFp'!$A$4:$BY$32,27,FALSE)="","",VLOOKUP(T12,'1st Shift BFp'!$A$4:$BY$32,27,FALSE)),IF(VLOOKUP(T12,'2nd Shift BFp'!$A$4:$BY$32,27,FALSE)="","",VLOOKUP(T12,'2nd Shift BFp'!$A$4:$BY$32,27,FALSE)))</f>
        <v/>
      </c>
      <c r="AI12" s="559" t="str">
        <f>IF(RIGHT($A12,1)="1",IF(VLOOKUP(T12,'1st Shift BFp'!$A$4:$BY$32,29,FALSE)="","",VLOOKUP(T12,'1st Shift BFp'!$A$4:$BY$32,29,FALSE)),IF(VLOOKUP(T12,'2nd Shift BFp'!$A$4:$BY$32,29,FALSE)="","",VLOOKUP(T12,'2nd Shift BFp'!$A$4:$BY$32,29,FALSE)))</f>
        <v/>
      </c>
      <c r="AJ12" s="420" t="str">
        <f>IF(LEFT($A12,1)="M",VLOOKUP(T12,MWTh!$BL$6:$DU$31,62,FALSE),VLOOKUP(T12,TF!$BL$6:$DU$34,62,FALSE))</f>
        <v/>
      </c>
      <c r="AK12" s="444"/>
      <c r="AL12" s="415" t="str">
        <f t="shared" si="4"/>
        <v>90-L1</v>
      </c>
      <c r="AM12" s="58" t="str">
        <f t="shared" si="5"/>
        <v>TAMGR-00113</v>
      </c>
      <c r="AN12" s="59" t="str">
        <f t="shared" si="6"/>
        <v>GTS-120</v>
      </c>
      <c r="AO12" s="59" t="str">
        <f t="shared" si="7"/>
        <v>5% - 7%</v>
      </c>
      <c r="AP12" s="151" t="str">
        <f>VLOOKUP(AL12,MWTh!$DV$6:$GE$31,12,FALSE)</f>
        <v/>
      </c>
      <c r="AQ12" s="151" t="e">
        <f>VLOOKUP(AL12,TF!$DV$6:$GE$34,24,FALSE)</f>
        <v>#N/A</v>
      </c>
      <c r="AR12" s="151" t="str">
        <f>VLOOKUP(AL12,MWTh!$DV$6:$GE$31,36,FALSE)</f>
        <v/>
      </c>
      <c r="AS12" s="151" t="str">
        <f>VLOOKUP(AL12,MWTh!$DV$6:$GE$31,48,FALSE)</f>
        <v/>
      </c>
      <c r="AT12" s="151" t="e">
        <f>VLOOKUP(AL12,TF!$DV$6:$GE$34,60,FALSE)</f>
        <v>#N/A</v>
      </c>
      <c r="AU12" s="151"/>
      <c r="AV12" s="157"/>
      <c r="AW12" s="135">
        <f>IF(LEFT($A12,1)="M",VLOOKUP(AL12,MWTh!$DV$6:$GE$31,61,FALSE),VLOOKUP(AL12,TF!$DV$6:$GE$34,61,FALSE))</f>
        <v>0</v>
      </c>
      <c r="AX12" s="552" t="str">
        <f>IF(RIGHT($A12,1)="1",IF(VLOOKUP(AL12,'1st Shift BFp'!$AH$4:$AR$32,7,FALSE)="","",VLOOKUP(AL12,'1st Shift BFp'!$AH$4:$AR$32,7,FALSE)),IF(VLOOKUP(AL12,'2nd Shift BFp'!$AH$4:$AR$32,7,FALSE)="","",VLOOKUP(AL12,'2nd Shift BFp'!$AH$4:$AR$32,7,FALSE)))</f>
        <v>SKIP</v>
      </c>
      <c r="AY12" s="552" t="str">
        <f>IF(RIGHT($A12,1)="1",IF(VLOOKUP(AL12,'1st Shift BFp'!$AH$4:$AR$32,8,FALSE)="","",VLOOKUP(AL12,'1st Shift BFp'!$AH$4:$AR$32,8,FALSE)),IF(VLOOKUP(AL12,'2nd Shift BFp'!$AH$4:$AR$32,8,FALSE)="","",VLOOKUP(AL12,'2nd Shift BFp'!$AH$4:$AR$32,8,FALSE)))</f>
        <v>SKIP</v>
      </c>
      <c r="AZ12" s="558" t="str">
        <f>IF(RIGHT($A12,1)="1",IF(VLOOKUP(AL12,'1st Shift BFp'!$A$4:$BY$32,42,FALSE)="","",VLOOKUP(AL12,'1st Shift BFp'!$A$4:$BY$32,42,FALSE)),IF(VLOOKUP(AL12,'2nd Shift BFp'!$A$4:$BY$32,42,FALSE)="","",VLOOKUP(AL12,'2nd Shift BFp'!$A$4:$BY$32,42,FALSE)))</f>
        <v/>
      </c>
      <c r="BA12" s="559" t="str">
        <f>IF(RIGHT($A12,1)="1",IF(VLOOKUP(AL12,'1st Shift BFp'!$A$4:$BY$32,44,FALSE)="","",VLOOKUP(AL12,'1st Shift BFp'!$A$4:$BY$32,44,FALSE)),IF(VLOOKUP(AL12,'2nd Shift BFp'!$A$4:$BY$32,44,FALSE)="","",VLOOKUP(AL12,'2nd Shift BFp'!$A$4:$BY$32,44,FALSE)))</f>
        <v/>
      </c>
      <c r="BB12" s="420" t="str">
        <f>IF(LEFT($A12,1)="M",VLOOKUP(AL12,MWTh!$DV$6:$GE$31,62,FALSE),VLOOKUP(AL12,TF!$DV$6:$GE$34,62,FALSE))</f>
        <v/>
      </c>
      <c r="BC12" s="419"/>
      <c r="BD12" s="155" t="str">
        <f t="shared" si="8"/>
        <v>90-L1</v>
      </c>
      <c r="BE12" s="58" t="str">
        <f t="shared" si="9"/>
        <v>TAMGR-00113</v>
      </c>
      <c r="BF12" s="59" t="str">
        <f t="shared" si="10"/>
        <v>GTS-120</v>
      </c>
      <c r="BG12" s="59" t="str">
        <f t="shared" si="11"/>
        <v>5% - 7%</v>
      </c>
      <c r="BH12" s="151" t="str">
        <f>VLOOKUP(BD12,MWTh!$GF$6:$IO$31,12,FALSE)</f>
        <v/>
      </c>
      <c r="BI12" s="151" t="e">
        <f>VLOOKUP(BD12,TF!$GF$6:$IO$34,24,FALSE)</f>
        <v>#N/A</v>
      </c>
      <c r="BJ12" s="151" t="str">
        <f>VLOOKUP(BD12,MWTh!$GF$6:$IO$31,36,FALSE)</f>
        <v/>
      </c>
      <c r="BK12" s="151" t="str">
        <f>VLOOKUP(BD12,MWTh!$GF$6:$IO$31,48,FALSE)</f>
        <v/>
      </c>
      <c r="BL12" s="151" t="e">
        <f>VLOOKUP(BD12,TF!$GF$6:$IO$34,60,FALSE)</f>
        <v>#N/A</v>
      </c>
      <c r="BM12" s="151"/>
      <c r="BN12" s="157"/>
      <c r="BO12" s="135">
        <f>IF(LEFT($A12,1)="M",VLOOKUP(BD12,MWTh!$GF$6:$IO$31,61,FALSE),VLOOKUP(BD12,TF!$GF$6:$IO$34,61,FALSE))</f>
        <v>0</v>
      </c>
      <c r="BP12" s="552" t="str">
        <f>IF(RIGHT($A12,1)="1",IF(VLOOKUP(BD12,'1st Shift BFp'!$AW$4:$BG$32,7,FALSE)="","",VLOOKUP(BD12,'1st Shift BFp'!$AW$4:$BG$32,7,FALSE)),IF(VLOOKUP(BD12,'2nd Shift BFp'!$AW$4:$BG$32,7,FALSE)="","",VLOOKUP(BD12,'2nd Shift BFp'!$AW$4:$BG$32,7,FALSE)))</f>
        <v/>
      </c>
      <c r="BQ12" s="552" t="str">
        <f>IF(RIGHT($A12,1)="1",IF(VLOOKUP(BD12,'1st Shift BFp'!$AW$4:$BG$32,8,FALSE)="","",VLOOKUP(BD12,'1st Shift BFp'!$AW$4:$BG$32,8,FALSE)),IF(VLOOKUP(BD12,'2nd Shift BFp'!$AW$4:$BG$32,8,FALSE)="","",VLOOKUP(BD12,'2nd Shift BFp'!$AW$4:$BG$32,8,FALSE)))</f>
        <v/>
      </c>
      <c r="BR12" s="558" t="str">
        <f>IF(RIGHT($A12,1)="1",IF(VLOOKUP(BD12,'1st Shift BFp'!$A$4:$BY$32,57,FALSE)="","",VLOOKUP(BD12,'1st Shift BFp'!$A$4:$BY$32,57,FALSE)),IF(VLOOKUP(BD12,'2nd Shift BFp'!$A$4:$BY$32,57,FALSE)="","",VLOOKUP(BD12,'2nd Shift BFp'!$A$4:$BY$32,57,FALSE)))</f>
        <v/>
      </c>
      <c r="BS12" s="559" t="str">
        <f>IF(RIGHT($A12,1)="1",IF(VLOOKUP(BD12,'1st Shift BFp'!$A$4:$BY$32,59,FALSE)="","",VLOOKUP(BD12,'1st Shift BFp'!$A$4:$BY$32,59,FALSE)),IF(VLOOKUP(BD12,'2nd Shift BFp'!$A$4:$BY$32,59,FALSE)="","",VLOOKUP(BD12,'2nd Shift BFp'!$A$4:$BY$32,59,FALSE)))</f>
        <v/>
      </c>
      <c r="BT12" s="60" t="str">
        <f>IF(LEFT($A12,1)="M",VLOOKUP(BD12,MWTh!$GF$6:$IO$31,62,FALSE),VLOOKUP(BD12,TF!$GF$6:$IO$34,62,FALSE))</f>
        <v/>
      </c>
      <c r="BU12" s="463"/>
      <c r="BV12" s="415" t="str">
        <f t="shared" si="12"/>
        <v>90-L1</v>
      </c>
      <c r="BW12" s="58" t="str">
        <f t="shared" si="13"/>
        <v>TAMGR-00113</v>
      </c>
      <c r="BX12" s="59" t="str">
        <f t="shared" si="14"/>
        <v>GTS-120</v>
      </c>
      <c r="BY12" s="59" t="str">
        <f t="shared" si="15"/>
        <v>5% - 7%</v>
      </c>
      <c r="BZ12" s="151" t="str">
        <f>VLOOKUP(BV12,MWTh!$IP$6:$KY$31,12,FALSE)</f>
        <v/>
      </c>
      <c r="CA12" s="151" t="e">
        <f>VLOOKUP(BV12,TF!$IP$6:$KY$34,24,FALSE)</f>
        <v>#N/A</v>
      </c>
      <c r="CB12" s="151" t="str">
        <f>VLOOKUP(BV12,MWTh!$IP$6:$KY$31,36,FALSE)</f>
        <v/>
      </c>
      <c r="CC12" s="151" t="str">
        <f>VLOOKUP(BV12,MWTh!$IP$6:$KY$31,48,FALSE)</f>
        <v/>
      </c>
      <c r="CD12" s="151" t="e">
        <f>VLOOKUP(BV12,TF!$IP$6:$KY$34,60,FALSE)</f>
        <v>#N/A</v>
      </c>
      <c r="CE12" s="151"/>
      <c r="CF12" s="157"/>
      <c r="CG12" s="135">
        <f>IF(LEFT($A12,1)="M",VLOOKUP(BV12,MWTh!$IP$6:$KY$31,61,FALSE),VLOOKUP(BV12,TF!$IP$6:$KY$34,61,FALSE))</f>
        <v>0</v>
      </c>
      <c r="CH12" s="552" t="str">
        <f>IF(RIGHT($A12,1)="1",IF(VLOOKUP(BV12,'1st Shift BFp'!$BL$4:$BV$32,7,FALSE)="","",VLOOKUP(BV12,'1st Shift BFp'!$BL$4:$BV$32,7,FALSE)),IF(VLOOKUP(BV12,'2nd Shift BFp'!$BL$4:$BV$32,7,FALSE)="","",VLOOKUP(BV12,'2nd Shift BFp'!$BL$4:$BV$32,7,FALSE)))</f>
        <v>SKIP</v>
      </c>
      <c r="CI12" s="552" t="str">
        <f>IF(RIGHT($A12,1)="1",IF(VLOOKUP(BV12,'1st Shift BFp'!$BL$4:$BV$32,8,FALSE)="","",VLOOKUP(BV12,'1st Shift BFp'!$BL$4:$BV$32,8,FALSE)),IF(VLOOKUP(BV12,'2nd Shift BFp'!$BL$4:$BV$32,8,FALSE)="","",VLOOKUP(BV12,'2nd Shift BFp'!$BL$4:$BV$32,8,FALSE)))</f>
        <v>SKIP</v>
      </c>
      <c r="CJ12" s="558" t="str">
        <f>IF(RIGHT($A12,1)="1",IF(VLOOKUP(BV12,'1st Shift BFp'!$A$4:$BY$32,72,FALSE)="","",VLOOKUP(BV12,'1st Shift BFp'!$A$4:$BY$32,72,FALSE)),IF(VLOOKUP(BV12,'2nd Shift BFp'!$A$4:$BY$32,72,FALSE)="","",VLOOKUP(BV12,'2nd Shift BFp'!$A$4:$BY$32,72,FALSE)))</f>
        <v/>
      </c>
      <c r="CK12" s="559" t="str">
        <f>IF(RIGHT($A12,1)="1",IF(VLOOKUP(BV12,'1st Shift BFp'!$A$4:$BY$32,74,FALSE)="","",VLOOKUP(BV12,'1st Shift BFp'!$A$4:$BY$32,74,FALSE)),IF(VLOOKUP(BV12,'2nd Shift BFp'!$A$4:$BY$32,74,FALSE)="","",VLOOKUP(BV12,'2nd Shift BFp'!$A$4:$BY$32,74,FALSE)))</f>
        <v/>
      </c>
      <c r="CL12" s="464" t="str">
        <f>IF(LEFT($A12,1)="M",VLOOKUP(BV12,MWTh!$IP$6:$KY$31,62,FALSE),VLOOKUP(BV12,TF!$IP$6:$KY$34,62,FALSE))</f>
        <v/>
      </c>
      <c r="CM12" s="419"/>
      <c r="CO12" s="135">
        <f t="shared" si="16"/>
        <v>0</v>
      </c>
    </row>
    <row r="13" spans="1:93">
      <c r="A13" s="1174" t="str">
        <f>VLOOKUP($B13,'OP Info'!$C$4:$Q$62,15,FALSE)</f>
        <v>MWTH-2</v>
      </c>
      <c r="B13" s="415" t="s">
        <v>62</v>
      </c>
      <c r="C13" s="1174" t="str">
        <f>VLOOKUP($B13,'OP Info'!$C$4:$Q$62,2,FALSE)</f>
        <v>NAMSP-00282</v>
      </c>
      <c r="D13" s="1174" t="str">
        <f>VLOOKUP($B13,'OP Info'!$C$4:$Q$62,4,FALSE)</f>
        <v>GTS-120</v>
      </c>
      <c r="E13" s="1174" t="str">
        <f>CONCATENATE(VLOOKUP($B13,'OP Info'!$C$4:$Q$62,5,FALSE),"% - ",VLOOKUP($B13,'OP Info'!$C$4:$Q$62,6,FALSE),"%")</f>
        <v>7% - 9%</v>
      </c>
      <c r="F13" s="151" t="str">
        <f>VLOOKUP(B13,MWTh!$B$6:$BK$31,12,FALSE)</f>
        <v/>
      </c>
      <c r="G13" s="151" t="e">
        <f>VLOOKUP(B13,TF!$B$6:$BK$34,24,FALSE)</f>
        <v>#N/A</v>
      </c>
      <c r="H13" s="151" t="str">
        <f>VLOOKUP(B13,MWTh!$B$6:$BK$31,36,FALSE)</f>
        <v/>
      </c>
      <c r="I13" s="151" t="str">
        <f>VLOOKUP(B13,MWTh!$B$6:$BK$31,48,FALSE)</f>
        <v/>
      </c>
      <c r="J13" s="151" t="e">
        <f>VLOOKUP(B13,TF!$B$6:$BK$34,60,FALSE)</f>
        <v>#N/A</v>
      </c>
      <c r="K13" s="151"/>
      <c r="L13" s="149"/>
      <c r="M13" s="135">
        <f>IF(LEFT($A13,1)="M",VLOOKUP(B13,MWTh!$B$6:$BK$31,61,FALSE),VLOOKUP(B13,TF!$B$6:$BK$34,61,FALSE))</f>
        <v>0</v>
      </c>
      <c r="N13" s="552" t="str">
        <f>IF(RIGHT($A13,1)="1",IF(VLOOKUP(B13,'1st Shift BFp'!$D$4:$N$32,7,FALSE)="","",VLOOKUP(B13,'1st Shift BFp'!$D$4:$N$32,7,FALSE)),IF(VLOOKUP(B13,'2nd Shift BFp'!$D$4:$N$32,7,FALSE)="","",VLOOKUP(B13,'2nd Shift BFp'!$D$4:$N$32,7,FALSE)))</f>
        <v>SKIP</v>
      </c>
      <c r="O13" s="552" t="str">
        <f>IF(RIGHT($A13,1)="1",IF(VLOOKUP(B13,'1st Shift BFp'!$D$4:$N$32,8,FALSE)="","",VLOOKUP(B13,'1st Shift BFp'!$D$4:$N$32,8,FALSE)),IF(VLOOKUP(B13,'2nd Shift BFp'!$D$4:$N$32,8,FALSE)="","",VLOOKUP(B13,'2nd Shift BFp'!$D$4:$N$32,8,FALSE)))</f>
        <v>SKIP</v>
      </c>
      <c r="P13" s="558" t="str">
        <f>IF(RIGHT($A13,1)="1",IF(VLOOKUP(B13,'1st Shift BFp'!$A$4:$BY$32,12,FALSE)="","",VLOOKUP(B13,'1st Shift BFp'!$A$4:$BY$32,12,FALSE)),IF(VLOOKUP(B13,'2nd Shift BFp'!$A$4:$BY$32,12,FALSE)="","",VLOOKUP(B13,'2nd Shift BFp'!$A$4:$BY$32,12,FALSE)))</f>
        <v/>
      </c>
      <c r="Q13" s="559" t="str">
        <f>IF(RIGHT($A13,1)="1",IF(VLOOKUP(B13,'1st Shift BFp'!$A$4:$BY$32,14,FALSE)="","",VLOOKUP(B13,'1st Shift BFp'!$A$4:$BY$32,14,FALSE)),IF(VLOOKUP(B13,'2nd Shift BFp'!$A$4:$BY$32,14,FALSE)="","",VLOOKUP(B13,'2nd Shift BFp'!$A$4:$BY$32,14,FALSE)))</f>
        <v/>
      </c>
      <c r="R13" s="420" t="str">
        <f>IF(LEFT($A13,1)="M",VLOOKUP(B13,MWTh!$B$6:$BK$31,62,FALSE),VLOOKUP(B13,TF!$B$6:$BK$34,62,FALSE))</f>
        <v/>
      </c>
      <c r="S13" s="443"/>
      <c r="T13" s="415" t="str">
        <f t="shared" si="0"/>
        <v>100A-L1</v>
      </c>
      <c r="U13" s="59" t="str">
        <f t="shared" si="1"/>
        <v>NAMSP-00282</v>
      </c>
      <c r="V13" s="59" t="str">
        <f t="shared" si="2"/>
        <v>GTS-120</v>
      </c>
      <c r="W13" s="59" t="str">
        <f t="shared" si="3"/>
        <v>7% - 9%</v>
      </c>
      <c r="X13" s="151" t="str">
        <f>VLOOKUP(T13,MWTh!$BL$6:$DU$31,12,FALSE)</f>
        <v/>
      </c>
      <c r="Y13" s="151" t="e">
        <f>VLOOKUP(T13,TF!$BL$6:$DU$34,24,FALSE)</f>
        <v>#N/A</v>
      </c>
      <c r="Z13" s="151" t="str">
        <f>VLOOKUP(T13,MWTh!$BL$6:$DU$31,36,FALSE)</f>
        <v/>
      </c>
      <c r="AA13" s="151" t="str">
        <f>VLOOKUP(T13,MWTh!$BL$6:$DU$31,48,FALSE)</f>
        <v/>
      </c>
      <c r="AB13" s="151" t="e">
        <f>VLOOKUP(T13,TF!$BL$6:$DU$34,60,FALSE)</f>
        <v>#N/A</v>
      </c>
      <c r="AC13" s="151"/>
      <c r="AD13" s="149"/>
      <c r="AE13" s="135">
        <f>IF(LEFT($A13,1)="M",VLOOKUP(T13,MWTh!$BL$6:$DU$31,61,FALSE),VLOOKUP(T13,TF!$BL$6:$DU$34,61,FALSE))</f>
        <v>0</v>
      </c>
      <c r="AF13" s="552" t="str">
        <f>IF(RIGHT($A13,1)="1",IF(VLOOKUP(T13,'1st Shift BFp'!$S$4:$AC$32,7,FALSE)="","",VLOOKUP(T13,'1st Shift BFp'!$S$4:$AC$32,7,FALSE)),IF(VLOOKUP(T13,'2nd Shift BFp'!$S$4:$AC$32,7,FALSE)="","",VLOOKUP(T13,'2nd Shift BFp'!$S$4:$AC$32,7,FALSE)))</f>
        <v/>
      </c>
      <c r="AG13" s="552" t="str">
        <f>IF(RIGHT($A13,1)="1",IF(VLOOKUP(T13,'1st Shift BFp'!$S$4:$AC$32,8,FALSE)="","",VLOOKUP(T13,'1st Shift BFp'!$S$4:$AC$32,8,FALSE)),IF(VLOOKUP(T13,'2nd Shift BFp'!$S$4:$AC$32,8,FALSE)="","",VLOOKUP(T13,'2nd Shift BFp'!$S$4:$AC$32,8,FALSE)))</f>
        <v/>
      </c>
      <c r="AH13" s="558" t="str">
        <f>IF(RIGHT($A13,1)="1",IF(VLOOKUP(T13,'1st Shift BFp'!$A$4:$BY$32,27,FALSE)="","",VLOOKUP(T13,'1st Shift BFp'!$A$4:$BY$32,27,FALSE)),IF(VLOOKUP(T13,'2nd Shift BFp'!$A$4:$BY$32,27,FALSE)="","",VLOOKUP(T13,'2nd Shift BFp'!$A$4:$BY$32,27,FALSE)))</f>
        <v/>
      </c>
      <c r="AI13" s="559" t="str">
        <f>IF(RIGHT($A13,1)="1",IF(VLOOKUP(T13,'1st Shift BFp'!$A$4:$BY$32,29,FALSE)="","",VLOOKUP(T13,'1st Shift BFp'!$A$4:$BY$32,29,FALSE)),IF(VLOOKUP(T13,'2nd Shift BFp'!$A$4:$BY$32,29,FALSE)="","",VLOOKUP(T13,'2nd Shift BFp'!$A$4:$BY$32,29,FALSE)))</f>
        <v/>
      </c>
      <c r="AJ13" s="420" t="str">
        <f>IF(LEFT($A13,1)="M",VLOOKUP(T13,MWTh!$BL$6:$DU$31,62,FALSE),VLOOKUP(T13,TF!$BL$6:$DU$34,62,FALSE))</f>
        <v/>
      </c>
      <c r="AK13" s="443"/>
      <c r="AL13" s="415" t="str">
        <f t="shared" si="4"/>
        <v>100A-L1</v>
      </c>
      <c r="AM13" s="59" t="str">
        <f t="shared" si="5"/>
        <v>NAMSP-00282</v>
      </c>
      <c r="AN13" s="59" t="str">
        <f t="shared" si="6"/>
        <v>GTS-120</v>
      </c>
      <c r="AO13" s="59" t="str">
        <f t="shared" si="7"/>
        <v>7% - 9%</v>
      </c>
      <c r="AP13" s="151" t="str">
        <f>VLOOKUP(AL13,MWTh!$DV$6:$GE$31,12,FALSE)</f>
        <v/>
      </c>
      <c r="AQ13" s="151" t="e">
        <f>VLOOKUP(AL13,TF!$DV$6:$GE$34,24,FALSE)</f>
        <v>#N/A</v>
      </c>
      <c r="AR13" s="151" t="str">
        <f>VLOOKUP(AL13,MWTh!$DV$6:$GE$31,36,FALSE)</f>
        <v/>
      </c>
      <c r="AS13" s="151" t="str">
        <f>VLOOKUP(AL13,MWTh!$DV$6:$GE$31,48,FALSE)</f>
        <v/>
      </c>
      <c r="AT13" s="151" t="e">
        <f>VLOOKUP(AL13,TF!$DV$6:$GE$34,60,FALSE)</f>
        <v>#N/A</v>
      </c>
      <c r="AU13" s="151"/>
      <c r="AV13" s="157"/>
      <c r="AW13" s="135">
        <f>IF(LEFT($A13,1)="M",VLOOKUP(AL13,MWTh!$DV$6:$GE$31,61,FALSE),VLOOKUP(AL13,TF!$DV$6:$GE$34,61,FALSE))</f>
        <v>0</v>
      </c>
      <c r="AX13" s="552" t="str">
        <f>IF(RIGHT($A13,1)="1",IF(VLOOKUP(AL13,'1st Shift BFp'!$AH$4:$AR$32,7,FALSE)="","",VLOOKUP(AL13,'1st Shift BFp'!$AH$4:$AR$32,7,FALSE)),IF(VLOOKUP(AL13,'2nd Shift BFp'!$AH$4:$AR$32,7,FALSE)="","",VLOOKUP(AL13,'2nd Shift BFp'!$AH$4:$AR$32,7,FALSE)))</f>
        <v>SKIP</v>
      </c>
      <c r="AY13" s="552" t="str">
        <f>IF(RIGHT($A13,1)="1",IF(VLOOKUP(AL13,'1st Shift BFp'!$AH$4:$AR$32,8,FALSE)="","",VLOOKUP(AL13,'1st Shift BFp'!$AH$4:$AR$32,8,FALSE)),IF(VLOOKUP(AL13,'2nd Shift BFp'!$AH$4:$AR$32,8,FALSE)="","",VLOOKUP(AL13,'2nd Shift BFp'!$AH$4:$AR$32,8,FALSE)))</f>
        <v>SKIP</v>
      </c>
      <c r="AZ13" s="558" t="str">
        <f>IF(RIGHT($A13,1)="1",IF(VLOOKUP(AL13,'1st Shift BFp'!$A$4:$BY$32,42,FALSE)="","",VLOOKUP(AL13,'1st Shift BFp'!$A$4:$BY$32,42,FALSE)),IF(VLOOKUP(AL13,'2nd Shift BFp'!$A$4:$BY$32,42,FALSE)="","",VLOOKUP(AL13,'2nd Shift BFp'!$A$4:$BY$32,42,FALSE)))</f>
        <v/>
      </c>
      <c r="BA13" s="559" t="str">
        <f>IF(RIGHT($A13,1)="1",IF(VLOOKUP(AL13,'1st Shift BFp'!$A$4:$BY$32,44,FALSE)="","",VLOOKUP(AL13,'1st Shift BFp'!$A$4:$BY$32,44,FALSE)),IF(VLOOKUP(AL13,'2nd Shift BFp'!$A$4:$BY$32,44,FALSE)="","",VLOOKUP(AL13,'2nd Shift BFp'!$A$4:$BY$32,44,FALSE)))</f>
        <v/>
      </c>
      <c r="BB13" s="420" t="str">
        <f>IF(LEFT($A13,1)="M",VLOOKUP(AL13,MWTh!$DV$6:$GE$31,62,FALSE),VLOOKUP(AL13,TF!$DV$6:$GE$34,62,FALSE))</f>
        <v/>
      </c>
      <c r="BC13" s="418"/>
      <c r="BD13" s="155" t="str">
        <f t="shared" si="8"/>
        <v>100A-L1</v>
      </c>
      <c r="BE13" s="59" t="str">
        <f t="shared" si="9"/>
        <v>NAMSP-00282</v>
      </c>
      <c r="BF13" s="59" t="str">
        <f t="shared" si="10"/>
        <v>GTS-120</v>
      </c>
      <c r="BG13" s="59" t="str">
        <f t="shared" si="11"/>
        <v>7% - 9%</v>
      </c>
      <c r="BH13" s="151" t="str">
        <f>VLOOKUP(BD13,MWTh!$GF$6:$IO$31,12,FALSE)</f>
        <v/>
      </c>
      <c r="BI13" s="151" t="e">
        <f>VLOOKUP(BD13,TF!$GF$6:$IO$34,24,FALSE)</f>
        <v>#N/A</v>
      </c>
      <c r="BJ13" s="151" t="str">
        <f>VLOOKUP(BD13,MWTh!$GF$6:$IO$31,36,FALSE)</f>
        <v/>
      </c>
      <c r="BK13" s="151" t="str">
        <f>VLOOKUP(BD13,MWTh!$GF$6:$IO$31,48,FALSE)</f>
        <v/>
      </c>
      <c r="BL13" s="151" t="e">
        <f>VLOOKUP(BD13,TF!$GF$6:$IO$34,60,FALSE)</f>
        <v>#N/A</v>
      </c>
      <c r="BM13" s="151"/>
      <c r="BN13" s="157"/>
      <c r="BO13" s="135">
        <f>IF(LEFT($A13,1)="M",VLOOKUP(BD13,MWTh!$GF$6:$IO$31,61,FALSE),VLOOKUP(BD13,TF!$GF$6:$IO$34,61,FALSE))</f>
        <v>0</v>
      </c>
      <c r="BP13" s="552" t="str">
        <f>IF(RIGHT($A13,1)="1",IF(VLOOKUP(BD13,'1st Shift BFp'!$AW$4:$BG$32,7,FALSE)="","",VLOOKUP(BD13,'1st Shift BFp'!$AW$4:$BG$32,7,FALSE)),IF(VLOOKUP(BD13,'2nd Shift BFp'!$AW$4:$BG$32,7,FALSE)="","",VLOOKUP(BD13,'2nd Shift BFp'!$AW$4:$BG$32,7,FALSE)))</f>
        <v/>
      </c>
      <c r="BQ13" s="552" t="str">
        <f>IF(RIGHT($A13,1)="1",IF(VLOOKUP(BD13,'1st Shift BFp'!$AW$4:$BG$32,8,FALSE)="","",VLOOKUP(BD13,'1st Shift BFp'!$AW$4:$BG$32,8,FALSE)),IF(VLOOKUP(BD13,'2nd Shift BFp'!$AW$4:$BG$32,8,FALSE)="","",VLOOKUP(BD13,'2nd Shift BFp'!$AW$4:$BG$32,8,FALSE)))</f>
        <v/>
      </c>
      <c r="BR13" s="558" t="str">
        <f>IF(RIGHT($A13,1)="1",IF(VLOOKUP(BD13,'1st Shift BFp'!$A$4:$BY$32,57,FALSE)="","",VLOOKUP(BD13,'1st Shift BFp'!$A$4:$BY$32,57,FALSE)),IF(VLOOKUP(BD13,'2nd Shift BFp'!$A$4:$BY$32,57,FALSE)="","",VLOOKUP(BD13,'2nd Shift BFp'!$A$4:$BY$32,57,FALSE)))</f>
        <v/>
      </c>
      <c r="BS13" s="559" t="str">
        <f>IF(RIGHT($A13,1)="1",IF(VLOOKUP(BD13,'1st Shift BFp'!$A$4:$BY$32,59,FALSE)="","",VLOOKUP(BD13,'1st Shift BFp'!$A$4:$BY$32,59,FALSE)),IF(VLOOKUP(BD13,'2nd Shift BFp'!$A$4:$BY$32,59,FALSE)="","",VLOOKUP(BD13,'2nd Shift BFp'!$A$4:$BY$32,59,FALSE)))</f>
        <v/>
      </c>
      <c r="BT13" s="60" t="str">
        <f>IF(LEFT($A13,1)="M",VLOOKUP(BD13,MWTh!$GF$6:$IO$31,62,FALSE),VLOOKUP(BD13,TF!$GF$6:$IO$34,62,FALSE))</f>
        <v/>
      </c>
      <c r="BU13" s="462"/>
      <c r="BV13" s="415" t="str">
        <f t="shared" si="12"/>
        <v>100A-L1</v>
      </c>
      <c r="BW13" s="59" t="str">
        <f t="shared" si="13"/>
        <v>NAMSP-00282</v>
      </c>
      <c r="BX13" s="59" t="str">
        <f t="shared" si="14"/>
        <v>GTS-120</v>
      </c>
      <c r="BY13" s="59" t="str">
        <f t="shared" si="15"/>
        <v>7% - 9%</v>
      </c>
      <c r="BZ13" s="151" t="str">
        <f>VLOOKUP(BV13,MWTh!$IP$6:$KY$31,12,FALSE)</f>
        <v/>
      </c>
      <c r="CA13" s="151" t="e">
        <f>VLOOKUP(BV13,TF!$IP$6:$KY$34,24,FALSE)</f>
        <v>#N/A</v>
      </c>
      <c r="CB13" s="151" t="str">
        <f>VLOOKUP(BV13,MWTh!$IP$6:$KY$31,36,FALSE)</f>
        <v/>
      </c>
      <c r="CC13" s="151" t="str">
        <f>VLOOKUP(BV13,MWTh!$IP$6:$KY$31,48,FALSE)</f>
        <v/>
      </c>
      <c r="CD13" s="151" t="e">
        <f>VLOOKUP(BV13,TF!$IP$6:$KY$34,60,FALSE)</f>
        <v>#N/A</v>
      </c>
      <c r="CE13" s="151"/>
      <c r="CF13" s="157"/>
      <c r="CG13" s="135">
        <f>IF(LEFT($A13,1)="M",VLOOKUP(BV13,MWTh!$IP$6:$KY$31,61,FALSE),VLOOKUP(BV13,TF!$IP$6:$KY$34,61,FALSE))</f>
        <v>0</v>
      </c>
      <c r="CH13" s="552" t="str">
        <f>IF(RIGHT($A13,1)="1",IF(VLOOKUP(BV13,'1st Shift BFp'!$BL$4:$BV$32,7,FALSE)="","",VLOOKUP(BV13,'1st Shift BFp'!$BL$4:$BV$32,7,FALSE)),IF(VLOOKUP(BV13,'2nd Shift BFp'!$BL$4:$BV$32,7,FALSE)="","",VLOOKUP(BV13,'2nd Shift BFp'!$BL$4:$BV$32,7,FALSE)))</f>
        <v>SKIP</v>
      </c>
      <c r="CI13" s="552" t="str">
        <f>IF(RIGHT($A13,1)="1",IF(VLOOKUP(BV13,'1st Shift BFp'!$BL$4:$BV$32,8,FALSE)="","",VLOOKUP(BV13,'1st Shift BFp'!$BL$4:$BV$32,8,FALSE)),IF(VLOOKUP(BV13,'2nd Shift BFp'!$BL$4:$BV$32,8,FALSE)="","",VLOOKUP(BV13,'2nd Shift BFp'!$BL$4:$BV$32,8,FALSE)))</f>
        <v>SKIP</v>
      </c>
      <c r="CJ13" s="558" t="str">
        <f>IF(RIGHT($A13,1)="1",IF(VLOOKUP(BV13,'1st Shift BFp'!$A$4:$BY$32,72,FALSE)="","",VLOOKUP(BV13,'1st Shift BFp'!$A$4:$BY$32,72,FALSE)),IF(VLOOKUP(BV13,'2nd Shift BFp'!$A$4:$BY$32,72,FALSE)="","",VLOOKUP(BV13,'2nd Shift BFp'!$A$4:$BY$32,72,FALSE)))</f>
        <v/>
      </c>
      <c r="CK13" s="559" t="str">
        <f>IF(RIGHT($A13,1)="1",IF(VLOOKUP(BV13,'1st Shift BFp'!$A$4:$BY$32,74,FALSE)="","",VLOOKUP(BV13,'1st Shift BFp'!$A$4:$BY$32,74,FALSE)),IF(VLOOKUP(BV13,'2nd Shift BFp'!$A$4:$BY$32,74,FALSE)="","",VLOOKUP(BV13,'2nd Shift BFp'!$A$4:$BY$32,74,FALSE)))</f>
        <v/>
      </c>
      <c r="CL13" s="464" t="str">
        <f>IF(LEFT($A13,1)="M",VLOOKUP(BV13,MWTh!$IP$6:$KY$31,62,FALSE),VLOOKUP(BV13,TF!$IP$6:$KY$34,62,FALSE))</f>
        <v/>
      </c>
      <c r="CM13" s="418"/>
      <c r="CO13" s="135">
        <f t="shared" si="16"/>
        <v>0</v>
      </c>
    </row>
    <row r="14" spans="1:93">
      <c r="A14" s="1174" t="str">
        <f>VLOOKUP($B14,'OP Info'!$C$4:$Q$62,15,FALSE)</f>
        <v>MWTH-2</v>
      </c>
      <c r="B14" s="415" t="s">
        <v>65</v>
      </c>
      <c r="C14" s="1174" t="str">
        <f>VLOOKUP($B14,'OP Info'!$C$4:$Q$62,2,FALSE)</f>
        <v>NAMSP-00284</v>
      </c>
      <c r="D14" s="1174" t="str">
        <f>VLOOKUP($B14,'OP Info'!$C$4:$Q$62,4,FALSE)</f>
        <v>GTS-120</v>
      </c>
      <c r="E14" s="1174" t="str">
        <f>CONCATENATE(VLOOKUP($B14,'OP Info'!$C$4:$Q$62,5,FALSE),"% - ",VLOOKUP($B14,'OP Info'!$C$4:$Q$62,6,FALSE),"%")</f>
        <v>7% - 9%</v>
      </c>
      <c r="F14" s="151" t="str">
        <f>VLOOKUP(B14,MWTh!$B$6:$BK$31,12,FALSE)</f>
        <v/>
      </c>
      <c r="G14" s="151" t="e">
        <f>VLOOKUP(B14,TF!$B$6:$BK$34,24,FALSE)</f>
        <v>#N/A</v>
      </c>
      <c r="H14" s="151" t="str">
        <f>VLOOKUP(B14,MWTh!$B$6:$BK$31,36,FALSE)</f>
        <v/>
      </c>
      <c r="I14" s="151" t="str">
        <f>VLOOKUP(B14,MWTh!$B$6:$BK$31,48,FALSE)</f>
        <v/>
      </c>
      <c r="J14" s="151" t="e">
        <f>VLOOKUP(B14,TF!$B$6:$BK$34,60,FALSE)</f>
        <v>#N/A</v>
      </c>
      <c r="K14" s="151"/>
      <c r="L14" s="149"/>
      <c r="M14" s="135">
        <f>IF(LEFT($A14,1)="M",VLOOKUP(B14,MWTh!$B$6:$BK$31,61,FALSE),VLOOKUP(B14,TF!$B$6:$BK$34,61,FALSE))</f>
        <v>0</v>
      </c>
      <c r="N14" s="552" t="str">
        <f>IF(RIGHT($A14,1)="1",IF(VLOOKUP(B14,'1st Shift BFp'!$D$4:$N$32,7,FALSE)="","",VLOOKUP(B14,'1st Shift BFp'!$D$4:$N$32,7,FALSE)),IF(VLOOKUP(B14,'2nd Shift BFp'!$D$4:$N$32,7,FALSE)="","",VLOOKUP(B14,'2nd Shift BFp'!$D$4:$N$32,7,FALSE)))</f>
        <v>SKIP</v>
      </c>
      <c r="O14" s="552" t="str">
        <f>IF(RIGHT($A14,1)="1",IF(VLOOKUP(B14,'1st Shift BFp'!$D$4:$N$32,8,FALSE)="","",VLOOKUP(B14,'1st Shift BFp'!$D$4:$N$32,8,FALSE)),IF(VLOOKUP(B14,'2nd Shift BFp'!$D$4:$N$32,8,FALSE)="","",VLOOKUP(B14,'2nd Shift BFp'!$D$4:$N$32,8,FALSE)))</f>
        <v>SKIP</v>
      </c>
      <c r="P14" s="558" t="str">
        <f>IF(RIGHT($A14,1)="1",IF(VLOOKUP(B14,'1st Shift BFp'!$A$4:$BY$32,12,FALSE)="","",VLOOKUP(B14,'1st Shift BFp'!$A$4:$BY$32,12,FALSE)),IF(VLOOKUP(B14,'2nd Shift BFp'!$A$4:$BY$32,12,FALSE)="","",VLOOKUP(B14,'2nd Shift BFp'!$A$4:$BY$32,12,FALSE)))</f>
        <v/>
      </c>
      <c r="Q14" s="559" t="str">
        <f>IF(RIGHT($A14,1)="1",IF(VLOOKUP(B14,'1st Shift BFp'!$A$4:$BY$32,14,FALSE)="","",VLOOKUP(B14,'1st Shift BFp'!$A$4:$BY$32,14,FALSE)),IF(VLOOKUP(B14,'2nd Shift BFp'!$A$4:$BY$32,14,FALSE)="","",VLOOKUP(B14,'2nd Shift BFp'!$A$4:$BY$32,14,FALSE)))</f>
        <v/>
      </c>
      <c r="R14" s="420" t="str">
        <f>IF(LEFT($A14,1)="M",VLOOKUP(B14,MWTh!$B$6:$BK$31,62,FALSE),VLOOKUP(B14,TF!$B$6:$BK$34,62,FALSE))</f>
        <v/>
      </c>
      <c r="S14" s="443"/>
      <c r="T14" s="415" t="str">
        <f t="shared" si="0"/>
        <v>100B-L1</v>
      </c>
      <c r="U14" s="59" t="str">
        <f t="shared" si="1"/>
        <v>NAMSP-00284</v>
      </c>
      <c r="V14" s="59" t="str">
        <f t="shared" si="2"/>
        <v>GTS-120</v>
      </c>
      <c r="W14" s="59" t="str">
        <f t="shared" si="3"/>
        <v>7% - 9%</v>
      </c>
      <c r="X14" s="151" t="str">
        <f>VLOOKUP(T14,MWTh!$BL$6:$DU$31,12,FALSE)</f>
        <v/>
      </c>
      <c r="Y14" s="151" t="e">
        <f>VLOOKUP(T14,TF!$BL$6:$DU$34,24,FALSE)</f>
        <v>#N/A</v>
      </c>
      <c r="Z14" s="151" t="str">
        <f>VLOOKUP(T14,MWTh!$BL$6:$DU$31,36,FALSE)</f>
        <v/>
      </c>
      <c r="AA14" s="151" t="str">
        <f>VLOOKUP(T14,MWTh!$BL$6:$DU$31,48,FALSE)</f>
        <v/>
      </c>
      <c r="AB14" s="151" t="e">
        <f>VLOOKUP(T14,TF!$BL$6:$DU$34,60,FALSE)</f>
        <v>#N/A</v>
      </c>
      <c r="AC14" s="151"/>
      <c r="AD14" s="149"/>
      <c r="AE14" s="135">
        <f>IF(LEFT($A14,1)="M",VLOOKUP(T14,MWTh!$BL$6:$DU$31,61,FALSE),VLOOKUP(T14,TF!$BL$6:$DU$34,61,FALSE))</f>
        <v>0</v>
      </c>
      <c r="AF14" s="552" t="str">
        <f>IF(RIGHT($A14,1)="1",IF(VLOOKUP(T14,'1st Shift BFp'!$S$4:$AC$32,7,FALSE)="","",VLOOKUP(T14,'1st Shift BFp'!$S$4:$AC$32,7,FALSE)),IF(VLOOKUP(T14,'2nd Shift BFp'!$S$4:$AC$32,7,FALSE)="","",VLOOKUP(T14,'2nd Shift BFp'!$S$4:$AC$32,7,FALSE)))</f>
        <v/>
      </c>
      <c r="AG14" s="552" t="str">
        <f>IF(RIGHT($A14,1)="1",IF(VLOOKUP(T14,'1st Shift BFp'!$S$4:$AC$32,8,FALSE)="","",VLOOKUP(T14,'1st Shift BFp'!$S$4:$AC$32,8,FALSE)),IF(VLOOKUP(T14,'2nd Shift BFp'!$S$4:$AC$32,8,FALSE)="","",VLOOKUP(T14,'2nd Shift BFp'!$S$4:$AC$32,8,FALSE)))</f>
        <v/>
      </c>
      <c r="AH14" s="558" t="str">
        <f>IF(RIGHT($A14,1)="1",IF(VLOOKUP(T14,'1st Shift BFp'!$A$4:$BY$32,27,FALSE)="","",VLOOKUP(T14,'1st Shift BFp'!$A$4:$BY$32,27,FALSE)),IF(VLOOKUP(T14,'2nd Shift BFp'!$A$4:$BY$32,27,FALSE)="","",VLOOKUP(T14,'2nd Shift BFp'!$A$4:$BY$32,27,FALSE)))</f>
        <v/>
      </c>
      <c r="AI14" s="559" t="str">
        <f>IF(RIGHT($A14,1)="1",IF(VLOOKUP(T14,'1st Shift BFp'!$A$4:$BY$32,29,FALSE)="","",VLOOKUP(T14,'1st Shift BFp'!$A$4:$BY$32,29,FALSE)),IF(VLOOKUP(T14,'2nd Shift BFp'!$A$4:$BY$32,29,FALSE)="","",VLOOKUP(T14,'2nd Shift BFp'!$A$4:$BY$32,29,FALSE)))</f>
        <v/>
      </c>
      <c r="AJ14" s="420" t="str">
        <f>IF(LEFT($A14,1)="M",VLOOKUP(T14,MWTh!$BL$6:$DU$31,62,FALSE),VLOOKUP(T14,TF!$BL$6:$DU$34,62,FALSE))</f>
        <v/>
      </c>
      <c r="AK14" s="443"/>
      <c r="AL14" s="415" t="str">
        <f t="shared" si="4"/>
        <v>100B-L1</v>
      </c>
      <c r="AM14" s="59" t="str">
        <f t="shared" si="5"/>
        <v>NAMSP-00284</v>
      </c>
      <c r="AN14" s="59" t="str">
        <f t="shared" si="6"/>
        <v>GTS-120</v>
      </c>
      <c r="AO14" s="59" t="str">
        <f t="shared" si="7"/>
        <v>7% - 9%</v>
      </c>
      <c r="AP14" s="151" t="str">
        <f>VLOOKUP(AL14,MWTh!$DV$6:$GE$31,12,FALSE)</f>
        <v/>
      </c>
      <c r="AQ14" s="151" t="e">
        <f>VLOOKUP(AL14,TF!$DV$6:$GE$34,24,FALSE)</f>
        <v>#N/A</v>
      </c>
      <c r="AR14" s="151" t="str">
        <f>VLOOKUP(AL14,MWTh!$DV$6:$GE$31,36,FALSE)</f>
        <v/>
      </c>
      <c r="AS14" s="151" t="str">
        <f>VLOOKUP(AL14,MWTh!$DV$6:$GE$31,48,FALSE)</f>
        <v/>
      </c>
      <c r="AT14" s="151" t="e">
        <f>VLOOKUP(AL14,TF!$DV$6:$GE$34,60,FALSE)</f>
        <v>#N/A</v>
      </c>
      <c r="AU14" s="151"/>
      <c r="AV14" s="157"/>
      <c r="AW14" s="135">
        <f>IF(LEFT($A14,1)="M",VLOOKUP(AL14,MWTh!$DV$6:$GE$31,61,FALSE),VLOOKUP(AL14,TF!$DV$6:$GE$34,61,FALSE))</f>
        <v>0</v>
      </c>
      <c r="AX14" s="552" t="str">
        <f>IF(RIGHT($A14,1)="1",IF(VLOOKUP(AL14,'1st Shift BFp'!$AH$4:$AR$32,7,FALSE)="","",VLOOKUP(AL14,'1st Shift BFp'!$AH$4:$AR$32,7,FALSE)),IF(VLOOKUP(AL14,'2nd Shift BFp'!$AH$4:$AR$32,7,FALSE)="","",VLOOKUP(AL14,'2nd Shift BFp'!$AH$4:$AR$32,7,FALSE)))</f>
        <v>SKIP</v>
      </c>
      <c r="AY14" s="552" t="str">
        <f>IF(RIGHT($A14,1)="1",IF(VLOOKUP(AL14,'1st Shift BFp'!$AH$4:$AR$32,8,FALSE)="","",VLOOKUP(AL14,'1st Shift BFp'!$AH$4:$AR$32,8,FALSE)),IF(VLOOKUP(AL14,'2nd Shift BFp'!$AH$4:$AR$32,8,FALSE)="","",VLOOKUP(AL14,'2nd Shift BFp'!$AH$4:$AR$32,8,FALSE)))</f>
        <v>SKIP</v>
      </c>
      <c r="AZ14" s="558" t="str">
        <f>IF(RIGHT($A14,1)="1",IF(VLOOKUP(AL14,'1st Shift BFp'!$A$4:$BY$32,42,FALSE)="","",VLOOKUP(AL14,'1st Shift BFp'!$A$4:$BY$32,42,FALSE)),IF(VLOOKUP(AL14,'2nd Shift BFp'!$A$4:$BY$32,42,FALSE)="","",VLOOKUP(AL14,'2nd Shift BFp'!$A$4:$BY$32,42,FALSE)))</f>
        <v/>
      </c>
      <c r="BA14" s="559" t="str">
        <f>IF(RIGHT($A14,1)="1",IF(VLOOKUP(AL14,'1st Shift BFp'!$A$4:$BY$32,44,FALSE)="","",VLOOKUP(AL14,'1st Shift BFp'!$A$4:$BY$32,44,FALSE)),IF(VLOOKUP(AL14,'2nd Shift BFp'!$A$4:$BY$32,44,FALSE)="","",VLOOKUP(AL14,'2nd Shift BFp'!$A$4:$BY$32,44,FALSE)))</f>
        <v/>
      </c>
      <c r="BB14" s="420" t="str">
        <f>IF(LEFT($A14,1)="M",VLOOKUP(AL14,MWTh!$DV$6:$GE$31,62,FALSE),VLOOKUP(AL14,TF!$DV$6:$GE$34,62,FALSE))</f>
        <v/>
      </c>
      <c r="BC14" s="418"/>
      <c r="BD14" s="155" t="str">
        <f t="shared" si="8"/>
        <v>100B-L1</v>
      </c>
      <c r="BE14" s="59" t="str">
        <f t="shared" si="9"/>
        <v>NAMSP-00284</v>
      </c>
      <c r="BF14" s="59" t="str">
        <f t="shared" si="10"/>
        <v>GTS-120</v>
      </c>
      <c r="BG14" s="59" t="str">
        <f t="shared" si="11"/>
        <v>7% - 9%</v>
      </c>
      <c r="BH14" s="151" t="str">
        <f>VLOOKUP(BD14,MWTh!$GF$6:$IO$31,12,FALSE)</f>
        <v/>
      </c>
      <c r="BI14" s="151" t="e">
        <f>VLOOKUP(BD14,TF!$GF$6:$IO$34,24,FALSE)</f>
        <v>#N/A</v>
      </c>
      <c r="BJ14" s="151" t="str">
        <f>VLOOKUP(BD14,MWTh!$GF$6:$IO$31,36,FALSE)</f>
        <v/>
      </c>
      <c r="BK14" s="151" t="str">
        <f>VLOOKUP(BD14,MWTh!$GF$6:$IO$31,48,FALSE)</f>
        <v/>
      </c>
      <c r="BL14" s="151" t="e">
        <f>VLOOKUP(BD14,TF!$GF$6:$IO$34,60,FALSE)</f>
        <v>#N/A</v>
      </c>
      <c r="BM14" s="151"/>
      <c r="BN14" s="157"/>
      <c r="BO14" s="135">
        <f>IF(LEFT($A14,1)="M",VLOOKUP(BD14,MWTh!$GF$6:$IO$31,61,FALSE),VLOOKUP(BD14,TF!$GF$6:$IO$34,61,FALSE))</f>
        <v>0</v>
      </c>
      <c r="BP14" s="552" t="str">
        <f>IF(RIGHT($A14,1)="1",IF(VLOOKUP(BD14,'1st Shift BFp'!$AW$4:$BG$32,7,FALSE)="","",VLOOKUP(BD14,'1st Shift BFp'!$AW$4:$BG$32,7,FALSE)),IF(VLOOKUP(BD14,'2nd Shift BFp'!$AW$4:$BG$32,7,FALSE)="","",VLOOKUP(BD14,'2nd Shift BFp'!$AW$4:$BG$32,7,FALSE)))</f>
        <v/>
      </c>
      <c r="BQ14" s="552" t="str">
        <f>IF(RIGHT($A14,1)="1",IF(VLOOKUP(BD14,'1st Shift BFp'!$AW$4:$BG$32,8,FALSE)="","",VLOOKUP(BD14,'1st Shift BFp'!$AW$4:$BG$32,8,FALSE)),IF(VLOOKUP(BD14,'2nd Shift BFp'!$AW$4:$BG$32,8,FALSE)="","",VLOOKUP(BD14,'2nd Shift BFp'!$AW$4:$BG$32,8,FALSE)))</f>
        <v/>
      </c>
      <c r="BR14" s="558" t="str">
        <f>IF(RIGHT($A14,1)="1",IF(VLOOKUP(BD14,'1st Shift BFp'!$A$4:$BY$32,57,FALSE)="","",VLOOKUP(BD14,'1st Shift BFp'!$A$4:$BY$32,57,FALSE)),IF(VLOOKUP(BD14,'2nd Shift BFp'!$A$4:$BY$32,57,FALSE)="","",VLOOKUP(BD14,'2nd Shift BFp'!$A$4:$BY$32,57,FALSE)))</f>
        <v/>
      </c>
      <c r="BS14" s="559" t="str">
        <f>IF(RIGHT($A14,1)="1",IF(VLOOKUP(BD14,'1st Shift BFp'!$A$4:$BY$32,59,FALSE)="","",VLOOKUP(BD14,'1st Shift BFp'!$A$4:$BY$32,59,FALSE)),IF(VLOOKUP(BD14,'2nd Shift BFp'!$A$4:$BY$32,59,FALSE)="","",VLOOKUP(BD14,'2nd Shift BFp'!$A$4:$BY$32,59,FALSE)))</f>
        <v/>
      </c>
      <c r="BT14" s="60" t="str">
        <f>IF(LEFT($A14,1)="M",VLOOKUP(BD14,MWTh!$GF$6:$IO$31,62,FALSE),VLOOKUP(BD14,TF!$GF$6:$IO$34,62,FALSE))</f>
        <v/>
      </c>
      <c r="BU14" s="462"/>
      <c r="BV14" s="415" t="str">
        <f t="shared" si="12"/>
        <v>100B-L1</v>
      </c>
      <c r="BW14" s="59" t="str">
        <f t="shared" si="13"/>
        <v>NAMSP-00284</v>
      </c>
      <c r="BX14" s="59" t="str">
        <f t="shared" si="14"/>
        <v>GTS-120</v>
      </c>
      <c r="BY14" s="59" t="str">
        <f t="shared" si="15"/>
        <v>7% - 9%</v>
      </c>
      <c r="BZ14" s="151" t="str">
        <f>VLOOKUP(BV14,MWTh!$IP$6:$KY$31,12,FALSE)</f>
        <v/>
      </c>
      <c r="CA14" s="151" t="e">
        <f>VLOOKUP(BV14,TF!$IP$6:$KY$34,24,FALSE)</f>
        <v>#N/A</v>
      </c>
      <c r="CB14" s="151" t="str">
        <f>VLOOKUP(BV14,MWTh!$IP$6:$KY$31,36,FALSE)</f>
        <v/>
      </c>
      <c r="CC14" s="151" t="str">
        <f>VLOOKUP(BV14,MWTh!$IP$6:$KY$31,48,FALSE)</f>
        <v/>
      </c>
      <c r="CD14" s="151" t="e">
        <f>VLOOKUP(BV14,TF!$IP$6:$KY$34,60,FALSE)</f>
        <v>#N/A</v>
      </c>
      <c r="CE14" s="151"/>
      <c r="CF14" s="157"/>
      <c r="CG14" s="135">
        <f>IF(LEFT($A14,1)="M",VLOOKUP(BV14,MWTh!$IP$6:$KY$31,61,FALSE),VLOOKUP(BV14,TF!$IP$6:$KY$34,61,FALSE))</f>
        <v>0</v>
      </c>
      <c r="CH14" s="552" t="str">
        <f>IF(RIGHT($A14,1)="1",IF(VLOOKUP(BV14,'1st Shift BFp'!$BL$4:$BV$32,7,FALSE)="","",VLOOKUP(BV14,'1st Shift BFp'!$BL$4:$BV$32,7,FALSE)),IF(VLOOKUP(BV14,'2nd Shift BFp'!$BL$4:$BV$32,7,FALSE)="","",VLOOKUP(BV14,'2nd Shift BFp'!$BL$4:$BV$32,7,FALSE)))</f>
        <v>SKIP</v>
      </c>
      <c r="CI14" s="552" t="str">
        <f>IF(RIGHT($A14,1)="1",IF(VLOOKUP(BV14,'1st Shift BFp'!$BL$4:$BV$32,8,FALSE)="","",VLOOKUP(BV14,'1st Shift BFp'!$BL$4:$BV$32,8,FALSE)),IF(VLOOKUP(BV14,'2nd Shift BFp'!$BL$4:$BV$32,8,FALSE)="","",VLOOKUP(BV14,'2nd Shift BFp'!$BL$4:$BV$32,8,FALSE)))</f>
        <v>SKIP</v>
      </c>
      <c r="CJ14" s="558" t="str">
        <f>IF(RIGHT($A14,1)="1",IF(VLOOKUP(BV14,'1st Shift BFp'!$A$4:$BY$32,72,FALSE)="","",VLOOKUP(BV14,'1st Shift BFp'!$A$4:$BY$32,72,FALSE)),IF(VLOOKUP(BV14,'2nd Shift BFp'!$A$4:$BY$32,72,FALSE)="","",VLOOKUP(BV14,'2nd Shift BFp'!$A$4:$BY$32,72,FALSE)))</f>
        <v/>
      </c>
      <c r="CK14" s="559" t="str">
        <f>IF(RIGHT($A14,1)="1",IF(VLOOKUP(BV14,'1st Shift BFp'!$A$4:$BY$32,74,FALSE)="","",VLOOKUP(BV14,'1st Shift BFp'!$A$4:$BY$32,74,FALSE)),IF(VLOOKUP(BV14,'2nd Shift BFp'!$A$4:$BY$32,74,FALSE)="","",VLOOKUP(BV14,'2nd Shift BFp'!$A$4:$BY$32,74,FALSE)))</f>
        <v/>
      </c>
      <c r="CL14" s="464" t="str">
        <f>IF(LEFT($A14,1)="M",VLOOKUP(BV14,MWTh!$IP$6:$KY$31,62,FALSE),VLOOKUP(BV14,TF!$IP$6:$KY$34,62,FALSE))</f>
        <v/>
      </c>
      <c r="CM14" s="418"/>
      <c r="CO14" s="135">
        <f t="shared" si="16"/>
        <v>0</v>
      </c>
    </row>
    <row r="15" spans="1:93">
      <c r="A15" s="1174" t="str">
        <f>VLOOKUP($B15,'OP Info'!$C$4:$Q$62,15,FALSE)</f>
        <v>TF-2</v>
      </c>
      <c r="B15" s="415" t="s">
        <v>68</v>
      </c>
      <c r="C15" s="1174" t="str">
        <f>VLOOKUP($B15,'OP Info'!$C$4:$Q$62,2,FALSE)</f>
        <v>TAMCE-00010</v>
      </c>
      <c r="D15" s="1174" t="str">
        <f>VLOOKUP($B15,'OP Info'!$C$4:$Q$62,4,FALSE)</f>
        <v>GTS-120</v>
      </c>
      <c r="E15" s="1174" t="str">
        <f>CONCATENATE(VLOOKUP($B15,'OP Info'!$C$4:$Q$62,5,FALSE),"% - ",VLOOKUP($B15,'OP Info'!$C$4:$Q$62,6,FALSE),"%")</f>
        <v>5% - 7%</v>
      </c>
      <c r="F15" s="151" t="e">
        <f>VLOOKUP(B15,MWTh!$B$6:$BK$31,12,FALSE)</f>
        <v>#N/A</v>
      </c>
      <c r="G15" s="151" t="str">
        <f>VLOOKUP(B15,TF!$B$6:$BK$34,24,FALSE)</f>
        <v/>
      </c>
      <c r="H15" s="151" t="e">
        <f>VLOOKUP(B15,MWTh!$B$6:$BK$31,36,FALSE)</f>
        <v>#N/A</v>
      </c>
      <c r="I15" s="151" t="e">
        <f>VLOOKUP(B15,MWTh!$B$6:$BK$31,48,FALSE)</f>
        <v>#N/A</v>
      </c>
      <c r="J15" s="151" t="str">
        <f>VLOOKUP(B15,TF!$B$6:$BK$34,60,FALSE)</f>
        <v/>
      </c>
      <c r="K15" s="151"/>
      <c r="L15" s="149"/>
      <c r="M15" s="135">
        <f>IF(LEFT($A15,1)="M",VLOOKUP(B15,MWTh!$B$6:$BK$31,61,FALSE),VLOOKUP(B15,TF!$B$6:$BK$34,61,FALSE))</f>
        <v>0</v>
      </c>
      <c r="N15" s="552" t="str">
        <f>IF(RIGHT($A15,1)="1",IF(VLOOKUP(B15,'1st Shift BFp'!$D$4:$N$32,7,FALSE)="","",VLOOKUP(B15,'1st Shift BFp'!$D$4:$N$32,7,FALSE)),IF(VLOOKUP(B15,'2nd Shift BFp'!$D$4:$N$32,7,FALSE)="","",VLOOKUP(B15,'2nd Shift BFp'!$D$4:$N$32,7,FALSE)))</f>
        <v/>
      </c>
      <c r="O15" s="552" t="str">
        <f>IF(RIGHT($A15,1)="1",IF(VLOOKUP(B15,'1st Shift BFp'!$D$4:$N$32,8,FALSE)="","",VLOOKUP(B15,'1st Shift BFp'!$D$4:$N$32,8,FALSE)),IF(VLOOKUP(B15,'2nd Shift BFp'!$D$4:$N$32,8,FALSE)="","",VLOOKUP(B15,'2nd Shift BFp'!$D$4:$N$32,8,FALSE)))</f>
        <v/>
      </c>
      <c r="P15" s="558" t="str">
        <f>IF(RIGHT($A15,1)="1",IF(VLOOKUP(B15,'1st Shift BFp'!$A$4:$BY$32,12,FALSE)="","",VLOOKUP(B15,'1st Shift BFp'!$A$4:$BY$32,12,FALSE)),IF(VLOOKUP(B15,'2nd Shift BFp'!$A$4:$BY$32,12,FALSE)="","",VLOOKUP(B15,'2nd Shift BFp'!$A$4:$BY$32,12,FALSE)))</f>
        <v/>
      </c>
      <c r="Q15" s="559" t="str">
        <f>IF(RIGHT($A15,1)="1",IF(VLOOKUP(B15,'1st Shift BFp'!$A$4:$BY$32,14,FALSE)="","",VLOOKUP(B15,'1st Shift BFp'!$A$4:$BY$32,14,FALSE)),IF(VLOOKUP(B15,'2nd Shift BFp'!$A$4:$BY$32,14,FALSE)="","",VLOOKUP(B15,'2nd Shift BFp'!$A$4:$BY$32,14,FALSE)))</f>
        <v/>
      </c>
      <c r="R15" s="420" t="str">
        <f>IF(LEFT($A15,1)="M",VLOOKUP(B15,MWTh!$B$6:$BK$31,62,FALSE),VLOOKUP(B15,TF!$B$6:$BK$34,62,FALSE))</f>
        <v/>
      </c>
      <c r="S15" s="443"/>
      <c r="T15" s="415" t="str">
        <f t="shared" si="0"/>
        <v>10-L2</v>
      </c>
      <c r="U15" s="59" t="str">
        <f t="shared" si="1"/>
        <v>TAMCE-00010</v>
      </c>
      <c r="V15" s="59" t="str">
        <f t="shared" si="2"/>
        <v>GTS-120</v>
      </c>
      <c r="W15" s="59" t="str">
        <f t="shared" si="3"/>
        <v>5% - 7%</v>
      </c>
      <c r="X15" s="151" t="e">
        <f>VLOOKUP(T15,MWTh!$BL$6:$DU$31,12,FALSE)</f>
        <v>#N/A</v>
      </c>
      <c r="Y15" s="151" t="str">
        <f>VLOOKUP(T15,TF!$BL$6:$DU$34,24,FALSE)</f>
        <v/>
      </c>
      <c r="Z15" s="151" t="e">
        <f>VLOOKUP(T15,MWTh!$BL$6:$DU$31,36,FALSE)</f>
        <v>#N/A</v>
      </c>
      <c r="AA15" s="151" t="e">
        <f>VLOOKUP(T15,MWTh!$BL$6:$DU$31,48,FALSE)</f>
        <v>#N/A</v>
      </c>
      <c r="AB15" s="151" t="str">
        <f>VLOOKUP(T15,TF!$BL$6:$DU$34,60,FALSE)</f>
        <v/>
      </c>
      <c r="AC15" s="151"/>
      <c r="AD15" s="149"/>
      <c r="AE15" s="135">
        <f>IF(LEFT($A15,1)="M",VLOOKUP(T15,MWTh!$BL$6:$DU$31,61,FALSE),VLOOKUP(T15,TF!$BL$6:$DU$34,61,FALSE))</f>
        <v>0</v>
      </c>
      <c r="AF15" s="552" t="str">
        <f>IF(RIGHT($A15,1)="1",IF(VLOOKUP(T15,'1st Shift BFp'!$S$4:$AC$32,7,FALSE)="","",VLOOKUP(T15,'1st Shift BFp'!$S$4:$AC$32,7,FALSE)),IF(VLOOKUP(T15,'2nd Shift BFp'!$S$4:$AC$32,7,FALSE)="","",VLOOKUP(T15,'2nd Shift BFp'!$S$4:$AC$32,7,FALSE)))</f>
        <v>SKIP</v>
      </c>
      <c r="AG15" s="552" t="str">
        <f>IF(RIGHT($A15,1)="1",IF(VLOOKUP(T15,'1st Shift BFp'!$S$4:$AC$32,8,FALSE)="","",VLOOKUP(T15,'1st Shift BFp'!$S$4:$AC$32,8,FALSE)),IF(VLOOKUP(T15,'2nd Shift BFp'!$S$4:$AC$32,8,FALSE)="","",VLOOKUP(T15,'2nd Shift BFp'!$S$4:$AC$32,8,FALSE)))</f>
        <v>SKIP</v>
      </c>
      <c r="AH15" s="558" t="str">
        <f>IF(RIGHT($A15,1)="1",IF(VLOOKUP(T15,'1st Shift BFp'!$A$4:$BY$32,27,FALSE)="","",VLOOKUP(T15,'1st Shift BFp'!$A$4:$BY$32,27,FALSE)),IF(VLOOKUP(T15,'2nd Shift BFp'!$A$4:$BY$32,27,FALSE)="","",VLOOKUP(T15,'2nd Shift BFp'!$A$4:$BY$32,27,FALSE)))</f>
        <v/>
      </c>
      <c r="AI15" s="559" t="str">
        <f>IF(RIGHT($A15,1)="1",IF(VLOOKUP(T15,'1st Shift BFp'!$A$4:$BY$32,29,FALSE)="","",VLOOKUP(T15,'1st Shift BFp'!$A$4:$BY$32,29,FALSE)),IF(VLOOKUP(T15,'2nd Shift BFp'!$A$4:$BY$32,29,FALSE)="","",VLOOKUP(T15,'2nd Shift BFp'!$A$4:$BY$32,29,FALSE)))</f>
        <v/>
      </c>
      <c r="AJ15" s="420" t="str">
        <f>IF(LEFT($A15,1)="M",VLOOKUP(T15,MWTh!$BL$6:$DU$31,62,FALSE),VLOOKUP(T15,TF!$BL$6:$DU$34,62,FALSE))</f>
        <v/>
      </c>
      <c r="AK15" s="443"/>
      <c r="AL15" s="415" t="str">
        <f t="shared" si="4"/>
        <v>10-L2</v>
      </c>
      <c r="AM15" s="59" t="str">
        <f t="shared" si="5"/>
        <v>TAMCE-00010</v>
      </c>
      <c r="AN15" s="59" t="str">
        <f t="shared" si="6"/>
        <v>GTS-120</v>
      </c>
      <c r="AO15" s="59" t="str">
        <f t="shared" si="7"/>
        <v>5% - 7%</v>
      </c>
      <c r="AP15" s="151" t="e">
        <f>VLOOKUP(AL15,MWTh!$DV$6:$GE$31,12,FALSE)</f>
        <v>#N/A</v>
      </c>
      <c r="AQ15" s="151" t="str">
        <f>VLOOKUP(AL15,TF!$DV$6:$GE$34,24,FALSE)</f>
        <v/>
      </c>
      <c r="AR15" s="151" t="e">
        <f>VLOOKUP(AL15,MWTh!$DV$6:$GE$31,36,FALSE)</f>
        <v>#N/A</v>
      </c>
      <c r="AS15" s="151" t="e">
        <f>VLOOKUP(AL15,MWTh!$DV$6:$GE$31,48,FALSE)</f>
        <v>#N/A</v>
      </c>
      <c r="AT15" s="151" t="str">
        <f>VLOOKUP(AL15,TF!$DV$6:$GE$34,60,FALSE)</f>
        <v/>
      </c>
      <c r="AU15" s="151"/>
      <c r="AV15" s="157"/>
      <c r="AW15" s="135">
        <f>IF(LEFT($A15,1)="M",VLOOKUP(AL15,MWTh!$DV$6:$GE$31,61,FALSE),VLOOKUP(AL15,TF!$DV$6:$GE$34,61,FALSE))</f>
        <v>0</v>
      </c>
      <c r="AX15" s="552" t="str">
        <f>IF(RIGHT($A15,1)="1",IF(VLOOKUP(AL15,'1st Shift BFp'!$AH$4:$AR$32,7,FALSE)="","",VLOOKUP(AL15,'1st Shift BFp'!$AH$4:$AR$32,7,FALSE)),IF(VLOOKUP(AL15,'2nd Shift BFp'!$AH$4:$AR$32,7,FALSE)="","",VLOOKUP(AL15,'2nd Shift BFp'!$AH$4:$AR$32,7,FALSE)))</f>
        <v/>
      </c>
      <c r="AY15" s="552" t="str">
        <f>IF(RIGHT($A15,1)="1",IF(VLOOKUP(AL15,'1st Shift BFp'!$AH$4:$AR$32,8,FALSE)="","",VLOOKUP(AL15,'1st Shift BFp'!$AH$4:$AR$32,8,FALSE)),IF(VLOOKUP(AL15,'2nd Shift BFp'!$AH$4:$AR$32,8,FALSE)="","",VLOOKUP(AL15,'2nd Shift BFp'!$AH$4:$AR$32,8,FALSE)))</f>
        <v/>
      </c>
      <c r="AZ15" s="558" t="str">
        <f>IF(RIGHT($A15,1)="1",IF(VLOOKUP(AL15,'1st Shift BFp'!$A$4:$BY$32,42,FALSE)="","",VLOOKUP(AL15,'1st Shift BFp'!$A$4:$BY$32,42,FALSE)),IF(VLOOKUP(AL15,'2nd Shift BFp'!$A$4:$BY$32,42,FALSE)="","",VLOOKUP(AL15,'2nd Shift BFp'!$A$4:$BY$32,42,FALSE)))</f>
        <v/>
      </c>
      <c r="BA15" s="559" t="str">
        <f>IF(RIGHT($A15,1)="1",IF(VLOOKUP(AL15,'1st Shift BFp'!$A$4:$BY$32,44,FALSE)="","",VLOOKUP(AL15,'1st Shift BFp'!$A$4:$BY$32,44,FALSE)),IF(VLOOKUP(AL15,'2nd Shift BFp'!$A$4:$BY$32,44,FALSE)="","",VLOOKUP(AL15,'2nd Shift BFp'!$A$4:$BY$32,44,FALSE)))</f>
        <v/>
      </c>
      <c r="BB15" s="420" t="str">
        <f>IF(LEFT($A15,1)="M",VLOOKUP(AL15,MWTh!$DV$6:$GE$31,62,FALSE),VLOOKUP(AL15,TF!$DV$6:$GE$34,62,FALSE))</f>
        <v/>
      </c>
      <c r="BC15" s="418"/>
      <c r="BD15" s="155" t="str">
        <f t="shared" si="8"/>
        <v>10-L2</v>
      </c>
      <c r="BE15" s="59" t="str">
        <f t="shared" si="9"/>
        <v>TAMCE-00010</v>
      </c>
      <c r="BF15" s="59" t="str">
        <f t="shared" si="10"/>
        <v>GTS-120</v>
      </c>
      <c r="BG15" s="59" t="str">
        <f t="shared" si="11"/>
        <v>5% - 7%</v>
      </c>
      <c r="BH15" s="151" t="e">
        <f>VLOOKUP(BD15,MWTh!$GF$6:$IO$31,12,FALSE)</f>
        <v>#N/A</v>
      </c>
      <c r="BI15" s="151" t="str">
        <f>VLOOKUP(BD15,TF!$GF$6:$IO$34,24,FALSE)</f>
        <v/>
      </c>
      <c r="BJ15" s="151" t="e">
        <f>VLOOKUP(BD15,MWTh!$GF$6:$IO$31,36,FALSE)</f>
        <v>#N/A</v>
      </c>
      <c r="BK15" s="151" t="e">
        <f>VLOOKUP(BD15,MWTh!$GF$6:$IO$31,48,FALSE)</f>
        <v>#N/A</v>
      </c>
      <c r="BL15" s="151" t="str">
        <f>VLOOKUP(BD15,TF!$GF$6:$IO$34,60,FALSE)</f>
        <v/>
      </c>
      <c r="BM15" s="151"/>
      <c r="BN15" s="157"/>
      <c r="BO15" s="135">
        <f>IF(LEFT($A15,1)="M",VLOOKUP(BD15,MWTh!$GF$6:$IO$31,61,FALSE),VLOOKUP(BD15,TF!$GF$6:$IO$34,61,FALSE))</f>
        <v>0</v>
      </c>
      <c r="BP15" s="552" t="str">
        <f>IF(RIGHT($A15,1)="1",IF(VLOOKUP(BD15,'1st Shift BFp'!$AW$4:$BG$32,7,FALSE)="","",VLOOKUP(BD15,'1st Shift BFp'!$AW$4:$BG$32,7,FALSE)),IF(VLOOKUP(BD15,'2nd Shift BFp'!$AW$4:$BG$32,7,FALSE)="","",VLOOKUP(BD15,'2nd Shift BFp'!$AW$4:$BG$32,7,FALSE)))</f>
        <v>SKIP</v>
      </c>
      <c r="BQ15" s="552" t="str">
        <f>IF(RIGHT($A15,1)="1",IF(VLOOKUP(BD15,'1st Shift BFp'!$AW$4:$BG$32,8,FALSE)="","",VLOOKUP(BD15,'1st Shift BFp'!$AW$4:$BG$32,8,FALSE)),IF(VLOOKUP(BD15,'2nd Shift BFp'!$AW$4:$BG$32,8,FALSE)="","",VLOOKUP(BD15,'2nd Shift BFp'!$AW$4:$BG$32,8,FALSE)))</f>
        <v>SKIP</v>
      </c>
      <c r="BR15" s="558" t="str">
        <f>IF(RIGHT($A15,1)="1",IF(VLOOKUP(BD15,'1st Shift BFp'!$A$4:$BY$32,57,FALSE)="","",VLOOKUP(BD15,'1st Shift BFp'!$A$4:$BY$32,57,FALSE)),IF(VLOOKUP(BD15,'2nd Shift BFp'!$A$4:$BY$32,57,FALSE)="","",VLOOKUP(BD15,'2nd Shift BFp'!$A$4:$BY$32,57,FALSE)))</f>
        <v/>
      </c>
      <c r="BS15" s="559" t="str">
        <f>IF(RIGHT($A15,1)="1",IF(VLOOKUP(BD15,'1st Shift BFp'!$A$4:$BY$32,59,FALSE)="","",VLOOKUP(BD15,'1st Shift BFp'!$A$4:$BY$32,59,FALSE)),IF(VLOOKUP(BD15,'2nd Shift BFp'!$A$4:$BY$32,59,FALSE)="","",VLOOKUP(BD15,'2nd Shift BFp'!$A$4:$BY$32,59,FALSE)))</f>
        <v/>
      </c>
      <c r="BT15" s="60" t="str">
        <f>IF(LEFT($A15,1)="M",VLOOKUP(BD15,MWTh!$GF$6:$IO$31,62,FALSE),VLOOKUP(BD15,TF!$GF$6:$IO$34,62,FALSE))</f>
        <v/>
      </c>
      <c r="BU15" s="462"/>
      <c r="BV15" s="415" t="str">
        <f t="shared" si="12"/>
        <v>10-L2</v>
      </c>
      <c r="BW15" s="59" t="str">
        <f t="shared" si="13"/>
        <v>TAMCE-00010</v>
      </c>
      <c r="BX15" s="59" t="str">
        <f t="shared" si="14"/>
        <v>GTS-120</v>
      </c>
      <c r="BY15" s="59" t="str">
        <f t="shared" si="15"/>
        <v>5% - 7%</v>
      </c>
      <c r="BZ15" s="151" t="e">
        <f>VLOOKUP(BV15,MWTh!$IP$6:$KY$31,12,FALSE)</f>
        <v>#N/A</v>
      </c>
      <c r="CA15" s="151" t="str">
        <f>VLOOKUP(BV15,TF!$IP$6:$KY$34,24,FALSE)</f>
        <v/>
      </c>
      <c r="CB15" s="151" t="e">
        <f>VLOOKUP(BV15,MWTh!$IP$6:$KY$31,36,FALSE)</f>
        <v>#N/A</v>
      </c>
      <c r="CC15" s="151" t="e">
        <f>VLOOKUP(BV15,MWTh!$IP$6:$KY$31,48,FALSE)</f>
        <v>#N/A</v>
      </c>
      <c r="CD15" s="151" t="str">
        <f>VLOOKUP(BV15,TF!$IP$6:$KY$34,60,FALSE)</f>
        <v/>
      </c>
      <c r="CE15" s="151"/>
      <c r="CF15" s="157"/>
      <c r="CG15" s="135">
        <f>IF(LEFT($A15,1)="M",VLOOKUP(BV15,MWTh!$IP$6:$KY$31,61,FALSE),VLOOKUP(BV15,TF!$IP$6:$KY$34,61,FALSE))</f>
        <v>0</v>
      </c>
      <c r="CH15" s="552" t="str">
        <f>IF(RIGHT($A15,1)="1",IF(VLOOKUP(BV15,'1st Shift BFp'!$BL$4:$BV$32,7,FALSE)="","",VLOOKUP(BV15,'1st Shift BFp'!$BL$4:$BV$32,7,FALSE)),IF(VLOOKUP(BV15,'2nd Shift BFp'!$BL$4:$BV$32,7,FALSE)="","",VLOOKUP(BV15,'2nd Shift BFp'!$BL$4:$BV$32,7,FALSE)))</f>
        <v/>
      </c>
      <c r="CI15" s="552" t="str">
        <f>IF(RIGHT($A15,1)="1",IF(VLOOKUP(BV15,'1st Shift BFp'!$BL$4:$BV$32,8,FALSE)="","",VLOOKUP(BV15,'1st Shift BFp'!$BL$4:$BV$32,8,FALSE)),IF(VLOOKUP(BV15,'2nd Shift BFp'!$BL$4:$BV$32,8,FALSE)="","",VLOOKUP(BV15,'2nd Shift BFp'!$BL$4:$BV$32,8,FALSE)))</f>
        <v/>
      </c>
      <c r="CJ15" s="558" t="str">
        <f>IF(RIGHT($A15,1)="1",IF(VLOOKUP(BV15,'1st Shift BFp'!$A$4:$BY$32,72,FALSE)="","",VLOOKUP(BV15,'1st Shift BFp'!$A$4:$BY$32,72,FALSE)),IF(VLOOKUP(BV15,'2nd Shift BFp'!$A$4:$BY$32,72,FALSE)="","",VLOOKUP(BV15,'2nd Shift BFp'!$A$4:$BY$32,72,FALSE)))</f>
        <v/>
      </c>
      <c r="CK15" s="559" t="str">
        <f>IF(RIGHT($A15,1)="1",IF(VLOOKUP(BV15,'1st Shift BFp'!$A$4:$BY$32,74,FALSE)="","",VLOOKUP(BV15,'1st Shift BFp'!$A$4:$BY$32,74,FALSE)),IF(VLOOKUP(BV15,'2nd Shift BFp'!$A$4:$BY$32,74,FALSE)="","",VLOOKUP(BV15,'2nd Shift BFp'!$A$4:$BY$32,74,FALSE)))</f>
        <v/>
      </c>
      <c r="CL15" s="464" t="str">
        <f>IF(LEFT($A15,1)="M",VLOOKUP(BV15,MWTh!$IP$6:$KY$31,62,FALSE),VLOOKUP(BV15,TF!$IP$6:$KY$34,62,FALSE))</f>
        <v/>
      </c>
      <c r="CM15" s="418"/>
      <c r="CO15" s="135">
        <f t="shared" si="16"/>
        <v>0</v>
      </c>
    </row>
    <row r="16" spans="1:93">
      <c r="A16" s="1174" t="str">
        <f>VLOOKUP($B16,'OP Info'!$C$4:$Q$62,15,FALSE)</f>
        <v>TF-2</v>
      </c>
      <c r="B16" s="415" t="s">
        <v>71</v>
      </c>
      <c r="C16" s="1174" t="str">
        <f>VLOOKUP($B16,'OP Info'!$C$4:$Q$62,2,FALSE)</f>
        <v>TAMLA-00048</v>
      </c>
      <c r="D16" s="1174" t="str">
        <f>VLOOKUP($B16,'OP Info'!$C$4:$Q$62,4,FALSE)</f>
        <v>GTS-120</v>
      </c>
      <c r="E16" s="1174" t="str">
        <f>CONCATENATE(VLOOKUP($B16,'OP Info'!$C$4:$Q$62,5,FALSE),"% - ",VLOOKUP($B16,'OP Info'!$C$4:$Q$62,6,FALSE),"%")</f>
        <v>5% - 7%</v>
      </c>
      <c r="F16" s="151" t="e">
        <f>VLOOKUP(B16,MWTh!$B$6:$BK$31,12,FALSE)</f>
        <v>#N/A</v>
      </c>
      <c r="G16" s="151" t="str">
        <f>VLOOKUP(B16,TF!$B$6:$BK$34,24,FALSE)</f>
        <v/>
      </c>
      <c r="H16" s="151" t="e">
        <f>VLOOKUP(B16,MWTh!$B$6:$BK$31,36,FALSE)</f>
        <v>#N/A</v>
      </c>
      <c r="I16" s="151" t="e">
        <f>VLOOKUP(B16,MWTh!$B$6:$BK$31,48,FALSE)</f>
        <v>#N/A</v>
      </c>
      <c r="J16" s="151" t="str">
        <f>VLOOKUP(B16,TF!$B$6:$BK$34,60,FALSE)</f>
        <v/>
      </c>
      <c r="K16" s="151"/>
      <c r="L16" s="149"/>
      <c r="M16" s="135">
        <f>IF(LEFT($A16,1)="M",VLOOKUP(B16,MWTh!$B$6:$BK$31,61,FALSE),VLOOKUP(B16,TF!$B$6:$BK$34,61,FALSE))</f>
        <v>0</v>
      </c>
      <c r="N16" s="552" t="str">
        <f>IF(RIGHT($A16,1)="1",IF(VLOOKUP(B16,'1st Shift BFp'!$D$4:$N$32,7,FALSE)="","",VLOOKUP(B16,'1st Shift BFp'!$D$4:$N$32,7,FALSE)),IF(VLOOKUP(B16,'2nd Shift BFp'!$D$4:$N$32,7,FALSE)="","",VLOOKUP(B16,'2nd Shift BFp'!$D$4:$N$32,7,FALSE)))</f>
        <v/>
      </c>
      <c r="O16" s="552" t="str">
        <f>IF(RIGHT($A16,1)="1",IF(VLOOKUP(B16,'1st Shift BFp'!$D$4:$N$32,8,FALSE)="","",VLOOKUP(B16,'1st Shift BFp'!$D$4:$N$32,8,FALSE)),IF(VLOOKUP(B16,'2nd Shift BFp'!$D$4:$N$32,8,FALSE)="","",VLOOKUP(B16,'2nd Shift BFp'!$D$4:$N$32,8,FALSE)))</f>
        <v/>
      </c>
      <c r="P16" s="558" t="str">
        <f>IF(RIGHT($A16,1)="1",IF(VLOOKUP(B16,'1st Shift BFp'!$A$4:$BY$32,12,FALSE)="","",VLOOKUP(B16,'1st Shift BFp'!$A$4:$BY$32,12,FALSE)),IF(VLOOKUP(B16,'2nd Shift BFp'!$A$4:$BY$32,12,FALSE)="","",VLOOKUP(B16,'2nd Shift BFp'!$A$4:$BY$32,12,FALSE)))</f>
        <v/>
      </c>
      <c r="Q16" s="559" t="str">
        <f>IF(RIGHT($A16,1)="1",IF(VLOOKUP(B16,'1st Shift BFp'!$A$4:$BY$32,14,FALSE)="","",VLOOKUP(B16,'1st Shift BFp'!$A$4:$BY$32,14,FALSE)),IF(VLOOKUP(B16,'2nd Shift BFp'!$A$4:$BY$32,14,FALSE)="","",VLOOKUP(B16,'2nd Shift BFp'!$A$4:$BY$32,14,FALSE)))</f>
        <v/>
      </c>
      <c r="R16" s="420" t="str">
        <f>IF(LEFT($A16,1)="M",VLOOKUP(B16,MWTh!$B$6:$BK$31,62,FALSE),VLOOKUP(B16,TF!$B$6:$BK$34,62,FALSE))</f>
        <v/>
      </c>
      <c r="S16" s="443"/>
      <c r="T16" s="415" t="str">
        <f t="shared" si="0"/>
        <v>20-L2</v>
      </c>
      <c r="U16" s="59" t="str">
        <f t="shared" si="1"/>
        <v>TAMLA-00048</v>
      </c>
      <c r="V16" s="59" t="str">
        <f t="shared" si="2"/>
        <v>GTS-120</v>
      </c>
      <c r="W16" s="59" t="str">
        <f t="shared" si="3"/>
        <v>5% - 7%</v>
      </c>
      <c r="X16" s="151" t="e">
        <f>VLOOKUP(T16,MWTh!$BL$6:$DU$31,12,FALSE)</f>
        <v>#N/A</v>
      </c>
      <c r="Y16" s="151" t="str">
        <f>VLOOKUP(T16,TF!$BL$6:$DU$34,24,FALSE)</f>
        <v/>
      </c>
      <c r="Z16" s="151" t="e">
        <f>VLOOKUP(T16,MWTh!$BL$6:$DU$31,36,FALSE)</f>
        <v>#N/A</v>
      </c>
      <c r="AA16" s="151" t="e">
        <f>VLOOKUP(T16,MWTh!$BL$6:$DU$31,48,FALSE)</f>
        <v>#N/A</v>
      </c>
      <c r="AB16" s="151" t="str">
        <f>VLOOKUP(T16,TF!$BL$6:$DU$34,60,FALSE)</f>
        <v/>
      </c>
      <c r="AC16" s="151"/>
      <c r="AD16" s="149"/>
      <c r="AE16" s="135">
        <f>IF(LEFT($A16,1)="M",VLOOKUP(T16,MWTh!$BL$6:$DU$31,61,FALSE),VLOOKUP(T16,TF!$BL$6:$DU$34,61,FALSE))</f>
        <v>0</v>
      </c>
      <c r="AF16" s="552" t="str">
        <f>IF(RIGHT($A16,1)="1",IF(VLOOKUP(T16,'1st Shift BFp'!$S$4:$AC$32,7,FALSE)="","",VLOOKUP(T16,'1st Shift BFp'!$S$4:$AC$32,7,FALSE)),IF(VLOOKUP(T16,'2nd Shift BFp'!$S$4:$AC$32,7,FALSE)="","",VLOOKUP(T16,'2nd Shift BFp'!$S$4:$AC$32,7,FALSE)))</f>
        <v>SKIP</v>
      </c>
      <c r="AG16" s="552" t="str">
        <f>IF(RIGHT($A16,1)="1",IF(VLOOKUP(T16,'1st Shift BFp'!$S$4:$AC$32,8,FALSE)="","",VLOOKUP(T16,'1st Shift BFp'!$S$4:$AC$32,8,FALSE)),IF(VLOOKUP(T16,'2nd Shift BFp'!$S$4:$AC$32,8,FALSE)="","",VLOOKUP(T16,'2nd Shift BFp'!$S$4:$AC$32,8,FALSE)))</f>
        <v>SKIP</v>
      </c>
      <c r="AH16" s="558" t="str">
        <f>IF(RIGHT($A16,1)="1",IF(VLOOKUP(T16,'1st Shift BFp'!$A$4:$BY$32,27,FALSE)="","",VLOOKUP(T16,'1st Shift BFp'!$A$4:$BY$32,27,FALSE)),IF(VLOOKUP(T16,'2nd Shift BFp'!$A$4:$BY$32,27,FALSE)="","",VLOOKUP(T16,'2nd Shift BFp'!$A$4:$BY$32,27,FALSE)))</f>
        <v/>
      </c>
      <c r="AI16" s="559" t="str">
        <f>IF(RIGHT($A16,1)="1",IF(VLOOKUP(T16,'1st Shift BFp'!$A$4:$BY$32,29,FALSE)="","",VLOOKUP(T16,'1st Shift BFp'!$A$4:$BY$32,29,FALSE)),IF(VLOOKUP(T16,'2nd Shift BFp'!$A$4:$BY$32,29,FALSE)="","",VLOOKUP(T16,'2nd Shift BFp'!$A$4:$BY$32,29,FALSE)))</f>
        <v/>
      </c>
      <c r="AJ16" s="420" t="str">
        <f>IF(LEFT($A16,1)="M",VLOOKUP(T16,MWTh!$BL$6:$DU$31,62,FALSE),VLOOKUP(T16,TF!$BL$6:$DU$34,62,FALSE))</f>
        <v/>
      </c>
      <c r="AK16" s="443"/>
      <c r="AL16" s="415" t="str">
        <f t="shared" si="4"/>
        <v>20-L2</v>
      </c>
      <c r="AM16" s="59" t="str">
        <f t="shared" si="5"/>
        <v>TAMLA-00048</v>
      </c>
      <c r="AN16" s="59" t="str">
        <f t="shared" si="6"/>
        <v>GTS-120</v>
      </c>
      <c r="AO16" s="59" t="str">
        <f t="shared" si="7"/>
        <v>5% - 7%</v>
      </c>
      <c r="AP16" s="151" t="e">
        <f>VLOOKUP(AL16,MWTh!$DV$6:$GE$31,12,FALSE)</f>
        <v>#N/A</v>
      </c>
      <c r="AQ16" s="151" t="str">
        <f>VLOOKUP(AL16,TF!$DV$6:$GE$34,24,FALSE)</f>
        <v/>
      </c>
      <c r="AR16" s="151" t="e">
        <f>VLOOKUP(AL16,MWTh!$DV$6:$GE$31,36,FALSE)</f>
        <v>#N/A</v>
      </c>
      <c r="AS16" s="151" t="e">
        <f>VLOOKUP(AL16,MWTh!$DV$6:$GE$31,48,FALSE)</f>
        <v>#N/A</v>
      </c>
      <c r="AT16" s="151" t="str">
        <f>VLOOKUP(AL16,TF!$DV$6:$GE$34,60,FALSE)</f>
        <v/>
      </c>
      <c r="AU16" s="151"/>
      <c r="AV16" s="157"/>
      <c r="AW16" s="135">
        <f>IF(LEFT($A16,1)="M",VLOOKUP(AL16,MWTh!$DV$6:$GE$31,61,FALSE),VLOOKUP(AL16,TF!$DV$6:$GE$34,61,FALSE))</f>
        <v>0</v>
      </c>
      <c r="AX16" s="552" t="str">
        <f>IF(RIGHT($A16,1)="1",IF(VLOOKUP(AL16,'1st Shift BFp'!$AH$4:$AR$32,7,FALSE)="","",VLOOKUP(AL16,'1st Shift BFp'!$AH$4:$AR$32,7,FALSE)),IF(VLOOKUP(AL16,'2nd Shift BFp'!$AH$4:$AR$32,7,FALSE)="","",VLOOKUP(AL16,'2nd Shift BFp'!$AH$4:$AR$32,7,FALSE)))</f>
        <v/>
      </c>
      <c r="AY16" s="552" t="str">
        <f>IF(RIGHT($A16,1)="1",IF(VLOOKUP(AL16,'1st Shift BFp'!$AH$4:$AR$32,8,FALSE)="","",VLOOKUP(AL16,'1st Shift BFp'!$AH$4:$AR$32,8,FALSE)),IF(VLOOKUP(AL16,'2nd Shift BFp'!$AH$4:$AR$32,8,FALSE)="","",VLOOKUP(AL16,'2nd Shift BFp'!$AH$4:$AR$32,8,FALSE)))</f>
        <v/>
      </c>
      <c r="AZ16" s="558" t="str">
        <f>IF(RIGHT($A16,1)="1",IF(VLOOKUP(AL16,'1st Shift BFp'!$A$4:$BY$32,42,FALSE)="","",VLOOKUP(AL16,'1st Shift BFp'!$A$4:$BY$32,42,FALSE)),IF(VLOOKUP(AL16,'2nd Shift BFp'!$A$4:$BY$32,42,FALSE)="","",VLOOKUP(AL16,'2nd Shift BFp'!$A$4:$BY$32,42,FALSE)))</f>
        <v/>
      </c>
      <c r="BA16" s="559" t="str">
        <f>IF(RIGHT($A16,1)="1",IF(VLOOKUP(AL16,'1st Shift BFp'!$A$4:$BY$32,44,FALSE)="","",VLOOKUP(AL16,'1st Shift BFp'!$A$4:$BY$32,44,FALSE)),IF(VLOOKUP(AL16,'2nd Shift BFp'!$A$4:$BY$32,44,FALSE)="","",VLOOKUP(AL16,'2nd Shift BFp'!$A$4:$BY$32,44,FALSE)))</f>
        <v/>
      </c>
      <c r="BB16" s="420" t="str">
        <f>IF(LEFT($A16,1)="M",VLOOKUP(AL16,MWTh!$DV$6:$GE$31,62,FALSE),VLOOKUP(AL16,TF!$DV$6:$GE$34,62,FALSE))</f>
        <v/>
      </c>
      <c r="BC16" s="418"/>
      <c r="BD16" s="155" t="str">
        <f t="shared" si="8"/>
        <v>20-L2</v>
      </c>
      <c r="BE16" s="59" t="str">
        <f t="shared" si="9"/>
        <v>TAMLA-00048</v>
      </c>
      <c r="BF16" s="59" t="str">
        <f t="shared" si="10"/>
        <v>GTS-120</v>
      </c>
      <c r="BG16" s="59" t="str">
        <f t="shared" si="11"/>
        <v>5% - 7%</v>
      </c>
      <c r="BH16" s="151" t="e">
        <f>VLOOKUP(BD16,MWTh!$GF$6:$IO$31,12,FALSE)</f>
        <v>#N/A</v>
      </c>
      <c r="BI16" s="151" t="str">
        <f>VLOOKUP(BD16,TF!$GF$6:$IO$34,24,FALSE)</f>
        <v/>
      </c>
      <c r="BJ16" s="151" t="e">
        <f>VLOOKUP(BD16,MWTh!$GF$6:$IO$31,36,FALSE)</f>
        <v>#N/A</v>
      </c>
      <c r="BK16" s="151" t="e">
        <f>VLOOKUP(BD16,MWTh!$GF$6:$IO$31,48,FALSE)</f>
        <v>#N/A</v>
      </c>
      <c r="BL16" s="151" t="str">
        <f>VLOOKUP(BD16,TF!$GF$6:$IO$34,60,FALSE)</f>
        <v/>
      </c>
      <c r="BM16" s="151"/>
      <c r="BN16" s="157"/>
      <c r="BO16" s="135">
        <f>IF(LEFT($A16,1)="M",VLOOKUP(BD16,MWTh!$GF$6:$IO$31,61,FALSE),VLOOKUP(BD16,TF!$GF$6:$IO$34,61,FALSE))</f>
        <v>0</v>
      </c>
      <c r="BP16" s="552" t="str">
        <f>IF(RIGHT($A16,1)="1",IF(VLOOKUP(BD16,'1st Shift BFp'!$AW$4:$BG$32,7,FALSE)="","",VLOOKUP(BD16,'1st Shift BFp'!$AW$4:$BG$32,7,FALSE)),IF(VLOOKUP(BD16,'2nd Shift BFp'!$AW$4:$BG$32,7,FALSE)="","",VLOOKUP(BD16,'2nd Shift BFp'!$AW$4:$BG$32,7,FALSE)))</f>
        <v>SKIP</v>
      </c>
      <c r="BQ16" s="552" t="str">
        <f>IF(RIGHT($A16,1)="1",IF(VLOOKUP(BD16,'1st Shift BFp'!$AW$4:$BG$32,8,FALSE)="","",VLOOKUP(BD16,'1st Shift BFp'!$AW$4:$BG$32,8,FALSE)),IF(VLOOKUP(BD16,'2nd Shift BFp'!$AW$4:$BG$32,8,FALSE)="","",VLOOKUP(BD16,'2nd Shift BFp'!$AW$4:$BG$32,8,FALSE)))</f>
        <v>SKIP</v>
      </c>
      <c r="BR16" s="558" t="str">
        <f>IF(RIGHT($A16,1)="1",IF(VLOOKUP(BD16,'1st Shift BFp'!$A$4:$BY$32,57,FALSE)="","",VLOOKUP(BD16,'1st Shift BFp'!$A$4:$BY$32,57,FALSE)),IF(VLOOKUP(BD16,'2nd Shift BFp'!$A$4:$BY$32,57,FALSE)="","",VLOOKUP(BD16,'2nd Shift BFp'!$A$4:$BY$32,57,FALSE)))</f>
        <v/>
      </c>
      <c r="BS16" s="559" t="str">
        <f>IF(RIGHT($A16,1)="1",IF(VLOOKUP(BD16,'1st Shift BFp'!$A$4:$BY$32,59,FALSE)="","",VLOOKUP(BD16,'1st Shift BFp'!$A$4:$BY$32,59,FALSE)),IF(VLOOKUP(BD16,'2nd Shift BFp'!$A$4:$BY$32,59,FALSE)="","",VLOOKUP(BD16,'2nd Shift BFp'!$A$4:$BY$32,59,FALSE)))</f>
        <v/>
      </c>
      <c r="BT16" s="60" t="str">
        <f>IF(LEFT($A16,1)="M",VLOOKUP(BD16,MWTh!$GF$6:$IO$31,62,FALSE),VLOOKUP(BD16,TF!$GF$6:$IO$34,62,FALSE))</f>
        <v/>
      </c>
      <c r="BU16" s="462"/>
      <c r="BV16" s="415" t="str">
        <f t="shared" si="12"/>
        <v>20-L2</v>
      </c>
      <c r="BW16" s="59" t="str">
        <f t="shared" si="13"/>
        <v>TAMLA-00048</v>
      </c>
      <c r="BX16" s="59" t="str">
        <f t="shared" si="14"/>
        <v>GTS-120</v>
      </c>
      <c r="BY16" s="59" t="str">
        <f t="shared" si="15"/>
        <v>5% - 7%</v>
      </c>
      <c r="BZ16" s="151" t="e">
        <f>VLOOKUP(BV16,MWTh!$IP$6:$KY$31,12,FALSE)</f>
        <v>#N/A</v>
      </c>
      <c r="CA16" s="151" t="str">
        <f>VLOOKUP(BV16,TF!$IP$6:$KY$34,24,FALSE)</f>
        <v/>
      </c>
      <c r="CB16" s="151" t="e">
        <f>VLOOKUP(BV16,MWTh!$IP$6:$KY$31,36,FALSE)</f>
        <v>#N/A</v>
      </c>
      <c r="CC16" s="151" t="e">
        <f>VLOOKUP(BV16,MWTh!$IP$6:$KY$31,48,FALSE)</f>
        <v>#N/A</v>
      </c>
      <c r="CD16" s="151" t="str">
        <f>VLOOKUP(BV16,TF!$IP$6:$KY$34,60,FALSE)</f>
        <v/>
      </c>
      <c r="CE16" s="151"/>
      <c r="CF16" s="157"/>
      <c r="CG16" s="135">
        <f>IF(LEFT($A16,1)="M",VLOOKUP(BV16,MWTh!$IP$6:$KY$31,61,FALSE),VLOOKUP(BV16,TF!$IP$6:$KY$34,61,FALSE))</f>
        <v>0</v>
      </c>
      <c r="CH16" s="552" t="str">
        <f>IF(RIGHT($A16,1)="1",IF(VLOOKUP(BV16,'1st Shift BFp'!$BL$4:$BV$32,7,FALSE)="","",VLOOKUP(BV16,'1st Shift BFp'!$BL$4:$BV$32,7,FALSE)),IF(VLOOKUP(BV16,'2nd Shift BFp'!$BL$4:$BV$32,7,FALSE)="","",VLOOKUP(BV16,'2nd Shift BFp'!$BL$4:$BV$32,7,FALSE)))</f>
        <v/>
      </c>
      <c r="CI16" s="552" t="str">
        <f>IF(RIGHT($A16,1)="1",IF(VLOOKUP(BV16,'1st Shift BFp'!$BL$4:$BV$32,8,FALSE)="","",VLOOKUP(BV16,'1st Shift BFp'!$BL$4:$BV$32,8,FALSE)),IF(VLOOKUP(BV16,'2nd Shift BFp'!$BL$4:$BV$32,8,FALSE)="","",VLOOKUP(BV16,'2nd Shift BFp'!$BL$4:$BV$32,8,FALSE)))</f>
        <v/>
      </c>
      <c r="CJ16" s="558" t="str">
        <f>IF(RIGHT($A16,1)="1",IF(VLOOKUP(BV16,'1st Shift BFp'!$A$4:$BY$32,72,FALSE)="","",VLOOKUP(BV16,'1st Shift BFp'!$A$4:$BY$32,72,FALSE)),IF(VLOOKUP(BV16,'2nd Shift BFp'!$A$4:$BY$32,72,FALSE)="","",VLOOKUP(BV16,'2nd Shift BFp'!$A$4:$BY$32,72,FALSE)))</f>
        <v/>
      </c>
      <c r="CK16" s="559" t="str">
        <f>IF(RIGHT($A16,1)="1",IF(VLOOKUP(BV16,'1st Shift BFp'!$A$4:$BY$32,74,FALSE)="","",VLOOKUP(BV16,'1st Shift BFp'!$A$4:$BY$32,74,FALSE)),IF(VLOOKUP(BV16,'2nd Shift BFp'!$A$4:$BY$32,74,FALSE)="","",VLOOKUP(BV16,'2nd Shift BFp'!$A$4:$BY$32,74,FALSE)))</f>
        <v/>
      </c>
      <c r="CL16" s="464" t="str">
        <f>IF(LEFT($A16,1)="M",VLOOKUP(BV16,MWTh!$IP$6:$KY$31,62,FALSE),VLOOKUP(BV16,TF!$IP$6:$KY$34,62,FALSE))</f>
        <v/>
      </c>
      <c r="CM16" s="418"/>
      <c r="CO16" s="135">
        <f t="shared" si="16"/>
        <v>0</v>
      </c>
    </row>
    <row r="17" spans="1:93">
      <c r="A17" s="1174" t="str">
        <f>VLOOKUP($B17,'OP Info'!$C$4:$Q$62,15,FALSE)</f>
        <v>TF-2</v>
      </c>
      <c r="B17" s="415" t="s">
        <v>74</v>
      </c>
      <c r="C17" s="1174" t="str">
        <f>VLOOKUP($B17,'OP Info'!$C$4:$Q$62,2,FALSE)</f>
        <v>TAMLA-00046</v>
      </c>
      <c r="D17" s="1174" t="str">
        <f>VLOOKUP($B17,'OP Info'!$C$4:$Q$62,4,FALSE)</f>
        <v>GTS-120</v>
      </c>
      <c r="E17" s="1174" t="str">
        <f>CONCATENATE(VLOOKUP($B17,'OP Info'!$C$4:$Q$62,5,FALSE),"% - ",VLOOKUP($B17,'OP Info'!$C$4:$Q$62,6,FALSE),"%")</f>
        <v>5% - 7%</v>
      </c>
      <c r="F17" s="151" t="e">
        <f>VLOOKUP(B17,MWTh!$B$6:$BK$31,12,FALSE)</f>
        <v>#N/A</v>
      </c>
      <c r="G17" s="151" t="str">
        <f>VLOOKUP(B17,TF!$B$6:$BK$34,24,FALSE)</f>
        <v/>
      </c>
      <c r="H17" s="151" t="e">
        <f>VLOOKUP(B17,MWTh!$B$6:$BK$31,36,FALSE)</f>
        <v>#N/A</v>
      </c>
      <c r="I17" s="151" t="e">
        <f>VLOOKUP(B17,MWTh!$B$6:$BK$31,48,FALSE)</f>
        <v>#N/A</v>
      </c>
      <c r="J17" s="151" t="str">
        <f>VLOOKUP(B17,TF!$B$6:$BK$34,60,FALSE)</f>
        <v/>
      </c>
      <c r="K17" s="151"/>
      <c r="L17" s="149"/>
      <c r="M17" s="135">
        <f>IF(LEFT($A17,1)="M",VLOOKUP(B17,MWTh!$B$6:$BK$31,61,FALSE),VLOOKUP(B17,TF!$B$6:$BK$34,61,FALSE))</f>
        <v>0</v>
      </c>
      <c r="N17" s="552" t="str">
        <f>IF(RIGHT($A17,1)="1",IF(VLOOKUP(B17,'1st Shift BFp'!$D$4:$N$32,7,FALSE)="","",VLOOKUP(B17,'1st Shift BFp'!$D$4:$N$32,7,FALSE)),IF(VLOOKUP(B17,'2nd Shift BFp'!$D$4:$N$32,7,FALSE)="","",VLOOKUP(B17,'2nd Shift BFp'!$D$4:$N$32,7,FALSE)))</f>
        <v/>
      </c>
      <c r="O17" s="552" t="str">
        <f>IF(RIGHT($A17,1)="1",IF(VLOOKUP(B17,'1st Shift BFp'!$D$4:$N$32,8,FALSE)="","",VLOOKUP(B17,'1st Shift BFp'!$D$4:$N$32,8,FALSE)),IF(VLOOKUP(B17,'2nd Shift BFp'!$D$4:$N$32,8,FALSE)="","",VLOOKUP(B17,'2nd Shift BFp'!$D$4:$N$32,8,FALSE)))</f>
        <v/>
      </c>
      <c r="P17" s="558" t="str">
        <f>IF(RIGHT($A17,1)="1",IF(VLOOKUP(B17,'1st Shift BFp'!$A$4:$BY$32,12,FALSE)="","",VLOOKUP(B17,'1st Shift BFp'!$A$4:$BY$32,12,FALSE)),IF(VLOOKUP(B17,'2nd Shift BFp'!$A$4:$BY$32,12,FALSE)="","",VLOOKUP(B17,'2nd Shift BFp'!$A$4:$BY$32,12,FALSE)))</f>
        <v/>
      </c>
      <c r="Q17" s="559" t="str">
        <f>IF(RIGHT($A17,1)="1",IF(VLOOKUP(B17,'1st Shift BFp'!$A$4:$BY$32,14,FALSE)="","",VLOOKUP(B17,'1st Shift BFp'!$A$4:$BY$32,14,FALSE)),IF(VLOOKUP(B17,'2nd Shift BFp'!$A$4:$BY$32,14,FALSE)="","",VLOOKUP(B17,'2nd Shift BFp'!$A$4:$BY$32,14,FALSE)))</f>
        <v/>
      </c>
      <c r="R17" s="420" t="str">
        <f>IF(LEFT($A17,1)="M",VLOOKUP(B17,MWTh!$B$6:$BK$31,62,FALSE),VLOOKUP(B17,TF!$B$6:$BK$34,62,FALSE))</f>
        <v/>
      </c>
      <c r="S17" s="443"/>
      <c r="T17" s="415" t="str">
        <f t="shared" si="0"/>
        <v>30-L2</v>
      </c>
      <c r="U17" s="59" t="str">
        <f t="shared" si="1"/>
        <v>TAMLA-00046</v>
      </c>
      <c r="V17" s="59" t="str">
        <f t="shared" si="2"/>
        <v>GTS-120</v>
      </c>
      <c r="W17" s="59" t="str">
        <f t="shared" si="3"/>
        <v>5% - 7%</v>
      </c>
      <c r="X17" s="151" t="e">
        <f>VLOOKUP(T17,MWTh!$BL$6:$DU$31,12,FALSE)</f>
        <v>#N/A</v>
      </c>
      <c r="Y17" s="151" t="str">
        <f>VLOOKUP(T17,TF!$BL$6:$DU$34,24,FALSE)</f>
        <v/>
      </c>
      <c r="Z17" s="151" t="e">
        <f>VLOOKUP(T17,MWTh!$BL$6:$DU$31,36,FALSE)</f>
        <v>#N/A</v>
      </c>
      <c r="AA17" s="151" t="e">
        <f>VLOOKUP(T17,MWTh!$BL$6:$DU$31,48,FALSE)</f>
        <v>#N/A</v>
      </c>
      <c r="AB17" s="151" t="str">
        <f>VLOOKUP(T17,TF!$BL$6:$DU$34,60,FALSE)</f>
        <v/>
      </c>
      <c r="AC17" s="151"/>
      <c r="AD17" s="149"/>
      <c r="AE17" s="135">
        <f>IF(LEFT($A17,1)="M",VLOOKUP(T17,MWTh!$BL$6:$DU$31,61,FALSE),VLOOKUP(T17,TF!$BL$6:$DU$34,61,FALSE))</f>
        <v>0</v>
      </c>
      <c r="AF17" s="552" t="str">
        <f>IF(RIGHT($A17,1)="1",IF(VLOOKUP(T17,'1st Shift BFp'!$S$4:$AC$32,7,FALSE)="","",VLOOKUP(T17,'1st Shift BFp'!$S$4:$AC$32,7,FALSE)),IF(VLOOKUP(T17,'2nd Shift BFp'!$S$4:$AC$32,7,FALSE)="","",VLOOKUP(T17,'2nd Shift BFp'!$S$4:$AC$32,7,FALSE)))</f>
        <v>SKIP</v>
      </c>
      <c r="AG17" s="552" t="str">
        <f>IF(RIGHT($A17,1)="1",IF(VLOOKUP(T17,'1st Shift BFp'!$S$4:$AC$32,8,FALSE)="","",VLOOKUP(T17,'1st Shift BFp'!$S$4:$AC$32,8,FALSE)),IF(VLOOKUP(T17,'2nd Shift BFp'!$S$4:$AC$32,8,FALSE)="","",VLOOKUP(T17,'2nd Shift BFp'!$S$4:$AC$32,8,FALSE)))</f>
        <v>SKIP</v>
      </c>
      <c r="AH17" s="558" t="str">
        <f>IF(RIGHT($A17,1)="1",IF(VLOOKUP(T17,'1st Shift BFp'!$A$4:$BY$32,27,FALSE)="","",VLOOKUP(T17,'1st Shift BFp'!$A$4:$BY$32,27,FALSE)),IF(VLOOKUP(T17,'2nd Shift BFp'!$A$4:$BY$32,27,FALSE)="","",VLOOKUP(T17,'2nd Shift BFp'!$A$4:$BY$32,27,FALSE)))</f>
        <v/>
      </c>
      <c r="AI17" s="559" t="str">
        <f>IF(RIGHT($A17,1)="1",IF(VLOOKUP(T17,'1st Shift BFp'!$A$4:$BY$32,29,FALSE)="","",VLOOKUP(T17,'1st Shift BFp'!$A$4:$BY$32,29,FALSE)),IF(VLOOKUP(T17,'2nd Shift BFp'!$A$4:$BY$32,29,FALSE)="","",VLOOKUP(T17,'2nd Shift BFp'!$A$4:$BY$32,29,FALSE)))</f>
        <v/>
      </c>
      <c r="AJ17" s="420" t="str">
        <f>IF(LEFT($A17,1)="M",VLOOKUP(T17,MWTh!$BL$6:$DU$31,62,FALSE),VLOOKUP(T17,TF!$BL$6:$DU$34,62,FALSE))</f>
        <v/>
      </c>
      <c r="AK17" s="443"/>
      <c r="AL17" s="415" t="str">
        <f t="shared" si="4"/>
        <v>30-L2</v>
      </c>
      <c r="AM17" s="59" t="str">
        <f t="shared" si="5"/>
        <v>TAMLA-00046</v>
      </c>
      <c r="AN17" s="59" t="str">
        <f t="shared" si="6"/>
        <v>GTS-120</v>
      </c>
      <c r="AO17" s="59" t="str">
        <f t="shared" si="7"/>
        <v>5% - 7%</v>
      </c>
      <c r="AP17" s="151" t="e">
        <f>VLOOKUP(AL17,MWTh!$DV$6:$GE$31,12,FALSE)</f>
        <v>#N/A</v>
      </c>
      <c r="AQ17" s="151" t="str">
        <f>VLOOKUP(AL17,TF!$DV$6:$GE$34,24,FALSE)</f>
        <v/>
      </c>
      <c r="AR17" s="151" t="e">
        <f>VLOOKUP(AL17,MWTh!$DV$6:$GE$31,36,FALSE)</f>
        <v>#N/A</v>
      </c>
      <c r="AS17" s="151" t="e">
        <f>VLOOKUP(AL17,MWTh!$DV$6:$GE$31,48,FALSE)</f>
        <v>#N/A</v>
      </c>
      <c r="AT17" s="151" t="str">
        <f>VLOOKUP(AL17,TF!$DV$6:$GE$34,60,FALSE)</f>
        <v/>
      </c>
      <c r="AU17" s="151"/>
      <c r="AV17" s="157"/>
      <c r="AW17" s="135">
        <f>IF(LEFT($A17,1)="M",VLOOKUP(AL17,MWTh!$DV$6:$GE$31,61,FALSE),VLOOKUP(AL17,TF!$DV$6:$GE$34,61,FALSE))</f>
        <v>0</v>
      </c>
      <c r="AX17" s="552" t="str">
        <f>IF(RIGHT($A17,1)="1",IF(VLOOKUP(AL17,'1st Shift BFp'!$AH$4:$AR$32,7,FALSE)="","",VLOOKUP(AL17,'1st Shift BFp'!$AH$4:$AR$32,7,FALSE)),IF(VLOOKUP(AL17,'2nd Shift BFp'!$AH$4:$AR$32,7,FALSE)="","",VLOOKUP(AL17,'2nd Shift BFp'!$AH$4:$AR$32,7,FALSE)))</f>
        <v/>
      </c>
      <c r="AY17" s="552" t="str">
        <f>IF(RIGHT($A17,1)="1",IF(VLOOKUP(AL17,'1st Shift BFp'!$AH$4:$AR$32,8,FALSE)="","",VLOOKUP(AL17,'1st Shift BFp'!$AH$4:$AR$32,8,FALSE)),IF(VLOOKUP(AL17,'2nd Shift BFp'!$AH$4:$AR$32,8,FALSE)="","",VLOOKUP(AL17,'2nd Shift BFp'!$AH$4:$AR$32,8,FALSE)))</f>
        <v/>
      </c>
      <c r="AZ17" s="558" t="str">
        <f>IF(RIGHT($A17,1)="1",IF(VLOOKUP(AL17,'1st Shift BFp'!$A$4:$BY$32,42,FALSE)="","",VLOOKUP(AL17,'1st Shift BFp'!$A$4:$BY$32,42,FALSE)),IF(VLOOKUP(AL17,'2nd Shift BFp'!$A$4:$BY$32,42,FALSE)="","",VLOOKUP(AL17,'2nd Shift BFp'!$A$4:$BY$32,42,FALSE)))</f>
        <v/>
      </c>
      <c r="BA17" s="559" t="str">
        <f>IF(RIGHT($A17,1)="1",IF(VLOOKUP(AL17,'1st Shift BFp'!$A$4:$BY$32,44,FALSE)="","",VLOOKUP(AL17,'1st Shift BFp'!$A$4:$BY$32,44,FALSE)),IF(VLOOKUP(AL17,'2nd Shift BFp'!$A$4:$BY$32,44,FALSE)="","",VLOOKUP(AL17,'2nd Shift BFp'!$A$4:$BY$32,44,FALSE)))</f>
        <v/>
      </c>
      <c r="BB17" s="420" t="str">
        <f>IF(LEFT($A17,1)="M",VLOOKUP(AL17,MWTh!$DV$6:$GE$31,62,FALSE),VLOOKUP(AL17,TF!$DV$6:$GE$34,62,FALSE))</f>
        <v/>
      </c>
      <c r="BC17" s="418"/>
      <c r="BD17" s="155" t="str">
        <f t="shared" si="8"/>
        <v>30-L2</v>
      </c>
      <c r="BE17" s="59" t="str">
        <f t="shared" si="9"/>
        <v>TAMLA-00046</v>
      </c>
      <c r="BF17" s="59" t="str">
        <f t="shared" si="10"/>
        <v>GTS-120</v>
      </c>
      <c r="BG17" s="59" t="str">
        <f t="shared" si="11"/>
        <v>5% - 7%</v>
      </c>
      <c r="BH17" s="151" t="e">
        <f>VLOOKUP(BD17,MWTh!$GF$6:$IO$31,12,FALSE)</f>
        <v>#N/A</v>
      </c>
      <c r="BI17" s="151" t="str">
        <f>VLOOKUP(BD17,TF!$GF$6:$IO$34,24,FALSE)</f>
        <v/>
      </c>
      <c r="BJ17" s="151" t="e">
        <f>VLOOKUP(BD17,MWTh!$GF$6:$IO$31,36,FALSE)</f>
        <v>#N/A</v>
      </c>
      <c r="BK17" s="151" t="e">
        <f>VLOOKUP(BD17,MWTh!$GF$6:$IO$31,48,FALSE)</f>
        <v>#N/A</v>
      </c>
      <c r="BL17" s="151" t="str">
        <f>VLOOKUP(BD17,TF!$GF$6:$IO$34,60,FALSE)</f>
        <v/>
      </c>
      <c r="BM17" s="151"/>
      <c r="BN17" s="157"/>
      <c r="BO17" s="135">
        <f>IF(LEFT($A17,1)="M",VLOOKUP(BD17,MWTh!$GF$6:$IO$31,61,FALSE),VLOOKUP(BD17,TF!$GF$6:$IO$34,61,FALSE))</f>
        <v>0</v>
      </c>
      <c r="BP17" s="552" t="str">
        <f>IF(RIGHT($A17,1)="1",IF(VLOOKUP(BD17,'1st Shift BFp'!$AW$4:$BG$32,7,FALSE)="","",VLOOKUP(BD17,'1st Shift BFp'!$AW$4:$BG$32,7,FALSE)),IF(VLOOKUP(BD17,'2nd Shift BFp'!$AW$4:$BG$32,7,FALSE)="","",VLOOKUP(BD17,'2nd Shift BFp'!$AW$4:$BG$32,7,FALSE)))</f>
        <v>SKIP</v>
      </c>
      <c r="BQ17" s="552" t="str">
        <f>IF(RIGHT($A17,1)="1",IF(VLOOKUP(BD17,'1st Shift BFp'!$AW$4:$BG$32,8,FALSE)="","",VLOOKUP(BD17,'1st Shift BFp'!$AW$4:$BG$32,8,FALSE)),IF(VLOOKUP(BD17,'2nd Shift BFp'!$AW$4:$BG$32,8,FALSE)="","",VLOOKUP(BD17,'2nd Shift BFp'!$AW$4:$BG$32,8,FALSE)))</f>
        <v>SKIP</v>
      </c>
      <c r="BR17" s="558" t="str">
        <f>IF(RIGHT($A17,1)="1",IF(VLOOKUP(BD17,'1st Shift BFp'!$A$4:$BY$32,57,FALSE)="","",VLOOKUP(BD17,'1st Shift BFp'!$A$4:$BY$32,57,FALSE)),IF(VLOOKUP(BD17,'2nd Shift BFp'!$A$4:$BY$32,57,FALSE)="","",VLOOKUP(BD17,'2nd Shift BFp'!$A$4:$BY$32,57,FALSE)))</f>
        <v/>
      </c>
      <c r="BS17" s="559" t="str">
        <f>IF(RIGHT($A17,1)="1",IF(VLOOKUP(BD17,'1st Shift BFp'!$A$4:$BY$32,59,FALSE)="","",VLOOKUP(BD17,'1st Shift BFp'!$A$4:$BY$32,59,FALSE)),IF(VLOOKUP(BD17,'2nd Shift BFp'!$A$4:$BY$32,59,FALSE)="","",VLOOKUP(BD17,'2nd Shift BFp'!$A$4:$BY$32,59,FALSE)))</f>
        <v/>
      </c>
      <c r="BT17" s="60" t="str">
        <f>IF(LEFT($A17,1)="M",VLOOKUP(BD17,MWTh!$GF$6:$IO$31,62,FALSE),VLOOKUP(BD17,TF!$GF$6:$IO$34,62,FALSE))</f>
        <v/>
      </c>
      <c r="BU17" s="462"/>
      <c r="BV17" s="415" t="str">
        <f t="shared" si="12"/>
        <v>30-L2</v>
      </c>
      <c r="BW17" s="59" t="str">
        <f t="shared" si="13"/>
        <v>TAMLA-00046</v>
      </c>
      <c r="BX17" s="59" t="str">
        <f t="shared" si="14"/>
        <v>GTS-120</v>
      </c>
      <c r="BY17" s="59" t="str">
        <f t="shared" si="15"/>
        <v>5% - 7%</v>
      </c>
      <c r="BZ17" s="151" t="e">
        <f>VLOOKUP(BV17,MWTh!$IP$6:$KY$31,12,FALSE)</f>
        <v>#N/A</v>
      </c>
      <c r="CA17" s="151" t="str">
        <f>VLOOKUP(BV17,TF!$IP$6:$KY$34,24,FALSE)</f>
        <v/>
      </c>
      <c r="CB17" s="151" t="e">
        <f>VLOOKUP(BV17,MWTh!$IP$6:$KY$31,36,FALSE)</f>
        <v>#N/A</v>
      </c>
      <c r="CC17" s="151" t="e">
        <f>VLOOKUP(BV17,MWTh!$IP$6:$KY$31,48,FALSE)</f>
        <v>#N/A</v>
      </c>
      <c r="CD17" s="151" t="str">
        <f>VLOOKUP(BV17,TF!$IP$6:$KY$34,60,FALSE)</f>
        <v/>
      </c>
      <c r="CE17" s="151"/>
      <c r="CF17" s="157"/>
      <c r="CG17" s="135">
        <f>IF(LEFT($A17,1)="M",VLOOKUP(BV17,MWTh!$IP$6:$KY$31,61,FALSE),VLOOKUP(BV17,TF!$IP$6:$KY$34,61,FALSE))</f>
        <v>0</v>
      </c>
      <c r="CH17" s="552" t="str">
        <f>IF(RIGHT($A17,1)="1",IF(VLOOKUP(BV17,'1st Shift BFp'!$BL$4:$BV$32,7,FALSE)="","",VLOOKUP(BV17,'1st Shift BFp'!$BL$4:$BV$32,7,FALSE)),IF(VLOOKUP(BV17,'2nd Shift BFp'!$BL$4:$BV$32,7,FALSE)="","",VLOOKUP(BV17,'2nd Shift BFp'!$BL$4:$BV$32,7,FALSE)))</f>
        <v/>
      </c>
      <c r="CI17" s="552" t="str">
        <f>IF(RIGHT($A17,1)="1",IF(VLOOKUP(BV17,'1st Shift BFp'!$BL$4:$BV$32,8,FALSE)="","",VLOOKUP(BV17,'1st Shift BFp'!$BL$4:$BV$32,8,FALSE)),IF(VLOOKUP(BV17,'2nd Shift BFp'!$BL$4:$BV$32,8,FALSE)="","",VLOOKUP(BV17,'2nd Shift BFp'!$BL$4:$BV$32,8,FALSE)))</f>
        <v/>
      </c>
      <c r="CJ17" s="558" t="str">
        <f>IF(RIGHT($A17,1)="1",IF(VLOOKUP(BV17,'1st Shift BFp'!$A$4:$BY$32,72,FALSE)="","",VLOOKUP(BV17,'1st Shift BFp'!$A$4:$BY$32,72,FALSE)),IF(VLOOKUP(BV17,'2nd Shift BFp'!$A$4:$BY$32,72,FALSE)="","",VLOOKUP(BV17,'2nd Shift BFp'!$A$4:$BY$32,72,FALSE)))</f>
        <v/>
      </c>
      <c r="CK17" s="559" t="str">
        <f>IF(RIGHT($A17,1)="1",IF(VLOOKUP(BV17,'1st Shift BFp'!$A$4:$BY$32,74,FALSE)="","",VLOOKUP(BV17,'1st Shift BFp'!$A$4:$BY$32,74,FALSE)),IF(VLOOKUP(BV17,'2nd Shift BFp'!$A$4:$BY$32,74,FALSE)="","",VLOOKUP(BV17,'2nd Shift BFp'!$A$4:$BY$32,74,FALSE)))</f>
        <v/>
      </c>
      <c r="CL17" s="464" t="str">
        <f>IF(LEFT($A17,1)="M",VLOOKUP(BV17,MWTh!$IP$6:$KY$31,62,FALSE),VLOOKUP(BV17,TF!$IP$6:$KY$34,62,FALSE))</f>
        <v/>
      </c>
      <c r="CM17" s="418"/>
      <c r="CO17" s="135">
        <f t="shared" si="16"/>
        <v>0</v>
      </c>
    </row>
    <row r="18" spans="1:93">
      <c r="A18" s="1174" t="str">
        <f>VLOOKUP($B18,'OP Info'!$C$4:$Q$62,15,FALSE)</f>
        <v>TF-2</v>
      </c>
      <c r="B18" s="415" t="s">
        <v>77</v>
      </c>
      <c r="C18" s="1174" t="str">
        <f>VLOOKUP($B18,'OP Info'!$C$4:$Q$62,2,FALSE)</f>
        <v>TAMIH-00019 / TAMIH-00020</v>
      </c>
      <c r="D18" s="1174" t="str">
        <f>VLOOKUP($B18,'OP Info'!$C$4:$Q$62,4,FALSE)</f>
        <v>AQ-YB</v>
      </c>
      <c r="E18" s="1174" t="str">
        <f>CONCATENATE(VLOOKUP($B18,'OP Info'!$C$4:$Q$62,5,FALSE),"% - ",VLOOKUP($B18,'OP Info'!$C$4:$Q$62,6,FALSE),"%")</f>
        <v>5% - 7%</v>
      </c>
      <c r="F18" s="151" t="e">
        <f>VLOOKUP(B18,MWTh!$B$6:$BK$31,12,FALSE)</f>
        <v>#N/A</v>
      </c>
      <c r="G18" s="151" t="str">
        <f>VLOOKUP(B18,TF!$B$6:$BK$34,24,FALSE)</f>
        <v/>
      </c>
      <c r="H18" s="151" t="e">
        <f>VLOOKUP(B18,MWTh!$B$6:$BK$31,36,FALSE)</f>
        <v>#N/A</v>
      </c>
      <c r="I18" s="151" t="e">
        <f>VLOOKUP(B18,MWTh!$B$6:$BK$31,48,FALSE)</f>
        <v>#N/A</v>
      </c>
      <c r="J18" s="151" t="str">
        <f>VLOOKUP(B18,TF!$B$6:$BK$34,60,FALSE)</f>
        <v/>
      </c>
      <c r="K18" s="151"/>
      <c r="L18" s="149"/>
      <c r="M18" s="135">
        <f>IF(LEFT($A18,1)="M",VLOOKUP(B18,MWTh!$B$6:$BK$31,61,FALSE),VLOOKUP(B18,TF!$B$6:$BK$34,61,FALSE))</f>
        <v>0</v>
      </c>
      <c r="N18" s="552" t="str">
        <f>IF(RIGHT($A18,1)="1",IF(VLOOKUP(B18,'1st Shift BFp'!$D$4:$N$32,7,FALSE)="","",VLOOKUP(B18,'1st Shift BFp'!$D$4:$N$32,7,FALSE)),IF(VLOOKUP(B18,'2nd Shift BFp'!$D$4:$N$32,7,FALSE)="","",VLOOKUP(B18,'2nd Shift BFp'!$D$4:$N$32,7,FALSE)))</f>
        <v/>
      </c>
      <c r="O18" s="552" t="str">
        <f>IF(RIGHT($A18,1)="1",IF(VLOOKUP(B18,'1st Shift BFp'!$D$4:$N$32,8,FALSE)="","",VLOOKUP(B18,'1st Shift BFp'!$D$4:$N$32,8,FALSE)),IF(VLOOKUP(B18,'2nd Shift BFp'!$D$4:$N$32,8,FALSE)="","",VLOOKUP(B18,'2nd Shift BFp'!$D$4:$N$32,8,FALSE)))</f>
        <v/>
      </c>
      <c r="P18" s="558" t="str">
        <f>IF(RIGHT($A18,1)="1",IF(VLOOKUP(B18,'1st Shift BFp'!$A$4:$BY$32,12,FALSE)="","",VLOOKUP(B18,'1st Shift BFp'!$A$4:$BY$32,12,FALSE)),IF(VLOOKUP(B18,'2nd Shift BFp'!$A$4:$BY$32,12,FALSE)="","",VLOOKUP(B18,'2nd Shift BFp'!$A$4:$BY$32,12,FALSE)))</f>
        <v/>
      </c>
      <c r="Q18" s="559" t="str">
        <f>IF(RIGHT($A18,1)="1",IF(VLOOKUP(B18,'1st Shift BFp'!$A$4:$BY$32,14,FALSE)="","",VLOOKUP(B18,'1st Shift BFp'!$A$4:$BY$32,14,FALSE)),IF(VLOOKUP(B18,'2nd Shift BFp'!$A$4:$BY$32,14,FALSE)="","",VLOOKUP(B18,'2nd Shift BFp'!$A$4:$BY$32,14,FALSE)))</f>
        <v/>
      </c>
      <c r="R18" s="420" t="str">
        <f>IF(LEFT($A18,1)="M",VLOOKUP(B18,MWTh!$B$6:$BK$31,62,FALSE),VLOOKUP(B18,TF!$B$6:$BK$34,62,FALSE))</f>
        <v/>
      </c>
      <c r="S18" s="443"/>
      <c r="T18" s="415" t="str">
        <f t="shared" si="0"/>
        <v>50 A/B-L2</v>
      </c>
      <c r="U18" s="59" t="str">
        <f t="shared" si="1"/>
        <v>TAMIH-00019 / TAMIH-00020</v>
      </c>
      <c r="V18" s="59" t="str">
        <f t="shared" si="2"/>
        <v>AQ-YB</v>
      </c>
      <c r="W18" s="59" t="str">
        <f t="shared" si="3"/>
        <v>5% - 7%</v>
      </c>
      <c r="X18" s="151" t="e">
        <f>VLOOKUP(T18,MWTh!$BL$6:$DU$31,12,FALSE)</f>
        <v>#N/A</v>
      </c>
      <c r="Y18" s="151" t="str">
        <f>VLOOKUP(T18,TF!$BL$6:$DU$34,24,FALSE)</f>
        <v/>
      </c>
      <c r="Z18" s="151" t="e">
        <f>VLOOKUP(T18,MWTh!$BL$6:$DU$31,36,FALSE)</f>
        <v>#N/A</v>
      </c>
      <c r="AA18" s="151" t="e">
        <f>VLOOKUP(T18,MWTh!$BL$6:$DU$31,48,FALSE)</f>
        <v>#N/A</v>
      </c>
      <c r="AB18" s="151" t="str">
        <f>VLOOKUP(T18,TF!$BL$6:$DU$34,60,FALSE)</f>
        <v/>
      </c>
      <c r="AC18" s="151"/>
      <c r="AD18" s="149"/>
      <c r="AE18" s="135">
        <f>IF(LEFT($A18,1)="M",VLOOKUP(T18,MWTh!$BL$6:$DU$31,61,FALSE),VLOOKUP(T18,TF!$BL$6:$DU$34,61,FALSE))</f>
        <v>0</v>
      </c>
      <c r="AF18" s="552" t="str">
        <f>IF(RIGHT($A18,1)="1",IF(VLOOKUP(T18,'1st Shift BFp'!$S$4:$AC$32,7,FALSE)="","",VLOOKUP(T18,'1st Shift BFp'!$S$4:$AC$32,7,FALSE)),IF(VLOOKUP(T18,'2nd Shift BFp'!$S$4:$AC$32,7,FALSE)="","",VLOOKUP(T18,'2nd Shift BFp'!$S$4:$AC$32,7,FALSE)))</f>
        <v>SKIP</v>
      </c>
      <c r="AG18" s="552" t="str">
        <f>IF(RIGHT($A18,1)="1",IF(VLOOKUP(T18,'1st Shift BFp'!$S$4:$AC$32,8,FALSE)="","",VLOOKUP(T18,'1st Shift BFp'!$S$4:$AC$32,8,FALSE)),IF(VLOOKUP(T18,'2nd Shift BFp'!$S$4:$AC$32,8,FALSE)="","",VLOOKUP(T18,'2nd Shift BFp'!$S$4:$AC$32,8,FALSE)))</f>
        <v>SKIP</v>
      </c>
      <c r="AH18" s="558" t="str">
        <f>IF(RIGHT($A18,1)="1",IF(VLOOKUP(T18,'1st Shift BFp'!$A$4:$BY$32,27,FALSE)="","",VLOOKUP(T18,'1st Shift BFp'!$A$4:$BY$32,27,FALSE)),IF(VLOOKUP(T18,'2nd Shift BFp'!$A$4:$BY$32,27,FALSE)="","",VLOOKUP(T18,'2nd Shift BFp'!$A$4:$BY$32,27,FALSE)))</f>
        <v/>
      </c>
      <c r="AI18" s="559" t="str">
        <f>IF(RIGHT($A18,1)="1",IF(VLOOKUP(T18,'1st Shift BFp'!$A$4:$BY$32,29,FALSE)="","",VLOOKUP(T18,'1st Shift BFp'!$A$4:$BY$32,29,FALSE)),IF(VLOOKUP(T18,'2nd Shift BFp'!$A$4:$BY$32,29,FALSE)="","",VLOOKUP(T18,'2nd Shift BFp'!$A$4:$BY$32,29,FALSE)))</f>
        <v/>
      </c>
      <c r="AJ18" s="420" t="str">
        <f>IF(LEFT($A18,1)="M",VLOOKUP(T18,MWTh!$BL$6:$DU$31,62,FALSE),VLOOKUP(T18,TF!$BL$6:$DU$34,62,FALSE))</f>
        <v/>
      </c>
      <c r="AK18" s="443"/>
      <c r="AL18" s="415" t="str">
        <f t="shared" si="4"/>
        <v>50 A/B-L2</v>
      </c>
      <c r="AM18" s="59" t="str">
        <f t="shared" si="5"/>
        <v>TAMIH-00019 / TAMIH-00020</v>
      </c>
      <c r="AN18" s="59" t="str">
        <f t="shared" si="6"/>
        <v>AQ-YB</v>
      </c>
      <c r="AO18" s="59" t="str">
        <f t="shared" si="7"/>
        <v>5% - 7%</v>
      </c>
      <c r="AP18" s="151" t="e">
        <f>VLOOKUP(AL18,MWTh!$DV$6:$GE$31,12,FALSE)</f>
        <v>#N/A</v>
      </c>
      <c r="AQ18" s="151" t="str">
        <f>VLOOKUP(AL18,TF!$DV$6:$GE$34,24,FALSE)</f>
        <v/>
      </c>
      <c r="AR18" s="151" t="e">
        <f>VLOOKUP(AL18,MWTh!$DV$6:$GE$31,36,FALSE)</f>
        <v>#N/A</v>
      </c>
      <c r="AS18" s="151" t="e">
        <f>VLOOKUP(AL18,MWTh!$DV$6:$GE$31,48,FALSE)</f>
        <v>#N/A</v>
      </c>
      <c r="AT18" s="151" t="str">
        <f>VLOOKUP(AL18,TF!$DV$6:$GE$34,60,FALSE)</f>
        <v/>
      </c>
      <c r="AU18" s="151"/>
      <c r="AV18" s="157"/>
      <c r="AW18" s="135">
        <f>IF(LEFT($A18,1)="M",VLOOKUP(AL18,MWTh!$DV$6:$GE$31,61,FALSE),VLOOKUP(AL18,TF!$DV$6:$GE$34,61,FALSE))</f>
        <v>0</v>
      </c>
      <c r="AX18" s="552" t="str">
        <f>IF(RIGHT($A18,1)="1",IF(VLOOKUP(AL18,'1st Shift BFp'!$AH$4:$AR$32,7,FALSE)="","",VLOOKUP(AL18,'1st Shift BFp'!$AH$4:$AR$32,7,FALSE)),IF(VLOOKUP(AL18,'2nd Shift BFp'!$AH$4:$AR$32,7,FALSE)="","",VLOOKUP(AL18,'2nd Shift BFp'!$AH$4:$AR$32,7,FALSE)))</f>
        <v/>
      </c>
      <c r="AY18" s="552" t="str">
        <f>IF(RIGHT($A18,1)="1",IF(VLOOKUP(AL18,'1st Shift BFp'!$AH$4:$AR$32,8,FALSE)="","",VLOOKUP(AL18,'1st Shift BFp'!$AH$4:$AR$32,8,FALSE)),IF(VLOOKUP(AL18,'2nd Shift BFp'!$AH$4:$AR$32,8,FALSE)="","",VLOOKUP(AL18,'2nd Shift BFp'!$AH$4:$AR$32,8,FALSE)))</f>
        <v/>
      </c>
      <c r="AZ18" s="558" t="str">
        <f>IF(RIGHT($A18,1)="1",IF(VLOOKUP(AL18,'1st Shift BFp'!$A$4:$BY$32,42,FALSE)="","",VLOOKUP(AL18,'1st Shift BFp'!$A$4:$BY$32,42,FALSE)),IF(VLOOKUP(AL18,'2nd Shift BFp'!$A$4:$BY$32,42,FALSE)="","",VLOOKUP(AL18,'2nd Shift BFp'!$A$4:$BY$32,42,FALSE)))</f>
        <v/>
      </c>
      <c r="BA18" s="559" t="str">
        <f>IF(RIGHT($A18,1)="1",IF(VLOOKUP(AL18,'1st Shift BFp'!$A$4:$BY$32,44,FALSE)="","",VLOOKUP(AL18,'1st Shift BFp'!$A$4:$BY$32,44,FALSE)),IF(VLOOKUP(AL18,'2nd Shift BFp'!$A$4:$BY$32,44,FALSE)="","",VLOOKUP(AL18,'2nd Shift BFp'!$A$4:$BY$32,44,FALSE)))</f>
        <v/>
      </c>
      <c r="BB18" s="420" t="str">
        <f>IF(LEFT($A18,1)="M",VLOOKUP(AL18,MWTh!$DV$6:$GE$31,62,FALSE),VLOOKUP(AL18,TF!$DV$6:$GE$34,62,FALSE))</f>
        <v/>
      </c>
      <c r="BC18" s="418"/>
      <c r="BD18" s="155" t="str">
        <f t="shared" si="8"/>
        <v>50 A/B-L2</v>
      </c>
      <c r="BE18" s="59" t="str">
        <f t="shared" si="9"/>
        <v>TAMIH-00019 / TAMIH-00020</v>
      </c>
      <c r="BF18" s="59" t="str">
        <f t="shared" si="10"/>
        <v>AQ-YB</v>
      </c>
      <c r="BG18" s="59" t="str">
        <f t="shared" si="11"/>
        <v>5% - 7%</v>
      </c>
      <c r="BH18" s="151" t="e">
        <f>VLOOKUP(BD18,MWTh!$GF$6:$IO$31,12,FALSE)</f>
        <v>#N/A</v>
      </c>
      <c r="BI18" s="151" t="str">
        <f>VLOOKUP(BD18,TF!$GF$6:$IO$34,24,FALSE)</f>
        <v/>
      </c>
      <c r="BJ18" s="151" t="e">
        <f>VLOOKUP(BD18,MWTh!$GF$6:$IO$31,36,FALSE)</f>
        <v>#N/A</v>
      </c>
      <c r="BK18" s="151" t="e">
        <f>VLOOKUP(BD18,MWTh!$GF$6:$IO$31,48,FALSE)</f>
        <v>#N/A</v>
      </c>
      <c r="BL18" s="151" t="str">
        <f>VLOOKUP(BD18,TF!$GF$6:$IO$34,60,FALSE)</f>
        <v/>
      </c>
      <c r="BM18" s="151"/>
      <c r="BN18" s="157"/>
      <c r="BO18" s="135">
        <f>IF(LEFT($A18,1)="M",VLOOKUP(BD18,MWTh!$GF$6:$IO$31,61,FALSE),VLOOKUP(BD18,TF!$GF$6:$IO$34,61,FALSE))</f>
        <v>0</v>
      </c>
      <c r="BP18" s="552" t="str">
        <f>IF(RIGHT($A18,1)="1",IF(VLOOKUP(BD18,'1st Shift BFp'!$AW$4:$BG$32,7,FALSE)="","",VLOOKUP(BD18,'1st Shift BFp'!$AW$4:$BG$32,7,FALSE)),IF(VLOOKUP(BD18,'2nd Shift BFp'!$AW$4:$BG$32,7,FALSE)="","",VLOOKUP(BD18,'2nd Shift BFp'!$AW$4:$BG$32,7,FALSE)))</f>
        <v>SKIP</v>
      </c>
      <c r="BQ18" s="552" t="str">
        <f>IF(RIGHT($A18,1)="1",IF(VLOOKUP(BD18,'1st Shift BFp'!$AW$4:$BG$32,8,FALSE)="","",VLOOKUP(BD18,'1st Shift BFp'!$AW$4:$BG$32,8,FALSE)),IF(VLOOKUP(BD18,'2nd Shift BFp'!$AW$4:$BG$32,8,FALSE)="","",VLOOKUP(BD18,'2nd Shift BFp'!$AW$4:$BG$32,8,FALSE)))</f>
        <v>SKIP</v>
      </c>
      <c r="BR18" s="558" t="str">
        <f>IF(RIGHT($A18,1)="1",IF(VLOOKUP(BD18,'1st Shift BFp'!$A$4:$BY$32,57,FALSE)="","",VLOOKUP(BD18,'1st Shift BFp'!$A$4:$BY$32,57,FALSE)),IF(VLOOKUP(BD18,'2nd Shift BFp'!$A$4:$BY$32,57,FALSE)="","",VLOOKUP(BD18,'2nd Shift BFp'!$A$4:$BY$32,57,FALSE)))</f>
        <v/>
      </c>
      <c r="BS18" s="559" t="str">
        <f>IF(RIGHT($A18,1)="1",IF(VLOOKUP(BD18,'1st Shift BFp'!$A$4:$BY$32,59,FALSE)="","",VLOOKUP(BD18,'1st Shift BFp'!$A$4:$BY$32,59,FALSE)),IF(VLOOKUP(BD18,'2nd Shift BFp'!$A$4:$BY$32,59,FALSE)="","",VLOOKUP(BD18,'2nd Shift BFp'!$A$4:$BY$32,59,FALSE)))</f>
        <v/>
      </c>
      <c r="BT18" s="60" t="str">
        <f>IF(LEFT($A18,1)="M",VLOOKUP(BD18,MWTh!$GF$6:$IO$31,62,FALSE),VLOOKUP(BD18,TF!$GF$6:$IO$34,62,FALSE))</f>
        <v/>
      </c>
      <c r="BU18" s="462"/>
      <c r="BV18" s="415" t="str">
        <f t="shared" si="12"/>
        <v>50 A/B-L2</v>
      </c>
      <c r="BW18" s="59" t="str">
        <f t="shared" si="13"/>
        <v>TAMIH-00019 / TAMIH-00020</v>
      </c>
      <c r="BX18" s="59" t="str">
        <f t="shared" si="14"/>
        <v>AQ-YB</v>
      </c>
      <c r="BY18" s="59" t="str">
        <f t="shared" si="15"/>
        <v>5% - 7%</v>
      </c>
      <c r="BZ18" s="151" t="e">
        <f>VLOOKUP(BV18,MWTh!$IP$6:$KY$31,12,FALSE)</f>
        <v>#N/A</v>
      </c>
      <c r="CA18" s="151" t="str">
        <f>VLOOKUP(BV18,TF!$IP$6:$KY$34,24,FALSE)</f>
        <v/>
      </c>
      <c r="CB18" s="151" t="e">
        <f>VLOOKUP(BV18,MWTh!$IP$6:$KY$31,36,FALSE)</f>
        <v>#N/A</v>
      </c>
      <c r="CC18" s="151" t="e">
        <f>VLOOKUP(BV18,MWTh!$IP$6:$KY$31,48,FALSE)</f>
        <v>#N/A</v>
      </c>
      <c r="CD18" s="151" t="str">
        <f>VLOOKUP(BV18,TF!$IP$6:$KY$34,60,FALSE)</f>
        <v/>
      </c>
      <c r="CE18" s="151"/>
      <c r="CF18" s="157"/>
      <c r="CG18" s="135">
        <f>IF(LEFT($A18,1)="M",VLOOKUP(BV18,MWTh!$IP$6:$KY$31,61,FALSE),VLOOKUP(BV18,TF!$IP$6:$KY$34,61,FALSE))</f>
        <v>0</v>
      </c>
      <c r="CH18" s="552" t="str">
        <f>IF(RIGHT($A18,1)="1",IF(VLOOKUP(BV18,'1st Shift BFp'!$BL$4:$BV$32,7,FALSE)="","",VLOOKUP(BV18,'1st Shift BFp'!$BL$4:$BV$32,7,FALSE)),IF(VLOOKUP(BV18,'2nd Shift BFp'!$BL$4:$BV$32,7,FALSE)="","",VLOOKUP(BV18,'2nd Shift BFp'!$BL$4:$BV$32,7,FALSE)))</f>
        <v/>
      </c>
      <c r="CI18" s="552" t="str">
        <f>IF(RIGHT($A18,1)="1",IF(VLOOKUP(BV18,'1st Shift BFp'!$BL$4:$BV$32,8,FALSE)="","",VLOOKUP(BV18,'1st Shift BFp'!$BL$4:$BV$32,8,FALSE)),IF(VLOOKUP(BV18,'2nd Shift BFp'!$BL$4:$BV$32,8,FALSE)="","",VLOOKUP(BV18,'2nd Shift BFp'!$BL$4:$BV$32,8,FALSE)))</f>
        <v/>
      </c>
      <c r="CJ18" s="558" t="str">
        <f>IF(RIGHT($A18,1)="1",IF(VLOOKUP(BV18,'1st Shift BFp'!$A$4:$BY$32,72,FALSE)="","",VLOOKUP(BV18,'1st Shift BFp'!$A$4:$BY$32,72,FALSE)),IF(VLOOKUP(BV18,'2nd Shift BFp'!$A$4:$BY$32,72,FALSE)="","",VLOOKUP(BV18,'2nd Shift BFp'!$A$4:$BY$32,72,FALSE)))</f>
        <v/>
      </c>
      <c r="CK18" s="559" t="str">
        <f>IF(RIGHT($A18,1)="1",IF(VLOOKUP(BV18,'1st Shift BFp'!$A$4:$BY$32,74,FALSE)="","",VLOOKUP(BV18,'1st Shift BFp'!$A$4:$BY$32,74,FALSE)),IF(VLOOKUP(BV18,'2nd Shift BFp'!$A$4:$BY$32,74,FALSE)="","",VLOOKUP(BV18,'2nd Shift BFp'!$A$4:$BY$32,74,FALSE)))</f>
        <v/>
      </c>
      <c r="CL18" s="464" t="str">
        <f>IF(LEFT($A18,1)="M",VLOOKUP(BV18,MWTh!$IP$6:$KY$31,62,FALSE),VLOOKUP(BV18,TF!$IP$6:$KY$34,62,FALSE))</f>
        <v/>
      </c>
      <c r="CM18" s="418"/>
      <c r="CO18" s="135">
        <f t="shared" si="16"/>
        <v>0</v>
      </c>
    </row>
    <row r="19" spans="1:93">
      <c r="A19" s="1174" t="str">
        <f>VLOOKUP($B19,'OP Info'!$C$4:$Q$62,15,FALSE)</f>
        <v>TF-2</v>
      </c>
      <c r="B19" s="415" t="s">
        <v>80</v>
      </c>
      <c r="C19" s="1174" t="str">
        <f>VLOOKUP($B19,'OP Info'!$C$4:$Q$62,2,FALSE)</f>
        <v>TAMLA-00047</v>
      </c>
      <c r="D19" s="1174" t="str">
        <f>VLOOKUP($B19,'OP Info'!$C$4:$Q$62,4,FALSE)</f>
        <v>GTS-120</v>
      </c>
      <c r="E19" s="1174" t="str">
        <f>CONCATENATE(VLOOKUP($B19,'OP Info'!$C$4:$Q$62,5,FALSE),"% - ",VLOOKUP($B19,'OP Info'!$C$4:$Q$62,6,FALSE),"%")</f>
        <v>5% - 7%</v>
      </c>
      <c r="F19" s="151" t="e">
        <f>VLOOKUP(B19,MWTh!$B$6:$BK$31,12,FALSE)</f>
        <v>#N/A</v>
      </c>
      <c r="G19" s="151" t="str">
        <f>VLOOKUP(B19,TF!$B$6:$BK$34,24,FALSE)</f>
        <v/>
      </c>
      <c r="H19" s="151" t="e">
        <f>VLOOKUP(B19,MWTh!$B$6:$BK$31,36,FALSE)</f>
        <v>#N/A</v>
      </c>
      <c r="I19" s="151" t="e">
        <f>VLOOKUP(B19,MWTh!$B$6:$BK$31,48,FALSE)</f>
        <v>#N/A</v>
      </c>
      <c r="J19" s="151" t="str">
        <f>VLOOKUP(B19,TF!$B$6:$BK$34,60,FALSE)</f>
        <v/>
      </c>
      <c r="K19" s="151"/>
      <c r="L19" s="149"/>
      <c r="M19" s="135">
        <f>IF(LEFT($A19,1)="M",VLOOKUP(B19,MWTh!$B$6:$BK$31,61,FALSE),VLOOKUP(B19,TF!$B$6:$BK$34,61,FALSE))</f>
        <v>0</v>
      </c>
      <c r="N19" s="552" t="str">
        <f>IF(RIGHT($A19,1)="1",IF(VLOOKUP(B19,'1st Shift BFp'!$D$4:$N$32,7,FALSE)="","",VLOOKUP(B19,'1st Shift BFp'!$D$4:$N$32,7,FALSE)),IF(VLOOKUP(B19,'2nd Shift BFp'!$D$4:$N$32,7,FALSE)="","",VLOOKUP(B19,'2nd Shift BFp'!$D$4:$N$32,7,FALSE)))</f>
        <v/>
      </c>
      <c r="O19" s="552" t="str">
        <f>IF(RIGHT($A19,1)="1",IF(VLOOKUP(B19,'1st Shift BFp'!$D$4:$N$32,8,FALSE)="","",VLOOKUP(B19,'1st Shift BFp'!$D$4:$N$32,8,FALSE)),IF(VLOOKUP(B19,'2nd Shift BFp'!$D$4:$N$32,8,FALSE)="","",VLOOKUP(B19,'2nd Shift BFp'!$D$4:$N$32,8,FALSE)))</f>
        <v/>
      </c>
      <c r="P19" s="558" t="str">
        <f>IF(RIGHT($A19,1)="1",IF(VLOOKUP(B19,'1st Shift BFp'!$A$4:$BY$32,12,FALSE)="","",VLOOKUP(B19,'1st Shift BFp'!$A$4:$BY$32,12,FALSE)),IF(VLOOKUP(B19,'2nd Shift BFp'!$A$4:$BY$32,12,FALSE)="","",VLOOKUP(B19,'2nd Shift BFp'!$A$4:$BY$32,12,FALSE)))</f>
        <v/>
      </c>
      <c r="Q19" s="559" t="str">
        <f>IF(RIGHT($A19,1)="1",IF(VLOOKUP(B19,'1st Shift BFp'!$A$4:$BY$32,14,FALSE)="","",VLOOKUP(B19,'1st Shift BFp'!$A$4:$BY$32,14,FALSE)),IF(VLOOKUP(B19,'2nd Shift BFp'!$A$4:$BY$32,14,FALSE)="","",VLOOKUP(B19,'2nd Shift BFp'!$A$4:$BY$32,14,FALSE)))</f>
        <v/>
      </c>
      <c r="R19" s="420" t="str">
        <f>IF(LEFT($A19,1)="M",VLOOKUP(B19,MWTh!$B$6:$BK$31,62,FALSE),VLOOKUP(B19,TF!$B$6:$BK$34,62,FALSE))</f>
        <v/>
      </c>
      <c r="S19" s="443"/>
      <c r="T19" s="415" t="str">
        <f t="shared" si="0"/>
        <v>70-L2</v>
      </c>
      <c r="U19" s="59" t="str">
        <f t="shared" si="1"/>
        <v>TAMLA-00047</v>
      </c>
      <c r="V19" s="59" t="str">
        <f t="shared" si="2"/>
        <v>GTS-120</v>
      </c>
      <c r="W19" s="59" t="str">
        <f t="shared" si="3"/>
        <v>5% - 7%</v>
      </c>
      <c r="X19" s="151" t="e">
        <f>VLOOKUP(T19,MWTh!$BL$6:$DU$31,12,FALSE)</f>
        <v>#N/A</v>
      </c>
      <c r="Y19" s="151" t="str">
        <f>VLOOKUP(T19,TF!$BL$6:$DU$34,24,FALSE)</f>
        <v/>
      </c>
      <c r="Z19" s="151" t="e">
        <f>VLOOKUP(T19,MWTh!$BL$6:$DU$31,36,FALSE)</f>
        <v>#N/A</v>
      </c>
      <c r="AA19" s="151" t="e">
        <f>VLOOKUP(T19,MWTh!$BL$6:$DU$31,48,FALSE)</f>
        <v>#N/A</v>
      </c>
      <c r="AB19" s="151" t="str">
        <f>VLOOKUP(T19,TF!$BL$6:$DU$34,60,FALSE)</f>
        <v/>
      </c>
      <c r="AC19" s="151"/>
      <c r="AD19" s="149"/>
      <c r="AE19" s="135">
        <f>IF(LEFT($A19,1)="M",VLOOKUP(T19,MWTh!$BL$6:$DU$31,61,FALSE),VLOOKUP(T19,TF!$BL$6:$DU$34,61,FALSE))</f>
        <v>0</v>
      </c>
      <c r="AF19" s="552" t="str">
        <f>IF(RIGHT($A19,1)="1",IF(VLOOKUP(T19,'1st Shift BFp'!$S$4:$AC$32,7,FALSE)="","",VLOOKUP(T19,'1st Shift BFp'!$S$4:$AC$32,7,FALSE)),IF(VLOOKUP(T19,'2nd Shift BFp'!$S$4:$AC$32,7,FALSE)="","",VLOOKUP(T19,'2nd Shift BFp'!$S$4:$AC$32,7,FALSE)))</f>
        <v>SKIP</v>
      </c>
      <c r="AG19" s="552" t="str">
        <f>IF(RIGHT($A19,1)="1",IF(VLOOKUP(T19,'1st Shift BFp'!$S$4:$AC$32,8,FALSE)="","",VLOOKUP(T19,'1st Shift BFp'!$S$4:$AC$32,8,FALSE)),IF(VLOOKUP(T19,'2nd Shift BFp'!$S$4:$AC$32,8,FALSE)="","",VLOOKUP(T19,'2nd Shift BFp'!$S$4:$AC$32,8,FALSE)))</f>
        <v>SKIP</v>
      </c>
      <c r="AH19" s="558" t="str">
        <f>IF(RIGHT($A19,1)="1",IF(VLOOKUP(T19,'1st Shift BFp'!$A$4:$BY$32,27,FALSE)="","",VLOOKUP(T19,'1st Shift BFp'!$A$4:$BY$32,27,FALSE)),IF(VLOOKUP(T19,'2nd Shift BFp'!$A$4:$BY$32,27,FALSE)="","",VLOOKUP(T19,'2nd Shift BFp'!$A$4:$BY$32,27,FALSE)))</f>
        <v/>
      </c>
      <c r="AI19" s="559" t="str">
        <f>IF(RIGHT($A19,1)="1",IF(VLOOKUP(T19,'1st Shift BFp'!$A$4:$BY$32,29,FALSE)="","",VLOOKUP(T19,'1st Shift BFp'!$A$4:$BY$32,29,FALSE)),IF(VLOOKUP(T19,'2nd Shift BFp'!$A$4:$BY$32,29,FALSE)="","",VLOOKUP(T19,'2nd Shift BFp'!$A$4:$BY$32,29,FALSE)))</f>
        <v/>
      </c>
      <c r="AJ19" s="420" t="str">
        <f>IF(LEFT($A19,1)="M",VLOOKUP(T19,MWTh!$BL$6:$DU$31,62,FALSE),VLOOKUP(T19,TF!$BL$6:$DU$34,62,FALSE))</f>
        <v/>
      </c>
      <c r="AK19" s="443"/>
      <c r="AL19" s="415" t="str">
        <f t="shared" si="4"/>
        <v>70-L2</v>
      </c>
      <c r="AM19" s="59" t="str">
        <f t="shared" si="5"/>
        <v>TAMLA-00047</v>
      </c>
      <c r="AN19" s="59" t="str">
        <f t="shared" si="6"/>
        <v>GTS-120</v>
      </c>
      <c r="AO19" s="59" t="str">
        <f t="shared" si="7"/>
        <v>5% - 7%</v>
      </c>
      <c r="AP19" s="151" t="e">
        <f>VLOOKUP(AL19,MWTh!$DV$6:$GE$31,12,FALSE)</f>
        <v>#N/A</v>
      </c>
      <c r="AQ19" s="151" t="str">
        <f>VLOOKUP(AL19,TF!$DV$6:$GE$34,24,FALSE)</f>
        <v/>
      </c>
      <c r="AR19" s="151" t="e">
        <f>VLOOKUP(AL19,MWTh!$DV$6:$GE$31,36,FALSE)</f>
        <v>#N/A</v>
      </c>
      <c r="AS19" s="151" t="e">
        <f>VLOOKUP(AL19,MWTh!$DV$6:$GE$31,48,FALSE)</f>
        <v>#N/A</v>
      </c>
      <c r="AT19" s="151" t="str">
        <f>VLOOKUP(AL19,TF!$DV$6:$GE$34,60,FALSE)</f>
        <v/>
      </c>
      <c r="AU19" s="151"/>
      <c r="AV19" s="157"/>
      <c r="AW19" s="135">
        <f>IF(LEFT($A19,1)="M",VLOOKUP(AL19,MWTh!$DV$6:$GE$31,61,FALSE),VLOOKUP(AL19,TF!$DV$6:$GE$34,61,FALSE))</f>
        <v>0</v>
      </c>
      <c r="AX19" s="552" t="str">
        <f>IF(RIGHT($A19,1)="1",IF(VLOOKUP(AL19,'1st Shift BFp'!$AH$4:$AR$32,7,FALSE)="","",VLOOKUP(AL19,'1st Shift BFp'!$AH$4:$AR$32,7,FALSE)),IF(VLOOKUP(AL19,'2nd Shift BFp'!$AH$4:$AR$32,7,FALSE)="","",VLOOKUP(AL19,'2nd Shift BFp'!$AH$4:$AR$32,7,FALSE)))</f>
        <v/>
      </c>
      <c r="AY19" s="552" t="str">
        <f>IF(RIGHT($A19,1)="1",IF(VLOOKUP(AL19,'1st Shift BFp'!$AH$4:$AR$32,8,FALSE)="","",VLOOKUP(AL19,'1st Shift BFp'!$AH$4:$AR$32,8,FALSE)),IF(VLOOKUP(AL19,'2nd Shift BFp'!$AH$4:$AR$32,8,FALSE)="","",VLOOKUP(AL19,'2nd Shift BFp'!$AH$4:$AR$32,8,FALSE)))</f>
        <v/>
      </c>
      <c r="AZ19" s="558" t="str">
        <f>IF(RIGHT($A19,1)="1",IF(VLOOKUP(AL19,'1st Shift BFp'!$A$4:$BY$32,42,FALSE)="","",VLOOKUP(AL19,'1st Shift BFp'!$A$4:$BY$32,42,FALSE)),IF(VLOOKUP(AL19,'2nd Shift BFp'!$A$4:$BY$32,42,FALSE)="","",VLOOKUP(AL19,'2nd Shift BFp'!$A$4:$BY$32,42,FALSE)))</f>
        <v/>
      </c>
      <c r="BA19" s="559" t="str">
        <f>IF(RIGHT($A19,1)="1",IF(VLOOKUP(AL19,'1st Shift BFp'!$A$4:$BY$32,44,FALSE)="","",VLOOKUP(AL19,'1st Shift BFp'!$A$4:$BY$32,44,FALSE)),IF(VLOOKUP(AL19,'2nd Shift BFp'!$A$4:$BY$32,44,FALSE)="","",VLOOKUP(AL19,'2nd Shift BFp'!$A$4:$BY$32,44,FALSE)))</f>
        <v/>
      </c>
      <c r="BB19" s="420" t="str">
        <f>IF(LEFT($A19,1)="M",VLOOKUP(AL19,MWTh!$DV$6:$GE$31,62,FALSE),VLOOKUP(AL19,TF!$DV$6:$GE$34,62,FALSE))</f>
        <v/>
      </c>
      <c r="BC19" s="418"/>
      <c r="BD19" s="155" t="str">
        <f t="shared" si="8"/>
        <v>70-L2</v>
      </c>
      <c r="BE19" s="59" t="str">
        <f t="shared" si="9"/>
        <v>TAMLA-00047</v>
      </c>
      <c r="BF19" s="59" t="str">
        <f t="shared" si="10"/>
        <v>GTS-120</v>
      </c>
      <c r="BG19" s="59" t="str">
        <f t="shared" si="11"/>
        <v>5% - 7%</v>
      </c>
      <c r="BH19" s="151" t="e">
        <f>VLOOKUP(BD19,MWTh!$GF$6:$IO$31,12,FALSE)</f>
        <v>#N/A</v>
      </c>
      <c r="BI19" s="151" t="str">
        <f>VLOOKUP(BD19,TF!$GF$6:$IO$34,24,FALSE)</f>
        <v/>
      </c>
      <c r="BJ19" s="151" t="e">
        <f>VLOOKUP(BD19,MWTh!$GF$6:$IO$31,36,FALSE)</f>
        <v>#N/A</v>
      </c>
      <c r="BK19" s="151" t="e">
        <f>VLOOKUP(BD19,MWTh!$GF$6:$IO$31,48,FALSE)</f>
        <v>#N/A</v>
      </c>
      <c r="BL19" s="151" t="str">
        <f>VLOOKUP(BD19,TF!$GF$6:$IO$34,60,FALSE)</f>
        <v/>
      </c>
      <c r="BM19" s="151"/>
      <c r="BN19" s="157"/>
      <c r="BO19" s="135">
        <f>IF(LEFT($A19,1)="M",VLOOKUP(BD19,MWTh!$GF$6:$IO$31,61,FALSE),VLOOKUP(BD19,TF!$GF$6:$IO$34,61,FALSE))</f>
        <v>0</v>
      </c>
      <c r="BP19" s="552" t="str">
        <f>IF(RIGHT($A19,1)="1",IF(VLOOKUP(BD19,'1st Shift BFp'!$AW$4:$BG$32,7,FALSE)="","",VLOOKUP(BD19,'1st Shift BFp'!$AW$4:$BG$32,7,FALSE)),IF(VLOOKUP(BD19,'2nd Shift BFp'!$AW$4:$BG$32,7,FALSE)="","",VLOOKUP(BD19,'2nd Shift BFp'!$AW$4:$BG$32,7,FALSE)))</f>
        <v>SKIP</v>
      </c>
      <c r="BQ19" s="552" t="str">
        <f>IF(RIGHT($A19,1)="1",IF(VLOOKUP(BD19,'1st Shift BFp'!$AW$4:$BG$32,8,FALSE)="","",VLOOKUP(BD19,'1st Shift BFp'!$AW$4:$BG$32,8,FALSE)),IF(VLOOKUP(BD19,'2nd Shift BFp'!$AW$4:$BG$32,8,FALSE)="","",VLOOKUP(BD19,'2nd Shift BFp'!$AW$4:$BG$32,8,FALSE)))</f>
        <v>SKIP</v>
      </c>
      <c r="BR19" s="558" t="str">
        <f>IF(RIGHT($A19,1)="1",IF(VLOOKUP(BD19,'1st Shift BFp'!$A$4:$BY$32,57,FALSE)="","",VLOOKUP(BD19,'1st Shift BFp'!$A$4:$BY$32,57,FALSE)),IF(VLOOKUP(BD19,'2nd Shift BFp'!$A$4:$BY$32,57,FALSE)="","",VLOOKUP(BD19,'2nd Shift BFp'!$A$4:$BY$32,57,FALSE)))</f>
        <v/>
      </c>
      <c r="BS19" s="559" t="str">
        <f>IF(RIGHT($A19,1)="1",IF(VLOOKUP(BD19,'1st Shift BFp'!$A$4:$BY$32,59,FALSE)="","",VLOOKUP(BD19,'1st Shift BFp'!$A$4:$BY$32,59,FALSE)),IF(VLOOKUP(BD19,'2nd Shift BFp'!$A$4:$BY$32,59,FALSE)="","",VLOOKUP(BD19,'2nd Shift BFp'!$A$4:$BY$32,59,FALSE)))</f>
        <v/>
      </c>
      <c r="BT19" s="60" t="str">
        <f>IF(LEFT($A19,1)="M",VLOOKUP(BD19,MWTh!$GF$6:$IO$31,62,FALSE),VLOOKUP(BD19,TF!$GF$6:$IO$34,62,FALSE))</f>
        <v/>
      </c>
      <c r="BU19" s="462"/>
      <c r="BV19" s="415" t="str">
        <f t="shared" si="12"/>
        <v>70-L2</v>
      </c>
      <c r="BW19" s="59" t="str">
        <f t="shared" si="13"/>
        <v>TAMLA-00047</v>
      </c>
      <c r="BX19" s="59" t="str">
        <f t="shared" si="14"/>
        <v>GTS-120</v>
      </c>
      <c r="BY19" s="59" t="str">
        <f t="shared" si="15"/>
        <v>5% - 7%</v>
      </c>
      <c r="BZ19" s="151" t="e">
        <f>VLOOKUP(BV19,MWTh!$IP$6:$KY$31,12,FALSE)</f>
        <v>#N/A</v>
      </c>
      <c r="CA19" s="151" t="str">
        <f>VLOOKUP(BV19,TF!$IP$6:$KY$34,24,FALSE)</f>
        <v/>
      </c>
      <c r="CB19" s="151" t="e">
        <f>VLOOKUP(BV19,MWTh!$IP$6:$KY$31,36,FALSE)</f>
        <v>#N/A</v>
      </c>
      <c r="CC19" s="151" t="e">
        <f>VLOOKUP(BV19,MWTh!$IP$6:$KY$31,48,FALSE)</f>
        <v>#N/A</v>
      </c>
      <c r="CD19" s="151" t="str">
        <f>VLOOKUP(BV19,TF!$IP$6:$KY$34,60,FALSE)</f>
        <v/>
      </c>
      <c r="CE19" s="151"/>
      <c r="CF19" s="157"/>
      <c r="CG19" s="135">
        <f>IF(LEFT($A19,1)="M",VLOOKUP(BV19,MWTh!$IP$6:$KY$31,61,FALSE),VLOOKUP(BV19,TF!$IP$6:$KY$34,61,FALSE))</f>
        <v>0</v>
      </c>
      <c r="CH19" s="552" t="str">
        <f>IF(RIGHT($A19,1)="1",IF(VLOOKUP(BV19,'1st Shift BFp'!$BL$4:$BV$32,7,FALSE)="","",VLOOKUP(BV19,'1st Shift BFp'!$BL$4:$BV$32,7,FALSE)),IF(VLOOKUP(BV19,'2nd Shift BFp'!$BL$4:$BV$32,7,FALSE)="","",VLOOKUP(BV19,'2nd Shift BFp'!$BL$4:$BV$32,7,FALSE)))</f>
        <v/>
      </c>
      <c r="CI19" s="552" t="str">
        <f>IF(RIGHT($A19,1)="1",IF(VLOOKUP(BV19,'1st Shift BFp'!$BL$4:$BV$32,8,FALSE)="","",VLOOKUP(BV19,'1st Shift BFp'!$BL$4:$BV$32,8,FALSE)),IF(VLOOKUP(BV19,'2nd Shift BFp'!$BL$4:$BV$32,8,FALSE)="","",VLOOKUP(BV19,'2nd Shift BFp'!$BL$4:$BV$32,8,FALSE)))</f>
        <v/>
      </c>
      <c r="CJ19" s="558" t="str">
        <f>IF(RIGHT($A19,1)="1",IF(VLOOKUP(BV19,'1st Shift BFp'!$A$4:$BY$32,72,FALSE)="","",VLOOKUP(BV19,'1st Shift BFp'!$A$4:$BY$32,72,FALSE)),IF(VLOOKUP(BV19,'2nd Shift BFp'!$A$4:$BY$32,72,FALSE)="","",VLOOKUP(BV19,'2nd Shift BFp'!$A$4:$BY$32,72,FALSE)))</f>
        <v/>
      </c>
      <c r="CK19" s="559" t="str">
        <f>IF(RIGHT($A19,1)="1",IF(VLOOKUP(BV19,'1st Shift BFp'!$A$4:$BY$32,74,FALSE)="","",VLOOKUP(BV19,'1st Shift BFp'!$A$4:$BY$32,74,FALSE)),IF(VLOOKUP(BV19,'2nd Shift BFp'!$A$4:$BY$32,74,FALSE)="","",VLOOKUP(BV19,'2nd Shift BFp'!$A$4:$BY$32,74,FALSE)))</f>
        <v/>
      </c>
      <c r="CL19" s="464" t="str">
        <f>IF(LEFT($A19,1)="M",VLOOKUP(BV19,MWTh!$IP$6:$KY$31,62,FALSE),VLOOKUP(BV19,TF!$IP$6:$KY$34,62,FALSE))</f>
        <v/>
      </c>
      <c r="CM19" s="418"/>
      <c r="CO19" s="135">
        <f t="shared" si="16"/>
        <v>0</v>
      </c>
    </row>
    <row r="20" spans="1:93">
      <c r="A20" s="1174" t="str">
        <f>VLOOKUP($B20,'OP Info'!$C$4:$Q$62,15,FALSE)</f>
        <v>TF-2</v>
      </c>
      <c r="B20" s="415" t="s">
        <v>84</v>
      </c>
      <c r="C20" s="1174" t="str">
        <f>VLOOKUP($B20,'OP Info'!$C$4:$Q$62,2,FALSE)</f>
        <v>TAMLA-00049</v>
      </c>
      <c r="D20" s="1174" t="str">
        <f>VLOOKUP($B20,'OP Info'!$C$4:$Q$62,4,FALSE)</f>
        <v>GTS-120</v>
      </c>
      <c r="E20" s="1174" t="str">
        <f>CONCATENATE(VLOOKUP($B20,'OP Info'!$C$4:$Q$62,5,FALSE),"% - ",VLOOKUP($B20,'OP Info'!$C$4:$Q$62,6,FALSE),"%")</f>
        <v>5% - 7%</v>
      </c>
      <c r="F20" s="151" t="e">
        <f>VLOOKUP(B20,MWTh!$B$6:$BK$31,12,FALSE)</f>
        <v>#N/A</v>
      </c>
      <c r="G20" s="151" t="str">
        <f>VLOOKUP(B20,TF!$B$6:$BK$34,24,FALSE)</f>
        <v/>
      </c>
      <c r="H20" s="151" t="e">
        <f>VLOOKUP(B20,MWTh!$B$6:$BK$31,36,FALSE)</f>
        <v>#N/A</v>
      </c>
      <c r="I20" s="151" t="e">
        <f>VLOOKUP(B20,MWTh!$B$6:$BK$31,48,FALSE)</f>
        <v>#N/A</v>
      </c>
      <c r="J20" s="151" t="str">
        <f>VLOOKUP(B20,TF!$B$6:$BK$34,60,FALSE)</f>
        <v/>
      </c>
      <c r="K20" s="151"/>
      <c r="L20" s="149"/>
      <c r="M20" s="135">
        <f>IF(LEFT($A20,1)="M",VLOOKUP(B20,MWTh!$B$6:$BK$31,61,FALSE),VLOOKUP(B20,TF!$B$6:$BK$34,61,FALSE))</f>
        <v>0</v>
      </c>
      <c r="N20" s="552" t="str">
        <f>IF(RIGHT($A20,1)="1",IF(VLOOKUP(B20,'1st Shift BFp'!$D$4:$N$32,7,FALSE)="","",VLOOKUP(B20,'1st Shift BFp'!$D$4:$N$32,7,FALSE)),IF(VLOOKUP(B20,'2nd Shift BFp'!$D$4:$N$32,7,FALSE)="","",VLOOKUP(B20,'2nd Shift BFp'!$D$4:$N$32,7,FALSE)))</f>
        <v/>
      </c>
      <c r="O20" s="552" t="str">
        <f>IF(RIGHT($A20,1)="1",IF(VLOOKUP(B20,'1st Shift BFp'!$D$4:$N$32,8,FALSE)="","",VLOOKUP(B20,'1st Shift BFp'!$D$4:$N$32,8,FALSE)),IF(VLOOKUP(B20,'2nd Shift BFp'!$D$4:$N$32,8,FALSE)="","",VLOOKUP(B20,'2nd Shift BFp'!$D$4:$N$32,8,FALSE)))</f>
        <v/>
      </c>
      <c r="P20" s="558" t="str">
        <f>IF(RIGHT($A20,1)="1",IF(VLOOKUP(B20,'1st Shift BFp'!$A$4:$BY$32,12,FALSE)="","",VLOOKUP(B20,'1st Shift BFp'!$A$4:$BY$32,12,FALSE)),IF(VLOOKUP(B20,'2nd Shift BFp'!$A$4:$BY$32,12,FALSE)="","",VLOOKUP(B20,'2nd Shift BFp'!$A$4:$BY$32,12,FALSE)))</f>
        <v/>
      </c>
      <c r="Q20" s="559" t="str">
        <f>IF(RIGHT($A20,1)="1",IF(VLOOKUP(B20,'1st Shift BFp'!$A$4:$BY$32,14,FALSE)="","",VLOOKUP(B20,'1st Shift BFp'!$A$4:$BY$32,14,FALSE)),IF(VLOOKUP(B20,'2nd Shift BFp'!$A$4:$BY$32,14,FALSE)="","",VLOOKUP(B20,'2nd Shift BFp'!$A$4:$BY$32,14,FALSE)))</f>
        <v/>
      </c>
      <c r="R20" s="420" t="str">
        <f>IF(LEFT($A20,1)="M",VLOOKUP(B20,MWTh!$B$6:$BK$31,62,FALSE),VLOOKUP(B20,TF!$B$6:$BK$34,62,FALSE))</f>
        <v/>
      </c>
      <c r="S20" s="443"/>
      <c r="T20" s="415" t="str">
        <f t="shared" si="0"/>
        <v>80-L2</v>
      </c>
      <c r="U20" s="59" t="str">
        <f t="shared" si="1"/>
        <v>TAMLA-00049</v>
      </c>
      <c r="V20" s="59" t="str">
        <f t="shared" si="2"/>
        <v>GTS-120</v>
      </c>
      <c r="W20" s="59" t="str">
        <f t="shared" si="3"/>
        <v>5% - 7%</v>
      </c>
      <c r="X20" s="151" t="e">
        <f>VLOOKUP(T20,MWTh!$BL$6:$DU$31,12,FALSE)</f>
        <v>#N/A</v>
      </c>
      <c r="Y20" s="151" t="str">
        <f>VLOOKUP(T20,TF!$BL$6:$DU$34,24,FALSE)</f>
        <v/>
      </c>
      <c r="Z20" s="151" t="e">
        <f>VLOOKUP(T20,MWTh!$BL$6:$DU$31,36,FALSE)</f>
        <v>#N/A</v>
      </c>
      <c r="AA20" s="151" t="e">
        <f>VLOOKUP(T20,MWTh!$BL$6:$DU$31,48,FALSE)</f>
        <v>#N/A</v>
      </c>
      <c r="AB20" s="151" t="str">
        <f>VLOOKUP(T20,TF!$BL$6:$DU$34,60,FALSE)</f>
        <v/>
      </c>
      <c r="AC20" s="151"/>
      <c r="AD20" s="149"/>
      <c r="AE20" s="135">
        <f>IF(LEFT($A20,1)="M",VLOOKUP(T20,MWTh!$BL$6:$DU$31,61,FALSE),VLOOKUP(T20,TF!$BL$6:$DU$34,61,FALSE))</f>
        <v>0</v>
      </c>
      <c r="AF20" s="552" t="str">
        <f>IF(RIGHT($A20,1)="1",IF(VLOOKUP(T20,'1st Shift BFp'!$S$4:$AC$32,7,FALSE)="","",VLOOKUP(T20,'1st Shift BFp'!$S$4:$AC$32,7,FALSE)),IF(VLOOKUP(T20,'2nd Shift BFp'!$S$4:$AC$32,7,FALSE)="","",VLOOKUP(T20,'2nd Shift BFp'!$S$4:$AC$32,7,FALSE)))</f>
        <v>SKIP</v>
      </c>
      <c r="AG20" s="552" t="str">
        <f>IF(RIGHT($A20,1)="1",IF(VLOOKUP(T20,'1st Shift BFp'!$S$4:$AC$32,8,FALSE)="","",VLOOKUP(T20,'1st Shift BFp'!$S$4:$AC$32,8,FALSE)),IF(VLOOKUP(T20,'2nd Shift BFp'!$S$4:$AC$32,8,FALSE)="","",VLOOKUP(T20,'2nd Shift BFp'!$S$4:$AC$32,8,FALSE)))</f>
        <v>SKIP</v>
      </c>
      <c r="AH20" s="558" t="str">
        <f>IF(RIGHT($A20,1)="1",IF(VLOOKUP(T20,'1st Shift BFp'!$A$4:$BY$32,27,FALSE)="","",VLOOKUP(T20,'1st Shift BFp'!$A$4:$BY$32,27,FALSE)),IF(VLOOKUP(T20,'2nd Shift BFp'!$A$4:$BY$32,27,FALSE)="","",VLOOKUP(T20,'2nd Shift BFp'!$A$4:$BY$32,27,FALSE)))</f>
        <v/>
      </c>
      <c r="AI20" s="559" t="str">
        <f>IF(RIGHT($A20,1)="1",IF(VLOOKUP(T20,'1st Shift BFp'!$A$4:$BY$32,29,FALSE)="","",VLOOKUP(T20,'1st Shift BFp'!$A$4:$BY$32,29,FALSE)),IF(VLOOKUP(T20,'2nd Shift BFp'!$A$4:$BY$32,29,FALSE)="","",VLOOKUP(T20,'2nd Shift BFp'!$A$4:$BY$32,29,FALSE)))</f>
        <v/>
      </c>
      <c r="AJ20" s="420" t="str">
        <f>IF(LEFT($A20,1)="M",VLOOKUP(T20,MWTh!$BL$6:$DU$31,62,FALSE),VLOOKUP(T20,TF!$BL$6:$DU$34,62,FALSE))</f>
        <v/>
      </c>
      <c r="AK20" s="443"/>
      <c r="AL20" s="415" t="str">
        <f t="shared" si="4"/>
        <v>80-L2</v>
      </c>
      <c r="AM20" s="59" t="str">
        <f t="shared" si="5"/>
        <v>TAMLA-00049</v>
      </c>
      <c r="AN20" s="59" t="str">
        <f t="shared" si="6"/>
        <v>GTS-120</v>
      </c>
      <c r="AO20" s="59" t="str">
        <f t="shared" si="7"/>
        <v>5% - 7%</v>
      </c>
      <c r="AP20" s="151" t="e">
        <f>VLOOKUP(AL20,MWTh!$DV$6:$GE$31,12,FALSE)</f>
        <v>#N/A</v>
      </c>
      <c r="AQ20" s="151" t="str">
        <f>VLOOKUP(AL20,TF!$DV$6:$GE$34,24,FALSE)</f>
        <v/>
      </c>
      <c r="AR20" s="151" t="e">
        <f>VLOOKUP(AL20,MWTh!$DV$6:$GE$31,36,FALSE)</f>
        <v>#N/A</v>
      </c>
      <c r="AS20" s="151" t="e">
        <f>VLOOKUP(AL20,MWTh!$DV$6:$GE$31,48,FALSE)</f>
        <v>#N/A</v>
      </c>
      <c r="AT20" s="151" t="str">
        <f>VLOOKUP(AL20,TF!$DV$6:$GE$34,60,FALSE)</f>
        <v/>
      </c>
      <c r="AU20" s="151"/>
      <c r="AV20" s="157"/>
      <c r="AW20" s="135">
        <f>IF(LEFT($A20,1)="M",VLOOKUP(AL20,MWTh!$DV$6:$GE$31,61,FALSE),VLOOKUP(AL20,TF!$DV$6:$GE$34,61,FALSE))</f>
        <v>0</v>
      </c>
      <c r="AX20" s="552" t="str">
        <f>IF(RIGHT($A20,1)="1",IF(VLOOKUP(AL20,'1st Shift BFp'!$AH$4:$AR$32,7,FALSE)="","",VLOOKUP(AL20,'1st Shift BFp'!$AH$4:$AR$32,7,FALSE)),IF(VLOOKUP(AL20,'2nd Shift BFp'!$AH$4:$AR$32,7,FALSE)="","",VLOOKUP(AL20,'2nd Shift BFp'!$AH$4:$AR$32,7,FALSE)))</f>
        <v/>
      </c>
      <c r="AY20" s="552" t="str">
        <f>IF(RIGHT($A20,1)="1",IF(VLOOKUP(AL20,'1st Shift BFp'!$AH$4:$AR$32,8,FALSE)="","",VLOOKUP(AL20,'1st Shift BFp'!$AH$4:$AR$32,8,FALSE)),IF(VLOOKUP(AL20,'2nd Shift BFp'!$AH$4:$AR$32,8,FALSE)="","",VLOOKUP(AL20,'2nd Shift BFp'!$AH$4:$AR$32,8,FALSE)))</f>
        <v/>
      </c>
      <c r="AZ20" s="558" t="str">
        <f>IF(RIGHT($A20,1)="1",IF(VLOOKUP(AL20,'1st Shift BFp'!$A$4:$BY$32,42,FALSE)="","",VLOOKUP(AL20,'1st Shift BFp'!$A$4:$BY$32,42,FALSE)),IF(VLOOKUP(AL20,'2nd Shift BFp'!$A$4:$BY$32,42,FALSE)="","",VLOOKUP(AL20,'2nd Shift BFp'!$A$4:$BY$32,42,FALSE)))</f>
        <v/>
      </c>
      <c r="BA20" s="559" t="str">
        <f>IF(RIGHT($A20,1)="1",IF(VLOOKUP(AL20,'1st Shift BFp'!$A$4:$BY$32,44,FALSE)="","",VLOOKUP(AL20,'1st Shift BFp'!$A$4:$BY$32,44,FALSE)),IF(VLOOKUP(AL20,'2nd Shift BFp'!$A$4:$BY$32,44,FALSE)="","",VLOOKUP(AL20,'2nd Shift BFp'!$A$4:$BY$32,44,FALSE)))</f>
        <v/>
      </c>
      <c r="BB20" s="420" t="str">
        <f>IF(LEFT($A20,1)="M",VLOOKUP(AL20,MWTh!$DV$6:$GE$31,62,FALSE),VLOOKUP(AL20,TF!$DV$6:$GE$34,62,FALSE))</f>
        <v/>
      </c>
      <c r="BC20" s="418"/>
      <c r="BD20" s="155" t="str">
        <f t="shared" si="8"/>
        <v>80-L2</v>
      </c>
      <c r="BE20" s="59" t="str">
        <f t="shared" si="9"/>
        <v>TAMLA-00049</v>
      </c>
      <c r="BF20" s="59" t="str">
        <f t="shared" si="10"/>
        <v>GTS-120</v>
      </c>
      <c r="BG20" s="59" t="str">
        <f t="shared" si="11"/>
        <v>5% - 7%</v>
      </c>
      <c r="BH20" s="151" t="e">
        <f>VLOOKUP(BD20,MWTh!$GF$6:$IO$31,12,FALSE)</f>
        <v>#N/A</v>
      </c>
      <c r="BI20" s="151" t="str">
        <f>VLOOKUP(BD20,TF!$GF$6:$IO$34,24,FALSE)</f>
        <v/>
      </c>
      <c r="BJ20" s="151" t="e">
        <f>VLOOKUP(BD20,MWTh!$GF$6:$IO$31,36,FALSE)</f>
        <v>#N/A</v>
      </c>
      <c r="BK20" s="151" t="e">
        <f>VLOOKUP(BD20,MWTh!$GF$6:$IO$31,48,FALSE)</f>
        <v>#N/A</v>
      </c>
      <c r="BL20" s="151" t="str">
        <f>VLOOKUP(BD20,TF!$GF$6:$IO$34,60,FALSE)</f>
        <v/>
      </c>
      <c r="BM20" s="151"/>
      <c r="BN20" s="157"/>
      <c r="BO20" s="135">
        <f>IF(LEFT($A20,1)="M",VLOOKUP(BD20,MWTh!$GF$6:$IO$31,61,FALSE),VLOOKUP(BD20,TF!$GF$6:$IO$34,61,FALSE))</f>
        <v>0</v>
      </c>
      <c r="BP20" s="552" t="str">
        <f>IF(RIGHT($A20,1)="1",IF(VLOOKUP(BD20,'1st Shift BFp'!$AW$4:$BG$32,7,FALSE)="","",VLOOKUP(BD20,'1st Shift BFp'!$AW$4:$BG$32,7,FALSE)),IF(VLOOKUP(BD20,'2nd Shift BFp'!$AW$4:$BG$32,7,FALSE)="","",VLOOKUP(BD20,'2nd Shift BFp'!$AW$4:$BG$32,7,FALSE)))</f>
        <v>SKIP</v>
      </c>
      <c r="BQ20" s="552" t="str">
        <f>IF(RIGHT($A20,1)="1",IF(VLOOKUP(BD20,'1st Shift BFp'!$AW$4:$BG$32,8,FALSE)="","",VLOOKUP(BD20,'1st Shift BFp'!$AW$4:$BG$32,8,FALSE)),IF(VLOOKUP(BD20,'2nd Shift BFp'!$AW$4:$BG$32,8,FALSE)="","",VLOOKUP(BD20,'2nd Shift BFp'!$AW$4:$BG$32,8,FALSE)))</f>
        <v>SKIP</v>
      </c>
      <c r="BR20" s="558" t="str">
        <f>IF(RIGHT($A20,1)="1",IF(VLOOKUP(BD20,'1st Shift BFp'!$A$4:$BY$32,57,FALSE)="","",VLOOKUP(BD20,'1st Shift BFp'!$A$4:$BY$32,57,FALSE)),IF(VLOOKUP(BD20,'2nd Shift BFp'!$A$4:$BY$32,57,FALSE)="","",VLOOKUP(BD20,'2nd Shift BFp'!$A$4:$BY$32,57,FALSE)))</f>
        <v/>
      </c>
      <c r="BS20" s="559" t="str">
        <f>IF(RIGHT($A20,1)="1",IF(VLOOKUP(BD20,'1st Shift BFp'!$A$4:$BY$32,59,FALSE)="","",VLOOKUP(BD20,'1st Shift BFp'!$A$4:$BY$32,59,FALSE)),IF(VLOOKUP(BD20,'2nd Shift BFp'!$A$4:$BY$32,59,FALSE)="","",VLOOKUP(BD20,'2nd Shift BFp'!$A$4:$BY$32,59,FALSE)))</f>
        <v/>
      </c>
      <c r="BT20" s="60" t="str">
        <f>IF(LEFT($A20,1)="M",VLOOKUP(BD20,MWTh!$GF$6:$IO$31,62,FALSE),VLOOKUP(BD20,TF!$GF$6:$IO$34,62,FALSE))</f>
        <v/>
      </c>
      <c r="BU20" s="462"/>
      <c r="BV20" s="415" t="str">
        <f t="shared" si="12"/>
        <v>80-L2</v>
      </c>
      <c r="BW20" s="59" t="str">
        <f t="shared" si="13"/>
        <v>TAMLA-00049</v>
      </c>
      <c r="BX20" s="59" t="str">
        <f t="shared" si="14"/>
        <v>GTS-120</v>
      </c>
      <c r="BY20" s="59" t="str">
        <f t="shared" si="15"/>
        <v>5% - 7%</v>
      </c>
      <c r="BZ20" s="151" t="e">
        <f>VLOOKUP(BV20,MWTh!$IP$6:$KY$31,12,FALSE)</f>
        <v>#N/A</v>
      </c>
      <c r="CA20" s="151" t="str">
        <f>VLOOKUP(BV20,TF!$IP$6:$KY$34,24,FALSE)</f>
        <v/>
      </c>
      <c r="CB20" s="151" t="e">
        <f>VLOOKUP(BV20,MWTh!$IP$6:$KY$31,36,FALSE)</f>
        <v>#N/A</v>
      </c>
      <c r="CC20" s="151" t="e">
        <f>VLOOKUP(BV20,MWTh!$IP$6:$KY$31,48,FALSE)</f>
        <v>#N/A</v>
      </c>
      <c r="CD20" s="151" t="str">
        <f>VLOOKUP(BV20,TF!$IP$6:$KY$34,60,FALSE)</f>
        <v/>
      </c>
      <c r="CE20" s="151"/>
      <c r="CF20" s="157"/>
      <c r="CG20" s="135">
        <f>IF(LEFT($A20,1)="M",VLOOKUP(BV20,MWTh!$IP$6:$KY$31,61,FALSE),VLOOKUP(BV20,TF!$IP$6:$KY$34,61,FALSE))</f>
        <v>0</v>
      </c>
      <c r="CH20" s="552" t="str">
        <f>IF(RIGHT($A20,1)="1",IF(VLOOKUP(BV20,'1st Shift BFp'!$BL$4:$BV$32,7,FALSE)="","",VLOOKUP(BV20,'1st Shift BFp'!$BL$4:$BV$32,7,FALSE)),IF(VLOOKUP(BV20,'2nd Shift BFp'!$BL$4:$BV$32,7,FALSE)="","",VLOOKUP(BV20,'2nd Shift BFp'!$BL$4:$BV$32,7,FALSE)))</f>
        <v/>
      </c>
      <c r="CI20" s="552" t="str">
        <f>IF(RIGHT($A20,1)="1",IF(VLOOKUP(BV20,'1st Shift BFp'!$BL$4:$BV$32,8,FALSE)="","",VLOOKUP(BV20,'1st Shift BFp'!$BL$4:$BV$32,8,FALSE)),IF(VLOOKUP(BV20,'2nd Shift BFp'!$BL$4:$BV$32,8,FALSE)="","",VLOOKUP(BV20,'2nd Shift BFp'!$BL$4:$BV$32,8,FALSE)))</f>
        <v/>
      </c>
      <c r="CJ20" s="558" t="str">
        <f>IF(RIGHT($A20,1)="1",IF(VLOOKUP(BV20,'1st Shift BFp'!$A$4:$BY$32,72,FALSE)="","",VLOOKUP(BV20,'1st Shift BFp'!$A$4:$BY$32,72,FALSE)),IF(VLOOKUP(BV20,'2nd Shift BFp'!$A$4:$BY$32,72,FALSE)="","",VLOOKUP(BV20,'2nd Shift BFp'!$A$4:$BY$32,72,FALSE)))</f>
        <v/>
      </c>
      <c r="CK20" s="559" t="str">
        <f>IF(RIGHT($A20,1)="1",IF(VLOOKUP(BV20,'1st Shift BFp'!$A$4:$BY$32,74,FALSE)="","",VLOOKUP(BV20,'1st Shift BFp'!$A$4:$BY$32,74,FALSE)),IF(VLOOKUP(BV20,'2nd Shift BFp'!$A$4:$BY$32,74,FALSE)="","",VLOOKUP(BV20,'2nd Shift BFp'!$A$4:$BY$32,74,FALSE)))</f>
        <v/>
      </c>
      <c r="CL20" s="464" t="str">
        <f>IF(LEFT($A20,1)="M",VLOOKUP(BV20,MWTh!$IP$6:$KY$31,62,FALSE),VLOOKUP(BV20,TF!$IP$6:$KY$34,62,FALSE))</f>
        <v/>
      </c>
      <c r="CM20" s="418"/>
      <c r="CO20" s="135">
        <f t="shared" si="16"/>
        <v>0</v>
      </c>
    </row>
    <row r="21" spans="1:93">
      <c r="A21" s="1174" t="str">
        <f>VLOOKUP($B21,'OP Info'!$C$4:$Q$62,15,FALSE)</f>
        <v>TF-2</v>
      </c>
      <c r="B21" s="415" t="s">
        <v>87</v>
      </c>
      <c r="C21" s="1174" t="str">
        <f>VLOOKUP($B21,'OP Info'!$C$4:$Q$62,2,FALSE)</f>
        <v>TAMGR-00112</v>
      </c>
      <c r="D21" s="1174" t="str">
        <f>VLOOKUP($B21,'OP Info'!$C$4:$Q$62,4,FALSE)</f>
        <v>GTS-120</v>
      </c>
      <c r="E21" s="1174" t="str">
        <f>CONCATENATE(VLOOKUP($B21,'OP Info'!$C$4:$Q$62,5,FALSE),"% - ",VLOOKUP($B21,'OP Info'!$C$4:$Q$62,6,FALSE),"%")</f>
        <v>5% - 7%</v>
      </c>
      <c r="F21" s="151" t="e">
        <f>VLOOKUP(B21,MWTh!$B$6:$BK$31,12,FALSE)</f>
        <v>#N/A</v>
      </c>
      <c r="G21" s="151" t="str">
        <f>VLOOKUP(B21,TF!$B$6:$BK$34,24,FALSE)</f>
        <v/>
      </c>
      <c r="H21" s="151" t="e">
        <f>VLOOKUP(B21,MWTh!$B$6:$BK$31,36,FALSE)</f>
        <v>#N/A</v>
      </c>
      <c r="I21" s="151" t="e">
        <f>VLOOKUP(B21,MWTh!$B$6:$BK$31,48,FALSE)</f>
        <v>#N/A</v>
      </c>
      <c r="J21" s="151" t="str">
        <f>VLOOKUP(B21,TF!$B$6:$BK$34,60,FALSE)</f>
        <v/>
      </c>
      <c r="K21" s="151"/>
      <c r="L21" s="149"/>
      <c r="M21" s="135">
        <f>IF(LEFT($A21,1)="M",VLOOKUP(B21,MWTh!$B$6:$BK$31,61,FALSE),VLOOKUP(B21,TF!$B$6:$BK$34,61,FALSE))</f>
        <v>0</v>
      </c>
      <c r="N21" s="552" t="str">
        <f>IF(RIGHT($A21,1)="1",IF(VLOOKUP(B21,'1st Shift BFp'!$D$4:$N$32,7,FALSE)="","",VLOOKUP(B21,'1st Shift BFp'!$D$4:$N$32,7,FALSE)),IF(VLOOKUP(B21,'2nd Shift BFp'!$D$4:$N$32,7,FALSE)="","",VLOOKUP(B21,'2nd Shift BFp'!$D$4:$N$32,7,FALSE)))</f>
        <v/>
      </c>
      <c r="O21" s="552" t="str">
        <f>IF(RIGHT($A21,1)="1",IF(VLOOKUP(B21,'1st Shift BFp'!$D$4:$N$32,8,FALSE)="","",VLOOKUP(B21,'1st Shift BFp'!$D$4:$N$32,8,FALSE)),IF(VLOOKUP(B21,'2nd Shift BFp'!$D$4:$N$32,8,FALSE)="","",VLOOKUP(B21,'2nd Shift BFp'!$D$4:$N$32,8,FALSE)))</f>
        <v/>
      </c>
      <c r="P21" s="558" t="str">
        <f>IF(RIGHT($A21,1)="1",IF(VLOOKUP(B21,'1st Shift BFp'!$A$4:$BY$32,12,FALSE)="","",VLOOKUP(B21,'1st Shift BFp'!$A$4:$BY$32,12,FALSE)),IF(VLOOKUP(B21,'2nd Shift BFp'!$A$4:$BY$32,12,FALSE)="","",VLOOKUP(B21,'2nd Shift BFp'!$A$4:$BY$32,12,FALSE)))</f>
        <v/>
      </c>
      <c r="Q21" s="559" t="str">
        <f>IF(RIGHT($A21,1)="1",IF(VLOOKUP(B21,'1st Shift BFp'!$A$4:$BY$32,14,FALSE)="","",VLOOKUP(B21,'1st Shift BFp'!$A$4:$BY$32,14,FALSE)),IF(VLOOKUP(B21,'2nd Shift BFp'!$A$4:$BY$32,14,FALSE)="","",VLOOKUP(B21,'2nd Shift BFp'!$A$4:$BY$32,14,FALSE)))</f>
        <v/>
      </c>
      <c r="R21" s="420" t="str">
        <f>IF(LEFT($A21,1)="M",VLOOKUP(B21,MWTh!$B$6:$BK$31,62,FALSE),VLOOKUP(B21,TF!$B$6:$BK$34,62,FALSE))</f>
        <v/>
      </c>
      <c r="S21" s="443"/>
      <c r="T21" s="415" t="str">
        <f t="shared" si="0"/>
        <v>90-L2</v>
      </c>
      <c r="U21" s="59" t="str">
        <f t="shared" si="1"/>
        <v>TAMGR-00112</v>
      </c>
      <c r="V21" s="59" t="str">
        <f t="shared" si="2"/>
        <v>GTS-120</v>
      </c>
      <c r="W21" s="59" t="str">
        <f t="shared" si="3"/>
        <v>5% - 7%</v>
      </c>
      <c r="X21" s="151" t="e">
        <f>VLOOKUP(T21,MWTh!$BL$6:$DU$31,12,FALSE)</f>
        <v>#N/A</v>
      </c>
      <c r="Y21" s="151" t="str">
        <f>VLOOKUP(T21,TF!$BL$6:$DU$34,24,FALSE)</f>
        <v/>
      </c>
      <c r="Z21" s="151" t="e">
        <f>VLOOKUP(T21,MWTh!$BL$6:$DU$31,36,FALSE)</f>
        <v>#N/A</v>
      </c>
      <c r="AA21" s="151" t="e">
        <f>VLOOKUP(T21,MWTh!$BL$6:$DU$31,48,FALSE)</f>
        <v>#N/A</v>
      </c>
      <c r="AB21" s="151" t="str">
        <f>VLOOKUP(T21,TF!$BL$6:$DU$34,60,FALSE)</f>
        <v/>
      </c>
      <c r="AC21" s="151"/>
      <c r="AD21" s="149"/>
      <c r="AE21" s="135">
        <f>IF(LEFT($A21,1)="M",VLOOKUP(T21,MWTh!$BL$6:$DU$31,61,FALSE),VLOOKUP(T21,TF!$BL$6:$DU$34,61,FALSE))</f>
        <v>0</v>
      </c>
      <c r="AF21" s="552" t="str">
        <f>IF(RIGHT($A21,1)="1",IF(VLOOKUP(T21,'1st Shift BFp'!$S$4:$AC$32,7,FALSE)="","",VLOOKUP(T21,'1st Shift BFp'!$S$4:$AC$32,7,FALSE)),IF(VLOOKUP(T21,'2nd Shift BFp'!$S$4:$AC$32,7,FALSE)="","",VLOOKUP(T21,'2nd Shift BFp'!$S$4:$AC$32,7,FALSE)))</f>
        <v>SKIP</v>
      </c>
      <c r="AG21" s="552" t="str">
        <f>IF(RIGHT($A21,1)="1",IF(VLOOKUP(T21,'1st Shift BFp'!$S$4:$AC$32,8,FALSE)="","",VLOOKUP(T21,'1st Shift BFp'!$S$4:$AC$32,8,FALSE)),IF(VLOOKUP(T21,'2nd Shift BFp'!$S$4:$AC$32,8,FALSE)="","",VLOOKUP(T21,'2nd Shift BFp'!$S$4:$AC$32,8,FALSE)))</f>
        <v>SKIP</v>
      </c>
      <c r="AH21" s="558" t="str">
        <f>IF(RIGHT($A21,1)="1",IF(VLOOKUP(T21,'1st Shift BFp'!$A$4:$BY$32,27,FALSE)="","",VLOOKUP(T21,'1st Shift BFp'!$A$4:$BY$32,27,FALSE)),IF(VLOOKUP(T21,'2nd Shift BFp'!$A$4:$BY$32,27,FALSE)="","",VLOOKUP(T21,'2nd Shift BFp'!$A$4:$BY$32,27,FALSE)))</f>
        <v/>
      </c>
      <c r="AI21" s="559" t="str">
        <f>IF(RIGHT($A21,1)="1",IF(VLOOKUP(T21,'1st Shift BFp'!$A$4:$BY$32,29,FALSE)="","",VLOOKUP(T21,'1st Shift BFp'!$A$4:$BY$32,29,FALSE)),IF(VLOOKUP(T21,'2nd Shift BFp'!$A$4:$BY$32,29,FALSE)="","",VLOOKUP(T21,'2nd Shift BFp'!$A$4:$BY$32,29,FALSE)))</f>
        <v/>
      </c>
      <c r="AJ21" s="420" t="str">
        <f>IF(LEFT($A21,1)="M",VLOOKUP(T21,MWTh!$BL$6:$DU$31,62,FALSE),VLOOKUP(T21,TF!$BL$6:$DU$34,62,FALSE))</f>
        <v/>
      </c>
      <c r="AK21" s="443"/>
      <c r="AL21" s="415" t="str">
        <f t="shared" si="4"/>
        <v>90-L2</v>
      </c>
      <c r="AM21" s="59" t="str">
        <f t="shared" si="5"/>
        <v>TAMGR-00112</v>
      </c>
      <c r="AN21" s="59" t="str">
        <f t="shared" si="6"/>
        <v>GTS-120</v>
      </c>
      <c r="AO21" s="59" t="str">
        <f t="shared" si="7"/>
        <v>5% - 7%</v>
      </c>
      <c r="AP21" s="151" t="e">
        <f>VLOOKUP(AL21,MWTh!$DV$6:$GE$31,12,FALSE)</f>
        <v>#N/A</v>
      </c>
      <c r="AQ21" s="151" t="str">
        <f>VLOOKUP(AL21,TF!$DV$6:$GE$34,24,FALSE)</f>
        <v/>
      </c>
      <c r="AR21" s="151" t="e">
        <f>VLOOKUP(AL21,MWTh!$DV$6:$GE$31,36,FALSE)</f>
        <v>#N/A</v>
      </c>
      <c r="AS21" s="151" t="e">
        <f>VLOOKUP(AL21,MWTh!$DV$6:$GE$31,48,FALSE)</f>
        <v>#N/A</v>
      </c>
      <c r="AT21" s="151" t="str">
        <f>VLOOKUP(AL21,TF!$DV$6:$GE$34,60,FALSE)</f>
        <v/>
      </c>
      <c r="AU21" s="151"/>
      <c r="AV21" s="157"/>
      <c r="AW21" s="135">
        <f>IF(LEFT($A21,1)="M",VLOOKUP(AL21,MWTh!$DV$6:$GE$31,61,FALSE),VLOOKUP(AL21,TF!$DV$6:$GE$34,61,FALSE))</f>
        <v>0</v>
      </c>
      <c r="AX21" s="552" t="str">
        <f>IF(RIGHT($A21,1)="1",IF(VLOOKUP(AL21,'1st Shift BFp'!$AH$4:$AR$32,7,FALSE)="","",VLOOKUP(AL21,'1st Shift BFp'!$AH$4:$AR$32,7,FALSE)),IF(VLOOKUP(AL21,'2nd Shift BFp'!$AH$4:$AR$32,7,FALSE)="","",VLOOKUP(AL21,'2nd Shift BFp'!$AH$4:$AR$32,7,FALSE)))</f>
        <v/>
      </c>
      <c r="AY21" s="552" t="str">
        <f>IF(RIGHT($A21,1)="1",IF(VLOOKUP(AL21,'1st Shift BFp'!$AH$4:$AR$32,8,FALSE)="","",VLOOKUP(AL21,'1st Shift BFp'!$AH$4:$AR$32,8,FALSE)),IF(VLOOKUP(AL21,'2nd Shift BFp'!$AH$4:$AR$32,8,FALSE)="","",VLOOKUP(AL21,'2nd Shift BFp'!$AH$4:$AR$32,8,FALSE)))</f>
        <v/>
      </c>
      <c r="AZ21" s="558" t="str">
        <f>IF(RIGHT($A21,1)="1",IF(VLOOKUP(AL21,'1st Shift BFp'!$A$4:$BY$32,42,FALSE)="","",VLOOKUP(AL21,'1st Shift BFp'!$A$4:$BY$32,42,FALSE)),IF(VLOOKUP(AL21,'2nd Shift BFp'!$A$4:$BY$32,42,FALSE)="","",VLOOKUP(AL21,'2nd Shift BFp'!$A$4:$BY$32,42,FALSE)))</f>
        <v/>
      </c>
      <c r="BA21" s="559" t="str">
        <f>IF(RIGHT($A21,1)="1",IF(VLOOKUP(AL21,'1st Shift BFp'!$A$4:$BY$32,44,FALSE)="","",VLOOKUP(AL21,'1st Shift BFp'!$A$4:$BY$32,44,FALSE)),IF(VLOOKUP(AL21,'2nd Shift BFp'!$A$4:$BY$32,44,FALSE)="","",VLOOKUP(AL21,'2nd Shift BFp'!$A$4:$BY$32,44,FALSE)))</f>
        <v/>
      </c>
      <c r="BB21" s="420" t="str">
        <f>IF(LEFT($A21,1)="M",VLOOKUP(AL21,MWTh!$DV$6:$GE$31,62,FALSE),VLOOKUP(AL21,TF!$DV$6:$GE$34,62,FALSE))</f>
        <v/>
      </c>
      <c r="BC21" s="418"/>
      <c r="BD21" s="155" t="str">
        <f t="shared" si="8"/>
        <v>90-L2</v>
      </c>
      <c r="BE21" s="59" t="str">
        <f t="shared" si="9"/>
        <v>TAMGR-00112</v>
      </c>
      <c r="BF21" s="59" t="str">
        <f t="shared" si="10"/>
        <v>GTS-120</v>
      </c>
      <c r="BG21" s="59" t="str">
        <f t="shared" si="11"/>
        <v>5% - 7%</v>
      </c>
      <c r="BH21" s="151" t="e">
        <f>VLOOKUP(BD21,MWTh!$GF$6:$IO$31,12,FALSE)</f>
        <v>#N/A</v>
      </c>
      <c r="BI21" s="151" t="str">
        <f>VLOOKUP(BD21,TF!$GF$6:$IO$34,24,FALSE)</f>
        <v/>
      </c>
      <c r="BJ21" s="151" t="e">
        <f>VLOOKUP(BD21,MWTh!$GF$6:$IO$31,36,FALSE)</f>
        <v>#N/A</v>
      </c>
      <c r="BK21" s="151" t="e">
        <f>VLOOKUP(BD21,MWTh!$GF$6:$IO$31,48,FALSE)</f>
        <v>#N/A</v>
      </c>
      <c r="BL21" s="151" t="str">
        <f>VLOOKUP(BD21,TF!$GF$6:$IO$34,60,FALSE)</f>
        <v/>
      </c>
      <c r="BM21" s="151"/>
      <c r="BN21" s="157"/>
      <c r="BO21" s="135">
        <f>IF(LEFT($A21,1)="M",VLOOKUP(BD21,MWTh!$GF$6:$IO$31,61,FALSE),VLOOKUP(BD21,TF!$GF$6:$IO$34,61,FALSE))</f>
        <v>0</v>
      </c>
      <c r="BP21" s="552" t="str">
        <f>IF(RIGHT($A21,1)="1",IF(VLOOKUP(BD21,'1st Shift BFp'!$AW$4:$BG$32,7,FALSE)="","",VLOOKUP(BD21,'1st Shift BFp'!$AW$4:$BG$32,7,FALSE)),IF(VLOOKUP(BD21,'2nd Shift BFp'!$AW$4:$BG$32,7,FALSE)="","",VLOOKUP(BD21,'2nd Shift BFp'!$AW$4:$BG$32,7,FALSE)))</f>
        <v>SKIP</v>
      </c>
      <c r="BQ21" s="552" t="str">
        <f>IF(RIGHT($A21,1)="1",IF(VLOOKUP(BD21,'1st Shift BFp'!$AW$4:$BG$32,8,FALSE)="","",VLOOKUP(BD21,'1st Shift BFp'!$AW$4:$BG$32,8,FALSE)),IF(VLOOKUP(BD21,'2nd Shift BFp'!$AW$4:$BG$32,8,FALSE)="","",VLOOKUP(BD21,'2nd Shift BFp'!$AW$4:$BG$32,8,FALSE)))</f>
        <v>SKIP</v>
      </c>
      <c r="BR21" s="558" t="str">
        <f>IF(RIGHT($A21,1)="1",IF(VLOOKUP(BD21,'1st Shift BFp'!$A$4:$BY$32,57,FALSE)="","",VLOOKUP(BD21,'1st Shift BFp'!$A$4:$BY$32,57,FALSE)),IF(VLOOKUP(BD21,'2nd Shift BFp'!$A$4:$BY$32,57,FALSE)="","",VLOOKUP(BD21,'2nd Shift BFp'!$A$4:$BY$32,57,FALSE)))</f>
        <v/>
      </c>
      <c r="BS21" s="559" t="str">
        <f>IF(RIGHT($A21,1)="1",IF(VLOOKUP(BD21,'1st Shift BFp'!$A$4:$BY$32,59,FALSE)="","",VLOOKUP(BD21,'1st Shift BFp'!$A$4:$BY$32,59,FALSE)),IF(VLOOKUP(BD21,'2nd Shift BFp'!$A$4:$BY$32,59,FALSE)="","",VLOOKUP(BD21,'2nd Shift BFp'!$A$4:$BY$32,59,FALSE)))</f>
        <v/>
      </c>
      <c r="BT21" s="60" t="str">
        <f>IF(LEFT($A21,1)="M",VLOOKUP(BD21,MWTh!$GF$6:$IO$31,62,FALSE),VLOOKUP(BD21,TF!$GF$6:$IO$34,62,FALSE))</f>
        <v/>
      </c>
      <c r="BU21" s="462"/>
      <c r="BV21" s="415" t="str">
        <f t="shared" si="12"/>
        <v>90-L2</v>
      </c>
      <c r="BW21" s="59" t="str">
        <f t="shared" si="13"/>
        <v>TAMGR-00112</v>
      </c>
      <c r="BX21" s="59" t="str">
        <f t="shared" si="14"/>
        <v>GTS-120</v>
      </c>
      <c r="BY21" s="59" t="str">
        <f t="shared" si="15"/>
        <v>5% - 7%</v>
      </c>
      <c r="BZ21" s="151" t="e">
        <f>VLOOKUP(BV21,MWTh!$IP$6:$KY$31,12,FALSE)</f>
        <v>#N/A</v>
      </c>
      <c r="CA21" s="151" t="str">
        <f>VLOOKUP(BV21,TF!$IP$6:$KY$34,24,FALSE)</f>
        <v/>
      </c>
      <c r="CB21" s="151" t="e">
        <f>VLOOKUP(BV21,MWTh!$IP$6:$KY$31,36,FALSE)</f>
        <v>#N/A</v>
      </c>
      <c r="CC21" s="151" t="e">
        <f>VLOOKUP(BV21,MWTh!$IP$6:$KY$31,48,FALSE)</f>
        <v>#N/A</v>
      </c>
      <c r="CD21" s="151" t="str">
        <f>VLOOKUP(BV21,TF!$IP$6:$KY$34,60,FALSE)</f>
        <v/>
      </c>
      <c r="CE21" s="151"/>
      <c r="CF21" s="157"/>
      <c r="CG21" s="135">
        <f>IF(LEFT($A21,1)="M",VLOOKUP(BV21,MWTh!$IP$6:$KY$31,61,FALSE),VLOOKUP(BV21,TF!$IP$6:$KY$34,61,FALSE))</f>
        <v>0</v>
      </c>
      <c r="CH21" s="552" t="str">
        <f>IF(RIGHT($A21,1)="1",IF(VLOOKUP(BV21,'1st Shift BFp'!$BL$4:$BV$32,7,FALSE)="","",VLOOKUP(BV21,'1st Shift BFp'!$BL$4:$BV$32,7,FALSE)),IF(VLOOKUP(BV21,'2nd Shift BFp'!$BL$4:$BV$32,7,FALSE)="","",VLOOKUP(BV21,'2nd Shift BFp'!$BL$4:$BV$32,7,FALSE)))</f>
        <v/>
      </c>
      <c r="CI21" s="552" t="str">
        <f>IF(RIGHT($A21,1)="1",IF(VLOOKUP(BV21,'1st Shift BFp'!$BL$4:$BV$32,8,FALSE)="","",VLOOKUP(BV21,'1st Shift BFp'!$BL$4:$BV$32,8,FALSE)),IF(VLOOKUP(BV21,'2nd Shift BFp'!$BL$4:$BV$32,8,FALSE)="","",VLOOKUP(BV21,'2nd Shift BFp'!$BL$4:$BV$32,8,FALSE)))</f>
        <v/>
      </c>
      <c r="CJ21" s="558" t="str">
        <f>IF(RIGHT($A21,1)="1",IF(VLOOKUP(BV21,'1st Shift BFp'!$A$4:$BY$32,72,FALSE)="","",VLOOKUP(BV21,'1st Shift BFp'!$A$4:$BY$32,72,FALSE)),IF(VLOOKUP(BV21,'2nd Shift BFp'!$A$4:$BY$32,72,FALSE)="","",VLOOKUP(BV21,'2nd Shift BFp'!$A$4:$BY$32,72,FALSE)))</f>
        <v/>
      </c>
      <c r="CK21" s="559" t="str">
        <f>IF(RIGHT($A21,1)="1",IF(VLOOKUP(BV21,'1st Shift BFp'!$A$4:$BY$32,74,FALSE)="","",VLOOKUP(BV21,'1st Shift BFp'!$A$4:$BY$32,74,FALSE)),IF(VLOOKUP(BV21,'2nd Shift BFp'!$A$4:$BY$32,74,FALSE)="","",VLOOKUP(BV21,'2nd Shift BFp'!$A$4:$BY$32,74,FALSE)))</f>
        <v/>
      </c>
      <c r="CL21" s="464" t="str">
        <f>IF(LEFT($A21,1)="M",VLOOKUP(BV21,MWTh!$IP$6:$KY$31,62,FALSE),VLOOKUP(BV21,TF!$IP$6:$KY$34,62,FALSE))</f>
        <v/>
      </c>
      <c r="CM21" s="418"/>
      <c r="CO21" s="135">
        <f t="shared" si="16"/>
        <v>0</v>
      </c>
    </row>
    <row r="22" spans="1:93">
      <c r="A22" s="1174" t="str">
        <f>VLOOKUP($B22,'OP Info'!$C$4:$Q$62,15,FALSE)</f>
        <v>TF-2</v>
      </c>
      <c r="B22" s="415" t="s">
        <v>90</v>
      </c>
      <c r="C22" s="1174" t="str">
        <f>VLOOKUP($B22,'OP Info'!$C$4:$Q$62,2,FALSE)</f>
        <v>NAMSP-00287</v>
      </c>
      <c r="D22" s="1174" t="str">
        <f>VLOOKUP($B22,'OP Info'!$C$4:$Q$62,4,FALSE)</f>
        <v>GTS-120</v>
      </c>
      <c r="E22" s="1174" t="str">
        <f>CONCATENATE(VLOOKUP($B22,'OP Info'!$C$4:$Q$62,5,FALSE),"% - ",VLOOKUP($B22,'OP Info'!$C$4:$Q$62,6,FALSE),"%")</f>
        <v>7% - 9%</v>
      </c>
      <c r="F22" s="151" t="e">
        <f>VLOOKUP(B22,MWTh!$B$6:$BK$31,12,FALSE)</f>
        <v>#N/A</v>
      </c>
      <c r="G22" s="151" t="str">
        <f>VLOOKUP(B22,TF!$B$6:$BK$34,24,FALSE)</f>
        <v/>
      </c>
      <c r="H22" s="151" t="e">
        <f>VLOOKUP(B22,MWTh!$B$6:$BK$31,36,FALSE)</f>
        <v>#N/A</v>
      </c>
      <c r="I22" s="151" t="e">
        <f>VLOOKUP(B22,MWTh!$B$6:$BK$31,48,FALSE)</f>
        <v>#N/A</v>
      </c>
      <c r="J22" s="151" t="str">
        <f>VLOOKUP(B22,TF!$B$6:$BK$34,60,FALSE)</f>
        <v/>
      </c>
      <c r="K22" s="151"/>
      <c r="L22" s="149"/>
      <c r="M22" s="135">
        <f>IF(LEFT($A22,1)="M",VLOOKUP(B22,MWTh!$B$6:$BK$31,61,FALSE),VLOOKUP(B22,TF!$B$6:$BK$34,61,FALSE))</f>
        <v>0</v>
      </c>
      <c r="N22" s="552" t="str">
        <f>IF(RIGHT($A22,1)="1",IF(VLOOKUP(B22,'1st Shift BFp'!$D$4:$N$32,7,FALSE)="","",VLOOKUP(B22,'1st Shift BFp'!$D$4:$N$32,7,FALSE)),IF(VLOOKUP(B22,'2nd Shift BFp'!$D$4:$N$32,7,FALSE)="","",VLOOKUP(B22,'2nd Shift BFp'!$D$4:$N$32,7,FALSE)))</f>
        <v/>
      </c>
      <c r="O22" s="552" t="str">
        <f>IF(RIGHT($A22,1)="1",IF(VLOOKUP(B22,'1st Shift BFp'!$D$4:$N$32,8,FALSE)="","",VLOOKUP(B22,'1st Shift BFp'!$D$4:$N$32,8,FALSE)),IF(VLOOKUP(B22,'2nd Shift BFp'!$D$4:$N$32,8,FALSE)="","",VLOOKUP(B22,'2nd Shift BFp'!$D$4:$N$32,8,FALSE)))</f>
        <v/>
      </c>
      <c r="P22" s="558" t="str">
        <f>IF(RIGHT($A22,1)="1",IF(VLOOKUP(B22,'1st Shift BFp'!$A$4:$BY$32,12,FALSE)="","",VLOOKUP(B22,'1st Shift BFp'!$A$4:$BY$32,12,FALSE)),IF(VLOOKUP(B22,'2nd Shift BFp'!$A$4:$BY$32,12,FALSE)="","",VLOOKUP(B22,'2nd Shift BFp'!$A$4:$BY$32,12,FALSE)))</f>
        <v/>
      </c>
      <c r="Q22" s="559" t="str">
        <f>IF(RIGHT($A22,1)="1",IF(VLOOKUP(B22,'1st Shift BFp'!$A$4:$BY$32,14,FALSE)="","",VLOOKUP(B22,'1st Shift BFp'!$A$4:$BY$32,14,FALSE)),IF(VLOOKUP(B22,'2nd Shift BFp'!$A$4:$BY$32,14,FALSE)="","",VLOOKUP(B22,'2nd Shift BFp'!$A$4:$BY$32,14,FALSE)))</f>
        <v/>
      </c>
      <c r="R22" s="420" t="str">
        <f>IF(LEFT($A22,1)="M",VLOOKUP(B22,MWTh!$B$6:$BK$31,62,FALSE),VLOOKUP(B22,TF!$B$6:$BK$34,62,FALSE))</f>
        <v/>
      </c>
      <c r="S22" s="443"/>
      <c r="T22" s="415" t="str">
        <f t="shared" si="0"/>
        <v>100A-L2</v>
      </c>
      <c r="U22" s="59" t="str">
        <f t="shared" si="1"/>
        <v>NAMSP-00287</v>
      </c>
      <c r="V22" s="59" t="str">
        <f t="shared" si="2"/>
        <v>GTS-120</v>
      </c>
      <c r="W22" s="59" t="str">
        <f t="shared" si="3"/>
        <v>7% - 9%</v>
      </c>
      <c r="X22" s="151" t="e">
        <f>VLOOKUP(T22,MWTh!$BL$6:$DU$31,12,FALSE)</f>
        <v>#N/A</v>
      </c>
      <c r="Y22" s="151" t="str">
        <f>VLOOKUP(T22,TF!$BL$6:$DU$34,24,FALSE)</f>
        <v/>
      </c>
      <c r="Z22" s="151" t="e">
        <f>VLOOKUP(T22,MWTh!$BL$6:$DU$31,36,FALSE)</f>
        <v>#N/A</v>
      </c>
      <c r="AA22" s="151" t="e">
        <f>VLOOKUP(T22,MWTh!$BL$6:$DU$31,48,FALSE)</f>
        <v>#N/A</v>
      </c>
      <c r="AB22" s="151" t="str">
        <f>VLOOKUP(T22,TF!$BL$6:$DU$34,60,FALSE)</f>
        <v/>
      </c>
      <c r="AC22" s="151"/>
      <c r="AD22" s="149"/>
      <c r="AE22" s="135">
        <f>IF(LEFT($A22,1)="M",VLOOKUP(T22,MWTh!$BL$6:$DU$31,61,FALSE),VLOOKUP(T22,TF!$BL$6:$DU$34,61,FALSE))</f>
        <v>0</v>
      </c>
      <c r="AF22" s="552" t="str">
        <f>IF(RIGHT($A22,1)="1",IF(VLOOKUP(T22,'1st Shift BFp'!$S$4:$AC$32,7,FALSE)="","",VLOOKUP(T22,'1st Shift BFp'!$S$4:$AC$32,7,FALSE)),IF(VLOOKUP(T22,'2nd Shift BFp'!$S$4:$AC$32,7,FALSE)="","",VLOOKUP(T22,'2nd Shift BFp'!$S$4:$AC$32,7,FALSE)))</f>
        <v>SKIP</v>
      </c>
      <c r="AG22" s="552" t="str">
        <f>IF(RIGHT($A22,1)="1",IF(VLOOKUP(T22,'1st Shift BFp'!$S$4:$AC$32,8,FALSE)="","",VLOOKUP(T22,'1st Shift BFp'!$S$4:$AC$32,8,FALSE)),IF(VLOOKUP(T22,'2nd Shift BFp'!$S$4:$AC$32,8,FALSE)="","",VLOOKUP(T22,'2nd Shift BFp'!$S$4:$AC$32,8,FALSE)))</f>
        <v>SKIP</v>
      </c>
      <c r="AH22" s="558" t="str">
        <f>IF(RIGHT($A22,1)="1",IF(VLOOKUP(T22,'1st Shift BFp'!$A$4:$BY$32,27,FALSE)="","",VLOOKUP(T22,'1st Shift BFp'!$A$4:$BY$32,27,FALSE)),IF(VLOOKUP(T22,'2nd Shift BFp'!$A$4:$BY$32,27,FALSE)="","",VLOOKUP(T22,'2nd Shift BFp'!$A$4:$BY$32,27,FALSE)))</f>
        <v/>
      </c>
      <c r="AI22" s="559" t="str">
        <f>IF(RIGHT($A22,1)="1",IF(VLOOKUP(T22,'1st Shift BFp'!$A$4:$BY$32,29,FALSE)="","",VLOOKUP(T22,'1st Shift BFp'!$A$4:$BY$32,29,FALSE)),IF(VLOOKUP(T22,'2nd Shift BFp'!$A$4:$BY$32,29,FALSE)="","",VLOOKUP(T22,'2nd Shift BFp'!$A$4:$BY$32,29,FALSE)))</f>
        <v/>
      </c>
      <c r="AJ22" s="420" t="str">
        <f>IF(LEFT($A22,1)="M",VLOOKUP(T22,MWTh!$BL$6:$DU$31,62,FALSE),VLOOKUP(T22,TF!$BL$6:$DU$34,62,FALSE))</f>
        <v/>
      </c>
      <c r="AK22" s="443"/>
      <c r="AL22" s="415" t="str">
        <f t="shared" si="4"/>
        <v>100A-L2</v>
      </c>
      <c r="AM22" s="59" t="str">
        <f t="shared" si="5"/>
        <v>NAMSP-00287</v>
      </c>
      <c r="AN22" s="59" t="str">
        <f t="shared" si="6"/>
        <v>GTS-120</v>
      </c>
      <c r="AO22" s="59" t="str">
        <f t="shared" si="7"/>
        <v>7% - 9%</v>
      </c>
      <c r="AP22" s="151" t="e">
        <f>VLOOKUP(AL22,MWTh!$DV$6:$GE$31,12,FALSE)</f>
        <v>#N/A</v>
      </c>
      <c r="AQ22" s="151" t="str">
        <f>VLOOKUP(AL22,TF!$DV$6:$GE$34,24,FALSE)</f>
        <v/>
      </c>
      <c r="AR22" s="151" t="e">
        <f>VLOOKUP(AL22,MWTh!$DV$6:$GE$31,36,FALSE)</f>
        <v>#N/A</v>
      </c>
      <c r="AS22" s="151" t="e">
        <f>VLOOKUP(AL22,MWTh!$DV$6:$GE$31,48,FALSE)</f>
        <v>#N/A</v>
      </c>
      <c r="AT22" s="151" t="str">
        <f>VLOOKUP(AL22,TF!$DV$6:$GE$34,60,FALSE)</f>
        <v/>
      </c>
      <c r="AU22" s="151"/>
      <c r="AV22" s="157"/>
      <c r="AW22" s="135">
        <f>IF(LEFT($A22,1)="M",VLOOKUP(AL22,MWTh!$DV$6:$GE$31,61,FALSE),VLOOKUP(AL22,TF!$DV$6:$GE$34,61,FALSE))</f>
        <v>0</v>
      </c>
      <c r="AX22" s="552" t="str">
        <f>IF(RIGHT($A22,1)="1",IF(VLOOKUP(AL22,'1st Shift BFp'!$AH$4:$AR$32,7,FALSE)="","",VLOOKUP(AL22,'1st Shift BFp'!$AH$4:$AR$32,7,FALSE)),IF(VLOOKUP(AL22,'2nd Shift BFp'!$AH$4:$AR$32,7,FALSE)="","",VLOOKUP(AL22,'2nd Shift BFp'!$AH$4:$AR$32,7,FALSE)))</f>
        <v/>
      </c>
      <c r="AY22" s="552" t="str">
        <f>IF(RIGHT($A22,1)="1",IF(VLOOKUP(AL22,'1st Shift BFp'!$AH$4:$AR$32,8,FALSE)="","",VLOOKUP(AL22,'1st Shift BFp'!$AH$4:$AR$32,8,FALSE)),IF(VLOOKUP(AL22,'2nd Shift BFp'!$AH$4:$AR$32,8,FALSE)="","",VLOOKUP(AL22,'2nd Shift BFp'!$AH$4:$AR$32,8,FALSE)))</f>
        <v/>
      </c>
      <c r="AZ22" s="558" t="str">
        <f>IF(RIGHT($A22,1)="1",IF(VLOOKUP(AL22,'1st Shift BFp'!$A$4:$BY$32,42,FALSE)="","",VLOOKUP(AL22,'1st Shift BFp'!$A$4:$BY$32,42,FALSE)),IF(VLOOKUP(AL22,'2nd Shift BFp'!$A$4:$BY$32,42,FALSE)="","",VLOOKUP(AL22,'2nd Shift BFp'!$A$4:$BY$32,42,FALSE)))</f>
        <v/>
      </c>
      <c r="BA22" s="559" t="str">
        <f>IF(RIGHT($A22,1)="1",IF(VLOOKUP(AL22,'1st Shift BFp'!$A$4:$BY$32,44,FALSE)="","",VLOOKUP(AL22,'1st Shift BFp'!$A$4:$BY$32,44,FALSE)),IF(VLOOKUP(AL22,'2nd Shift BFp'!$A$4:$BY$32,44,FALSE)="","",VLOOKUP(AL22,'2nd Shift BFp'!$A$4:$BY$32,44,FALSE)))</f>
        <v/>
      </c>
      <c r="BB22" s="420" t="str">
        <f>IF(LEFT($A22,1)="M",VLOOKUP(AL22,MWTh!$DV$6:$GE$31,62,FALSE),VLOOKUP(AL22,TF!$DV$6:$GE$34,62,FALSE))</f>
        <v/>
      </c>
      <c r="BC22" s="418"/>
      <c r="BD22" s="155" t="str">
        <f t="shared" si="8"/>
        <v>100A-L2</v>
      </c>
      <c r="BE22" s="59" t="str">
        <f t="shared" si="9"/>
        <v>NAMSP-00287</v>
      </c>
      <c r="BF22" s="59" t="str">
        <f t="shared" si="10"/>
        <v>GTS-120</v>
      </c>
      <c r="BG22" s="59" t="str">
        <f t="shared" si="11"/>
        <v>7% - 9%</v>
      </c>
      <c r="BH22" s="151" t="e">
        <f>VLOOKUP(BD22,MWTh!$GF$6:$IO$31,12,FALSE)</f>
        <v>#N/A</v>
      </c>
      <c r="BI22" s="151" t="str">
        <f>VLOOKUP(BD22,TF!$GF$6:$IO$34,24,FALSE)</f>
        <v/>
      </c>
      <c r="BJ22" s="151" t="e">
        <f>VLOOKUP(BD22,MWTh!$GF$6:$IO$31,36,FALSE)</f>
        <v>#N/A</v>
      </c>
      <c r="BK22" s="151" t="e">
        <f>VLOOKUP(BD22,MWTh!$GF$6:$IO$31,48,FALSE)</f>
        <v>#N/A</v>
      </c>
      <c r="BL22" s="151" t="str">
        <f>VLOOKUP(BD22,TF!$GF$6:$IO$34,60,FALSE)</f>
        <v/>
      </c>
      <c r="BM22" s="151"/>
      <c r="BN22" s="157"/>
      <c r="BO22" s="135">
        <f>IF(LEFT($A22,1)="M",VLOOKUP(BD22,MWTh!$GF$6:$IO$31,61,FALSE),VLOOKUP(BD22,TF!$GF$6:$IO$34,61,FALSE))</f>
        <v>0</v>
      </c>
      <c r="BP22" s="552" t="str">
        <f>IF(RIGHT($A22,1)="1",IF(VLOOKUP(BD22,'1st Shift BFp'!$AW$4:$BG$32,7,FALSE)="","",VLOOKUP(BD22,'1st Shift BFp'!$AW$4:$BG$32,7,FALSE)),IF(VLOOKUP(BD22,'2nd Shift BFp'!$AW$4:$BG$32,7,FALSE)="","",VLOOKUP(BD22,'2nd Shift BFp'!$AW$4:$BG$32,7,FALSE)))</f>
        <v>SKIP</v>
      </c>
      <c r="BQ22" s="552" t="str">
        <f>IF(RIGHT($A22,1)="1",IF(VLOOKUP(BD22,'1st Shift BFp'!$AW$4:$BG$32,8,FALSE)="","",VLOOKUP(BD22,'1st Shift BFp'!$AW$4:$BG$32,8,FALSE)),IF(VLOOKUP(BD22,'2nd Shift BFp'!$AW$4:$BG$32,8,FALSE)="","",VLOOKUP(BD22,'2nd Shift BFp'!$AW$4:$BG$32,8,FALSE)))</f>
        <v>SKIP</v>
      </c>
      <c r="BR22" s="558" t="str">
        <f>IF(RIGHT($A22,1)="1",IF(VLOOKUP(BD22,'1st Shift BFp'!$A$4:$BY$32,57,FALSE)="","",VLOOKUP(BD22,'1st Shift BFp'!$A$4:$BY$32,57,FALSE)),IF(VLOOKUP(BD22,'2nd Shift BFp'!$A$4:$BY$32,57,FALSE)="","",VLOOKUP(BD22,'2nd Shift BFp'!$A$4:$BY$32,57,FALSE)))</f>
        <v/>
      </c>
      <c r="BS22" s="559" t="str">
        <f>IF(RIGHT($A22,1)="1",IF(VLOOKUP(BD22,'1st Shift BFp'!$A$4:$BY$32,59,FALSE)="","",VLOOKUP(BD22,'1st Shift BFp'!$A$4:$BY$32,59,FALSE)),IF(VLOOKUP(BD22,'2nd Shift BFp'!$A$4:$BY$32,59,FALSE)="","",VLOOKUP(BD22,'2nd Shift BFp'!$A$4:$BY$32,59,FALSE)))</f>
        <v/>
      </c>
      <c r="BT22" s="60" t="str">
        <f>IF(LEFT($A22,1)="M",VLOOKUP(BD22,MWTh!$GF$6:$IO$31,62,FALSE),VLOOKUP(BD22,TF!$GF$6:$IO$34,62,FALSE))</f>
        <v/>
      </c>
      <c r="BU22" s="462"/>
      <c r="BV22" s="415" t="str">
        <f t="shared" si="12"/>
        <v>100A-L2</v>
      </c>
      <c r="BW22" s="59" t="str">
        <f t="shared" si="13"/>
        <v>NAMSP-00287</v>
      </c>
      <c r="BX22" s="59" t="str">
        <f t="shared" si="14"/>
        <v>GTS-120</v>
      </c>
      <c r="BY22" s="59" t="str">
        <f t="shared" si="15"/>
        <v>7% - 9%</v>
      </c>
      <c r="BZ22" s="151" t="e">
        <f>VLOOKUP(BV22,MWTh!$IP$6:$KY$31,12,FALSE)</f>
        <v>#N/A</v>
      </c>
      <c r="CA22" s="151" t="str">
        <f>VLOOKUP(BV22,TF!$IP$6:$KY$34,24,FALSE)</f>
        <v/>
      </c>
      <c r="CB22" s="151" t="e">
        <f>VLOOKUP(BV22,MWTh!$IP$6:$KY$31,36,FALSE)</f>
        <v>#N/A</v>
      </c>
      <c r="CC22" s="151" t="e">
        <f>VLOOKUP(BV22,MWTh!$IP$6:$KY$31,48,FALSE)</f>
        <v>#N/A</v>
      </c>
      <c r="CD22" s="151" t="str">
        <f>VLOOKUP(BV22,TF!$IP$6:$KY$34,60,FALSE)</f>
        <v/>
      </c>
      <c r="CE22" s="151"/>
      <c r="CF22" s="157"/>
      <c r="CG22" s="135">
        <f>IF(LEFT($A22,1)="M",VLOOKUP(BV22,MWTh!$IP$6:$KY$31,61,FALSE),VLOOKUP(BV22,TF!$IP$6:$KY$34,61,FALSE))</f>
        <v>0</v>
      </c>
      <c r="CH22" s="552" t="str">
        <f>IF(RIGHT($A22,1)="1",IF(VLOOKUP(BV22,'1st Shift BFp'!$BL$4:$BV$32,7,FALSE)="","",VLOOKUP(BV22,'1st Shift BFp'!$BL$4:$BV$32,7,FALSE)),IF(VLOOKUP(BV22,'2nd Shift BFp'!$BL$4:$BV$32,7,FALSE)="","",VLOOKUP(BV22,'2nd Shift BFp'!$BL$4:$BV$32,7,FALSE)))</f>
        <v/>
      </c>
      <c r="CI22" s="552" t="str">
        <f>IF(RIGHT($A22,1)="1",IF(VLOOKUP(BV22,'1st Shift BFp'!$BL$4:$BV$32,8,FALSE)="","",VLOOKUP(BV22,'1st Shift BFp'!$BL$4:$BV$32,8,FALSE)),IF(VLOOKUP(BV22,'2nd Shift BFp'!$BL$4:$BV$32,8,FALSE)="","",VLOOKUP(BV22,'2nd Shift BFp'!$BL$4:$BV$32,8,FALSE)))</f>
        <v/>
      </c>
      <c r="CJ22" s="558" t="str">
        <f>IF(RIGHT($A22,1)="1",IF(VLOOKUP(BV22,'1st Shift BFp'!$A$4:$BY$32,72,FALSE)="","",VLOOKUP(BV22,'1st Shift BFp'!$A$4:$BY$32,72,FALSE)),IF(VLOOKUP(BV22,'2nd Shift BFp'!$A$4:$BY$32,72,FALSE)="","",VLOOKUP(BV22,'2nd Shift BFp'!$A$4:$BY$32,72,FALSE)))</f>
        <v/>
      </c>
      <c r="CK22" s="559" t="str">
        <f>IF(RIGHT($A22,1)="1",IF(VLOOKUP(BV22,'1st Shift BFp'!$A$4:$BY$32,74,FALSE)="","",VLOOKUP(BV22,'1st Shift BFp'!$A$4:$BY$32,74,FALSE)),IF(VLOOKUP(BV22,'2nd Shift BFp'!$A$4:$BY$32,74,FALSE)="","",VLOOKUP(BV22,'2nd Shift BFp'!$A$4:$BY$32,74,FALSE)))</f>
        <v/>
      </c>
      <c r="CL22" s="464" t="str">
        <f>IF(LEFT($A22,1)="M",VLOOKUP(BV22,MWTh!$IP$6:$KY$31,62,FALSE),VLOOKUP(BV22,TF!$IP$6:$KY$34,62,FALSE))</f>
        <v/>
      </c>
      <c r="CM22" s="418"/>
      <c r="CO22" s="135">
        <f t="shared" si="16"/>
        <v>0</v>
      </c>
    </row>
    <row r="23" spans="1:93">
      <c r="A23" s="1174" t="str">
        <f>VLOOKUP($B23,'OP Info'!$C$4:$Q$62,15,FALSE)</f>
        <v>TF-2</v>
      </c>
      <c r="B23" s="415" t="s">
        <v>93</v>
      </c>
      <c r="C23" s="1174" t="str">
        <f>VLOOKUP($B23,'OP Info'!$C$4:$Q$62,2,FALSE)</f>
        <v>NAMSP-00292</v>
      </c>
      <c r="D23" s="1174" t="str">
        <f>VLOOKUP($B23,'OP Info'!$C$4:$Q$62,4,FALSE)</f>
        <v>GTS-120</v>
      </c>
      <c r="E23" s="1174" t="str">
        <f>CONCATENATE(VLOOKUP($B23,'OP Info'!$C$4:$Q$62,5,FALSE),"% - ",VLOOKUP($B23,'OP Info'!$C$4:$Q$62,6,FALSE),"%")</f>
        <v>7% - 9%</v>
      </c>
      <c r="F23" s="151" t="e">
        <f>VLOOKUP(B23,MWTh!$B$6:$BK$31,12,FALSE)</f>
        <v>#N/A</v>
      </c>
      <c r="G23" s="151" t="str">
        <f>VLOOKUP(B23,TF!$B$6:$BK$34,24,FALSE)</f>
        <v/>
      </c>
      <c r="H23" s="151" t="e">
        <f>VLOOKUP(B23,MWTh!$B$6:$BK$31,36,FALSE)</f>
        <v>#N/A</v>
      </c>
      <c r="I23" s="151" t="e">
        <f>VLOOKUP(B23,MWTh!$B$6:$BK$31,48,FALSE)</f>
        <v>#N/A</v>
      </c>
      <c r="J23" s="151" t="str">
        <f>VLOOKUP(B23,TF!$B$6:$BK$34,60,FALSE)</f>
        <v/>
      </c>
      <c r="K23" s="151"/>
      <c r="L23" s="149"/>
      <c r="M23" s="135">
        <f>IF(LEFT($A23,1)="M",VLOOKUP(B23,MWTh!$B$6:$BK$31,61,FALSE),VLOOKUP(B23,TF!$B$6:$BK$34,61,FALSE))</f>
        <v>0</v>
      </c>
      <c r="N23" s="552" t="str">
        <f>IF(RIGHT($A23,1)="1",IF(VLOOKUP(B23,'1st Shift BFp'!$D$4:$N$32,7,FALSE)="","",VLOOKUP(B23,'1st Shift BFp'!$D$4:$N$32,7,FALSE)),IF(VLOOKUP(B23,'2nd Shift BFp'!$D$4:$N$32,7,FALSE)="","",VLOOKUP(B23,'2nd Shift BFp'!$D$4:$N$32,7,FALSE)))</f>
        <v/>
      </c>
      <c r="O23" s="552" t="str">
        <f>IF(RIGHT($A23,1)="1",IF(VLOOKUP(B23,'1st Shift BFp'!$D$4:$N$32,8,FALSE)="","",VLOOKUP(B23,'1st Shift BFp'!$D$4:$N$32,8,FALSE)),IF(VLOOKUP(B23,'2nd Shift BFp'!$D$4:$N$32,8,FALSE)="","",VLOOKUP(B23,'2nd Shift BFp'!$D$4:$N$32,8,FALSE)))</f>
        <v/>
      </c>
      <c r="P23" s="558" t="str">
        <f>IF(RIGHT($A23,1)="1",IF(VLOOKUP(B23,'1st Shift BFp'!$A$4:$BY$32,12,FALSE)="","",VLOOKUP(B23,'1st Shift BFp'!$A$4:$BY$32,12,FALSE)),IF(VLOOKUP(B23,'2nd Shift BFp'!$A$4:$BY$32,12,FALSE)="","",VLOOKUP(B23,'2nd Shift BFp'!$A$4:$BY$32,12,FALSE)))</f>
        <v/>
      </c>
      <c r="Q23" s="559" t="str">
        <f>IF(RIGHT($A23,1)="1",IF(VLOOKUP(B23,'1st Shift BFp'!$A$4:$BY$32,14,FALSE)="","",VLOOKUP(B23,'1st Shift BFp'!$A$4:$BY$32,14,FALSE)),IF(VLOOKUP(B23,'2nd Shift BFp'!$A$4:$BY$32,14,FALSE)="","",VLOOKUP(B23,'2nd Shift BFp'!$A$4:$BY$32,14,FALSE)))</f>
        <v/>
      </c>
      <c r="R23" s="420" t="str">
        <f>IF(LEFT($A23,1)="M",VLOOKUP(B23,MWTh!$B$6:$BK$31,62,FALSE),VLOOKUP(B23,TF!$B$6:$BK$34,62,FALSE))</f>
        <v/>
      </c>
      <c r="S23" s="443"/>
      <c r="T23" s="415" t="str">
        <f t="shared" si="0"/>
        <v>100B-L2</v>
      </c>
      <c r="U23" s="59" t="str">
        <f t="shared" si="1"/>
        <v>NAMSP-00292</v>
      </c>
      <c r="V23" s="59" t="str">
        <f t="shared" si="2"/>
        <v>GTS-120</v>
      </c>
      <c r="W23" s="59" t="str">
        <f t="shared" si="3"/>
        <v>7% - 9%</v>
      </c>
      <c r="X23" s="151" t="e">
        <f>VLOOKUP(T23,MWTh!$BL$6:$DU$31,12,FALSE)</f>
        <v>#N/A</v>
      </c>
      <c r="Y23" s="151" t="str">
        <f>VLOOKUP(T23,TF!$BL$6:$DU$34,24,FALSE)</f>
        <v/>
      </c>
      <c r="Z23" s="151" t="e">
        <f>VLOOKUP(T23,MWTh!$BL$6:$DU$31,36,FALSE)</f>
        <v>#N/A</v>
      </c>
      <c r="AA23" s="151" t="e">
        <f>VLOOKUP(T23,MWTh!$BL$6:$DU$31,48,FALSE)</f>
        <v>#N/A</v>
      </c>
      <c r="AB23" s="151" t="str">
        <f>VLOOKUP(T23,TF!$BL$6:$DU$34,60,FALSE)</f>
        <v/>
      </c>
      <c r="AC23" s="151"/>
      <c r="AD23" s="149"/>
      <c r="AE23" s="135">
        <f>IF(LEFT($A23,1)="M",VLOOKUP(T23,MWTh!$BL$6:$DU$31,61,FALSE),VLOOKUP(T23,TF!$BL$6:$DU$34,61,FALSE))</f>
        <v>0</v>
      </c>
      <c r="AF23" s="552" t="str">
        <f>IF(RIGHT($A23,1)="1",IF(VLOOKUP(T23,'1st Shift BFp'!$S$4:$AC$32,7,FALSE)="","",VLOOKUP(T23,'1st Shift BFp'!$S$4:$AC$32,7,FALSE)),IF(VLOOKUP(T23,'2nd Shift BFp'!$S$4:$AC$32,7,FALSE)="","",VLOOKUP(T23,'2nd Shift BFp'!$S$4:$AC$32,7,FALSE)))</f>
        <v>SKIP</v>
      </c>
      <c r="AG23" s="552" t="str">
        <f>IF(RIGHT($A23,1)="1",IF(VLOOKUP(T23,'1st Shift BFp'!$S$4:$AC$32,8,FALSE)="","",VLOOKUP(T23,'1st Shift BFp'!$S$4:$AC$32,8,FALSE)),IF(VLOOKUP(T23,'2nd Shift BFp'!$S$4:$AC$32,8,FALSE)="","",VLOOKUP(T23,'2nd Shift BFp'!$S$4:$AC$32,8,FALSE)))</f>
        <v>SKIP</v>
      </c>
      <c r="AH23" s="558" t="str">
        <f>IF(RIGHT($A23,1)="1",IF(VLOOKUP(T23,'1st Shift BFp'!$A$4:$BY$32,27,FALSE)="","",VLOOKUP(T23,'1st Shift BFp'!$A$4:$BY$32,27,FALSE)),IF(VLOOKUP(T23,'2nd Shift BFp'!$A$4:$BY$32,27,FALSE)="","",VLOOKUP(T23,'2nd Shift BFp'!$A$4:$BY$32,27,FALSE)))</f>
        <v/>
      </c>
      <c r="AI23" s="559" t="str">
        <f>IF(RIGHT($A23,1)="1",IF(VLOOKUP(T23,'1st Shift BFp'!$A$4:$BY$32,29,FALSE)="","",VLOOKUP(T23,'1st Shift BFp'!$A$4:$BY$32,29,FALSE)),IF(VLOOKUP(T23,'2nd Shift BFp'!$A$4:$BY$32,29,FALSE)="","",VLOOKUP(T23,'2nd Shift BFp'!$A$4:$BY$32,29,FALSE)))</f>
        <v/>
      </c>
      <c r="AJ23" s="420" t="str">
        <f>IF(LEFT($A23,1)="M",VLOOKUP(T23,MWTh!$BL$6:$DU$31,62,FALSE),VLOOKUP(T23,TF!$BL$6:$DU$34,62,FALSE))</f>
        <v/>
      </c>
      <c r="AK23" s="443"/>
      <c r="AL23" s="415" t="str">
        <f t="shared" si="4"/>
        <v>100B-L2</v>
      </c>
      <c r="AM23" s="59" t="str">
        <f t="shared" si="5"/>
        <v>NAMSP-00292</v>
      </c>
      <c r="AN23" s="59" t="str">
        <f t="shared" si="6"/>
        <v>GTS-120</v>
      </c>
      <c r="AO23" s="59" t="str">
        <f t="shared" si="7"/>
        <v>7% - 9%</v>
      </c>
      <c r="AP23" s="151" t="e">
        <f>VLOOKUP(AL23,MWTh!$DV$6:$GE$31,12,FALSE)</f>
        <v>#N/A</v>
      </c>
      <c r="AQ23" s="151" t="str">
        <f>VLOOKUP(AL23,TF!$DV$6:$GE$34,24,FALSE)</f>
        <v/>
      </c>
      <c r="AR23" s="151" t="e">
        <f>VLOOKUP(AL23,MWTh!$DV$6:$GE$31,36,FALSE)</f>
        <v>#N/A</v>
      </c>
      <c r="AS23" s="151" t="e">
        <f>VLOOKUP(AL23,MWTh!$DV$6:$GE$31,48,FALSE)</f>
        <v>#N/A</v>
      </c>
      <c r="AT23" s="151" t="str">
        <f>VLOOKUP(AL23,TF!$DV$6:$GE$34,60,FALSE)</f>
        <v/>
      </c>
      <c r="AU23" s="151"/>
      <c r="AV23" s="157"/>
      <c r="AW23" s="135">
        <f>IF(LEFT($A23,1)="M",VLOOKUP(AL23,MWTh!$DV$6:$GE$31,61,FALSE),VLOOKUP(AL23,TF!$DV$6:$GE$34,61,FALSE))</f>
        <v>0</v>
      </c>
      <c r="AX23" s="552" t="str">
        <f>IF(RIGHT($A23,1)="1",IF(VLOOKUP(AL23,'1st Shift BFp'!$AH$4:$AR$32,7,FALSE)="","",VLOOKUP(AL23,'1st Shift BFp'!$AH$4:$AR$32,7,FALSE)),IF(VLOOKUP(AL23,'2nd Shift BFp'!$AH$4:$AR$32,7,FALSE)="","",VLOOKUP(AL23,'2nd Shift BFp'!$AH$4:$AR$32,7,FALSE)))</f>
        <v/>
      </c>
      <c r="AY23" s="552" t="str">
        <f>IF(RIGHT($A23,1)="1",IF(VLOOKUP(AL23,'1st Shift BFp'!$AH$4:$AR$32,8,FALSE)="","",VLOOKUP(AL23,'1st Shift BFp'!$AH$4:$AR$32,8,FALSE)),IF(VLOOKUP(AL23,'2nd Shift BFp'!$AH$4:$AR$32,8,FALSE)="","",VLOOKUP(AL23,'2nd Shift BFp'!$AH$4:$AR$32,8,FALSE)))</f>
        <v/>
      </c>
      <c r="AZ23" s="558" t="str">
        <f>IF(RIGHT($A23,1)="1",IF(VLOOKUP(AL23,'1st Shift BFp'!$A$4:$BY$32,42,FALSE)="","",VLOOKUP(AL23,'1st Shift BFp'!$A$4:$BY$32,42,FALSE)),IF(VLOOKUP(AL23,'2nd Shift BFp'!$A$4:$BY$32,42,FALSE)="","",VLOOKUP(AL23,'2nd Shift BFp'!$A$4:$BY$32,42,FALSE)))</f>
        <v/>
      </c>
      <c r="BA23" s="559" t="str">
        <f>IF(RIGHT($A23,1)="1",IF(VLOOKUP(AL23,'1st Shift BFp'!$A$4:$BY$32,44,FALSE)="","",VLOOKUP(AL23,'1st Shift BFp'!$A$4:$BY$32,44,FALSE)),IF(VLOOKUP(AL23,'2nd Shift BFp'!$A$4:$BY$32,44,FALSE)="","",VLOOKUP(AL23,'2nd Shift BFp'!$A$4:$BY$32,44,FALSE)))</f>
        <v/>
      </c>
      <c r="BB23" s="420" t="str">
        <f>IF(LEFT($A23,1)="M",VLOOKUP(AL23,MWTh!$DV$6:$GE$31,62,FALSE),VLOOKUP(AL23,TF!$DV$6:$GE$34,62,FALSE))</f>
        <v/>
      </c>
      <c r="BC23" s="418"/>
      <c r="BD23" s="155" t="str">
        <f t="shared" si="8"/>
        <v>100B-L2</v>
      </c>
      <c r="BE23" s="59" t="str">
        <f t="shared" si="9"/>
        <v>NAMSP-00292</v>
      </c>
      <c r="BF23" s="59" t="str">
        <f t="shared" si="10"/>
        <v>GTS-120</v>
      </c>
      <c r="BG23" s="59" t="str">
        <f t="shared" si="11"/>
        <v>7% - 9%</v>
      </c>
      <c r="BH23" s="151" t="e">
        <f>VLOOKUP(BD23,MWTh!$GF$6:$IO$31,12,FALSE)</f>
        <v>#N/A</v>
      </c>
      <c r="BI23" s="151" t="str">
        <f>VLOOKUP(BD23,TF!$GF$6:$IO$34,24,FALSE)</f>
        <v/>
      </c>
      <c r="BJ23" s="151" t="e">
        <f>VLOOKUP(BD23,MWTh!$GF$6:$IO$31,36,FALSE)</f>
        <v>#N/A</v>
      </c>
      <c r="BK23" s="151" t="e">
        <f>VLOOKUP(BD23,MWTh!$GF$6:$IO$31,48,FALSE)</f>
        <v>#N/A</v>
      </c>
      <c r="BL23" s="151" t="str">
        <f>VLOOKUP(BD23,TF!$GF$6:$IO$34,60,FALSE)</f>
        <v/>
      </c>
      <c r="BM23" s="151"/>
      <c r="BN23" s="157"/>
      <c r="BO23" s="135">
        <f>IF(LEFT($A23,1)="M",VLOOKUP(BD23,MWTh!$GF$6:$IO$31,61,FALSE),VLOOKUP(BD23,TF!$GF$6:$IO$34,61,FALSE))</f>
        <v>0</v>
      </c>
      <c r="BP23" s="552" t="str">
        <f>IF(RIGHT($A23,1)="1",IF(VLOOKUP(BD23,'1st Shift BFp'!$AW$4:$BG$32,7,FALSE)="","",VLOOKUP(BD23,'1st Shift BFp'!$AW$4:$BG$32,7,FALSE)),IF(VLOOKUP(BD23,'2nd Shift BFp'!$AW$4:$BG$32,7,FALSE)="","",VLOOKUP(BD23,'2nd Shift BFp'!$AW$4:$BG$32,7,FALSE)))</f>
        <v>SKIP</v>
      </c>
      <c r="BQ23" s="552" t="str">
        <f>IF(RIGHT($A23,1)="1",IF(VLOOKUP(BD23,'1st Shift BFp'!$AW$4:$BG$32,8,FALSE)="","",VLOOKUP(BD23,'1st Shift BFp'!$AW$4:$BG$32,8,FALSE)),IF(VLOOKUP(BD23,'2nd Shift BFp'!$AW$4:$BG$32,8,FALSE)="","",VLOOKUP(BD23,'2nd Shift BFp'!$AW$4:$BG$32,8,FALSE)))</f>
        <v>SKIP</v>
      </c>
      <c r="BR23" s="558" t="str">
        <f>IF(RIGHT($A23,1)="1",IF(VLOOKUP(BD23,'1st Shift BFp'!$A$4:$BY$32,57,FALSE)="","",VLOOKUP(BD23,'1st Shift BFp'!$A$4:$BY$32,57,FALSE)),IF(VLOOKUP(BD23,'2nd Shift BFp'!$A$4:$BY$32,57,FALSE)="","",VLOOKUP(BD23,'2nd Shift BFp'!$A$4:$BY$32,57,FALSE)))</f>
        <v/>
      </c>
      <c r="BS23" s="559" t="str">
        <f>IF(RIGHT($A23,1)="1",IF(VLOOKUP(BD23,'1st Shift BFp'!$A$4:$BY$32,59,FALSE)="","",VLOOKUP(BD23,'1st Shift BFp'!$A$4:$BY$32,59,FALSE)),IF(VLOOKUP(BD23,'2nd Shift BFp'!$A$4:$BY$32,59,FALSE)="","",VLOOKUP(BD23,'2nd Shift BFp'!$A$4:$BY$32,59,FALSE)))</f>
        <v/>
      </c>
      <c r="BT23" s="60" t="str">
        <f>IF(LEFT($A23,1)="M",VLOOKUP(BD23,MWTh!$GF$6:$IO$31,62,FALSE),VLOOKUP(BD23,TF!$GF$6:$IO$34,62,FALSE))</f>
        <v/>
      </c>
      <c r="BU23" s="462"/>
      <c r="BV23" s="415" t="str">
        <f t="shared" si="12"/>
        <v>100B-L2</v>
      </c>
      <c r="BW23" s="59" t="str">
        <f t="shared" si="13"/>
        <v>NAMSP-00292</v>
      </c>
      <c r="BX23" s="59" t="str">
        <f t="shared" si="14"/>
        <v>GTS-120</v>
      </c>
      <c r="BY23" s="59" t="str">
        <f t="shared" si="15"/>
        <v>7% - 9%</v>
      </c>
      <c r="BZ23" s="151" t="e">
        <f>VLOOKUP(BV23,MWTh!$IP$6:$KY$31,12,FALSE)</f>
        <v>#N/A</v>
      </c>
      <c r="CA23" s="151" t="str">
        <f>VLOOKUP(BV23,TF!$IP$6:$KY$34,24,FALSE)</f>
        <v/>
      </c>
      <c r="CB23" s="151" t="e">
        <f>VLOOKUP(BV23,MWTh!$IP$6:$KY$31,36,FALSE)</f>
        <v>#N/A</v>
      </c>
      <c r="CC23" s="151" t="e">
        <f>VLOOKUP(BV23,MWTh!$IP$6:$KY$31,48,FALSE)</f>
        <v>#N/A</v>
      </c>
      <c r="CD23" s="151" t="str">
        <f>VLOOKUP(BV23,TF!$IP$6:$KY$34,60,FALSE)</f>
        <v/>
      </c>
      <c r="CE23" s="151"/>
      <c r="CF23" s="157"/>
      <c r="CG23" s="135">
        <f>IF(LEFT($A23,1)="M",VLOOKUP(BV23,MWTh!$IP$6:$KY$31,61,FALSE),VLOOKUP(BV23,TF!$IP$6:$KY$34,61,FALSE))</f>
        <v>0</v>
      </c>
      <c r="CH23" s="552" t="str">
        <f>IF(RIGHT($A23,1)="1",IF(VLOOKUP(BV23,'1st Shift BFp'!$BL$4:$BV$32,7,FALSE)="","",VLOOKUP(BV23,'1st Shift BFp'!$BL$4:$BV$32,7,FALSE)),IF(VLOOKUP(BV23,'2nd Shift BFp'!$BL$4:$BV$32,7,FALSE)="","",VLOOKUP(BV23,'2nd Shift BFp'!$BL$4:$BV$32,7,FALSE)))</f>
        <v/>
      </c>
      <c r="CI23" s="552" t="str">
        <f>IF(RIGHT($A23,1)="1",IF(VLOOKUP(BV23,'1st Shift BFp'!$BL$4:$BV$32,8,FALSE)="","",VLOOKUP(BV23,'1st Shift BFp'!$BL$4:$BV$32,8,FALSE)),IF(VLOOKUP(BV23,'2nd Shift BFp'!$BL$4:$BV$32,8,FALSE)="","",VLOOKUP(BV23,'2nd Shift BFp'!$BL$4:$BV$32,8,FALSE)))</f>
        <v/>
      </c>
      <c r="CJ23" s="558" t="str">
        <f>IF(RIGHT($A23,1)="1",IF(VLOOKUP(BV23,'1st Shift BFp'!$A$4:$BY$32,72,FALSE)="","",VLOOKUP(BV23,'1st Shift BFp'!$A$4:$BY$32,72,FALSE)),IF(VLOOKUP(BV23,'2nd Shift BFp'!$A$4:$BY$32,72,FALSE)="","",VLOOKUP(BV23,'2nd Shift BFp'!$A$4:$BY$32,72,FALSE)))</f>
        <v/>
      </c>
      <c r="CK23" s="559" t="str">
        <f>IF(RIGHT($A23,1)="1",IF(VLOOKUP(BV23,'1st Shift BFp'!$A$4:$BY$32,74,FALSE)="","",VLOOKUP(BV23,'1st Shift BFp'!$A$4:$BY$32,74,FALSE)),IF(VLOOKUP(BV23,'2nd Shift BFp'!$A$4:$BY$32,74,FALSE)="","",VLOOKUP(BV23,'2nd Shift BFp'!$A$4:$BY$32,74,FALSE)))</f>
        <v/>
      </c>
      <c r="CL23" s="464" t="str">
        <f>IF(LEFT($A23,1)="M",VLOOKUP(BV23,MWTh!$IP$6:$KY$31,62,FALSE),VLOOKUP(BV23,TF!$IP$6:$KY$34,62,FALSE))</f>
        <v/>
      </c>
      <c r="CM23" s="418"/>
      <c r="CO23" s="135">
        <f t="shared" si="16"/>
        <v>0</v>
      </c>
    </row>
    <row r="24" spans="1:93">
      <c r="A24" s="1174" t="str">
        <f>VLOOKUP($B24,'OP Info'!$C$4:$Q$62,15,FALSE)</f>
        <v>MWTH-2</v>
      </c>
      <c r="B24" s="415" t="s">
        <v>70</v>
      </c>
      <c r="C24" s="1174" t="str">
        <f>VLOOKUP($B24,'OP Info'!$C$4:$Q$62,2,FALSE)</f>
        <v>TAMCE-00013</v>
      </c>
      <c r="D24" s="1174" t="str">
        <f>VLOOKUP($B24,'OP Info'!$C$4:$Q$62,4,FALSE)</f>
        <v>GTS-120</v>
      </c>
      <c r="E24" s="1174" t="str">
        <f>CONCATENATE(VLOOKUP($B24,'OP Info'!$C$4:$Q$62,5,FALSE),"% - ",VLOOKUP($B24,'OP Info'!$C$4:$Q$62,6,FALSE),"%")</f>
        <v>5% - 7%</v>
      </c>
      <c r="F24" s="151" t="str">
        <f>VLOOKUP(B24,MWTh!$B$6:$BK$31,12,FALSE)</f>
        <v/>
      </c>
      <c r="G24" s="151" t="e">
        <f>VLOOKUP(B24,TF!$B$6:$BK$34,24,FALSE)</f>
        <v>#N/A</v>
      </c>
      <c r="H24" s="151" t="str">
        <f>VLOOKUP(B24,MWTh!$B$6:$BK$31,36,FALSE)</f>
        <v/>
      </c>
      <c r="I24" s="151" t="str">
        <f>VLOOKUP(B24,MWTh!$B$6:$BK$31,48,FALSE)</f>
        <v/>
      </c>
      <c r="J24" s="151" t="e">
        <f>VLOOKUP(B24,TF!$B$6:$BK$34,60,FALSE)</f>
        <v>#N/A</v>
      </c>
      <c r="K24" s="151"/>
      <c r="L24" s="149"/>
      <c r="M24" s="135">
        <f>IF(LEFT($A24,1)="M",VLOOKUP(B24,MWTh!$B$6:$BK$31,61,FALSE),VLOOKUP(B24,TF!$B$6:$BK$34,61,FALSE))</f>
        <v>0</v>
      </c>
      <c r="N24" s="552" t="str">
        <f>IF(RIGHT($A24,1)="1",IF(VLOOKUP(B24,'1st Shift BFp'!$D$4:$N$32,7,FALSE)="","",VLOOKUP(B24,'1st Shift BFp'!$D$4:$N$32,7,FALSE)),IF(VLOOKUP(B24,'2nd Shift BFp'!$D$4:$N$32,7,FALSE)="","",VLOOKUP(B24,'2nd Shift BFp'!$D$4:$N$32,7,FALSE)))</f>
        <v>SKIP</v>
      </c>
      <c r="O24" s="552" t="str">
        <f>IF(RIGHT($A24,1)="1",IF(VLOOKUP(B24,'1st Shift BFp'!$D$4:$N$32,8,FALSE)="","",VLOOKUP(B24,'1st Shift BFp'!$D$4:$N$32,8,FALSE)),IF(VLOOKUP(B24,'2nd Shift BFp'!$D$4:$N$32,8,FALSE)="","",VLOOKUP(B24,'2nd Shift BFp'!$D$4:$N$32,8,FALSE)))</f>
        <v>SKIP</v>
      </c>
      <c r="P24" s="558" t="str">
        <f>IF(RIGHT($A24,1)="1",IF(VLOOKUP(B24,'1st Shift BFp'!$A$4:$BY$32,12,FALSE)="","",VLOOKUP(B24,'1st Shift BFp'!$A$4:$BY$32,12,FALSE)),IF(VLOOKUP(B24,'2nd Shift BFp'!$A$4:$BY$32,12,FALSE)="","",VLOOKUP(B24,'2nd Shift BFp'!$A$4:$BY$32,12,FALSE)))</f>
        <v/>
      </c>
      <c r="Q24" s="559" t="str">
        <f>IF(RIGHT($A24,1)="1",IF(VLOOKUP(B24,'1st Shift BFp'!$A$4:$BY$32,14,FALSE)="","",VLOOKUP(B24,'1st Shift BFp'!$A$4:$BY$32,14,FALSE)),IF(VLOOKUP(B24,'2nd Shift BFp'!$A$4:$BY$32,14,FALSE)="","",VLOOKUP(B24,'2nd Shift BFp'!$A$4:$BY$32,14,FALSE)))</f>
        <v/>
      </c>
      <c r="R24" s="420" t="str">
        <f>IF(LEFT($A24,1)="M",VLOOKUP(B24,MWTh!$B$6:$BK$31,62,FALSE),VLOOKUP(B24,TF!$B$6:$BK$34,62,FALSE))</f>
        <v/>
      </c>
      <c r="S24" s="443"/>
      <c r="T24" s="415" t="str">
        <f t="shared" si="0"/>
        <v>10-L3</v>
      </c>
      <c r="U24" s="59" t="str">
        <f t="shared" si="1"/>
        <v>TAMCE-00013</v>
      </c>
      <c r="V24" s="59" t="str">
        <f t="shared" si="2"/>
        <v>GTS-120</v>
      </c>
      <c r="W24" s="59" t="str">
        <f t="shared" si="3"/>
        <v>5% - 7%</v>
      </c>
      <c r="X24" s="151" t="str">
        <f>VLOOKUP(T24,MWTh!$BL$6:$DU$31,12,FALSE)</f>
        <v/>
      </c>
      <c r="Y24" s="151" t="e">
        <f>VLOOKUP(T24,TF!$BL$6:$DU$34,24,FALSE)</f>
        <v>#N/A</v>
      </c>
      <c r="Z24" s="151" t="str">
        <f>VLOOKUP(T24,MWTh!$BL$6:$DU$31,36,FALSE)</f>
        <v/>
      </c>
      <c r="AA24" s="151" t="str">
        <f>VLOOKUP(T24,MWTh!$BL$6:$DU$31,48,FALSE)</f>
        <v/>
      </c>
      <c r="AB24" s="151" t="e">
        <f>VLOOKUP(T24,TF!$BL$6:$DU$34,60,FALSE)</f>
        <v>#N/A</v>
      </c>
      <c r="AC24" s="151"/>
      <c r="AD24" s="149"/>
      <c r="AE24" s="135">
        <f>IF(LEFT($A24,1)="M",VLOOKUP(T24,MWTh!$BL$6:$DU$31,61,FALSE),VLOOKUP(T24,TF!$BL$6:$DU$34,61,FALSE))</f>
        <v>0</v>
      </c>
      <c r="AF24" s="552" t="str">
        <f>IF(RIGHT($A24,1)="1",IF(VLOOKUP(T24,'1st Shift BFp'!$S$4:$AC$32,7,FALSE)="","",VLOOKUP(T24,'1st Shift BFp'!$S$4:$AC$32,7,FALSE)),IF(VLOOKUP(T24,'2nd Shift BFp'!$S$4:$AC$32,7,FALSE)="","",VLOOKUP(T24,'2nd Shift BFp'!$S$4:$AC$32,7,FALSE)))</f>
        <v/>
      </c>
      <c r="AG24" s="552" t="str">
        <f>IF(RIGHT($A24,1)="1",IF(VLOOKUP(T24,'1st Shift BFp'!$S$4:$AC$32,8,FALSE)="","",VLOOKUP(T24,'1st Shift BFp'!$S$4:$AC$32,8,FALSE)),IF(VLOOKUP(T24,'2nd Shift BFp'!$S$4:$AC$32,8,FALSE)="","",VLOOKUP(T24,'2nd Shift BFp'!$S$4:$AC$32,8,FALSE)))</f>
        <v/>
      </c>
      <c r="AH24" s="558" t="str">
        <f>IF(RIGHT($A24,1)="1",IF(VLOOKUP(T24,'1st Shift BFp'!$A$4:$BY$32,27,FALSE)="","",VLOOKUP(T24,'1st Shift BFp'!$A$4:$BY$32,27,FALSE)),IF(VLOOKUP(T24,'2nd Shift BFp'!$A$4:$BY$32,27,FALSE)="","",VLOOKUP(T24,'2nd Shift BFp'!$A$4:$BY$32,27,FALSE)))</f>
        <v/>
      </c>
      <c r="AI24" s="559" t="str">
        <f>IF(RIGHT($A24,1)="1",IF(VLOOKUP(T24,'1st Shift BFp'!$A$4:$BY$32,29,FALSE)="","",VLOOKUP(T24,'1st Shift BFp'!$A$4:$BY$32,29,FALSE)),IF(VLOOKUP(T24,'2nd Shift BFp'!$A$4:$BY$32,29,FALSE)="","",VLOOKUP(T24,'2nd Shift BFp'!$A$4:$BY$32,29,FALSE)))</f>
        <v/>
      </c>
      <c r="AJ24" s="420" t="str">
        <f>IF(LEFT($A24,1)="M",VLOOKUP(T24,MWTh!$BL$6:$DU$31,62,FALSE),VLOOKUP(T24,TF!$BL$6:$DU$34,62,FALSE))</f>
        <v/>
      </c>
      <c r="AK24" s="443"/>
      <c r="AL24" s="415" t="str">
        <f t="shared" si="4"/>
        <v>10-L3</v>
      </c>
      <c r="AM24" s="59" t="str">
        <f t="shared" si="5"/>
        <v>TAMCE-00013</v>
      </c>
      <c r="AN24" s="59" t="str">
        <f t="shared" si="6"/>
        <v>GTS-120</v>
      </c>
      <c r="AO24" s="59" t="str">
        <f t="shared" si="7"/>
        <v>5% - 7%</v>
      </c>
      <c r="AP24" s="151" t="str">
        <f>VLOOKUP(AL24,MWTh!$DV$6:$GE$31,12,FALSE)</f>
        <v/>
      </c>
      <c r="AQ24" s="151" t="e">
        <f>VLOOKUP(AL24,TF!$DV$6:$GE$34,24,FALSE)</f>
        <v>#N/A</v>
      </c>
      <c r="AR24" s="151" t="str">
        <f>VLOOKUP(AL24,MWTh!$DV$6:$GE$31,36,FALSE)</f>
        <v/>
      </c>
      <c r="AS24" s="151" t="str">
        <f>VLOOKUP(AL24,MWTh!$DV$6:$GE$31,48,FALSE)</f>
        <v/>
      </c>
      <c r="AT24" s="151" t="e">
        <f>VLOOKUP(AL24,TF!$DV$6:$GE$34,60,FALSE)</f>
        <v>#N/A</v>
      </c>
      <c r="AU24" s="151"/>
      <c r="AV24" s="157"/>
      <c r="AW24" s="135">
        <f>IF(LEFT($A24,1)="M",VLOOKUP(AL24,MWTh!$DV$6:$GE$31,61,FALSE),VLOOKUP(AL24,TF!$DV$6:$GE$34,61,FALSE))</f>
        <v>0</v>
      </c>
      <c r="AX24" s="552" t="str">
        <f>IF(RIGHT($A24,1)="1",IF(VLOOKUP(AL24,'1st Shift BFp'!$AH$4:$AR$32,7,FALSE)="","",VLOOKUP(AL24,'1st Shift BFp'!$AH$4:$AR$32,7,FALSE)),IF(VLOOKUP(AL24,'2nd Shift BFp'!$AH$4:$AR$32,7,FALSE)="","",VLOOKUP(AL24,'2nd Shift BFp'!$AH$4:$AR$32,7,FALSE)))</f>
        <v>SKIP</v>
      </c>
      <c r="AY24" s="552" t="str">
        <f>IF(RIGHT($A24,1)="1",IF(VLOOKUP(AL24,'1st Shift BFp'!$AH$4:$AR$32,8,FALSE)="","",VLOOKUP(AL24,'1st Shift BFp'!$AH$4:$AR$32,8,FALSE)),IF(VLOOKUP(AL24,'2nd Shift BFp'!$AH$4:$AR$32,8,FALSE)="","",VLOOKUP(AL24,'2nd Shift BFp'!$AH$4:$AR$32,8,FALSE)))</f>
        <v>SKIP</v>
      </c>
      <c r="AZ24" s="558" t="str">
        <f>IF(RIGHT($A24,1)="1",IF(VLOOKUP(AL24,'1st Shift BFp'!$A$4:$BY$32,42,FALSE)="","",VLOOKUP(AL24,'1st Shift BFp'!$A$4:$BY$32,42,FALSE)),IF(VLOOKUP(AL24,'2nd Shift BFp'!$A$4:$BY$32,42,FALSE)="","",VLOOKUP(AL24,'2nd Shift BFp'!$A$4:$BY$32,42,FALSE)))</f>
        <v/>
      </c>
      <c r="BA24" s="559" t="str">
        <f>IF(RIGHT($A24,1)="1",IF(VLOOKUP(AL24,'1st Shift BFp'!$A$4:$BY$32,44,FALSE)="","",VLOOKUP(AL24,'1st Shift BFp'!$A$4:$BY$32,44,FALSE)),IF(VLOOKUP(AL24,'2nd Shift BFp'!$A$4:$BY$32,44,FALSE)="","",VLOOKUP(AL24,'2nd Shift BFp'!$A$4:$BY$32,44,FALSE)))</f>
        <v/>
      </c>
      <c r="BB24" s="420" t="str">
        <f>IF(LEFT($A24,1)="M",VLOOKUP(AL24,MWTh!$DV$6:$GE$31,62,FALSE),VLOOKUP(AL24,TF!$DV$6:$GE$34,62,FALSE))</f>
        <v/>
      </c>
      <c r="BC24" s="418"/>
      <c r="BD24" s="155" t="str">
        <f t="shared" si="8"/>
        <v>10-L3</v>
      </c>
      <c r="BE24" s="59" t="str">
        <f t="shared" si="9"/>
        <v>TAMCE-00013</v>
      </c>
      <c r="BF24" s="59" t="str">
        <f t="shared" si="10"/>
        <v>GTS-120</v>
      </c>
      <c r="BG24" s="59" t="str">
        <f t="shared" si="11"/>
        <v>5% - 7%</v>
      </c>
      <c r="BH24" s="151" t="str">
        <f>VLOOKUP(BD24,MWTh!$GF$6:$IO$31,12,FALSE)</f>
        <v/>
      </c>
      <c r="BI24" s="151" t="e">
        <f>VLOOKUP(BD24,TF!$GF$6:$IO$34,24,FALSE)</f>
        <v>#N/A</v>
      </c>
      <c r="BJ24" s="151" t="str">
        <f>VLOOKUP(BD24,MWTh!$GF$6:$IO$31,36,FALSE)</f>
        <v/>
      </c>
      <c r="BK24" s="151" t="str">
        <f>VLOOKUP(BD24,MWTh!$GF$6:$IO$31,48,FALSE)</f>
        <v/>
      </c>
      <c r="BL24" s="151" t="e">
        <f>VLOOKUP(BD24,TF!$GF$6:$IO$34,60,FALSE)</f>
        <v>#N/A</v>
      </c>
      <c r="BM24" s="151"/>
      <c r="BN24" s="157"/>
      <c r="BO24" s="135">
        <f>IF(LEFT($A24,1)="M",VLOOKUP(BD24,MWTh!$GF$6:$IO$31,61,FALSE),VLOOKUP(BD24,TF!$GF$6:$IO$34,61,FALSE))</f>
        <v>0</v>
      </c>
      <c r="BP24" s="552" t="str">
        <f>IF(RIGHT($A24,1)="1",IF(VLOOKUP(BD24,'1st Shift BFp'!$AW$4:$BG$32,7,FALSE)="","",VLOOKUP(BD24,'1st Shift BFp'!$AW$4:$BG$32,7,FALSE)),IF(VLOOKUP(BD24,'2nd Shift BFp'!$AW$4:$BG$32,7,FALSE)="","",VLOOKUP(BD24,'2nd Shift BFp'!$AW$4:$BG$32,7,FALSE)))</f>
        <v/>
      </c>
      <c r="BQ24" s="552" t="str">
        <f>IF(RIGHT($A24,1)="1",IF(VLOOKUP(BD24,'1st Shift BFp'!$AW$4:$BG$32,8,FALSE)="","",VLOOKUP(BD24,'1st Shift BFp'!$AW$4:$BG$32,8,FALSE)),IF(VLOOKUP(BD24,'2nd Shift BFp'!$AW$4:$BG$32,8,FALSE)="","",VLOOKUP(BD24,'2nd Shift BFp'!$AW$4:$BG$32,8,FALSE)))</f>
        <v/>
      </c>
      <c r="BR24" s="558" t="str">
        <f>IF(RIGHT($A24,1)="1",IF(VLOOKUP(BD24,'1st Shift BFp'!$A$4:$BY$32,57,FALSE)="","",VLOOKUP(BD24,'1st Shift BFp'!$A$4:$BY$32,57,FALSE)),IF(VLOOKUP(BD24,'2nd Shift BFp'!$A$4:$BY$32,57,FALSE)="","",VLOOKUP(BD24,'2nd Shift BFp'!$A$4:$BY$32,57,FALSE)))</f>
        <v/>
      </c>
      <c r="BS24" s="559" t="str">
        <f>IF(RIGHT($A24,1)="1",IF(VLOOKUP(BD24,'1st Shift BFp'!$A$4:$BY$32,59,FALSE)="","",VLOOKUP(BD24,'1st Shift BFp'!$A$4:$BY$32,59,FALSE)),IF(VLOOKUP(BD24,'2nd Shift BFp'!$A$4:$BY$32,59,FALSE)="","",VLOOKUP(BD24,'2nd Shift BFp'!$A$4:$BY$32,59,FALSE)))</f>
        <v/>
      </c>
      <c r="BT24" s="60" t="str">
        <f>IF(LEFT($A24,1)="M",VLOOKUP(BD24,MWTh!$GF$6:$IO$31,62,FALSE),VLOOKUP(BD24,TF!$GF$6:$IO$34,62,FALSE))</f>
        <v/>
      </c>
      <c r="BU24" s="462"/>
      <c r="BV24" s="415" t="str">
        <f t="shared" si="12"/>
        <v>10-L3</v>
      </c>
      <c r="BW24" s="59" t="str">
        <f t="shared" si="13"/>
        <v>TAMCE-00013</v>
      </c>
      <c r="BX24" s="59" t="str">
        <f t="shared" si="14"/>
        <v>GTS-120</v>
      </c>
      <c r="BY24" s="59" t="str">
        <f t="shared" si="15"/>
        <v>5% - 7%</v>
      </c>
      <c r="BZ24" s="151" t="str">
        <f>VLOOKUP(BV24,MWTh!$IP$6:$KY$31,12,FALSE)</f>
        <v/>
      </c>
      <c r="CA24" s="151" t="e">
        <f>VLOOKUP(BV24,TF!$IP$6:$KY$34,24,FALSE)</f>
        <v>#N/A</v>
      </c>
      <c r="CB24" s="151" t="str">
        <f>VLOOKUP(BV24,MWTh!$IP$6:$KY$31,36,FALSE)</f>
        <v/>
      </c>
      <c r="CC24" s="151" t="str">
        <f>VLOOKUP(BV24,MWTh!$IP$6:$KY$31,48,FALSE)</f>
        <v/>
      </c>
      <c r="CD24" s="151" t="e">
        <f>VLOOKUP(BV24,TF!$IP$6:$KY$34,60,FALSE)</f>
        <v>#N/A</v>
      </c>
      <c r="CE24" s="151"/>
      <c r="CF24" s="157"/>
      <c r="CG24" s="135">
        <f>IF(LEFT($A24,1)="M",VLOOKUP(BV24,MWTh!$IP$6:$KY$31,61,FALSE),VLOOKUP(BV24,TF!$IP$6:$KY$34,61,FALSE))</f>
        <v>0</v>
      </c>
      <c r="CH24" s="552" t="str">
        <f>IF(RIGHT($A24,1)="1",IF(VLOOKUP(BV24,'1st Shift BFp'!$BL$4:$BV$32,7,FALSE)="","",VLOOKUP(BV24,'1st Shift BFp'!$BL$4:$BV$32,7,FALSE)),IF(VLOOKUP(BV24,'2nd Shift BFp'!$BL$4:$BV$32,7,FALSE)="","",VLOOKUP(BV24,'2nd Shift BFp'!$BL$4:$BV$32,7,FALSE)))</f>
        <v>SKIP</v>
      </c>
      <c r="CI24" s="552" t="str">
        <f>IF(RIGHT($A24,1)="1",IF(VLOOKUP(BV24,'1st Shift BFp'!$BL$4:$BV$32,8,FALSE)="","",VLOOKUP(BV24,'1st Shift BFp'!$BL$4:$BV$32,8,FALSE)),IF(VLOOKUP(BV24,'2nd Shift BFp'!$BL$4:$BV$32,8,FALSE)="","",VLOOKUP(BV24,'2nd Shift BFp'!$BL$4:$BV$32,8,FALSE)))</f>
        <v>SKIP</v>
      </c>
      <c r="CJ24" s="558" t="str">
        <f>IF(RIGHT($A24,1)="1",IF(VLOOKUP(BV24,'1st Shift BFp'!$A$4:$BY$32,72,FALSE)="","",VLOOKUP(BV24,'1st Shift BFp'!$A$4:$BY$32,72,FALSE)),IF(VLOOKUP(BV24,'2nd Shift BFp'!$A$4:$BY$32,72,FALSE)="","",VLOOKUP(BV24,'2nd Shift BFp'!$A$4:$BY$32,72,FALSE)))</f>
        <v/>
      </c>
      <c r="CK24" s="559" t="str">
        <f>IF(RIGHT($A24,1)="1",IF(VLOOKUP(BV24,'1st Shift BFp'!$A$4:$BY$32,74,FALSE)="","",VLOOKUP(BV24,'1st Shift BFp'!$A$4:$BY$32,74,FALSE)),IF(VLOOKUP(BV24,'2nd Shift BFp'!$A$4:$BY$32,74,FALSE)="","",VLOOKUP(BV24,'2nd Shift BFp'!$A$4:$BY$32,74,FALSE)))</f>
        <v/>
      </c>
      <c r="CL24" s="464" t="str">
        <f>IF(LEFT($A24,1)="M",VLOOKUP(BV24,MWTh!$IP$6:$KY$31,62,FALSE),VLOOKUP(BV24,TF!$IP$6:$KY$34,62,FALSE))</f>
        <v/>
      </c>
      <c r="CM24" s="418"/>
      <c r="CO24" s="135">
        <f t="shared" si="16"/>
        <v>0</v>
      </c>
    </row>
    <row r="25" spans="1:93">
      <c r="A25" s="1174" t="str">
        <f>VLOOKUP($B25,'OP Info'!$C$4:$Q$62,15,FALSE)</f>
        <v>MWTH-2</v>
      </c>
      <c r="B25" s="415" t="s">
        <v>73</v>
      </c>
      <c r="C25" s="1174" t="str">
        <f>VLOOKUP($B25,'OP Info'!$C$4:$Q$62,2,FALSE)</f>
        <v>TAMLA-00064</v>
      </c>
      <c r="D25" s="1174" t="str">
        <f>VLOOKUP($B25,'OP Info'!$C$4:$Q$62,4,FALSE)</f>
        <v>GTS-120</v>
      </c>
      <c r="E25" s="1174" t="str">
        <f>CONCATENATE(VLOOKUP($B25,'OP Info'!$C$4:$Q$62,5,FALSE),"% - ",VLOOKUP($B25,'OP Info'!$C$4:$Q$62,6,FALSE),"%")</f>
        <v>5% - 7%</v>
      </c>
      <c r="F25" s="151" t="str">
        <f>VLOOKUP(B25,MWTh!$B$6:$BK$31,12,FALSE)</f>
        <v/>
      </c>
      <c r="G25" s="151" t="e">
        <f>VLOOKUP(B25,TF!$B$6:$BK$34,24,FALSE)</f>
        <v>#N/A</v>
      </c>
      <c r="H25" s="151" t="str">
        <f>VLOOKUP(B25,MWTh!$B$6:$BK$31,36,FALSE)</f>
        <v/>
      </c>
      <c r="I25" s="151" t="str">
        <f>VLOOKUP(B25,MWTh!$B$6:$BK$31,48,FALSE)</f>
        <v/>
      </c>
      <c r="J25" s="151" t="e">
        <f>VLOOKUP(B25,TF!$B$6:$BK$34,60,FALSE)</f>
        <v>#N/A</v>
      </c>
      <c r="K25" s="151"/>
      <c r="L25" s="157"/>
      <c r="M25" s="135">
        <f>IF(LEFT($A25,1)="M",VLOOKUP(B25,MWTh!$B$6:$BK$31,61,FALSE),VLOOKUP(B25,TF!$B$6:$BK$34,61,FALSE))</f>
        <v>0</v>
      </c>
      <c r="N25" s="552" t="str">
        <f>IF(RIGHT($A25,1)="1",IF(VLOOKUP(B25,'1st Shift BFp'!$D$4:$N$32,7,FALSE)="","",VLOOKUP(B25,'1st Shift BFp'!$D$4:$N$32,7,FALSE)),IF(VLOOKUP(B25,'2nd Shift BFp'!$D$4:$N$32,7,FALSE)="","",VLOOKUP(B25,'2nd Shift BFp'!$D$4:$N$32,7,FALSE)))</f>
        <v>SKIP</v>
      </c>
      <c r="O25" s="552" t="str">
        <f>IF(RIGHT($A25,1)="1",IF(VLOOKUP(B25,'1st Shift BFp'!$D$4:$N$32,8,FALSE)="","",VLOOKUP(B25,'1st Shift BFp'!$D$4:$N$32,8,FALSE)),IF(VLOOKUP(B25,'2nd Shift BFp'!$D$4:$N$32,8,FALSE)="","",VLOOKUP(B25,'2nd Shift BFp'!$D$4:$N$32,8,FALSE)))</f>
        <v>SKIP</v>
      </c>
      <c r="P25" s="558" t="str">
        <f>IF(RIGHT($A25,1)="1",IF(VLOOKUP(B25,'1st Shift BFp'!$A$4:$BY$32,12,FALSE)="","",VLOOKUP(B25,'1st Shift BFp'!$A$4:$BY$32,12,FALSE)),IF(VLOOKUP(B25,'2nd Shift BFp'!$A$4:$BY$32,12,FALSE)="","",VLOOKUP(B25,'2nd Shift BFp'!$A$4:$BY$32,12,FALSE)))</f>
        <v/>
      </c>
      <c r="Q25" s="559" t="str">
        <f>IF(RIGHT($A25,1)="1",IF(VLOOKUP(B25,'1st Shift BFp'!$A$4:$BY$32,14,FALSE)="","",VLOOKUP(B25,'1st Shift BFp'!$A$4:$BY$32,14,FALSE)),IF(VLOOKUP(B25,'2nd Shift BFp'!$A$4:$BY$32,14,FALSE)="","",VLOOKUP(B25,'2nd Shift BFp'!$A$4:$BY$32,14,FALSE)))</f>
        <v/>
      </c>
      <c r="R25" s="420" t="str">
        <f>IF(LEFT($A25,1)="M",VLOOKUP(B25,MWTh!$B$6:$BK$31,62,FALSE),VLOOKUP(B25,TF!$B$6:$BK$34,62,FALSE))</f>
        <v/>
      </c>
      <c r="S25" s="443"/>
      <c r="T25" s="415" t="str">
        <f t="shared" si="0"/>
        <v>20-L3</v>
      </c>
      <c r="U25" s="59" t="str">
        <f t="shared" si="1"/>
        <v>TAMLA-00064</v>
      </c>
      <c r="V25" s="59" t="str">
        <f t="shared" si="2"/>
        <v>GTS-120</v>
      </c>
      <c r="W25" s="59" t="str">
        <f t="shared" si="3"/>
        <v>5% - 7%</v>
      </c>
      <c r="X25" s="151" t="str">
        <f>VLOOKUP(T25,MWTh!$BL$6:$DU$31,12,FALSE)</f>
        <v/>
      </c>
      <c r="Y25" s="151" t="e">
        <f>VLOOKUP(T25,TF!$BL$6:$DU$34,24,FALSE)</f>
        <v>#N/A</v>
      </c>
      <c r="Z25" s="151" t="str">
        <f>VLOOKUP(T25,MWTh!$BL$6:$DU$31,36,FALSE)</f>
        <v/>
      </c>
      <c r="AA25" s="151" t="str">
        <f>VLOOKUP(T25,MWTh!$BL$6:$DU$31,48,FALSE)</f>
        <v/>
      </c>
      <c r="AB25" s="151" t="e">
        <f>VLOOKUP(T25,TF!$BL$6:$DU$34,60,FALSE)</f>
        <v>#N/A</v>
      </c>
      <c r="AC25" s="151"/>
      <c r="AD25" s="157"/>
      <c r="AE25" s="135">
        <f>IF(LEFT($A25,1)="M",VLOOKUP(T25,MWTh!$BL$6:$DU$31,61,FALSE),VLOOKUP(T25,TF!$BL$6:$DU$34,61,FALSE))</f>
        <v>0</v>
      </c>
      <c r="AF25" s="552" t="str">
        <f>IF(RIGHT($A25,1)="1",IF(VLOOKUP(T25,'1st Shift BFp'!$S$4:$AC$32,7,FALSE)="","",VLOOKUP(T25,'1st Shift BFp'!$S$4:$AC$32,7,FALSE)),IF(VLOOKUP(T25,'2nd Shift BFp'!$S$4:$AC$32,7,FALSE)="","",VLOOKUP(T25,'2nd Shift BFp'!$S$4:$AC$32,7,FALSE)))</f>
        <v/>
      </c>
      <c r="AG25" s="552" t="str">
        <f>IF(RIGHT($A25,1)="1",IF(VLOOKUP(T25,'1st Shift BFp'!$S$4:$AC$32,8,FALSE)="","",VLOOKUP(T25,'1st Shift BFp'!$S$4:$AC$32,8,FALSE)),IF(VLOOKUP(T25,'2nd Shift BFp'!$S$4:$AC$32,8,FALSE)="","",VLOOKUP(T25,'2nd Shift BFp'!$S$4:$AC$32,8,FALSE)))</f>
        <v/>
      </c>
      <c r="AH25" s="558" t="str">
        <f>IF(RIGHT($A25,1)="1",IF(VLOOKUP(T25,'1st Shift BFp'!$A$4:$BY$32,27,FALSE)="","",VLOOKUP(T25,'1st Shift BFp'!$A$4:$BY$32,27,FALSE)),IF(VLOOKUP(T25,'2nd Shift BFp'!$A$4:$BY$32,27,FALSE)="","",VLOOKUP(T25,'2nd Shift BFp'!$A$4:$BY$32,27,FALSE)))</f>
        <v/>
      </c>
      <c r="AI25" s="559" t="str">
        <f>IF(RIGHT($A25,1)="1",IF(VLOOKUP(T25,'1st Shift BFp'!$A$4:$BY$32,29,FALSE)="","",VLOOKUP(T25,'1st Shift BFp'!$A$4:$BY$32,29,FALSE)),IF(VLOOKUP(T25,'2nd Shift BFp'!$A$4:$BY$32,29,FALSE)="","",VLOOKUP(T25,'2nd Shift BFp'!$A$4:$BY$32,29,FALSE)))</f>
        <v/>
      </c>
      <c r="AJ25" s="420" t="str">
        <f>IF(LEFT($A25,1)="M",VLOOKUP(T25,MWTh!$BL$6:$DU$31,62,FALSE),VLOOKUP(T25,TF!$BL$6:$DU$34,62,FALSE))</f>
        <v/>
      </c>
      <c r="AK25" s="443"/>
      <c r="AL25" s="415" t="str">
        <f t="shared" si="4"/>
        <v>20-L3</v>
      </c>
      <c r="AM25" s="59" t="str">
        <f t="shared" si="5"/>
        <v>TAMLA-00064</v>
      </c>
      <c r="AN25" s="59" t="str">
        <f t="shared" si="6"/>
        <v>GTS-120</v>
      </c>
      <c r="AO25" s="59" t="str">
        <f t="shared" si="7"/>
        <v>5% - 7%</v>
      </c>
      <c r="AP25" s="151" t="str">
        <f>VLOOKUP(AL25,MWTh!$DV$6:$GE$31,12,FALSE)</f>
        <v/>
      </c>
      <c r="AQ25" s="151" t="e">
        <f>VLOOKUP(AL25,TF!$DV$6:$GE$34,24,FALSE)</f>
        <v>#N/A</v>
      </c>
      <c r="AR25" s="151" t="str">
        <f>VLOOKUP(AL25,MWTh!$DV$6:$GE$31,36,FALSE)</f>
        <v/>
      </c>
      <c r="AS25" s="151" t="str">
        <f>VLOOKUP(AL25,MWTh!$DV$6:$GE$31,48,FALSE)</f>
        <v/>
      </c>
      <c r="AT25" s="151" t="e">
        <f>VLOOKUP(AL25,TF!$DV$6:$GE$34,60,FALSE)</f>
        <v>#N/A</v>
      </c>
      <c r="AU25" s="151"/>
      <c r="AV25" s="157"/>
      <c r="AW25" s="135">
        <f>IF(LEFT($A25,1)="M",VLOOKUP(AL25,MWTh!$DV$6:$GE$31,61,FALSE),VLOOKUP(AL25,TF!$DV$6:$GE$34,61,FALSE))</f>
        <v>0</v>
      </c>
      <c r="AX25" s="552" t="str">
        <f>IF(RIGHT($A25,1)="1",IF(VLOOKUP(AL25,'1st Shift BFp'!$AH$4:$AR$32,7,FALSE)="","",VLOOKUP(AL25,'1st Shift BFp'!$AH$4:$AR$32,7,FALSE)),IF(VLOOKUP(AL25,'2nd Shift BFp'!$AH$4:$AR$32,7,FALSE)="","",VLOOKUP(AL25,'2nd Shift BFp'!$AH$4:$AR$32,7,FALSE)))</f>
        <v>SKIP</v>
      </c>
      <c r="AY25" s="552" t="str">
        <f>IF(RIGHT($A25,1)="1",IF(VLOOKUP(AL25,'1st Shift BFp'!$AH$4:$AR$32,8,FALSE)="","",VLOOKUP(AL25,'1st Shift BFp'!$AH$4:$AR$32,8,FALSE)),IF(VLOOKUP(AL25,'2nd Shift BFp'!$AH$4:$AR$32,8,FALSE)="","",VLOOKUP(AL25,'2nd Shift BFp'!$AH$4:$AR$32,8,FALSE)))</f>
        <v>SKIP</v>
      </c>
      <c r="AZ25" s="558" t="str">
        <f>IF(RIGHT($A25,1)="1",IF(VLOOKUP(AL25,'1st Shift BFp'!$A$4:$BY$32,42,FALSE)="","",VLOOKUP(AL25,'1st Shift BFp'!$A$4:$BY$32,42,FALSE)),IF(VLOOKUP(AL25,'2nd Shift BFp'!$A$4:$BY$32,42,FALSE)="","",VLOOKUP(AL25,'2nd Shift BFp'!$A$4:$BY$32,42,FALSE)))</f>
        <v/>
      </c>
      <c r="BA25" s="559" t="str">
        <f>IF(RIGHT($A25,1)="1",IF(VLOOKUP(AL25,'1st Shift BFp'!$A$4:$BY$32,44,FALSE)="","",VLOOKUP(AL25,'1st Shift BFp'!$A$4:$BY$32,44,FALSE)),IF(VLOOKUP(AL25,'2nd Shift BFp'!$A$4:$BY$32,44,FALSE)="","",VLOOKUP(AL25,'2nd Shift BFp'!$A$4:$BY$32,44,FALSE)))</f>
        <v/>
      </c>
      <c r="BB25" s="420" t="str">
        <f>IF(LEFT($A25,1)="M",VLOOKUP(AL25,MWTh!$DV$6:$GE$31,62,FALSE),VLOOKUP(AL25,TF!$DV$6:$GE$34,62,FALSE))</f>
        <v/>
      </c>
      <c r="BC25" s="418"/>
      <c r="BD25" s="155" t="str">
        <f t="shared" si="8"/>
        <v>20-L3</v>
      </c>
      <c r="BE25" s="59" t="str">
        <f t="shared" si="9"/>
        <v>TAMLA-00064</v>
      </c>
      <c r="BF25" s="59" t="str">
        <f t="shared" si="10"/>
        <v>GTS-120</v>
      </c>
      <c r="BG25" s="59" t="str">
        <f t="shared" si="11"/>
        <v>5% - 7%</v>
      </c>
      <c r="BH25" s="151" t="str">
        <f>VLOOKUP(BD25,MWTh!$GF$6:$IO$31,12,FALSE)</f>
        <v/>
      </c>
      <c r="BI25" s="151" t="e">
        <f>VLOOKUP(BD25,TF!$GF$6:$IO$34,24,FALSE)</f>
        <v>#N/A</v>
      </c>
      <c r="BJ25" s="151" t="str">
        <f>VLOOKUP(BD25,MWTh!$GF$6:$IO$31,36,FALSE)</f>
        <v/>
      </c>
      <c r="BK25" s="151" t="str">
        <f>VLOOKUP(BD25,MWTh!$GF$6:$IO$31,48,FALSE)</f>
        <v/>
      </c>
      <c r="BL25" s="151" t="e">
        <f>VLOOKUP(BD25,TF!$GF$6:$IO$34,60,FALSE)</f>
        <v>#N/A</v>
      </c>
      <c r="BM25" s="151"/>
      <c r="BN25" s="157"/>
      <c r="BO25" s="135">
        <f>IF(LEFT($A25,1)="M",VLOOKUP(BD25,MWTh!$GF$6:$IO$31,61,FALSE),VLOOKUP(BD25,TF!$GF$6:$IO$34,61,FALSE))</f>
        <v>0</v>
      </c>
      <c r="BP25" s="552" t="str">
        <f>IF(RIGHT($A25,1)="1",IF(VLOOKUP(BD25,'1st Shift BFp'!$AW$4:$BG$32,7,FALSE)="","",VLOOKUP(BD25,'1st Shift BFp'!$AW$4:$BG$32,7,FALSE)),IF(VLOOKUP(BD25,'2nd Shift BFp'!$AW$4:$BG$32,7,FALSE)="","",VLOOKUP(BD25,'2nd Shift BFp'!$AW$4:$BG$32,7,FALSE)))</f>
        <v/>
      </c>
      <c r="BQ25" s="552" t="str">
        <f>IF(RIGHT($A25,1)="1",IF(VLOOKUP(BD25,'1st Shift BFp'!$AW$4:$BG$32,8,FALSE)="","",VLOOKUP(BD25,'1st Shift BFp'!$AW$4:$BG$32,8,FALSE)),IF(VLOOKUP(BD25,'2nd Shift BFp'!$AW$4:$BG$32,8,FALSE)="","",VLOOKUP(BD25,'2nd Shift BFp'!$AW$4:$BG$32,8,FALSE)))</f>
        <v/>
      </c>
      <c r="BR25" s="558" t="str">
        <f>IF(RIGHT($A25,1)="1",IF(VLOOKUP(BD25,'1st Shift BFp'!$A$4:$BY$32,57,FALSE)="","",VLOOKUP(BD25,'1st Shift BFp'!$A$4:$BY$32,57,FALSE)),IF(VLOOKUP(BD25,'2nd Shift BFp'!$A$4:$BY$32,57,FALSE)="","",VLOOKUP(BD25,'2nd Shift BFp'!$A$4:$BY$32,57,FALSE)))</f>
        <v/>
      </c>
      <c r="BS25" s="559" t="str">
        <f>IF(RIGHT($A25,1)="1",IF(VLOOKUP(BD25,'1st Shift BFp'!$A$4:$BY$32,59,FALSE)="","",VLOOKUP(BD25,'1st Shift BFp'!$A$4:$BY$32,59,FALSE)),IF(VLOOKUP(BD25,'2nd Shift BFp'!$A$4:$BY$32,59,FALSE)="","",VLOOKUP(BD25,'2nd Shift BFp'!$A$4:$BY$32,59,FALSE)))</f>
        <v/>
      </c>
      <c r="BT25" s="60" t="str">
        <f>IF(LEFT($A25,1)="M",VLOOKUP(BD25,MWTh!$GF$6:$IO$31,62,FALSE),VLOOKUP(BD25,TF!$GF$6:$IO$34,62,FALSE))</f>
        <v/>
      </c>
      <c r="BU25" s="462"/>
      <c r="BV25" s="415" t="str">
        <f t="shared" si="12"/>
        <v>20-L3</v>
      </c>
      <c r="BW25" s="59" t="str">
        <f t="shared" si="13"/>
        <v>TAMLA-00064</v>
      </c>
      <c r="BX25" s="59" t="str">
        <f t="shared" si="14"/>
        <v>GTS-120</v>
      </c>
      <c r="BY25" s="59" t="str">
        <f t="shared" si="15"/>
        <v>5% - 7%</v>
      </c>
      <c r="BZ25" s="151" t="str">
        <f>VLOOKUP(BV25,MWTh!$IP$6:$KY$31,12,FALSE)</f>
        <v/>
      </c>
      <c r="CA25" s="151" t="e">
        <f>VLOOKUP(BV25,TF!$IP$6:$KY$34,24,FALSE)</f>
        <v>#N/A</v>
      </c>
      <c r="CB25" s="151" t="str">
        <f>VLOOKUP(BV25,MWTh!$IP$6:$KY$31,36,FALSE)</f>
        <v/>
      </c>
      <c r="CC25" s="151" t="str">
        <f>VLOOKUP(BV25,MWTh!$IP$6:$KY$31,48,FALSE)</f>
        <v/>
      </c>
      <c r="CD25" s="151" t="e">
        <f>VLOOKUP(BV25,TF!$IP$6:$KY$34,60,FALSE)</f>
        <v>#N/A</v>
      </c>
      <c r="CE25" s="151"/>
      <c r="CF25" s="157"/>
      <c r="CG25" s="135">
        <f>IF(LEFT($A25,1)="M",VLOOKUP(BV25,MWTh!$IP$6:$KY$31,61,FALSE),VLOOKUP(BV25,TF!$IP$6:$KY$34,61,FALSE))</f>
        <v>0</v>
      </c>
      <c r="CH25" s="552" t="str">
        <f>IF(RIGHT($A25,1)="1",IF(VLOOKUP(BV25,'1st Shift BFp'!$BL$4:$BV$32,7,FALSE)="","",VLOOKUP(BV25,'1st Shift BFp'!$BL$4:$BV$32,7,FALSE)),IF(VLOOKUP(BV25,'2nd Shift BFp'!$BL$4:$BV$32,7,FALSE)="","",VLOOKUP(BV25,'2nd Shift BFp'!$BL$4:$BV$32,7,FALSE)))</f>
        <v>SKIP</v>
      </c>
      <c r="CI25" s="552" t="str">
        <f>IF(RIGHT($A25,1)="1",IF(VLOOKUP(BV25,'1st Shift BFp'!$BL$4:$BV$32,8,FALSE)="","",VLOOKUP(BV25,'1st Shift BFp'!$BL$4:$BV$32,8,FALSE)),IF(VLOOKUP(BV25,'2nd Shift BFp'!$BL$4:$BV$32,8,FALSE)="","",VLOOKUP(BV25,'2nd Shift BFp'!$BL$4:$BV$32,8,FALSE)))</f>
        <v>SKIP</v>
      </c>
      <c r="CJ25" s="558" t="str">
        <f>IF(RIGHT($A25,1)="1",IF(VLOOKUP(BV25,'1st Shift BFp'!$A$4:$BY$32,72,FALSE)="","",VLOOKUP(BV25,'1st Shift BFp'!$A$4:$BY$32,72,FALSE)),IF(VLOOKUP(BV25,'2nd Shift BFp'!$A$4:$BY$32,72,FALSE)="","",VLOOKUP(BV25,'2nd Shift BFp'!$A$4:$BY$32,72,FALSE)))</f>
        <v/>
      </c>
      <c r="CK25" s="559" t="str">
        <f>IF(RIGHT($A25,1)="1",IF(VLOOKUP(BV25,'1st Shift BFp'!$A$4:$BY$32,74,FALSE)="","",VLOOKUP(BV25,'1st Shift BFp'!$A$4:$BY$32,74,FALSE)),IF(VLOOKUP(BV25,'2nd Shift BFp'!$A$4:$BY$32,74,FALSE)="","",VLOOKUP(BV25,'2nd Shift BFp'!$A$4:$BY$32,74,FALSE)))</f>
        <v/>
      </c>
      <c r="CL25" s="464" t="str">
        <f>IF(LEFT($A25,1)="M",VLOOKUP(BV25,MWTh!$IP$6:$KY$31,62,FALSE),VLOOKUP(BV25,TF!$IP$6:$KY$34,62,FALSE))</f>
        <v/>
      </c>
      <c r="CM25" s="418"/>
      <c r="CO25" s="135">
        <f t="shared" si="16"/>
        <v>0</v>
      </c>
    </row>
    <row r="26" spans="1:93">
      <c r="A26" s="1174" t="str">
        <f>VLOOKUP($B26,'OP Info'!$C$4:$Q$62,15,FALSE)</f>
        <v>MWTH-2</v>
      </c>
      <c r="B26" s="415" t="s">
        <v>76</v>
      </c>
      <c r="C26" s="1174" t="str">
        <f>VLOOKUP($B26,'OP Info'!$C$4:$Q$62,2,FALSE)</f>
        <v>TAMLA-00065</v>
      </c>
      <c r="D26" s="1174" t="str">
        <f>VLOOKUP($B26,'OP Info'!$C$4:$Q$62,4,FALSE)</f>
        <v>GTS-120</v>
      </c>
      <c r="E26" s="1174" t="str">
        <f>CONCATENATE(VLOOKUP($B26,'OP Info'!$C$4:$Q$62,5,FALSE),"% - ",VLOOKUP($B26,'OP Info'!$C$4:$Q$62,6,FALSE),"%")</f>
        <v>5% - 7%</v>
      </c>
      <c r="F26" s="151" t="str">
        <f>VLOOKUP(B26,MWTh!$B$6:$BK$31,12,FALSE)</f>
        <v/>
      </c>
      <c r="G26" s="151" t="e">
        <f>VLOOKUP(B26,TF!$B$6:$BK$34,24,FALSE)</f>
        <v>#N/A</v>
      </c>
      <c r="H26" s="151" t="str">
        <f>VLOOKUP(B26,MWTh!$B$6:$BK$31,36,FALSE)</f>
        <v/>
      </c>
      <c r="I26" s="151" t="str">
        <f>VLOOKUP(B26,MWTh!$B$6:$BK$31,48,FALSE)</f>
        <v/>
      </c>
      <c r="J26" s="151" t="e">
        <f>VLOOKUP(B26,TF!$B$6:$BK$34,60,FALSE)</f>
        <v>#N/A</v>
      </c>
      <c r="K26" s="151"/>
      <c r="L26" s="157"/>
      <c r="M26" s="135">
        <f>IF(LEFT($A26,1)="M",VLOOKUP(B26,MWTh!$B$6:$BK$31,61,FALSE),VLOOKUP(B26,TF!$B$6:$BK$34,61,FALSE))</f>
        <v>0</v>
      </c>
      <c r="N26" s="552" t="str">
        <f>IF(RIGHT($A26,1)="1",IF(VLOOKUP(B26,'1st Shift BFp'!$D$4:$N$32,7,FALSE)="","",VLOOKUP(B26,'1st Shift BFp'!$D$4:$N$32,7,FALSE)),IF(VLOOKUP(B26,'2nd Shift BFp'!$D$4:$N$32,7,FALSE)="","",VLOOKUP(B26,'2nd Shift BFp'!$D$4:$N$32,7,FALSE)))</f>
        <v>SKIP</v>
      </c>
      <c r="O26" s="552" t="str">
        <f>IF(RIGHT($A26,1)="1",IF(VLOOKUP(B26,'1st Shift BFp'!$D$4:$N$32,8,FALSE)="","",VLOOKUP(B26,'1st Shift BFp'!$D$4:$N$32,8,FALSE)),IF(VLOOKUP(B26,'2nd Shift BFp'!$D$4:$N$32,8,FALSE)="","",VLOOKUP(B26,'2nd Shift BFp'!$D$4:$N$32,8,FALSE)))</f>
        <v>SKIP</v>
      </c>
      <c r="P26" s="558" t="str">
        <f>IF(RIGHT($A26,1)="1",IF(VLOOKUP(B26,'1st Shift BFp'!$A$4:$BY$32,12,FALSE)="","",VLOOKUP(B26,'1st Shift BFp'!$A$4:$BY$32,12,FALSE)),IF(VLOOKUP(B26,'2nd Shift BFp'!$A$4:$BY$32,12,FALSE)="","",VLOOKUP(B26,'2nd Shift BFp'!$A$4:$BY$32,12,FALSE)))</f>
        <v/>
      </c>
      <c r="Q26" s="559" t="str">
        <f>IF(RIGHT($A26,1)="1",IF(VLOOKUP(B26,'1st Shift BFp'!$A$4:$BY$32,14,FALSE)="","",VLOOKUP(B26,'1st Shift BFp'!$A$4:$BY$32,14,FALSE)),IF(VLOOKUP(B26,'2nd Shift BFp'!$A$4:$BY$32,14,FALSE)="","",VLOOKUP(B26,'2nd Shift BFp'!$A$4:$BY$32,14,FALSE)))</f>
        <v/>
      </c>
      <c r="R26" s="420" t="str">
        <f>IF(LEFT($A26,1)="M",VLOOKUP(B26,MWTh!$B$6:$BK$31,62,FALSE),VLOOKUP(B26,TF!$B$6:$BK$34,62,FALSE))</f>
        <v/>
      </c>
      <c r="S26" s="443"/>
      <c r="T26" s="415" t="str">
        <f t="shared" si="0"/>
        <v>30-L3</v>
      </c>
      <c r="U26" s="59" t="str">
        <f t="shared" si="1"/>
        <v>TAMLA-00065</v>
      </c>
      <c r="V26" s="59" t="str">
        <f t="shared" si="2"/>
        <v>GTS-120</v>
      </c>
      <c r="W26" s="59" t="str">
        <f t="shared" si="3"/>
        <v>5% - 7%</v>
      </c>
      <c r="X26" s="151" t="str">
        <f>VLOOKUP(T26,MWTh!$BL$6:$DU$31,12,FALSE)</f>
        <v/>
      </c>
      <c r="Y26" s="151" t="e">
        <f>VLOOKUP(T26,TF!$BL$6:$DU$34,24,FALSE)</f>
        <v>#N/A</v>
      </c>
      <c r="Z26" s="151" t="str">
        <f>VLOOKUP(T26,MWTh!$BL$6:$DU$31,36,FALSE)</f>
        <v/>
      </c>
      <c r="AA26" s="151" t="str">
        <f>VLOOKUP(T26,MWTh!$BL$6:$DU$31,48,FALSE)</f>
        <v/>
      </c>
      <c r="AB26" s="151" t="e">
        <f>VLOOKUP(T26,TF!$BL$6:$DU$34,60,FALSE)</f>
        <v>#N/A</v>
      </c>
      <c r="AC26" s="151"/>
      <c r="AD26" s="157"/>
      <c r="AE26" s="135">
        <f>IF(LEFT($A26,1)="M",VLOOKUP(T26,MWTh!$BL$6:$DU$31,61,FALSE),VLOOKUP(T26,TF!$BL$6:$DU$34,61,FALSE))</f>
        <v>0</v>
      </c>
      <c r="AF26" s="552" t="str">
        <f>IF(RIGHT($A26,1)="1",IF(VLOOKUP(T26,'1st Shift BFp'!$S$4:$AC$32,7,FALSE)="","",VLOOKUP(T26,'1st Shift BFp'!$S$4:$AC$32,7,FALSE)),IF(VLOOKUP(T26,'2nd Shift BFp'!$S$4:$AC$32,7,FALSE)="","",VLOOKUP(T26,'2nd Shift BFp'!$S$4:$AC$32,7,FALSE)))</f>
        <v/>
      </c>
      <c r="AG26" s="552" t="str">
        <f>IF(RIGHT($A26,1)="1",IF(VLOOKUP(T26,'1st Shift BFp'!$S$4:$AC$32,8,FALSE)="","",VLOOKUP(T26,'1st Shift BFp'!$S$4:$AC$32,8,FALSE)),IF(VLOOKUP(T26,'2nd Shift BFp'!$S$4:$AC$32,8,FALSE)="","",VLOOKUP(T26,'2nd Shift BFp'!$S$4:$AC$32,8,FALSE)))</f>
        <v/>
      </c>
      <c r="AH26" s="558" t="str">
        <f>IF(RIGHT($A26,1)="1",IF(VLOOKUP(T26,'1st Shift BFp'!$A$4:$BY$32,27,FALSE)="","",VLOOKUP(T26,'1st Shift BFp'!$A$4:$BY$32,27,FALSE)),IF(VLOOKUP(T26,'2nd Shift BFp'!$A$4:$BY$32,27,FALSE)="","",VLOOKUP(T26,'2nd Shift BFp'!$A$4:$BY$32,27,FALSE)))</f>
        <v/>
      </c>
      <c r="AI26" s="559" t="str">
        <f>IF(RIGHT($A26,1)="1",IF(VLOOKUP(T26,'1st Shift BFp'!$A$4:$BY$32,29,FALSE)="","",VLOOKUP(T26,'1st Shift BFp'!$A$4:$BY$32,29,FALSE)),IF(VLOOKUP(T26,'2nd Shift BFp'!$A$4:$BY$32,29,FALSE)="","",VLOOKUP(T26,'2nd Shift BFp'!$A$4:$BY$32,29,FALSE)))</f>
        <v/>
      </c>
      <c r="AJ26" s="420" t="str">
        <f>IF(LEFT($A26,1)="M",VLOOKUP(T26,MWTh!$BL$6:$DU$31,62,FALSE),VLOOKUP(T26,TF!$BL$6:$DU$34,62,FALSE))</f>
        <v/>
      </c>
      <c r="AK26" s="443"/>
      <c r="AL26" s="415" t="str">
        <f t="shared" si="4"/>
        <v>30-L3</v>
      </c>
      <c r="AM26" s="59" t="str">
        <f t="shared" si="5"/>
        <v>TAMLA-00065</v>
      </c>
      <c r="AN26" s="59" t="str">
        <f t="shared" si="6"/>
        <v>GTS-120</v>
      </c>
      <c r="AO26" s="59" t="str">
        <f t="shared" si="7"/>
        <v>5% - 7%</v>
      </c>
      <c r="AP26" s="151" t="str">
        <f>VLOOKUP(AL26,MWTh!$DV$6:$GE$31,12,FALSE)</f>
        <v/>
      </c>
      <c r="AQ26" s="151" t="e">
        <f>VLOOKUP(AL26,TF!$DV$6:$GE$34,24,FALSE)</f>
        <v>#N/A</v>
      </c>
      <c r="AR26" s="151" t="str">
        <f>VLOOKUP(AL26,MWTh!$DV$6:$GE$31,36,FALSE)</f>
        <v/>
      </c>
      <c r="AS26" s="151" t="str">
        <f>VLOOKUP(AL26,MWTh!$DV$6:$GE$31,48,FALSE)</f>
        <v/>
      </c>
      <c r="AT26" s="151" t="e">
        <f>VLOOKUP(AL26,TF!$DV$6:$GE$34,60,FALSE)</f>
        <v>#N/A</v>
      </c>
      <c r="AU26" s="151"/>
      <c r="AV26" s="157"/>
      <c r="AW26" s="135">
        <f>IF(LEFT($A26,1)="M",VLOOKUP(AL26,MWTh!$DV$6:$GE$31,61,FALSE),VLOOKUP(AL26,TF!$DV$6:$GE$34,61,FALSE))</f>
        <v>0</v>
      </c>
      <c r="AX26" s="552" t="str">
        <f>IF(RIGHT($A26,1)="1",IF(VLOOKUP(AL26,'1st Shift BFp'!$AH$4:$AR$32,7,FALSE)="","",VLOOKUP(AL26,'1st Shift BFp'!$AH$4:$AR$32,7,FALSE)),IF(VLOOKUP(AL26,'2nd Shift BFp'!$AH$4:$AR$32,7,FALSE)="","",VLOOKUP(AL26,'2nd Shift BFp'!$AH$4:$AR$32,7,FALSE)))</f>
        <v>SKIP</v>
      </c>
      <c r="AY26" s="552" t="str">
        <f>IF(RIGHT($A26,1)="1",IF(VLOOKUP(AL26,'1st Shift BFp'!$AH$4:$AR$32,8,FALSE)="","",VLOOKUP(AL26,'1st Shift BFp'!$AH$4:$AR$32,8,FALSE)),IF(VLOOKUP(AL26,'2nd Shift BFp'!$AH$4:$AR$32,8,FALSE)="","",VLOOKUP(AL26,'2nd Shift BFp'!$AH$4:$AR$32,8,FALSE)))</f>
        <v>SKIP</v>
      </c>
      <c r="AZ26" s="558" t="str">
        <f>IF(RIGHT($A26,1)="1",IF(VLOOKUP(AL26,'1st Shift BFp'!$A$4:$BY$32,42,FALSE)="","",VLOOKUP(AL26,'1st Shift BFp'!$A$4:$BY$32,42,FALSE)),IF(VLOOKUP(AL26,'2nd Shift BFp'!$A$4:$BY$32,42,FALSE)="","",VLOOKUP(AL26,'2nd Shift BFp'!$A$4:$BY$32,42,FALSE)))</f>
        <v/>
      </c>
      <c r="BA26" s="559" t="str">
        <f>IF(RIGHT($A26,1)="1",IF(VLOOKUP(AL26,'1st Shift BFp'!$A$4:$BY$32,44,FALSE)="","",VLOOKUP(AL26,'1st Shift BFp'!$A$4:$BY$32,44,FALSE)),IF(VLOOKUP(AL26,'2nd Shift BFp'!$A$4:$BY$32,44,FALSE)="","",VLOOKUP(AL26,'2nd Shift BFp'!$A$4:$BY$32,44,FALSE)))</f>
        <v/>
      </c>
      <c r="BB26" s="420" t="str">
        <f>IF(LEFT($A26,1)="M",VLOOKUP(AL26,MWTh!$DV$6:$GE$31,62,FALSE),VLOOKUP(AL26,TF!$DV$6:$GE$34,62,FALSE))</f>
        <v/>
      </c>
      <c r="BC26" s="418"/>
      <c r="BD26" s="155" t="str">
        <f t="shared" si="8"/>
        <v>30-L3</v>
      </c>
      <c r="BE26" s="59" t="str">
        <f t="shared" si="9"/>
        <v>TAMLA-00065</v>
      </c>
      <c r="BF26" s="59" t="str">
        <f t="shared" si="10"/>
        <v>GTS-120</v>
      </c>
      <c r="BG26" s="59" t="str">
        <f t="shared" si="11"/>
        <v>5% - 7%</v>
      </c>
      <c r="BH26" s="151" t="str">
        <f>VLOOKUP(BD26,MWTh!$GF$6:$IO$31,12,FALSE)</f>
        <v/>
      </c>
      <c r="BI26" s="151" t="e">
        <f>VLOOKUP(BD26,TF!$GF$6:$IO$34,24,FALSE)</f>
        <v>#N/A</v>
      </c>
      <c r="BJ26" s="151" t="str">
        <f>VLOOKUP(BD26,MWTh!$GF$6:$IO$31,36,FALSE)</f>
        <v/>
      </c>
      <c r="BK26" s="151" t="str">
        <f>VLOOKUP(BD26,MWTh!$GF$6:$IO$31,48,FALSE)</f>
        <v/>
      </c>
      <c r="BL26" s="151" t="e">
        <f>VLOOKUP(BD26,TF!$GF$6:$IO$34,60,FALSE)</f>
        <v>#N/A</v>
      </c>
      <c r="BM26" s="151"/>
      <c r="BN26" s="157"/>
      <c r="BO26" s="135">
        <f>IF(LEFT($A26,1)="M",VLOOKUP(BD26,MWTh!$GF$6:$IO$31,61,FALSE),VLOOKUP(BD26,TF!$GF$6:$IO$34,61,FALSE))</f>
        <v>0</v>
      </c>
      <c r="BP26" s="552" t="str">
        <f>IF(RIGHT($A26,1)="1",IF(VLOOKUP(BD26,'1st Shift BFp'!$AW$4:$BG$32,7,FALSE)="","",VLOOKUP(BD26,'1st Shift BFp'!$AW$4:$BG$32,7,FALSE)),IF(VLOOKUP(BD26,'2nd Shift BFp'!$AW$4:$BG$32,7,FALSE)="","",VLOOKUP(BD26,'2nd Shift BFp'!$AW$4:$BG$32,7,FALSE)))</f>
        <v/>
      </c>
      <c r="BQ26" s="552" t="str">
        <f>IF(RIGHT($A26,1)="1",IF(VLOOKUP(BD26,'1st Shift BFp'!$AW$4:$BG$32,8,FALSE)="","",VLOOKUP(BD26,'1st Shift BFp'!$AW$4:$BG$32,8,FALSE)),IF(VLOOKUP(BD26,'2nd Shift BFp'!$AW$4:$BG$32,8,FALSE)="","",VLOOKUP(BD26,'2nd Shift BFp'!$AW$4:$BG$32,8,FALSE)))</f>
        <v/>
      </c>
      <c r="BR26" s="558" t="str">
        <f>IF(RIGHT($A26,1)="1",IF(VLOOKUP(BD26,'1st Shift BFp'!$A$4:$BY$32,57,FALSE)="","",VLOOKUP(BD26,'1st Shift BFp'!$A$4:$BY$32,57,FALSE)),IF(VLOOKUP(BD26,'2nd Shift BFp'!$A$4:$BY$32,57,FALSE)="","",VLOOKUP(BD26,'2nd Shift BFp'!$A$4:$BY$32,57,FALSE)))</f>
        <v/>
      </c>
      <c r="BS26" s="559" t="str">
        <f>IF(RIGHT($A26,1)="1",IF(VLOOKUP(BD26,'1st Shift BFp'!$A$4:$BY$32,59,FALSE)="","",VLOOKUP(BD26,'1st Shift BFp'!$A$4:$BY$32,59,FALSE)),IF(VLOOKUP(BD26,'2nd Shift BFp'!$A$4:$BY$32,59,FALSE)="","",VLOOKUP(BD26,'2nd Shift BFp'!$A$4:$BY$32,59,FALSE)))</f>
        <v/>
      </c>
      <c r="BT26" s="60" t="str">
        <f>IF(LEFT($A26,1)="M",VLOOKUP(BD26,MWTh!$GF$6:$IO$31,62,FALSE),VLOOKUP(BD26,TF!$GF$6:$IO$34,62,FALSE))</f>
        <v/>
      </c>
      <c r="BU26" s="462"/>
      <c r="BV26" s="415" t="str">
        <f t="shared" si="12"/>
        <v>30-L3</v>
      </c>
      <c r="BW26" s="59" t="str">
        <f t="shared" si="13"/>
        <v>TAMLA-00065</v>
      </c>
      <c r="BX26" s="59" t="str">
        <f t="shared" si="14"/>
        <v>GTS-120</v>
      </c>
      <c r="BY26" s="59" t="str">
        <f t="shared" si="15"/>
        <v>5% - 7%</v>
      </c>
      <c r="BZ26" s="151" t="str">
        <f>VLOOKUP(BV26,MWTh!$IP$6:$KY$31,12,FALSE)</f>
        <v/>
      </c>
      <c r="CA26" s="151" t="e">
        <f>VLOOKUP(BV26,TF!$IP$6:$KY$34,24,FALSE)</f>
        <v>#N/A</v>
      </c>
      <c r="CB26" s="151" t="str">
        <f>VLOOKUP(BV26,MWTh!$IP$6:$KY$31,36,FALSE)</f>
        <v/>
      </c>
      <c r="CC26" s="151" t="str">
        <f>VLOOKUP(BV26,MWTh!$IP$6:$KY$31,48,FALSE)</f>
        <v/>
      </c>
      <c r="CD26" s="151" t="e">
        <f>VLOOKUP(BV26,TF!$IP$6:$KY$34,60,FALSE)</f>
        <v>#N/A</v>
      </c>
      <c r="CE26" s="151"/>
      <c r="CF26" s="157"/>
      <c r="CG26" s="135">
        <f>IF(LEFT($A26,1)="M",VLOOKUP(BV26,MWTh!$IP$6:$KY$31,61,FALSE),VLOOKUP(BV26,TF!$IP$6:$KY$34,61,FALSE))</f>
        <v>0</v>
      </c>
      <c r="CH26" s="552" t="str">
        <f>IF(RIGHT($A26,1)="1",IF(VLOOKUP(BV26,'1st Shift BFp'!$BL$4:$BV$32,7,FALSE)="","",VLOOKUP(BV26,'1st Shift BFp'!$BL$4:$BV$32,7,FALSE)),IF(VLOOKUP(BV26,'2nd Shift BFp'!$BL$4:$BV$32,7,FALSE)="","",VLOOKUP(BV26,'2nd Shift BFp'!$BL$4:$BV$32,7,FALSE)))</f>
        <v>SKIP</v>
      </c>
      <c r="CI26" s="552" t="str">
        <f>IF(RIGHT($A26,1)="1",IF(VLOOKUP(BV26,'1st Shift BFp'!$BL$4:$BV$32,8,FALSE)="","",VLOOKUP(BV26,'1st Shift BFp'!$BL$4:$BV$32,8,FALSE)),IF(VLOOKUP(BV26,'2nd Shift BFp'!$BL$4:$BV$32,8,FALSE)="","",VLOOKUP(BV26,'2nd Shift BFp'!$BL$4:$BV$32,8,FALSE)))</f>
        <v>SKIP</v>
      </c>
      <c r="CJ26" s="558" t="str">
        <f>IF(RIGHT($A26,1)="1",IF(VLOOKUP(BV26,'1st Shift BFp'!$A$4:$BY$32,72,FALSE)="","",VLOOKUP(BV26,'1st Shift BFp'!$A$4:$BY$32,72,FALSE)),IF(VLOOKUP(BV26,'2nd Shift BFp'!$A$4:$BY$32,72,FALSE)="","",VLOOKUP(BV26,'2nd Shift BFp'!$A$4:$BY$32,72,FALSE)))</f>
        <v/>
      </c>
      <c r="CK26" s="559" t="str">
        <f>IF(RIGHT($A26,1)="1",IF(VLOOKUP(BV26,'1st Shift BFp'!$A$4:$BY$32,74,FALSE)="","",VLOOKUP(BV26,'1st Shift BFp'!$A$4:$BY$32,74,FALSE)),IF(VLOOKUP(BV26,'2nd Shift BFp'!$A$4:$BY$32,74,FALSE)="","",VLOOKUP(BV26,'2nd Shift BFp'!$A$4:$BY$32,74,FALSE)))</f>
        <v/>
      </c>
      <c r="CL26" s="464" t="str">
        <f>IF(LEFT($A26,1)="M",VLOOKUP(BV26,MWTh!$IP$6:$KY$31,62,FALSE),VLOOKUP(BV26,TF!$IP$6:$KY$34,62,FALSE))</f>
        <v/>
      </c>
      <c r="CM26" s="418"/>
      <c r="CO26" s="135">
        <f t="shared" si="16"/>
        <v>0</v>
      </c>
    </row>
    <row r="27" spans="1:93">
      <c r="A27" s="1174" t="str">
        <f>VLOOKUP($B27,'OP Info'!$C$4:$Q$62,15,FALSE)</f>
        <v>MWTH-2</v>
      </c>
      <c r="B27" s="415" t="s">
        <v>79</v>
      </c>
      <c r="C27" s="1174" t="str">
        <f>VLOOKUP($B27,'OP Info'!$C$4:$Q$62,2,FALSE)</f>
        <v>TAMIH-00021 / TMAIH-00022</v>
      </c>
      <c r="D27" s="1174" t="str">
        <f>VLOOKUP($B27,'OP Info'!$C$4:$Q$62,4,FALSE)</f>
        <v>AQ-YB</v>
      </c>
      <c r="E27" s="1174" t="str">
        <f>CONCATENATE(VLOOKUP($B27,'OP Info'!$C$4:$Q$62,5,FALSE),"% - ",VLOOKUP($B27,'OP Info'!$C$4:$Q$62,6,FALSE),"%")</f>
        <v>5% - 7%</v>
      </c>
      <c r="F27" s="151" t="str">
        <f>VLOOKUP(B27,MWTh!$B$6:$BK$31,12,FALSE)</f>
        <v/>
      </c>
      <c r="G27" s="151" t="e">
        <f>VLOOKUP(B27,TF!$B$6:$BK$34,24,FALSE)</f>
        <v>#N/A</v>
      </c>
      <c r="H27" s="151" t="str">
        <f>VLOOKUP(B27,MWTh!$B$6:$BK$31,36,FALSE)</f>
        <v/>
      </c>
      <c r="I27" s="151" t="str">
        <f>VLOOKUP(B27,MWTh!$B$6:$BK$31,48,FALSE)</f>
        <v/>
      </c>
      <c r="J27" s="151" t="e">
        <f>VLOOKUP(B27,TF!$B$6:$BK$34,60,FALSE)</f>
        <v>#N/A</v>
      </c>
      <c r="K27" s="151"/>
      <c r="L27" s="157"/>
      <c r="M27" s="135">
        <f>IF(LEFT($A27,1)="M",VLOOKUP(B27,MWTh!$B$6:$BK$31,61,FALSE),VLOOKUP(B27,TF!$B$6:$BK$34,61,FALSE))</f>
        <v>0</v>
      </c>
      <c r="N27" s="552" t="str">
        <f>IF(RIGHT($A27,1)="1",IF(VLOOKUP(B27,'1st Shift BFp'!$D$4:$N$32,7,FALSE)="","",VLOOKUP(B27,'1st Shift BFp'!$D$4:$N$32,7,FALSE)),IF(VLOOKUP(B27,'2nd Shift BFp'!$D$4:$N$32,7,FALSE)="","",VLOOKUP(B27,'2nd Shift BFp'!$D$4:$N$32,7,FALSE)))</f>
        <v>SKIP</v>
      </c>
      <c r="O27" s="552" t="str">
        <f>IF(RIGHT($A27,1)="1",IF(VLOOKUP(B27,'1st Shift BFp'!$D$4:$N$32,8,FALSE)="","",VLOOKUP(B27,'1st Shift BFp'!$D$4:$N$32,8,FALSE)),IF(VLOOKUP(B27,'2nd Shift BFp'!$D$4:$N$32,8,FALSE)="","",VLOOKUP(B27,'2nd Shift BFp'!$D$4:$N$32,8,FALSE)))</f>
        <v>SKIP</v>
      </c>
      <c r="P27" s="558" t="str">
        <f>IF(RIGHT($A27,1)="1",IF(VLOOKUP(B27,'1st Shift BFp'!$A$4:$BY$32,12,FALSE)="","",VLOOKUP(B27,'1st Shift BFp'!$A$4:$BY$32,12,FALSE)),IF(VLOOKUP(B27,'2nd Shift BFp'!$A$4:$BY$32,12,FALSE)="","",VLOOKUP(B27,'2nd Shift BFp'!$A$4:$BY$32,12,FALSE)))</f>
        <v/>
      </c>
      <c r="Q27" s="559" t="str">
        <f>IF(RIGHT($A27,1)="1",IF(VLOOKUP(B27,'1st Shift BFp'!$A$4:$BY$32,14,FALSE)="","",VLOOKUP(B27,'1st Shift BFp'!$A$4:$BY$32,14,FALSE)),IF(VLOOKUP(B27,'2nd Shift BFp'!$A$4:$BY$32,14,FALSE)="","",VLOOKUP(B27,'2nd Shift BFp'!$A$4:$BY$32,14,FALSE)))</f>
        <v/>
      </c>
      <c r="R27" s="420" t="str">
        <f>IF(LEFT($A27,1)="M",VLOOKUP(B27,MWTh!$B$6:$BK$31,62,FALSE),VLOOKUP(B27,TF!$B$6:$BK$34,62,FALSE))</f>
        <v/>
      </c>
      <c r="S27" s="443"/>
      <c r="T27" s="415" t="str">
        <f t="shared" si="0"/>
        <v>50 A/B-L3</v>
      </c>
      <c r="U27" s="59" t="str">
        <f t="shared" si="1"/>
        <v>TAMIH-00021 / TMAIH-00022</v>
      </c>
      <c r="V27" s="59" t="str">
        <f t="shared" si="2"/>
        <v>AQ-YB</v>
      </c>
      <c r="W27" s="59" t="str">
        <f t="shared" si="3"/>
        <v>5% - 7%</v>
      </c>
      <c r="X27" s="151" t="str">
        <f>VLOOKUP(T27,MWTh!$BL$6:$DU$31,12,FALSE)</f>
        <v/>
      </c>
      <c r="Y27" s="151" t="e">
        <f>VLOOKUP(T27,TF!$BL$6:$DU$34,24,FALSE)</f>
        <v>#N/A</v>
      </c>
      <c r="Z27" s="151" t="str">
        <f>VLOOKUP(T27,MWTh!$BL$6:$DU$31,36,FALSE)</f>
        <v/>
      </c>
      <c r="AA27" s="151" t="str">
        <f>VLOOKUP(T27,MWTh!$BL$6:$DU$31,48,FALSE)</f>
        <v/>
      </c>
      <c r="AB27" s="151" t="e">
        <f>VLOOKUP(T27,TF!$BL$6:$DU$34,60,FALSE)</f>
        <v>#N/A</v>
      </c>
      <c r="AC27" s="151"/>
      <c r="AD27" s="157"/>
      <c r="AE27" s="135">
        <f>IF(LEFT($A27,1)="M",VLOOKUP(T27,MWTh!$BL$6:$DU$31,61,FALSE),VLOOKUP(T27,TF!$BL$6:$DU$34,61,FALSE))</f>
        <v>0</v>
      </c>
      <c r="AF27" s="552" t="str">
        <f>IF(RIGHT($A27,1)="1",IF(VLOOKUP(T27,'1st Shift BFp'!$S$4:$AC$32,7,FALSE)="","",VLOOKUP(T27,'1st Shift BFp'!$S$4:$AC$32,7,FALSE)),IF(VLOOKUP(T27,'2nd Shift BFp'!$S$4:$AC$32,7,FALSE)="","",VLOOKUP(T27,'2nd Shift BFp'!$S$4:$AC$32,7,FALSE)))</f>
        <v/>
      </c>
      <c r="AG27" s="552" t="str">
        <f>IF(RIGHT($A27,1)="1",IF(VLOOKUP(T27,'1st Shift BFp'!$S$4:$AC$32,8,FALSE)="","",VLOOKUP(T27,'1st Shift BFp'!$S$4:$AC$32,8,FALSE)),IF(VLOOKUP(T27,'2nd Shift BFp'!$S$4:$AC$32,8,FALSE)="","",VLOOKUP(T27,'2nd Shift BFp'!$S$4:$AC$32,8,FALSE)))</f>
        <v/>
      </c>
      <c r="AH27" s="558" t="str">
        <f>IF(RIGHT($A27,1)="1",IF(VLOOKUP(T27,'1st Shift BFp'!$A$4:$BY$32,27,FALSE)="","",VLOOKUP(T27,'1st Shift BFp'!$A$4:$BY$32,27,FALSE)),IF(VLOOKUP(T27,'2nd Shift BFp'!$A$4:$BY$32,27,FALSE)="","",VLOOKUP(T27,'2nd Shift BFp'!$A$4:$BY$32,27,FALSE)))</f>
        <v/>
      </c>
      <c r="AI27" s="559" t="str">
        <f>IF(RIGHT($A27,1)="1",IF(VLOOKUP(T27,'1st Shift BFp'!$A$4:$BY$32,29,FALSE)="","",VLOOKUP(T27,'1st Shift BFp'!$A$4:$BY$32,29,FALSE)),IF(VLOOKUP(T27,'2nd Shift BFp'!$A$4:$BY$32,29,FALSE)="","",VLOOKUP(T27,'2nd Shift BFp'!$A$4:$BY$32,29,FALSE)))</f>
        <v/>
      </c>
      <c r="AJ27" s="420" t="str">
        <f>IF(LEFT($A27,1)="M",VLOOKUP(T27,MWTh!$BL$6:$DU$31,62,FALSE),VLOOKUP(T27,TF!$BL$6:$DU$34,62,FALSE))</f>
        <v/>
      </c>
      <c r="AK27" s="443"/>
      <c r="AL27" s="415" t="str">
        <f t="shared" si="4"/>
        <v>50 A/B-L3</v>
      </c>
      <c r="AM27" s="59" t="str">
        <f t="shared" si="5"/>
        <v>TAMIH-00021 / TMAIH-00022</v>
      </c>
      <c r="AN27" s="59" t="str">
        <f t="shared" si="6"/>
        <v>AQ-YB</v>
      </c>
      <c r="AO27" s="59" t="str">
        <f t="shared" si="7"/>
        <v>5% - 7%</v>
      </c>
      <c r="AP27" s="151" t="str">
        <f>VLOOKUP(AL27,MWTh!$DV$6:$GE$31,12,FALSE)</f>
        <v/>
      </c>
      <c r="AQ27" s="151" t="e">
        <f>VLOOKUP(AL27,TF!$DV$6:$GE$34,24,FALSE)</f>
        <v>#N/A</v>
      </c>
      <c r="AR27" s="151" t="str">
        <f>VLOOKUP(AL27,MWTh!$DV$6:$GE$31,36,FALSE)</f>
        <v/>
      </c>
      <c r="AS27" s="151" t="str">
        <f>VLOOKUP(AL27,MWTh!$DV$6:$GE$31,48,FALSE)</f>
        <v/>
      </c>
      <c r="AT27" s="151" t="e">
        <f>VLOOKUP(AL27,TF!$DV$6:$GE$34,60,FALSE)</f>
        <v>#N/A</v>
      </c>
      <c r="AU27" s="151"/>
      <c r="AV27" s="157"/>
      <c r="AW27" s="135">
        <f>IF(LEFT($A27,1)="M",VLOOKUP(AL27,MWTh!$DV$6:$GE$31,61,FALSE),VLOOKUP(AL27,TF!$DV$6:$GE$34,61,FALSE))</f>
        <v>0</v>
      </c>
      <c r="AX27" s="552" t="str">
        <f>IF(RIGHT($A27,1)="1",IF(VLOOKUP(AL27,'1st Shift BFp'!$AH$4:$AR$32,7,FALSE)="","",VLOOKUP(AL27,'1st Shift BFp'!$AH$4:$AR$32,7,FALSE)),IF(VLOOKUP(AL27,'2nd Shift BFp'!$AH$4:$AR$32,7,FALSE)="","",VLOOKUP(AL27,'2nd Shift BFp'!$AH$4:$AR$32,7,FALSE)))</f>
        <v>SKIP</v>
      </c>
      <c r="AY27" s="552" t="str">
        <f>IF(RIGHT($A27,1)="1",IF(VLOOKUP(AL27,'1st Shift BFp'!$AH$4:$AR$32,8,FALSE)="","",VLOOKUP(AL27,'1st Shift BFp'!$AH$4:$AR$32,8,FALSE)),IF(VLOOKUP(AL27,'2nd Shift BFp'!$AH$4:$AR$32,8,FALSE)="","",VLOOKUP(AL27,'2nd Shift BFp'!$AH$4:$AR$32,8,FALSE)))</f>
        <v>SKIP</v>
      </c>
      <c r="AZ27" s="558" t="str">
        <f>IF(RIGHT($A27,1)="1",IF(VLOOKUP(AL27,'1st Shift BFp'!$A$4:$BY$32,42,FALSE)="","",VLOOKUP(AL27,'1st Shift BFp'!$A$4:$BY$32,42,FALSE)),IF(VLOOKUP(AL27,'2nd Shift BFp'!$A$4:$BY$32,42,FALSE)="","",VLOOKUP(AL27,'2nd Shift BFp'!$A$4:$BY$32,42,FALSE)))</f>
        <v/>
      </c>
      <c r="BA27" s="559" t="str">
        <f>IF(RIGHT($A27,1)="1",IF(VLOOKUP(AL27,'1st Shift BFp'!$A$4:$BY$32,44,FALSE)="","",VLOOKUP(AL27,'1st Shift BFp'!$A$4:$BY$32,44,FALSE)),IF(VLOOKUP(AL27,'2nd Shift BFp'!$A$4:$BY$32,44,FALSE)="","",VLOOKUP(AL27,'2nd Shift BFp'!$A$4:$BY$32,44,FALSE)))</f>
        <v/>
      </c>
      <c r="BB27" s="420" t="str">
        <f>IF(LEFT($A27,1)="M",VLOOKUP(AL27,MWTh!$DV$6:$GE$31,62,FALSE),VLOOKUP(AL27,TF!$DV$6:$GE$34,62,FALSE))</f>
        <v/>
      </c>
      <c r="BC27" s="418"/>
      <c r="BD27" s="155" t="str">
        <f t="shared" si="8"/>
        <v>50 A/B-L3</v>
      </c>
      <c r="BE27" s="59" t="str">
        <f t="shared" si="9"/>
        <v>TAMIH-00021 / TMAIH-00022</v>
      </c>
      <c r="BF27" s="59" t="str">
        <f t="shared" si="10"/>
        <v>AQ-YB</v>
      </c>
      <c r="BG27" s="59" t="str">
        <f t="shared" si="11"/>
        <v>5% - 7%</v>
      </c>
      <c r="BH27" s="151" t="str">
        <f>VLOOKUP(BD27,MWTh!$GF$6:$IO$31,12,FALSE)</f>
        <v/>
      </c>
      <c r="BI27" s="151" t="e">
        <f>VLOOKUP(BD27,TF!$GF$6:$IO$34,24,FALSE)</f>
        <v>#N/A</v>
      </c>
      <c r="BJ27" s="151" t="str">
        <f>VLOOKUP(BD27,MWTh!$GF$6:$IO$31,36,FALSE)</f>
        <v/>
      </c>
      <c r="BK27" s="151" t="str">
        <f>VLOOKUP(BD27,MWTh!$GF$6:$IO$31,48,FALSE)</f>
        <v/>
      </c>
      <c r="BL27" s="151" t="e">
        <f>VLOOKUP(BD27,TF!$GF$6:$IO$34,60,FALSE)</f>
        <v>#N/A</v>
      </c>
      <c r="BM27" s="151"/>
      <c r="BN27" s="157"/>
      <c r="BO27" s="135">
        <f>IF(LEFT($A27,1)="M",VLOOKUP(BD27,MWTh!$GF$6:$IO$31,61,FALSE),VLOOKUP(BD27,TF!$GF$6:$IO$34,61,FALSE))</f>
        <v>0</v>
      </c>
      <c r="BP27" s="552" t="str">
        <f>IF(RIGHT($A27,1)="1",IF(VLOOKUP(BD27,'1st Shift BFp'!$AW$4:$BG$32,7,FALSE)="","",VLOOKUP(BD27,'1st Shift BFp'!$AW$4:$BG$32,7,FALSE)),IF(VLOOKUP(BD27,'2nd Shift BFp'!$AW$4:$BG$32,7,FALSE)="","",VLOOKUP(BD27,'2nd Shift BFp'!$AW$4:$BG$32,7,FALSE)))</f>
        <v/>
      </c>
      <c r="BQ27" s="552" t="str">
        <f>IF(RIGHT($A27,1)="1",IF(VLOOKUP(BD27,'1st Shift BFp'!$AW$4:$BG$32,8,FALSE)="","",VLOOKUP(BD27,'1st Shift BFp'!$AW$4:$BG$32,8,FALSE)),IF(VLOOKUP(BD27,'2nd Shift BFp'!$AW$4:$BG$32,8,FALSE)="","",VLOOKUP(BD27,'2nd Shift BFp'!$AW$4:$BG$32,8,FALSE)))</f>
        <v/>
      </c>
      <c r="BR27" s="558" t="str">
        <f>IF(RIGHT($A27,1)="1",IF(VLOOKUP(BD27,'1st Shift BFp'!$A$4:$BY$32,57,FALSE)="","",VLOOKUP(BD27,'1st Shift BFp'!$A$4:$BY$32,57,FALSE)),IF(VLOOKUP(BD27,'2nd Shift BFp'!$A$4:$BY$32,57,FALSE)="","",VLOOKUP(BD27,'2nd Shift BFp'!$A$4:$BY$32,57,FALSE)))</f>
        <v/>
      </c>
      <c r="BS27" s="559" t="str">
        <f>IF(RIGHT($A27,1)="1",IF(VLOOKUP(BD27,'1st Shift BFp'!$A$4:$BY$32,59,FALSE)="","",VLOOKUP(BD27,'1st Shift BFp'!$A$4:$BY$32,59,FALSE)),IF(VLOOKUP(BD27,'2nd Shift BFp'!$A$4:$BY$32,59,FALSE)="","",VLOOKUP(BD27,'2nd Shift BFp'!$A$4:$BY$32,59,FALSE)))</f>
        <v/>
      </c>
      <c r="BT27" s="60" t="str">
        <f>IF(LEFT($A27,1)="M",VLOOKUP(BD27,MWTh!$GF$6:$IO$31,62,FALSE),VLOOKUP(BD27,TF!$GF$6:$IO$34,62,FALSE))</f>
        <v/>
      </c>
      <c r="BU27" s="462"/>
      <c r="BV27" s="415" t="str">
        <f t="shared" si="12"/>
        <v>50 A/B-L3</v>
      </c>
      <c r="BW27" s="59" t="str">
        <f t="shared" si="13"/>
        <v>TAMIH-00021 / TMAIH-00022</v>
      </c>
      <c r="BX27" s="59" t="str">
        <f t="shared" si="14"/>
        <v>AQ-YB</v>
      </c>
      <c r="BY27" s="59" t="str">
        <f t="shared" si="15"/>
        <v>5% - 7%</v>
      </c>
      <c r="BZ27" s="151" t="str">
        <f>VLOOKUP(BV27,MWTh!$IP$6:$KY$31,12,FALSE)</f>
        <v/>
      </c>
      <c r="CA27" s="151" t="e">
        <f>VLOOKUP(BV27,TF!$IP$6:$KY$34,24,FALSE)</f>
        <v>#N/A</v>
      </c>
      <c r="CB27" s="151" t="str">
        <f>VLOOKUP(BV27,MWTh!$IP$6:$KY$31,36,FALSE)</f>
        <v/>
      </c>
      <c r="CC27" s="151" t="str">
        <f>VLOOKUP(BV27,MWTh!$IP$6:$KY$31,48,FALSE)</f>
        <v/>
      </c>
      <c r="CD27" s="151" t="e">
        <f>VLOOKUP(BV27,TF!$IP$6:$KY$34,60,FALSE)</f>
        <v>#N/A</v>
      </c>
      <c r="CE27" s="151"/>
      <c r="CF27" s="157"/>
      <c r="CG27" s="135">
        <f>IF(LEFT($A27,1)="M",VLOOKUP(BV27,MWTh!$IP$6:$KY$31,61,FALSE),VLOOKUP(BV27,TF!$IP$6:$KY$34,61,FALSE))</f>
        <v>0</v>
      </c>
      <c r="CH27" s="552" t="str">
        <f>IF(RIGHT($A27,1)="1",IF(VLOOKUP(BV27,'1st Shift BFp'!$BL$4:$BV$32,7,FALSE)="","",VLOOKUP(BV27,'1st Shift BFp'!$BL$4:$BV$32,7,FALSE)),IF(VLOOKUP(BV27,'2nd Shift BFp'!$BL$4:$BV$32,7,FALSE)="","",VLOOKUP(BV27,'2nd Shift BFp'!$BL$4:$BV$32,7,FALSE)))</f>
        <v>SKIP</v>
      </c>
      <c r="CI27" s="552" t="str">
        <f>IF(RIGHT($A27,1)="1",IF(VLOOKUP(BV27,'1st Shift BFp'!$BL$4:$BV$32,8,FALSE)="","",VLOOKUP(BV27,'1st Shift BFp'!$BL$4:$BV$32,8,FALSE)),IF(VLOOKUP(BV27,'2nd Shift BFp'!$BL$4:$BV$32,8,FALSE)="","",VLOOKUP(BV27,'2nd Shift BFp'!$BL$4:$BV$32,8,FALSE)))</f>
        <v>SKIP</v>
      </c>
      <c r="CJ27" s="558" t="str">
        <f>IF(RIGHT($A27,1)="1",IF(VLOOKUP(BV27,'1st Shift BFp'!$A$4:$BY$32,72,FALSE)="","",VLOOKUP(BV27,'1st Shift BFp'!$A$4:$BY$32,72,FALSE)),IF(VLOOKUP(BV27,'2nd Shift BFp'!$A$4:$BY$32,72,FALSE)="","",VLOOKUP(BV27,'2nd Shift BFp'!$A$4:$BY$32,72,FALSE)))</f>
        <v/>
      </c>
      <c r="CK27" s="559" t="str">
        <f>IF(RIGHT($A27,1)="1",IF(VLOOKUP(BV27,'1st Shift BFp'!$A$4:$BY$32,74,FALSE)="","",VLOOKUP(BV27,'1st Shift BFp'!$A$4:$BY$32,74,FALSE)),IF(VLOOKUP(BV27,'2nd Shift BFp'!$A$4:$BY$32,74,FALSE)="","",VLOOKUP(BV27,'2nd Shift BFp'!$A$4:$BY$32,74,FALSE)))</f>
        <v/>
      </c>
      <c r="CL27" s="464" t="str">
        <f>IF(LEFT($A27,1)="M",VLOOKUP(BV27,MWTh!$IP$6:$KY$31,62,FALSE),VLOOKUP(BV27,TF!$IP$6:$KY$34,62,FALSE))</f>
        <v/>
      </c>
      <c r="CM27" s="418"/>
      <c r="CO27" s="135">
        <f t="shared" si="16"/>
        <v>0</v>
      </c>
    </row>
    <row r="28" spans="1:93">
      <c r="A28" s="1174" t="str">
        <f>VLOOKUP($B28,'OP Info'!$C$4:$Q$62,15,FALSE)</f>
        <v>TF-2</v>
      </c>
      <c r="B28" s="415" t="s">
        <v>104</v>
      </c>
      <c r="C28" s="1174" t="str">
        <f>VLOOKUP($B28,'OP Info'!$C$4:$Q$62,2,FALSE)</f>
        <v>TAMLA-00066</v>
      </c>
      <c r="D28" s="1174" t="str">
        <f>VLOOKUP($B28,'OP Info'!$C$4:$Q$62,4,FALSE)</f>
        <v>GTS-120</v>
      </c>
      <c r="E28" s="1174" t="str">
        <f>CONCATENATE(VLOOKUP($B28,'OP Info'!$C$4:$Q$62,5,FALSE),"% - ",VLOOKUP($B28,'OP Info'!$C$4:$Q$62,6,FALSE),"%")</f>
        <v>5% - 7%</v>
      </c>
      <c r="F28" s="151" t="e">
        <f>VLOOKUP(B28,MWTh!$B$6:$BK$31,12,FALSE)</f>
        <v>#N/A</v>
      </c>
      <c r="G28" s="151" t="str">
        <f>VLOOKUP(B28,TF!$B$6:$BK$34,24,FALSE)</f>
        <v/>
      </c>
      <c r="H28" s="151" t="e">
        <f>VLOOKUP(B28,MWTh!$B$6:$BK$31,36,FALSE)</f>
        <v>#N/A</v>
      </c>
      <c r="I28" s="151" t="e">
        <f>VLOOKUP(B28,MWTh!$B$6:$BK$31,48,FALSE)</f>
        <v>#N/A</v>
      </c>
      <c r="J28" s="151" t="str">
        <f>VLOOKUP(B28,TF!$B$6:$BK$34,60,FALSE)</f>
        <v/>
      </c>
      <c r="K28" s="151"/>
      <c r="L28" s="157"/>
      <c r="M28" s="135">
        <f>IF(LEFT($A28,1)="M",VLOOKUP(B28,MWTh!$B$6:$BK$31,61,FALSE),VLOOKUP(B28,TF!$B$6:$BK$34,61,FALSE))</f>
        <v>0</v>
      </c>
      <c r="N28" s="552" t="str">
        <f>IF(RIGHT($A28,1)="1",IF(VLOOKUP(B28,'1st Shift BFp'!$D$4:$N$32,7,FALSE)="","",VLOOKUP(B28,'1st Shift BFp'!$D$4:$N$32,7,FALSE)),IF(VLOOKUP(B28,'2nd Shift BFp'!$D$4:$N$32,7,FALSE)="","",VLOOKUP(B28,'2nd Shift BFp'!$D$4:$N$32,7,FALSE)))</f>
        <v/>
      </c>
      <c r="O28" s="552" t="str">
        <f>IF(RIGHT($A28,1)="1",IF(VLOOKUP(B28,'1st Shift BFp'!$D$4:$N$32,8,FALSE)="","",VLOOKUP(B28,'1st Shift BFp'!$D$4:$N$32,8,FALSE)),IF(VLOOKUP(B28,'2nd Shift BFp'!$D$4:$N$32,8,FALSE)="","",VLOOKUP(B28,'2nd Shift BFp'!$D$4:$N$32,8,FALSE)))</f>
        <v/>
      </c>
      <c r="P28" s="558" t="str">
        <f>IF(RIGHT($A28,1)="1",IF(VLOOKUP(B28,'1st Shift BFp'!$A$4:$BY$32,12,FALSE)="","",VLOOKUP(B28,'1st Shift BFp'!$A$4:$BY$32,12,FALSE)),IF(VLOOKUP(B28,'2nd Shift BFp'!$A$4:$BY$32,12,FALSE)="","",VLOOKUP(B28,'2nd Shift BFp'!$A$4:$BY$32,12,FALSE)))</f>
        <v/>
      </c>
      <c r="Q28" s="559" t="str">
        <f>IF(RIGHT($A28,1)="1",IF(VLOOKUP(B28,'1st Shift BFp'!$A$4:$BY$32,14,FALSE)="","",VLOOKUP(B28,'1st Shift BFp'!$A$4:$BY$32,14,FALSE)),IF(VLOOKUP(B28,'2nd Shift BFp'!$A$4:$BY$32,14,FALSE)="","",VLOOKUP(B28,'2nd Shift BFp'!$A$4:$BY$32,14,FALSE)))</f>
        <v/>
      </c>
      <c r="R28" s="420" t="str">
        <f>IF(LEFT($A28,1)="M",VLOOKUP(B28,MWTh!$B$6:$BK$31,62,FALSE),VLOOKUP(B28,TF!$B$6:$BK$34,62,FALSE))</f>
        <v/>
      </c>
      <c r="S28" s="443"/>
      <c r="T28" s="415" t="str">
        <f t="shared" si="0"/>
        <v>70-L3</v>
      </c>
      <c r="U28" s="59" t="str">
        <f t="shared" si="1"/>
        <v>TAMLA-00066</v>
      </c>
      <c r="V28" s="59" t="str">
        <f t="shared" si="2"/>
        <v>GTS-120</v>
      </c>
      <c r="W28" s="59" t="str">
        <f t="shared" si="3"/>
        <v>5% - 7%</v>
      </c>
      <c r="X28" s="151" t="e">
        <f>VLOOKUP(T28,MWTh!$BL$6:$DU$31,12,FALSE)</f>
        <v>#N/A</v>
      </c>
      <c r="Y28" s="151" t="str">
        <f>VLOOKUP(T28,TF!$BL$6:$DU$34,24,FALSE)</f>
        <v/>
      </c>
      <c r="Z28" s="151" t="e">
        <f>VLOOKUP(T28,MWTh!$BL$6:$DU$31,36,FALSE)</f>
        <v>#N/A</v>
      </c>
      <c r="AA28" s="151" t="e">
        <f>VLOOKUP(T28,MWTh!$BL$6:$DU$31,48,FALSE)</f>
        <v>#N/A</v>
      </c>
      <c r="AB28" s="151" t="str">
        <f>VLOOKUP(T28,TF!$BL$6:$DU$34,60,FALSE)</f>
        <v/>
      </c>
      <c r="AC28" s="151"/>
      <c r="AD28" s="157"/>
      <c r="AE28" s="135">
        <f>IF(LEFT($A28,1)="M",VLOOKUP(T28,MWTh!$BL$6:$DU$31,61,FALSE),VLOOKUP(T28,TF!$BL$6:$DU$34,61,FALSE))</f>
        <v>0</v>
      </c>
      <c r="AF28" s="552" t="str">
        <f>IF(RIGHT($A28,1)="1",IF(VLOOKUP(T28,'1st Shift BFp'!$S$4:$AC$32,7,FALSE)="","",VLOOKUP(T28,'1st Shift BFp'!$S$4:$AC$32,7,FALSE)),IF(VLOOKUP(T28,'2nd Shift BFp'!$S$4:$AC$32,7,FALSE)="","",VLOOKUP(T28,'2nd Shift BFp'!$S$4:$AC$32,7,FALSE)))</f>
        <v>SKIP</v>
      </c>
      <c r="AG28" s="552" t="str">
        <f>IF(RIGHT($A28,1)="1",IF(VLOOKUP(T28,'1st Shift BFp'!$S$4:$AC$32,8,FALSE)="","",VLOOKUP(T28,'1st Shift BFp'!$S$4:$AC$32,8,FALSE)),IF(VLOOKUP(T28,'2nd Shift BFp'!$S$4:$AC$32,8,FALSE)="","",VLOOKUP(T28,'2nd Shift BFp'!$S$4:$AC$32,8,FALSE)))</f>
        <v>SKIP</v>
      </c>
      <c r="AH28" s="558" t="str">
        <f>IF(RIGHT($A28,1)="1",IF(VLOOKUP(T28,'1st Shift BFp'!$A$4:$BY$32,27,FALSE)="","",VLOOKUP(T28,'1st Shift BFp'!$A$4:$BY$32,27,FALSE)),IF(VLOOKUP(T28,'2nd Shift BFp'!$A$4:$BY$32,27,FALSE)="","",VLOOKUP(T28,'2nd Shift BFp'!$A$4:$BY$32,27,FALSE)))</f>
        <v/>
      </c>
      <c r="AI28" s="559" t="str">
        <f>IF(RIGHT($A28,1)="1",IF(VLOOKUP(T28,'1st Shift BFp'!$A$4:$BY$32,29,FALSE)="","",VLOOKUP(T28,'1st Shift BFp'!$A$4:$BY$32,29,FALSE)),IF(VLOOKUP(T28,'2nd Shift BFp'!$A$4:$BY$32,29,FALSE)="","",VLOOKUP(T28,'2nd Shift BFp'!$A$4:$BY$32,29,FALSE)))</f>
        <v/>
      </c>
      <c r="AJ28" s="420" t="str">
        <f>IF(LEFT($A28,1)="M",VLOOKUP(T28,MWTh!$BL$6:$DU$31,62,FALSE),VLOOKUP(T28,TF!$BL$6:$DU$34,62,FALSE))</f>
        <v/>
      </c>
      <c r="AK28" s="443"/>
      <c r="AL28" s="415" t="str">
        <f t="shared" si="4"/>
        <v>70-L3</v>
      </c>
      <c r="AM28" s="59" t="str">
        <f t="shared" si="5"/>
        <v>TAMLA-00066</v>
      </c>
      <c r="AN28" s="59" t="str">
        <f t="shared" si="6"/>
        <v>GTS-120</v>
      </c>
      <c r="AO28" s="59" t="str">
        <f t="shared" si="7"/>
        <v>5% - 7%</v>
      </c>
      <c r="AP28" s="151" t="e">
        <f>VLOOKUP(AL28,MWTh!$DV$6:$GE$31,12,FALSE)</f>
        <v>#N/A</v>
      </c>
      <c r="AQ28" s="151" t="str">
        <f>VLOOKUP(AL28,TF!$DV$6:$GE$34,24,FALSE)</f>
        <v/>
      </c>
      <c r="AR28" s="151" t="e">
        <f>VLOOKUP(AL28,MWTh!$DV$6:$GE$31,36,FALSE)</f>
        <v>#N/A</v>
      </c>
      <c r="AS28" s="151" t="e">
        <f>VLOOKUP(AL28,MWTh!$DV$6:$GE$31,48,FALSE)</f>
        <v>#N/A</v>
      </c>
      <c r="AT28" s="151" t="str">
        <f>VLOOKUP(AL28,TF!$DV$6:$GE$34,60,FALSE)</f>
        <v/>
      </c>
      <c r="AU28" s="151"/>
      <c r="AV28" s="157"/>
      <c r="AW28" s="135">
        <f>IF(LEFT($A28,1)="M",VLOOKUP(AL28,MWTh!$DV$6:$GE$31,61,FALSE),VLOOKUP(AL28,TF!$DV$6:$GE$34,61,FALSE))</f>
        <v>0</v>
      </c>
      <c r="AX28" s="552" t="str">
        <f>IF(RIGHT($A28,1)="1",IF(VLOOKUP(AL28,'1st Shift BFp'!$AH$4:$AR$32,7,FALSE)="","",VLOOKUP(AL28,'1st Shift BFp'!$AH$4:$AR$32,7,FALSE)),IF(VLOOKUP(AL28,'2nd Shift BFp'!$AH$4:$AR$32,7,FALSE)="","",VLOOKUP(AL28,'2nd Shift BFp'!$AH$4:$AR$32,7,FALSE)))</f>
        <v/>
      </c>
      <c r="AY28" s="552" t="str">
        <f>IF(RIGHT($A28,1)="1",IF(VLOOKUP(AL28,'1st Shift BFp'!$AH$4:$AR$32,8,FALSE)="","",VLOOKUP(AL28,'1st Shift BFp'!$AH$4:$AR$32,8,FALSE)),IF(VLOOKUP(AL28,'2nd Shift BFp'!$AH$4:$AR$32,8,FALSE)="","",VLOOKUP(AL28,'2nd Shift BFp'!$AH$4:$AR$32,8,FALSE)))</f>
        <v/>
      </c>
      <c r="AZ28" s="558" t="str">
        <f>IF(RIGHT($A28,1)="1",IF(VLOOKUP(AL28,'1st Shift BFp'!$A$4:$BY$32,42,FALSE)="","",VLOOKUP(AL28,'1st Shift BFp'!$A$4:$BY$32,42,FALSE)),IF(VLOOKUP(AL28,'2nd Shift BFp'!$A$4:$BY$32,42,FALSE)="","",VLOOKUP(AL28,'2nd Shift BFp'!$A$4:$BY$32,42,FALSE)))</f>
        <v/>
      </c>
      <c r="BA28" s="559" t="str">
        <f>IF(RIGHT($A28,1)="1",IF(VLOOKUP(AL28,'1st Shift BFp'!$A$4:$BY$32,44,FALSE)="","",VLOOKUP(AL28,'1st Shift BFp'!$A$4:$BY$32,44,FALSE)),IF(VLOOKUP(AL28,'2nd Shift BFp'!$A$4:$BY$32,44,FALSE)="","",VLOOKUP(AL28,'2nd Shift BFp'!$A$4:$BY$32,44,FALSE)))</f>
        <v/>
      </c>
      <c r="BB28" s="420" t="str">
        <f>IF(LEFT($A28,1)="M",VLOOKUP(AL28,MWTh!$DV$6:$GE$31,62,FALSE),VLOOKUP(AL28,TF!$DV$6:$GE$34,62,FALSE))</f>
        <v/>
      </c>
      <c r="BC28" s="418"/>
      <c r="BD28" s="155" t="str">
        <f t="shared" si="8"/>
        <v>70-L3</v>
      </c>
      <c r="BE28" s="59" t="str">
        <f t="shared" si="9"/>
        <v>TAMLA-00066</v>
      </c>
      <c r="BF28" s="59" t="str">
        <f t="shared" si="10"/>
        <v>GTS-120</v>
      </c>
      <c r="BG28" s="59" t="str">
        <f t="shared" si="11"/>
        <v>5% - 7%</v>
      </c>
      <c r="BH28" s="151" t="e">
        <f>VLOOKUP(BD28,MWTh!$GF$6:$IO$31,12,FALSE)</f>
        <v>#N/A</v>
      </c>
      <c r="BI28" s="151" t="str">
        <f>VLOOKUP(BD28,TF!$GF$6:$IO$34,24,FALSE)</f>
        <v/>
      </c>
      <c r="BJ28" s="151" t="e">
        <f>VLOOKUP(BD28,MWTh!$GF$6:$IO$31,36,FALSE)</f>
        <v>#N/A</v>
      </c>
      <c r="BK28" s="151" t="e">
        <f>VLOOKUP(BD28,MWTh!$GF$6:$IO$31,48,FALSE)</f>
        <v>#N/A</v>
      </c>
      <c r="BL28" s="151" t="str">
        <f>VLOOKUP(BD28,TF!$GF$6:$IO$34,60,FALSE)</f>
        <v/>
      </c>
      <c r="BM28" s="151"/>
      <c r="BN28" s="157"/>
      <c r="BO28" s="135">
        <f>IF(LEFT($A28,1)="M",VLOOKUP(BD28,MWTh!$GF$6:$IO$31,61,FALSE),VLOOKUP(BD28,TF!$GF$6:$IO$34,61,FALSE))</f>
        <v>0</v>
      </c>
      <c r="BP28" s="552" t="str">
        <f>IF(RIGHT($A28,1)="1",IF(VLOOKUP(BD28,'1st Shift BFp'!$AW$4:$BG$32,7,FALSE)="","",VLOOKUP(BD28,'1st Shift BFp'!$AW$4:$BG$32,7,FALSE)),IF(VLOOKUP(BD28,'2nd Shift BFp'!$AW$4:$BG$32,7,FALSE)="","",VLOOKUP(BD28,'2nd Shift BFp'!$AW$4:$BG$32,7,FALSE)))</f>
        <v>SKIP</v>
      </c>
      <c r="BQ28" s="552" t="str">
        <f>IF(RIGHT($A28,1)="1",IF(VLOOKUP(BD28,'1st Shift BFp'!$AW$4:$BG$32,8,FALSE)="","",VLOOKUP(BD28,'1st Shift BFp'!$AW$4:$BG$32,8,FALSE)),IF(VLOOKUP(BD28,'2nd Shift BFp'!$AW$4:$BG$32,8,FALSE)="","",VLOOKUP(BD28,'2nd Shift BFp'!$AW$4:$BG$32,8,FALSE)))</f>
        <v>SKIP</v>
      </c>
      <c r="BR28" s="558" t="str">
        <f>IF(RIGHT($A28,1)="1",IF(VLOOKUP(BD28,'1st Shift BFp'!$A$4:$BY$32,57,FALSE)="","",VLOOKUP(BD28,'1st Shift BFp'!$A$4:$BY$32,57,FALSE)),IF(VLOOKUP(BD28,'2nd Shift BFp'!$A$4:$BY$32,57,FALSE)="","",VLOOKUP(BD28,'2nd Shift BFp'!$A$4:$BY$32,57,FALSE)))</f>
        <v/>
      </c>
      <c r="BS28" s="559" t="str">
        <f>IF(RIGHT($A28,1)="1",IF(VLOOKUP(BD28,'1st Shift BFp'!$A$4:$BY$32,59,FALSE)="","",VLOOKUP(BD28,'1st Shift BFp'!$A$4:$BY$32,59,FALSE)),IF(VLOOKUP(BD28,'2nd Shift BFp'!$A$4:$BY$32,59,FALSE)="","",VLOOKUP(BD28,'2nd Shift BFp'!$A$4:$BY$32,59,FALSE)))</f>
        <v/>
      </c>
      <c r="BT28" s="60" t="str">
        <f>IF(LEFT($A28,1)="M",VLOOKUP(BD28,MWTh!$GF$6:$IO$31,62,FALSE),VLOOKUP(BD28,TF!$GF$6:$IO$34,62,FALSE))</f>
        <v/>
      </c>
      <c r="BU28" s="462"/>
      <c r="BV28" s="415" t="str">
        <f t="shared" si="12"/>
        <v>70-L3</v>
      </c>
      <c r="BW28" s="59" t="str">
        <f t="shared" si="13"/>
        <v>TAMLA-00066</v>
      </c>
      <c r="BX28" s="59" t="str">
        <f t="shared" si="14"/>
        <v>GTS-120</v>
      </c>
      <c r="BY28" s="59" t="str">
        <f t="shared" si="15"/>
        <v>5% - 7%</v>
      </c>
      <c r="BZ28" s="151" t="e">
        <f>VLOOKUP(BV28,MWTh!$IP$6:$KY$31,12,FALSE)</f>
        <v>#N/A</v>
      </c>
      <c r="CA28" s="151" t="str">
        <f>VLOOKUP(BV28,TF!$IP$6:$KY$34,24,FALSE)</f>
        <v/>
      </c>
      <c r="CB28" s="151" t="e">
        <f>VLOOKUP(BV28,MWTh!$IP$6:$KY$31,36,FALSE)</f>
        <v>#N/A</v>
      </c>
      <c r="CC28" s="151" t="e">
        <f>VLOOKUP(BV28,MWTh!$IP$6:$KY$31,48,FALSE)</f>
        <v>#N/A</v>
      </c>
      <c r="CD28" s="151" t="str">
        <f>VLOOKUP(BV28,TF!$IP$6:$KY$34,60,FALSE)</f>
        <v/>
      </c>
      <c r="CE28" s="151"/>
      <c r="CF28" s="157"/>
      <c r="CG28" s="135">
        <f>IF(LEFT($A28,1)="M",VLOOKUP(BV28,MWTh!$IP$6:$KY$31,61,FALSE),VLOOKUP(BV28,TF!$IP$6:$KY$34,61,FALSE))</f>
        <v>0</v>
      </c>
      <c r="CH28" s="552" t="str">
        <f>IF(RIGHT($A28,1)="1",IF(VLOOKUP(BV28,'1st Shift BFp'!$BL$4:$BV$32,7,FALSE)="","",VLOOKUP(BV28,'1st Shift BFp'!$BL$4:$BV$32,7,FALSE)),IF(VLOOKUP(BV28,'2nd Shift BFp'!$BL$4:$BV$32,7,FALSE)="","",VLOOKUP(BV28,'2nd Shift BFp'!$BL$4:$BV$32,7,FALSE)))</f>
        <v/>
      </c>
      <c r="CI28" s="552" t="str">
        <f>IF(RIGHT($A28,1)="1",IF(VLOOKUP(BV28,'1st Shift BFp'!$BL$4:$BV$32,8,FALSE)="","",VLOOKUP(BV28,'1st Shift BFp'!$BL$4:$BV$32,8,FALSE)),IF(VLOOKUP(BV28,'2nd Shift BFp'!$BL$4:$BV$32,8,FALSE)="","",VLOOKUP(BV28,'2nd Shift BFp'!$BL$4:$BV$32,8,FALSE)))</f>
        <v/>
      </c>
      <c r="CJ28" s="558" t="str">
        <f>IF(RIGHT($A28,1)="1",IF(VLOOKUP(BV28,'1st Shift BFp'!$A$4:$BY$32,72,FALSE)="","",VLOOKUP(BV28,'1st Shift BFp'!$A$4:$BY$32,72,FALSE)),IF(VLOOKUP(BV28,'2nd Shift BFp'!$A$4:$BY$32,72,FALSE)="","",VLOOKUP(BV28,'2nd Shift BFp'!$A$4:$BY$32,72,FALSE)))</f>
        <v/>
      </c>
      <c r="CK28" s="559" t="str">
        <f>IF(RIGHT($A28,1)="1",IF(VLOOKUP(BV28,'1st Shift BFp'!$A$4:$BY$32,74,FALSE)="","",VLOOKUP(BV28,'1st Shift BFp'!$A$4:$BY$32,74,FALSE)),IF(VLOOKUP(BV28,'2nd Shift BFp'!$A$4:$BY$32,74,FALSE)="","",VLOOKUP(BV28,'2nd Shift BFp'!$A$4:$BY$32,74,FALSE)))</f>
        <v/>
      </c>
      <c r="CL28" s="464" t="str">
        <f>IF(LEFT($A28,1)="M",VLOOKUP(BV28,MWTh!$IP$6:$KY$31,62,FALSE),VLOOKUP(BV28,TF!$IP$6:$KY$34,62,FALSE))</f>
        <v/>
      </c>
      <c r="CM28" s="418"/>
      <c r="CO28" s="135">
        <f t="shared" si="16"/>
        <v>0</v>
      </c>
    </row>
    <row r="29" spans="1:93">
      <c r="A29" s="1174" t="str">
        <f>VLOOKUP($B29,'OP Info'!$C$4:$Q$62,15,FALSE)</f>
        <v>TF-2</v>
      </c>
      <c r="B29" s="415" t="s">
        <v>107</v>
      </c>
      <c r="C29" s="1174" t="str">
        <f>VLOOKUP($B29,'OP Info'!$C$4:$Q$62,2,FALSE)</f>
        <v>TAMLA-00067</v>
      </c>
      <c r="D29" s="1174" t="str">
        <f>VLOOKUP($B29,'OP Info'!$C$4:$Q$62,4,FALSE)</f>
        <v>GTS-120</v>
      </c>
      <c r="E29" s="1174" t="str">
        <f>CONCATENATE(VLOOKUP($B29,'OP Info'!$C$4:$Q$62,5,FALSE),"% - ",VLOOKUP($B29,'OP Info'!$C$4:$Q$62,6,FALSE),"%")</f>
        <v>5% - 7%</v>
      </c>
      <c r="F29" s="151" t="e">
        <f>VLOOKUP(B29,MWTh!$B$6:$BK$31,12,FALSE)</f>
        <v>#N/A</v>
      </c>
      <c r="G29" s="151" t="str">
        <f>VLOOKUP(B29,TF!$B$6:$BK$34,24,FALSE)</f>
        <v/>
      </c>
      <c r="H29" s="151" t="e">
        <f>VLOOKUP(B29,MWTh!$B$6:$BK$31,36,FALSE)</f>
        <v>#N/A</v>
      </c>
      <c r="I29" s="151" t="e">
        <f>VLOOKUP(B29,MWTh!$B$6:$BK$31,48,FALSE)</f>
        <v>#N/A</v>
      </c>
      <c r="J29" s="151" t="str">
        <f>VLOOKUP(B29,TF!$B$6:$BK$34,60,FALSE)</f>
        <v/>
      </c>
      <c r="K29" s="151"/>
      <c r="L29" s="149"/>
      <c r="M29" s="135">
        <f>IF(LEFT($A29,1)="M",VLOOKUP(B29,MWTh!$B$6:$BK$31,61,FALSE),VLOOKUP(B29,TF!$B$6:$BK$34,61,FALSE))</f>
        <v>0</v>
      </c>
      <c r="N29" s="552" t="str">
        <f>IF(RIGHT($A29,1)="1",IF(VLOOKUP(B29,'1st Shift BFp'!$D$4:$N$32,7,FALSE)="","",VLOOKUP(B29,'1st Shift BFp'!$D$4:$N$32,7,FALSE)),IF(VLOOKUP(B29,'2nd Shift BFp'!$D$4:$N$32,7,FALSE)="","",VLOOKUP(B29,'2nd Shift BFp'!$D$4:$N$32,7,FALSE)))</f>
        <v/>
      </c>
      <c r="O29" s="552" t="str">
        <f>IF(RIGHT($A29,1)="1",IF(VLOOKUP(B29,'1st Shift BFp'!$D$4:$N$32,8,FALSE)="","",VLOOKUP(B29,'1st Shift BFp'!$D$4:$N$32,8,FALSE)),IF(VLOOKUP(B29,'2nd Shift BFp'!$D$4:$N$32,8,FALSE)="","",VLOOKUP(B29,'2nd Shift BFp'!$D$4:$N$32,8,FALSE)))</f>
        <v/>
      </c>
      <c r="P29" s="558" t="str">
        <f>IF(RIGHT($A29,1)="1",IF(VLOOKUP(B29,'1st Shift BFp'!$A$4:$BY$32,12,FALSE)="","",VLOOKUP(B29,'1st Shift BFp'!$A$4:$BY$32,12,FALSE)),IF(VLOOKUP(B29,'2nd Shift BFp'!$A$4:$BY$32,12,FALSE)="","",VLOOKUP(B29,'2nd Shift BFp'!$A$4:$BY$32,12,FALSE)))</f>
        <v/>
      </c>
      <c r="Q29" s="559" t="str">
        <f>IF(RIGHT($A29,1)="1",IF(VLOOKUP(B29,'1st Shift BFp'!$A$4:$BY$32,14,FALSE)="","",VLOOKUP(B29,'1st Shift BFp'!$A$4:$BY$32,14,FALSE)),IF(VLOOKUP(B29,'2nd Shift BFp'!$A$4:$BY$32,14,FALSE)="","",VLOOKUP(B29,'2nd Shift BFp'!$A$4:$BY$32,14,FALSE)))</f>
        <v/>
      </c>
      <c r="R29" s="420" t="str">
        <f>IF(LEFT($A29,1)="M",VLOOKUP(B29,MWTh!$B$6:$BK$31,62,FALSE),VLOOKUP(B29,TF!$B$6:$BK$34,62,FALSE))</f>
        <v/>
      </c>
      <c r="S29" s="443"/>
      <c r="T29" s="415" t="str">
        <f t="shared" si="0"/>
        <v>80-L3</v>
      </c>
      <c r="U29" s="59" t="str">
        <f t="shared" si="1"/>
        <v>TAMLA-00067</v>
      </c>
      <c r="V29" s="59" t="str">
        <f t="shared" si="2"/>
        <v>GTS-120</v>
      </c>
      <c r="W29" s="59" t="str">
        <f t="shared" si="3"/>
        <v>5% - 7%</v>
      </c>
      <c r="X29" s="151" t="e">
        <f>VLOOKUP(T29,MWTh!$BL$6:$DU$31,12,FALSE)</f>
        <v>#N/A</v>
      </c>
      <c r="Y29" s="151" t="str">
        <f>VLOOKUP(T29,TF!$BL$6:$DU$34,24,FALSE)</f>
        <v/>
      </c>
      <c r="Z29" s="151" t="e">
        <f>VLOOKUP(T29,MWTh!$BL$6:$DU$31,36,FALSE)</f>
        <v>#N/A</v>
      </c>
      <c r="AA29" s="151" t="e">
        <f>VLOOKUP(T29,MWTh!$BL$6:$DU$31,48,FALSE)</f>
        <v>#N/A</v>
      </c>
      <c r="AB29" s="151" t="str">
        <f>VLOOKUP(T29,TF!$BL$6:$DU$34,60,FALSE)</f>
        <v/>
      </c>
      <c r="AC29" s="151"/>
      <c r="AD29" s="149"/>
      <c r="AE29" s="135">
        <f>IF(LEFT($A29,1)="M",VLOOKUP(T29,MWTh!$BL$6:$DU$31,61,FALSE),VLOOKUP(T29,TF!$BL$6:$DU$34,61,FALSE))</f>
        <v>0</v>
      </c>
      <c r="AF29" s="552" t="str">
        <f>IF(RIGHT($A29,1)="1",IF(VLOOKUP(T29,'1st Shift BFp'!$S$4:$AC$32,7,FALSE)="","",VLOOKUP(T29,'1st Shift BFp'!$S$4:$AC$32,7,FALSE)),IF(VLOOKUP(T29,'2nd Shift BFp'!$S$4:$AC$32,7,FALSE)="","",VLOOKUP(T29,'2nd Shift BFp'!$S$4:$AC$32,7,FALSE)))</f>
        <v>SKIP</v>
      </c>
      <c r="AG29" s="552" t="str">
        <f>IF(RIGHT($A29,1)="1",IF(VLOOKUP(T29,'1st Shift BFp'!$S$4:$AC$32,8,FALSE)="","",VLOOKUP(T29,'1st Shift BFp'!$S$4:$AC$32,8,FALSE)),IF(VLOOKUP(T29,'2nd Shift BFp'!$S$4:$AC$32,8,FALSE)="","",VLOOKUP(T29,'2nd Shift BFp'!$S$4:$AC$32,8,FALSE)))</f>
        <v>SKIP</v>
      </c>
      <c r="AH29" s="558" t="str">
        <f>IF(RIGHT($A29,1)="1",IF(VLOOKUP(T29,'1st Shift BFp'!$A$4:$BY$32,27,FALSE)="","",VLOOKUP(T29,'1st Shift BFp'!$A$4:$BY$32,27,FALSE)),IF(VLOOKUP(T29,'2nd Shift BFp'!$A$4:$BY$32,27,FALSE)="","",VLOOKUP(T29,'2nd Shift BFp'!$A$4:$BY$32,27,FALSE)))</f>
        <v/>
      </c>
      <c r="AI29" s="559" t="str">
        <f>IF(RIGHT($A29,1)="1",IF(VLOOKUP(T29,'1st Shift BFp'!$A$4:$BY$32,29,FALSE)="","",VLOOKUP(T29,'1st Shift BFp'!$A$4:$BY$32,29,FALSE)),IF(VLOOKUP(T29,'2nd Shift BFp'!$A$4:$BY$32,29,FALSE)="","",VLOOKUP(T29,'2nd Shift BFp'!$A$4:$BY$32,29,FALSE)))</f>
        <v/>
      </c>
      <c r="AJ29" s="420" t="str">
        <f>IF(LEFT($A29,1)="M",VLOOKUP(T29,MWTh!$BL$6:$DU$31,62,FALSE),VLOOKUP(T29,TF!$BL$6:$DU$34,62,FALSE))</f>
        <v/>
      </c>
      <c r="AK29" s="443"/>
      <c r="AL29" s="415" t="str">
        <f t="shared" si="4"/>
        <v>80-L3</v>
      </c>
      <c r="AM29" s="59" t="str">
        <f t="shared" si="5"/>
        <v>TAMLA-00067</v>
      </c>
      <c r="AN29" s="59" t="str">
        <f t="shared" si="6"/>
        <v>GTS-120</v>
      </c>
      <c r="AO29" s="59" t="str">
        <f t="shared" si="7"/>
        <v>5% - 7%</v>
      </c>
      <c r="AP29" s="151" t="e">
        <f>VLOOKUP(AL29,MWTh!$DV$6:$GE$31,12,FALSE)</f>
        <v>#N/A</v>
      </c>
      <c r="AQ29" s="151" t="str">
        <f>VLOOKUP(AL29,TF!$DV$6:$GE$34,24,FALSE)</f>
        <v/>
      </c>
      <c r="AR29" s="151" t="e">
        <f>VLOOKUP(AL29,MWTh!$DV$6:$GE$31,36,FALSE)</f>
        <v>#N/A</v>
      </c>
      <c r="AS29" s="151" t="e">
        <f>VLOOKUP(AL29,MWTh!$DV$6:$GE$31,48,FALSE)</f>
        <v>#N/A</v>
      </c>
      <c r="AT29" s="151" t="str">
        <f>VLOOKUP(AL29,TF!$DV$6:$GE$34,60,FALSE)</f>
        <v/>
      </c>
      <c r="AU29" s="151"/>
      <c r="AV29" s="157"/>
      <c r="AW29" s="135">
        <f>IF(LEFT($A29,1)="M",VLOOKUP(AL29,MWTh!$DV$6:$GE$31,61,FALSE),VLOOKUP(AL29,TF!$DV$6:$GE$34,61,FALSE))</f>
        <v>0</v>
      </c>
      <c r="AX29" s="552" t="str">
        <f>IF(RIGHT($A29,1)="1",IF(VLOOKUP(AL29,'1st Shift BFp'!$AH$4:$AR$32,7,FALSE)="","",VLOOKUP(AL29,'1st Shift BFp'!$AH$4:$AR$32,7,FALSE)),IF(VLOOKUP(AL29,'2nd Shift BFp'!$AH$4:$AR$32,7,FALSE)="","",VLOOKUP(AL29,'2nd Shift BFp'!$AH$4:$AR$32,7,FALSE)))</f>
        <v/>
      </c>
      <c r="AY29" s="552" t="str">
        <f>IF(RIGHT($A29,1)="1",IF(VLOOKUP(AL29,'1st Shift BFp'!$AH$4:$AR$32,8,FALSE)="","",VLOOKUP(AL29,'1st Shift BFp'!$AH$4:$AR$32,8,FALSE)),IF(VLOOKUP(AL29,'2nd Shift BFp'!$AH$4:$AR$32,8,FALSE)="","",VLOOKUP(AL29,'2nd Shift BFp'!$AH$4:$AR$32,8,FALSE)))</f>
        <v/>
      </c>
      <c r="AZ29" s="558" t="str">
        <f>IF(RIGHT($A29,1)="1",IF(VLOOKUP(AL29,'1st Shift BFp'!$A$4:$BY$32,42,FALSE)="","",VLOOKUP(AL29,'1st Shift BFp'!$A$4:$BY$32,42,FALSE)),IF(VLOOKUP(AL29,'2nd Shift BFp'!$A$4:$BY$32,42,FALSE)="","",VLOOKUP(AL29,'2nd Shift BFp'!$A$4:$BY$32,42,FALSE)))</f>
        <v/>
      </c>
      <c r="BA29" s="559" t="str">
        <f>IF(RIGHT($A29,1)="1",IF(VLOOKUP(AL29,'1st Shift BFp'!$A$4:$BY$32,44,FALSE)="","",VLOOKUP(AL29,'1st Shift BFp'!$A$4:$BY$32,44,FALSE)),IF(VLOOKUP(AL29,'2nd Shift BFp'!$A$4:$BY$32,44,FALSE)="","",VLOOKUP(AL29,'2nd Shift BFp'!$A$4:$BY$32,44,FALSE)))</f>
        <v/>
      </c>
      <c r="BB29" s="420" t="str">
        <f>IF(LEFT($A29,1)="M",VLOOKUP(AL29,MWTh!$DV$6:$GE$31,62,FALSE),VLOOKUP(AL29,TF!$DV$6:$GE$34,62,FALSE))</f>
        <v/>
      </c>
      <c r="BC29" s="418"/>
      <c r="BD29" s="155" t="str">
        <f t="shared" si="8"/>
        <v>80-L3</v>
      </c>
      <c r="BE29" s="59" t="str">
        <f t="shared" si="9"/>
        <v>TAMLA-00067</v>
      </c>
      <c r="BF29" s="59" t="str">
        <f t="shared" si="10"/>
        <v>GTS-120</v>
      </c>
      <c r="BG29" s="59" t="str">
        <f t="shared" si="11"/>
        <v>5% - 7%</v>
      </c>
      <c r="BH29" s="151" t="e">
        <f>VLOOKUP(BD29,MWTh!$GF$6:$IO$31,12,FALSE)</f>
        <v>#N/A</v>
      </c>
      <c r="BI29" s="151" t="str">
        <f>VLOOKUP(BD29,TF!$GF$6:$IO$34,24,FALSE)</f>
        <v/>
      </c>
      <c r="BJ29" s="151" t="e">
        <f>VLOOKUP(BD29,MWTh!$GF$6:$IO$31,36,FALSE)</f>
        <v>#N/A</v>
      </c>
      <c r="BK29" s="151" t="e">
        <f>VLOOKUP(BD29,MWTh!$GF$6:$IO$31,48,FALSE)</f>
        <v>#N/A</v>
      </c>
      <c r="BL29" s="151" t="str">
        <f>VLOOKUP(BD29,TF!$GF$6:$IO$34,60,FALSE)</f>
        <v/>
      </c>
      <c r="BM29" s="151"/>
      <c r="BN29" s="157"/>
      <c r="BO29" s="135">
        <f>IF(LEFT($A29,1)="M",VLOOKUP(BD29,MWTh!$GF$6:$IO$31,61,FALSE),VLOOKUP(BD29,TF!$GF$6:$IO$34,61,FALSE))</f>
        <v>0</v>
      </c>
      <c r="BP29" s="552" t="str">
        <f>IF(RIGHT($A29,1)="1",IF(VLOOKUP(BD29,'1st Shift BFp'!$AW$4:$BG$32,7,FALSE)="","",VLOOKUP(BD29,'1st Shift BFp'!$AW$4:$BG$32,7,FALSE)),IF(VLOOKUP(BD29,'2nd Shift BFp'!$AW$4:$BG$32,7,FALSE)="","",VLOOKUP(BD29,'2nd Shift BFp'!$AW$4:$BG$32,7,FALSE)))</f>
        <v>SKIP</v>
      </c>
      <c r="BQ29" s="552" t="str">
        <f>IF(RIGHT($A29,1)="1",IF(VLOOKUP(BD29,'1st Shift BFp'!$AW$4:$BG$32,8,FALSE)="","",VLOOKUP(BD29,'1st Shift BFp'!$AW$4:$BG$32,8,FALSE)),IF(VLOOKUP(BD29,'2nd Shift BFp'!$AW$4:$BG$32,8,FALSE)="","",VLOOKUP(BD29,'2nd Shift BFp'!$AW$4:$BG$32,8,FALSE)))</f>
        <v>SKIP</v>
      </c>
      <c r="BR29" s="558" t="str">
        <f>IF(RIGHT($A29,1)="1",IF(VLOOKUP(BD29,'1st Shift BFp'!$A$4:$BY$32,57,FALSE)="","",VLOOKUP(BD29,'1st Shift BFp'!$A$4:$BY$32,57,FALSE)),IF(VLOOKUP(BD29,'2nd Shift BFp'!$A$4:$BY$32,57,FALSE)="","",VLOOKUP(BD29,'2nd Shift BFp'!$A$4:$BY$32,57,FALSE)))</f>
        <v/>
      </c>
      <c r="BS29" s="559" t="str">
        <f>IF(RIGHT($A29,1)="1",IF(VLOOKUP(BD29,'1st Shift BFp'!$A$4:$BY$32,59,FALSE)="","",VLOOKUP(BD29,'1st Shift BFp'!$A$4:$BY$32,59,FALSE)),IF(VLOOKUP(BD29,'2nd Shift BFp'!$A$4:$BY$32,59,FALSE)="","",VLOOKUP(BD29,'2nd Shift BFp'!$A$4:$BY$32,59,FALSE)))</f>
        <v/>
      </c>
      <c r="BT29" s="60" t="str">
        <f>IF(LEFT($A29,1)="M",VLOOKUP(BD29,MWTh!$GF$6:$IO$31,62,FALSE),VLOOKUP(BD29,TF!$GF$6:$IO$34,62,FALSE))</f>
        <v/>
      </c>
      <c r="BU29" s="462"/>
      <c r="BV29" s="415" t="str">
        <f t="shared" si="12"/>
        <v>80-L3</v>
      </c>
      <c r="BW29" s="59" t="str">
        <f t="shared" si="13"/>
        <v>TAMLA-00067</v>
      </c>
      <c r="BX29" s="59" t="str">
        <f t="shared" si="14"/>
        <v>GTS-120</v>
      </c>
      <c r="BY29" s="59" t="str">
        <f t="shared" si="15"/>
        <v>5% - 7%</v>
      </c>
      <c r="BZ29" s="151" t="e">
        <f>VLOOKUP(BV29,MWTh!$IP$6:$KY$31,12,FALSE)</f>
        <v>#N/A</v>
      </c>
      <c r="CA29" s="151" t="str">
        <f>VLOOKUP(BV29,TF!$IP$6:$KY$34,24,FALSE)</f>
        <v/>
      </c>
      <c r="CB29" s="151" t="e">
        <f>VLOOKUP(BV29,MWTh!$IP$6:$KY$31,36,FALSE)</f>
        <v>#N/A</v>
      </c>
      <c r="CC29" s="151" t="e">
        <f>VLOOKUP(BV29,MWTh!$IP$6:$KY$31,48,FALSE)</f>
        <v>#N/A</v>
      </c>
      <c r="CD29" s="151" t="str">
        <f>VLOOKUP(BV29,TF!$IP$6:$KY$34,60,FALSE)</f>
        <v/>
      </c>
      <c r="CE29" s="151"/>
      <c r="CF29" s="157"/>
      <c r="CG29" s="135">
        <f>IF(LEFT($A29,1)="M",VLOOKUP(BV29,MWTh!$IP$6:$KY$31,61,FALSE),VLOOKUP(BV29,TF!$IP$6:$KY$34,61,FALSE))</f>
        <v>0</v>
      </c>
      <c r="CH29" s="552" t="str">
        <f>IF(RIGHT($A29,1)="1",IF(VLOOKUP(BV29,'1st Shift BFp'!$BL$4:$BV$32,7,FALSE)="","",VLOOKUP(BV29,'1st Shift BFp'!$BL$4:$BV$32,7,FALSE)),IF(VLOOKUP(BV29,'2nd Shift BFp'!$BL$4:$BV$32,7,FALSE)="","",VLOOKUP(BV29,'2nd Shift BFp'!$BL$4:$BV$32,7,FALSE)))</f>
        <v/>
      </c>
      <c r="CI29" s="552" t="str">
        <f>IF(RIGHT($A29,1)="1",IF(VLOOKUP(BV29,'1st Shift BFp'!$BL$4:$BV$32,8,FALSE)="","",VLOOKUP(BV29,'1st Shift BFp'!$BL$4:$BV$32,8,FALSE)),IF(VLOOKUP(BV29,'2nd Shift BFp'!$BL$4:$BV$32,8,FALSE)="","",VLOOKUP(BV29,'2nd Shift BFp'!$BL$4:$BV$32,8,FALSE)))</f>
        <v/>
      </c>
      <c r="CJ29" s="558" t="str">
        <f>IF(RIGHT($A29,1)="1",IF(VLOOKUP(BV29,'1st Shift BFp'!$A$4:$BY$32,72,FALSE)="","",VLOOKUP(BV29,'1st Shift BFp'!$A$4:$BY$32,72,FALSE)),IF(VLOOKUP(BV29,'2nd Shift BFp'!$A$4:$BY$32,72,FALSE)="","",VLOOKUP(BV29,'2nd Shift BFp'!$A$4:$BY$32,72,FALSE)))</f>
        <v/>
      </c>
      <c r="CK29" s="559" t="str">
        <f>IF(RIGHT($A29,1)="1",IF(VLOOKUP(BV29,'1st Shift BFp'!$A$4:$BY$32,74,FALSE)="","",VLOOKUP(BV29,'1st Shift BFp'!$A$4:$BY$32,74,FALSE)),IF(VLOOKUP(BV29,'2nd Shift BFp'!$A$4:$BY$32,74,FALSE)="","",VLOOKUP(BV29,'2nd Shift BFp'!$A$4:$BY$32,74,FALSE)))</f>
        <v/>
      </c>
      <c r="CL29" s="464" t="str">
        <f>IF(LEFT($A29,1)="M",VLOOKUP(BV29,MWTh!$IP$6:$KY$31,62,FALSE),VLOOKUP(BV29,TF!$IP$6:$KY$34,62,FALSE))</f>
        <v/>
      </c>
      <c r="CM29" s="418"/>
      <c r="CO29" s="135">
        <f t="shared" si="16"/>
        <v>0</v>
      </c>
    </row>
    <row r="30" spans="1:93">
      <c r="A30" s="1174" t="str">
        <f>VLOOKUP($B30,'OP Info'!$C$4:$Q$62,15,FALSE)</f>
        <v>TF-2</v>
      </c>
      <c r="B30" s="415" t="s">
        <v>110</v>
      </c>
      <c r="C30" s="1174" t="str">
        <f>VLOOKUP($B30,'OP Info'!$C$4:$Q$62,2,FALSE)</f>
        <v>TAMGR-00115</v>
      </c>
      <c r="D30" s="1174" t="str">
        <f>VLOOKUP($B30,'OP Info'!$C$4:$Q$62,4,FALSE)</f>
        <v>GTS-120</v>
      </c>
      <c r="E30" s="1174" t="str">
        <f>CONCATENATE(VLOOKUP($B30,'OP Info'!$C$4:$Q$62,5,FALSE),"% - ",VLOOKUP($B30,'OP Info'!$C$4:$Q$62,6,FALSE),"%")</f>
        <v>5% - 7%</v>
      </c>
      <c r="F30" s="151" t="e">
        <f>VLOOKUP(B30,MWTh!$B$6:$BK$31,12,FALSE)</f>
        <v>#N/A</v>
      </c>
      <c r="G30" s="151" t="str">
        <f>VLOOKUP(B30,TF!$B$6:$BK$34,24,FALSE)</f>
        <v/>
      </c>
      <c r="H30" s="151" t="e">
        <f>VLOOKUP(B30,MWTh!$B$6:$BK$31,36,FALSE)</f>
        <v>#N/A</v>
      </c>
      <c r="I30" s="151" t="e">
        <f>VLOOKUP(B30,MWTh!$B$6:$BK$31,48,FALSE)</f>
        <v>#N/A</v>
      </c>
      <c r="J30" s="151" t="str">
        <f>VLOOKUP(B30,TF!$B$6:$BK$34,60,FALSE)</f>
        <v/>
      </c>
      <c r="K30" s="151"/>
      <c r="L30" s="149"/>
      <c r="M30" s="135">
        <f>IF(LEFT($A30,1)="M",VLOOKUP(B30,MWTh!$B$6:$BK$31,61,FALSE),VLOOKUP(B30,TF!$B$6:$BK$34,61,FALSE))</f>
        <v>0</v>
      </c>
      <c r="N30" s="552" t="str">
        <f>IF(RIGHT($A30,1)="1",IF(VLOOKUP(B30,'1st Shift BFp'!$D$4:$N$32,7,FALSE)="","",VLOOKUP(B30,'1st Shift BFp'!$D$4:$N$32,7,FALSE)),IF(VLOOKUP(B30,'2nd Shift BFp'!$D$4:$N$32,7,FALSE)="","",VLOOKUP(B30,'2nd Shift BFp'!$D$4:$N$32,7,FALSE)))</f>
        <v/>
      </c>
      <c r="O30" s="552" t="str">
        <f>IF(RIGHT($A30,1)="1",IF(VLOOKUP(B30,'1st Shift BFp'!$D$4:$N$32,8,FALSE)="","",VLOOKUP(B30,'1st Shift BFp'!$D$4:$N$32,8,FALSE)),IF(VLOOKUP(B30,'2nd Shift BFp'!$D$4:$N$32,8,FALSE)="","",VLOOKUP(B30,'2nd Shift BFp'!$D$4:$N$32,8,FALSE)))</f>
        <v/>
      </c>
      <c r="P30" s="558" t="str">
        <f>IF(RIGHT($A30,1)="1",IF(VLOOKUP(B30,'1st Shift BFp'!$A$4:$BY$32,12,FALSE)="","",VLOOKUP(B30,'1st Shift BFp'!$A$4:$BY$32,12,FALSE)),IF(VLOOKUP(B30,'2nd Shift BFp'!$A$4:$BY$32,12,FALSE)="","",VLOOKUP(B30,'2nd Shift BFp'!$A$4:$BY$32,12,FALSE)))</f>
        <v/>
      </c>
      <c r="Q30" s="559" t="str">
        <f>IF(RIGHT($A30,1)="1",IF(VLOOKUP(B30,'1st Shift BFp'!$A$4:$BY$32,14,FALSE)="","",VLOOKUP(B30,'1st Shift BFp'!$A$4:$BY$32,14,FALSE)),IF(VLOOKUP(B30,'2nd Shift BFp'!$A$4:$BY$32,14,FALSE)="","",VLOOKUP(B30,'2nd Shift BFp'!$A$4:$BY$32,14,FALSE)))</f>
        <v/>
      </c>
      <c r="R30" s="420" t="str">
        <f>IF(LEFT($A30,1)="M",VLOOKUP(B30,MWTh!$B$6:$BK$31,62,FALSE),VLOOKUP(B30,TF!$B$6:$BK$34,62,FALSE))</f>
        <v/>
      </c>
      <c r="S30" s="443"/>
      <c r="T30" s="415" t="str">
        <f t="shared" si="0"/>
        <v>90-L3</v>
      </c>
      <c r="U30" s="59" t="str">
        <f t="shared" si="1"/>
        <v>TAMGR-00115</v>
      </c>
      <c r="V30" s="59" t="str">
        <f t="shared" si="2"/>
        <v>GTS-120</v>
      </c>
      <c r="W30" s="59" t="str">
        <f t="shared" si="3"/>
        <v>5% - 7%</v>
      </c>
      <c r="X30" s="151" t="e">
        <f>VLOOKUP(T30,MWTh!$BL$6:$DU$31,12,FALSE)</f>
        <v>#N/A</v>
      </c>
      <c r="Y30" s="151" t="str">
        <f>VLOOKUP(T30,TF!$BL$6:$DU$34,24,FALSE)</f>
        <v/>
      </c>
      <c r="Z30" s="151" t="e">
        <f>VLOOKUP(T30,MWTh!$BL$6:$DU$31,36,FALSE)</f>
        <v>#N/A</v>
      </c>
      <c r="AA30" s="151" t="e">
        <f>VLOOKUP(T30,MWTh!$BL$6:$DU$31,48,FALSE)</f>
        <v>#N/A</v>
      </c>
      <c r="AB30" s="151" t="str">
        <f>VLOOKUP(T30,TF!$BL$6:$DU$34,60,FALSE)</f>
        <v/>
      </c>
      <c r="AC30" s="151"/>
      <c r="AD30" s="149"/>
      <c r="AE30" s="135">
        <f>IF(LEFT($A30,1)="M",VLOOKUP(T30,MWTh!$BL$6:$DU$31,61,FALSE),VLOOKUP(T30,TF!$BL$6:$DU$34,61,FALSE))</f>
        <v>0</v>
      </c>
      <c r="AF30" s="552" t="str">
        <f>IF(RIGHT($A30,1)="1",IF(VLOOKUP(T30,'1st Shift BFp'!$S$4:$AC$32,7,FALSE)="","",VLOOKUP(T30,'1st Shift BFp'!$S$4:$AC$32,7,FALSE)),IF(VLOOKUP(T30,'2nd Shift BFp'!$S$4:$AC$32,7,FALSE)="","",VLOOKUP(T30,'2nd Shift BFp'!$S$4:$AC$32,7,FALSE)))</f>
        <v>SKIP</v>
      </c>
      <c r="AG30" s="552" t="str">
        <f>IF(RIGHT($A30,1)="1",IF(VLOOKUP(T30,'1st Shift BFp'!$S$4:$AC$32,8,FALSE)="","",VLOOKUP(T30,'1st Shift BFp'!$S$4:$AC$32,8,FALSE)),IF(VLOOKUP(T30,'2nd Shift BFp'!$S$4:$AC$32,8,FALSE)="","",VLOOKUP(T30,'2nd Shift BFp'!$S$4:$AC$32,8,FALSE)))</f>
        <v>SKIP</v>
      </c>
      <c r="AH30" s="558" t="str">
        <f>IF(RIGHT($A30,1)="1",IF(VLOOKUP(T30,'1st Shift BFp'!$A$4:$BY$32,27,FALSE)="","",VLOOKUP(T30,'1st Shift BFp'!$A$4:$BY$32,27,FALSE)),IF(VLOOKUP(T30,'2nd Shift BFp'!$A$4:$BY$32,27,FALSE)="","",VLOOKUP(T30,'2nd Shift BFp'!$A$4:$BY$32,27,FALSE)))</f>
        <v/>
      </c>
      <c r="AI30" s="559" t="str">
        <f>IF(RIGHT($A30,1)="1",IF(VLOOKUP(T30,'1st Shift BFp'!$A$4:$BY$32,29,FALSE)="","",VLOOKUP(T30,'1st Shift BFp'!$A$4:$BY$32,29,FALSE)),IF(VLOOKUP(T30,'2nd Shift BFp'!$A$4:$BY$32,29,FALSE)="","",VLOOKUP(T30,'2nd Shift BFp'!$A$4:$BY$32,29,FALSE)))</f>
        <v/>
      </c>
      <c r="AJ30" s="420" t="str">
        <f>IF(LEFT($A30,1)="M",VLOOKUP(T30,MWTh!$BL$6:$DU$31,62,FALSE),VLOOKUP(T30,TF!$BL$6:$DU$34,62,FALSE))</f>
        <v/>
      </c>
      <c r="AK30" s="443"/>
      <c r="AL30" s="415" t="str">
        <f t="shared" si="4"/>
        <v>90-L3</v>
      </c>
      <c r="AM30" s="59" t="str">
        <f t="shared" si="5"/>
        <v>TAMGR-00115</v>
      </c>
      <c r="AN30" s="59" t="str">
        <f t="shared" si="6"/>
        <v>GTS-120</v>
      </c>
      <c r="AO30" s="59" t="str">
        <f t="shared" si="7"/>
        <v>5% - 7%</v>
      </c>
      <c r="AP30" s="151" t="e">
        <f>VLOOKUP(AL30,MWTh!$DV$6:$GE$31,12,FALSE)</f>
        <v>#N/A</v>
      </c>
      <c r="AQ30" s="151" t="str">
        <f>VLOOKUP(AL30,TF!$DV$6:$GE$34,24,FALSE)</f>
        <v/>
      </c>
      <c r="AR30" s="151" t="e">
        <f>VLOOKUP(AL30,MWTh!$DV$6:$GE$31,36,FALSE)</f>
        <v>#N/A</v>
      </c>
      <c r="AS30" s="151" t="e">
        <f>VLOOKUP(AL30,MWTh!$DV$6:$GE$31,48,FALSE)</f>
        <v>#N/A</v>
      </c>
      <c r="AT30" s="151" t="str">
        <f>VLOOKUP(AL30,TF!$DV$6:$GE$34,60,FALSE)</f>
        <v/>
      </c>
      <c r="AU30" s="151"/>
      <c r="AV30" s="157"/>
      <c r="AW30" s="135">
        <f>IF(LEFT($A30,1)="M",VLOOKUP(AL30,MWTh!$DV$6:$GE$31,61,FALSE),VLOOKUP(AL30,TF!$DV$6:$GE$34,61,FALSE))</f>
        <v>0</v>
      </c>
      <c r="AX30" s="552" t="str">
        <f>IF(RIGHT($A30,1)="1",IF(VLOOKUP(AL30,'1st Shift BFp'!$AH$4:$AR$32,7,FALSE)="","",VLOOKUP(AL30,'1st Shift BFp'!$AH$4:$AR$32,7,FALSE)),IF(VLOOKUP(AL30,'2nd Shift BFp'!$AH$4:$AR$32,7,FALSE)="","",VLOOKUP(AL30,'2nd Shift BFp'!$AH$4:$AR$32,7,FALSE)))</f>
        <v/>
      </c>
      <c r="AY30" s="552" t="str">
        <f>IF(RIGHT($A30,1)="1",IF(VLOOKUP(AL30,'1st Shift BFp'!$AH$4:$AR$32,8,FALSE)="","",VLOOKUP(AL30,'1st Shift BFp'!$AH$4:$AR$32,8,FALSE)),IF(VLOOKUP(AL30,'2nd Shift BFp'!$AH$4:$AR$32,8,FALSE)="","",VLOOKUP(AL30,'2nd Shift BFp'!$AH$4:$AR$32,8,FALSE)))</f>
        <v/>
      </c>
      <c r="AZ30" s="558" t="str">
        <f>IF(RIGHT($A30,1)="1",IF(VLOOKUP(AL30,'1st Shift BFp'!$A$4:$BY$32,42,FALSE)="","",VLOOKUP(AL30,'1st Shift BFp'!$A$4:$BY$32,42,FALSE)),IF(VLOOKUP(AL30,'2nd Shift BFp'!$A$4:$BY$32,42,FALSE)="","",VLOOKUP(AL30,'2nd Shift BFp'!$A$4:$BY$32,42,FALSE)))</f>
        <v/>
      </c>
      <c r="BA30" s="559" t="str">
        <f>IF(RIGHT($A30,1)="1",IF(VLOOKUP(AL30,'1st Shift BFp'!$A$4:$BY$32,44,FALSE)="","",VLOOKUP(AL30,'1st Shift BFp'!$A$4:$BY$32,44,FALSE)),IF(VLOOKUP(AL30,'2nd Shift BFp'!$A$4:$BY$32,44,FALSE)="","",VLOOKUP(AL30,'2nd Shift BFp'!$A$4:$BY$32,44,FALSE)))</f>
        <v/>
      </c>
      <c r="BB30" s="420" t="str">
        <f>IF(LEFT($A30,1)="M",VLOOKUP(AL30,MWTh!$DV$6:$GE$31,62,FALSE),VLOOKUP(AL30,TF!$DV$6:$GE$34,62,FALSE))</f>
        <v/>
      </c>
      <c r="BC30" s="418"/>
      <c r="BD30" s="155" t="str">
        <f t="shared" si="8"/>
        <v>90-L3</v>
      </c>
      <c r="BE30" s="59" t="str">
        <f t="shared" si="9"/>
        <v>TAMGR-00115</v>
      </c>
      <c r="BF30" s="59" t="str">
        <f t="shared" si="10"/>
        <v>GTS-120</v>
      </c>
      <c r="BG30" s="59" t="str">
        <f t="shared" si="11"/>
        <v>5% - 7%</v>
      </c>
      <c r="BH30" s="151" t="e">
        <f>VLOOKUP(BD30,MWTh!$GF$6:$IO$31,12,FALSE)</f>
        <v>#N/A</v>
      </c>
      <c r="BI30" s="151" t="str">
        <f>VLOOKUP(BD30,TF!$GF$6:$IO$34,24,FALSE)</f>
        <v/>
      </c>
      <c r="BJ30" s="151" t="e">
        <f>VLOOKUP(BD30,MWTh!$GF$6:$IO$31,36,FALSE)</f>
        <v>#N/A</v>
      </c>
      <c r="BK30" s="151" t="e">
        <f>VLOOKUP(BD30,MWTh!$GF$6:$IO$31,48,FALSE)</f>
        <v>#N/A</v>
      </c>
      <c r="BL30" s="151" t="str">
        <f>VLOOKUP(BD30,TF!$GF$6:$IO$34,60,FALSE)</f>
        <v/>
      </c>
      <c r="BM30" s="151"/>
      <c r="BN30" s="157"/>
      <c r="BO30" s="135">
        <f>IF(LEFT($A30,1)="M",VLOOKUP(BD30,MWTh!$GF$6:$IO$31,61,FALSE),VLOOKUP(BD30,TF!$GF$6:$IO$34,61,FALSE))</f>
        <v>0</v>
      </c>
      <c r="BP30" s="552" t="str">
        <f>IF(RIGHT($A30,1)="1",IF(VLOOKUP(BD30,'1st Shift BFp'!$AW$4:$BG$32,7,FALSE)="","",VLOOKUP(BD30,'1st Shift BFp'!$AW$4:$BG$32,7,FALSE)),IF(VLOOKUP(BD30,'2nd Shift BFp'!$AW$4:$BG$32,7,FALSE)="","",VLOOKUP(BD30,'2nd Shift BFp'!$AW$4:$BG$32,7,FALSE)))</f>
        <v>SKIP</v>
      </c>
      <c r="BQ30" s="552" t="str">
        <f>IF(RIGHT($A30,1)="1",IF(VLOOKUP(BD30,'1st Shift BFp'!$AW$4:$BG$32,8,FALSE)="","",VLOOKUP(BD30,'1st Shift BFp'!$AW$4:$BG$32,8,FALSE)),IF(VLOOKUP(BD30,'2nd Shift BFp'!$AW$4:$BG$32,8,FALSE)="","",VLOOKUP(BD30,'2nd Shift BFp'!$AW$4:$BG$32,8,FALSE)))</f>
        <v>SKIP</v>
      </c>
      <c r="BR30" s="558" t="str">
        <f>IF(RIGHT($A30,1)="1",IF(VLOOKUP(BD30,'1st Shift BFp'!$A$4:$BY$32,57,FALSE)="","",VLOOKUP(BD30,'1st Shift BFp'!$A$4:$BY$32,57,FALSE)),IF(VLOOKUP(BD30,'2nd Shift BFp'!$A$4:$BY$32,57,FALSE)="","",VLOOKUP(BD30,'2nd Shift BFp'!$A$4:$BY$32,57,FALSE)))</f>
        <v/>
      </c>
      <c r="BS30" s="559" t="str">
        <f>IF(RIGHT($A30,1)="1",IF(VLOOKUP(BD30,'1st Shift BFp'!$A$4:$BY$32,59,FALSE)="","",VLOOKUP(BD30,'1st Shift BFp'!$A$4:$BY$32,59,FALSE)),IF(VLOOKUP(BD30,'2nd Shift BFp'!$A$4:$BY$32,59,FALSE)="","",VLOOKUP(BD30,'2nd Shift BFp'!$A$4:$BY$32,59,FALSE)))</f>
        <v/>
      </c>
      <c r="BT30" s="60" t="str">
        <f>IF(LEFT($A30,1)="M",VLOOKUP(BD30,MWTh!$GF$6:$IO$31,62,FALSE),VLOOKUP(BD30,TF!$GF$6:$IO$34,62,FALSE))</f>
        <v/>
      </c>
      <c r="BU30" s="462"/>
      <c r="BV30" s="415" t="str">
        <f t="shared" si="12"/>
        <v>90-L3</v>
      </c>
      <c r="BW30" s="59" t="str">
        <f t="shared" si="13"/>
        <v>TAMGR-00115</v>
      </c>
      <c r="BX30" s="59" t="str">
        <f t="shared" si="14"/>
        <v>GTS-120</v>
      </c>
      <c r="BY30" s="59" t="str">
        <f t="shared" si="15"/>
        <v>5% - 7%</v>
      </c>
      <c r="BZ30" s="151" t="e">
        <f>VLOOKUP(BV30,MWTh!$IP$6:$KY$31,12,FALSE)</f>
        <v>#N/A</v>
      </c>
      <c r="CA30" s="151" t="str">
        <f>VLOOKUP(BV30,TF!$IP$6:$KY$34,24,FALSE)</f>
        <v/>
      </c>
      <c r="CB30" s="151" t="e">
        <f>VLOOKUP(BV30,MWTh!$IP$6:$KY$31,36,FALSE)</f>
        <v>#N/A</v>
      </c>
      <c r="CC30" s="151" t="e">
        <f>VLOOKUP(BV30,MWTh!$IP$6:$KY$31,48,FALSE)</f>
        <v>#N/A</v>
      </c>
      <c r="CD30" s="151" t="str">
        <f>VLOOKUP(BV30,TF!$IP$6:$KY$34,60,FALSE)</f>
        <v/>
      </c>
      <c r="CE30" s="151"/>
      <c r="CF30" s="157"/>
      <c r="CG30" s="135">
        <f>IF(LEFT($A30,1)="M",VLOOKUP(BV30,MWTh!$IP$6:$KY$31,61,FALSE),VLOOKUP(BV30,TF!$IP$6:$KY$34,61,FALSE))</f>
        <v>0</v>
      </c>
      <c r="CH30" s="552" t="str">
        <f>IF(RIGHT($A30,1)="1",IF(VLOOKUP(BV30,'1st Shift BFp'!$BL$4:$BV$32,7,FALSE)="","",VLOOKUP(BV30,'1st Shift BFp'!$BL$4:$BV$32,7,FALSE)),IF(VLOOKUP(BV30,'2nd Shift BFp'!$BL$4:$BV$32,7,FALSE)="","",VLOOKUP(BV30,'2nd Shift BFp'!$BL$4:$BV$32,7,FALSE)))</f>
        <v/>
      </c>
      <c r="CI30" s="552" t="str">
        <f>IF(RIGHT($A30,1)="1",IF(VLOOKUP(BV30,'1st Shift BFp'!$BL$4:$BV$32,8,FALSE)="","",VLOOKUP(BV30,'1st Shift BFp'!$BL$4:$BV$32,8,FALSE)),IF(VLOOKUP(BV30,'2nd Shift BFp'!$BL$4:$BV$32,8,FALSE)="","",VLOOKUP(BV30,'2nd Shift BFp'!$BL$4:$BV$32,8,FALSE)))</f>
        <v/>
      </c>
      <c r="CJ30" s="558" t="str">
        <f>IF(RIGHT($A30,1)="1",IF(VLOOKUP(BV30,'1st Shift BFp'!$A$4:$BY$32,72,FALSE)="","",VLOOKUP(BV30,'1st Shift BFp'!$A$4:$BY$32,72,FALSE)),IF(VLOOKUP(BV30,'2nd Shift BFp'!$A$4:$BY$32,72,FALSE)="","",VLOOKUP(BV30,'2nd Shift BFp'!$A$4:$BY$32,72,FALSE)))</f>
        <v/>
      </c>
      <c r="CK30" s="559" t="str">
        <f>IF(RIGHT($A30,1)="1",IF(VLOOKUP(BV30,'1st Shift BFp'!$A$4:$BY$32,74,FALSE)="","",VLOOKUP(BV30,'1st Shift BFp'!$A$4:$BY$32,74,FALSE)),IF(VLOOKUP(BV30,'2nd Shift BFp'!$A$4:$BY$32,74,FALSE)="","",VLOOKUP(BV30,'2nd Shift BFp'!$A$4:$BY$32,74,FALSE)))</f>
        <v/>
      </c>
      <c r="CL30" s="464" t="str">
        <f>IF(LEFT($A30,1)="M",VLOOKUP(BV30,MWTh!$IP$6:$KY$31,62,FALSE),VLOOKUP(BV30,TF!$IP$6:$KY$34,62,FALSE))</f>
        <v/>
      </c>
      <c r="CM30" s="418"/>
      <c r="CO30" s="135">
        <f t="shared" si="16"/>
        <v>0</v>
      </c>
    </row>
    <row r="31" spans="1:93">
      <c r="A31" s="1174" t="str">
        <f>VLOOKUP($B31,'OP Info'!$C$4:$Q$62,15,FALSE)</f>
        <v>TF-2</v>
      </c>
      <c r="B31" s="415" t="s">
        <v>113</v>
      </c>
      <c r="C31" s="1174" t="str">
        <f>VLOOKUP($B31,'OP Info'!$C$4:$Q$62,2,FALSE)</f>
        <v>NAMSP-00341</v>
      </c>
      <c r="D31" s="1174" t="str">
        <f>VLOOKUP($B31,'OP Info'!$C$4:$Q$62,4,FALSE)</f>
        <v>MDS-570</v>
      </c>
      <c r="E31" s="1174" t="str">
        <f>CONCATENATE(VLOOKUP($B31,'OP Info'!$C$4:$Q$62,5,FALSE),"% - ",VLOOKUP($B31,'OP Info'!$C$4:$Q$62,6,FALSE),"%")</f>
        <v>7% - 9%</v>
      </c>
      <c r="F31" s="151" t="e">
        <f>VLOOKUP(B31,MWTh!$B$6:$BK$31,12,FALSE)</f>
        <v>#N/A</v>
      </c>
      <c r="G31" s="151" t="str">
        <f>VLOOKUP(B31,TF!$B$6:$BK$34,24,FALSE)</f>
        <v/>
      </c>
      <c r="H31" s="151" t="e">
        <f>VLOOKUP(B31,MWTh!$B$6:$BK$31,36,FALSE)</f>
        <v>#N/A</v>
      </c>
      <c r="I31" s="151" t="e">
        <f>VLOOKUP(B31,MWTh!$B$6:$BK$31,48,FALSE)</f>
        <v>#N/A</v>
      </c>
      <c r="J31" s="151" t="str">
        <f>VLOOKUP(B31,TF!$B$6:$BK$34,60,FALSE)</f>
        <v/>
      </c>
      <c r="K31" s="151"/>
      <c r="L31" s="149"/>
      <c r="M31" s="135">
        <f>IF(LEFT($A31,1)="M",VLOOKUP(B31,MWTh!$B$6:$BK$31,61,FALSE),VLOOKUP(B31,TF!$B$6:$BK$34,61,FALSE))</f>
        <v>0</v>
      </c>
      <c r="N31" s="552" t="str">
        <f>IF(RIGHT($A31,1)="1",IF(VLOOKUP(B31,'1st Shift BFp'!$D$4:$N$32,7,FALSE)="","",VLOOKUP(B31,'1st Shift BFp'!$D$4:$N$32,7,FALSE)),IF(VLOOKUP(B31,'2nd Shift BFp'!$D$4:$N$32,7,FALSE)="","",VLOOKUP(B31,'2nd Shift BFp'!$D$4:$N$32,7,FALSE)))</f>
        <v/>
      </c>
      <c r="O31" s="552" t="str">
        <f>IF(RIGHT($A31,1)="1",IF(VLOOKUP(B31,'1st Shift BFp'!$D$4:$N$32,8,FALSE)="","",VLOOKUP(B31,'1st Shift BFp'!$D$4:$N$32,8,FALSE)),IF(VLOOKUP(B31,'2nd Shift BFp'!$D$4:$N$32,8,FALSE)="","",VLOOKUP(B31,'2nd Shift BFp'!$D$4:$N$32,8,FALSE)))</f>
        <v/>
      </c>
      <c r="P31" s="558" t="str">
        <f>IF(RIGHT($A31,1)="1",IF(VLOOKUP(B31,'1st Shift BFp'!$A$4:$BY$32,12,FALSE)="","",VLOOKUP(B31,'1st Shift BFp'!$A$4:$BY$32,12,FALSE)),IF(VLOOKUP(B31,'2nd Shift BFp'!$A$4:$BY$32,12,FALSE)="","",VLOOKUP(B31,'2nd Shift BFp'!$A$4:$BY$32,12,FALSE)))</f>
        <v/>
      </c>
      <c r="Q31" s="559" t="str">
        <f>IF(RIGHT($A31,1)="1",IF(VLOOKUP(B31,'1st Shift BFp'!$A$4:$BY$32,14,FALSE)="","",VLOOKUP(B31,'1st Shift BFp'!$A$4:$BY$32,14,FALSE)),IF(VLOOKUP(B31,'2nd Shift BFp'!$A$4:$BY$32,14,FALSE)="","",VLOOKUP(B31,'2nd Shift BFp'!$A$4:$BY$32,14,FALSE)))</f>
        <v/>
      </c>
      <c r="R31" s="420" t="str">
        <f>IF(LEFT($A31,1)="M",VLOOKUP(B31,MWTh!$B$6:$BK$31,62,FALSE),VLOOKUP(B31,TF!$B$6:$BK$34,62,FALSE))</f>
        <v/>
      </c>
      <c r="S31" s="443"/>
      <c r="T31" s="415" t="str">
        <f t="shared" si="0"/>
        <v>100A-L3</v>
      </c>
      <c r="U31" s="59" t="str">
        <f t="shared" si="1"/>
        <v>NAMSP-00341</v>
      </c>
      <c r="V31" s="59" t="str">
        <f t="shared" si="2"/>
        <v>MDS-570</v>
      </c>
      <c r="W31" s="59" t="str">
        <f t="shared" si="3"/>
        <v>7% - 9%</v>
      </c>
      <c r="X31" s="151" t="e">
        <f>VLOOKUP(T31,MWTh!$BL$6:$DU$31,12,FALSE)</f>
        <v>#N/A</v>
      </c>
      <c r="Y31" s="151" t="str">
        <f>VLOOKUP(T31,TF!$BL$6:$DU$34,24,FALSE)</f>
        <v/>
      </c>
      <c r="Z31" s="151" t="e">
        <f>VLOOKUP(T31,MWTh!$BL$6:$DU$31,36,FALSE)</f>
        <v>#N/A</v>
      </c>
      <c r="AA31" s="151" t="e">
        <f>VLOOKUP(T31,MWTh!$BL$6:$DU$31,48,FALSE)</f>
        <v>#N/A</v>
      </c>
      <c r="AB31" s="151" t="str">
        <f>VLOOKUP(T31,TF!$BL$6:$DU$34,60,FALSE)</f>
        <v/>
      </c>
      <c r="AC31" s="151"/>
      <c r="AD31" s="149"/>
      <c r="AE31" s="135">
        <f>IF(LEFT($A31,1)="M",VLOOKUP(T31,MWTh!$BL$6:$DU$31,61,FALSE),VLOOKUP(T31,TF!$BL$6:$DU$34,61,FALSE))</f>
        <v>0</v>
      </c>
      <c r="AF31" s="552" t="str">
        <f>IF(RIGHT($A31,1)="1",IF(VLOOKUP(T31,'1st Shift BFp'!$S$4:$AC$32,7,FALSE)="","",VLOOKUP(T31,'1st Shift BFp'!$S$4:$AC$32,7,FALSE)),IF(VLOOKUP(T31,'2nd Shift BFp'!$S$4:$AC$32,7,FALSE)="","",VLOOKUP(T31,'2nd Shift BFp'!$S$4:$AC$32,7,FALSE)))</f>
        <v>SKIP</v>
      </c>
      <c r="AG31" s="552" t="str">
        <f>IF(RIGHT($A31,1)="1",IF(VLOOKUP(T31,'1st Shift BFp'!$S$4:$AC$32,8,FALSE)="","",VLOOKUP(T31,'1st Shift BFp'!$S$4:$AC$32,8,FALSE)),IF(VLOOKUP(T31,'2nd Shift BFp'!$S$4:$AC$32,8,FALSE)="","",VLOOKUP(T31,'2nd Shift BFp'!$S$4:$AC$32,8,FALSE)))</f>
        <v>SKIP</v>
      </c>
      <c r="AH31" s="558" t="str">
        <f>IF(RIGHT($A31,1)="1",IF(VLOOKUP(T31,'1st Shift BFp'!$A$4:$BY$32,27,FALSE)="","",VLOOKUP(T31,'1st Shift BFp'!$A$4:$BY$32,27,FALSE)),IF(VLOOKUP(T31,'2nd Shift BFp'!$A$4:$BY$32,27,FALSE)="","",VLOOKUP(T31,'2nd Shift BFp'!$A$4:$BY$32,27,FALSE)))</f>
        <v/>
      </c>
      <c r="AI31" s="559" t="str">
        <f>IF(RIGHT($A31,1)="1",IF(VLOOKUP(T31,'1st Shift BFp'!$A$4:$BY$32,29,FALSE)="","",VLOOKUP(T31,'1st Shift BFp'!$A$4:$BY$32,29,FALSE)),IF(VLOOKUP(T31,'2nd Shift BFp'!$A$4:$BY$32,29,FALSE)="","",VLOOKUP(T31,'2nd Shift BFp'!$A$4:$BY$32,29,FALSE)))</f>
        <v/>
      </c>
      <c r="AJ31" s="420" t="str">
        <f>IF(LEFT($A31,1)="M",VLOOKUP(T31,MWTh!$BL$6:$DU$31,62,FALSE),VLOOKUP(T31,TF!$BL$6:$DU$34,62,FALSE))</f>
        <v/>
      </c>
      <c r="AK31" s="443"/>
      <c r="AL31" s="415" t="str">
        <f t="shared" si="4"/>
        <v>100A-L3</v>
      </c>
      <c r="AM31" s="59" t="str">
        <f t="shared" si="5"/>
        <v>NAMSP-00341</v>
      </c>
      <c r="AN31" s="59" t="str">
        <f t="shared" si="6"/>
        <v>MDS-570</v>
      </c>
      <c r="AO31" s="59" t="str">
        <f t="shared" si="7"/>
        <v>7% - 9%</v>
      </c>
      <c r="AP31" s="151" t="e">
        <f>VLOOKUP(AL31,MWTh!$DV$6:$GE$31,12,FALSE)</f>
        <v>#N/A</v>
      </c>
      <c r="AQ31" s="151" t="str">
        <f>VLOOKUP(AL31,TF!$DV$6:$GE$34,24,FALSE)</f>
        <v/>
      </c>
      <c r="AR31" s="151" t="e">
        <f>VLOOKUP(AL31,MWTh!$DV$6:$GE$31,36,FALSE)</f>
        <v>#N/A</v>
      </c>
      <c r="AS31" s="151" t="e">
        <f>VLOOKUP(AL31,MWTh!$DV$6:$GE$31,48,FALSE)</f>
        <v>#N/A</v>
      </c>
      <c r="AT31" s="151" t="str">
        <f>VLOOKUP(AL31,TF!$DV$6:$GE$34,60,FALSE)</f>
        <v/>
      </c>
      <c r="AU31" s="151"/>
      <c r="AV31" s="157"/>
      <c r="AW31" s="135">
        <f>IF(LEFT($A31,1)="M",VLOOKUP(AL31,MWTh!$DV$6:$GE$31,61,FALSE),VLOOKUP(AL31,TF!$DV$6:$GE$34,61,FALSE))</f>
        <v>0</v>
      </c>
      <c r="AX31" s="552" t="str">
        <f>IF(RIGHT($A31,1)="1",IF(VLOOKUP(AL31,'1st Shift BFp'!$AH$4:$AR$32,7,FALSE)="","",VLOOKUP(AL31,'1st Shift BFp'!$AH$4:$AR$32,7,FALSE)),IF(VLOOKUP(AL31,'2nd Shift BFp'!$AH$4:$AR$32,7,FALSE)="","",VLOOKUP(AL31,'2nd Shift BFp'!$AH$4:$AR$32,7,FALSE)))</f>
        <v/>
      </c>
      <c r="AY31" s="552" t="str">
        <f>IF(RIGHT($A31,1)="1",IF(VLOOKUP(AL31,'1st Shift BFp'!$AH$4:$AR$32,8,FALSE)="","",VLOOKUP(AL31,'1st Shift BFp'!$AH$4:$AR$32,8,FALSE)),IF(VLOOKUP(AL31,'2nd Shift BFp'!$AH$4:$AR$32,8,FALSE)="","",VLOOKUP(AL31,'2nd Shift BFp'!$AH$4:$AR$32,8,FALSE)))</f>
        <v/>
      </c>
      <c r="AZ31" s="558" t="str">
        <f>IF(RIGHT($A31,1)="1",IF(VLOOKUP(AL31,'1st Shift BFp'!$A$4:$BY$32,42,FALSE)="","",VLOOKUP(AL31,'1st Shift BFp'!$A$4:$BY$32,42,FALSE)),IF(VLOOKUP(AL31,'2nd Shift BFp'!$A$4:$BY$32,42,FALSE)="","",VLOOKUP(AL31,'2nd Shift BFp'!$A$4:$BY$32,42,FALSE)))</f>
        <v/>
      </c>
      <c r="BA31" s="559" t="str">
        <f>IF(RIGHT($A31,1)="1",IF(VLOOKUP(AL31,'1st Shift BFp'!$A$4:$BY$32,44,FALSE)="","",VLOOKUP(AL31,'1st Shift BFp'!$A$4:$BY$32,44,FALSE)),IF(VLOOKUP(AL31,'2nd Shift BFp'!$A$4:$BY$32,44,FALSE)="","",VLOOKUP(AL31,'2nd Shift BFp'!$A$4:$BY$32,44,FALSE)))</f>
        <v/>
      </c>
      <c r="BB31" s="420" t="str">
        <f>IF(LEFT($A31,1)="M",VLOOKUP(AL31,MWTh!$DV$6:$GE$31,62,FALSE),VLOOKUP(AL31,TF!$DV$6:$GE$34,62,FALSE))</f>
        <v/>
      </c>
      <c r="BC31" s="418"/>
      <c r="BD31" s="155" t="str">
        <f t="shared" si="8"/>
        <v>100A-L3</v>
      </c>
      <c r="BE31" s="59" t="str">
        <f t="shared" si="9"/>
        <v>NAMSP-00341</v>
      </c>
      <c r="BF31" s="59" t="str">
        <f t="shared" si="10"/>
        <v>MDS-570</v>
      </c>
      <c r="BG31" s="59" t="str">
        <f t="shared" si="11"/>
        <v>7% - 9%</v>
      </c>
      <c r="BH31" s="151" t="e">
        <f>VLOOKUP(BD31,MWTh!$GF$6:$IO$31,12,FALSE)</f>
        <v>#N/A</v>
      </c>
      <c r="BI31" s="151" t="str">
        <f>VLOOKUP(BD31,TF!$GF$6:$IO$34,24,FALSE)</f>
        <v/>
      </c>
      <c r="BJ31" s="151" t="e">
        <f>VLOOKUP(BD31,MWTh!$GF$6:$IO$31,36,FALSE)</f>
        <v>#N/A</v>
      </c>
      <c r="BK31" s="151" t="e">
        <f>VLOOKUP(BD31,MWTh!$GF$6:$IO$31,48,FALSE)</f>
        <v>#N/A</v>
      </c>
      <c r="BL31" s="151" t="str">
        <f>VLOOKUP(BD31,TF!$GF$6:$IO$34,60,FALSE)</f>
        <v/>
      </c>
      <c r="BM31" s="151"/>
      <c r="BN31" s="157"/>
      <c r="BO31" s="135">
        <f>IF(LEFT($A31,1)="M",VLOOKUP(BD31,MWTh!$GF$6:$IO$31,61,FALSE),VLOOKUP(BD31,TF!$GF$6:$IO$34,61,FALSE))</f>
        <v>0</v>
      </c>
      <c r="BP31" s="552" t="str">
        <f>IF(RIGHT($A31,1)="1",IF(VLOOKUP(BD31,'1st Shift BFp'!$AW$4:$BG$32,7,FALSE)="","",VLOOKUP(BD31,'1st Shift BFp'!$AW$4:$BG$32,7,FALSE)),IF(VLOOKUP(BD31,'2nd Shift BFp'!$AW$4:$BG$32,7,FALSE)="","",VLOOKUP(BD31,'2nd Shift BFp'!$AW$4:$BG$32,7,FALSE)))</f>
        <v>SKIP</v>
      </c>
      <c r="BQ31" s="552" t="str">
        <f>IF(RIGHT($A31,1)="1",IF(VLOOKUP(BD31,'1st Shift BFp'!$AW$4:$BG$32,8,FALSE)="","",VLOOKUP(BD31,'1st Shift BFp'!$AW$4:$BG$32,8,FALSE)),IF(VLOOKUP(BD31,'2nd Shift BFp'!$AW$4:$BG$32,8,FALSE)="","",VLOOKUP(BD31,'2nd Shift BFp'!$AW$4:$BG$32,8,FALSE)))</f>
        <v>SKIP</v>
      </c>
      <c r="BR31" s="558" t="str">
        <f>IF(RIGHT($A31,1)="1",IF(VLOOKUP(BD31,'1st Shift BFp'!$A$4:$BY$32,57,FALSE)="","",VLOOKUP(BD31,'1st Shift BFp'!$A$4:$BY$32,57,FALSE)),IF(VLOOKUP(BD31,'2nd Shift BFp'!$A$4:$BY$32,57,FALSE)="","",VLOOKUP(BD31,'2nd Shift BFp'!$A$4:$BY$32,57,FALSE)))</f>
        <v/>
      </c>
      <c r="BS31" s="559" t="str">
        <f>IF(RIGHT($A31,1)="1",IF(VLOOKUP(BD31,'1st Shift BFp'!$A$4:$BY$32,59,FALSE)="","",VLOOKUP(BD31,'1st Shift BFp'!$A$4:$BY$32,59,FALSE)),IF(VLOOKUP(BD31,'2nd Shift BFp'!$A$4:$BY$32,59,FALSE)="","",VLOOKUP(BD31,'2nd Shift BFp'!$A$4:$BY$32,59,FALSE)))</f>
        <v/>
      </c>
      <c r="BT31" s="60" t="str">
        <f>IF(LEFT($A31,1)="M",VLOOKUP(BD31,MWTh!$GF$6:$IO$31,62,FALSE),VLOOKUP(BD31,TF!$GF$6:$IO$34,62,FALSE))</f>
        <v/>
      </c>
      <c r="BU31" s="462"/>
      <c r="BV31" s="415" t="str">
        <f t="shared" si="12"/>
        <v>100A-L3</v>
      </c>
      <c r="BW31" s="59" t="str">
        <f t="shared" si="13"/>
        <v>NAMSP-00341</v>
      </c>
      <c r="BX31" s="59" t="str">
        <f t="shared" si="14"/>
        <v>MDS-570</v>
      </c>
      <c r="BY31" s="59" t="str">
        <f t="shared" si="15"/>
        <v>7% - 9%</v>
      </c>
      <c r="BZ31" s="151" t="e">
        <f>VLOOKUP(BV31,MWTh!$IP$6:$KY$31,12,FALSE)</f>
        <v>#N/A</v>
      </c>
      <c r="CA31" s="151" t="str">
        <f>VLOOKUP(BV31,TF!$IP$6:$KY$34,24,FALSE)</f>
        <v/>
      </c>
      <c r="CB31" s="151" t="e">
        <f>VLOOKUP(BV31,MWTh!$IP$6:$KY$31,36,FALSE)</f>
        <v>#N/A</v>
      </c>
      <c r="CC31" s="151" t="e">
        <f>VLOOKUP(BV31,MWTh!$IP$6:$KY$31,48,FALSE)</f>
        <v>#N/A</v>
      </c>
      <c r="CD31" s="151" t="str">
        <f>VLOOKUP(BV31,TF!$IP$6:$KY$34,60,FALSE)</f>
        <v/>
      </c>
      <c r="CE31" s="151"/>
      <c r="CF31" s="157"/>
      <c r="CG31" s="135">
        <f>IF(LEFT($A31,1)="M",VLOOKUP(BV31,MWTh!$IP$6:$KY$31,61,FALSE),VLOOKUP(BV31,TF!$IP$6:$KY$34,61,FALSE))</f>
        <v>0</v>
      </c>
      <c r="CH31" s="552" t="str">
        <f>IF(RIGHT($A31,1)="1",IF(VLOOKUP(BV31,'1st Shift BFp'!$BL$4:$BV$32,7,FALSE)="","",VLOOKUP(BV31,'1st Shift BFp'!$BL$4:$BV$32,7,FALSE)),IF(VLOOKUP(BV31,'2nd Shift BFp'!$BL$4:$BV$32,7,FALSE)="","",VLOOKUP(BV31,'2nd Shift BFp'!$BL$4:$BV$32,7,FALSE)))</f>
        <v/>
      </c>
      <c r="CI31" s="552" t="str">
        <f>IF(RIGHT($A31,1)="1",IF(VLOOKUP(BV31,'1st Shift BFp'!$BL$4:$BV$32,8,FALSE)="","",VLOOKUP(BV31,'1st Shift BFp'!$BL$4:$BV$32,8,FALSE)),IF(VLOOKUP(BV31,'2nd Shift BFp'!$BL$4:$BV$32,8,FALSE)="","",VLOOKUP(BV31,'2nd Shift BFp'!$BL$4:$BV$32,8,FALSE)))</f>
        <v/>
      </c>
      <c r="CJ31" s="558" t="str">
        <f>IF(RIGHT($A31,1)="1",IF(VLOOKUP(BV31,'1st Shift BFp'!$A$4:$BY$32,72,FALSE)="","",VLOOKUP(BV31,'1st Shift BFp'!$A$4:$BY$32,72,FALSE)),IF(VLOOKUP(BV31,'2nd Shift BFp'!$A$4:$BY$32,72,FALSE)="","",VLOOKUP(BV31,'2nd Shift BFp'!$A$4:$BY$32,72,FALSE)))</f>
        <v/>
      </c>
      <c r="CK31" s="559" t="str">
        <f>IF(RIGHT($A31,1)="1",IF(VLOOKUP(BV31,'1st Shift BFp'!$A$4:$BY$32,74,FALSE)="","",VLOOKUP(BV31,'1st Shift BFp'!$A$4:$BY$32,74,FALSE)),IF(VLOOKUP(BV31,'2nd Shift BFp'!$A$4:$BY$32,74,FALSE)="","",VLOOKUP(BV31,'2nd Shift BFp'!$A$4:$BY$32,74,FALSE)))</f>
        <v/>
      </c>
      <c r="CL31" s="464" t="str">
        <f>IF(LEFT($A31,1)="M",VLOOKUP(BV31,MWTh!$IP$6:$KY$31,62,FALSE),VLOOKUP(BV31,TF!$IP$6:$KY$34,62,FALSE))</f>
        <v/>
      </c>
      <c r="CM31" s="418"/>
      <c r="CO31" s="135">
        <f t="shared" si="16"/>
        <v>0</v>
      </c>
    </row>
    <row r="32" spans="1:93">
      <c r="A32" s="1174" t="str">
        <f>VLOOKUP($B32,'OP Info'!$C$4:$Q$62,15,FALSE)</f>
        <v>TF-2</v>
      </c>
      <c r="B32" s="415" t="s">
        <v>117</v>
      </c>
      <c r="C32" s="1174" t="str">
        <f>VLOOKUP($B32,'OP Info'!$C$4:$Q$62,2,FALSE)</f>
        <v>NAMSP-00343</v>
      </c>
      <c r="D32" s="1174" t="str">
        <f>VLOOKUP($B32,'OP Info'!$C$4:$Q$62,4,FALSE)</f>
        <v>MDS-570</v>
      </c>
      <c r="E32" s="1174" t="str">
        <f>CONCATENATE(VLOOKUP($B32,'OP Info'!$C$4:$Q$62,5,FALSE),"% - ",VLOOKUP($B32,'OP Info'!$C$4:$Q$62,6,FALSE),"%")</f>
        <v>7% - 9%</v>
      </c>
      <c r="F32" s="151" t="e">
        <f>VLOOKUP(B32,MWTh!$B$6:$BK$31,12,FALSE)</f>
        <v>#N/A</v>
      </c>
      <c r="G32" s="151" t="str">
        <f>VLOOKUP(B32,TF!$B$6:$BK$34,24,FALSE)</f>
        <v/>
      </c>
      <c r="H32" s="151" t="e">
        <f>VLOOKUP(B32,MWTh!$B$6:$BK$31,36,FALSE)</f>
        <v>#N/A</v>
      </c>
      <c r="I32" s="151" t="e">
        <f>VLOOKUP(B32,MWTh!$B$6:$BK$31,48,FALSE)</f>
        <v>#N/A</v>
      </c>
      <c r="J32" s="151" t="str">
        <f>VLOOKUP(B32,TF!$B$6:$BK$34,60,FALSE)</f>
        <v/>
      </c>
      <c r="K32" s="151"/>
      <c r="L32" s="149"/>
      <c r="M32" s="135">
        <f>IF(LEFT($A32,1)="M",VLOOKUP(B32,MWTh!$B$6:$BK$31,61,FALSE),VLOOKUP(B32,TF!$B$6:$BK$34,61,FALSE))</f>
        <v>0</v>
      </c>
      <c r="N32" s="552" t="str">
        <f>IF(RIGHT($A32,1)="1",IF(VLOOKUP(B32,'1st Shift BFp'!$D$4:$N$32,7,FALSE)="","",VLOOKUP(B32,'1st Shift BFp'!$D$4:$N$32,7,FALSE)),IF(VLOOKUP(B32,'2nd Shift BFp'!$D$4:$N$32,7,FALSE)="","",VLOOKUP(B32,'2nd Shift BFp'!$D$4:$N$32,7,FALSE)))</f>
        <v/>
      </c>
      <c r="O32" s="552" t="str">
        <f>IF(RIGHT($A32,1)="1",IF(VLOOKUP(B32,'1st Shift BFp'!$D$4:$N$32,8,FALSE)="","",VLOOKUP(B32,'1st Shift BFp'!$D$4:$N$32,8,FALSE)),IF(VLOOKUP(B32,'2nd Shift BFp'!$D$4:$N$32,8,FALSE)="","",VLOOKUP(B32,'2nd Shift BFp'!$D$4:$N$32,8,FALSE)))</f>
        <v/>
      </c>
      <c r="P32" s="558" t="str">
        <f>IF(RIGHT($A32,1)="1",IF(VLOOKUP(B32,'1st Shift BFp'!$A$4:$BY$32,12,FALSE)="","",VLOOKUP(B32,'1st Shift BFp'!$A$4:$BY$32,12,FALSE)),IF(VLOOKUP(B32,'2nd Shift BFp'!$A$4:$BY$32,12,FALSE)="","",VLOOKUP(B32,'2nd Shift BFp'!$A$4:$BY$32,12,FALSE)))</f>
        <v/>
      </c>
      <c r="Q32" s="559" t="str">
        <f>IF(RIGHT($A32,1)="1",IF(VLOOKUP(B32,'1st Shift BFp'!$A$4:$BY$32,14,FALSE)="","",VLOOKUP(B32,'1st Shift BFp'!$A$4:$BY$32,14,FALSE)),IF(VLOOKUP(B32,'2nd Shift BFp'!$A$4:$BY$32,14,FALSE)="","",VLOOKUP(B32,'2nd Shift BFp'!$A$4:$BY$32,14,FALSE)))</f>
        <v/>
      </c>
      <c r="R32" s="420" t="str">
        <f>IF(LEFT($A32,1)="M",VLOOKUP(B32,MWTh!$B$6:$BK$31,62,FALSE),VLOOKUP(B32,TF!$B$6:$BK$34,62,FALSE))</f>
        <v/>
      </c>
      <c r="S32" s="443"/>
      <c r="T32" s="415" t="str">
        <f t="shared" si="0"/>
        <v>100B-L3</v>
      </c>
      <c r="U32" s="59" t="str">
        <f t="shared" si="1"/>
        <v>NAMSP-00343</v>
      </c>
      <c r="V32" s="59" t="str">
        <f t="shared" si="2"/>
        <v>MDS-570</v>
      </c>
      <c r="W32" s="59" t="str">
        <f t="shared" si="3"/>
        <v>7% - 9%</v>
      </c>
      <c r="X32" s="151" t="e">
        <f>VLOOKUP(T32,MWTh!$BL$6:$DU$31,12,FALSE)</f>
        <v>#N/A</v>
      </c>
      <c r="Y32" s="151" t="str">
        <f>VLOOKUP(T32,TF!$BL$6:$DU$34,24,FALSE)</f>
        <v/>
      </c>
      <c r="Z32" s="151" t="e">
        <f>VLOOKUP(T32,MWTh!$BL$6:$DU$31,36,FALSE)</f>
        <v>#N/A</v>
      </c>
      <c r="AA32" s="151" t="e">
        <f>VLOOKUP(T32,MWTh!$BL$6:$DU$31,48,FALSE)</f>
        <v>#N/A</v>
      </c>
      <c r="AB32" s="151" t="str">
        <f>VLOOKUP(T32,TF!$BL$6:$DU$34,60,FALSE)</f>
        <v/>
      </c>
      <c r="AC32" s="151"/>
      <c r="AD32" s="149"/>
      <c r="AE32" s="135">
        <f>IF(LEFT($A32,1)="M",VLOOKUP(T32,MWTh!$BL$6:$DU$31,61,FALSE),VLOOKUP(T32,TF!$BL$6:$DU$34,61,FALSE))</f>
        <v>0</v>
      </c>
      <c r="AF32" s="552" t="str">
        <f>IF(RIGHT($A32,1)="1",IF(VLOOKUP(T32,'1st Shift BFp'!$S$4:$AC$32,7,FALSE)="","",VLOOKUP(T32,'1st Shift BFp'!$S$4:$AC$32,7,FALSE)),IF(VLOOKUP(T32,'2nd Shift BFp'!$S$4:$AC$32,7,FALSE)="","",VLOOKUP(T32,'2nd Shift BFp'!$S$4:$AC$32,7,FALSE)))</f>
        <v>SKIP</v>
      </c>
      <c r="AG32" s="552" t="str">
        <f>IF(RIGHT($A32,1)="1",IF(VLOOKUP(T32,'1st Shift BFp'!$S$4:$AC$32,8,FALSE)="","",VLOOKUP(T32,'1st Shift BFp'!$S$4:$AC$32,8,FALSE)),IF(VLOOKUP(T32,'2nd Shift BFp'!$S$4:$AC$32,8,FALSE)="","",VLOOKUP(T32,'2nd Shift BFp'!$S$4:$AC$32,8,FALSE)))</f>
        <v>SKIP</v>
      </c>
      <c r="AH32" s="558" t="str">
        <f>IF(RIGHT($A32,1)="1",IF(VLOOKUP(T32,'1st Shift BFp'!$A$4:$BY$32,27,FALSE)="","",VLOOKUP(T32,'1st Shift BFp'!$A$4:$BY$32,27,FALSE)),IF(VLOOKUP(T32,'2nd Shift BFp'!$A$4:$BY$32,27,FALSE)="","",VLOOKUP(T32,'2nd Shift BFp'!$A$4:$BY$32,27,FALSE)))</f>
        <v/>
      </c>
      <c r="AI32" s="559" t="str">
        <f>IF(RIGHT($A32,1)="1",IF(VLOOKUP(T32,'1st Shift BFp'!$A$4:$BY$32,29,FALSE)="","",VLOOKUP(T32,'1st Shift BFp'!$A$4:$BY$32,29,FALSE)),IF(VLOOKUP(T32,'2nd Shift BFp'!$A$4:$BY$32,29,FALSE)="","",VLOOKUP(T32,'2nd Shift BFp'!$A$4:$BY$32,29,FALSE)))</f>
        <v/>
      </c>
      <c r="AJ32" s="420" t="str">
        <f>IF(LEFT($A32,1)="M",VLOOKUP(T32,MWTh!$BL$6:$DU$31,62,FALSE),VLOOKUP(T32,TF!$BL$6:$DU$34,62,FALSE))</f>
        <v/>
      </c>
      <c r="AK32" s="443"/>
      <c r="AL32" s="415" t="str">
        <f t="shared" si="4"/>
        <v>100B-L3</v>
      </c>
      <c r="AM32" s="59" t="str">
        <f t="shared" si="5"/>
        <v>NAMSP-00343</v>
      </c>
      <c r="AN32" s="59" t="str">
        <f t="shared" si="6"/>
        <v>MDS-570</v>
      </c>
      <c r="AO32" s="59" t="str">
        <f t="shared" si="7"/>
        <v>7% - 9%</v>
      </c>
      <c r="AP32" s="151" t="e">
        <f>VLOOKUP(AL32,MWTh!$DV$6:$GE$31,12,FALSE)</f>
        <v>#N/A</v>
      </c>
      <c r="AQ32" s="151" t="str">
        <f>VLOOKUP(AL32,TF!$DV$6:$GE$34,24,FALSE)</f>
        <v/>
      </c>
      <c r="AR32" s="151" t="e">
        <f>VLOOKUP(AL32,MWTh!$DV$6:$GE$31,36,FALSE)</f>
        <v>#N/A</v>
      </c>
      <c r="AS32" s="151" t="e">
        <f>VLOOKUP(AL32,MWTh!$DV$6:$GE$31,48,FALSE)</f>
        <v>#N/A</v>
      </c>
      <c r="AT32" s="151" t="str">
        <f>VLOOKUP(AL32,TF!$DV$6:$GE$34,60,FALSE)</f>
        <v/>
      </c>
      <c r="AU32" s="151"/>
      <c r="AV32" s="157"/>
      <c r="AW32" s="135">
        <f>IF(LEFT($A32,1)="M",VLOOKUP(AL32,MWTh!$DV$6:$GE$31,61,FALSE),VLOOKUP(AL32,TF!$DV$6:$GE$34,61,FALSE))</f>
        <v>0</v>
      </c>
      <c r="AX32" s="552" t="str">
        <f>IF(RIGHT($A32,1)="1",IF(VLOOKUP(AL32,'1st Shift BFp'!$AH$4:$AR$32,7,FALSE)="","",VLOOKUP(AL32,'1st Shift BFp'!$AH$4:$AR$32,7,FALSE)),IF(VLOOKUP(AL32,'2nd Shift BFp'!$AH$4:$AR$32,7,FALSE)="","",VLOOKUP(AL32,'2nd Shift BFp'!$AH$4:$AR$32,7,FALSE)))</f>
        <v/>
      </c>
      <c r="AY32" s="552" t="str">
        <f>IF(RIGHT($A32,1)="1",IF(VLOOKUP(AL32,'1st Shift BFp'!$AH$4:$AR$32,8,FALSE)="","",VLOOKUP(AL32,'1st Shift BFp'!$AH$4:$AR$32,8,FALSE)),IF(VLOOKUP(AL32,'2nd Shift BFp'!$AH$4:$AR$32,8,FALSE)="","",VLOOKUP(AL32,'2nd Shift BFp'!$AH$4:$AR$32,8,FALSE)))</f>
        <v/>
      </c>
      <c r="AZ32" s="558" t="str">
        <f>IF(RIGHT($A32,1)="1",IF(VLOOKUP(AL32,'1st Shift BFp'!$A$4:$BY$32,42,FALSE)="","",VLOOKUP(AL32,'1st Shift BFp'!$A$4:$BY$32,42,FALSE)),IF(VLOOKUP(AL32,'2nd Shift BFp'!$A$4:$BY$32,42,FALSE)="","",VLOOKUP(AL32,'2nd Shift BFp'!$A$4:$BY$32,42,FALSE)))</f>
        <v/>
      </c>
      <c r="BA32" s="559" t="str">
        <f>IF(RIGHT($A32,1)="1",IF(VLOOKUP(AL32,'1st Shift BFp'!$A$4:$BY$32,44,FALSE)="","",VLOOKUP(AL32,'1st Shift BFp'!$A$4:$BY$32,44,FALSE)),IF(VLOOKUP(AL32,'2nd Shift BFp'!$A$4:$BY$32,44,FALSE)="","",VLOOKUP(AL32,'2nd Shift BFp'!$A$4:$BY$32,44,FALSE)))</f>
        <v/>
      </c>
      <c r="BB32" s="420" t="str">
        <f>IF(LEFT($A32,1)="M",VLOOKUP(AL32,MWTh!$DV$6:$GE$31,62,FALSE),VLOOKUP(AL32,TF!$DV$6:$GE$34,62,FALSE))</f>
        <v/>
      </c>
      <c r="BC32" s="418"/>
      <c r="BD32" s="155" t="str">
        <f t="shared" si="8"/>
        <v>100B-L3</v>
      </c>
      <c r="BE32" s="59" t="str">
        <f t="shared" si="9"/>
        <v>NAMSP-00343</v>
      </c>
      <c r="BF32" s="59" t="str">
        <f t="shared" si="10"/>
        <v>MDS-570</v>
      </c>
      <c r="BG32" s="59" t="str">
        <f t="shared" si="11"/>
        <v>7% - 9%</v>
      </c>
      <c r="BH32" s="151" t="e">
        <f>VLOOKUP(BD32,MWTh!$GF$6:$IO$31,12,FALSE)</f>
        <v>#N/A</v>
      </c>
      <c r="BI32" s="151" t="str">
        <f>VLOOKUP(BD32,TF!$GF$6:$IO$34,24,FALSE)</f>
        <v/>
      </c>
      <c r="BJ32" s="151" t="e">
        <f>VLOOKUP(BD32,MWTh!$GF$6:$IO$31,36,FALSE)</f>
        <v>#N/A</v>
      </c>
      <c r="BK32" s="151" t="e">
        <f>VLOOKUP(BD32,MWTh!$GF$6:$IO$31,48,FALSE)</f>
        <v>#N/A</v>
      </c>
      <c r="BL32" s="151" t="str">
        <f>VLOOKUP(BD32,TF!$GF$6:$IO$34,60,FALSE)</f>
        <v/>
      </c>
      <c r="BM32" s="151"/>
      <c r="BN32" s="157"/>
      <c r="BO32" s="135">
        <f>IF(LEFT($A32,1)="M",VLOOKUP(BD32,MWTh!$GF$6:$IO$31,61,FALSE),VLOOKUP(BD32,TF!$GF$6:$IO$34,61,FALSE))</f>
        <v>0</v>
      </c>
      <c r="BP32" s="552" t="str">
        <f>IF(RIGHT($A32,1)="1",IF(VLOOKUP(BD32,'1st Shift BFp'!$AW$4:$BG$32,7,FALSE)="","",VLOOKUP(BD32,'1st Shift BFp'!$AW$4:$BG$32,7,FALSE)),IF(VLOOKUP(BD32,'2nd Shift BFp'!$AW$4:$BG$32,7,FALSE)="","",VLOOKUP(BD32,'2nd Shift BFp'!$AW$4:$BG$32,7,FALSE)))</f>
        <v>SKIP</v>
      </c>
      <c r="BQ32" s="552" t="str">
        <f>IF(RIGHT($A32,1)="1",IF(VLOOKUP(BD32,'1st Shift BFp'!$AW$4:$BG$32,8,FALSE)="","",VLOOKUP(BD32,'1st Shift BFp'!$AW$4:$BG$32,8,FALSE)),IF(VLOOKUP(BD32,'2nd Shift BFp'!$AW$4:$BG$32,8,FALSE)="","",VLOOKUP(BD32,'2nd Shift BFp'!$AW$4:$BG$32,8,FALSE)))</f>
        <v>SKIP</v>
      </c>
      <c r="BR32" s="558" t="str">
        <f>IF(RIGHT($A32,1)="1",IF(VLOOKUP(BD32,'1st Shift BFp'!$A$4:$BY$32,57,FALSE)="","",VLOOKUP(BD32,'1st Shift BFp'!$A$4:$BY$32,57,FALSE)),IF(VLOOKUP(BD32,'2nd Shift BFp'!$A$4:$BY$32,57,FALSE)="","",VLOOKUP(BD32,'2nd Shift BFp'!$A$4:$BY$32,57,FALSE)))</f>
        <v/>
      </c>
      <c r="BS32" s="559" t="str">
        <f>IF(RIGHT($A32,1)="1",IF(VLOOKUP(BD32,'1st Shift BFp'!$A$4:$BY$32,59,FALSE)="","",VLOOKUP(BD32,'1st Shift BFp'!$A$4:$BY$32,59,FALSE)),IF(VLOOKUP(BD32,'2nd Shift BFp'!$A$4:$BY$32,59,FALSE)="","",VLOOKUP(BD32,'2nd Shift BFp'!$A$4:$BY$32,59,FALSE)))</f>
        <v/>
      </c>
      <c r="BT32" s="60" t="str">
        <f>IF(LEFT($A32,1)="M",VLOOKUP(BD32,MWTh!$GF$6:$IO$31,62,FALSE),VLOOKUP(BD32,TF!$GF$6:$IO$34,62,FALSE))</f>
        <v/>
      </c>
      <c r="BU32" s="462"/>
      <c r="BV32" s="415" t="str">
        <f t="shared" si="12"/>
        <v>100B-L3</v>
      </c>
      <c r="BW32" s="59" t="str">
        <f t="shared" si="13"/>
        <v>NAMSP-00343</v>
      </c>
      <c r="BX32" s="59" t="str">
        <f t="shared" si="14"/>
        <v>MDS-570</v>
      </c>
      <c r="BY32" s="59" t="str">
        <f t="shared" si="15"/>
        <v>7% - 9%</v>
      </c>
      <c r="BZ32" s="151" t="e">
        <f>VLOOKUP(BV32,MWTh!$IP$6:$KY$31,12,FALSE)</f>
        <v>#N/A</v>
      </c>
      <c r="CA32" s="151" t="str">
        <f>VLOOKUP(BV32,TF!$IP$6:$KY$34,24,FALSE)</f>
        <v/>
      </c>
      <c r="CB32" s="151" t="e">
        <f>VLOOKUP(BV32,MWTh!$IP$6:$KY$31,36,FALSE)</f>
        <v>#N/A</v>
      </c>
      <c r="CC32" s="151" t="e">
        <f>VLOOKUP(BV32,MWTh!$IP$6:$KY$31,48,FALSE)</f>
        <v>#N/A</v>
      </c>
      <c r="CD32" s="151" t="str">
        <f>VLOOKUP(BV32,TF!$IP$6:$KY$34,60,FALSE)</f>
        <v/>
      </c>
      <c r="CE32" s="151"/>
      <c r="CF32" s="157"/>
      <c r="CG32" s="135">
        <f>IF(LEFT($A32,1)="M",VLOOKUP(BV32,MWTh!$IP$6:$KY$31,61,FALSE),VLOOKUP(BV32,TF!$IP$6:$KY$34,61,FALSE))</f>
        <v>0</v>
      </c>
      <c r="CH32" s="552" t="str">
        <f>IF(RIGHT($A32,1)="1",IF(VLOOKUP(BV32,'1st Shift BFp'!$BL$4:$BV$32,7,FALSE)="","",VLOOKUP(BV32,'1st Shift BFp'!$BL$4:$BV$32,7,FALSE)),IF(VLOOKUP(BV32,'2nd Shift BFp'!$BL$4:$BV$32,7,FALSE)="","",VLOOKUP(BV32,'2nd Shift BFp'!$BL$4:$BV$32,7,FALSE)))</f>
        <v/>
      </c>
      <c r="CI32" s="552" t="str">
        <f>IF(RIGHT($A32,1)="1",IF(VLOOKUP(BV32,'1st Shift BFp'!$BL$4:$BV$32,8,FALSE)="","",VLOOKUP(BV32,'1st Shift BFp'!$BL$4:$BV$32,8,FALSE)),IF(VLOOKUP(BV32,'2nd Shift BFp'!$BL$4:$BV$32,8,FALSE)="","",VLOOKUP(BV32,'2nd Shift BFp'!$BL$4:$BV$32,8,FALSE)))</f>
        <v/>
      </c>
      <c r="CJ32" s="558" t="str">
        <f>IF(RIGHT($A32,1)="1",IF(VLOOKUP(BV32,'1st Shift BFp'!$A$4:$BY$32,72,FALSE)="","",VLOOKUP(BV32,'1st Shift BFp'!$A$4:$BY$32,72,FALSE)),IF(VLOOKUP(BV32,'2nd Shift BFp'!$A$4:$BY$32,72,FALSE)="","",VLOOKUP(BV32,'2nd Shift BFp'!$A$4:$BY$32,72,FALSE)))</f>
        <v/>
      </c>
      <c r="CK32" s="559" t="str">
        <f>IF(RIGHT($A32,1)="1",IF(VLOOKUP(BV32,'1st Shift BFp'!$A$4:$BY$32,74,FALSE)="","",VLOOKUP(BV32,'1st Shift BFp'!$A$4:$BY$32,74,FALSE)),IF(VLOOKUP(BV32,'2nd Shift BFp'!$A$4:$BY$32,74,FALSE)="","",VLOOKUP(BV32,'2nd Shift BFp'!$A$4:$BY$32,74,FALSE)))</f>
        <v/>
      </c>
      <c r="CL32" s="464" t="str">
        <f>IF(LEFT($A32,1)="M",VLOOKUP(BV32,MWTh!$IP$6:$KY$31,62,FALSE),VLOOKUP(BV32,TF!$IP$6:$KY$34,62,FALSE))</f>
        <v/>
      </c>
      <c r="CM32" s="418"/>
      <c r="CO32" s="135">
        <f t="shared" si="16"/>
        <v>0</v>
      </c>
    </row>
    <row r="33" spans="1:93">
      <c r="A33" s="1174" t="str">
        <f>VLOOKUP($B33,'OP Info'!$C$4:$Q$62,15,FALSE)</f>
        <v>MWTH-1</v>
      </c>
      <c r="B33" s="415" t="s">
        <v>83</v>
      </c>
      <c r="C33" s="1174" t="str">
        <f>VLOOKUP($B33,'OP Info'!$C$4:$Q$62,2,FALSE)</f>
        <v>TAMCE-00012</v>
      </c>
      <c r="D33" s="1174" t="str">
        <f>VLOOKUP($B33,'OP Info'!$C$4:$Q$62,4,FALSE)</f>
        <v>GTS-120</v>
      </c>
      <c r="E33" s="1174" t="str">
        <f>CONCATENATE(VLOOKUP($B33,'OP Info'!$C$4:$Q$62,5,FALSE),"% - ",VLOOKUP($B33,'OP Info'!$C$4:$Q$62,6,FALSE),"%")</f>
        <v>5% - 7%</v>
      </c>
      <c r="F33" s="151" t="str">
        <f>VLOOKUP(B33,MWTh!$B$6:$BK$31,12,FALSE)</f>
        <v/>
      </c>
      <c r="G33" s="151" t="e">
        <f>VLOOKUP(B33,TF!$B$6:$BK$34,24,FALSE)</f>
        <v>#N/A</v>
      </c>
      <c r="H33" s="151" t="str">
        <f>VLOOKUP(B33,MWTh!$B$6:$BK$31,36,FALSE)</f>
        <v/>
      </c>
      <c r="I33" s="151" t="str">
        <f>VLOOKUP(B33,MWTh!$B$6:$BK$31,48,FALSE)</f>
        <v/>
      </c>
      <c r="J33" s="151" t="e">
        <f>VLOOKUP(B33,TF!$B$6:$BK$34,60,FALSE)</f>
        <v>#N/A</v>
      </c>
      <c r="K33" s="151"/>
      <c r="L33" s="149"/>
      <c r="M33" s="135">
        <f>IF(LEFT($A33,1)="M",VLOOKUP(B33,MWTh!$B$6:$BK$31,61,FALSE),VLOOKUP(B33,TF!$B$6:$BK$34,61,FALSE))</f>
        <v>0</v>
      </c>
      <c r="N33" s="552" t="str">
        <f>IF(RIGHT($A33,1)="1",IF(VLOOKUP(B33,'1st Shift BFp'!$D$4:$N$32,7,FALSE)="","",VLOOKUP(B33,'1st Shift BFp'!$D$4:$N$32,7,FALSE)),IF(VLOOKUP(B33,'2nd Shift BFp'!$D$4:$N$32,7,FALSE)="","",VLOOKUP(B33,'2nd Shift BFp'!$D$4:$N$32,7,FALSE)))</f>
        <v>SKIP</v>
      </c>
      <c r="O33" s="552" t="str">
        <f>IF(RIGHT($A33,1)="1",IF(VLOOKUP(B33,'1st Shift BFp'!$D$4:$N$32,8,FALSE)="","",VLOOKUP(B33,'1st Shift BFp'!$D$4:$N$32,8,FALSE)),IF(VLOOKUP(B33,'2nd Shift BFp'!$D$4:$N$32,8,FALSE)="","",VLOOKUP(B33,'2nd Shift BFp'!$D$4:$N$32,8,FALSE)))</f>
        <v>SKIP</v>
      </c>
      <c r="P33" s="558" t="str">
        <f>IF(RIGHT($A33,1)="1",IF(VLOOKUP(B33,'1st Shift BFp'!$A$4:$BY$32,12,FALSE)="","",VLOOKUP(B33,'1st Shift BFp'!$A$4:$BY$32,12,FALSE)),IF(VLOOKUP(B33,'2nd Shift BFp'!$A$4:$BY$32,12,FALSE)="","",VLOOKUP(B33,'2nd Shift BFp'!$A$4:$BY$32,12,FALSE)))</f>
        <v/>
      </c>
      <c r="Q33" s="559" t="str">
        <f>IF(RIGHT($A33,1)="1",IF(VLOOKUP(B33,'1st Shift BFp'!$A$4:$BY$32,14,FALSE)="","",VLOOKUP(B33,'1st Shift BFp'!$A$4:$BY$32,14,FALSE)),IF(VLOOKUP(B33,'2nd Shift BFp'!$A$4:$BY$32,14,FALSE)="","",VLOOKUP(B33,'2nd Shift BFp'!$A$4:$BY$32,14,FALSE)))</f>
        <v/>
      </c>
      <c r="R33" s="420" t="str">
        <f>IF(LEFT($A33,1)="M",VLOOKUP(B33,MWTh!$B$6:$BK$31,62,FALSE),VLOOKUP(B33,TF!$B$6:$BK$34,62,FALSE))</f>
        <v/>
      </c>
      <c r="S33" s="443"/>
      <c r="T33" s="415" t="str">
        <f t="shared" si="0"/>
        <v>10-L4</v>
      </c>
      <c r="U33" s="59" t="str">
        <f t="shared" si="1"/>
        <v>TAMCE-00012</v>
      </c>
      <c r="V33" s="59" t="str">
        <f t="shared" si="2"/>
        <v>GTS-120</v>
      </c>
      <c r="W33" s="59" t="str">
        <f t="shared" si="3"/>
        <v>5% - 7%</v>
      </c>
      <c r="X33" s="151" t="str">
        <f>VLOOKUP(T33,MWTh!$BL$6:$DU$31,12,FALSE)</f>
        <v/>
      </c>
      <c r="Y33" s="151" t="e">
        <f>VLOOKUP(T33,TF!$BL$6:$DU$34,24,FALSE)</f>
        <v>#N/A</v>
      </c>
      <c r="Z33" s="151" t="str">
        <f>VLOOKUP(T33,MWTh!$BL$6:$DU$31,36,FALSE)</f>
        <v/>
      </c>
      <c r="AA33" s="151" t="str">
        <f>VLOOKUP(T33,MWTh!$BL$6:$DU$31,48,FALSE)</f>
        <v/>
      </c>
      <c r="AB33" s="151" t="e">
        <f>VLOOKUP(T33,TF!$BL$6:$DU$34,60,FALSE)</f>
        <v>#N/A</v>
      </c>
      <c r="AC33" s="151"/>
      <c r="AD33" s="149"/>
      <c r="AE33" s="135">
        <f>IF(LEFT($A33,1)="M",VLOOKUP(T33,MWTh!$BL$6:$DU$31,61,FALSE),VLOOKUP(T33,TF!$BL$6:$DU$34,61,FALSE))</f>
        <v>0</v>
      </c>
      <c r="AF33" s="552" t="str">
        <f>IF(RIGHT($A33,1)="1",IF(VLOOKUP(T33,'1st Shift BFp'!$S$4:$AC$32,7,FALSE)="","",VLOOKUP(T33,'1st Shift BFp'!$S$4:$AC$32,7,FALSE)),IF(VLOOKUP(T33,'2nd Shift BFp'!$S$4:$AC$32,7,FALSE)="","",VLOOKUP(T33,'2nd Shift BFp'!$S$4:$AC$32,7,FALSE)))</f>
        <v/>
      </c>
      <c r="AG33" s="552" t="str">
        <f>IF(RIGHT($A33,1)="1",IF(VLOOKUP(T33,'1st Shift BFp'!$S$4:$AC$32,8,FALSE)="","",VLOOKUP(T33,'1st Shift BFp'!$S$4:$AC$32,8,FALSE)),IF(VLOOKUP(T33,'2nd Shift BFp'!$S$4:$AC$32,8,FALSE)="","",VLOOKUP(T33,'2nd Shift BFp'!$S$4:$AC$32,8,FALSE)))</f>
        <v/>
      </c>
      <c r="AH33" s="558" t="str">
        <f>IF(RIGHT($A33,1)="1",IF(VLOOKUP(T33,'1st Shift BFp'!$A$4:$BY$32,27,FALSE)="","",VLOOKUP(T33,'1st Shift BFp'!$A$4:$BY$32,27,FALSE)),IF(VLOOKUP(T33,'2nd Shift BFp'!$A$4:$BY$32,27,FALSE)="","",VLOOKUP(T33,'2nd Shift BFp'!$A$4:$BY$32,27,FALSE)))</f>
        <v/>
      </c>
      <c r="AI33" s="559" t="str">
        <f>IF(RIGHT($A33,1)="1",IF(VLOOKUP(T33,'1st Shift BFp'!$A$4:$BY$32,29,FALSE)="","",VLOOKUP(T33,'1st Shift BFp'!$A$4:$BY$32,29,FALSE)),IF(VLOOKUP(T33,'2nd Shift BFp'!$A$4:$BY$32,29,FALSE)="","",VLOOKUP(T33,'2nd Shift BFp'!$A$4:$BY$32,29,FALSE)))</f>
        <v/>
      </c>
      <c r="AJ33" s="420" t="str">
        <f>IF(LEFT($A33,1)="M",VLOOKUP(T33,MWTh!$BL$6:$DU$31,62,FALSE),VLOOKUP(T33,TF!$BL$6:$DU$34,62,FALSE))</f>
        <v/>
      </c>
      <c r="AK33" s="443"/>
      <c r="AL33" s="415" t="str">
        <f t="shared" si="4"/>
        <v>10-L4</v>
      </c>
      <c r="AM33" s="59" t="str">
        <f t="shared" si="5"/>
        <v>TAMCE-00012</v>
      </c>
      <c r="AN33" s="59" t="str">
        <f t="shared" si="6"/>
        <v>GTS-120</v>
      </c>
      <c r="AO33" s="59" t="str">
        <f t="shared" si="7"/>
        <v>5% - 7%</v>
      </c>
      <c r="AP33" s="151" t="str">
        <f>VLOOKUP(AL33,MWTh!$DV$6:$GE$31,12,FALSE)</f>
        <v/>
      </c>
      <c r="AQ33" s="151" t="e">
        <f>VLOOKUP(AL33,TF!$DV$6:$GE$34,24,FALSE)</f>
        <v>#N/A</v>
      </c>
      <c r="AR33" s="151" t="str">
        <f>VLOOKUP(AL33,MWTh!$DV$6:$GE$31,36,FALSE)</f>
        <v/>
      </c>
      <c r="AS33" s="151" t="str">
        <f>VLOOKUP(AL33,MWTh!$DV$6:$GE$31,48,FALSE)</f>
        <v/>
      </c>
      <c r="AT33" s="151" t="e">
        <f>VLOOKUP(AL33,TF!$DV$6:$GE$34,60,FALSE)</f>
        <v>#N/A</v>
      </c>
      <c r="AU33" s="151"/>
      <c r="AV33" s="157"/>
      <c r="AW33" s="135">
        <f>IF(LEFT($A33,1)="M",VLOOKUP(AL33,MWTh!$DV$6:$GE$31,61,FALSE),VLOOKUP(AL33,TF!$DV$6:$GE$34,61,FALSE))</f>
        <v>0</v>
      </c>
      <c r="AX33" s="552" t="str">
        <f>IF(RIGHT($A33,1)="1",IF(VLOOKUP(AL33,'1st Shift BFp'!$AH$4:$AR$32,7,FALSE)="","",VLOOKUP(AL33,'1st Shift BFp'!$AH$4:$AR$32,7,FALSE)),IF(VLOOKUP(AL33,'2nd Shift BFp'!$AH$4:$AR$32,7,FALSE)="","",VLOOKUP(AL33,'2nd Shift BFp'!$AH$4:$AR$32,7,FALSE)))</f>
        <v>SKIP</v>
      </c>
      <c r="AY33" s="552" t="str">
        <f>IF(RIGHT($A33,1)="1",IF(VLOOKUP(AL33,'1st Shift BFp'!$AH$4:$AR$32,8,FALSE)="","",VLOOKUP(AL33,'1st Shift BFp'!$AH$4:$AR$32,8,FALSE)),IF(VLOOKUP(AL33,'2nd Shift BFp'!$AH$4:$AR$32,8,FALSE)="","",VLOOKUP(AL33,'2nd Shift BFp'!$AH$4:$AR$32,8,FALSE)))</f>
        <v>SKIP</v>
      </c>
      <c r="AZ33" s="558" t="str">
        <f>IF(RIGHT($A33,1)="1",IF(VLOOKUP(AL33,'1st Shift BFp'!$A$4:$BY$32,42,FALSE)="","",VLOOKUP(AL33,'1st Shift BFp'!$A$4:$BY$32,42,FALSE)),IF(VLOOKUP(AL33,'2nd Shift BFp'!$A$4:$BY$32,42,FALSE)="","",VLOOKUP(AL33,'2nd Shift BFp'!$A$4:$BY$32,42,FALSE)))</f>
        <v/>
      </c>
      <c r="BA33" s="559" t="str">
        <f>IF(RIGHT($A33,1)="1",IF(VLOOKUP(AL33,'1st Shift BFp'!$A$4:$BY$32,44,FALSE)="","",VLOOKUP(AL33,'1st Shift BFp'!$A$4:$BY$32,44,FALSE)),IF(VLOOKUP(AL33,'2nd Shift BFp'!$A$4:$BY$32,44,FALSE)="","",VLOOKUP(AL33,'2nd Shift BFp'!$A$4:$BY$32,44,FALSE)))</f>
        <v/>
      </c>
      <c r="BB33" s="420" t="str">
        <f>IF(LEFT($A33,1)="M",VLOOKUP(AL33,MWTh!$DV$6:$GE$31,62,FALSE),VLOOKUP(AL33,TF!$DV$6:$GE$34,62,FALSE))</f>
        <v/>
      </c>
      <c r="BC33" s="418"/>
      <c r="BD33" s="155" t="str">
        <f t="shared" si="8"/>
        <v>10-L4</v>
      </c>
      <c r="BE33" s="59" t="str">
        <f t="shared" si="9"/>
        <v>TAMCE-00012</v>
      </c>
      <c r="BF33" s="59" t="str">
        <f t="shared" si="10"/>
        <v>GTS-120</v>
      </c>
      <c r="BG33" s="59" t="str">
        <f t="shared" si="11"/>
        <v>5% - 7%</v>
      </c>
      <c r="BH33" s="151" t="str">
        <f>VLOOKUP(BD33,MWTh!$GF$6:$IO$31,12,FALSE)</f>
        <v/>
      </c>
      <c r="BI33" s="151" t="e">
        <f>VLOOKUP(BD33,TF!$GF$6:$IO$34,24,FALSE)</f>
        <v>#N/A</v>
      </c>
      <c r="BJ33" s="151" t="str">
        <f>VLOOKUP(BD33,MWTh!$GF$6:$IO$31,36,FALSE)</f>
        <v/>
      </c>
      <c r="BK33" s="151" t="str">
        <f>VLOOKUP(BD33,MWTh!$GF$6:$IO$31,48,FALSE)</f>
        <v/>
      </c>
      <c r="BL33" s="151" t="e">
        <f>VLOOKUP(BD33,TF!$GF$6:$IO$34,60,FALSE)</f>
        <v>#N/A</v>
      </c>
      <c r="BM33" s="151"/>
      <c r="BN33" s="157"/>
      <c r="BO33" s="135">
        <f>IF(LEFT($A33,1)="M",VLOOKUP(BD33,MWTh!$GF$6:$IO$31,61,FALSE),VLOOKUP(BD33,TF!$GF$6:$IO$34,61,FALSE))</f>
        <v>0</v>
      </c>
      <c r="BP33" s="552" t="str">
        <f>IF(RIGHT($A33,1)="1",IF(VLOOKUP(BD33,'1st Shift BFp'!$AW$4:$BG$32,7,FALSE)="","",VLOOKUP(BD33,'1st Shift BFp'!$AW$4:$BG$32,7,FALSE)),IF(VLOOKUP(BD33,'2nd Shift BFp'!$AW$4:$BG$32,7,FALSE)="","",VLOOKUP(BD33,'2nd Shift BFp'!$AW$4:$BG$32,7,FALSE)))</f>
        <v/>
      </c>
      <c r="BQ33" s="552" t="str">
        <f>IF(RIGHT($A33,1)="1",IF(VLOOKUP(BD33,'1st Shift BFp'!$AW$4:$BG$32,8,FALSE)="","",VLOOKUP(BD33,'1st Shift BFp'!$AW$4:$BG$32,8,FALSE)),IF(VLOOKUP(BD33,'2nd Shift BFp'!$AW$4:$BG$32,8,FALSE)="","",VLOOKUP(BD33,'2nd Shift BFp'!$AW$4:$BG$32,8,FALSE)))</f>
        <v/>
      </c>
      <c r="BR33" s="558" t="str">
        <f>IF(RIGHT($A33,1)="1",IF(VLOOKUP(BD33,'1st Shift BFp'!$A$4:$BY$32,57,FALSE)="","",VLOOKUP(BD33,'1st Shift BFp'!$A$4:$BY$32,57,FALSE)),IF(VLOOKUP(BD33,'2nd Shift BFp'!$A$4:$BY$32,57,FALSE)="","",VLOOKUP(BD33,'2nd Shift BFp'!$A$4:$BY$32,57,FALSE)))</f>
        <v/>
      </c>
      <c r="BS33" s="559" t="str">
        <f>IF(RIGHT($A33,1)="1",IF(VLOOKUP(BD33,'1st Shift BFp'!$A$4:$BY$32,59,FALSE)="","",VLOOKUP(BD33,'1st Shift BFp'!$A$4:$BY$32,59,FALSE)),IF(VLOOKUP(BD33,'2nd Shift BFp'!$A$4:$BY$32,59,FALSE)="","",VLOOKUP(BD33,'2nd Shift BFp'!$A$4:$BY$32,59,FALSE)))</f>
        <v/>
      </c>
      <c r="BT33" s="60" t="str">
        <f>IF(LEFT($A33,1)="M",VLOOKUP(BD33,MWTh!$GF$6:$IO$31,62,FALSE),VLOOKUP(BD33,TF!$GF$6:$IO$34,62,FALSE))</f>
        <v/>
      </c>
      <c r="BU33" s="462"/>
      <c r="BV33" s="415" t="str">
        <f t="shared" si="12"/>
        <v>10-L4</v>
      </c>
      <c r="BW33" s="59" t="str">
        <f t="shared" si="13"/>
        <v>TAMCE-00012</v>
      </c>
      <c r="BX33" s="59" t="str">
        <f t="shared" si="14"/>
        <v>GTS-120</v>
      </c>
      <c r="BY33" s="59" t="str">
        <f t="shared" si="15"/>
        <v>5% - 7%</v>
      </c>
      <c r="BZ33" s="151" t="str">
        <f>VLOOKUP(BV33,MWTh!$IP$6:$KY$31,12,FALSE)</f>
        <v/>
      </c>
      <c r="CA33" s="151" t="e">
        <f>VLOOKUP(BV33,TF!$IP$6:$KY$34,24,FALSE)</f>
        <v>#N/A</v>
      </c>
      <c r="CB33" s="151" t="str">
        <f>VLOOKUP(BV33,MWTh!$IP$6:$KY$31,36,FALSE)</f>
        <v/>
      </c>
      <c r="CC33" s="151" t="str">
        <f>VLOOKUP(BV33,MWTh!$IP$6:$KY$31,48,FALSE)</f>
        <v/>
      </c>
      <c r="CD33" s="151" t="e">
        <f>VLOOKUP(BV33,TF!$IP$6:$KY$34,60,FALSE)</f>
        <v>#N/A</v>
      </c>
      <c r="CE33" s="151"/>
      <c r="CF33" s="157"/>
      <c r="CG33" s="135">
        <f>IF(LEFT($A33,1)="M",VLOOKUP(BV33,MWTh!$IP$6:$KY$31,61,FALSE),VLOOKUP(BV33,TF!$IP$6:$KY$34,61,FALSE))</f>
        <v>0</v>
      </c>
      <c r="CH33" s="552" t="str">
        <f>IF(RIGHT($A33,1)="1",IF(VLOOKUP(BV33,'1st Shift BFp'!$BL$4:$BV$32,7,FALSE)="","",VLOOKUP(BV33,'1st Shift BFp'!$BL$4:$BV$32,7,FALSE)),IF(VLOOKUP(BV33,'2nd Shift BFp'!$BL$4:$BV$32,7,FALSE)="","",VLOOKUP(BV33,'2nd Shift BFp'!$BL$4:$BV$32,7,FALSE)))</f>
        <v>SKIP</v>
      </c>
      <c r="CI33" s="552" t="str">
        <f>IF(RIGHT($A33,1)="1",IF(VLOOKUP(BV33,'1st Shift BFp'!$BL$4:$BV$32,8,FALSE)="","",VLOOKUP(BV33,'1st Shift BFp'!$BL$4:$BV$32,8,FALSE)),IF(VLOOKUP(BV33,'2nd Shift BFp'!$BL$4:$BV$32,8,FALSE)="","",VLOOKUP(BV33,'2nd Shift BFp'!$BL$4:$BV$32,8,FALSE)))</f>
        <v>SKIP</v>
      </c>
      <c r="CJ33" s="558" t="str">
        <f>IF(RIGHT($A33,1)="1",IF(VLOOKUP(BV33,'1st Shift BFp'!$A$4:$BY$32,72,FALSE)="","",VLOOKUP(BV33,'1st Shift BFp'!$A$4:$BY$32,72,FALSE)),IF(VLOOKUP(BV33,'2nd Shift BFp'!$A$4:$BY$32,72,FALSE)="","",VLOOKUP(BV33,'2nd Shift BFp'!$A$4:$BY$32,72,FALSE)))</f>
        <v/>
      </c>
      <c r="CK33" s="559" t="str">
        <f>IF(RIGHT($A33,1)="1",IF(VLOOKUP(BV33,'1st Shift BFp'!$A$4:$BY$32,74,FALSE)="","",VLOOKUP(BV33,'1st Shift BFp'!$A$4:$BY$32,74,FALSE)),IF(VLOOKUP(BV33,'2nd Shift BFp'!$A$4:$BY$32,74,FALSE)="","",VLOOKUP(BV33,'2nd Shift BFp'!$A$4:$BY$32,74,FALSE)))</f>
        <v/>
      </c>
      <c r="CL33" s="464" t="str">
        <f>IF(LEFT($A33,1)="M",VLOOKUP(BV33,MWTh!$IP$6:$KY$31,62,FALSE),VLOOKUP(BV33,TF!$IP$6:$KY$34,62,FALSE))</f>
        <v/>
      </c>
      <c r="CM33" s="418"/>
      <c r="CO33" s="135">
        <f t="shared" si="16"/>
        <v>0</v>
      </c>
    </row>
    <row r="34" spans="1:93">
      <c r="A34" s="1174" t="str">
        <f>VLOOKUP($B34,'OP Info'!$C$4:$Q$62,15,FALSE)</f>
        <v>MWTH-1</v>
      </c>
      <c r="B34" s="415" t="s">
        <v>86</v>
      </c>
      <c r="C34" s="1174" t="str">
        <f>VLOOKUP($B34,'OP Info'!$C$4:$Q$62,2,FALSE)</f>
        <v>TAMLA-00054</v>
      </c>
      <c r="D34" s="1174" t="str">
        <f>VLOOKUP($B34,'OP Info'!$C$4:$Q$62,4,FALSE)</f>
        <v>GTS-120</v>
      </c>
      <c r="E34" s="1174" t="str">
        <f>CONCATENATE(VLOOKUP($B34,'OP Info'!$C$4:$Q$62,5,FALSE),"% - ",VLOOKUP($B34,'OP Info'!$C$4:$Q$62,6,FALSE),"%")</f>
        <v>5% - 7%</v>
      </c>
      <c r="F34" s="151" t="str">
        <f>VLOOKUP(B34,MWTh!$B$6:$BK$31,12,FALSE)</f>
        <v/>
      </c>
      <c r="G34" s="151" t="e">
        <f>VLOOKUP(B34,TF!$B$6:$BK$34,24,FALSE)</f>
        <v>#N/A</v>
      </c>
      <c r="H34" s="151" t="str">
        <f>VLOOKUP(B34,MWTh!$B$6:$BK$31,36,FALSE)</f>
        <v/>
      </c>
      <c r="I34" s="151" t="str">
        <f>VLOOKUP(B34,MWTh!$B$6:$BK$31,48,FALSE)</f>
        <v/>
      </c>
      <c r="J34" s="151" t="e">
        <f>VLOOKUP(B34,TF!$B$6:$BK$34,60,FALSE)</f>
        <v>#N/A</v>
      </c>
      <c r="K34" s="151"/>
      <c r="L34" s="149"/>
      <c r="M34" s="135">
        <f>IF(LEFT($A34,1)="M",VLOOKUP(B34,MWTh!$B$6:$BK$31,61,FALSE),VLOOKUP(B34,TF!$B$6:$BK$34,61,FALSE))</f>
        <v>0</v>
      </c>
      <c r="N34" s="552" t="str">
        <f>IF(RIGHT($A34,1)="1",IF(VLOOKUP(B34,'1st Shift BFp'!$D$4:$N$32,7,FALSE)="","",VLOOKUP(B34,'1st Shift BFp'!$D$4:$N$32,7,FALSE)),IF(VLOOKUP(B34,'2nd Shift BFp'!$D$4:$N$32,7,FALSE)="","",VLOOKUP(B34,'2nd Shift BFp'!$D$4:$N$32,7,FALSE)))</f>
        <v>SKIP</v>
      </c>
      <c r="O34" s="552" t="str">
        <f>IF(RIGHT($A34,1)="1",IF(VLOOKUP(B34,'1st Shift BFp'!$D$4:$N$32,8,FALSE)="","",VLOOKUP(B34,'1st Shift BFp'!$D$4:$N$32,8,FALSE)),IF(VLOOKUP(B34,'2nd Shift BFp'!$D$4:$N$32,8,FALSE)="","",VLOOKUP(B34,'2nd Shift BFp'!$D$4:$N$32,8,FALSE)))</f>
        <v>SKIP</v>
      </c>
      <c r="P34" s="558" t="str">
        <f>IF(RIGHT($A34,1)="1",IF(VLOOKUP(B34,'1st Shift BFp'!$A$4:$BY$32,12,FALSE)="","",VLOOKUP(B34,'1st Shift BFp'!$A$4:$BY$32,12,FALSE)),IF(VLOOKUP(B34,'2nd Shift BFp'!$A$4:$BY$32,12,FALSE)="","",VLOOKUP(B34,'2nd Shift BFp'!$A$4:$BY$32,12,FALSE)))</f>
        <v/>
      </c>
      <c r="Q34" s="559" t="str">
        <f>IF(RIGHT($A34,1)="1",IF(VLOOKUP(B34,'1st Shift BFp'!$A$4:$BY$32,14,FALSE)="","",VLOOKUP(B34,'1st Shift BFp'!$A$4:$BY$32,14,FALSE)),IF(VLOOKUP(B34,'2nd Shift BFp'!$A$4:$BY$32,14,FALSE)="","",VLOOKUP(B34,'2nd Shift BFp'!$A$4:$BY$32,14,FALSE)))</f>
        <v/>
      </c>
      <c r="R34" s="420" t="str">
        <f>IF(LEFT($A34,1)="M",VLOOKUP(B34,MWTh!$B$6:$BK$31,62,FALSE),VLOOKUP(B34,TF!$B$6:$BK$34,62,FALSE))</f>
        <v/>
      </c>
      <c r="S34" s="443"/>
      <c r="T34" s="415" t="str">
        <f t="shared" si="0"/>
        <v>20-L4</v>
      </c>
      <c r="U34" s="59" t="str">
        <f t="shared" si="1"/>
        <v>TAMLA-00054</v>
      </c>
      <c r="V34" s="59" t="str">
        <f t="shared" si="2"/>
        <v>GTS-120</v>
      </c>
      <c r="W34" s="59" t="str">
        <f t="shared" si="3"/>
        <v>5% - 7%</v>
      </c>
      <c r="X34" s="151" t="str">
        <f>VLOOKUP(T34,MWTh!$BL$6:$DU$31,12,FALSE)</f>
        <v/>
      </c>
      <c r="Y34" s="151" t="e">
        <f>VLOOKUP(T34,TF!$BL$6:$DU$34,24,FALSE)</f>
        <v>#N/A</v>
      </c>
      <c r="Z34" s="151" t="str">
        <f>VLOOKUP(T34,MWTh!$BL$6:$DU$31,36,FALSE)</f>
        <v/>
      </c>
      <c r="AA34" s="151" t="str">
        <f>VLOOKUP(T34,MWTh!$BL$6:$DU$31,48,FALSE)</f>
        <v/>
      </c>
      <c r="AB34" s="151" t="e">
        <f>VLOOKUP(T34,TF!$BL$6:$DU$34,60,FALSE)</f>
        <v>#N/A</v>
      </c>
      <c r="AC34" s="151"/>
      <c r="AD34" s="149"/>
      <c r="AE34" s="135">
        <f>IF(LEFT($A34,1)="M",VLOOKUP(T34,MWTh!$BL$6:$DU$31,61,FALSE),VLOOKUP(T34,TF!$BL$6:$DU$34,61,FALSE))</f>
        <v>0</v>
      </c>
      <c r="AF34" s="552" t="str">
        <f>IF(RIGHT($A34,1)="1",IF(VLOOKUP(T34,'1st Shift BFp'!$S$4:$AC$32,7,FALSE)="","",VLOOKUP(T34,'1st Shift BFp'!$S$4:$AC$32,7,FALSE)),IF(VLOOKUP(T34,'2nd Shift BFp'!$S$4:$AC$32,7,FALSE)="","",VLOOKUP(T34,'2nd Shift BFp'!$S$4:$AC$32,7,FALSE)))</f>
        <v/>
      </c>
      <c r="AG34" s="552" t="str">
        <f>IF(RIGHT($A34,1)="1",IF(VLOOKUP(T34,'1st Shift BFp'!$S$4:$AC$32,8,FALSE)="","",VLOOKUP(T34,'1st Shift BFp'!$S$4:$AC$32,8,FALSE)),IF(VLOOKUP(T34,'2nd Shift BFp'!$S$4:$AC$32,8,FALSE)="","",VLOOKUP(T34,'2nd Shift BFp'!$S$4:$AC$32,8,FALSE)))</f>
        <v/>
      </c>
      <c r="AH34" s="558" t="str">
        <f>IF(RIGHT($A34,1)="1",IF(VLOOKUP(T34,'1st Shift BFp'!$A$4:$BY$32,27,FALSE)="","",VLOOKUP(T34,'1st Shift BFp'!$A$4:$BY$32,27,FALSE)),IF(VLOOKUP(T34,'2nd Shift BFp'!$A$4:$BY$32,27,FALSE)="","",VLOOKUP(T34,'2nd Shift BFp'!$A$4:$BY$32,27,FALSE)))</f>
        <v/>
      </c>
      <c r="AI34" s="559" t="str">
        <f>IF(RIGHT($A34,1)="1",IF(VLOOKUP(T34,'1st Shift BFp'!$A$4:$BY$32,29,FALSE)="","",VLOOKUP(T34,'1st Shift BFp'!$A$4:$BY$32,29,FALSE)),IF(VLOOKUP(T34,'2nd Shift BFp'!$A$4:$BY$32,29,FALSE)="","",VLOOKUP(T34,'2nd Shift BFp'!$A$4:$BY$32,29,FALSE)))</f>
        <v/>
      </c>
      <c r="AJ34" s="420" t="str">
        <f>IF(LEFT($A34,1)="M",VLOOKUP(T34,MWTh!$BL$6:$DU$31,62,FALSE),VLOOKUP(T34,TF!$BL$6:$DU$34,62,FALSE))</f>
        <v/>
      </c>
      <c r="AK34" s="443"/>
      <c r="AL34" s="415" t="str">
        <f t="shared" si="4"/>
        <v>20-L4</v>
      </c>
      <c r="AM34" s="59" t="str">
        <f t="shared" si="5"/>
        <v>TAMLA-00054</v>
      </c>
      <c r="AN34" s="59" t="str">
        <f t="shared" si="6"/>
        <v>GTS-120</v>
      </c>
      <c r="AO34" s="59" t="str">
        <f t="shared" si="7"/>
        <v>5% - 7%</v>
      </c>
      <c r="AP34" s="151" t="str">
        <f>VLOOKUP(AL34,MWTh!$DV$6:$GE$31,12,FALSE)</f>
        <v/>
      </c>
      <c r="AQ34" s="151" t="e">
        <f>VLOOKUP(AL34,TF!$DV$6:$GE$34,24,FALSE)</f>
        <v>#N/A</v>
      </c>
      <c r="AR34" s="151" t="str">
        <f>VLOOKUP(AL34,MWTh!$DV$6:$GE$31,36,FALSE)</f>
        <v/>
      </c>
      <c r="AS34" s="151" t="str">
        <f>VLOOKUP(AL34,MWTh!$DV$6:$GE$31,48,FALSE)</f>
        <v/>
      </c>
      <c r="AT34" s="151" t="e">
        <f>VLOOKUP(AL34,TF!$DV$6:$GE$34,60,FALSE)</f>
        <v>#N/A</v>
      </c>
      <c r="AU34" s="151"/>
      <c r="AV34" s="157"/>
      <c r="AW34" s="135">
        <f>IF(LEFT($A34,1)="M",VLOOKUP(AL34,MWTh!$DV$6:$GE$31,61,FALSE),VLOOKUP(AL34,TF!$DV$6:$GE$34,61,FALSE))</f>
        <v>0</v>
      </c>
      <c r="AX34" s="552" t="str">
        <f>IF(RIGHT($A34,1)="1",IF(VLOOKUP(AL34,'1st Shift BFp'!$AH$4:$AR$32,7,FALSE)="","",VLOOKUP(AL34,'1st Shift BFp'!$AH$4:$AR$32,7,FALSE)),IF(VLOOKUP(AL34,'2nd Shift BFp'!$AH$4:$AR$32,7,FALSE)="","",VLOOKUP(AL34,'2nd Shift BFp'!$AH$4:$AR$32,7,FALSE)))</f>
        <v>SKIP</v>
      </c>
      <c r="AY34" s="552" t="str">
        <f>IF(RIGHT($A34,1)="1",IF(VLOOKUP(AL34,'1st Shift BFp'!$AH$4:$AR$32,8,FALSE)="","",VLOOKUP(AL34,'1st Shift BFp'!$AH$4:$AR$32,8,FALSE)),IF(VLOOKUP(AL34,'2nd Shift BFp'!$AH$4:$AR$32,8,FALSE)="","",VLOOKUP(AL34,'2nd Shift BFp'!$AH$4:$AR$32,8,FALSE)))</f>
        <v>SKIP</v>
      </c>
      <c r="AZ34" s="558" t="str">
        <f>IF(RIGHT($A34,1)="1",IF(VLOOKUP(AL34,'1st Shift BFp'!$A$4:$BY$32,42,FALSE)="","",VLOOKUP(AL34,'1st Shift BFp'!$A$4:$BY$32,42,FALSE)),IF(VLOOKUP(AL34,'2nd Shift BFp'!$A$4:$BY$32,42,FALSE)="","",VLOOKUP(AL34,'2nd Shift BFp'!$A$4:$BY$32,42,FALSE)))</f>
        <v/>
      </c>
      <c r="BA34" s="559" t="str">
        <f>IF(RIGHT($A34,1)="1",IF(VLOOKUP(AL34,'1st Shift BFp'!$A$4:$BY$32,44,FALSE)="","",VLOOKUP(AL34,'1st Shift BFp'!$A$4:$BY$32,44,FALSE)),IF(VLOOKUP(AL34,'2nd Shift BFp'!$A$4:$BY$32,44,FALSE)="","",VLOOKUP(AL34,'2nd Shift BFp'!$A$4:$BY$32,44,FALSE)))</f>
        <v/>
      </c>
      <c r="BB34" s="420" t="str">
        <f>IF(LEFT($A34,1)="M",VLOOKUP(AL34,MWTh!$DV$6:$GE$31,62,FALSE),VLOOKUP(AL34,TF!$DV$6:$GE$34,62,FALSE))</f>
        <v/>
      </c>
      <c r="BC34" s="418"/>
      <c r="BD34" s="155" t="str">
        <f t="shared" si="8"/>
        <v>20-L4</v>
      </c>
      <c r="BE34" s="59" t="str">
        <f t="shared" si="9"/>
        <v>TAMLA-00054</v>
      </c>
      <c r="BF34" s="59" t="str">
        <f t="shared" si="10"/>
        <v>GTS-120</v>
      </c>
      <c r="BG34" s="59" t="str">
        <f t="shared" si="11"/>
        <v>5% - 7%</v>
      </c>
      <c r="BH34" s="151" t="str">
        <f>VLOOKUP(BD34,MWTh!$GF$6:$IO$31,12,FALSE)</f>
        <v/>
      </c>
      <c r="BI34" s="151" t="e">
        <f>VLOOKUP(BD34,TF!$GF$6:$IO$34,24,FALSE)</f>
        <v>#N/A</v>
      </c>
      <c r="BJ34" s="151" t="str">
        <f>VLOOKUP(BD34,MWTh!$GF$6:$IO$31,36,FALSE)</f>
        <v/>
      </c>
      <c r="BK34" s="151" t="str">
        <f>VLOOKUP(BD34,MWTh!$GF$6:$IO$31,48,FALSE)</f>
        <v/>
      </c>
      <c r="BL34" s="151" t="e">
        <f>VLOOKUP(BD34,TF!$GF$6:$IO$34,60,FALSE)</f>
        <v>#N/A</v>
      </c>
      <c r="BM34" s="151"/>
      <c r="BN34" s="157"/>
      <c r="BO34" s="135">
        <f>IF(LEFT($A34,1)="M",VLOOKUP(BD34,MWTh!$GF$6:$IO$31,61,FALSE),VLOOKUP(BD34,TF!$GF$6:$IO$34,61,FALSE))</f>
        <v>0</v>
      </c>
      <c r="BP34" s="552" t="str">
        <f>IF(RIGHT($A34,1)="1",IF(VLOOKUP(BD34,'1st Shift BFp'!$AW$4:$BG$32,7,FALSE)="","",VLOOKUP(BD34,'1st Shift BFp'!$AW$4:$BG$32,7,FALSE)),IF(VLOOKUP(BD34,'2nd Shift BFp'!$AW$4:$BG$32,7,FALSE)="","",VLOOKUP(BD34,'2nd Shift BFp'!$AW$4:$BG$32,7,FALSE)))</f>
        <v/>
      </c>
      <c r="BQ34" s="552" t="str">
        <f>IF(RIGHT($A34,1)="1",IF(VLOOKUP(BD34,'1st Shift BFp'!$AW$4:$BG$32,8,FALSE)="","",VLOOKUP(BD34,'1st Shift BFp'!$AW$4:$BG$32,8,FALSE)),IF(VLOOKUP(BD34,'2nd Shift BFp'!$AW$4:$BG$32,8,FALSE)="","",VLOOKUP(BD34,'2nd Shift BFp'!$AW$4:$BG$32,8,FALSE)))</f>
        <v/>
      </c>
      <c r="BR34" s="558" t="str">
        <f>IF(RIGHT($A34,1)="1",IF(VLOOKUP(BD34,'1st Shift BFp'!$A$4:$BY$32,57,FALSE)="","",VLOOKUP(BD34,'1st Shift BFp'!$A$4:$BY$32,57,FALSE)),IF(VLOOKUP(BD34,'2nd Shift BFp'!$A$4:$BY$32,57,FALSE)="","",VLOOKUP(BD34,'2nd Shift BFp'!$A$4:$BY$32,57,FALSE)))</f>
        <v/>
      </c>
      <c r="BS34" s="559" t="str">
        <f>IF(RIGHT($A34,1)="1",IF(VLOOKUP(BD34,'1st Shift BFp'!$A$4:$BY$32,59,FALSE)="","",VLOOKUP(BD34,'1st Shift BFp'!$A$4:$BY$32,59,FALSE)),IF(VLOOKUP(BD34,'2nd Shift BFp'!$A$4:$BY$32,59,FALSE)="","",VLOOKUP(BD34,'2nd Shift BFp'!$A$4:$BY$32,59,FALSE)))</f>
        <v/>
      </c>
      <c r="BT34" s="60" t="str">
        <f>IF(LEFT($A34,1)="M",VLOOKUP(BD34,MWTh!$GF$6:$IO$31,62,FALSE),VLOOKUP(BD34,TF!$GF$6:$IO$34,62,FALSE))</f>
        <v/>
      </c>
      <c r="BU34" s="462"/>
      <c r="BV34" s="415" t="str">
        <f t="shared" si="12"/>
        <v>20-L4</v>
      </c>
      <c r="BW34" s="59" t="str">
        <f t="shared" si="13"/>
        <v>TAMLA-00054</v>
      </c>
      <c r="BX34" s="59" t="str">
        <f t="shared" si="14"/>
        <v>GTS-120</v>
      </c>
      <c r="BY34" s="59" t="str">
        <f t="shared" si="15"/>
        <v>5% - 7%</v>
      </c>
      <c r="BZ34" s="151" t="str">
        <f>VLOOKUP(BV34,MWTh!$IP$6:$KY$31,12,FALSE)</f>
        <v/>
      </c>
      <c r="CA34" s="151" t="e">
        <f>VLOOKUP(BV34,TF!$IP$6:$KY$34,24,FALSE)</f>
        <v>#N/A</v>
      </c>
      <c r="CB34" s="151" t="str">
        <f>VLOOKUP(BV34,MWTh!$IP$6:$KY$31,36,FALSE)</f>
        <v/>
      </c>
      <c r="CC34" s="151" t="str">
        <f>VLOOKUP(BV34,MWTh!$IP$6:$KY$31,48,FALSE)</f>
        <v/>
      </c>
      <c r="CD34" s="151" t="e">
        <f>VLOOKUP(BV34,TF!$IP$6:$KY$34,60,FALSE)</f>
        <v>#N/A</v>
      </c>
      <c r="CE34" s="151"/>
      <c r="CF34" s="157"/>
      <c r="CG34" s="135">
        <f>IF(LEFT($A34,1)="M",VLOOKUP(BV34,MWTh!$IP$6:$KY$31,61,FALSE),VLOOKUP(BV34,TF!$IP$6:$KY$34,61,FALSE))</f>
        <v>0</v>
      </c>
      <c r="CH34" s="552" t="str">
        <f>IF(RIGHT($A34,1)="1",IF(VLOOKUP(BV34,'1st Shift BFp'!$BL$4:$BV$32,7,FALSE)="","",VLOOKUP(BV34,'1st Shift BFp'!$BL$4:$BV$32,7,FALSE)),IF(VLOOKUP(BV34,'2nd Shift BFp'!$BL$4:$BV$32,7,FALSE)="","",VLOOKUP(BV34,'2nd Shift BFp'!$BL$4:$BV$32,7,FALSE)))</f>
        <v>SKIP</v>
      </c>
      <c r="CI34" s="552" t="str">
        <f>IF(RIGHT($A34,1)="1",IF(VLOOKUP(BV34,'1st Shift BFp'!$BL$4:$BV$32,8,FALSE)="","",VLOOKUP(BV34,'1st Shift BFp'!$BL$4:$BV$32,8,FALSE)),IF(VLOOKUP(BV34,'2nd Shift BFp'!$BL$4:$BV$32,8,FALSE)="","",VLOOKUP(BV34,'2nd Shift BFp'!$BL$4:$BV$32,8,FALSE)))</f>
        <v>SKIP</v>
      </c>
      <c r="CJ34" s="558" t="str">
        <f>IF(RIGHT($A34,1)="1",IF(VLOOKUP(BV34,'1st Shift BFp'!$A$4:$BY$32,72,FALSE)="","",VLOOKUP(BV34,'1st Shift BFp'!$A$4:$BY$32,72,FALSE)),IF(VLOOKUP(BV34,'2nd Shift BFp'!$A$4:$BY$32,72,FALSE)="","",VLOOKUP(BV34,'2nd Shift BFp'!$A$4:$BY$32,72,FALSE)))</f>
        <v/>
      </c>
      <c r="CK34" s="559" t="str">
        <f>IF(RIGHT($A34,1)="1",IF(VLOOKUP(BV34,'1st Shift BFp'!$A$4:$BY$32,74,FALSE)="","",VLOOKUP(BV34,'1st Shift BFp'!$A$4:$BY$32,74,FALSE)),IF(VLOOKUP(BV34,'2nd Shift BFp'!$A$4:$BY$32,74,FALSE)="","",VLOOKUP(BV34,'2nd Shift BFp'!$A$4:$BY$32,74,FALSE)))</f>
        <v/>
      </c>
      <c r="CL34" s="464" t="str">
        <f>IF(LEFT($A34,1)="M",VLOOKUP(BV34,MWTh!$IP$6:$KY$31,62,FALSE),VLOOKUP(BV34,TF!$IP$6:$KY$34,62,FALSE))</f>
        <v/>
      </c>
      <c r="CM34" s="418"/>
      <c r="CO34" s="135">
        <f t="shared" si="16"/>
        <v>0</v>
      </c>
    </row>
    <row r="35" spans="1:93">
      <c r="A35" s="1174" t="str">
        <f>VLOOKUP($B35,'OP Info'!$C$4:$Q$62,15,FALSE)</f>
        <v>MWTH-1</v>
      </c>
      <c r="B35" s="415" t="s">
        <v>89</v>
      </c>
      <c r="C35" s="1174" t="str">
        <f>VLOOKUP($B35,'OP Info'!$C$4:$Q$62,2,FALSE)</f>
        <v>TAMLA-00061</v>
      </c>
      <c r="D35" s="1174" t="str">
        <f>VLOOKUP($B35,'OP Info'!$C$4:$Q$62,4,FALSE)</f>
        <v>GTS-120</v>
      </c>
      <c r="E35" s="1174" t="str">
        <f>CONCATENATE(VLOOKUP($B35,'OP Info'!$C$4:$Q$62,5,FALSE),"% - ",VLOOKUP($B35,'OP Info'!$C$4:$Q$62,6,FALSE),"%")</f>
        <v>5% - 7%</v>
      </c>
      <c r="F35" s="151" t="str">
        <f>VLOOKUP(B35,MWTh!$B$6:$BK$31,12,FALSE)</f>
        <v/>
      </c>
      <c r="G35" s="151" t="e">
        <f>VLOOKUP(B35,TF!$B$6:$BK$34,24,FALSE)</f>
        <v>#N/A</v>
      </c>
      <c r="H35" s="151" t="str">
        <f>VLOOKUP(B35,MWTh!$B$6:$BK$31,36,FALSE)</f>
        <v/>
      </c>
      <c r="I35" s="151" t="str">
        <f>VLOOKUP(B35,MWTh!$B$6:$BK$31,48,FALSE)</f>
        <v/>
      </c>
      <c r="J35" s="151" t="e">
        <f>VLOOKUP(B35,TF!$B$6:$BK$34,60,FALSE)</f>
        <v>#N/A</v>
      </c>
      <c r="K35" s="151"/>
      <c r="L35" s="149"/>
      <c r="M35" s="135">
        <f>IF(LEFT($A35,1)="M",VLOOKUP(B35,MWTh!$B$6:$BK$31,61,FALSE),VLOOKUP(B35,TF!$B$6:$BK$34,61,FALSE))</f>
        <v>0</v>
      </c>
      <c r="N35" s="552" t="str">
        <f>IF(RIGHT($A35,1)="1",IF(VLOOKUP(B35,'1st Shift BFp'!$D$4:$N$32,7,FALSE)="","",VLOOKUP(B35,'1st Shift BFp'!$D$4:$N$32,7,FALSE)),IF(VLOOKUP(B35,'2nd Shift BFp'!$D$4:$N$32,7,FALSE)="","",VLOOKUP(B35,'2nd Shift BFp'!$D$4:$N$32,7,FALSE)))</f>
        <v>SKIP</v>
      </c>
      <c r="O35" s="552" t="str">
        <f>IF(RIGHT($A35,1)="1",IF(VLOOKUP(B35,'1st Shift BFp'!$D$4:$N$32,8,FALSE)="","",VLOOKUP(B35,'1st Shift BFp'!$D$4:$N$32,8,FALSE)),IF(VLOOKUP(B35,'2nd Shift BFp'!$D$4:$N$32,8,FALSE)="","",VLOOKUP(B35,'2nd Shift BFp'!$D$4:$N$32,8,FALSE)))</f>
        <v>SKIP</v>
      </c>
      <c r="P35" s="558" t="str">
        <f>IF(RIGHT($A35,1)="1",IF(VLOOKUP(B35,'1st Shift BFp'!$A$4:$BY$32,12,FALSE)="","",VLOOKUP(B35,'1st Shift BFp'!$A$4:$BY$32,12,FALSE)),IF(VLOOKUP(B35,'2nd Shift BFp'!$A$4:$BY$32,12,FALSE)="","",VLOOKUP(B35,'2nd Shift BFp'!$A$4:$BY$32,12,FALSE)))</f>
        <v/>
      </c>
      <c r="Q35" s="559" t="str">
        <f>IF(RIGHT($A35,1)="1",IF(VLOOKUP(B35,'1st Shift BFp'!$A$4:$BY$32,14,FALSE)="","",VLOOKUP(B35,'1st Shift BFp'!$A$4:$BY$32,14,FALSE)),IF(VLOOKUP(B35,'2nd Shift BFp'!$A$4:$BY$32,14,FALSE)="","",VLOOKUP(B35,'2nd Shift BFp'!$A$4:$BY$32,14,FALSE)))</f>
        <v/>
      </c>
      <c r="R35" s="420" t="str">
        <f>IF(LEFT($A35,1)="M",VLOOKUP(B35,MWTh!$B$6:$BK$31,62,FALSE),VLOOKUP(B35,TF!$B$6:$BK$34,62,FALSE))</f>
        <v/>
      </c>
      <c r="S35" s="443"/>
      <c r="T35" s="415" t="str">
        <f t="shared" si="0"/>
        <v>30-L4</v>
      </c>
      <c r="U35" s="59" t="str">
        <f t="shared" si="1"/>
        <v>TAMLA-00061</v>
      </c>
      <c r="V35" s="59" t="str">
        <f t="shared" si="2"/>
        <v>GTS-120</v>
      </c>
      <c r="W35" s="59" t="str">
        <f t="shared" si="3"/>
        <v>5% - 7%</v>
      </c>
      <c r="X35" s="151" t="str">
        <f>VLOOKUP(T35,MWTh!$BL$6:$DU$31,12,FALSE)</f>
        <v/>
      </c>
      <c r="Y35" s="151" t="e">
        <f>VLOOKUP(T35,TF!$BL$6:$DU$34,24,FALSE)</f>
        <v>#N/A</v>
      </c>
      <c r="Z35" s="151" t="str">
        <f>VLOOKUP(T35,MWTh!$BL$6:$DU$31,36,FALSE)</f>
        <v/>
      </c>
      <c r="AA35" s="151" t="str">
        <f>VLOOKUP(T35,MWTh!$BL$6:$DU$31,48,FALSE)</f>
        <v/>
      </c>
      <c r="AB35" s="151" t="e">
        <f>VLOOKUP(T35,TF!$BL$6:$DU$34,60,FALSE)</f>
        <v>#N/A</v>
      </c>
      <c r="AC35" s="151"/>
      <c r="AD35" s="149"/>
      <c r="AE35" s="135">
        <f>IF(LEFT($A35,1)="M",VLOOKUP(T35,MWTh!$BL$6:$DU$31,61,FALSE),VLOOKUP(T35,TF!$BL$6:$DU$34,61,FALSE))</f>
        <v>0</v>
      </c>
      <c r="AF35" s="552" t="str">
        <f>IF(RIGHT($A35,1)="1",IF(VLOOKUP(T35,'1st Shift BFp'!$S$4:$AC$32,7,FALSE)="","",VLOOKUP(T35,'1st Shift BFp'!$S$4:$AC$32,7,FALSE)),IF(VLOOKUP(T35,'2nd Shift BFp'!$S$4:$AC$32,7,FALSE)="","",VLOOKUP(T35,'2nd Shift BFp'!$S$4:$AC$32,7,FALSE)))</f>
        <v/>
      </c>
      <c r="AG35" s="552" t="str">
        <f>IF(RIGHT($A35,1)="1",IF(VLOOKUP(T35,'1st Shift BFp'!$S$4:$AC$32,8,FALSE)="","",VLOOKUP(T35,'1st Shift BFp'!$S$4:$AC$32,8,FALSE)),IF(VLOOKUP(T35,'2nd Shift BFp'!$S$4:$AC$32,8,FALSE)="","",VLOOKUP(T35,'2nd Shift BFp'!$S$4:$AC$32,8,FALSE)))</f>
        <v/>
      </c>
      <c r="AH35" s="558" t="str">
        <f>IF(RIGHT($A35,1)="1",IF(VLOOKUP(T35,'1st Shift BFp'!$A$4:$BY$32,27,FALSE)="","",VLOOKUP(T35,'1st Shift BFp'!$A$4:$BY$32,27,FALSE)),IF(VLOOKUP(T35,'2nd Shift BFp'!$A$4:$BY$32,27,FALSE)="","",VLOOKUP(T35,'2nd Shift BFp'!$A$4:$BY$32,27,FALSE)))</f>
        <v/>
      </c>
      <c r="AI35" s="559" t="str">
        <f>IF(RIGHT($A35,1)="1",IF(VLOOKUP(T35,'1st Shift BFp'!$A$4:$BY$32,29,FALSE)="","",VLOOKUP(T35,'1st Shift BFp'!$A$4:$BY$32,29,FALSE)),IF(VLOOKUP(T35,'2nd Shift BFp'!$A$4:$BY$32,29,FALSE)="","",VLOOKUP(T35,'2nd Shift BFp'!$A$4:$BY$32,29,FALSE)))</f>
        <v/>
      </c>
      <c r="AJ35" s="420" t="str">
        <f>IF(LEFT($A35,1)="M",VLOOKUP(T35,MWTh!$BL$6:$DU$31,62,FALSE),VLOOKUP(T35,TF!$BL$6:$DU$34,62,FALSE))</f>
        <v/>
      </c>
      <c r="AK35" s="443"/>
      <c r="AL35" s="415" t="str">
        <f t="shared" si="4"/>
        <v>30-L4</v>
      </c>
      <c r="AM35" s="59" t="str">
        <f t="shared" si="5"/>
        <v>TAMLA-00061</v>
      </c>
      <c r="AN35" s="59" t="str">
        <f t="shared" si="6"/>
        <v>GTS-120</v>
      </c>
      <c r="AO35" s="59" t="str">
        <f t="shared" si="7"/>
        <v>5% - 7%</v>
      </c>
      <c r="AP35" s="151" t="str">
        <f>VLOOKUP(AL35,MWTh!$DV$6:$GE$31,12,FALSE)</f>
        <v/>
      </c>
      <c r="AQ35" s="151" t="e">
        <f>VLOOKUP(AL35,TF!$DV$6:$GE$34,24,FALSE)</f>
        <v>#N/A</v>
      </c>
      <c r="AR35" s="151" t="str">
        <f>VLOOKUP(AL35,MWTh!$DV$6:$GE$31,36,FALSE)</f>
        <v/>
      </c>
      <c r="AS35" s="151" t="str">
        <f>VLOOKUP(AL35,MWTh!$DV$6:$GE$31,48,FALSE)</f>
        <v/>
      </c>
      <c r="AT35" s="151" t="e">
        <f>VLOOKUP(AL35,TF!$DV$6:$GE$34,60,FALSE)</f>
        <v>#N/A</v>
      </c>
      <c r="AU35" s="151"/>
      <c r="AV35" s="157"/>
      <c r="AW35" s="135">
        <f>IF(LEFT($A35,1)="M",VLOOKUP(AL35,MWTh!$DV$6:$GE$31,61,FALSE),VLOOKUP(AL35,TF!$DV$6:$GE$34,61,FALSE))</f>
        <v>0</v>
      </c>
      <c r="AX35" s="552" t="str">
        <f>IF(RIGHT($A35,1)="1",IF(VLOOKUP(AL35,'1st Shift BFp'!$AH$4:$AR$32,7,FALSE)="","",VLOOKUP(AL35,'1st Shift BFp'!$AH$4:$AR$32,7,FALSE)),IF(VLOOKUP(AL35,'2nd Shift BFp'!$AH$4:$AR$32,7,FALSE)="","",VLOOKUP(AL35,'2nd Shift BFp'!$AH$4:$AR$32,7,FALSE)))</f>
        <v>SKIP</v>
      </c>
      <c r="AY35" s="552" t="str">
        <f>IF(RIGHT($A35,1)="1",IF(VLOOKUP(AL35,'1st Shift BFp'!$AH$4:$AR$32,8,FALSE)="","",VLOOKUP(AL35,'1st Shift BFp'!$AH$4:$AR$32,8,FALSE)),IF(VLOOKUP(AL35,'2nd Shift BFp'!$AH$4:$AR$32,8,FALSE)="","",VLOOKUP(AL35,'2nd Shift BFp'!$AH$4:$AR$32,8,FALSE)))</f>
        <v>SKIP</v>
      </c>
      <c r="AZ35" s="558" t="str">
        <f>IF(RIGHT($A35,1)="1",IF(VLOOKUP(AL35,'1st Shift BFp'!$A$4:$BY$32,42,FALSE)="","",VLOOKUP(AL35,'1st Shift BFp'!$A$4:$BY$32,42,FALSE)),IF(VLOOKUP(AL35,'2nd Shift BFp'!$A$4:$BY$32,42,FALSE)="","",VLOOKUP(AL35,'2nd Shift BFp'!$A$4:$BY$32,42,FALSE)))</f>
        <v/>
      </c>
      <c r="BA35" s="559" t="str">
        <f>IF(RIGHT($A35,1)="1",IF(VLOOKUP(AL35,'1st Shift BFp'!$A$4:$BY$32,44,FALSE)="","",VLOOKUP(AL35,'1st Shift BFp'!$A$4:$BY$32,44,FALSE)),IF(VLOOKUP(AL35,'2nd Shift BFp'!$A$4:$BY$32,44,FALSE)="","",VLOOKUP(AL35,'2nd Shift BFp'!$A$4:$BY$32,44,FALSE)))</f>
        <v/>
      </c>
      <c r="BB35" s="420" t="str">
        <f>IF(LEFT($A35,1)="M",VLOOKUP(AL35,MWTh!$DV$6:$GE$31,62,FALSE),VLOOKUP(AL35,TF!$DV$6:$GE$34,62,FALSE))</f>
        <v/>
      </c>
      <c r="BC35" s="418"/>
      <c r="BD35" s="155" t="str">
        <f t="shared" si="8"/>
        <v>30-L4</v>
      </c>
      <c r="BE35" s="59" t="str">
        <f t="shared" si="9"/>
        <v>TAMLA-00061</v>
      </c>
      <c r="BF35" s="59" t="str">
        <f t="shared" si="10"/>
        <v>GTS-120</v>
      </c>
      <c r="BG35" s="59" t="str">
        <f t="shared" si="11"/>
        <v>5% - 7%</v>
      </c>
      <c r="BH35" s="151" t="str">
        <f>VLOOKUP(BD35,MWTh!$GF$6:$IO$31,12,FALSE)</f>
        <v/>
      </c>
      <c r="BI35" s="151" t="e">
        <f>VLOOKUP(BD35,TF!$GF$6:$IO$34,24,FALSE)</f>
        <v>#N/A</v>
      </c>
      <c r="BJ35" s="151" t="str">
        <f>VLOOKUP(BD35,MWTh!$GF$6:$IO$31,36,FALSE)</f>
        <v/>
      </c>
      <c r="BK35" s="151" t="str">
        <f>VLOOKUP(BD35,MWTh!$GF$6:$IO$31,48,FALSE)</f>
        <v/>
      </c>
      <c r="BL35" s="151" t="e">
        <f>VLOOKUP(BD35,TF!$GF$6:$IO$34,60,FALSE)</f>
        <v>#N/A</v>
      </c>
      <c r="BM35" s="151"/>
      <c r="BN35" s="157"/>
      <c r="BO35" s="135">
        <f>IF(LEFT($A35,1)="M",VLOOKUP(BD35,MWTh!$GF$6:$IO$31,61,FALSE),VLOOKUP(BD35,TF!$GF$6:$IO$34,61,FALSE))</f>
        <v>0</v>
      </c>
      <c r="BP35" s="552" t="str">
        <f>IF(RIGHT($A35,1)="1",IF(VLOOKUP(BD35,'1st Shift BFp'!$AW$4:$BG$32,7,FALSE)="","",VLOOKUP(BD35,'1st Shift BFp'!$AW$4:$BG$32,7,FALSE)),IF(VLOOKUP(BD35,'2nd Shift BFp'!$AW$4:$BG$32,7,FALSE)="","",VLOOKUP(BD35,'2nd Shift BFp'!$AW$4:$BG$32,7,FALSE)))</f>
        <v/>
      </c>
      <c r="BQ35" s="552" t="str">
        <f>IF(RIGHT($A35,1)="1",IF(VLOOKUP(BD35,'1st Shift BFp'!$AW$4:$BG$32,8,FALSE)="","",VLOOKUP(BD35,'1st Shift BFp'!$AW$4:$BG$32,8,FALSE)),IF(VLOOKUP(BD35,'2nd Shift BFp'!$AW$4:$BG$32,8,FALSE)="","",VLOOKUP(BD35,'2nd Shift BFp'!$AW$4:$BG$32,8,FALSE)))</f>
        <v/>
      </c>
      <c r="BR35" s="558" t="str">
        <f>IF(RIGHT($A35,1)="1",IF(VLOOKUP(BD35,'1st Shift BFp'!$A$4:$BY$32,57,FALSE)="","",VLOOKUP(BD35,'1st Shift BFp'!$A$4:$BY$32,57,FALSE)),IF(VLOOKUP(BD35,'2nd Shift BFp'!$A$4:$BY$32,57,FALSE)="","",VLOOKUP(BD35,'2nd Shift BFp'!$A$4:$BY$32,57,FALSE)))</f>
        <v/>
      </c>
      <c r="BS35" s="559" t="str">
        <f>IF(RIGHT($A35,1)="1",IF(VLOOKUP(BD35,'1st Shift BFp'!$A$4:$BY$32,59,FALSE)="","",VLOOKUP(BD35,'1st Shift BFp'!$A$4:$BY$32,59,FALSE)),IF(VLOOKUP(BD35,'2nd Shift BFp'!$A$4:$BY$32,59,FALSE)="","",VLOOKUP(BD35,'2nd Shift BFp'!$A$4:$BY$32,59,FALSE)))</f>
        <v/>
      </c>
      <c r="BT35" s="60" t="str">
        <f>IF(LEFT($A35,1)="M",VLOOKUP(BD35,MWTh!$GF$6:$IO$31,62,FALSE),VLOOKUP(BD35,TF!$GF$6:$IO$34,62,FALSE))</f>
        <v/>
      </c>
      <c r="BU35" s="462"/>
      <c r="BV35" s="415" t="str">
        <f t="shared" si="12"/>
        <v>30-L4</v>
      </c>
      <c r="BW35" s="59" t="str">
        <f t="shared" si="13"/>
        <v>TAMLA-00061</v>
      </c>
      <c r="BX35" s="59" t="str">
        <f t="shared" si="14"/>
        <v>GTS-120</v>
      </c>
      <c r="BY35" s="59" t="str">
        <f t="shared" si="15"/>
        <v>5% - 7%</v>
      </c>
      <c r="BZ35" s="151" t="str">
        <f>VLOOKUP(BV35,MWTh!$IP$6:$KY$31,12,FALSE)</f>
        <v/>
      </c>
      <c r="CA35" s="151" t="e">
        <f>VLOOKUP(BV35,TF!$IP$6:$KY$34,24,FALSE)</f>
        <v>#N/A</v>
      </c>
      <c r="CB35" s="151" t="str">
        <f>VLOOKUP(BV35,MWTh!$IP$6:$KY$31,36,FALSE)</f>
        <v/>
      </c>
      <c r="CC35" s="151" t="str">
        <f>VLOOKUP(BV35,MWTh!$IP$6:$KY$31,48,FALSE)</f>
        <v/>
      </c>
      <c r="CD35" s="151" t="e">
        <f>VLOOKUP(BV35,TF!$IP$6:$KY$34,60,FALSE)</f>
        <v>#N/A</v>
      </c>
      <c r="CE35" s="151"/>
      <c r="CF35" s="157"/>
      <c r="CG35" s="135">
        <f>IF(LEFT($A35,1)="M",VLOOKUP(BV35,MWTh!$IP$6:$KY$31,61,FALSE),VLOOKUP(BV35,TF!$IP$6:$KY$34,61,FALSE))</f>
        <v>0</v>
      </c>
      <c r="CH35" s="552" t="str">
        <f>IF(RIGHT($A35,1)="1",IF(VLOOKUP(BV35,'1st Shift BFp'!$BL$4:$BV$32,7,FALSE)="","",VLOOKUP(BV35,'1st Shift BFp'!$BL$4:$BV$32,7,FALSE)),IF(VLOOKUP(BV35,'2nd Shift BFp'!$BL$4:$BV$32,7,FALSE)="","",VLOOKUP(BV35,'2nd Shift BFp'!$BL$4:$BV$32,7,FALSE)))</f>
        <v>SKIP</v>
      </c>
      <c r="CI35" s="552" t="str">
        <f>IF(RIGHT($A35,1)="1",IF(VLOOKUP(BV35,'1st Shift BFp'!$BL$4:$BV$32,8,FALSE)="","",VLOOKUP(BV35,'1st Shift BFp'!$BL$4:$BV$32,8,FALSE)),IF(VLOOKUP(BV35,'2nd Shift BFp'!$BL$4:$BV$32,8,FALSE)="","",VLOOKUP(BV35,'2nd Shift BFp'!$BL$4:$BV$32,8,FALSE)))</f>
        <v>SKIP</v>
      </c>
      <c r="CJ35" s="558" t="str">
        <f>IF(RIGHT($A35,1)="1",IF(VLOOKUP(BV35,'1st Shift BFp'!$A$4:$BY$32,72,FALSE)="","",VLOOKUP(BV35,'1st Shift BFp'!$A$4:$BY$32,72,FALSE)),IF(VLOOKUP(BV35,'2nd Shift BFp'!$A$4:$BY$32,72,FALSE)="","",VLOOKUP(BV35,'2nd Shift BFp'!$A$4:$BY$32,72,FALSE)))</f>
        <v/>
      </c>
      <c r="CK35" s="559" t="str">
        <f>IF(RIGHT($A35,1)="1",IF(VLOOKUP(BV35,'1st Shift BFp'!$A$4:$BY$32,74,FALSE)="","",VLOOKUP(BV35,'1st Shift BFp'!$A$4:$BY$32,74,FALSE)),IF(VLOOKUP(BV35,'2nd Shift BFp'!$A$4:$BY$32,74,FALSE)="","",VLOOKUP(BV35,'2nd Shift BFp'!$A$4:$BY$32,74,FALSE)))</f>
        <v/>
      </c>
      <c r="CL35" s="464" t="str">
        <f>IF(LEFT($A35,1)="M",VLOOKUP(BV35,MWTh!$IP$6:$KY$31,62,FALSE),VLOOKUP(BV35,TF!$IP$6:$KY$34,62,FALSE))</f>
        <v/>
      </c>
      <c r="CM35" s="418"/>
      <c r="CO35" s="135">
        <f t="shared" si="16"/>
        <v>0</v>
      </c>
    </row>
    <row r="36" spans="1:93">
      <c r="A36" s="1174" t="str">
        <f>VLOOKUP($B36,'OP Info'!$C$4:$Q$62,15,FALSE)</f>
        <v>MWTH-1</v>
      </c>
      <c r="B36" s="415" t="s">
        <v>92</v>
      </c>
      <c r="C36" s="1174" t="str">
        <f>VLOOKUP($B36,'OP Info'!$C$4:$Q$62,2,FALSE)</f>
        <v>TAMIH-00023 / TAMIH-00024</v>
      </c>
      <c r="D36" s="1174" t="str">
        <f>VLOOKUP($B36,'OP Info'!$C$4:$Q$62,4,FALSE)</f>
        <v>AQ-YB</v>
      </c>
      <c r="E36" s="1174" t="str">
        <f>CONCATENATE(VLOOKUP($B36,'OP Info'!$C$4:$Q$62,5,FALSE),"% - ",VLOOKUP($B36,'OP Info'!$C$4:$Q$62,6,FALSE),"%")</f>
        <v>5% - 7%</v>
      </c>
      <c r="F36" s="151" t="str">
        <f>VLOOKUP(B36,MWTh!$B$6:$BK$31,12,FALSE)</f>
        <v/>
      </c>
      <c r="G36" s="151" t="e">
        <f>VLOOKUP(B36,TF!$B$6:$BK$34,24,FALSE)</f>
        <v>#N/A</v>
      </c>
      <c r="H36" s="151" t="str">
        <f>VLOOKUP(B36,MWTh!$B$6:$BK$31,36,FALSE)</f>
        <v/>
      </c>
      <c r="I36" s="151" t="str">
        <f>VLOOKUP(B36,MWTh!$B$6:$BK$31,48,FALSE)</f>
        <v/>
      </c>
      <c r="J36" s="151" t="e">
        <f>VLOOKUP(B36,TF!$B$6:$BK$34,60,FALSE)</f>
        <v>#N/A</v>
      </c>
      <c r="K36" s="151"/>
      <c r="L36" s="149"/>
      <c r="M36" s="135">
        <f>IF(LEFT($A36,1)="M",VLOOKUP(B36,MWTh!$B$6:$BK$31,61,FALSE),VLOOKUP(B36,TF!$B$6:$BK$34,61,FALSE))</f>
        <v>0</v>
      </c>
      <c r="N36" s="552" t="str">
        <f>IF(RIGHT($A36,1)="1",IF(VLOOKUP(B36,'1st Shift BFp'!$D$4:$N$32,7,FALSE)="","",VLOOKUP(B36,'1st Shift BFp'!$D$4:$N$32,7,FALSE)),IF(VLOOKUP(B36,'2nd Shift BFp'!$D$4:$N$32,7,FALSE)="","",VLOOKUP(B36,'2nd Shift BFp'!$D$4:$N$32,7,FALSE)))</f>
        <v>SKIP</v>
      </c>
      <c r="O36" s="552" t="str">
        <f>IF(RIGHT($A36,1)="1",IF(VLOOKUP(B36,'1st Shift BFp'!$D$4:$N$32,8,FALSE)="","",VLOOKUP(B36,'1st Shift BFp'!$D$4:$N$32,8,FALSE)),IF(VLOOKUP(B36,'2nd Shift BFp'!$D$4:$N$32,8,FALSE)="","",VLOOKUP(B36,'2nd Shift BFp'!$D$4:$N$32,8,FALSE)))</f>
        <v>SKIP</v>
      </c>
      <c r="P36" s="558" t="str">
        <f>IF(RIGHT($A36,1)="1",IF(VLOOKUP(B36,'1st Shift BFp'!$A$4:$BY$32,12,FALSE)="","",VLOOKUP(B36,'1st Shift BFp'!$A$4:$BY$32,12,FALSE)),IF(VLOOKUP(B36,'2nd Shift BFp'!$A$4:$BY$32,12,FALSE)="","",VLOOKUP(B36,'2nd Shift BFp'!$A$4:$BY$32,12,FALSE)))</f>
        <v/>
      </c>
      <c r="Q36" s="559" t="str">
        <f>IF(RIGHT($A36,1)="1",IF(VLOOKUP(B36,'1st Shift BFp'!$A$4:$BY$32,14,FALSE)="","",VLOOKUP(B36,'1st Shift BFp'!$A$4:$BY$32,14,FALSE)),IF(VLOOKUP(B36,'2nd Shift BFp'!$A$4:$BY$32,14,FALSE)="","",VLOOKUP(B36,'2nd Shift BFp'!$A$4:$BY$32,14,FALSE)))</f>
        <v/>
      </c>
      <c r="R36" s="420" t="str">
        <f>IF(LEFT($A36,1)="M",VLOOKUP(B36,MWTh!$B$6:$BK$31,62,FALSE),VLOOKUP(B36,TF!$B$6:$BK$34,62,FALSE))</f>
        <v/>
      </c>
      <c r="S36" s="443"/>
      <c r="T36" s="415" t="str">
        <f t="shared" si="0"/>
        <v>50 A/B-L4</v>
      </c>
      <c r="U36" s="59" t="str">
        <f t="shared" si="1"/>
        <v>TAMIH-00023 / TAMIH-00024</v>
      </c>
      <c r="V36" s="59" t="str">
        <f t="shared" si="2"/>
        <v>AQ-YB</v>
      </c>
      <c r="W36" s="59" t="str">
        <f t="shared" si="3"/>
        <v>5% - 7%</v>
      </c>
      <c r="X36" s="151" t="str">
        <f>VLOOKUP(T36,MWTh!$BL$6:$DU$31,12,FALSE)</f>
        <v/>
      </c>
      <c r="Y36" s="151" t="e">
        <f>VLOOKUP(T36,TF!$BL$6:$DU$34,24,FALSE)</f>
        <v>#N/A</v>
      </c>
      <c r="Z36" s="151" t="str">
        <f>VLOOKUP(T36,MWTh!$BL$6:$DU$31,36,FALSE)</f>
        <v/>
      </c>
      <c r="AA36" s="151" t="str">
        <f>VLOOKUP(T36,MWTh!$BL$6:$DU$31,48,FALSE)</f>
        <v/>
      </c>
      <c r="AB36" s="151" t="e">
        <f>VLOOKUP(T36,TF!$BL$6:$DU$34,60,FALSE)</f>
        <v>#N/A</v>
      </c>
      <c r="AC36" s="151"/>
      <c r="AD36" s="149"/>
      <c r="AE36" s="135">
        <f>IF(LEFT($A36,1)="M",VLOOKUP(T36,MWTh!$BL$6:$DU$31,61,FALSE),VLOOKUP(T36,TF!$BL$6:$DU$34,61,FALSE))</f>
        <v>0</v>
      </c>
      <c r="AF36" s="552" t="str">
        <f>IF(RIGHT($A36,1)="1",IF(VLOOKUP(T36,'1st Shift BFp'!$S$4:$AC$32,7,FALSE)="","",VLOOKUP(T36,'1st Shift BFp'!$S$4:$AC$32,7,FALSE)),IF(VLOOKUP(T36,'2nd Shift BFp'!$S$4:$AC$32,7,FALSE)="","",VLOOKUP(T36,'2nd Shift BFp'!$S$4:$AC$32,7,FALSE)))</f>
        <v/>
      </c>
      <c r="AG36" s="552" t="str">
        <f>IF(RIGHT($A36,1)="1",IF(VLOOKUP(T36,'1st Shift BFp'!$S$4:$AC$32,8,FALSE)="","",VLOOKUP(T36,'1st Shift BFp'!$S$4:$AC$32,8,FALSE)),IF(VLOOKUP(T36,'2nd Shift BFp'!$S$4:$AC$32,8,FALSE)="","",VLOOKUP(T36,'2nd Shift BFp'!$S$4:$AC$32,8,FALSE)))</f>
        <v/>
      </c>
      <c r="AH36" s="558" t="str">
        <f>IF(RIGHT($A36,1)="1",IF(VLOOKUP(T36,'1st Shift BFp'!$A$4:$BY$32,27,FALSE)="","",VLOOKUP(T36,'1st Shift BFp'!$A$4:$BY$32,27,FALSE)),IF(VLOOKUP(T36,'2nd Shift BFp'!$A$4:$BY$32,27,FALSE)="","",VLOOKUP(T36,'2nd Shift BFp'!$A$4:$BY$32,27,FALSE)))</f>
        <v/>
      </c>
      <c r="AI36" s="559" t="str">
        <f>IF(RIGHT($A36,1)="1",IF(VLOOKUP(T36,'1st Shift BFp'!$A$4:$BY$32,29,FALSE)="","",VLOOKUP(T36,'1st Shift BFp'!$A$4:$BY$32,29,FALSE)),IF(VLOOKUP(T36,'2nd Shift BFp'!$A$4:$BY$32,29,FALSE)="","",VLOOKUP(T36,'2nd Shift BFp'!$A$4:$BY$32,29,FALSE)))</f>
        <v/>
      </c>
      <c r="AJ36" s="420" t="str">
        <f>IF(LEFT($A36,1)="M",VLOOKUP(T36,MWTh!$BL$6:$DU$31,62,FALSE),VLOOKUP(T36,TF!$BL$6:$DU$34,62,FALSE))</f>
        <v/>
      </c>
      <c r="AK36" s="443"/>
      <c r="AL36" s="415" t="str">
        <f t="shared" si="4"/>
        <v>50 A/B-L4</v>
      </c>
      <c r="AM36" s="59" t="str">
        <f t="shared" si="5"/>
        <v>TAMIH-00023 / TAMIH-00024</v>
      </c>
      <c r="AN36" s="59" t="str">
        <f t="shared" si="6"/>
        <v>AQ-YB</v>
      </c>
      <c r="AO36" s="59" t="str">
        <f t="shared" si="7"/>
        <v>5% - 7%</v>
      </c>
      <c r="AP36" s="151" t="str">
        <f>VLOOKUP(AL36,MWTh!$DV$6:$GE$31,12,FALSE)</f>
        <v/>
      </c>
      <c r="AQ36" s="151" t="e">
        <f>VLOOKUP(AL36,TF!$DV$6:$GE$34,24,FALSE)</f>
        <v>#N/A</v>
      </c>
      <c r="AR36" s="151" t="str">
        <f>VLOOKUP(AL36,MWTh!$DV$6:$GE$31,36,FALSE)</f>
        <v/>
      </c>
      <c r="AS36" s="151" t="str">
        <f>VLOOKUP(AL36,MWTh!$DV$6:$GE$31,48,FALSE)</f>
        <v/>
      </c>
      <c r="AT36" s="151" t="e">
        <f>VLOOKUP(AL36,TF!$DV$6:$GE$34,60,FALSE)</f>
        <v>#N/A</v>
      </c>
      <c r="AU36" s="151"/>
      <c r="AV36" s="157"/>
      <c r="AW36" s="135">
        <f>IF(LEFT($A36,1)="M",VLOOKUP(AL36,MWTh!$DV$6:$GE$31,61,FALSE),VLOOKUP(AL36,TF!$DV$6:$GE$34,61,FALSE))</f>
        <v>0</v>
      </c>
      <c r="AX36" s="552" t="str">
        <f>IF(RIGHT($A36,1)="1",IF(VLOOKUP(AL36,'1st Shift BFp'!$AH$4:$AR$32,7,FALSE)="","",VLOOKUP(AL36,'1st Shift BFp'!$AH$4:$AR$32,7,FALSE)),IF(VLOOKUP(AL36,'2nd Shift BFp'!$AH$4:$AR$32,7,FALSE)="","",VLOOKUP(AL36,'2nd Shift BFp'!$AH$4:$AR$32,7,FALSE)))</f>
        <v>SKIP</v>
      </c>
      <c r="AY36" s="552" t="str">
        <f>IF(RIGHT($A36,1)="1",IF(VLOOKUP(AL36,'1st Shift BFp'!$AH$4:$AR$32,8,FALSE)="","",VLOOKUP(AL36,'1st Shift BFp'!$AH$4:$AR$32,8,FALSE)),IF(VLOOKUP(AL36,'2nd Shift BFp'!$AH$4:$AR$32,8,FALSE)="","",VLOOKUP(AL36,'2nd Shift BFp'!$AH$4:$AR$32,8,FALSE)))</f>
        <v>SKIP</v>
      </c>
      <c r="AZ36" s="558" t="str">
        <f>IF(RIGHT($A36,1)="1",IF(VLOOKUP(AL36,'1st Shift BFp'!$A$4:$BY$32,42,FALSE)="","",VLOOKUP(AL36,'1st Shift BFp'!$A$4:$BY$32,42,FALSE)),IF(VLOOKUP(AL36,'2nd Shift BFp'!$A$4:$BY$32,42,FALSE)="","",VLOOKUP(AL36,'2nd Shift BFp'!$A$4:$BY$32,42,FALSE)))</f>
        <v/>
      </c>
      <c r="BA36" s="559" t="str">
        <f>IF(RIGHT($A36,1)="1",IF(VLOOKUP(AL36,'1st Shift BFp'!$A$4:$BY$32,44,FALSE)="","",VLOOKUP(AL36,'1st Shift BFp'!$A$4:$BY$32,44,FALSE)),IF(VLOOKUP(AL36,'2nd Shift BFp'!$A$4:$BY$32,44,FALSE)="","",VLOOKUP(AL36,'2nd Shift BFp'!$A$4:$BY$32,44,FALSE)))</f>
        <v/>
      </c>
      <c r="BB36" s="420" t="str">
        <f>IF(LEFT($A36,1)="M",VLOOKUP(AL36,MWTh!$DV$6:$GE$31,62,FALSE),VLOOKUP(AL36,TF!$DV$6:$GE$34,62,FALSE))</f>
        <v/>
      </c>
      <c r="BC36" s="418"/>
      <c r="BD36" s="155" t="str">
        <f t="shared" si="8"/>
        <v>50 A/B-L4</v>
      </c>
      <c r="BE36" s="59" t="str">
        <f t="shared" si="9"/>
        <v>TAMIH-00023 / TAMIH-00024</v>
      </c>
      <c r="BF36" s="59" t="str">
        <f t="shared" si="10"/>
        <v>AQ-YB</v>
      </c>
      <c r="BG36" s="59" t="str">
        <f t="shared" si="11"/>
        <v>5% - 7%</v>
      </c>
      <c r="BH36" s="151" t="str">
        <f>VLOOKUP(BD36,MWTh!$GF$6:$IO$31,12,FALSE)</f>
        <v/>
      </c>
      <c r="BI36" s="151" t="e">
        <f>VLOOKUP(BD36,TF!$GF$6:$IO$34,24,FALSE)</f>
        <v>#N/A</v>
      </c>
      <c r="BJ36" s="151" t="str">
        <f>VLOOKUP(BD36,MWTh!$GF$6:$IO$31,36,FALSE)</f>
        <v/>
      </c>
      <c r="BK36" s="151" t="str">
        <f>VLOOKUP(BD36,MWTh!$GF$6:$IO$31,48,FALSE)</f>
        <v/>
      </c>
      <c r="BL36" s="151" t="e">
        <f>VLOOKUP(BD36,TF!$GF$6:$IO$34,60,FALSE)</f>
        <v>#N/A</v>
      </c>
      <c r="BM36" s="151"/>
      <c r="BN36" s="157"/>
      <c r="BO36" s="135">
        <f>IF(LEFT($A36,1)="M",VLOOKUP(BD36,MWTh!$GF$6:$IO$31,61,FALSE),VLOOKUP(BD36,TF!$GF$6:$IO$34,61,FALSE))</f>
        <v>0</v>
      </c>
      <c r="BP36" s="552" t="str">
        <f>IF(RIGHT($A36,1)="1",IF(VLOOKUP(BD36,'1st Shift BFp'!$AW$4:$BG$32,7,FALSE)="","",VLOOKUP(BD36,'1st Shift BFp'!$AW$4:$BG$32,7,FALSE)),IF(VLOOKUP(BD36,'2nd Shift BFp'!$AW$4:$BG$32,7,FALSE)="","",VLOOKUP(BD36,'2nd Shift BFp'!$AW$4:$BG$32,7,FALSE)))</f>
        <v/>
      </c>
      <c r="BQ36" s="552" t="str">
        <f>IF(RIGHT($A36,1)="1",IF(VLOOKUP(BD36,'1st Shift BFp'!$AW$4:$BG$32,8,FALSE)="","",VLOOKUP(BD36,'1st Shift BFp'!$AW$4:$BG$32,8,FALSE)),IF(VLOOKUP(BD36,'2nd Shift BFp'!$AW$4:$BG$32,8,FALSE)="","",VLOOKUP(BD36,'2nd Shift BFp'!$AW$4:$BG$32,8,FALSE)))</f>
        <v/>
      </c>
      <c r="BR36" s="558" t="str">
        <f>IF(RIGHT($A36,1)="1",IF(VLOOKUP(BD36,'1st Shift BFp'!$A$4:$BY$32,57,FALSE)="","",VLOOKUP(BD36,'1st Shift BFp'!$A$4:$BY$32,57,FALSE)),IF(VLOOKUP(BD36,'2nd Shift BFp'!$A$4:$BY$32,57,FALSE)="","",VLOOKUP(BD36,'2nd Shift BFp'!$A$4:$BY$32,57,FALSE)))</f>
        <v/>
      </c>
      <c r="BS36" s="559" t="str">
        <f>IF(RIGHT($A36,1)="1",IF(VLOOKUP(BD36,'1st Shift BFp'!$A$4:$BY$32,59,FALSE)="","",VLOOKUP(BD36,'1st Shift BFp'!$A$4:$BY$32,59,FALSE)),IF(VLOOKUP(BD36,'2nd Shift BFp'!$A$4:$BY$32,59,FALSE)="","",VLOOKUP(BD36,'2nd Shift BFp'!$A$4:$BY$32,59,FALSE)))</f>
        <v/>
      </c>
      <c r="BT36" s="60" t="str">
        <f>IF(LEFT($A36,1)="M",VLOOKUP(BD36,MWTh!$GF$6:$IO$31,62,FALSE),VLOOKUP(BD36,TF!$GF$6:$IO$34,62,FALSE))</f>
        <v/>
      </c>
      <c r="BU36" s="462"/>
      <c r="BV36" s="415" t="str">
        <f t="shared" si="12"/>
        <v>50 A/B-L4</v>
      </c>
      <c r="BW36" s="59" t="str">
        <f t="shared" si="13"/>
        <v>TAMIH-00023 / TAMIH-00024</v>
      </c>
      <c r="BX36" s="59" t="str">
        <f t="shared" si="14"/>
        <v>AQ-YB</v>
      </c>
      <c r="BY36" s="59" t="str">
        <f t="shared" si="15"/>
        <v>5% - 7%</v>
      </c>
      <c r="BZ36" s="151" t="str">
        <f>VLOOKUP(BV36,MWTh!$IP$6:$KY$31,12,FALSE)</f>
        <v/>
      </c>
      <c r="CA36" s="151" t="e">
        <f>VLOOKUP(BV36,TF!$IP$6:$KY$34,24,FALSE)</f>
        <v>#N/A</v>
      </c>
      <c r="CB36" s="151" t="str">
        <f>VLOOKUP(BV36,MWTh!$IP$6:$KY$31,36,FALSE)</f>
        <v/>
      </c>
      <c r="CC36" s="151" t="str">
        <f>VLOOKUP(BV36,MWTh!$IP$6:$KY$31,48,FALSE)</f>
        <v/>
      </c>
      <c r="CD36" s="151" t="e">
        <f>VLOOKUP(BV36,TF!$IP$6:$KY$34,60,FALSE)</f>
        <v>#N/A</v>
      </c>
      <c r="CE36" s="151"/>
      <c r="CF36" s="157"/>
      <c r="CG36" s="135">
        <f>IF(LEFT($A36,1)="M",VLOOKUP(BV36,MWTh!$IP$6:$KY$31,61,FALSE),VLOOKUP(BV36,TF!$IP$6:$KY$34,61,FALSE))</f>
        <v>0</v>
      </c>
      <c r="CH36" s="552" t="str">
        <f>IF(RIGHT($A36,1)="1",IF(VLOOKUP(BV36,'1st Shift BFp'!$BL$4:$BV$32,7,FALSE)="","",VLOOKUP(BV36,'1st Shift BFp'!$BL$4:$BV$32,7,FALSE)),IF(VLOOKUP(BV36,'2nd Shift BFp'!$BL$4:$BV$32,7,FALSE)="","",VLOOKUP(BV36,'2nd Shift BFp'!$BL$4:$BV$32,7,FALSE)))</f>
        <v>SKIP</v>
      </c>
      <c r="CI36" s="552" t="str">
        <f>IF(RIGHT($A36,1)="1",IF(VLOOKUP(BV36,'1st Shift BFp'!$BL$4:$BV$32,8,FALSE)="","",VLOOKUP(BV36,'1st Shift BFp'!$BL$4:$BV$32,8,FALSE)),IF(VLOOKUP(BV36,'2nd Shift BFp'!$BL$4:$BV$32,8,FALSE)="","",VLOOKUP(BV36,'2nd Shift BFp'!$BL$4:$BV$32,8,FALSE)))</f>
        <v>SKIP</v>
      </c>
      <c r="CJ36" s="558" t="str">
        <f>IF(RIGHT($A36,1)="1",IF(VLOOKUP(BV36,'1st Shift BFp'!$A$4:$BY$32,72,FALSE)="","",VLOOKUP(BV36,'1st Shift BFp'!$A$4:$BY$32,72,FALSE)),IF(VLOOKUP(BV36,'2nd Shift BFp'!$A$4:$BY$32,72,FALSE)="","",VLOOKUP(BV36,'2nd Shift BFp'!$A$4:$BY$32,72,FALSE)))</f>
        <v/>
      </c>
      <c r="CK36" s="559" t="str">
        <f>IF(RIGHT($A36,1)="1",IF(VLOOKUP(BV36,'1st Shift BFp'!$A$4:$BY$32,74,FALSE)="","",VLOOKUP(BV36,'1st Shift BFp'!$A$4:$BY$32,74,FALSE)),IF(VLOOKUP(BV36,'2nd Shift BFp'!$A$4:$BY$32,74,FALSE)="","",VLOOKUP(BV36,'2nd Shift BFp'!$A$4:$BY$32,74,FALSE)))</f>
        <v/>
      </c>
      <c r="CL36" s="464" t="str">
        <f>IF(LEFT($A36,1)="M",VLOOKUP(BV36,MWTh!$IP$6:$KY$31,62,FALSE),VLOOKUP(BV36,TF!$IP$6:$KY$34,62,FALSE))</f>
        <v/>
      </c>
      <c r="CM36" s="418"/>
      <c r="CO36" s="135">
        <f t="shared" si="16"/>
        <v>0</v>
      </c>
    </row>
    <row r="37" spans="1:93">
      <c r="A37" s="1174" t="str">
        <f>VLOOKUP($B37,'OP Info'!$C$4:$Q$62,15,FALSE)</f>
        <v>TF-1</v>
      </c>
      <c r="B37" s="415" t="s">
        <v>124</v>
      </c>
      <c r="C37" s="1174" t="str">
        <f>VLOOKUP($B37,'OP Info'!$C$4:$Q$62,2,FALSE)</f>
        <v>TAMLA-00062</v>
      </c>
      <c r="D37" s="1174" t="str">
        <f>VLOOKUP($B37,'OP Info'!$C$4:$Q$62,4,FALSE)</f>
        <v>GTS-120</v>
      </c>
      <c r="E37" s="1174" t="str">
        <f>CONCATENATE(VLOOKUP($B37,'OP Info'!$C$4:$Q$62,5,FALSE),"% - ",VLOOKUP($B37,'OP Info'!$C$4:$Q$62,6,FALSE),"%")</f>
        <v>5% - 7%</v>
      </c>
      <c r="F37" s="151" t="e">
        <f>VLOOKUP(B37,MWTh!$B$6:$BK$31,12,FALSE)</f>
        <v>#N/A</v>
      </c>
      <c r="G37" s="151" t="str">
        <f>VLOOKUP(B37,TF!$B$6:$BK$34,24,FALSE)</f>
        <v/>
      </c>
      <c r="H37" s="151" t="e">
        <f>VLOOKUP(B37,MWTh!$B$6:$BK$31,36,FALSE)</f>
        <v>#N/A</v>
      </c>
      <c r="I37" s="151" t="e">
        <f>VLOOKUP(B37,MWTh!$B$6:$BK$31,48,FALSE)</f>
        <v>#N/A</v>
      </c>
      <c r="J37" s="151" t="str">
        <f>VLOOKUP(B37,TF!$B$6:$BK$34,60,FALSE)</f>
        <v/>
      </c>
      <c r="K37" s="151"/>
      <c r="L37" s="149"/>
      <c r="M37" s="135">
        <f>IF(LEFT($A37,1)="M",VLOOKUP(B37,MWTh!$B$6:$BK$31,61,FALSE),VLOOKUP(B37,TF!$B$6:$BK$34,61,FALSE))</f>
        <v>0</v>
      </c>
      <c r="N37" s="552" t="str">
        <f>IF(RIGHT($A37,1)="1",IF(VLOOKUP(B37,'1st Shift BFp'!$D$4:$N$32,7,FALSE)="","",VLOOKUP(B37,'1st Shift BFp'!$D$4:$N$32,7,FALSE)),IF(VLOOKUP(B37,'2nd Shift BFp'!$D$4:$N$32,7,FALSE)="","",VLOOKUP(B37,'2nd Shift BFp'!$D$4:$N$32,7,FALSE)))</f>
        <v/>
      </c>
      <c r="O37" s="552" t="str">
        <f>IF(RIGHT($A37,1)="1",IF(VLOOKUP(B37,'1st Shift BFp'!$D$4:$N$32,8,FALSE)="","",VLOOKUP(B37,'1st Shift BFp'!$D$4:$N$32,8,FALSE)),IF(VLOOKUP(B37,'2nd Shift BFp'!$D$4:$N$32,8,FALSE)="","",VLOOKUP(B37,'2nd Shift BFp'!$D$4:$N$32,8,FALSE)))</f>
        <v/>
      </c>
      <c r="P37" s="558" t="str">
        <f>IF(RIGHT($A37,1)="1",IF(VLOOKUP(B37,'1st Shift BFp'!$A$4:$BY$32,12,FALSE)="","",VLOOKUP(B37,'1st Shift BFp'!$A$4:$BY$32,12,FALSE)),IF(VLOOKUP(B37,'2nd Shift BFp'!$A$4:$BY$32,12,FALSE)="","",VLOOKUP(B37,'2nd Shift BFp'!$A$4:$BY$32,12,FALSE)))</f>
        <v/>
      </c>
      <c r="Q37" s="559" t="str">
        <f>IF(RIGHT($A37,1)="1",IF(VLOOKUP(B37,'1st Shift BFp'!$A$4:$BY$32,14,FALSE)="","",VLOOKUP(B37,'1st Shift BFp'!$A$4:$BY$32,14,FALSE)),IF(VLOOKUP(B37,'2nd Shift BFp'!$A$4:$BY$32,14,FALSE)="","",VLOOKUP(B37,'2nd Shift BFp'!$A$4:$BY$32,14,FALSE)))</f>
        <v/>
      </c>
      <c r="R37" s="420" t="str">
        <f>IF(LEFT($A37,1)="M",VLOOKUP(B37,MWTh!$B$6:$BK$31,62,FALSE),VLOOKUP(B37,TF!$B$6:$BK$34,62,FALSE))</f>
        <v/>
      </c>
      <c r="S37" s="443"/>
      <c r="T37" s="415" t="str">
        <f t="shared" si="0"/>
        <v>70-L4</v>
      </c>
      <c r="U37" s="59" t="str">
        <f t="shared" si="1"/>
        <v>TAMLA-00062</v>
      </c>
      <c r="V37" s="59" t="str">
        <f t="shared" si="2"/>
        <v>GTS-120</v>
      </c>
      <c r="W37" s="59" t="str">
        <f t="shared" si="3"/>
        <v>5% - 7%</v>
      </c>
      <c r="X37" s="151" t="e">
        <f>VLOOKUP(T37,MWTh!$BL$6:$DU$31,12,FALSE)</f>
        <v>#N/A</v>
      </c>
      <c r="Y37" s="151" t="str">
        <f>VLOOKUP(T37,TF!$BL$6:$DU$34,24,FALSE)</f>
        <v/>
      </c>
      <c r="Z37" s="151" t="e">
        <f>VLOOKUP(T37,MWTh!$BL$6:$DU$31,36,FALSE)</f>
        <v>#N/A</v>
      </c>
      <c r="AA37" s="151" t="e">
        <f>VLOOKUP(T37,MWTh!$BL$6:$DU$31,48,FALSE)</f>
        <v>#N/A</v>
      </c>
      <c r="AB37" s="151" t="str">
        <f>VLOOKUP(T37,TF!$BL$6:$DU$34,60,FALSE)</f>
        <v/>
      </c>
      <c r="AC37" s="151"/>
      <c r="AD37" s="149"/>
      <c r="AE37" s="135">
        <f>IF(LEFT($A37,1)="M",VLOOKUP(T37,MWTh!$BL$6:$DU$31,61,FALSE),VLOOKUP(T37,TF!$BL$6:$DU$34,61,FALSE))</f>
        <v>0</v>
      </c>
      <c r="AF37" s="552" t="str">
        <f>IF(RIGHT($A37,1)="1",IF(VLOOKUP(T37,'1st Shift BFp'!$S$4:$AC$32,7,FALSE)="","",VLOOKUP(T37,'1st Shift BFp'!$S$4:$AC$32,7,FALSE)),IF(VLOOKUP(T37,'2nd Shift BFp'!$S$4:$AC$32,7,FALSE)="","",VLOOKUP(T37,'2nd Shift BFp'!$S$4:$AC$32,7,FALSE)))</f>
        <v>SKIP</v>
      </c>
      <c r="AG37" s="552" t="str">
        <f>IF(RIGHT($A37,1)="1",IF(VLOOKUP(T37,'1st Shift BFp'!$S$4:$AC$32,8,FALSE)="","",VLOOKUP(T37,'1st Shift BFp'!$S$4:$AC$32,8,FALSE)),IF(VLOOKUP(T37,'2nd Shift BFp'!$S$4:$AC$32,8,FALSE)="","",VLOOKUP(T37,'2nd Shift BFp'!$S$4:$AC$32,8,FALSE)))</f>
        <v>SKIP</v>
      </c>
      <c r="AH37" s="558" t="str">
        <f>IF(RIGHT($A37,1)="1",IF(VLOOKUP(T37,'1st Shift BFp'!$A$4:$BY$32,27,FALSE)="","",VLOOKUP(T37,'1st Shift BFp'!$A$4:$BY$32,27,FALSE)),IF(VLOOKUP(T37,'2nd Shift BFp'!$A$4:$BY$32,27,FALSE)="","",VLOOKUP(T37,'2nd Shift BFp'!$A$4:$BY$32,27,FALSE)))</f>
        <v/>
      </c>
      <c r="AI37" s="559" t="str">
        <f>IF(RIGHT($A37,1)="1",IF(VLOOKUP(T37,'1st Shift BFp'!$A$4:$BY$32,29,FALSE)="","",VLOOKUP(T37,'1st Shift BFp'!$A$4:$BY$32,29,FALSE)),IF(VLOOKUP(T37,'2nd Shift BFp'!$A$4:$BY$32,29,FALSE)="","",VLOOKUP(T37,'2nd Shift BFp'!$A$4:$BY$32,29,FALSE)))</f>
        <v/>
      </c>
      <c r="AJ37" s="420" t="str">
        <f>IF(LEFT($A37,1)="M",VLOOKUP(T37,MWTh!$BL$6:$DU$31,62,FALSE),VLOOKUP(T37,TF!$BL$6:$DU$34,62,FALSE))</f>
        <v/>
      </c>
      <c r="AK37" s="443"/>
      <c r="AL37" s="415" t="str">
        <f t="shared" si="4"/>
        <v>70-L4</v>
      </c>
      <c r="AM37" s="59" t="str">
        <f t="shared" si="5"/>
        <v>TAMLA-00062</v>
      </c>
      <c r="AN37" s="59" t="str">
        <f t="shared" si="6"/>
        <v>GTS-120</v>
      </c>
      <c r="AO37" s="59" t="str">
        <f t="shared" si="7"/>
        <v>5% - 7%</v>
      </c>
      <c r="AP37" s="151" t="e">
        <f>VLOOKUP(AL37,MWTh!$DV$6:$GE$31,12,FALSE)</f>
        <v>#N/A</v>
      </c>
      <c r="AQ37" s="151" t="str">
        <f>VLOOKUP(AL37,TF!$DV$6:$GE$34,24,FALSE)</f>
        <v/>
      </c>
      <c r="AR37" s="151" t="e">
        <f>VLOOKUP(AL37,MWTh!$DV$6:$GE$31,36,FALSE)</f>
        <v>#N/A</v>
      </c>
      <c r="AS37" s="151" t="e">
        <f>VLOOKUP(AL37,MWTh!$DV$6:$GE$31,48,FALSE)</f>
        <v>#N/A</v>
      </c>
      <c r="AT37" s="151" t="str">
        <f>VLOOKUP(AL37,TF!$DV$6:$GE$34,60,FALSE)</f>
        <v/>
      </c>
      <c r="AU37" s="151"/>
      <c r="AV37" s="157"/>
      <c r="AW37" s="135">
        <f>IF(LEFT($A37,1)="M",VLOOKUP(AL37,MWTh!$DV$6:$GE$31,61,FALSE),VLOOKUP(AL37,TF!$DV$6:$GE$34,61,FALSE))</f>
        <v>0</v>
      </c>
      <c r="AX37" s="552" t="str">
        <f>IF(RIGHT($A37,1)="1",IF(VLOOKUP(AL37,'1st Shift BFp'!$AH$4:$AR$32,7,FALSE)="","",VLOOKUP(AL37,'1st Shift BFp'!$AH$4:$AR$32,7,FALSE)),IF(VLOOKUP(AL37,'2nd Shift BFp'!$AH$4:$AR$32,7,FALSE)="","",VLOOKUP(AL37,'2nd Shift BFp'!$AH$4:$AR$32,7,FALSE)))</f>
        <v/>
      </c>
      <c r="AY37" s="552" t="str">
        <f>IF(RIGHT($A37,1)="1",IF(VLOOKUP(AL37,'1st Shift BFp'!$AH$4:$AR$32,8,FALSE)="","",VLOOKUP(AL37,'1st Shift BFp'!$AH$4:$AR$32,8,FALSE)),IF(VLOOKUP(AL37,'2nd Shift BFp'!$AH$4:$AR$32,8,FALSE)="","",VLOOKUP(AL37,'2nd Shift BFp'!$AH$4:$AR$32,8,FALSE)))</f>
        <v/>
      </c>
      <c r="AZ37" s="558" t="str">
        <f>IF(RIGHT($A37,1)="1",IF(VLOOKUP(AL37,'1st Shift BFp'!$A$4:$BY$32,42,FALSE)="","",VLOOKUP(AL37,'1st Shift BFp'!$A$4:$BY$32,42,FALSE)),IF(VLOOKUP(AL37,'2nd Shift BFp'!$A$4:$BY$32,42,FALSE)="","",VLOOKUP(AL37,'2nd Shift BFp'!$A$4:$BY$32,42,FALSE)))</f>
        <v/>
      </c>
      <c r="BA37" s="559" t="str">
        <f>IF(RIGHT($A37,1)="1",IF(VLOOKUP(AL37,'1st Shift BFp'!$A$4:$BY$32,44,FALSE)="","",VLOOKUP(AL37,'1st Shift BFp'!$A$4:$BY$32,44,FALSE)),IF(VLOOKUP(AL37,'2nd Shift BFp'!$A$4:$BY$32,44,FALSE)="","",VLOOKUP(AL37,'2nd Shift BFp'!$A$4:$BY$32,44,FALSE)))</f>
        <v/>
      </c>
      <c r="BB37" s="420" t="str">
        <f>IF(LEFT($A37,1)="M",VLOOKUP(AL37,MWTh!$DV$6:$GE$31,62,FALSE),VLOOKUP(AL37,TF!$DV$6:$GE$34,62,FALSE))</f>
        <v/>
      </c>
      <c r="BC37" s="418"/>
      <c r="BD37" s="155" t="str">
        <f t="shared" si="8"/>
        <v>70-L4</v>
      </c>
      <c r="BE37" s="59" t="str">
        <f t="shared" si="9"/>
        <v>TAMLA-00062</v>
      </c>
      <c r="BF37" s="59" t="str">
        <f t="shared" si="10"/>
        <v>GTS-120</v>
      </c>
      <c r="BG37" s="59" t="str">
        <f t="shared" si="11"/>
        <v>5% - 7%</v>
      </c>
      <c r="BH37" s="151" t="e">
        <f>VLOOKUP(BD37,MWTh!$GF$6:$IO$31,12,FALSE)</f>
        <v>#N/A</v>
      </c>
      <c r="BI37" s="151" t="str">
        <f>VLOOKUP(BD37,TF!$GF$6:$IO$34,24,FALSE)</f>
        <v/>
      </c>
      <c r="BJ37" s="151" t="e">
        <f>VLOOKUP(BD37,MWTh!$GF$6:$IO$31,36,FALSE)</f>
        <v>#N/A</v>
      </c>
      <c r="BK37" s="151" t="e">
        <f>VLOOKUP(BD37,MWTh!$GF$6:$IO$31,48,FALSE)</f>
        <v>#N/A</v>
      </c>
      <c r="BL37" s="151" t="str">
        <f>VLOOKUP(BD37,TF!$GF$6:$IO$34,60,FALSE)</f>
        <v/>
      </c>
      <c r="BM37" s="151"/>
      <c r="BN37" s="157"/>
      <c r="BO37" s="135">
        <f>IF(LEFT($A37,1)="M",VLOOKUP(BD37,MWTh!$GF$6:$IO$31,61,FALSE),VLOOKUP(BD37,TF!$GF$6:$IO$34,61,FALSE))</f>
        <v>0</v>
      </c>
      <c r="BP37" s="552" t="str">
        <f>IF(RIGHT($A37,1)="1",IF(VLOOKUP(BD37,'1st Shift BFp'!$AW$4:$BG$32,7,FALSE)="","",VLOOKUP(BD37,'1st Shift BFp'!$AW$4:$BG$32,7,FALSE)),IF(VLOOKUP(BD37,'2nd Shift BFp'!$AW$4:$BG$32,7,FALSE)="","",VLOOKUP(BD37,'2nd Shift BFp'!$AW$4:$BG$32,7,FALSE)))</f>
        <v>SKIP</v>
      </c>
      <c r="BQ37" s="552" t="str">
        <f>IF(RIGHT($A37,1)="1",IF(VLOOKUP(BD37,'1st Shift BFp'!$AW$4:$BG$32,8,FALSE)="","",VLOOKUP(BD37,'1st Shift BFp'!$AW$4:$BG$32,8,FALSE)),IF(VLOOKUP(BD37,'2nd Shift BFp'!$AW$4:$BG$32,8,FALSE)="","",VLOOKUP(BD37,'2nd Shift BFp'!$AW$4:$BG$32,8,FALSE)))</f>
        <v>SKIP</v>
      </c>
      <c r="BR37" s="558" t="str">
        <f>IF(RIGHT($A37,1)="1",IF(VLOOKUP(BD37,'1st Shift BFp'!$A$4:$BY$32,57,FALSE)="","",VLOOKUP(BD37,'1st Shift BFp'!$A$4:$BY$32,57,FALSE)),IF(VLOOKUP(BD37,'2nd Shift BFp'!$A$4:$BY$32,57,FALSE)="","",VLOOKUP(BD37,'2nd Shift BFp'!$A$4:$BY$32,57,FALSE)))</f>
        <v/>
      </c>
      <c r="BS37" s="559" t="str">
        <f>IF(RIGHT($A37,1)="1",IF(VLOOKUP(BD37,'1st Shift BFp'!$A$4:$BY$32,59,FALSE)="","",VLOOKUP(BD37,'1st Shift BFp'!$A$4:$BY$32,59,FALSE)),IF(VLOOKUP(BD37,'2nd Shift BFp'!$A$4:$BY$32,59,FALSE)="","",VLOOKUP(BD37,'2nd Shift BFp'!$A$4:$BY$32,59,FALSE)))</f>
        <v/>
      </c>
      <c r="BT37" s="60" t="str">
        <f>IF(LEFT($A37,1)="M",VLOOKUP(BD37,MWTh!$GF$6:$IO$31,62,FALSE),VLOOKUP(BD37,TF!$GF$6:$IO$34,62,FALSE))</f>
        <v/>
      </c>
      <c r="BU37" s="462"/>
      <c r="BV37" s="415" t="str">
        <f t="shared" si="12"/>
        <v>70-L4</v>
      </c>
      <c r="BW37" s="59" t="str">
        <f t="shared" si="13"/>
        <v>TAMLA-00062</v>
      </c>
      <c r="BX37" s="59" t="str">
        <f t="shared" si="14"/>
        <v>GTS-120</v>
      </c>
      <c r="BY37" s="59" t="str">
        <f t="shared" si="15"/>
        <v>5% - 7%</v>
      </c>
      <c r="BZ37" s="151" t="e">
        <f>VLOOKUP(BV37,MWTh!$IP$6:$KY$31,12,FALSE)</f>
        <v>#N/A</v>
      </c>
      <c r="CA37" s="151" t="str">
        <f>VLOOKUP(BV37,TF!$IP$6:$KY$34,24,FALSE)</f>
        <v/>
      </c>
      <c r="CB37" s="151" t="e">
        <f>VLOOKUP(BV37,MWTh!$IP$6:$KY$31,36,FALSE)</f>
        <v>#N/A</v>
      </c>
      <c r="CC37" s="151" t="e">
        <f>VLOOKUP(BV37,MWTh!$IP$6:$KY$31,48,FALSE)</f>
        <v>#N/A</v>
      </c>
      <c r="CD37" s="151" t="str">
        <f>VLOOKUP(BV37,TF!$IP$6:$KY$34,60,FALSE)</f>
        <v/>
      </c>
      <c r="CE37" s="151"/>
      <c r="CF37" s="157"/>
      <c r="CG37" s="135">
        <f>IF(LEFT($A37,1)="M",VLOOKUP(BV37,MWTh!$IP$6:$KY$31,61,FALSE),VLOOKUP(BV37,TF!$IP$6:$KY$34,61,FALSE))</f>
        <v>0</v>
      </c>
      <c r="CH37" s="552" t="str">
        <f>IF(RIGHT($A37,1)="1",IF(VLOOKUP(BV37,'1st Shift BFp'!$BL$4:$BV$32,7,FALSE)="","",VLOOKUP(BV37,'1st Shift BFp'!$BL$4:$BV$32,7,FALSE)),IF(VLOOKUP(BV37,'2nd Shift BFp'!$BL$4:$BV$32,7,FALSE)="","",VLOOKUP(BV37,'2nd Shift BFp'!$BL$4:$BV$32,7,FALSE)))</f>
        <v/>
      </c>
      <c r="CI37" s="552" t="str">
        <f>IF(RIGHT($A37,1)="1",IF(VLOOKUP(BV37,'1st Shift BFp'!$BL$4:$BV$32,8,FALSE)="","",VLOOKUP(BV37,'1st Shift BFp'!$BL$4:$BV$32,8,FALSE)),IF(VLOOKUP(BV37,'2nd Shift BFp'!$BL$4:$BV$32,8,FALSE)="","",VLOOKUP(BV37,'2nd Shift BFp'!$BL$4:$BV$32,8,FALSE)))</f>
        <v/>
      </c>
      <c r="CJ37" s="558" t="str">
        <f>IF(RIGHT($A37,1)="1",IF(VLOOKUP(BV37,'1st Shift BFp'!$A$4:$BY$32,72,FALSE)="","",VLOOKUP(BV37,'1st Shift BFp'!$A$4:$BY$32,72,FALSE)),IF(VLOOKUP(BV37,'2nd Shift BFp'!$A$4:$BY$32,72,FALSE)="","",VLOOKUP(BV37,'2nd Shift BFp'!$A$4:$BY$32,72,FALSE)))</f>
        <v/>
      </c>
      <c r="CK37" s="559" t="str">
        <f>IF(RIGHT($A37,1)="1",IF(VLOOKUP(BV37,'1st Shift BFp'!$A$4:$BY$32,74,FALSE)="","",VLOOKUP(BV37,'1st Shift BFp'!$A$4:$BY$32,74,FALSE)),IF(VLOOKUP(BV37,'2nd Shift BFp'!$A$4:$BY$32,74,FALSE)="","",VLOOKUP(BV37,'2nd Shift BFp'!$A$4:$BY$32,74,FALSE)))</f>
        <v/>
      </c>
      <c r="CL37" s="464" t="str">
        <f>IF(LEFT($A37,1)="M",VLOOKUP(BV37,MWTh!$IP$6:$KY$31,62,FALSE),VLOOKUP(BV37,TF!$IP$6:$KY$34,62,FALSE))</f>
        <v/>
      </c>
      <c r="CM37" s="418"/>
      <c r="CO37" s="135">
        <f t="shared" si="16"/>
        <v>0</v>
      </c>
    </row>
    <row r="38" spans="1:93">
      <c r="A38" s="1174" t="str">
        <f>VLOOKUP($B38,'OP Info'!$C$4:$Q$62,15,FALSE)</f>
        <v>TF-1</v>
      </c>
      <c r="B38" s="415" t="s">
        <v>126</v>
      </c>
      <c r="C38" s="1174" t="str">
        <f>VLOOKUP($B38,'OP Info'!$C$4:$Q$62,2,FALSE)</f>
        <v>TAMLA-00063</v>
      </c>
      <c r="D38" s="1174" t="str">
        <f>VLOOKUP($B38,'OP Info'!$C$4:$Q$62,4,FALSE)</f>
        <v>GTS-120</v>
      </c>
      <c r="E38" s="1174" t="str">
        <f>CONCATENATE(VLOOKUP($B38,'OP Info'!$C$4:$Q$62,5,FALSE),"% - ",VLOOKUP($B38,'OP Info'!$C$4:$Q$62,6,FALSE),"%")</f>
        <v>5% - 7%</v>
      </c>
      <c r="F38" s="151" t="e">
        <f>VLOOKUP(B38,MWTh!$B$6:$BK$31,12,FALSE)</f>
        <v>#N/A</v>
      </c>
      <c r="G38" s="151" t="str">
        <f>VLOOKUP(B38,TF!$B$6:$BK$34,24,FALSE)</f>
        <v/>
      </c>
      <c r="H38" s="151" t="e">
        <f>VLOOKUP(B38,MWTh!$B$6:$BK$31,36,FALSE)</f>
        <v>#N/A</v>
      </c>
      <c r="I38" s="151" t="e">
        <f>VLOOKUP(B38,MWTh!$B$6:$BK$31,48,FALSE)</f>
        <v>#N/A</v>
      </c>
      <c r="J38" s="151" t="str">
        <f>VLOOKUP(B38,TF!$B$6:$BK$34,60,FALSE)</f>
        <v/>
      </c>
      <c r="K38" s="151"/>
      <c r="L38" s="149"/>
      <c r="M38" s="135">
        <f>IF(LEFT($A38,1)="M",VLOOKUP(B38,MWTh!$B$6:$BK$31,61,FALSE),VLOOKUP(B38,TF!$B$6:$BK$34,61,FALSE))</f>
        <v>0</v>
      </c>
      <c r="N38" s="552" t="str">
        <f>IF(RIGHT($A38,1)="1",IF(VLOOKUP(B38,'1st Shift BFp'!$D$4:$N$32,7,FALSE)="","",VLOOKUP(B38,'1st Shift BFp'!$D$4:$N$32,7,FALSE)),IF(VLOOKUP(B38,'2nd Shift BFp'!$D$4:$N$32,7,FALSE)="","",VLOOKUP(B38,'2nd Shift BFp'!$D$4:$N$32,7,FALSE)))</f>
        <v/>
      </c>
      <c r="O38" s="552" t="str">
        <f>IF(RIGHT($A38,1)="1",IF(VLOOKUP(B38,'1st Shift BFp'!$D$4:$N$32,8,FALSE)="","",VLOOKUP(B38,'1st Shift BFp'!$D$4:$N$32,8,FALSE)),IF(VLOOKUP(B38,'2nd Shift BFp'!$D$4:$N$32,8,FALSE)="","",VLOOKUP(B38,'2nd Shift BFp'!$D$4:$N$32,8,FALSE)))</f>
        <v/>
      </c>
      <c r="P38" s="558" t="str">
        <f>IF(RIGHT($A38,1)="1",IF(VLOOKUP(B38,'1st Shift BFp'!$A$4:$BY$32,12,FALSE)="","",VLOOKUP(B38,'1st Shift BFp'!$A$4:$BY$32,12,FALSE)),IF(VLOOKUP(B38,'2nd Shift BFp'!$A$4:$BY$32,12,FALSE)="","",VLOOKUP(B38,'2nd Shift BFp'!$A$4:$BY$32,12,FALSE)))</f>
        <v/>
      </c>
      <c r="Q38" s="559" t="str">
        <f>IF(RIGHT($A38,1)="1",IF(VLOOKUP(B38,'1st Shift BFp'!$A$4:$BY$32,14,FALSE)="","",VLOOKUP(B38,'1st Shift BFp'!$A$4:$BY$32,14,FALSE)),IF(VLOOKUP(B38,'2nd Shift BFp'!$A$4:$BY$32,14,FALSE)="","",VLOOKUP(B38,'2nd Shift BFp'!$A$4:$BY$32,14,FALSE)))</f>
        <v/>
      </c>
      <c r="R38" s="420" t="str">
        <f>IF(LEFT($A38,1)="M",VLOOKUP(B38,MWTh!$B$6:$BK$31,62,FALSE),VLOOKUP(B38,TF!$B$6:$BK$34,62,FALSE))</f>
        <v/>
      </c>
      <c r="S38" s="443"/>
      <c r="T38" s="415" t="str">
        <f t="shared" si="0"/>
        <v>80-L4</v>
      </c>
      <c r="U38" s="59" t="str">
        <f t="shared" si="1"/>
        <v>TAMLA-00063</v>
      </c>
      <c r="V38" s="59" t="str">
        <f t="shared" si="2"/>
        <v>GTS-120</v>
      </c>
      <c r="W38" s="59" t="str">
        <f t="shared" si="3"/>
        <v>5% - 7%</v>
      </c>
      <c r="X38" s="151" t="e">
        <f>VLOOKUP(T38,MWTh!$BL$6:$DU$31,12,FALSE)</f>
        <v>#N/A</v>
      </c>
      <c r="Y38" s="151" t="str">
        <f>VLOOKUP(T38,TF!$BL$6:$DU$34,24,FALSE)</f>
        <v/>
      </c>
      <c r="Z38" s="151" t="e">
        <f>VLOOKUP(T38,MWTh!$BL$6:$DU$31,36,FALSE)</f>
        <v>#N/A</v>
      </c>
      <c r="AA38" s="151" t="e">
        <f>VLOOKUP(T38,MWTh!$BL$6:$DU$31,48,FALSE)</f>
        <v>#N/A</v>
      </c>
      <c r="AB38" s="151" t="str">
        <f>VLOOKUP(T38,TF!$BL$6:$DU$34,60,FALSE)</f>
        <v/>
      </c>
      <c r="AC38" s="151"/>
      <c r="AD38" s="149"/>
      <c r="AE38" s="135">
        <f>IF(LEFT($A38,1)="M",VLOOKUP(T38,MWTh!$BL$6:$DU$31,61,FALSE),VLOOKUP(T38,TF!$BL$6:$DU$34,61,FALSE))</f>
        <v>0</v>
      </c>
      <c r="AF38" s="552" t="str">
        <f>IF(RIGHT($A38,1)="1",IF(VLOOKUP(T38,'1st Shift BFp'!$S$4:$AC$32,7,FALSE)="","",VLOOKUP(T38,'1st Shift BFp'!$S$4:$AC$32,7,FALSE)),IF(VLOOKUP(T38,'2nd Shift BFp'!$S$4:$AC$32,7,FALSE)="","",VLOOKUP(T38,'2nd Shift BFp'!$S$4:$AC$32,7,FALSE)))</f>
        <v>SKIP</v>
      </c>
      <c r="AG38" s="552" t="str">
        <f>IF(RIGHT($A38,1)="1",IF(VLOOKUP(T38,'1st Shift BFp'!$S$4:$AC$32,8,FALSE)="","",VLOOKUP(T38,'1st Shift BFp'!$S$4:$AC$32,8,FALSE)),IF(VLOOKUP(T38,'2nd Shift BFp'!$S$4:$AC$32,8,FALSE)="","",VLOOKUP(T38,'2nd Shift BFp'!$S$4:$AC$32,8,FALSE)))</f>
        <v>SKIP</v>
      </c>
      <c r="AH38" s="558" t="str">
        <f>IF(RIGHT($A38,1)="1",IF(VLOOKUP(T38,'1st Shift BFp'!$A$4:$BY$32,27,FALSE)="","",VLOOKUP(T38,'1st Shift BFp'!$A$4:$BY$32,27,FALSE)),IF(VLOOKUP(T38,'2nd Shift BFp'!$A$4:$BY$32,27,FALSE)="","",VLOOKUP(T38,'2nd Shift BFp'!$A$4:$BY$32,27,FALSE)))</f>
        <v/>
      </c>
      <c r="AI38" s="559" t="str">
        <f>IF(RIGHT($A38,1)="1",IF(VLOOKUP(T38,'1st Shift BFp'!$A$4:$BY$32,29,FALSE)="","",VLOOKUP(T38,'1st Shift BFp'!$A$4:$BY$32,29,FALSE)),IF(VLOOKUP(T38,'2nd Shift BFp'!$A$4:$BY$32,29,FALSE)="","",VLOOKUP(T38,'2nd Shift BFp'!$A$4:$BY$32,29,FALSE)))</f>
        <v/>
      </c>
      <c r="AJ38" s="420" t="str">
        <f>IF(LEFT($A38,1)="M",VLOOKUP(T38,MWTh!$BL$6:$DU$31,62,FALSE),VLOOKUP(T38,TF!$BL$6:$DU$34,62,FALSE))</f>
        <v/>
      </c>
      <c r="AK38" s="443"/>
      <c r="AL38" s="415" t="str">
        <f t="shared" si="4"/>
        <v>80-L4</v>
      </c>
      <c r="AM38" s="59" t="str">
        <f t="shared" si="5"/>
        <v>TAMLA-00063</v>
      </c>
      <c r="AN38" s="59" t="str">
        <f t="shared" si="6"/>
        <v>GTS-120</v>
      </c>
      <c r="AO38" s="59" t="str">
        <f t="shared" si="7"/>
        <v>5% - 7%</v>
      </c>
      <c r="AP38" s="151" t="e">
        <f>VLOOKUP(AL38,MWTh!$DV$6:$GE$31,12,FALSE)</f>
        <v>#N/A</v>
      </c>
      <c r="AQ38" s="151" t="str">
        <f>VLOOKUP(AL38,TF!$DV$6:$GE$34,24,FALSE)</f>
        <v/>
      </c>
      <c r="AR38" s="151" t="e">
        <f>VLOOKUP(AL38,MWTh!$DV$6:$GE$31,36,FALSE)</f>
        <v>#N/A</v>
      </c>
      <c r="AS38" s="151" t="e">
        <f>VLOOKUP(AL38,MWTh!$DV$6:$GE$31,48,FALSE)</f>
        <v>#N/A</v>
      </c>
      <c r="AT38" s="151" t="str">
        <f>VLOOKUP(AL38,TF!$DV$6:$GE$34,60,FALSE)</f>
        <v/>
      </c>
      <c r="AU38" s="151"/>
      <c r="AV38" s="157"/>
      <c r="AW38" s="135">
        <f>IF(LEFT($A38,1)="M",VLOOKUP(AL38,MWTh!$DV$6:$GE$31,61,FALSE),VLOOKUP(AL38,TF!$DV$6:$GE$34,61,FALSE))</f>
        <v>0</v>
      </c>
      <c r="AX38" s="552" t="str">
        <f>IF(RIGHT($A38,1)="1",IF(VLOOKUP(AL38,'1st Shift BFp'!$AH$4:$AR$32,7,FALSE)="","",VLOOKUP(AL38,'1st Shift BFp'!$AH$4:$AR$32,7,FALSE)),IF(VLOOKUP(AL38,'2nd Shift BFp'!$AH$4:$AR$32,7,FALSE)="","",VLOOKUP(AL38,'2nd Shift BFp'!$AH$4:$AR$32,7,FALSE)))</f>
        <v/>
      </c>
      <c r="AY38" s="552" t="str">
        <f>IF(RIGHT($A38,1)="1",IF(VLOOKUP(AL38,'1st Shift BFp'!$AH$4:$AR$32,8,FALSE)="","",VLOOKUP(AL38,'1st Shift BFp'!$AH$4:$AR$32,8,FALSE)),IF(VLOOKUP(AL38,'2nd Shift BFp'!$AH$4:$AR$32,8,FALSE)="","",VLOOKUP(AL38,'2nd Shift BFp'!$AH$4:$AR$32,8,FALSE)))</f>
        <v/>
      </c>
      <c r="AZ38" s="558" t="str">
        <f>IF(RIGHT($A38,1)="1",IF(VLOOKUP(AL38,'1st Shift BFp'!$A$4:$BY$32,42,FALSE)="","",VLOOKUP(AL38,'1st Shift BFp'!$A$4:$BY$32,42,FALSE)),IF(VLOOKUP(AL38,'2nd Shift BFp'!$A$4:$BY$32,42,FALSE)="","",VLOOKUP(AL38,'2nd Shift BFp'!$A$4:$BY$32,42,FALSE)))</f>
        <v/>
      </c>
      <c r="BA38" s="559" t="str">
        <f>IF(RIGHT($A38,1)="1",IF(VLOOKUP(AL38,'1st Shift BFp'!$A$4:$BY$32,44,FALSE)="","",VLOOKUP(AL38,'1st Shift BFp'!$A$4:$BY$32,44,FALSE)),IF(VLOOKUP(AL38,'2nd Shift BFp'!$A$4:$BY$32,44,FALSE)="","",VLOOKUP(AL38,'2nd Shift BFp'!$A$4:$BY$32,44,FALSE)))</f>
        <v/>
      </c>
      <c r="BB38" s="420" t="str">
        <f>IF(LEFT($A38,1)="M",VLOOKUP(AL38,MWTh!$DV$6:$GE$31,62,FALSE),VLOOKUP(AL38,TF!$DV$6:$GE$34,62,FALSE))</f>
        <v/>
      </c>
      <c r="BC38" s="418"/>
      <c r="BD38" s="155" t="str">
        <f t="shared" si="8"/>
        <v>80-L4</v>
      </c>
      <c r="BE38" s="59" t="str">
        <f t="shared" si="9"/>
        <v>TAMLA-00063</v>
      </c>
      <c r="BF38" s="59" t="str">
        <f t="shared" si="10"/>
        <v>GTS-120</v>
      </c>
      <c r="BG38" s="59" t="str">
        <f t="shared" si="11"/>
        <v>5% - 7%</v>
      </c>
      <c r="BH38" s="151" t="e">
        <f>VLOOKUP(BD38,MWTh!$GF$6:$IO$31,12,FALSE)</f>
        <v>#N/A</v>
      </c>
      <c r="BI38" s="151" t="str">
        <f>VLOOKUP(BD38,TF!$GF$6:$IO$34,24,FALSE)</f>
        <v/>
      </c>
      <c r="BJ38" s="151" t="e">
        <f>VLOOKUP(BD38,MWTh!$GF$6:$IO$31,36,FALSE)</f>
        <v>#N/A</v>
      </c>
      <c r="BK38" s="151" t="e">
        <f>VLOOKUP(BD38,MWTh!$GF$6:$IO$31,48,FALSE)</f>
        <v>#N/A</v>
      </c>
      <c r="BL38" s="151" t="str">
        <f>VLOOKUP(BD38,TF!$GF$6:$IO$34,60,FALSE)</f>
        <v/>
      </c>
      <c r="BM38" s="151"/>
      <c r="BN38" s="157"/>
      <c r="BO38" s="135">
        <f>IF(LEFT($A38,1)="M",VLOOKUP(BD38,MWTh!$GF$6:$IO$31,61,FALSE),VLOOKUP(BD38,TF!$GF$6:$IO$34,61,FALSE))</f>
        <v>0</v>
      </c>
      <c r="BP38" s="552" t="str">
        <f>IF(RIGHT($A38,1)="1",IF(VLOOKUP(BD38,'1st Shift BFp'!$AW$4:$BG$32,7,FALSE)="","",VLOOKUP(BD38,'1st Shift BFp'!$AW$4:$BG$32,7,FALSE)),IF(VLOOKUP(BD38,'2nd Shift BFp'!$AW$4:$BG$32,7,FALSE)="","",VLOOKUP(BD38,'2nd Shift BFp'!$AW$4:$BG$32,7,FALSE)))</f>
        <v>SKIP</v>
      </c>
      <c r="BQ38" s="552" t="str">
        <f>IF(RIGHT($A38,1)="1",IF(VLOOKUP(BD38,'1st Shift BFp'!$AW$4:$BG$32,8,FALSE)="","",VLOOKUP(BD38,'1st Shift BFp'!$AW$4:$BG$32,8,FALSE)),IF(VLOOKUP(BD38,'2nd Shift BFp'!$AW$4:$BG$32,8,FALSE)="","",VLOOKUP(BD38,'2nd Shift BFp'!$AW$4:$BG$32,8,FALSE)))</f>
        <v>SKIP</v>
      </c>
      <c r="BR38" s="558" t="str">
        <f>IF(RIGHT($A38,1)="1",IF(VLOOKUP(BD38,'1st Shift BFp'!$A$4:$BY$32,57,FALSE)="","",VLOOKUP(BD38,'1st Shift BFp'!$A$4:$BY$32,57,FALSE)),IF(VLOOKUP(BD38,'2nd Shift BFp'!$A$4:$BY$32,57,FALSE)="","",VLOOKUP(BD38,'2nd Shift BFp'!$A$4:$BY$32,57,FALSE)))</f>
        <v/>
      </c>
      <c r="BS38" s="559" t="str">
        <f>IF(RIGHT($A38,1)="1",IF(VLOOKUP(BD38,'1st Shift BFp'!$A$4:$BY$32,59,FALSE)="","",VLOOKUP(BD38,'1st Shift BFp'!$A$4:$BY$32,59,FALSE)),IF(VLOOKUP(BD38,'2nd Shift BFp'!$A$4:$BY$32,59,FALSE)="","",VLOOKUP(BD38,'2nd Shift BFp'!$A$4:$BY$32,59,FALSE)))</f>
        <v/>
      </c>
      <c r="BT38" s="60" t="str">
        <f>IF(LEFT($A38,1)="M",VLOOKUP(BD38,MWTh!$GF$6:$IO$31,62,FALSE),VLOOKUP(BD38,TF!$GF$6:$IO$34,62,FALSE))</f>
        <v/>
      </c>
      <c r="BU38" s="462"/>
      <c r="BV38" s="415" t="str">
        <f t="shared" si="12"/>
        <v>80-L4</v>
      </c>
      <c r="BW38" s="59" t="str">
        <f t="shared" si="13"/>
        <v>TAMLA-00063</v>
      </c>
      <c r="BX38" s="59" t="str">
        <f t="shared" si="14"/>
        <v>GTS-120</v>
      </c>
      <c r="BY38" s="59" t="str">
        <f t="shared" si="15"/>
        <v>5% - 7%</v>
      </c>
      <c r="BZ38" s="151" t="e">
        <f>VLOOKUP(BV38,MWTh!$IP$6:$KY$31,12,FALSE)</f>
        <v>#N/A</v>
      </c>
      <c r="CA38" s="151" t="str">
        <f>VLOOKUP(BV38,TF!$IP$6:$KY$34,24,FALSE)</f>
        <v/>
      </c>
      <c r="CB38" s="151" t="e">
        <f>VLOOKUP(BV38,MWTh!$IP$6:$KY$31,36,FALSE)</f>
        <v>#N/A</v>
      </c>
      <c r="CC38" s="151" t="e">
        <f>VLOOKUP(BV38,MWTh!$IP$6:$KY$31,48,FALSE)</f>
        <v>#N/A</v>
      </c>
      <c r="CD38" s="151" t="str">
        <f>VLOOKUP(BV38,TF!$IP$6:$KY$34,60,FALSE)</f>
        <v/>
      </c>
      <c r="CE38" s="151"/>
      <c r="CF38" s="157"/>
      <c r="CG38" s="135">
        <f>IF(LEFT($A38,1)="M",VLOOKUP(BV38,MWTh!$IP$6:$KY$31,61,FALSE),VLOOKUP(BV38,TF!$IP$6:$KY$34,61,FALSE))</f>
        <v>0</v>
      </c>
      <c r="CH38" s="552" t="str">
        <f>IF(RIGHT($A38,1)="1",IF(VLOOKUP(BV38,'1st Shift BFp'!$BL$4:$BV$32,7,FALSE)="","",VLOOKUP(BV38,'1st Shift BFp'!$BL$4:$BV$32,7,FALSE)),IF(VLOOKUP(BV38,'2nd Shift BFp'!$BL$4:$BV$32,7,FALSE)="","",VLOOKUP(BV38,'2nd Shift BFp'!$BL$4:$BV$32,7,FALSE)))</f>
        <v/>
      </c>
      <c r="CI38" s="552" t="str">
        <f>IF(RIGHT($A38,1)="1",IF(VLOOKUP(BV38,'1st Shift BFp'!$BL$4:$BV$32,8,FALSE)="","",VLOOKUP(BV38,'1st Shift BFp'!$BL$4:$BV$32,8,FALSE)),IF(VLOOKUP(BV38,'2nd Shift BFp'!$BL$4:$BV$32,8,FALSE)="","",VLOOKUP(BV38,'2nd Shift BFp'!$BL$4:$BV$32,8,FALSE)))</f>
        <v/>
      </c>
      <c r="CJ38" s="558" t="str">
        <f>IF(RIGHT($A38,1)="1",IF(VLOOKUP(BV38,'1st Shift BFp'!$A$4:$BY$32,72,FALSE)="","",VLOOKUP(BV38,'1st Shift BFp'!$A$4:$BY$32,72,FALSE)),IF(VLOOKUP(BV38,'2nd Shift BFp'!$A$4:$BY$32,72,FALSE)="","",VLOOKUP(BV38,'2nd Shift BFp'!$A$4:$BY$32,72,FALSE)))</f>
        <v/>
      </c>
      <c r="CK38" s="559" t="str">
        <f>IF(RIGHT($A38,1)="1",IF(VLOOKUP(BV38,'1st Shift BFp'!$A$4:$BY$32,74,FALSE)="","",VLOOKUP(BV38,'1st Shift BFp'!$A$4:$BY$32,74,FALSE)),IF(VLOOKUP(BV38,'2nd Shift BFp'!$A$4:$BY$32,74,FALSE)="","",VLOOKUP(BV38,'2nd Shift BFp'!$A$4:$BY$32,74,FALSE)))</f>
        <v/>
      </c>
      <c r="CL38" s="464" t="str">
        <f>IF(LEFT($A38,1)="M",VLOOKUP(BV38,MWTh!$IP$6:$KY$31,62,FALSE),VLOOKUP(BV38,TF!$IP$6:$KY$34,62,FALSE))</f>
        <v/>
      </c>
      <c r="CM38" s="418"/>
      <c r="CO38" s="135">
        <f t="shared" si="16"/>
        <v>0</v>
      </c>
    </row>
    <row r="39" spans="1:93">
      <c r="A39" s="1174" t="str">
        <f>VLOOKUP($B39,'OP Info'!$C$4:$Q$62,15,FALSE)</f>
        <v>TF-1</v>
      </c>
      <c r="B39" s="415" t="s">
        <v>128</v>
      </c>
      <c r="C39" s="1174" t="str">
        <f>VLOOKUP($B39,'OP Info'!$C$4:$Q$62,2,FALSE)</f>
        <v>TAMGR-00114</v>
      </c>
      <c r="D39" s="1174" t="str">
        <f>VLOOKUP($B39,'OP Info'!$C$4:$Q$62,4,FALSE)</f>
        <v>GTS-120</v>
      </c>
      <c r="E39" s="1174" t="str">
        <f>CONCATENATE(VLOOKUP($B39,'OP Info'!$C$4:$Q$62,5,FALSE),"% - ",VLOOKUP($B39,'OP Info'!$C$4:$Q$62,6,FALSE),"%")</f>
        <v>5% - 7%</v>
      </c>
      <c r="F39" s="151" t="e">
        <f>VLOOKUP(B39,MWTh!$B$6:$BK$31,12,FALSE)</f>
        <v>#N/A</v>
      </c>
      <c r="G39" s="151" t="str">
        <f>VLOOKUP(B39,TF!$B$6:$BK$34,24,FALSE)</f>
        <v/>
      </c>
      <c r="H39" s="151" t="e">
        <f>VLOOKUP(B39,MWTh!$B$6:$BK$31,36,FALSE)</f>
        <v>#N/A</v>
      </c>
      <c r="I39" s="151" t="e">
        <f>VLOOKUP(B39,MWTh!$B$6:$BK$31,48,FALSE)</f>
        <v>#N/A</v>
      </c>
      <c r="J39" s="151" t="str">
        <f>VLOOKUP(B39,TF!$B$6:$BK$34,60,FALSE)</f>
        <v/>
      </c>
      <c r="K39" s="151"/>
      <c r="L39" s="149"/>
      <c r="M39" s="135">
        <f>IF(LEFT($A39,1)="M",VLOOKUP(B39,MWTh!$B$6:$BK$31,61,FALSE),VLOOKUP(B39,TF!$B$6:$BK$34,61,FALSE))</f>
        <v>0</v>
      </c>
      <c r="N39" s="552" t="str">
        <f>IF(RIGHT($A39,1)="1",IF(VLOOKUP(B39,'1st Shift BFp'!$D$4:$N$32,7,FALSE)="","",VLOOKUP(B39,'1st Shift BFp'!$D$4:$N$32,7,FALSE)),IF(VLOOKUP(B39,'2nd Shift BFp'!$D$4:$N$32,7,FALSE)="","",VLOOKUP(B39,'2nd Shift BFp'!$D$4:$N$32,7,FALSE)))</f>
        <v/>
      </c>
      <c r="O39" s="552" t="str">
        <f>IF(RIGHT($A39,1)="1",IF(VLOOKUP(B39,'1st Shift BFp'!$D$4:$N$32,8,FALSE)="","",VLOOKUP(B39,'1st Shift BFp'!$D$4:$N$32,8,FALSE)),IF(VLOOKUP(B39,'2nd Shift BFp'!$D$4:$N$32,8,FALSE)="","",VLOOKUP(B39,'2nd Shift BFp'!$D$4:$N$32,8,FALSE)))</f>
        <v/>
      </c>
      <c r="P39" s="558" t="str">
        <f>IF(RIGHT($A39,1)="1",IF(VLOOKUP(B39,'1st Shift BFp'!$A$4:$BY$32,12,FALSE)="","",VLOOKUP(B39,'1st Shift BFp'!$A$4:$BY$32,12,FALSE)),IF(VLOOKUP(B39,'2nd Shift BFp'!$A$4:$BY$32,12,FALSE)="","",VLOOKUP(B39,'2nd Shift BFp'!$A$4:$BY$32,12,FALSE)))</f>
        <v/>
      </c>
      <c r="Q39" s="559" t="str">
        <f>IF(RIGHT($A39,1)="1",IF(VLOOKUP(B39,'1st Shift BFp'!$A$4:$BY$32,14,FALSE)="","",VLOOKUP(B39,'1st Shift BFp'!$A$4:$BY$32,14,FALSE)),IF(VLOOKUP(B39,'2nd Shift BFp'!$A$4:$BY$32,14,FALSE)="","",VLOOKUP(B39,'2nd Shift BFp'!$A$4:$BY$32,14,FALSE)))</f>
        <v/>
      </c>
      <c r="R39" s="420" t="str">
        <f>IF(LEFT($A39,1)="M",VLOOKUP(B39,MWTh!$B$6:$BK$31,62,FALSE),VLOOKUP(B39,TF!$B$6:$BK$34,62,FALSE))</f>
        <v/>
      </c>
      <c r="S39" s="443"/>
      <c r="T39" s="415" t="str">
        <f t="shared" si="0"/>
        <v>90-L4</v>
      </c>
      <c r="U39" s="59" t="str">
        <f t="shared" si="1"/>
        <v>TAMGR-00114</v>
      </c>
      <c r="V39" s="59" t="str">
        <f t="shared" si="2"/>
        <v>GTS-120</v>
      </c>
      <c r="W39" s="59" t="str">
        <f t="shared" si="3"/>
        <v>5% - 7%</v>
      </c>
      <c r="X39" s="151" t="e">
        <f>VLOOKUP(T39,MWTh!$BL$6:$DU$31,12,FALSE)</f>
        <v>#N/A</v>
      </c>
      <c r="Y39" s="151" t="str">
        <f>VLOOKUP(T39,TF!$BL$6:$DU$34,24,FALSE)</f>
        <v/>
      </c>
      <c r="Z39" s="151" t="e">
        <f>VLOOKUP(T39,MWTh!$BL$6:$DU$31,36,FALSE)</f>
        <v>#N/A</v>
      </c>
      <c r="AA39" s="151" t="e">
        <f>VLOOKUP(T39,MWTh!$BL$6:$DU$31,48,FALSE)</f>
        <v>#N/A</v>
      </c>
      <c r="AB39" s="151" t="str">
        <f>VLOOKUP(T39,TF!$BL$6:$DU$34,60,FALSE)</f>
        <v/>
      </c>
      <c r="AC39" s="151"/>
      <c r="AD39" s="149"/>
      <c r="AE39" s="135">
        <f>IF(LEFT($A39,1)="M",VLOOKUP(T39,MWTh!$BL$6:$DU$31,61,FALSE),VLOOKUP(T39,TF!$BL$6:$DU$34,61,FALSE))</f>
        <v>0</v>
      </c>
      <c r="AF39" s="552" t="str">
        <f>IF(RIGHT($A39,1)="1",IF(VLOOKUP(T39,'1st Shift BFp'!$S$4:$AC$32,7,FALSE)="","",VLOOKUP(T39,'1st Shift BFp'!$S$4:$AC$32,7,FALSE)),IF(VLOOKUP(T39,'2nd Shift BFp'!$S$4:$AC$32,7,FALSE)="","",VLOOKUP(T39,'2nd Shift BFp'!$S$4:$AC$32,7,FALSE)))</f>
        <v>SKIP</v>
      </c>
      <c r="AG39" s="552" t="str">
        <f>IF(RIGHT($A39,1)="1",IF(VLOOKUP(T39,'1st Shift BFp'!$S$4:$AC$32,8,FALSE)="","",VLOOKUP(T39,'1st Shift BFp'!$S$4:$AC$32,8,FALSE)),IF(VLOOKUP(T39,'2nd Shift BFp'!$S$4:$AC$32,8,FALSE)="","",VLOOKUP(T39,'2nd Shift BFp'!$S$4:$AC$32,8,FALSE)))</f>
        <v>SKIP</v>
      </c>
      <c r="AH39" s="558" t="str">
        <f>IF(RIGHT($A39,1)="1",IF(VLOOKUP(T39,'1st Shift BFp'!$A$4:$BY$32,27,FALSE)="","",VLOOKUP(T39,'1st Shift BFp'!$A$4:$BY$32,27,FALSE)),IF(VLOOKUP(T39,'2nd Shift BFp'!$A$4:$BY$32,27,FALSE)="","",VLOOKUP(T39,'2nd Shift BFp'!$A$4:$BY$32,27,FALSE)))</f>
        <v/>
      </c>
      <c r="AI39" s="559" t="str">
        <f>IF(RIGHT($A39,1)="1",IF(VLOOKUP(T39,'1st Shift BFp'!$A$4:$BY$32,29,FALSE)="","",VLOOKUP(T39,'1st Shift BFp'!$A$4:$BY$32,29,FALSE)),IF(VLOOKUP(T39,'2nd Shift BFp'!$A$4:$BY$32,29,FALSE)="","",VLOOKUP(T39,'2nd Shift BFp'!$A$4:$BY$32,29,FALSE)))</f>
        <v/>
      </c>
      <c r="AJ39" s="420" t="str">
        <f>IF(LEFT($A39,1)="M",VLOOKUP(T39,MWTh!$BL$6:$DU$31,62,FALSE),VLOOKUP(T39,TF!$BL$6:$DU$34,62,FALSE))</f>
        <v/>
      </c>
      <c r="AK39" s="443"/>
      <c r="AL39" s="415" t="str">
        <f t="shared" si="4"/>
        <v>90-L4</v>
      </c>
      <c r="AM39" s="59" t="str">
        <f t="shared" si="5"/>
        <v>TAMGR-00114</v>
      </c>
      <c r="AN39" s="59" t="str">
        <f t="shared" si="6"/>
        <v>GTS-120</v>
      </c>
      <c r="AO39" s="59" t="str">
        <f t="shared" si="7"/>
        <v>5% - 7%</v>
      </c>
      <c r="AP39" s="151" t="e">
        <f>VLOOKUP(AL39,MWTh!$DV$6:$GE$31,12,FALSE)</f>
        <v>#N/A</v>
      </c>
      <c r="AQ39" s="151" t="str">
        <f>VLOOKUP(AL39,TF!$DV$6:$GE$34,24,FALSE)</f>
        <v/>
      </c>
      <c r="AR39" s="151" t="e">
        <f>VLOOKUP(AL39,MWTh!$DV$6:$GE$31,36,FALSE)</f>
        <v>#N/A</v>
      </c>
      <c r="AS39" s="151" t="e">
        <f>VLOOKUP(AL39,MWTh!$DV$6:$GE$31,48,FALSE)</f>
        <v>#N/A</v>
      </c>
      <c r="AT39" s="151" t="str">
        <f>VLOOKUP(AL39,TF!$DV$6:$GE$34,60,FALSE)</f>
        <v/>
      </c>
      <c r="AU39" s="151"/>
      <c r="AV39" s="157"/>
      <c r="AW39" s="135">
        <f>IF(LEFT($A39,1)="M",VLOOKUP(AL39,MWTh!$DV$6:$GE$31,61,FALSE),VLOOKUP(AL39,TF!$DV$6:$GE$34,61,FALSE))</f>
        <v>0</v>
      </c>
      <c r="AX39" s="552" t="str">
        <f>IF(RIGHT($A39,1)="1",IF(VLOOKUP(AL39,'1st Shift BFp'!$AH$4:$AR$32,7,FALSE)="","",VLOOKUP(AL39,'1st Shift BFp'!$AH$4:$AR$32,7,FALSE)),IF(VLOOKUP(AL39,'2nd Shift BFp'!$AH$4:$AR$32,7,FALSE)="","",VLOOKUP(AL39,'2nd Shift BFp'!$AH$4:$AR$32,7,FALSE)))</f>
        <v/>
      </c>
      <c r="AY39" s="552" t="str">
        <f>IF(RIGHT($A39,1)="1",IF(VLOOKUP(AL39,'1st Shift BFp'!$AH$4:$AR$32,8,FALSE)="","",VLOOKUP(AL39,'1st Shift BFp'!$AH$4:$AR$32,8,FALSE)),IF(VLOOKUP(AL39,'2nd Shift BFp'!$AH$4:$AR$32,8,FALSE)="","",VLOOKUP(AL39,'2nd Shift BFp'!$AH$4:$AR$32,8,FALSE)))</f>
        <v/>
      </c>
      <c r="AZ39" s="558" t="str">
        <f>IF(RIGHT($A39,1)="1",IF(VLOOKUP(AL39,'1st Shift BFp'!$A$4:$BY$32,42,FALSE)="","",VLOOKUP(AL39,'1st Shift BFp'!$A$4:$BY$32,42,FALSE)),IF(VLOOKUP(AL39,'2nd Shift BFp'!$A$4:$BY$32,42,FALSE)="","",VLOOKUP(AL39,'2nd Shift BFp'!$A$4:$BY$32,42,FALSE)))</f>
        <v/>
      </c>
      <c r="BA39" s="559" t="str">
        <f>IF(RIGHT($A39,1)="1",IF(VLOOKUP(AL39,'1st Shift BFp'!$A$4:$BY$32,44,FALSE)="","",VLOOKUP(AL39,'1st Shift BFp'!$A$4:$BY$32,44,FALSE)),IF(VLOOKUP(AL39,'2nd Shift BFp'!$A$4:$BY$32,44,FALSE)="","",VLOOKUP(AL39,'2nd Shift BFp'!$A$4:$BY$32,44,FALSE)))</f>
        <v/>
      </c>
      <c r="BB39" s="420" t="str">
        <f>IF(LEFT($A39,1)="M",VLOOKUP(AL39,MWTh!$DV$6:$GE$31,62,FALSE),VLOOKUP(AL39,TF!$DV$6:$GE$34,62,FALSE))</f>
        <v/>
      </c>
      <c r="BC39" s="418"/>
      <c r="BD39" s="155" t="str">
        <f t="shared" si="8"/>
        <v>90-L4</v>
      </c>
      <c r="BE39" s="59" t="str">
        <f t="shared" si="9"/>
        <v>TAMGR-00114</v>
      </c>
      <c r="BF39" s="59" t="str">
        <f t="shared" si="10"/>
        <v>GTS-120</v>
      </c>
      <c r="BG39" s="59" t="str">
        <f t="shared" si="11"/>
        <v>5% - 7%</v>
      </c>
      <c r="BH39" s="151" t="e">
        <f>VLOOKUP(BD39,MWTh!$GF$6:$IO$31,12,FALSE)</f>
        <v>#N/A</v>
      </c>
      <c r="BI39" s="151" t="str">
        <f>VLOOKUP(BD39,TF!$GF$6:$IO$34,24,FALSE)</f>
        <v/>
      </c>
      <c r="BJ39" s="151" t="e">
        <f>VLOOKUP(BD39,MWTh!$GF$6:$IO$31,36,FALSE)</f>
        <v>#N/A</v>
      </c>
      <c r="BK39" s="151" t="e">
        <f>VLOOKUP(BD39,MWTh!$GF$6:$IO$31,48,FALSE)</f>
        <v>#N/A</v>
      </c>
      <c r="BL39" s="151" t="str">
        <f>VLOOKUP(BD39,TF!$GF$6:$IO$34,60,FALSE)</f>
        <v/>
      </c>
      <c r="BM39" s="151"/>
      <c r="BN39" s="157"/>
      <c r="BO39" s="135">
        <f>IF(LEFT($A39,1)="M",VLOOKUP(BD39,MWTh!$GF$6:$IO$31,61,FALSE),VLOOKUP(BD39,TF!$GF$6:$IO$34,61,FALSE))</f>
        <v>0</v>
      </c>
      <c r="BP39" s="552" t="str">
        <f>IF(RIGHT($A39,1)="1",IF(VLOOKUP(BD39,'1st Shift BFp'!$AW$4:$BG$32,7,FALSE)="","",VLOOKUP(BD39,'1st Shift BFp'!$AW$4:$BG$32,7,FALSE)),IF(VLOOKUP(BD39,'2nd Shift BFp'!$AW$4:$BG$32,7,FALSE)="","",VLOOKUP(BD39,'2nd Shift BFp'!$AW$4:$BG$32,7,FALSE)))</f>
        <v>SKIP</v>
      </c>
      <c r="BQ39" s="552" t="str">
        <f>IF(RIGHT($A39,1)="1",IF(VLOOKUP(BD39,'1st Shift BFp'!$AW$4:$BG$32,8,FALSE)="","",VLOOKUP(BD39,'1st Shift BFp'!$AW$4:$BG$32,8,FALSE)),IF(VLOOKUP(BD39,'2nd Shift BFp'!$AW$4:$BG$32,8,FALSE)="","",VLOOKUP(BD39,'2nd Shift BFp'!$AW$4:$BG$32,8,FALSE)))</f>
        <v>SKIP</v>
      </c>
      <c r="BR39" s="558" t="str">
        <f>IF(RIGHT($A39,1)="1",IF(VLOOKUP(BD39,'1st Shift BFp'!$A$4:$BY$32,57,FALSE)="","",VLOOKUP(BD39,'1st Shift BFp'!$A$4:$BY$32,57,FALSE)),IF(VLOOKUP(BD39,'2nd Shift BFp'!$A$4:$BY$32,57,FALSE)="","",VLOOKUP(BD39,'2nd Shift BFp'!$A$4:$BY$32,57,FALSE)))</f>
        <v/>
      </c>
      <c r="BS39" s="559" t="str">
        <f>IF(RIGHT($A39,1)="1",IF(VLOOKUP(BD39,'1st Shift BFp'!$A$4:$BY$32,59,FALSE)="","",VLOOKUP(BD39,'1st Shift BFp'!$A$4:$BY$32,59,FALSE)),IF(VLOOKUP(BD39,'2nd Shift BFp'!$A$4:$BY$32,59,FALSE)="","",VLOOKUP(BD39,'2nd Shift BFp'!$A$4:$BY$32,59,FALSE)))</f>
        <v/>
      </c>
      <c r="BT39" s="60" t="str">
        <f>IF(LEFT($A39,1)="M",VLOOKUP(BD39,MWTh!$GF$6:$IO$31,62,FALSE),VLOOKUP(BD39,TF!$GF$6:$IO$34,62,FALSE))</f>
        <v/>
      </c>
      <c r="BU39" s="462"/>
      <c r="BV39" s="415" t="str">
        <f t="shared" si="12"/>
        <v>90-L4</v>
      </c>
      <c r="BW39" s="59" t="str">
        <f t="shared" si="13"/>
        <v>TAMGR-00114</v>
      </c>
      <c r="BX39" s="59" t="str">
        <f t="shared" si="14"/>
        <v>GTS-120</v>
      </c>
      <c r="BY39" s="59" t="str">
        <f t="shared" si="15"/>
        <v>5% - 7%</v>
      </c>
      <c r="BZ39" s="151" t="e">
        <f>VLOOKUP(BV39,MWTh!$IP$6:$KY$31,12,FALSE)</f>
        <v>#N/A</v>
      </c>
      <c r="CA39" s="151" t="str">
        <f>VLOOKUP(BV39,TF!$IP$6:$KY$34,24,FALSE)</f>
        <v/>
      </c>
      <c r="CB39" s="151" t="e">
        <f>VLOOKUP(BV39,MWTh!$IP$6:$KY$31,36,FALSE)</f>
        <v>#N/A</v>
      </c>
      <c r="CC39" s="151" t="e">
        <f>VLOOKUP(BV39,MWTh!$IP$6:$KY$31,48,FALSE)</f>
        <v>#N/A</v>
      </c>
      <c r="CD39" s="151" t="str">
        <f>VLOOKUP(BV39,TF!$IP$6:$KY$34,60,FALSE)</f>
        <v/>
      </c>
      <c r="CE39" s="151"/>
      <c r="CF39" s="157"/>
      <c r="CG39" s="135">
        <f>IF(LEFT($A39,1)="M",VLOOKUP(BV39,MWTh!$IP$6:$KY$31,61,FALSE),VLOOKUP(BV39,TF!$IP$6:$KY$34,61,FALSE))</f>
        <v>0</v>
      </c>
      <c r="CH39" s="552" t="str">
        <f>IF(RIGHT($A39,1)="1",IF(VLOOKUP(BV39,'1st Shift BFp'!$BL$4:$BV$32,7,FALSE)="","",VLOOKUP(BV39,'1st Shift BFp'!$BL$4:$BV$32,7,FALSE)),IF(VLOOKUP(BV39,'2nd Shift BFp'!$BL$4:$BV$32,7,FALSE)="","",VLOOKUP(BV39,'2nd Shift BFp'!$BL$4:$BV$32,7,FALSE)))</f>
        <v/>
      </c>
      <c r="CI39" s="552" t="str">
        <f>IF(RIGHT($A39,1)="1",IF(VLOOKUP(BV39,'1st Shift BFp'!$BL$4:$BV$32,8,FALSE)="","",VLOOKUP(BV39,'1st Shift BFp'!$BL$4:$BV$32,8,FALSE)),IF(VLOOKUP(BV39,'2nd Shift BFp'!$BL$4:$BV$32,8,FALSE)="","",VLOOKUP(BV39,'2nd Shift BFp'!$BL$4:$BV$32,8,FALSE)))</f>
        <v/>
      </c>
      <c r="CJ39" s="558" t="str">
        <f>IF(RIGHT($A39,1)="1",IF(VLOOKUP(BV39,'1st Shift BFp'!$A$4:$BY$32,72,FALSE)="","",VLOOKUP(BV39,'1st Shift BFp'!$A$4:$BY$32,72,FALSE)),IF(VLOOKUP(BV39,'2nd Shift BFp'!$A$4:$BY$32,72,FALSE)="","",VLOOKUP(BV39,'2nd Shift BFp'!$A$4:$BY$32,72,FALSE)))</f>
        <v/>
      </c>
      <c r="CK39" s="559" t="str">
        <f>IF(RIGHT($A39,1)="1",IF(VLOOKUP(BV39,'1st Shift BFp'!$A$4:$BY$32,74,FALSE)="","",VLOOKUP(BV39,'1st Shift BFp'!$A$4:$BY$32,74,FALSE)),IF(VLOOKUP(BV39,'2nd Shift BFp'!$A$4:$BY$32,74,FALSE)="","",VLOOKUP(BV39,'2nd Shift BFp'!$A$4:$BY$32,74,FALSE)))</f>
        <v/>
      </c>
      <c r="CL39" s="464" t="str">
        <f>IF(LEFT($A39,1)="M",VLOOKUP(BV39,MWTh!$IP$6:$KY$31,62,FALSE),VLOOKUP(BV39,TF!$IP$6:$KY$34,62,FALSE))</f>
        <v/>
      </c>
      <c r="CM39" s="418"/>
      <c r="CO39" s="135">
        <f t="shared" si="16"/>
        <v>0</v>
      </c>
    </row>
    <row r="40" spans="1:93">
      <c r="A40" s="1174" t="str">
        <f>VLOOKUP($B40,'OP Info'!$C$4:$Q$62,15,FALSE)</f>
        <v>TF-1</v>
      </c>
      <c r="B40" s="415" t="s">
        <v>130</v>
      </c>
      <c r="C40" s="1174" t="str">
        <f>VLOOKUP($B40,'OP Info'!$C$4:$Q$62,2,FALSE)</f>
        <v>NAMSP-00306</v>
      </c>
      <c r="D40" s="1174" t="str">
        <f>VLOOKUP($B40,'OP Info'!$C$4:$Q$62,4,FALSE)</f>
        <v>MDS-570</v>
      </c>
      <c r="E40" s="1174" t="str">
        <f>CONCATENATE(VLOOKUP($B40,'OP Info'!$C$4:$Q$62,5,FALSE),"% - ",VLOOKUP($B40,'OP Info'!$C$4:$Q$62,6,FALSE),"%")</f>
        <v>7% - 9%</v>
      </c>
      <c r="F40" s="151" t="e">
        <f>VLOOKUP(B40,MWTh!$B$6:$BK$31,12,FALSE)</f>
        <v>#N/A</v>
      </c>
      <c r="G40" s="151" t="str">
        <f>VLOOKUP(B40,TF!$B$6:$BK$34,24,FALSE)</f>
        <v/>
      </c>
      <c r="H40" s="151" t="e">
        <f>VLOOKUP(B40,MWTh!$B$6:$BK$31,36,FALSE)</f>
        <v>#N/A</v>
      </c>
      <c r="I40" s="151" t="e">
        <f>VLOOKUP(B40,MWTh!$B$6:$BK$31,48,FALSE)</f>
        <v>#N/A</v>
      </c>
      <c r="J40" s="151" t="str">
        <f>VLOOKUP(B40,TF!$B$6:$BK$34,60,FALSE)</f>
        <v/>
      </c>
      <c r="K40" s="151"/>
      <c r="L40" s="149"/>
      <c r="M40" s="135">
        <f>IF(LEFT($A40,1)="M",VLOOKUP(B40,MWTh!$B$6:$BK$31,61,FALSE),VLOOKUP(B40,TF!$B$6:$BK$34,61,FALSE))</f>
        <v>0</v>
      </c>
      <c r="N40" s="552" t="str">
        <f>IF(RIGHT($A40,1)="1",IF(VLOOKUP(B40,'1st Shift BFp'!$D$4:$N$32,7,FALSE)="","",VLOOKUP(B40,'1st Shift BFp'!$D$4:$N$32,7,FALSE)),IF(VLOOKUP(B40,'2nd Shift BFp'!$D$4:$N$32,7,FALSE)="","",VLOOKUP(B40,'2nd Shift BFp'!$D$4:$N$32,7,FALSE)))</f>
        <v/>
      </c>
      <c r="O40" s="552" t="str">
        <f>IF(RIGHT($A40,1)="1",IF(VLOOKUP(B40,'1st Shift BFp'!$D$4:$N$32,8,FALSE)="","",VLOOKUP(B40,'1st Shift BFp'!$D$4:$N$32,8,FALSE)),IF(VLOOKUP(B40,'2nd Shift BFp'!$D$4:$N$32,8,FALSE)="","",VLOOKUP(B40,'2nd Shift BFp'!$D$4:$N$32,8,FALSE)))</f>
        <v/>
      </c>
      <c r="P40" s="558" t="str">
        <f>IF(RIGHT($A40,1)="1",IF(VLOOKUP(B40,'1st Shift BFp'!$A$4:$BY$32,12,FALSE)="","",VLOOKUP(B40,'1st Shift BFp'!$A$4:$BY$32,12,FALSE)),IF(VLOOKUP(B40,'2nd Shift BFp'!$A$4:$BY$32,12,FALSE)="","",VLOOKUP(B40,'2nd Shift BFp'!$A$4:$BY$32,12,FALSE)))</f>
        <v/>
      </c>
      <c r="Q40" s="559" t="str">
        <f>IF(RIGHT($A40,1)="1",IF(VLOOKUP(B40,'1st Shift BFp'!$A$4:$BY$32,14,FALSE)="","",VLOOKUP(B40,'1st Shift BFp'!$A$4:$BY$32,14,FALSE)),IF(VLOOKUP(B40,'2nd Shift BFp'!$A$4:$BY$32,14,FALSE)="","",VLOOKUP(B40,'2nd Shift BFp'!$A$4:$BY$32,14,FALSE)))</f>
        <v/>
      </c>
      <c r="R40" s="420" t="str">
        <f>IF(LEFT($A40,1)="M",VLOOKUP(B40,MWTh!$B$6:$BK$31,62,FALSE),VLOOKUP(B40,TF!$B$6:$BK$34,62,FALSE))</f>
        <v/>
      </c>
      <c r="S40" s="443"/>
      <c r="T40" s="415" t="str">
        <f t="shared" si="0"/>
        <v>100A-L4</v>
      </c>
      <c r="U40" s="59" t="str">
        <f t="shared" si="1"/>
        <v>NAMSP-00306</v>
      </c>
      <c r="V40" s="59" t="str">
        <f t="shared" si="2"/>
        <v>MDS-570</v>
      </c>
      <c r="W40" s="59" t="str">
        <f t="shared" si="3"/>
        <v>7% - 9%</v>
      </c>
      <c r="X40" s="151" t="e">
        <f>VLOOKUP(T40,MWTh!$BL$6:$DU$31,12,FALSE)</f>
        <v>#N/A</v>
      </c>
      <c r="Y40" s="151" t="str">
        <f>VLOOKUP(T40,TF!$BL$6:$DU$34,24,FALSE)</f>
        <v/>
      </c>
      <c r="Z40" s="151" t="e">
        <f>VLOOKUP(T40,MWTh!$BL$6:$DU$31,36,FALSE)</f>
        <v>#N/A</v>
      </c>
      <c r="AA40" s="151" t="e">
        <f>VLOOKUP(T40,MWTh!$BL$6:$DU$31,48,FALSE)</f>
        <v>#N/A</v>
      </c>
      <c r="AB40" s="151" t="str">
        <f>VLOOKUP(T40,TF!$BL$6:$DU$34,60,FALSE)</f>
        <v/>
      </c>
      <c r="AC40" s="151"/>
      <c r="AD40" s="149"/>
      <c r="AE40" s="135">
        <f>IF(LEFT($A40,1)="M",VLOOKUP(T40,MWTh!$BL$6:$DU$31,61,FALSE),VLOOKUP(T40,TF!$BL$6:$DU$34,61,FALSE))</f>
        <v>0</v>
      </c>
      <c r="AF40" s="552" t="str">
        <f>IF(RIGHT($A40,1)="1",IF(VLOOKUP(T40,'1st Shift BFp'!$S$4:$AC$32,7,FALSE)="","",VLOOKUP(T40,'1st Shift BFp'!$S$4:$AC$32,7,FALSE)),IF(VLOOKUP(T40,'2nd Shift BFp'!$S$4:$AC$32,7,FALSE)="","",VLOOKUP(T40,'2nd Shift BFp'!$S$4:$AC$32,7,FALSE)))</f>
        <v>SKIP</v>
      </c>
      <c r="AG40" s="552" t="str">
        <f>IF(RIGHT($A40,1)="1",IF(VLOOKUP(T40,'1st Shift BFp'!$S$4:$AC$32,8,FALSE)="","",VLOOKUP(T40,'1st Shift BFp'!$S$4:$AC$32,8,FALSE)),IF(VLOOKUP(T40,'2nd Shift BFp'!$S$4:$AC$32,8,FALSE)="","",VLOOKUP(T40,'2nd Shift BFp'!$S$4:$AC$32,8,FALSE)))</f>
        <v>SKIP</v>
      </c>
      <c r="AH40" s="558" t="str">
        <f>IF(RIGHT($A40,1)="1",IF(VLOOKUP(T40,'1st Shift BFp'!$A$4:$BY$32,27,FALSE)="","",VLOOKUP(T40,'1st Shift BFp'!$A$4:$BY$32,27,FALSE)),IF(VLOOKUP(T40,'2nd Shift BFp'!$A$4:$BY$32,27,FALSE)="","",VLOOKUP(T40,'2nd Shift BFp'!$A$4:$BY$32,27,FALSE)))</f>
        <v/>
      </c>
      <c r="AI40" s="559" t="str">
        <f>IF(RIGHT($A40,1)="1",IF(VLOOKUP(T40,'1st Shift BFp'!$A$4:$BY$32,29,FALSE)="","",VLOOKUP(T40,'1st Shift BFp'!$A$4:$BY$32,29,FALSE)),IF(VLOOKUP(T40,'2nd Shift BFp'!$A$4:$BY$32,29,FALSE)="","",VLOOKUP(T40,'2nd Shift BFp'!$A$4:$BY$32,29,FALSE)))</f>
        <v/>
      </c>
      <c r="AJ40" s="420" t="str">
        <f>IF(LEFT($A40,1)="M",VLOOKUP(T40,MWTh!$BL$6:$DU$31,62,FALSE),VLOOKUP(T40,TF!$BL$6:$DU$34,62,FALSE))</f>
        <v/>
      </c>
      <c r="AK40" s="443"/>
      <c r="AL40" s="415" t="str">
        <f t="shared" si="4"/>
        <v>100A-L4</v>
      </c>
      <c r="AM40" s="59" t="str">
        <f t="shared" si="5"/>
        <v>NAMSP-00306</v>
      </c>
      <c r="AN40" s="59" t="str">
        <f t="shared" si="6"/>
        <v>MDS-570</v>
      </c>
      <c r="AO40" s="59" t="str">
        <f t="shared" si="7"/>
        <v>7% - 9%</v>
      </c>
      <c r="AP40" s="151" t="e">
        <f>VLOOKUP(AL40,MWTh!$DV$6:$GE$31,12,FALSE)</f>
        <v>#N/A</v>
      </c>
      <c r="AQ40" s="151" t="str">
        <f>VLOOKUP(AL40,TF!$DV$6:$GE$34,24,FALSE)</f>
        <v/>
      </c>
      <c r="AR40" s="151" t="e">
        <f>VLOOKUP(AL40,MWTh!$DV$6:$GE$31,36,FALSE)</f>
        <v>#N/A</v>
      </c>
      <c r="AS40" s="151" t="e">
        <f>VLOOKUP(AL40,MWTh!$DV$6:$GE$31,48,FALSE)</f>
        <v>#N/A</v>
      </c>
      <c r="AT40" s="151" t="str">
        <f>VLOOKUP(AL40,TF!$DV$6:$GE$34,60,FALSE)</f>
        <v/>
      </c>
      <c r="AU40" s="151"/>
      <c r="AV40" s="157"/>
      <c r="AW40" s="135">
        <f>IF(LEFT($A40,1)="M",VLOOKUP(AL40,MWTh!$DV$6:$GE$31,61,FALSE),VLOOKUP(AL40,TF!$DV$6:$GE$34,61,FALSE))</f>
        <v>0</v>
      </c>
      <c r="AX40" s="552" t="str">
        <f>IF(RIGHT($A40,1)="1",IF(VLOOKUP(AL40,'1st Shift BFp'!$AH$4:$AR$32,7,FALSE)="","",VLOOKUP(AL40,'1st Shift BFp'!$AH$4:$AR$32,7,FALSE)),IF(VLOOKUP(AL40,'2nd Shift BFp'!$AH$4:$AR$32,7,FALSE)="","",VLOOKUP(AL40,'2nd Shift BFp'!$AH$4:$AR$32,7,FALSE)))</f>
        <v/>
      </c>
      <c r="AY40" s="552" t="str">
        <f>IF(RIGHT($A40,1)="1",IF(VLOOKUP(AL40,'1st Shift BFp'!$AH$4:$AR$32,8,FALSE)="","",VLOOKUP(AL40,'1st Shift BFp'!$AH$4:$AR$32,8,FALSE)),IF(VLOOKUP(AL40,'2nd Shift BFp'!$AH$4:$AR$32,8,FALSE)="","",VLOOKUP(AL40,'2nd Shift BFp'!$AH$4:$AR$32,8,FALSE)))</f>
        <v/>
      </c>
      <c r="AZ40" s="558" t="str">
        <f>IF(RIGHT($A40,1)="1",IF(VLOOKUP(AL40,'1st Shift BFp'!$A$4:$BY$32,42,FALSE)="","",VLOOKUP(AL40,'1st Shift BFp'!$A$4:$BY$32,42,FALSE)),IF(VLOOKUP(AL40,'2nd Shift BFp'!$A$4:$BY$32,42,FALSE)="","",VLOOKUP(AL40,'2nd Shift BFp'!$A$4:$BY$32,42,FALSE)))</f>
        <v/>
      </c>
      <c r="BA40" s="559" t="str">
        <f>IF(RIGHT($A40,1)="1",IF(VLOOKUP(AL40,'1st Shift BFp'!$A$4:$BY$32,44,FALSE)="","",VLOOKUP(AL40,'1st Shift BFp'!$A$4:$BY$32,44,FALSE)),IF(VLOOKUP(AL40,'2nd Shift BFp'!$A$4:$BY$32,44,FALSE)="","",VLOOKUP(AL40,'2nd Shift BFp'!$A$4:$BY$32,44,FALSE)))</f>
        <v/>
      </c>
      <c r="BB40" s="420" t="str">
        <f>IF(LEFT($A40,1)="M",VLOOKUP(AL40,MWTh!$DV$6:$GE$31,62,FALSE),VLOOKUP(AL40,TF!$DV$6:$GE$34,62,FALSE))</f>
        <v/>
      </c>
      <c r="BC40" s="418"/>
      <c r="BD40" s="155" t="str">
        <f t="shared" si="8"/>
        <v>100A-L4</v>
      </c>
      <c r="BE40" s="59" t="str">
        <f t="shared" si="9"/>
        <v>NAMSP-00306</v>
      </c>
      <c r="BF40" s="59" t="str">
        <f t="shared" si="10"/>
        <v>MDS-570</v>
      </c>
      <c r="BG40" s="59" t="str">
        <f t="shared" si="11"/>
        <v>7% - 9%</v>
      </c>
      <c r="BH40" s="151" t="e">
        <f>VLOOKUP(BD40,MWTh!$GF$6:$IO$31,12,FALSE)</f>
        <v>#N/A</v>
      </c>
      <c r="BI40" s="151" t="str">
        <f>VLOOKUP(BD40,TF!$GF$6:$IO$34,24,FALSE)</f>
        <v/>
      </c>
      <c r="BJ40" s="151" t="e">
        <f>VLOOKUP(BD40,MWTh!$GF$6:$IO$31,36,FALSE)</f>
        <v>#N/A</v>
      </c>
      <c r="BK40" s="151" t="e">
        <f>VLOOKUP(BD40,MWTh!$GF$6:$IO$31,48,FALSE)</f>
        <v>#N/A</v>
      </c>
      <c r="BL40" s="151" t="str">
        <f>VLOOKUP(BD40,TF!$GF$6:$IO$34,60,FALSE)</f>
        <v/>
      </c>
      <c r="BM40" s="151"/>
      <c r="BN40" s="157"/>
      <c r="BO40" s="135">
        <f>IF(LEFT($A40,1)="M",VLOOKUP(BD40,MWTh!$GF$6:$IO$31,61,FALSE),VLOOKUP(BD40,TF!$GF$6:$IO$34,61,FALSE))</f>
        <v>0</v>
      </c>
      <c r="BP40" s="552" t="str">
        <f>IF(RIGHT($A40,1)="1",IF(VLOOKUP(BD40,'1st Shift BFp'!$AW$4:$BG$32,7,FALSE)="","",VLOOKUP(BD40,'1st Shift BFp'!$AW$4:$BG$32,7,FALSE)),IF(VLOOKUP(BD40,'2nd Shift BFp'!$AW$4:$BG$32,7,FALSE)="","",VLOOKUP(BD40,'2nd Shift BFp'!$AW$4:$BG$32,7,FALSE)))</f>
        <v>SKIP</v>
      </c>
      <c r="BQ40" s="552" t="str">
        <f>IF(RIGHT($A40,1)="1",IF(VLOOKUP(BD40,'1st Shift BFp'!$AW$4:$BG$32,8,FALSE)="","",VLOOKUP(BD40,'1st Shift BFp'!$AW$4:$BG$32,8,FALSE)),IF(VLOOKUP(BD40,'2nd Shift BFp'!$AW$4:$BG$32,8,FALSE)="","",VLOOKUP(BD40,'2nd Shift BFp'!$AW$4:$BG$32,8,FALSE)))</f>
        <v>SKIP</v>
      </c>
      <c r="BR40" s="558" t="str">
        <f>IF(RIGHT($A40,1)="1",IF(VLOOKUP(BD40,'1st Shift BFp'!$A$4:$BY$32,57,FALSE)="","",VLOOKUP(BD40,'1st Shift BFp'!$A$4:$BY$32,57,FALSE)),IF(VLOOKUP(BD40,'2nd Shift BFp'!$A$4:$BY$32,57,FALSE)="","",VLOOKUP(BD40,'2nd Shift BFp'!$A$4:$BY$32,57,FALSE)))</f>
        <v/>
      </c>
      <c r="BS40" s="559" t="str">
        <f>IF(RIGHT($A40,1)="1",IF(VLOOKUP(BD40,'1st Shift BFp'!$A$4:$BY$32,59,FALSE)="","",VLOOKUP(BD40,'1st Shift BFp'!$A$4:$BY$32,59,FALSE)),IF(VLOOKUP(BD40,'2nd Shift BFp'!$A$4:$BY$32,59,FALSE)="","",VLOOKUP(BD40,'2nd Shift BFp'!$A$4:$BY$32,59,FALSE)))</f>
        <v/>
      </c>
      <c r="BT40" s="60" t="str">
        <f>IF(LEFT($A40,1)="M",VLOOKUP(BD40,MWTh!$GF$6:$IO$31,62,FALSE),VLOOKUP(BD40,TF!$GF$6:$IO$34,62,FALSE))</f>
        <v/>
      </c>
      <c r="BU40" s="462"/>
      <c r="BV40" s="415" t="str">
        <f t="shared" si="12"/>
        <v>100A-L4</v>
      </c>
      <c r="BW40" s="59" t="str">
        <f t="shared" si="13"/>
        <v>NAMSP-00306</v>
      </c>
      <c r="BX40" s="59" t="str">
        <f t="shared" si="14"/>
        <v>MDS-570</v>
      </c>
      <c r="BY40" s="59" t="str">
        <f t="shared" si="15"/>
        <v>7% - 9%</v>
      </c>
      <c r="BZ40" s="151" t="e">
        <f>VLOOKUP(BV40,MWTh!$IP$6:$KY$31,12,FALSE)</f>
        <v>#N/A</v>
      </c>
      <c r="CA40" s="151" t="str">
        <f>VLOOKUP(BV40,TF!$IP$6:$KY$34,24,FALSE)</f>
        <v/>
      </c>
      <c r="CB40" s="151" t="e">
        <f>VLOOKUP(BV40,MWTh!$IP$6:$KY$31,36,FALSE)</f>
        <v>#N/A</v>
      </c>
      <c r="CC40" s="151" t="e">
        <f>VLOOKUP(BV40,MWTh!$IP$6:$KY$31,48,FALSE)</f>
        <v>#N/A</v>
      </c>
      <c r="CD40" s="151" t="str">
        <f>VLOOKUP(BV40,TF!$IP$6:$KY$34,60,FALSE)</f>
        <v/>
      </c>
      <c r="CE40" s="151"/>
      <c r="CF40" s="157"/>
      <c r="CG40" s="135">
        <f>IF(LEFT($A40,1)="M",VLOOKUP(BV40,MWTh!$IP$6:$KY$31,61,FALSE),VLOOKUP(BV40,TF!$IP$6:$KY$34,61,FALSE))</f>
        <v>0</v>
      </c>
      <c r="CH40" s="552" t="str">
        <f>IF(RIGHT($A40,1)="1",IF(VLOOKUP(BV40,'1st Shift BFp'!$BL$4:$BV$32,7,FALSE)="","",VLOOKUP(BV40,'1st Shift BFp'!$BL$4:$BV$32,7,FALSE)),IF(VLOOKUP(BV40,'2nd Shift BFp'!$BL$4:$BV$32,7,FALSE)="","",VLOOKUP(BV40,'2nd Shift BFp'!$BL$4:$BV$32,7,FALSE)))</f>
        <v/>
      </c>
      <c r="CI40" s="552" t="str">
        <f>IF(RIGHT($A40,1)="1",IF(VLOOKUP(BV40,'1st Shift BFp'!$BL$4:$BV$32,8,FALSE)="","",VLOOKUP(BV40,'1st Shift BFp'!$BL$4:$BV$32,8,FALSE)),IF(VLOOKUP(BV40,'2nd Shift BFp'!$BL$4:$BV$32,8,FALSE)="","",VLOOKUP(BV40,'2nd Shift BFp'!$BL$4:$BV$32,8,FALSE)))</f>
        <v/>
      </c>
      <c r="CJ40" s="558" t="str">
        <f>IF(RIGHT($A40,1)="1",IF(VLOOKUP(BV40,'1st Shift BFp'!$A$4:$BY$32,72,FALSE)="","",VLOOKUP(BV40,'1st Shift BFp'!$A$4:$BY$32,72,FALSE)),IF(VLOOKUP(BV40,'2nd Shift BFp'!$A$4:$BY$32,72,FALSE)="","",VLOOKUP(BV40,'2nd Shift BFp'!$A$4:$BY$32,72,FALSE)))</f>
        <v/>
      </c>
      <c r="CK40" s="559" t="str">
        <f>IF(RIGHT($A40,1)="1",IF(VLOOKUP(BV40,'1st Shift BFp'!$A$4:$BY$32,74,FALSE)="","",VLOOKUP(BV40,'1st Shift BFp'!$A$4:$BY$32,74,FALSE)),IF(VLOOKUP(BV40,'2nd Shift BFp'!$A$4:$BY$32,74,FALSE)="","",VLOOKUP(BV40,'2nd Shift BFp'!$A$4:$BY$32,74,FALSE)))</f>
        <v/>
      </c>
      <c r="CL40" s="464" t="str">
        <f>IF(LEFT($A40,1)="M",VLOOKUP(BV40,MWTh!$IP$6:$KY$31,62,FALSE),VLOOKUP(BV40,TF!$IP$6:$KY$34,62,FALSE))</f>
        <v/>
      </c>
      <c r="CM40" s="418"/>
      <c r="CO40" s="135">
        <f t="shared" si="16"/>
        <v>0</v>
      </c>
    </row>
    <row r="41" spans="1:93">
      <c r="A41" s="1174" t="str">
        <f>VLOOKUP($B41,'OP Info'!$C$4:$Q$62,15,FALSE)</f>
        <v>TF-1</v>
      </c>
      <c r="B41" s="415" t="s">
        <v>132</v>
      </c>
      <c r="C41" s="1174" t="str">
        <f>VLOOKUP($B41,'OP Info'!$C$4:$Q$62,2,FALSE)</f>
        <v>NAMSP-00327</v>
      </c>
      <c r="D41" s="1174" t="str">
        <f>VLOOKUP($B41,'OP Info'!$C$4:$Q$62,4,FALSE)</f>
        <v>MDS-570</v>
      </c>
      <c r="E41" s="1174" t="str">
        <f>CONCATENATE(VLOOKUP($B41,'OP Info'!$C$4:$Q$62,5,FALSE),"% - ",VLOOKUP($B41,'OP Info'!$C$4:$Q$62,6,FALSE),"%")</f>
        <v>7% - 9%</v>
      </c>
      <c r="F41" s="151" t="e">
        <f>VLOOKUP(B41,MWTh!$B$6:$BK$31,12,FALSE)</f>
        <v>#N/A</v>
      </c>
      <c r="G41" s="151" t="str">
        <f>VLOOKUP(B41,TF!$B$6:$BK$34,24,FALSE)</f>
        <v/>
      </c>
      <c r="H41" s="151" t="e">
        <f>VLOOKUP(B41,MWTh!$B$6:$BK$31,36,FALSE)</f>
        <v>#N/A</v>
      </c>
      <c r="I41" s="151" t="e">
        <f>VLOOKUP(B41,MWTh!$B$6:$BK$31,48,FALSE)</f>
        <v>#N/A</v>
      </c>
      <c r="J41" s="151" t="str">
        <f>VLOOKUP(B41,TF!$B$6:$BK$34,60,FALSE)</f>
        <v/>
      </c>
      <c r="K41" s="151"/>
      <c r="L41" s="149"/>
      <c r="M41" s="135">
        <f>IF(LEFT($A41,1)="M",VLOOKUP(B41,MWTh!$B$6:$BK$31,61,FALSE),VLOOKUP(B41,TF!$B$6:$BK$34,61,FALSE))</f>
        <v>0</v>
      </c>
      <c r="N41" s="552" t="str">
        <f>IF(RIGHT($A41,1)="1",IF(VLOOKUP(B41,'1st Shift BFp'!$D$4:$N$32,7,FALSE)="","",VLOOKUP(B41,'1st Shift BFp'!$D$4:$N$32,7,FALSE)),IF(VLOOKUP(B41,'2nd Shift BFp'!$D$4:$N$32,7,FALSE)="","",VLOOKUP(B41,'2nd Shift BFp'!$D$4:$N$32,7,FALSE)))</f>
        <v/>
      </c>
      <c r="O41" s="552" t="str">
        <f>IF(RIGHT($A41,1)="1",IF(VLOOKUP(B41,'1st Shift BFp'!$D$4:$N$32,8,FALSE)="","",VLOOKUP(B41,'1st Shift BFp'!$D$4:$N$32,8,FALSE)),IF(VLOOKUP(B41,'2nd Shift BFp'!$D$4:$N$32,8,FALSE)="","",VLOOKUP(B41,'2nd Shift BFp'!$D$4:$N$32,8,FALSE)))</f>
        <v/>
      </c>
      <c r="P41" s="558" t="str">
        <f>IF(RIGHT($A41,1)="1",IF(VLOOKUP(B41,'1st Shift BFp'!$A$4:$BY$32,12,FALSE)="","",VLOOKUP(B41,'1st Shift BFp'!$A$4:$BY$32,12,FALSE)),IF(VLOOKUP(B41,'2nd Shift BFp'!$A$4:$BY$32,12,FALSE)="","",VLOOKUP(B41,'2nd Shift BFp'!$A$4:$BY$32,12,FALSE)))</f>
        <v/>
      </c>
      <c r="Q41" s="559" t="str">
        <f>IF(RIGHT($A41,1)="1",IF(VLOOKUP(B41,'1st Shift BFp'!$A$4:$BY$32,14,FALSE)="","",VLOOKUP(B41,'1st Shift BFp'!$A$4:$BY$32,14,FALSE)),IF(VLOOKUP(B41,'2nd Shift BFp'!$A$4:$BY$32,14,FALSE)="","",VLOOKUP(B41,'2nd Shift BFp'!$A$4:$BY$32,14,FALSE)))</f>
        <v/>
      </c>
      <c r="R41" s="420" t="str">
        <f>IF(LEFT($A41,1)="M",VLOOKUP(B41,MWTh!$B$6:$BK$31,62,FALSE),VLOOKUP(B41,TF!$B$6:$BK$34,62,FALSE))</f>
        <v/>
      </c>
      <c r="S41" s="443"/>
      <c r="T41" s="415" t="str">
        <f t="shared" si="0"/>
        <v>100B-L4</v>
      </c>
      <c r="U41" s="59" t="str">
        <f t="shared" si="1"/>
        <v>NAMSP-00327</v>
      </c>
      <c r="V41" s="59" t="str">
        <f t="shared" si="2"/>
        <v>MDS-570</v>
      </c>
      <c r="W41" s="59" t="str">
        <f t="shared" si="3"/>
        <v>7% - 9%</v>
      </c>
      <c r="X41" s="151" t="e">
        <f>VLOOKUP(T41,MWTh!$BL$6:$DU$31,12,FALSE)</f>
        <v>#N/A</v>
      </c>
      <c r="Y41" s="151" t="str">
        <f>VLOOKUP(T41,TF!$BL$6:$DU$34,24,FALSE)</f>
        <v/>
      </c>
      <c r="Z41" s="151" t="e">
        <f>VLOOKUP(T41,MWTh!$BL$6:$DU$31,36,FALSE)</f>
        <v>#N/A</v>
      </c>
      <c r="AA41" s="151" t="e">
        <f>VLOOKUP(T41,MWTh!$BL$6:$DU$31,48,FALSE)</f>
        <v>#N/A</v>
      </c>
      <c r="AB41" s="151" t="str">
        <f>VLOOKUP(T41,TF!$BL$6:$DU$34,60,FALSE)</f>
        <v/>
      </c>
      <c r="AC41" s="151"/>
      <c r="AD41" s="149"/>
      <c r="AE41" s="135">
        <f>IF(LEFT($A41,1)="M",VLOOKUP(T41,MWTh!$BL$6:$DU$31,61,FALSE),VLOOKUP(T41,TF!$BL$6:$DU$34,61,FALSE))</f>
        <v>0</v>
      </c>
      <c r="AF41" s="552" t="str">
        <f>IF(RIGHT($A41,1)="1",IF(VLOOKUP(T41,'1st Shift BFp'!$S$4:$AC$32,7,FALSE)="","",VLOOKUP(T41,'1st Shift BFp'!$S$4:$AC$32,7,FALSE)),IF(VLOOKUP(T41,'2nd Shift BFp'!$S$4:$AC$32,7,FALSE)="","",VLOOKUP(T41,'2nd Shift BFp'!$S$4:$AC$32,7,FALSE)))</f>
        <v>SKIP</v>
      </c>
      <c r="AG41" s="552" t="str">
        <f>IF(RIGHT($A41,1)="1",IF(VLOOKUP(T41,'1st Shift BFp'!$S$4:$AC$32,8,FALSE)="","",VLOOKUP(T41,'1st Shift BFp'!$S$4:$AC$32,8,FALSE)),IF(VLOOKUP(T41,'2nd Shift BFp'!$S$4:$AC$32,8,FALSE)="","",VLOOKUP(T41,'2nd Shift BFp'!$S$4:$AC$32,8,FALSE)))</f>
        <v>SKIP</v>
      </c>
      <c r="AH41" s="558" t="str">
        <f>IF(RIGHT($A41,1)="1",IF(VLOOKUP(T41,'1st Shift BFp'!$A$4:$BY$32,27,FALSE)="","",VLOOKUP(T41,'1st Shift BFp'!$A$4:$BY$32,27,FALSE)),IF(VLOOKUP(T41,'2nd Shift BFp'!$A$4:$BY$32,27,FALSE)="","",VLOOKUP(T41,'2nd Shift BFp'!$A$4:$BY$32,27,FALSE)))</f>
        <v/>
      </c>
      <c r="AI41" s="559" t="str">
        <f>IF(RIGHT($A41,1)="1",IF(VLOOKUP(T41,'1st Shift BFp'!$A$4:$BY$32,29,FALSE)="","",VLOOKUP(T41,'1st Shift BFp'!$A$4:$BY$32,29,FALSE)),IF(VLOOKUP(T41,'2nd Shift BFp'!$A$4:$BY$32,29,FALSE)="","",VLOOKUP(T41,'2nd Shift BFp'!$A$4:$BY$32,29,FALSE)))</f>
        <v/>
      </c>
      <c r="AJ41" s="420" t="str">
        <f>IF(LEFT($A41,1)="M",VLOOKUP(T41,MWTh!$BL$6:$DU$31,62,FALSE),VLOOKUP(T41,TF!$BL$6:$DU$34,62,FALSE))</f>
        <v/>
      </c>
      <c r="AK41" s="443"/>
      <c r="AL41" s="415" t="str">
        <f t="shared" si="4"/>
        <v>100B-L4</v>
      </c>
      <c r="AM41" s="59" t="str">
        <f t="shared" si="5"/>
        <v>NAMSP-00327</v>
      </c>
      <c r="AN41" s="59" t="str">
        <f t="shared" si="6"/>
        <v>MDS-570</v>
      </c>
      <c r="AO41" s="59" t="str">
        <f t="shared" si="7"/>
        <v>7% - 9%</v>
      </c>
      <c r="AP41" s="151" t="e">
        <f>VLOOKUP(AL41,MWTh!$DV$6:$GE$31,12,FALSE)</f>
        <v>#N/A</v>
      </c>
      <c r="AQ41" s="151" t="str">
        <f>VLOOKUP(AL41,TF!$DV$6:$GE$34,24,FALSE)</f>
        <v/>
      </c>
      <c r="AR41" s="151" t="e">
        <f>VLOOKUP(AL41,MWTh!$DV$6:$GE$31,36,FALSE)</f>
        <v>#N/A</v>
      </c>
      <c r="AS41" s="151" t="e">
        <f>VLOOKUP(AL41,MWTh!$DV$6:$GE$31,48,FALSE)</f>
        <v>#N/A</v>
      </c>
      <c r="AT41" s="151" t="str">
        <f>VLOOKUP(AL41,TF!$DV$6:$GE$34,60,FALSE)</f>
        <v/>
      </c>
      <c r="AU41" s="151"/>
      <c r="AV41" s="157"/>
      <c r="AW41" s="135">
        <f>IF(LEFT($A41,1)="M",VLOOKUP(AL41,MWTh!$DV$6:$GE$31,61,FALSE),VLOOKUP(AL41,TF!$DV$6:$GE$34,61,FALSE))</f>
        <v>0</v>
      </c>
      <c r="AX41" s="552" t="str">
        <f>IF(RIGHT($A41,1)="1",IF(VLOOKUP(AL41,'1st Shift BFp'!$AH$4:$AR$32,7,FALSE)="","",VLOOKUP(AL41,'1st Shift BFp'!$AH$4:$AR$32,7,FALSE)),IF(VLOOKUP(AL41,'2nd Shift BFp'!$AH$4:$AR$32,7,FALSE)="","",VLOOKUP(AL41,'2nd Shift BFp'!$AH$4:$AR$32,7,FALSE)))</f>
        <v/>
      </c>
      <c r="AY41" s="552" t="str">
        <f>IF(RIGHT($A41,1)="1",IF(VLOOKUP(AL41,'1st Shift BFp'!$AH$4:$AR$32,8,FALSE)="","",VLOOKUP(AL41,'1st Shift BFp'!$AH$4:$AR$32,8,FALSE)),IF(VLOOKUP(AL41,'2nd Shift BFp'!$AH$4:$AR$32,8,FALSE)="","",VLOOKUP(AL41,'2nd Shift BFp'!$AH$4:$AR$32,8,FALSE)))</f>
        <v/>
      </c>
      <c r="AZ41" s="558" t="str">
        <f>IF(RIGHT($A41,1)="1",IF(VLOOKUP(AL41,'1st Shift BFp'!$A$4:$BY$32,42,FALSE)="","",VLOOKUP(AL41,'1st Shift BFp'!$A$4:$BY$32,42,FALSE)),IF(VLOOKUP(AL41,'2nd Shift BFp'!$A$4:$BY$32,42,FALSE)="","",VLOOKUP(AL41,'2nd Shift BFp'!$A$4:$BY$32,42,FALSE)))</f>
        <v/>
      </c>
      <c r="BA41" s="559" t="str">
        <f>IF(RIGHT($A41,1)="1",IF(VLOOKUP(AL41,'1st Shift BFp'!$A$4:$BY$32,44,FALSE)="","",VLOOKUP(AL41,'1st Shift BFp'!$A$4:$BY$32,44,FALSE)),IF(VLOOKUP(AL41,'2nd Shift BFp'!$A$4:$BY$32,44,FALSE)="","",VLOOKUP(AL41,'2nd Shift BFp'!$A$4:$BY$32,44,FALSE)))</f>
        <v/>
      </c>
      <c r="BB41" s="420" t="str">
        <f>IF(LEFT($A41,1)="M",VLOOKUP(AL41,MWTh!$DV$6:$GE$31,62,FALSE),VLOOKUP(AL41,TF!$DV$6:$GE$34,62,FALSE))</f>
        <v/>
      </c>
      <c r="BC41" s="418"/>
      <c r="BD41" s="155" t="str">
        <f t="shared" si="8"/>
        <v>100B-L4</v>
      </c>
      <c r="BE41" s="59" t="str">
        <f t="shared" si="9"/>
        <v>NAMSP-00327</v>
      </c>
      <c r="BF41" s="59" t="str">
        <f t="shared" si="10"/>
        <v>MDS-570</v>
      </c>
      <c r="BG41" s="59" t="str">
        <f t="shared" si="11"/>
        <v>7% - 9%</v>
      </c>
      <c r="BH41" s="151" t="e">
        <f>VLOOKUP(BD41,MWTh!$GF$6:$IO$31,12,FALSE)</f>
        <v>#N/A</v>
      </c>
      <c r="BI41" s="151" t="str">
        <f>VLOOKUP(BD41,TF!$GF$6:$IO$34,24,FALSE)</f>
        <v/>
      </c>
      <c r="BJ41" s="151" t="e">
        <f>VLOOKUP(BD41,MWTh!$GF$6:$IO$31,36,FALSE)</f>
        <v>#N/A</v>
      </c>
      <c r="BK41" s="151" t="e">
        <f>VLOOKUP(BD41,MWTh!$GF$6:$IO$31,48,FALSE)</f>
        <v>#N/A</v>
      </c>
      <c r="BL41" s="151" t="str">
        <f>VLOOKUP(BD41,TF!$GF$6:$IO$34,60,FALSE)</f>
        <v/>
      </c>
      <c r="BM41" s="151"/>
      <c r="BN41" s="157"/>
      <c r="BO41" s="135">
        <f>IF(LEFT($A41,1)="M",VLOOKUP(BD41,MWTh!$GF$6:$IO$31,61,FALSE),VLOOKUP(BD41,TF!$GF$6:$IO$34,61,FALSE))</f>
        <v>0</v>
      </c>
      <c r="BP41" s="552" t="str">
        <f>IF(RIGHT($A41,1)="1",IF(VLOOKUP(BD41,'1st Shift BFp'!$AW$4:$BG$32,7,FALSE)="","",VLOOKUP(BD41,'1st Shift BFp'!$AW$4:$BG$32,7,FALSE)),IF(VLOOKUP(BD41,'2nd Shift BFp'!$AW$4:$BG$32,7,FALSE)="","",VLOOKUP(BD41,'2nd Shift BFp'!$AW$4:$BG$32,7,FALSE)))</f>
        <v>SKIP</v>
      </c>
      <c r="BQ41" s="552" t="str">
        <f>IF(RIGHT($A41,1)="1",IF(VLOOKUP(BD41,'1st Shift BFp'!$AW$4:$BG$32,8,FALSE)="","",VLOOKUP(BD41,'1st Shift BFp'!$AW$4:$BG$32,8,FALSE)),IF(VLOOKUP(BD41,'2nd Shift BFp'!$AW$4:$BG$32,8,FALSE)="","",VLOOKUP(BD41,'2nd Shift BFp'!$AW$4:$BG$32,8,FALSE)))</f>
        <v>SKIP</v>
      </c>
      <c r="BR41" s="558" t="str">
        <f>IF(RIGHT($A41,1)="1",IF(VLOOKUP(BD41,'1st Shift BFp'!$A$4:$BY$32,57,FALSE)="","",VLOOKUP(BD41,'1st Shift BFp'!$A$4:$BY$32,57,FALSE)),IF(VLOOKUP(BD41,'2nd Shift BFp'!$A$4:$BY$32,57,FALSE)="","",VLOOKUP(BD41,'2nd Shift BFp'!$A$4:$BY$32,57,FALSE)))</f>
        <v/>
      </c>
      <c r="BS41" s="559" t="str">
        <f>IF(RIGHT($A41,1)="1",IF(VLOOKUP(BD41,'1st Shift BFp'!$A$4:$BY$32,59,FALSE)="","",VLOOKUP(BD41,'1st Shift BFp'!$A$4:$BY$32,59,FALSE)),IF(VLOOKUP(BD41,'2nd Shift BFp'!$A$4:$BY$32,59,FALSE)="","",VLOOKUP(BD41,'2nd Shift BFp'!$A$4:$BY$32,59,FALSE)))</f>
        <v/>
      </c>
      <c r="BT41" s="60" t="str">
        <f>IF(LEFT($A41,1)="M",VLOOKUP(BD41,MWTh!$GF$6:$IO$31,62,FALSE),VLOOKUP(BD41,TF!$GF$6:$IO$34,62,FALSE))</f>
        <v/>
      </c>
      <c r="BU41" s="462"/>
      <c r="BV41" s="415" t="str">
        <f t="shared" si="12"/>
        <v>100B-L4</v>
      </c>
      <c r="BW41" s="59" t="str">
        <f t="shared" si="13"/>
        <v>NAMSP-00327</v>
      </c>
      <c r="BX41" s="59" t="str">
        <f t="shared" si="14"/>
        <v>MDS-570</v>
      </c>
      <c r="BY41" s="59" t="str">
        <f t="shared" si="15"/>
        <v>7% - 9%</v>
      </c>
      <c r="BZ41" s="151" t="e">
        <f>VLOOKUP(BV41,MWTh!$IP$6:$KY$31,12,FALSE)</f>
        <v>#N/A</v>
      </c>
      <c r="CA41" s="151" t="str">
        <f>VLOOKUP(BV41,TF!$IP$6:$KY$34,24,FALSE)</f>
        <v/>
      </c>
      <c r="CB41" s="151" t="e">
        <f>VLOOKUP(BV41,MWTh!$IP$6:$KY$31,36,FALSE)</f>
        <v>#N/A</v>
      </c>
      <c r="CC41" s="151" t="e">
        <f>VLOOKUP(BV41,MWTh!$IP$6:$KY$31,48,FALSE)</f>
        <v>#N/A</v>
      </c>
      <c r="CD41" s="151" t="str">
        <f>VLOOKUP(BV41,TF!$IP$6:$KY$34,60,FALSE)</f>
        <v/>
      </c>
      <c r="CE41" s="151"/>
      <c r="CF41" s="157"/>
      <c r="CG41" s="135">
        <f>IF(LEFT($A41,1)="M",VLOOKUP(BV41,MWTh!$IP$6:$KY$31,61,FALSE),VLOOKUP(BV41,TF!$IP$6:$KY$34,61,FALSE))</f>
        <v>0</v>
      </c>
      <c r="CH41" s="552" t="str">
        <f>IF(RIGHT($A41,1)="1",IF(VLOOKUP(BV41,'1st Shift BFp'!$BL$4:$BV$32,7,FALSE)="","",VLOOKUP(BV41,'1st Shift BFp'!$BL$4:$BV$32,7,FALSE)),IF(VLOOKUP(BV41,'2nd Shift BFp'!$BL$4:$BV$32,7,FALSE)="","",VLOOKUP(BV41,'2nd Shift BFp'!$BL$4:$BV$32,7,FALSE)))</f>
        <v/>
      </c>
      <c r="CI41" s="552" t="str">
        <f>IF(RIGHT($A41,1)="1",IF(VLOOKUP(BV41,'1st Shift BFp'!$BL$4:$BV$32,8,FALSE)="","",VLOOKUP(BV41,'1st Shift BFp'!$BL$4:$BV$32,8,FALSE)),IF(VLOOKUP(BV41,'2nd Shift BFp'!$BL$4:$BV$32,8,FALSE)="","",VLOOKUP(BV41,'2nd Shift BFp'!$BL$4:$BV$32,8,FALSE)))</f>
        <v/>
      </c>
      <c r="CJ41" s="558" t="str">
        <f>IF(RIGHT($A41,1)="1",IF(VLOOKUP(BV41,'1st Shift BFp'!$A$4:$BY$32,72,FALSE)="","",VLOOKUP(BV41,'1st Shift BFp'!$A$4:$BY$32,72,FALSE)),IF(VLOOKUP(BV41,'2nd Shift BFp'!$A$4:$BY$32,72,FALSE)="","",VLOOKUP(BV41,'2nd Shift BFp'!$A$4:$BY$32,72,FALSE)))</f>
        <v/>
      </c>
      <c r="CK41" s="559" t="str">
        <f>IF(RIGHT($A41,1)="1",IF(VLOOKUP(BV41,'1st Shift BFp'!$A$4:$BY$32,74,FALSE)="","",VLOOKUP(BV41,'1st Shift BFp'!$A$4:$BY$32,74,FALSE)),IF(VLOOKUP(BV41,'2nd Shift BFp'!$A$4:$BY$32,74,FALSE)="","",VLOOKUP(BV41,'2nd Shift BFp'!$A$4:$BY$32,74,FALSE)))</f>
        <v/>
      </c>
      <c r="CL41" s="464" t="str">
        <f>IF(LEFT($A41,1)="M",VLOOKUP(BV41,MWTh!$IP$6:$KY$31,62,FALSE),VLOOKUP(BV41,TF!$IP$6:$KY$34,62,FALSE))</f>
        <v/>
      </c>
      <c r="CM41" s="418"/>
      <c r="CO41" s="135">
        <f t="shared" si="16"/>
        <v>0</v>
      </c>
    </row>
    <row r="42" spans="1:93">
      <c r="A42" s="1174" t="str">
        <f>VLOOKUP($B42,'OP Info'!$C$4:$Q$62,15,FALSE)</f>
        <v>MWTH-1</v>
      </c>
      <c r="B42" s="415" t="s">
        <v>95</v>
      </c>
      <c r="C42" s="1174" t="str">
        <f>VLOOKUP($B42,'OP Info'!$C$4:$Q$62,2,FALSE)</f>
        <v>TAMCE-00014</v>
      </c>
      <c r="D42" s="1174" t="str">
        <f>VLOOKUP($B42,'OP Info'!$C$4:$Q$62,4,FALSE)</f>
        <v>GTS-120</v>
      </c>
      <c r="E42" s="1174" t="str">
        <f>CONCATENATE(VLOOKUP($B42,'OP Info'!$C$4:$Q$62,5,FALSE),"% - ",VLOOKUP($B42,'OP Info'!$C$4:$Q$62,6,FALSE),"%")</f>
        <v>5% - 7%</v>
      </c>
      <c r="F42" s="151" t="str">
        <f>VLOOKUP(B42,MWTh!$B$6:$BK$31,12,FALSE)</f>
        <v/>
      </c>
      <c r="G42" s="151" t="e">
        <f>VLOOKUP(B42,TF!$B$6:$BK$34,24,FALSE)</f>
        <v>#N/A</v>
      </c>
      <c r="H42" s="151" t="str">
        <f>VLOOKUP(B42,MWTh!$B$6:$BK$31,36,FALSE)</f>
        <v/>
      </c>
      <c r="I42" s="151" t="str">
        <f>VLOOKUP(B42,MWTh!$B$6:$BK$31,48,FALSE)</f>
        <v/>
      </c>
      <c r="J42" s="151" t="e">
        <f>VLOOKUP(B42,TF!$B$6:$BK$34,60,FALSE)</f>
        <v>#N/A</v>
      </c>
      <c r="K42" s="151"/>
      <c r="L42" s="149"/>
      <c r="M42" s="135">
        <f>IF(LEFT($A42,1)="M",VLOOKUP(B42,MWTh!$B$6:$BK$31,61,FALSE),VLOOKUP(B42,TF!$B$6:$BK$34,61,FALSE))</f>
        <v>0</v>
      </c>
      <c r="N42" s="552" t="str">
        <f>IF(RIGHT($A42,1)="1",IF(VLOOKUP(B42,'1st Shift BFp'!$D$4:$N$32,7,FALSE)="","",VLOOKUP(B42,'1st Shift BFp'!$D$4:$N$32,7,FALSE)),IF(VLOOKUP(B42,'2nd Shift BFp'!$D$4:$N$32,7,FALSE)="","",VLOOKUP(B42,'2nd Shift BFp'!$D$4:$N$32,7,FALSE)))</f>
        <v>SKIP</v>
      </c>
      <c r="O42" s="552" t="str">
        <f>IF(RIGHT($A42,1)="1",IF(VLOOKUP(B42,'1st Shift BFp'!$D$4:$N$32,8,FALSE)="","",VLOOKUP(B42,'1st Shift BFp'!$D$4:$N$32,8,FALSE)),IF(VLOOKUP(B42,'2nd Shift BFp'!$D$4:$N$32,8,FALSE)="","",VLOOKUP(B42,'2nd Shift BFp'!$D$4:$N$32,8,FALSE)))</f>
        <v>SKIP</v>
      </c>
      <c r="P42" s="558" t="str">
        <f>IF(RIGHT($A42,1)="1",IF(VLOOKUP(B42,'1st Shift BFp'!$A$4:$BY$32,12,FALSE)="","",VLOOKUP(B42,'1st Shift BFp'!$A$4:$BY$32,12,FALSE)),IF(VLOOKUP(B42,'2nd Shift BFp'!$A$4:$BY$32,12,FALSE)="","",VLOOKUP(B42,'2nd Shift BFp'!$A$4:$BY$32,12,FALSE)))</f>
        <v/>
      </c>
      <c r="Q42" s="559" t="str">
        <f>IF(RIGHT($A42,1)="1",IF(VLOOKUP(B42,'1st Shift BFp'!$A$4:$BY$32,14,FALSE)="","",VLOOKUP(B42,'1st Shift BFp'!$A$4:$BY$32,14,FALSE)),IF(VLOOKUP(B42,'2nd Shift BFp'!$A$4:$BY$32,14,FALSE)="","",VLOOKUP(B42,'2nd Shift BFp'!$A$4:$BY$32,14,FALSE)))</f>
        <v/>
      </c>
      <c r="R42" s="420" t="str">
        <f>IF(LEFT($A42,1)="M",VLOOKUP(B42,MWTh!$B$6:$BK$31,62,FALSE),VLOOKUP(B42,TF!$B$6:$BK$34,62,FALSE))</f>
        <v/>
      </c>
      <c r="S42" s="443"/>
      <c r="T42" s="415" t="str">
        <f t="shared" si="0"/>
        <v>10-L5</v>
      </c>
      <c r="U42" s="59" t="str">
        <f t="shared" si="1"/>
        <v>TAMCE-00014</v>
      </c>
      <c r="V42" s="59" t="str">
        <f t="shared" si="2"/>
        <v>GTS-120</v>
      </c>
      <c r="W42" s="59" t="str">
        <f t="shared" si="3"/>
        <v>5% - 7%</v>
      </c>
      <c r="X42" s="151" t="str">
        <f>VLOOKUP(T42,MWTh!$BL$6:$DU$31,12,FALSE)</f>
        <v/>
      </c>
      <c r="Y42" s="151" t="e">
        <f>VLOOKUP(T42,TF!$BL$6:$DU$34,24,FALSE)</f>
        <v>#N/A</v>
      </c>
      <c r="Z42" s="151" t="str">
        <f>VLOOKUP(T42,MWTh!$BL$6:$DU$31,36,FALSE)</f>
        <v/>
      </c>
      <c r="AA42" s="151" t="str">
        <f>VLOOKUP(T42,MWTh!$BL$6:$DU$31,48,FALSE)</f>
        <v/>
      </c>
      <c r="AB42" s="151" t="e">
        <f>VLOOKUP(T42,TF!$BL$6:$DU$34,60,FALSE)</f>
        <v>#N/A</v>
      </c>
      <c r="AC42" s="151"/>
      <c r="AD42" s="149"/>
      <c r="AE42" s="135">
        <f>IF(LEFT($A42,1)="M",VLOOKUP(T42,MWTh!$BL$6:$DU$31,61,FALSE),VLOOKUP(T42,TF!$BL$6:$DU$34,61,FALSE))</f>
        <v>0</v>
      </c>
      <c r="AF42" s="552" t="str">
        <f>IF(RIGHT($A42,1)="1",IF(VLOOKUP(T42,'1st Shift BFp'!$S$4:$AC$32,7,FALSE)="","",VLOOKUP(T42,'1st Shift BFp'!$S$4:$AC$32,7,FALSE)),IF(VLOOKUP(T42,'2nd Shift BFp'!$S$4:$AC$32,7,FALSE)="","",VLOOKUP(T42,'2nd Shift BFp'!$S$4:$AC$32,7,FALSE)))</f>
        <v/>
      </c>
      <c r="AG42" s="552" t="str">
        <f>IF(RIGHT($A42,1)="1",IF(VLOOKUP(T42,'1st Shift BFp'!$S$4:$AC$32,8,FALSE)="","",VLOOKUP(T42,'1st Shift BFp'!$S$4:$AC$32,8,FALSE)),IF(VLOOKUP(T42,'2nd Shift BFp'!$S$4:$AC$32,8,FALSE)="","",VLOOKUP(T42,'2nd Shift BFp'!$S$4:$AC$32,8,FALSE)))</f>
        <v/>
      </c>
      <c r="AH42" s="558" t="str">
        <f>IF(RIGHT($A42,1)="1",IF(VLOOKUP(T42,'1st Shift BFp'!$A$4:$BY$32,27,FALSE)="","",VLOOKUP(T42,'1st Shift BFp'!$A$4:$BY$32,27,FALSE)),IF(VLOOKUP(T42,'2nd Shift BFp'!$A$4:$BY$32,27,FALSE)="","",VLOOKUP(T42,'2nd Shift BFp'!$A$4:$BY$32,27,FALSE)))</f>
        <v/>
      </c>
      <c r="AI42" s="559" t="str">
        <f>IF(RIGHT($A42,1)="1",IF(VLOOKUP(T42,'1st Shift BFp'!$A$4:$BY$32,29,FALSE)="","",VLOOKUP(T42,'1st Shift BFp'!$A$4:$BY$32,29,FALSE)),IF(VLOOKUP(T42,'2nd Shift BFp'!$A$4:$BY$32,29,FALSE)="","",VLOOKUP(T42,'2nd Shift BFp'!$A$4:$BY$32,29,FALSE)))</f>
        <v/>
      </c>
      <c r="AJ42" s="420" t="str">
        <f>IF(LEFT($A42,1)="M",VLOOKUP(T42,MWTh!$BL$6:$DU$31,62,FALSE),VLOOKUP(T42,TF!$BL$6:$DU$34,62,FALSE))</f>
        <v/>
      </c>
      <c r="AK42" s="443"/>
      <c r="AL42" s="415" t="str">
        <f t="shared" si="4"/>
        <v>10-L5</v>
      </c>
      <c r="AM42" s="59" t="str">
        <f t="shared" si="5"/>
        <v>TAMCE-00014</v>
      </c>
      <c r="AN42" s="59" t="str">
        <f t="shared" si="6"/>
        <v>GTS-120</v>
      </c>
      <c r="AO42" s="59" t="str">
        <f t="shared" si="7"/>
        <v>5% - 7%</v>
      </c>
      <c r="AP42" s="151" t="str">
        <f>VLOOKUP(AL42,MWTh!$DV$6:$GE$31,12,FALSE)</f>
        <v/>
      </c>
      <c r="AQ42" s="151" t="e">
        <f>VLOOKUP(AL42,TF!$DV$6:$GE$34,24,FALSE)</f>
        <v>#N/A</v>
      </c>
      <c r="AR42" s="151" t="str">
        <f>VLOOKUP(AL42,MWTh!$DV$6:$GE$31,36,FALSE)</f>
        <v/>
      </c>
      <c r="AS42" s="151" t="str">
        <f>VLOOKUP(AL42,MWTh!$DV$6:$GE$31,48,FALSE)</f>
        <v/>
      </c>
      <c r="AT42" s="151" t="e">
        <f>VLOOKUP(AL42,TF!$DV$6:$GE$34,60,FALSE)</f>
        <v>#N/A</v>
      </c>
      <c r="AU42" s="151"/>
      <c r="AV42" s="157"/>
      <c r="AW42" s="135">
        <f>IF(LEFT($A42,1)="M",VLOOKUP(AL42,MWTh!$DV$6:$GE$31,61,FALSE),VLOOKUP(AL42,TF!$DV$6:$GE$34,61,FALSE))</f>
        <v>0</v>
      </c>
      <c r="AX42" s="552" t="str">
        <f>IF(RIGHT($A42,1)="1",IF(VLOOKUP(AL42,'1st Shift BFp'!$AH$4:$AR$32,7,FALSE)="","",VLOOKUP(AL42,'1st Shift BFp'!$AH$4:$AR$32,7,FALSE)),IF(VLOOKUP(AL42,'2nd Shift BFp'!$AH$4:$AR$32,7,FALSE)="","",VLOOKUP(AL42,'2nd Shift BFp'!$AH$4:$AR$32,7,FALSE)))</f>
        <v>SKIP</v>
      </c>
      <c r="AY42" s="552" t="str">
        <f>IF(RIGHT($A42,1)="1",IF(VLOOKUP(AL42,'1st Shift BFp'!$AH$4:$AR$32,8,FALSE)="","",VLOOKUP(AL42,'1st Shift BFp'!$AH$4:$AR$32,8,FALSE)),IF(VLOOKUP(AL42,'2nd Shift BFp'!$AH$4:$AR$32,8,FALSE)="","",VLOOKUP(AL42,'2nd Shift BFp'!$AH$4:$AR$32,8,FALSE)))</f>
        <v>SKIP</v>
      </c>
      <c r="AZ42" s="558" t="str">
        <f>IF(RIGHT($A42,1)="1",IF(VLOOKUP(AL42,'1st Shift BFp'!$A$4:$BY$32,42,FALSE)="","",VLOOKUP(AL42,'1st Shift BFp'!$A$4:$BY$32,42,FALSE)),IF(VLOOKUP(AL42,'2nd Shift BFp'!$A$4:$BY$32,42,FALSE)="","",VLOOKUP(AL42,'2nd Shift BFp'!$A$4:$BY$32,42,FALSE)))</f>
        <v/>
      </c>
      <c r="BA42" s="559" t="str">
        <f>IF(RIGHT($A42,1)="1",IF(VLOOKUP(AL42,'1st Shift BFp'!$A$4:$BY$32,44,FALSE)="","",VLOOKUP(AL42,'1st Shift BFp'!$A$4:$BY$32,44,FALSE)),IF(VLOOKUP(AL42,'2nd Shift BFp'!$A$4:$BY$32,44,FALSE)="","",VLOOKUP(AL42,'2nd Shift BFp'!$A$4:$BY$32,44,FALSE)))</f>
        <v/>
      </c>
      <c r="BB42" s="420" t="str">
        <f>IF(LEFT($A42,1)="M",VLOOKUP(AL42,MWTh!$DV$6:$GE$31,62,FALSE),VLOOKUP(AL42,TF!$DV$6:$GE$34,62,FALSE))</f>
        <v/>
      </c>
      <c r="BC42" s="418"/>
      <c r="BD42" s="155" t="str">
        <f t="shared" si="8"/>
        <v>10-L5</v>
      </c>
      <c r="BE42" s="59" t="str">
        <f t="shared" si="9"/>
        <v>TAMCE-00014</v>
      </c>
      <c r="BF42" s="59" t="str">
        <f t="shared" si="10"/>
        <v>GTS-120</v>
      </c>
      <c r="BG42" s="59" t="str">
        <f t="shared" si="11"/>
        <v>5% - 7%</v>
      </c>
      <c r="BH42" s="151" t="str">
        <f>VLOOKUP(BD42,MWTh!$GF$6:$IO$31,12,FALSE)</f>
        <v/>
      </c>
      <c r="BI42" s="151" t="e">
        <f>VLOOKUP(BD42,TF!$GF$6:$IO$34,24,FALSE)</f>
        <v>#N/A</v>
      </c>
      <c r="BJ42" s="151" t="str">
        <f>VLOOKUP(BD42,MWTh!$GF$6:$IO$31,36,FALSE)</f>
        <v/>
      </c>
      <c r="BK42" s="151" t="str">
        <f>VLOOKUP(BD42,MWTh!$GF$6:$IO$31,48,FALSE)</f>
        <v/>
      </c>
      <c r="BL42" s="151" t="e">
        <f>VLOOKUP(BD42,TF!$GF$6:$IO$34,60,FALSE)</f>
        <v>#N/A</v>
      </c>
      <c r="BM42" s="151"/>
      <c r="BN42" s="157"/>
      <c r="BO42" s="135">
        <f>IF(LEFT($A42,1)="M",VLOOKUP(BD42,MWTh!$GF$6:$IO$31,61,FALSE),VLOOKUP(BD42,TF!$GF$6:$IO$34,61,FALSE))</f>
        <v>0</v>
      </c>
      <c r="BP42" s="552" t="str">
        <f>IF(RIGHT($A42,1)="1",IF(VLOOKUP(BD42,'1st Shift BFp'!$AW$4:$BG$32,7,FALSE)="","",VLOOKUP(BD42,'1st Shift BFp'!$AW$4:$BG$32,7,FALSE)),IF(VLOOKUP(BD42,'2nd Shift BFp'!$AW$4:$BG$32,7,FALSE)="","",VLOOKUP(BD42,'2nd Shift BFp'!$AW$4:$BG$32,7,FALSE)))</f>
        <v/>
      </c>
      <c r="BQ42" s="552" t="str">
        <f>IF(RIGHT($A42,1)="1",IF(VLOOKUP(BD42,'1st Shift BFp'!$AW$4:$BG$32,8,FALSE)="","",VLOOKUP(BD42,'1st Shift BFp'!$AW$4:$BG$32,8,FALSE)),IF(VLOOKUP(BD42,'2nd Shift BFp'!$AW$4:$BG$32,8,FALSE)="","",VLOOKUP(BD42,'2nd Shift BFp'!$AW$4:$BG$32,8,FALSE)))</f>
        <v/>
      </c>
      <c r="BR42" s="558" t="str">
        <f>IF(RIGHT($A42,1)="1",IF(VLOOKUP(BD42,'1st Shift BFp'!$A$4:$BY$32,57,FALSE)="","",VLOOKUP(BD42,'1st Shift BFp'!$A$4:$BY$32,57,FALSE)),IF(VLOOKUP(BD42,'2nd Shift BFp'!$A$4:$BY$32,57,FALSE)="","",VLOOKUP(BD42,'2nd Shift BFp'!$A$4:$BY$32,57,FALSE)))</f>
        <v/>
      </c>
      <c r="BS42" s="559" t="str">
        <f>IF(RIGHT($A42,1)="1",IF(VLOOKUP(BD42,'1st Shift BFp'!$A$4:$BY$32,59,FALSE)="","",VLOOKUP(BD42,'1st Shift BFp'!$A$4:$BY$32,59,FALSE)),IF(VLOOKUP(BD42,'2nd Shift BFp'!$A$4:$BY$32,59,FALSE)="","",VLOOKUP(BD42,'2nd Shift BFp'!$A$4:$BY$32,59,FALSE)))</f>
        <v/>
      </c>
      <c r="BT42" s="60" t="str">
        <f>IF(LEFT($A42,1)="M",VLOOKUP(BD42,MWTh!$GF$6:$IO$31,62,FALSE),VLOOKUP(BD42,TF!$GF$6:$IO$34,62,FALSE))</f>
        <v/>
      </c>
      <c r="BU42" s="462"/>
      <c r="BV42" s="415" t="str">
        <f t="shared" si="12"/>
        <v>10-L5</v>
      </c>
      <c r="BW42" s="59" t="str">
        <f t="shared" si="13"/>
        <v>TAMCE-00014</v>
      </c>
      <c r="BX42" s="59" t="str">
        <f t="shared" si="14"/>
        <v>GTS-120</v>
      </c>
      <c r="BY42" s="59" t="str">
        <f t="shared" si="15"/>
        <v>5% - 7%</v>
      </c>
      <c r="BZ42" s="151" t="str">
        <f>VLOOKUP(BV42,MWTh!$IP$6:$KY$31,12,FALSE)</f>
        <v/>
      </c>
      <c r="CA42" s="151" t="e">
        <f>VLOOKUP(BV42,TF!$IP$6:$KY$34,24,FALSE)</f>
        <v>#N/A</v>
      </c>
      <c r="CB42" s="151" t="str">
        <f>VLOOKUP(BV42,MWTh!$IP$6:$KY$31,36,FALSE)</f>
        <v/>
      </c>
      <c r="CC42" s="151" t="str">
        <f>VLOOKUP(BV42,MWTh!$IP$6:$KY$31,48,FALSE)</f>
        <v/>
      </c>
      <c r="CD42" s="151" t="e">
        <f>VLOOKUP(BV42,TF!$IP$6:$KY$34,60,FALSE)</f>
        <v>#N/A</v>
      </c>
      <c r="CE42" s="151"/>
      <c r="CF42" s="157"/>
      <c r="CG42" s="135">
        <f>IF(LEFT($A42,1)="M",VLOOKUP(BV42,MWTh!$IP$6:$KY$31,61,FALSE),VLOOKUP(BV42,TF!$IP$6:$KY$34,61,FALSE))</f>
        <v>0</v>
      </c>
      <c r="CH42" s="552" t="str">
        <f>IF(RIGHT($A42,1)="1",IF(VLOOKUP(BV42,'1st Shift BFp'!$BL$4:$BV$32,7,FALSE)="","",VLOOKUP(BV42,'1st Shift BFp'!$BL$4:$BV$32,7,FALSE)),IF(VLOOKUP(BV42,'2nd Shift BFp'!$BL$4:$BV$32,7,FALSE)="","",VLOOKUP(BV42,'2nd Shift BFp'!$BL$4:$BV$32,7,FALSE)))</f>
        <v>SKIP</v>
      </c>
      <c r="CI42" s="552" t="str">
        <f>IF(RIGHT($A42,1)="1",IF(VLOOKUP(BV42,'1st Shift BFp'!$BL$4:$BV$32,8,FALSE)="","",VLOOKUP(BV42,'1st Shift BFp'!$BL$4:$BV$32,8,FALSE)),IF(VLOOKUP(BV42,'2nd Shift BFp'!$BL$4:$BV$32,8,FALSE)="","",VLOOKUP(BV42,'2nd Shift BFp'!$BL$4:$BV$32,8,FALSE)))</f>
        <v>SKIP</v>
      </c>
      <c r="CJ42" s="558" t="str">
        <f>IF(RIGHT($A42,1)="1",IF(VLOOKUP(BV42,'1st Shift BFp'!$A$4:$BY$32,72,FALSE)="","",VLOOKUP(BV42,'1st Shift BFp'!$A$4:$BY$32,72,FALSE)),IF(VLOOKUP(BV42,'2nd Shift BFp'!$A$4:$BY$32,72,FALSE)="","",VLOOKUP(BV42,'2nd Shift BFp'!$A$4:$BY$32,72,FALSE)))</f>
        <v/>
      </c>
      <c r="CK42" s="559" t="str">
        <f>IF(RIGHT($A42,1)="1",IF(VLOOKUP(BV42,'1st Shift BFp'!$A$4:$BY$32,74,FALSE)="","",VLOOKUP(BV42,'1st Shift BFp'!$A$4:$BY$32,74,FALSE)),IF(VLOOKUP(BV42,'2nd Shift BFp'!$A$4:$BY$32,74,FALSE)="","",VLOOKUP(BV42,'2nd Shift BFp'!$A$4:$BY$32,74,FALSE)))</f>
        <v/>
      </c>
      <c r="CL42" s="464" t="str">
        <f>IF(LEFT($A42,1)="M",VLOOKUP(BV42,MWTh!$IP$6:$KY$31,62,FALSE),VLOOKUP(BV42,TF!$IP$6:$KY$34,62,FALSE))</f>
        <v/>
      </c>
      <c r="CM42" s="418"/>
      <c r="CO42" s="135">
        <f t="shared" si="16"/>
        <v>0</v>
      </c>
    </row>
    <row r="43" spans="1:93">
      <c r="A43" s="1174" t="str">
        <f>VLOOKUP($B43,'OP Info'!$C$4:$Q$62,15,FALSE)</f>
        <v>MWTH-1</v>
      </c>
      <c r="B43" s="415" t="s">
        <v>97</v>
      </c>
      <c r="C43" s="1174" t="str">
        <f>VLOOKUP($B43,'OP Info'!$C$4:$Q$62,2,FALSE)</f>
        <v>TAMLA-00068</v>
      </c>
      <c r="D43" s="1174" t="str">
        <f>VLOOKUP($B43,'OP Info'!$C$4:$Q$62,4,FALSE)</f>
        <v>GTS-120</v>
      </c>
      <c r="E43" s="1174" t="str">
        <f>CONCATENATE(VLOOKUP($B43,'OP Info'!$C$4:$Q$62,5,FALSE),"% - ",VLOOKUP($B43,'OP Info'!$C$4:$Q$62,6,FALSE),"%")</f>
        <v>5% - 7%</v>
      </c>
      <c r="F43" s="151" t="str">
        <f>VLOOKUP(B43,MWTh!$B$6:$BK$31,12,FALSE)</f>
        <v/>
      </c>
      <c r="G43" s="151" t="e">
        <f>VLOOKUP(B43,TF!$B$6:$BK$34,24,FALSE)</f>
        <v>#N/A</v>
      </c>
      <c r="H43" s="151" t="str">
        <f>VLOOKUP(B43,MWTh!$B$6:$BK$31,36,FALSE)</f>
        <v/>
      </c>
      <c r="I43" s="151" t="str">
        <f>VLOOKUP(B43,MWTh!$B$6:$BK$31,48,FALSE)</f>
        <v/>
      </c>
      <c r="J43" s="151" t="e">
        <f>VLOOKUP(B43,TF!$B$6:$BK$34,60,FALSE)</f>
        <v>#N/A</v>
      </c>
      <c r="K43" s="151"/>
      <c r="L43" s="149"/>
      <c r="M43" s="135">
        <f>IF(LEFT($A43,1)="M",VLOOKUP(B43,MWTh!$B$6:$BK$31,61,FALSE),VLOOKUP(B43,TF!$B$6:$BK$34,61,FALSE))</f>
        <v>0</v>
      </c>
      <c r="N43" s="552" t="str">
        <f>IF(RIGHT($A43,1)="1",IF(VLOOKUP(B43,'1st Shift BFp'!$D$4:$N$32,7,FALSE)="","",VLOOKUP(B43,'1st Shift BFp'!$D$4:$N$32,7,FALSE)),IF(VLOOKUP(B43,'2nd Shift BFp'!$D$4:$N$32,7,FALSE)="","",VLOOKUP(B43,'2nd Shift BFp'!$D$4:$N$32,7,FALSE)))</f>
        <v>SKIP</v>
      </c>
      <c r="O43" s="552" t="str">
        <f>IF(RIGHT($A43,1)="1",IF(VLOOKUP(B43,'1st Shift BFp'!$D$4:$N$32,8,FALSE)="","",VLOOKUP(B43,'1st Shift BFp'!$D$4:$N$32,8,FALSE)),IF(VLOOKUP(B43,'2nd Shift BFp'!$D$4:$N$32,8,FALSE)="","",VLOOKUP(B43,'2nd Shift BFp'!$D$4:$N$32,8,FALSE)))</f>
        <v>SKIP</v>
      </c>
      <c r="P43" s="558" t="str">
        <f>IF(RIGHT($A43,1)="1",IF(VLOOKUP(B43,'1st Shift BFp'!$A$4:$BY$32,12,FALSE)="","",VLOOKUP(B43,'1st Shift BFp'!$A$4:$BY$32,12,FALSE)),IF(VLOOKUP(B43,'2nd Shift BFp'!$A$4:$BY$32,12,FALSE)="","",VLOOKUP(B43,'2nd Shift BFp'!$A$4:$BY$32,12,FALSE)))</f>
        <v/>
      </c>
      <c r="Q43" s="559" t="str">
        <f>IF(RIGHT($A43,1)="1",IF(VLOOKUP(B43,'1st Shift BFp'!$A$4:$BY$32,14,FALSE)="","",VLOOKUP(B43,'1st Shift BFp'!$A$4:$BY$32,14,FALSE)),IF(VLOOKUP(B43,'2nd Shift BFp'!$A$4:$BY$32,14,FALSE)="","",VLOOKUP(B43,'2nd Shift BFp'!$A$4:$BY$32,14,FALSE)))</f>
        <v/>
      </c>
      <c r="R43" s="420" t="str">
        <f>IF(LEFT($A43,1)="M",VLOOKUP(B43,MWTh!$B$6:$BK$31,62,FALSE),VLOOKUP(B43,TF!$B$6:$BK$34,62,FALSE))</f>
        <v/>
      </c>
      <c r="S43" s="443"/>
      <c r="T43" s="415" t="str">
        <f t="shared" si="0"/>
        <v>20-L5</v>
      </c>
      <c r="U43" s="59" t="str">
        <f t="shared" si="1"/>
        <v>TAMLA-00068</v>
      </c>
      <c r="V43" s="59" t="str">
        <f t="shared" si="2"/>
        <v>GTS-120</v>
      </c>
      <c r="W43" s="59" t="str">
        <f t="shared" si="3"/>
        <v>5% - 7%</v>
      </c>
      <c r="X43" s="151" t="str">
        <f>VLOOKUP(T43,MWTh!$BL$6:$DU$31,12,FALSE)</f>
        <v/>
      </c>
      <c r="Y43" s="151" t="e">
        <f>VLOOKUP(T43,TF!$BL$6:$DU$34,24,FALSE)</f>
        <v>#N/A</v>
      </c>
      <c r="Z43" s="151" t="str">
        <f>VLOOKUP(T43,MWTh!$BL$6:$DU$31,36,FALSE)</f>
        <v/>
      </c>
      <c r="AA43" s="151" t="str">
        <f>VLOOKUP(T43,MWTh!$BL$6:$DU$31,48,FALSE)</f>
        <v/>
      </c>
      <c r="AB43" s="151" t="e">
        <f>VLOOKUP(T43,TF!$BL$6:$DU$34,60,FALSE)</f>
        <v>#N/A</v>
      </c>
      <c r="AC43" s="151"/>
      <c r="AD43" s="149"/>
      <c r="AE43" s="135">
        <f>IF(LEFT($A43,1)="M",VLOOKUP(T43,MWTh!$BL$6:$DU$31,61,FALSE),VLOOKUP(T43,TF!$BL$6:$DU$34,61,FALSE))</f>
        <v>0</v>
      </c>
      <c r="AF43" s="552" t="str">
        <f>IF(RIGHT($A43,1)="1",IF(VLOOKUP(T43,'1st Shift BFp'!$S$4:$AC$32,7,FALSE)="","",VLOOKUP(T43,'1st Shift BFp'!$S$4:$AC$32,7,FALSE)),IF(VLOOKUP(T43,'2nd Shift BFp'!$S$4:$AC$32,7,FALSE)="","",VLOOKUP(T43,'2nd Shift BFp'!$S$4:$AC$32,7,FALSE)))</f>
        <v/>
      </c>
      <c r="AG43" s="552" t="str">
        <f>IF(RIGHT($A43,1)="1",IF(VLOOKUP(T43,'1st Shift BFp'!$S$4:$AC$32,8,FALSE)="","",VLOOKUP(T43,'1st Shift BFp'!$S$4:$AC$32,8,FALSE)),IF(VLOOKUP(T43,'2nd Shift BFp'!$S$4:$AC$32,8,FALSE)="","",VLOOKUP(T43,'2nd Shift BFp'!$S$4:$AC$32,8,FALSE)))</f>
        <v/>
      </c>
      <c r="AH43" s="558" t="str">
        <f>IF(RIGHT($A43,1)="1",IF(VLOOKUP(T43,'1st Shift BFp'!$A$4:$BY$32,27,FALSE)="","",VLOOKUP(T43,'1st Shift BFp'!$A$4:$BY$32,27,FALSE)),IF(VLOOKUP(T43,'2nd Shift BFp'!$A$4:$BY$32,27,FALSE)="","",VLOOKUP(T43,'2nd Shift BFp'!$A$4:$BY$32,27,FALSE)))</f>
        <v/>
      </c>
      <c r="AI43" s="559" t="str">
        <f>IF(RIGHT($A43,1)="1",IF(VLOOKUP(T43,'1st Shift BFp'!$A$4:$BY$32,29,FALSE)="","",VLOOKUP(T43,'1st Shift BFp'!$A$4:$BY$32,29,FALSE)),IF(VLOOKUP(T43,'2nd Shift BFp'!$A$4:$BY$32,29,FALSE)="","",VLOOKUP(T43,'2nd Shift BFp'!$A$4:$BY$32,29,FALSE)))</f>
        <v/>
      </c>
      <c r="AJ43" s="420" t="str">
        <f>IF(LEFT($A43,1)="M",VLOOKUP(T43,MWTh!$BL$6:$DU$31,62,FALSE),VLOOKUP(T43,TF!$BL$6:$DU$34,62,FALSE))</f>
        <v/>
      </c>
      <c r="AK43" s="443"/>
      <c r="AL43" s="415" t="str">
        <f t="shared" si="4"/>
        <v>20-L5</v>
      </c>
      <c r="AM43" s="59" t="str">
        <f t="shared" si="5"/>
        <v>TAMLA-00068</v>
      </c>
      <c r="AN43" s="59" t="str">
        <f t="shared" si="6"/>
        <v>GTS-120</v>
      </c>
      <c r="AO43" s="59" t="str">
        <f t="shared" si="7"/>
        <v>5% - 7%</v>
      </c>
      <c r="AP43" s="151" t="str">
        <f>VLOOKUP(AL43,MWTh!$DV$6:$GE$31,12,FALSE)</f>
        <v/>
      </c>
      <c r="AQ43" s="151" t="e">
        <f>VLOOKUP(AL43,TF!$DV$6:$GE$34,24,FALSE)</f>
        <v>#N/A</v>
      </c>
      <c r="AR43" s="151" t="str">
        <f>VLOOKUP(AL43,MWTh!$DV$6:$GE$31,36,FALSE)</f>
        <v/>
      </c>
      <c r="AS43" s="151" t="str">
        <f>VLOOKUP(AL43,MWTh!$DV$6:$GE$31,48,FALSE)</f>
        <v/>
      </c>
      <c r="AT43" s="151" t="e">
        <f>VLOOKUP(AL43,TF!$DV$6:$GE$34,60,FALSE)</f>
        <v>#N/A</v>
      </c>
      <c r="AU43" s="151"/>
      <c r="AV43" s="157"/>
      <c r="AW43" s="135">
        <f>IF(LEFT($A43,1)="M",VLOOKUP(AL43,MWTh!$DV$6:$GE$31,61,FALSE),VLOOKUP(AL43,TF!$DV$6:$GE$34,61,FALSE))</f>
        <v>0</v>
      </c>
      <c r="AX43" s="552" t="str">
        <f>IF(RIGHT($A43,1)="1",IF(VLOOKUP(AL43,'1st Shift BFp'!$AH$4:$AR$32,7,FALSE)="","",VLOOKUP(AL43,'1st Shift BFp'!$AH$4:$AR$32,7,FALSE)),IF(VLOOKUP(AL43,'2nd Shift BFp'!$AH$4:$AR$32,7,FALSE)="","",VLOOKUP(AL43,'2nd Shift BFp'!$AH$4:$AR$32,7,FALSE)))</f>
        <v>SKIP</v>
      </c>
      <c r="AY43" s="552" t="str">
        <f>IF(RIGHT($A43,1)="1",IF(VLOOKUP(AL43,'1st Shift BFp'!$AH$4:$AR$32,8,FALSE)="","",VLOOKUP(AL43,'1st Shift BFp'!$AH$4:$AR$32,8,FALSE)),IF(VLOOKUP(AL43,'2nd Shift BFp'!$AH$4:$AR$32,8,FALSE)="","",VLOOKUP(AL43,'2nd Shift BFp'!$AH$4:$AR$32,8,FALSE)))</f>
        <v>SKIP</v>
      </c>
      <c r="AZ43" s="558" t="str">
        <f>IF(RIGHT($A43,1)="1",IF(VLOOKUP(AL43,'1st Shift BFp'!$A$4:$BY$32,42,FALSE)="","",VLOOKUP(AL43,'1st Shift BFp'!$A$4:$BY$32,42,FALSE)),IF(VLOOKUP(AL43,'2nd Shift BFp'!$A$4:$BY$32,42,FALSE)="","",VLOOKUP(AL43,'2nd Shift BFp'!$A$4:$BY$32,42,FALSE)))</f>
        <v/>
      </c>
      <c r="BA43" s="559" t="str">
        <f>IF(RIGHT($A43,1)="1",IF(VLOOKUP(AL43,'1st Shift BFp'!$A$4:$BY$32,44,FALSE)="","",VLOOKUP(AL43,'1st Shift BFp'!$A$4:$BY$32,44,FALSE)),IF(VLOOKUP(AL43,'2nd Shift BFp'!$A$4:$BY$32,44,FALSE)="","",VLOOKUP(AL43,'2nd Shift BFp'!$A$4:$BY$32,44,FALSE)))</f>
        <v/>
      </c>
      <c r="BB43" s="420" t="str">
        <f>IF(LEFT($A43,1)="M",VLOOKUP(AL43,MWTh!$DV$6:$GE$31,62,FALSE),VLOOKUP(AL43,TF!$DV$6:$GE$34,62,FALSE))</f>
        <v/>
      </c>
      <c r="BC43" s="418"/>
      <c r="BD43" s="155" t="str">
        <f t="shared" si="8"/>
        <v>20-L5</v>
      </c>
      <c r="BE43" s="59" t="str">
        <f t="shared" si="9"/>
        <v>TAMLA-00068</v>
      </c>
      <c r="BF43" s="59" t="str">
        <f t="shared" si="10"/>
        <v>GTS-120</v>
      </c>
      <c r="BG43" s="59" t="str">
        <f t="shared" si="11"/>
        <v>5% - 7%</v>
      </c>
      <c r="BH43" s="151" t="str">
        <f>VLOOKUP(BD43,MWTh!$GF$6:$IO$31,12,FALSE)</f>
        <v/>
      </c>
      <c r="BI43" s="151" t="e">
        <f>VLOOKUP(BD43,TF!$GF$6:$IO$34,24,FALSE)</f>
        <v>#N/A</v>
      </c>
      <c r="BJ43" s="151" t="str">
        <f>VLOOKUP(BD43,MWTh!$GF$6:$IO$31,36,FALSE)</f>
        <v/>
      </c>
      <c r="BK43" s="151" t="str">
        <f>VLOOKUP(BD43,MWTh!$GF$6:$IO$31,48,FALSE)</f>
        <v/>
      </c>
      <c r="BL43" s="151" t="e">
        <f>VLOOKUP(BD43,TF!$GF$6:$IO$34,60,FALSE)</f>
        <v>#N/A</v>
      </c>
      <c r="BM43" s="151"/>
      <c r="BN43" s="157"/>
      <c r="BO43" s="135">
        <f>IF(LEFT($A43,1)="M",VLOOKUP(BD43,MWTh!$GF$6:$IO$31,61,FALSE),VLOOKUP(BD43,TF!$GF$6:$IO$34,61,FALSE))</f>
        <v>0</v>
      </c>
      <c r="BP43" s="552" t="str">
        <f>IF(RIGHT($A43,1)="1",IF(VLOOKUP(BD43,'1st Shift BFp'!$AW$4:$BG$32,7,FALSE)="","",VLOOKUP(BD43,'1st Shift BFp'!$AW$4:$BG$32,7,FALSE)),IF(VLOOKUP(BD43,'2nd Shift BFp'!$AW$4:$BG$32,7,FALSE)="","",VLOOKUP(BD43,'2nd Shift BFp'!$AW$4:$BG$32,7,FALSE)))</f>
        <v/>
      </c>
      <c r="BQ43" s="552" t="str">
        <f>IF(RIGHT($A43,1)="1",IF(VLOOKUP(BD43,'1st Shift BFp'!$AW$4:$BG$32,8,FALSE)="","",VLOOKUP(BD43,'1st Shift BFp'!$AW$4:$BG$32,8,FALSE)),IF(VLOOKUP(BD43,'2nd Shift BFp'!$AW$4:$BG$32,8,FALSE)="","",VLOOKUP(BD43,'2nd Shift BFp'!$AW$4:$BG$32,8,FALSE)))</f>
        <v/>
      </c>
      <c r="BR43" s="558" t="str">
        <f>IF(RIGHT($A43,1)="1",IF(VLOOKUP(BD43,'1st Shift BFp'!$A$4:$BY$32,57,FALSE)="","",VLOOKUP(BD43,'1st Shift BFp'!$A$4:$BY$32,57,FALSE)),IF(VLOOKUP(BD43,'2nd Shift BFp'!$A$4:$BY$32,57,FALSE)="","",VLOOKUP(BD43,'2nd Shift BFp'!$A$4:$BY$32,57,FALSE)))</f>
        <v/>
      </c>
      <c r="BS43" s="559" t="str">
        <f>IF(RIGHT($A43,1)="1",IF(VLOOKUP(BD43,'1st Shift BFp'!$A$4:$BY$32,59,FALSE)="","",VLOOKUP(BD43,'1st Shift BFp'!$A$4:$BY$32,59,FALSE)),IF(VLOOKUP(BD43,'2nd Shift BFp'!$A$4:$BY$32,59,FALSE)="","",VLOOKUP(BD43,'2nd Shift BFp'!$A$4:$BY$32,59,FALSE)))</f>
        <v/>
      </c>
      <c r="BT43" s="60" t="str">
        <f>IF(LEFT($A43,1)="M",VLOOKUP(BD43,MWTh!$GF$6:$IO$31,62,FALSE),VLOOKUP(BD43,TF!$GF$6:$IO$34,62,FALSE))</f>
        <v/>
      </c>
      <c r="BU43" s="462"/>
      <c r="BV43" s="415" t="str">
        <f t="shared" si="12"/>
        <v>20-L5</v>
      </c>
      <c r="BW43" s="59" t="str">
        <f t="shared" si="13"/>
        <v>TAMLA-00068</v>
      </c>
      <c r="BX43" s="59" t="str">
        <f t="shared" si="14"/>
        <v>GTS-120</v>
      </c>
      <c r="BY43" s="59" t="str">
        <f t="shared" si="15"/>
        <v>5% - 7%</v>
      </c>
      <c r="BZ43" s="151" t="str">
        <f>VLOOKUP(BV43,MWTh!$IP$6:$KY$31,12,FALSE)</f>
        <v/>
      </c>
      <c r="CA43" s="151" t="e">
        <f>VLOOKUP(BV43,TF!$IP$6:$KY$34,24,FALSE)</f>
        <v>#N/A</v>
      </c>
      <c r="CB43" s="151" t="str">
        <f>VLOOKUP(BV43,MWTh!$IP$6:$KY$31,36,FALSE)</f>
        <v/>
      </c>
      <c r="CC43" s="151" t="str">
        <f>VLOOKUP(BV43,MWTh!$IP$6:$KY$31,48,FALSE)</f>
        <v/>
      </c>
      <c r="CD43" s="151" t="e">
        <f>VLOOKUP(BV43,TF!$IP$6:$KY$34,60,FALSE)</f>
        <v>#N/A</v>
      </c>
      <c r="CE43" s="151"/>
      <c r="CF43" s="157"/>
      <c r="CG43" s="135">
        <f>IF(LEFT($A43,1)="M",VLOOKUP(BV43,MWTh!$IP$6:$KY$31,61,FALSE),VLOOKUP(BV43,TF!$IP$6:$KY$34,61,FALSE))</f>
        <v>0</v>
      </c>
      <c r="CH43" s="552" t="str">
        <f>IF(RIGHT($A43,1)="1",IF(VLOOKUP(BV43,'1st Shift BFp'!$BL$4:$BV$32,7,FALSE)="","",VLOOKUP(BV43,'1st Shift BFp'!$BL$4:$BV$32,7,FALSE)),IF(VLOOKUP(BV43,'2nd Shift BFp'!$BL$4:$BV$32,7,FALSE)="","",VLOOKUP(BV43,'2nd Shift BFp'!$BL$4:$BV$32,7,FALSE)))</f>
        <v>SKIP</v>
      </c>
      <c r="CI43" s="552" t="str">
        <f>IF(RIGHT($A43,1)="1",IF(VLOOKUP(BV43,'1st Shift BFp'!$BL$4:$BV$32,8,FALSE)="","",VLOOKUP(BV43,'1st Shift BFp'!$BL$4:$BV$32,8,FALSE)),IF(VLOOKUP(BV43,'2nd Shift BFp'!$BL$4:$BV$32,8,FALSE)="","",VLOOKUP(BV43,'2nd Shift BFp'!$BL$4:$BV$32,8,FALSE)))</f>
        <v>SKIP</v>
      </c>
      <c r="CJ43" s="558" t="str">
        <f>IF(RIGHT($A43,1)="1",IF(VLOOKUP(BV43,'1st Shift BFp'!$A$4:$BY$32,72,FALSE)="","",VLOOKUP(BV43,'1st Shift BFp'!$A$4:$BY$32,72,FALSE)),IF(VLOOKUP(BV43,'2nd Shift BFp'!$A$4:$BY$32,72,FALSE)="","",VLOOKUP(BV43,'2nd Shift BFp'!$A$4:$BY$32,72,FALSE)))</f>
        <v/>
      </c>
      <c r="CK43" s="559" t="str">
        <f>IF(RIGHT($A43,1)="1",IF(VLOOKUP(BV43,'1st Shift BFp'!$A$4:$BY$32,74,FALSE)="","",VLOOKUP(BV43,'1st Shift BFp'!$A$4:$BY$32,74,FALSE)),IF(VLOOKUP(BV43,'2nd Shift BFp'!$A$4:$BY$32,74,FALSE)="","",VLOOKUP(BV43,'2nd Shift BFp'!$A$4:$BY$32,74,FALSE)))</f>
        <v/>
      </c>
      <c r="CL43" s="464" t="str">
        <f>IF(LEFT($A43,1)="M",VLOOKUP(BV43,MWTh!$IP$6:$KY$31,62,FALSE),VLOOKUP(BV43,TF!$IP$6:$KY$34,62,FALSE))</f>
        <v/>
      </c>
      <c r="CM43" s="418"/>
      <c r="CO43" s="135">
        <f t="shared" si="16"/>
        <v>0</v>
      </c>
    </row>
    <row r="44" spans="1:93">
      <c r="A44" s="1174" t="str">
        <f>VLOOKUP($B44,'OP Info'!$C$4:$Q$62,15,FALSE)</f>
        <v>MWTH-1</v>
      </c>
      <c r="B44" s="415" t="s">
        <v>99</v>
      </c>
      <c r="C44" s="1174" t="str">
        <f>VLOOKUP($B44,'OP Info'!$C$4:$Q$62,2,FALSE)</f>
        <v>TAMLA-00069</v>
      </c>
      <c r="D44" s="1174" t="str">
        <f>VLOOKUP($B44,'OP Info'!$C$4:$Q$62,4,FALSE)</f>
        <v>GTS-120</v>
      </c>
      <c r="E44" s="1174" t="str">
        <f>CONCATENATE(VLOOKUP($B44,'OP Info'!$C$4:$Q$62,5,FALSE),"% - ",VLOOKUP($B44,'OP Info'!$C$4:$Q$62,6,FALSE),"%")</f>
        <v>5% - 7%</v>
      </c>
      <c r="F44" s="151" t="str">
        <f>VLOOKUP(B44,MWTh!$B$6:$BK$31,12,FALSE)</f>
        <v/>
      </c>
      <c r="G44" s="151" t="e">
        <f>VLOOKUP(B44,TF!$B$6:$BK$34,24,FALSE)</f>
        <v>#N/A</v>
      </c>
      <c r="H44" s="151" t="str">
        <f>VLOOKUP(B44,MWTh!$B$6:$BK$31,36,FALSE)</f>
        <v/>
      </c>
      <c r="I44" s="151" t="str">
        <f>VLOOKUP(B44,MWTh!$B$6:$BK$31,48,FALSE)</f>
        <v/>
      </c>
      <c r="J44" s="151" t="e">
        <f>VLOOKUP(B44,TF!$B$6:$BK$34,60,FALSE)</f>
        <v>#N/A</v>
      </c>
      <c r="K44" s="151"/>
      <c r="L44" s="149"/>
      <c r="M44" s="135">
        <f>IF(LEFT($A44,1)="M",VLOOKUP(B44,MWTh!$B$6:$BK$31,61,FALSE),VLOOKUP(B44,TF!$B$6:$BK$34,61,FALSE))</f>
        <v>0</v>
      </c>
      <c r="N44" s="552" t="str">
        <f>IF(RIGHT($A44,1)="1",IF(VLOOKUP(B44,'1st Shift BFp'!$D$4:$N$32,7,FALSE)="","",VLOOKUP(B44,'1st Shift BFp'!$D$4:$N$32,7,FALSE)),IF(VLOOKUP(B44,'2nd Shift BFp'!$D$4:$N$32,7,FALSE)="","",VLOOKUP(B44,'2nd Shift BFp'!$D$4:$N$32,7,FALSE)))</f>
        <v>SKIP</v>
      </c>
      <c r="O44" s="552" t="str">
        <f>IF(RIGHT($A44,1)="1",IF(VLOOKUP(B44,'1st Shift BFp'!$D$4:$N$32,8,FALSE)="","",VLOOKUP(B44,'1st Shift BFp'!$D$4:$N$32,8,FALSE)),IF(VLOOKUP(B44,'2nd Shift BFp'!$D$4:$N$32,8,FALSE)="","",VLOOKUP(B44,'2nd Shift BFp'!$D$4:$N$32,8,FALSE)))</f>
        <v>SKIP</v>
      </c>
      <c r="P44" s="558" t="str">
        <f>IF(RIGHT($A44,1)="1",IF(VLOOKUP(B44,'1st Shift BFp'!$A$4:$BY$32,12,FALSE)="","",VLOOKUP(B44,'1st Shift BFp'!$A$4:$BY$32,12,FALSE)),IF(VLOOKUP(B44,'2nd Shift BFp'!$A$4:$BY$32,12,FALSE)="","",VLOOKUP(B44,'2nd Shift BFp'!$A$4:$BY$32,12,FALSE)))</f>
        <v/>
      </c>
      <c r="Q44" s="559" t="str">
        <f>IF(RIGHT($A44,1)="1",IF(VLOOKUP(B44,'1st Shift BFp'!$A$4:$BY$32,14,FALSE)="","",VLOOKUP(B44,'1st Shift BFp'!$A$4:$BY$32,14,FALSE)),IF(VLOOKUP(B44,'2nd Shift BFp'!$A$4:$BY$32,14,FALSE)="","",VLOOKUP(B44,'2nd Shift BFp'!$A$4:$BY$32,14,FALSE)))</f>
        <v/>
      </c>
      <c r="R44" s="420" t="str">
        <f>IF(LEFT($A44,1)="M",VLOOKUP(B44,MWTh!$B$6:$BK$31,62,FALSE),VLOOKUP(B44,TF!$B$6:$BK$34,62,FALSE))</f>
        <v/>
      </c>
      <c r="S44" s="443"/>
      <c r="T44" s="415" t="str">
        <f t="shared" si="0"/>
        <v>30-L5</v>
      </c>
      <c r="U44" s="59" t="str">
        <f t="shared" si="1"/>
        <v>TAMLA-00069</v>
      </c>
      <c r="V44" s="59" t="str">
        <f t="shared" si="2"/>
        <v>GTS-120</v>
      </c>
      <c r="W44" s="59" t="str">
        <f t="shared" si="3"/>
        <v>5% - 7%</v>
      </c>
      <c r="X44" s="151" t="str">
        <f>VLOOKUP(T44,MWTh!$BL$6:$DU$31,12,FALSE)</f>
        <v/>
      </c>
      <c r="Y44" s="151" t="e">
        <f>VLOOKUP(T44,TF!$BL$6:$DU$34,24,FALSE)</f>
        <v>#N/A</v>
      </c>
      <c r="Z44" s="151" t="str">
        <f>VLOOKUP(T44,MWTh!$BL$6:$DU$31,36,FALSE)</f>
        <v/>
      </c>
      <c r="AA44" s="151" t="str">
        <f>VLOOKUP(T44,MWTh!$BL$6:$DU$31,48,FALSE)</f>
        <v/>
      </c>
      <c r="AB44" s="151" t="e">
        <f>VLOOKUP(T44,TF!$BL$6:$DU$34,60,FALSE)</f>
        <v>#N/A</v>
      </c>
      <c r="AC44" s="151"/>
      <c r="AD44" s="149"/>
      <c r="AE44" s="135">
        <f>IF(LEFT($A44,1)="M",VLOOKUP(T44,MWTh!$BL$6:$DU$31,61,FALSE),VLOOKUP(T44,TF!$BL$6:$DU$34,61,FALSE))</f>
        <v>0</v>
      </c>
      <c r="AF44" s="552" t="str">
        <f>IF(RIGHT($A44,1)="1",IF(VLOOKUP(T44,'1st Shift BFp'!$S$4:$AC$32,7,FALSE)="","",VLOOKUP(T44,'1st Shift BFp'!$S$4:$AC$32,7,FALSE)),IF(VLOOKUP(T44,'2nd Shift BFp'!$S$4:$AC$32,7,FALSE)="","",VLOOKUP(T44,'2nd Shift BFp'!$S$4:$AC$32,7,FALSE)))</f>
        <v/>
      </c>
      <c r="AG44" s="552" t="str">
        <f>IF(RIGHT($A44,1)="1",IF(VLOOKUP(T44,'1st Shift BFp'!$S$4:$AC$32,8,FALSE)="","",VLOOKUP(T44,'1st Shift BFp'!$S$4:$AC$32,8,FALSE)),IF(VLOOKUP(T44,'2nd Shift BFp'!$S$4:$AC$32,8,FALSE)="","",VLOOKUP(T44,'2nd Shift BFp'!$S$4:$AC$32,8,FALSE)))</f>
        <v/>
      </c>
      <c r="AH44" s="558" t="str">
        <f>IF(RIGHT($A44,1)="1",IF(VLOOKUP(T44,'1st Shift BFp'!$A$4:$BY$32,27,FALSE)="","",VLOOKUP(T44,'1st Shift BFp'!$A$4:$BY$32,27,FALSE)),IF(VLOOKUP(T44,'2nd Shift BFp'!$A$4:$BY$32,27,FALSE)="","",VLOOKUP(T44,'2nd Shift BFp'!$A$4:$BY$32,27,FALSE)))</f>
        <v/>
      </c>
      <c r="AI44" s="559" t="str">
        <f>IF(RIGHT($A44,1)="1",IF(VLOOKUP(T44,'1st Shift BFp'!$A$4:$BY$32,29,FALSE)="","",VLOOKUP(T44,'1st Shift BFp'!$A$4:$BY$32,29,FALSE)),IF(VLOOKUP(T44,'2nd Shift BFp'!$A$4:$BY$32,29,FALSE)="","",VLOOKUP(T44,'2nd Shift BFp'!$A$4:$BY$32,29,FALSE)))</f>
        <v/>
      </c>
      <c r="AJ44" s="420" t="str">
        <f>IF(LEFT($A44,1)="M",VLOOKUP(T44,MWTh!$BL$6:$DU$31,62,FALSE),VLOOKUP(T44,TF!$BL$6:$DU$34,62,FALSE))</f>
        <v/>
      </c>
      <c r="AK44" s="443"/>
      <c r="AL44" s="415" t="str">
        <f t="shared" si="4"/>
        <v>30-L5</v>
      </c>
      <c r="AM44" s="59" t="str">
        <f t="shared" si="5"/>
        <v>TAMLA-00069</v>
      </c>
      <c r="AN44" s="59" t="str">
        <f t="shared" si="6"/>
        <v>GTS-120</v>
      </c>
      <c r="AO44" s="59" t="str">
        <f t="shared" si="7"/>
        <v>5% - 7%</v>
      </c>
      <c r="AP44" s="151" t="str">
        <f>VLOOKUP(AL44,MWTh!$DV$6:$GE$31,12,FALSE)</f>
        <v/>
      </c>
      <c r="AQ44" s="151" t="e">
        <f>VLOOKUP(AL44,TF!$DV$6:$GE$34,24,FALSE)</f>
        <v>#N/A</v>
      </c>
      <c r="AR44" s="151" t="str">
        <f>VLOOKUP(AL44,MWTh!$DV$6:$GE$31,36,FALSE)</f>
        <v/>
      </c>
      <c r="AS44" s="151" t="str">
        <f>VLOOKUP(AL44,MWTh!$DV$6:$GE$31,48,FALSE)</f>
        <v/>
      </c>
      <c r="AT44" s="151" t="e">
        <f>VLOOKUP(AL44,TF!$DV$6:$GE$34,60,FALSE)</f>
        <v>#N/A</v>
      </c>
      <c r="AU44" s="151"/>
      <c r="AV44" s="157"/>
      <c r="AW44" s="135">
        <f>IF(LEFT($A44,1)="M",VLOOKUP(AL44,MWTh!$DV$6:$GE$31,61,FALSE),VLOOKUP(AL44,TF!$DV$6:$GE$34,61,FALSE))</f>
        <v>0</v>
      </c>
      <c r="AX44" s="552" t="str">
        <f>IF(RIGHT($A44,1)="1",IF(VLOOKUP(AL44,'1st Shift BFp'!$AH$4:$AR$32,7,FALSE)="","",VLOOKUP(AL44,'1st Shift BFp'!$AH$4:$AR$32,7,FALSE)),IF(VLOOKUP(AL44,'2nd Shift BFp'!$AH$4:$AR$32,7,FALSE)="","",VLOOKUP(AL44,'2nd Shift BFp'!$AH$4:$AR$32,7,FALSE)))</f>
        <v>SKIP</v>
      </c>
      <c r="AY44" s="552" t="str">
        <f>IF(RIGHT($A44,1)="1",IF(VLOOKUP(AL44,'1st Shift BFp'!$AH$4:$AR$32,8,FALSE)="","",VLOOKUP(AL44,'1st Shift BFp'!$AH$4:$AR$32,8,FALSE)),IF(VLOOKUP(AL44,'2nd Shift BFp'!$AH$4:$AR$32,8,FALSE)="","",VLOOKUP(AL44,'2nd Shift BFp'!$AH$4:$AR$32,8,FALSE)))</f>
        <v>SKIP</v>
      </c>
      <c r="AZ44" s="558" t="str">
        <f>IF(RIGHT($A44,1)="1",IF(VLOOKUP(AL44,'1st Shift BFp'!$A$4:$BY$32,42,FALSE)="","",VLOOKUP(AL44,'1st Shift BFp'!$A$4:$BY$32,42,FALSE)),IF(VLOOKUP(AL44,'2nd Shift BFp'!$A$4:$BY$32,42,FALSE)="","",VLOOKUP(AL44,'2nd Shift BFp'!$A$4:$BY$32,42,FALSE)))</f>
        <v/>
      </c>
      <c r="BA44" s="559" t="str">
        <f>IF(RIGHT($A44,1)="1",IF(VLOOKUP(AL44,'1st Shift BFp'!$A$4:$BY$32,44,FALSE)="","",VLOOKUP(AL44,'1st Shift BFp'!$A$4:$BY$32,44,FALSE)),IF(VLOOKUP(AL44,'2nd Shift BFp'!$A$4:$BY$32,44,FALSE)="","",VLOOKUP(AL44,'2nd Shift BFp'!$A$4:$BY$32,44,FALSE)))</f>
        <v/>
      </c>
      <c r="BB44" s="420" t="str">
        <f>IF(LEFT($A44,1)="M",VLOOKUP(AL44,MWTh!$DV$6:$GE$31,62,FALSE),VLOOKUP(AL44,TF!$DV$6:$GE$34,62,FALSE))</f>
        <v/>
      </c>
      <c r="BC44" s="418"/>
      <c r="BD44" s="155" t="str">
        <f t="shared" si="8"/>
        <v>30-L5</v>
      </c>
      <c r="BE44" s="59" t="str">
        <f t="shared" si="9"/>
        <v>TAMLA-00069</v>
      </c>
      <c r="BF44" s="59" t="str">
        <f t="shared" si="10"/>
        <v>GTS-120</v>
      </c>
      <c r="BG44" s="59" t="str">
        <f t="shared" si="11"/>
        <v>5% - 7%</v>
      </c>
      <c r="BH44" s="151" t="str">
        <f>VLOOKUP(BD44,MWTh!$GF$6:$IO$31,12,FALSE)</f>
        <v/>
      </c>
      <c r="BI44" s="151" t="e">
        <f>VLOOKUP(BD44,TF!$GF$6:$IO$34,24,FALSE)</f>
        <v>#N/A</v>
      </c>
      <c r="BJ44" s="151" t="str">
        <f>VLOOKUP(BD44,MWTh!$GF$6:$IO$31,36,FALSE)</f>
        <v/>
      </c>
      <c r="BK44" s="151" t="str">
        <f>VLOOKUP(BD44,MWTh!$GF$6:$IO$31,48,FALSE)</f>
        <v/>
      </c>
      <c r="BL44" s="151" t="e">
        <f>VLOOKUP(BD44,TF!$GF$6:$IO$34,60,FALSE)</f>
        <v>#N/A</v>
      </c>
      <c r="BM44" s="151"/>
      <c r="BN44" s="157"/>
      <c r="BO44" s="135">
        <f>IF(LEFT($A44,1)="M",VLOOKUP(BD44,MWTh!$GF$6:$IO$31,61,FALSE),VLOOKUP(BD44,TF!$GF$6:$IO$34,61,FALSE))</f>
        <v>0</v>
      </c>
      <c r="BP44" s="552" t="str">
        <f>IF(RIGHT($A44,1)="1",IF(VLOOKUP(BD44,'1st Shift BFp'!$AW$4:$BG$32,7,FALSE)="","",VLOOKUP(BD44,'1st Shift BFp'!$AW$4:$BG$32,7,FALSE)),IF(VLOOKUP(BD44,'2nd Shift BFp'!$AW$4:$BG$32,7,FALSE)="","",VLOOKUP(BD44,'2nd Shift BFp'!$AW$4:$BG$32,7,FALSE)))</f>
        <v/>
      </c>
      <c r="BQ44" s="552" t="str">
        <f>IF(RIGHT($A44,1)="1",IF(VLOOKUP(BD44,'1st Shift BFp'!$AW$4:$BG$32,8,FALSE)="","",VLOOKUP(BD44,'1st Shift BFp'!$AW$4:$BG$32,8,FALSE)),IF(VLOOKUP(BD44,'2nd Shift BFp'!$AW$4:$BG$32,8,FALSE)="","",VLOOKUP(BD44,'2nd Shift BFp'!$AW$4:$BG$32,8,FALSE)))</f>
        <v/>
      </c>
      <c r="BR44" s="558" t="str">
        <f>IF(RIGHT($A44,1)="1",IF(VLOOKUP(BD44,'1st Shift BFp'!$A$4:$BY$32,57,FALSE)="","",VLOOKUP(BD44,'1st Shift BFp'!$A$4:$BY$32,57,FALSE)),IF(VLOOKUP(BD44,'2nd Shift BFp'!$A$4:$BY$32,57,FALSE)="","",VLOOKUP(BD44,'2nd Shift BFp'!$A$4:$BY$32,57,FALSE)))</f>
        <v/>
      </c>
      <c r="BS44" s="559" t="str">
        <f>IF(RIGHT($A44,1)="1",IF(VLOOKUP(BD44,'1st Shift BFp'!$A$4:$BY$32,59,FALSE)="","",VLOOKUP(BD44,'1st Shift BFp'!$A$4:$BY$32,59,FALSE)),IF(VLOOKUP(BD44,'2nd Shift BFp'!$A$4:$BY$32,59,FALSE)="","",VLOOKUP(BD44,'2nd Shift BFp'!$A$4:$BY$32,59,FALSE)))</f>
        <v/>
      </c>
      <c r="BT44" s="60" t="str">
        <f>IF(LEFT($A44,1)="M",VLOOKUP(BD44,MWTh!$GF$6:$IO$31,62,FALSE),VLOOKUP(BD44,TF!$GF$6:$IO$34,62,FALSE))</f>
        <v/>
      </c>
      <c r="BU44" s="462"/>
      <c r="BV44" s="415" t="str">
        <f t="shared" si="12"/>
        <v>30-L5</v>
      </c>
      <c r="BW44" s="59" t="str">
        <f t="shared" si="13"/>
        <v>TAMLA-00069</v>
      </c>
      <c r="BX44" s="59" t="str">
        <f t="shared" si="14"/>
        <v>GTS-120</v>
      </c>
      <c r="BY44" s="59" t="str">
        <f t="shared" si="15"/>
        <v>5% - 7%</v>
      </c>
      <c r="BZ44" s="151" t="str">
        <f>VLOOKUP(BV44,MWTh!$IP$6:$KY$31,12,FALSE)</f>
        <v/>
      </c>
      <c r="CA44" s="151" t="e">
        <f>VLOOKUP(BV44,TF!$IP$6:$KY$34,24,FALSE)</f>
        <v>#N/A</v>
      </c>
      <c r="CB44" s="151" t="str">
        <f>VLOOKUP(BV44,MWTh!$IP$6:$KY$31,36,FALSE)</f>
        <v/>
      </c>
      <c r="CC44" s="151" t="str">
        <f>VLOOKUP(BV44,MWTh!$IP$6:$KY$31,48,FALSE)</f>
        <v/>
      </c>
      <c r="CD44" s="151" t="e">
        <f>VLOOKUP(BV44,TF!$IP$6:$KY$34,60,FALSE)</f>
        <v>#N/A</v>
      </c>
      <c r="CE44" s="151"/>
      <c r="CF44" s="157"/>
      <c r="CG44" s="135">
        <f>IF(LEFT($A44,1)="M",VLOOKUP(BV44,MWTh!$IP$6:$KY$31,61,FALSE),VLOOKUP(BV44,TF!$IP$6:$KY$34,61,FALSE))</f>
        <v>0</v>
      </c>
      <c r="CH44" s="552" t="str">
        <f>IF(RIGHT($A44,1)="1",IF(VLOOKUP(BV44,'1st Shift BFp'!$BL$4:$BV$32,7,FALSE)="","",VLOOKUP(BV44,'1st Shift BFp'!$BL$4:$BV$32,7,FALSE)),IF(VLOOKUP(BV44,'2nd Shift BFp'!$BL$4:$BV$32,7,FALSE)="","",VLOOKUP(BV44,'2nd Shift BFp'!$BL$4:$BV$32,7,FALSE)))</f>
        <v>SKIP</v>
      </c>
      <c r="CI44" s="552" t="str">
        <f>IF(RIGHT($A44,1)="1",IF(VLOOKUP(BV44,'1st Shift BFp'!$BL$4:$BV$32,8,FALSE)="","",VLOOKUP(BV44,'1st Shift BFp'!$BL$4:$BV$32,8,FALSE)),IF(VLOOKUP(BV44,'2nd Shift BFp'!$BL$4:$BV$32,8,FALSE)="","",VLOOKUP(BV44,'2nd Shift BFp'!$BL$4:$BV$32,8,FALSE)))</f>
        <v>SKIP</v>
      </c>
      <c r="CJ44" s="558" t="str">
        <f>IF(RIGHT($A44,1)="1",IF(VLOOKUP(BV44,'1st Shift BFp'!$A$4:$BY$32,72,FALSE)="","",VLOOKUP(BV44,'1st Shift BFp'!$A$4:$BY$32,72,FALSE)),IF(VLOOKUP(BV44,'2nd Shift BFp'!$A$4:$BY$32,72,FALSE)="","",VLOOKUP(BV44,'2nd Shift BFp'!$A$4:$BY$32,72,FALSE)))</f>
        <v/>
      </c>
      <c r="CK44" s="559" t="str">
        <f>IF(RIGHT($A44,1)="1",IF(VLOOKUP(BV44,'1st Shift BFp'!$A$4:$BY$32,74,FALSE)="","",VLOOKUP(BV44,'1st Shift BFp'!$A$4:$BY$32,74,FALSE)),IF(VLOOKUP(BV44,'2nd Shift BFp'!$A$4:$BY$32,74,FALSE)="","",VLOOKUP(BV44,'2nd Shift BFp'!$A$4:$BY$32,74,FALSE)))</f>
        <v/>
      </c>
      <c r="CL44" s="464" t="str">
        <f>IF(LEFT($A44,1)="M",VLOOKUP(BV44,MWTh!$IP$6:$KY$31,62,FALSE),VLOOKUP(BV44,TF!$IP$6:$KY$34,62,FALSE))</f>
        <v/>
      </c>
      <c r="CM44" s="418"/>
      <c r="CO44" s="135">
        <f t="shared" si="16"/>
        <v>0</v>
      </c>
    </row>
    <row r="45" spans="1:93">
      <c r="A45" s="1174" t="str">
        <f>VLOOKUP($B45,'OP Info'!$C$4:$Q$62,15,FALSE)</f>
        <v>MWTH-1</v>
      </c>
      <c r="B45" s="415" t="s">
        <v>101</v>
      </c>
      <c r="C45" s="1174" t="str">
        <f>VLOOKUP($B45,'OP Info'!$C$4:$Q$62,2,FALSE)</f>
        <v>TAMIH-00025 / TAMIH-00026</v>
      </c>
      <c r="D45" s="1174" t="str">
        <f>VLOOKUP($B45,'OP Info'!$C$4:$Q$62,4,FALSE)</f>
        <v>AQ-YB</v>
      </c>
      <c r="E45" s="1174" t="str">
        <f>CONCATENATE(VLOOKUP($B45,'OP Info'!$C$4:$Q$62,5,FALSE),"% - ",VLOOKUP($B45,'OP Info'!$C$4:$Q$62,6,FALSE),"%")</f>
        <v>5% - 7%</v>
      </c>
      <c r="F45" s="151" t="str">
        <f>VLOOKUP(B45,MWTh!$B$6:$BK$31,12,FALSE)</f>
        <v/>
      </c>
      <c r="G45" s="151" t="e">
        <f>VLOOKUP(B45,TF!$B$6:$BK$34,24,FALSE)</f>
        <v>#N/A</v>
      </c>
      <c r="H45" s="151" t="str">
        <f>VLOOKUP(B45,MWTh!$B$6:$BK$31,36,FALSE)</f>
        <v/>
      </c>
      <c r="I45" s="151" t="str">
        <f>VLOOKUP(B45,MWTh!$B$6:$BK$31,48,FALSE)</f>
        <v/>
      </c>
      <c r="J45" s="151" t="e">
        <f>VLOOKUP(B45,TF!$B$6:$BK$34,60,FALSE)</f>
        <v>#N/A</v>
      </c>
      <c r="K45" s="151"/>
      <c r="L45" s="149"/>
      <c r="M45" s="135">
        <f>IF(LEFT($A45,1)="M",VLOOKUP(B45,MWTh!$B$6:$BK$31,61,FALSE),VLOOKUP(B45,TF!$B$6:$BK$34,61,FALSE))</f>
        <v>0</v>
      </c>
      <c r="N45" s="552" t="str">
        <f>IF(RIGHT($A45,1)="1",IF(VLOOKUP(B45,'1st Shift BFp'!$D$4:$N$32,7,FALSE)="","",VLOOKUP(B45,'1st Shift BFp'!$D$4:$N$32,7,FALSE)),IF(VLOOKUP(B45,'2nd Shift BFp'!$D$4:$N$32,7,FALSE)="","",VLOOKUP(B45,'2nd Shift BFp'!$D$4:$N$32,7,FALSE)))</f>
        <v>SKIP</v>
      </c>
      <c r="O45" s="552" t="str">
        <f>IF(RIGHT($A45,1)="1",IF(VLOOKUP(B45,'1st Shift BFp'!$D$4:$N$32,8,FALSE)="","",VLOOKUP(B45,'1st Shift BFp'!$D$4:$N$32,8,FALSE)),IF(VLOOKUP(B45,'2nd Shift BFp'!$D$4:$N$32,8,FALSE)="","",VLOOKUP(B45,'2nd Shift BFp'!$D$4:$N$32,8,FALSE)))</f>
        <v>SKIP</v>
      </c>
      <c r="P45" s="558" t="str">
        <f>IF(RIGHT($A45,1)="1",IF(VLOOKUP(B45,'1st Shift BFp'!$A$4:$BY$32,12,FALSE)="","",VLOOKUP(B45,'1st Shift BFp'!$A$4:$BY$32,12,FALSE)),IF(VLOOKUP(B45,'2nd Shift BFp'!$A$4:$BY$32,12,FALSE)="","",VLOOKUP(B45,'2nd Shift BFp'!$A$4:$BY$32,12,FALSE)))</f>
        <v/>
      </c>
      <c r="Q45" s="559" t="str">
        <f>IF(RIGHT($A45,1)="1",IF(VLOOKUP(B45,'1st Shift BFp'!$A$4:$BY$32,14,FALSE)="","",VLOOKUP(B45,'1st Shift BFp'!$A$4:$BY$32,14,FALSE)),IF(VLOOKUP(B45,'2nd Shift BFp'!$A$4:$BY$32,14,FALSE)="","",VLOOKUP(B45,'2nd Shift BFp'!$A$4:$BY$32,14,FALSE)))</f>
        <v/>
      </c>
      <c r="R45" s="420" t="str">
        <f>IF(LEFT($A45,1)="M",VLOOKUP(B45,MWTh!$B$6:$BK$31,62,FALSE),VLOOKUP(B45,TF!$B$6:$BK$34,62,FALSE))</f>
        <v/>
      </c>
      <c r="S45" s="443"/>
      <c r="T45" s="415" t="str">
        <f t="shared" si="0"/>
        <v>50 A/B-L5</v>
      </c>
      <c r="U45" s="59" t="str">
        <f t="shared" si="1"/>
        <v>TAMIH-00025 / TAMIH-00026</v>
      </c>
      <c r="V45" s="59" t="str">
        <f t="shared" si="2"/>
        <v>AQ-YB</v>
      </c>
      <c r="W45" s="59" t="str">
        <f t="shared" si="3"/>
        <v>5% - 7%</v>
      </c>
      <c r="X45" s="151" t="str">
        <f>VLOOKUP(T45,MWTh!$BL$6:$DU$31,12,FALSE)</f>
        <v/>
      </c>
      <c r="Y45" s="151" t="e">
        <f>VLOOKUP(T45,TF!$BL$6:$DU$34,24,FALSE)</f>
        <v>#N/A</v>
      </c>
      <c r="Z45" s="151" t="str">
        <f>VLOOKUP(T45,MWTh!$BL$6:$DU$31,36,FALSE)</f>
        <v/>
      </c>
      <c r="AA45" s="151" t="str">
        <f>VLOOKUP(T45,MWTh!$BL$6:$DU$31,48,FALSE)</f>
        <v/>
      </c>
      <c r="AB45" s="151" t="e">
        <f>VLOOKUP(T45,TF!$BL$6:$DU$34,60,FALSE)</f>
        <v>#N/A</v>
      </c>
      <c r="AC45" s="151"/>
      <c r="AD45" s="149"/>
      <c r="AE45" s="135">
        <f>IF(LEFT($A45,1)="M",VLOOKUP(T45,MWTh!$BL$6:$DU$31,61,FALSE),VLOOKUP(T45,TF!$BL$6:$DU$34,61,FALSE))</f>
        <v>0</v>
      </c>
      <c r="AF45" s="552" t="str">
        <f>IF(RIGHT($A45,1)="1",IF(VLOOKUP(T45,'1st Shift BFp'!$S$4:$AC$32,7,FALSE)="","",VLOOKUP(T45,'1st Shift BFp'!$S$4:$AC$32,7,FALSE)),IF(VLOOKUP(T45,'2nd Shift BFp'!$S$4:$AC$32,7,FALSE)="","",VLOOKUP(T45,'2nd Shift BFp'!$S$4:$AC$32,7,FALSE)))</f>
        <v/>
      </c>
      <c r="AG45" s="552" t="str">
        <f>IF(RIGHT($A45,1)="1",IF(VLOOKUP(T45,'1st Shift BFp'!$S$4:$AC$32,8,FALSE)="","",VLOOKUP(T45,'1st Shift BFp'!$S$4:$AC$32,8,FALSE)),IF(VLOOKUP(T45,'2nd Shift BFp'!$S$4:$AC$32,8,FALSE)="","",VLOOKUP(T45,'2nd Shift BFp'!$S$4:$AC$32,8,FALSE)))</f>
        <v/>
      </c>
      <c r="AH45" s="558" t="str">
        <f>IF(RIGHT($A45,1)="1",IF(VLOOKUP(T45,'1st Shift BFp'!$A$4:$BY$32,27,FALSE)="","",VLOOKUP(T45,'1st Shift BFp'!$A$4:$BY$32,27,FALSE)),IF(VLOOKUP(T45,'2nd Shift BFp'!$A$4:$BY$32,27,FALSE)="","",VLOOKUP(T45,'2nd Shift BFp'!$A$4:$BY$32,27,FALSE)))</f>
        <v/>
      </c>
      <c r="AI45" s="559" t="str">
        <f>IF(RIGHT($A45,1)="1",IF(VLOOKUP(T45,'1st Shift BFp'!$A$4:$BY$32,29,FALSE)="","",VLOOKUP(T45,'1st Shift BFp'!$A$4:$BY$32,29,FALSE)),IF(VLOOKUP(T45,'2nd Shift BFp'!$A$4:$BY$32,29,FALSE)="","",VLOOKUP(T45,'2nd Shift BFp'!$A$4:$BY$32,29,FALSE)))</f>
        <v/>
      </c>
      <c r="AJ45" s="420" t="str">
        <f>IF(LEFT($A45,1)="M",VLOOKUP(T45,MWTh!$BL$6:$DU$31,62,FALSE),VLOOKUP(T45,TF!$BL$6:$DU$34,62,FALSE))</f>
        <v/>
      </c>
      <c r="AK45" s="443"/>
      <c r="AL45" s="415" t="str">
        <f t="shared" si="4"/>
        <v>50 A/B-L5</v>
      </c>
      <c r="AM45" s="59" t="str">
        <f t="shared" si="5"/>
        <v>TAMIH-00025 / TAMIH-00026</v>
      </c>
      <c r="AN45" s="59" t="str">
        <f t="shared" si="6"/>
        <v>AQ-YB</v>
      </c>
      <c r="AO45" s="59" t="str">
        <f t="shared" si="7"/>
        <v>5% - 7%</v>
      </c>
      <c r="AP45" s="151" t="str">
        <f>VLOOKUP(AL45,MWTh!$DV$6:$GE$31,12,FALSE)</f>
        <v/>
      </c>
      <c r="AQ45" s="151" t="e">
        <f>VLOOKUP(AL45,TF!$DV$6:$GE$34,24,FALSE)</f>
        <v>#N/A</v>
      </c>
      <c r="AR45" s="151" t="str">
        <f>VLOOKUP(AL45,MWTh!$DV$6:$GE$31,36,FALSE)</f>
        <v/>
      </c>
      <c r="AS45" s="151" t="str">
        <f>VLOOKUP(AL45,MWTh!$DV$6:$GE$31,48,FALSE)</f>
        <v/>
      </c>
      <c r="AT45" s="151" t="e">
        <f>VLOOKUP(AL45,TF!$DV$6:$GE$34,60,FALSE)</f>
        <v>#N/A</v>
      </c>
      <c r="AU45" s="151"/>
      <c r="AV45" s="157"/>
      <c r="AW45" s="135">
        <f>IF(LEFT($A45,1)="M",VLOOKUP(AL45,MWTh!$DV$6:$GE$31,61,FALSE),VLOOKUP(AL45,TF!$DV$6:$GE$34,61,FALSE))</f>
        <v>0</v>
      </c>
      <c r="AX45" s="552" t="str">
        <f>IF(RIGHT($A45,1)="1",IF(VLOOKUP(AL45,'1st Shift BFp'!$AH$4:$AR$32,7,FALSE)="","",VLOOKUP(AL45,'1st Shift BFp'!$AH$4:$AR$32,7,FALSE)),IF(VLOOKUP(AL45,'2nd Shift BFp'!$AH$4:$AR$32,7,FALSE)="","",VLOOKUP(AL45,'2nd Shift BFp'!$AH$4:$AR$32,7,FALSE)))</f>
        <v>SKIP</v>
      </c>
      <c r="AY45" s="552" t="str">
        <f>IF(RIGHT($A45,1)="1",IF(VLOOKUP(AL45,'1st Shift BFp'!$AH$4:$AR$32,8,FALSE)="","",VLOOKUP(AL45,'1st Shift BFp'!$AH$4:$AR$32,8,FALSE)),IF(VLOOKUP(AL45,'2nd Shift BFp'!$AH$4:$AR$32,8,FALSE)="","",VLOOKUP(AL45,'2nd Shift BFp'!$AH$4:$AR$32,8,FALSE)))</f>
        <v>SKIP</v>
      </c>
      <c r="AZ45" s="558" t="str">
        <f>IF(RIGHT($A45,1)="1",IF(VLOOKUP(AL45,'1st Shift BFp'!$A$4:$BY$32,42,FALSE)="","",VLOOKUP(AL45,'1st Shift BFp'!$A$4:$BY$32,42,FALSE)),IF(VLOOKUP(AL45,'2nd Shift BFp'!$A$4:$BY$32,42,FALSE)="","",VLOOKUP(AL45,'2nd Shift BFp'!$A$4:$BY$32,42,FALSE)))</f>
        <v/>
      </c>
      <c r="BA45" s="559" t="str">
        <f>IF(RIGHT($A45,1)="1",IF(VLOOKUP(AL45,'1st Shift BFp'!$A$4:$BY$32,44,FALSE)="","",VLOOKUP(AL45,'1st Shift BFp'!$A$4:$BY$32,44,FALSE)),IF(VLOOKUP(AL45,'2nd Shift BFp'!$A$4:$BY$32,44,FALSE)="","",VLOOKUP(AL45,'2nd Shift BFp'!$A$4:$BY$32,44,FALSE)))</f>
        <v/>
      </c>
      <c r="BB45" s="420" t="str">
        <f>IF(LEFT($A45,1)="M",VLOOKUP(AL45,MWTh!$DV$6:$GE$31,62,FALSE),VLOOKUP(AL45,TF!$DV$6:$GE$34,62,FALSE))</f>
        <v/>
      </c>
      <c r="BC45" s="418"/>
      <c r="BD45" s="155" t="str">
        <f t="shared" si="8"/>
        <v>50 A/B-L5</v>
      </c>
      <c r="BE45" s="59" t="str">
        <f t="shared" si="9"/>
        <v>TAMIH-00025 / TAMIH-00026</v>
      </c>
      <c r="BF45" s="59" t="str">
        <f t="shared" si="10"/>
        <v>AQ-YB</v>
      </c>
      <c r="BG45" s="59" t="str">
        <f t="shared" si="11"/>
        <v>5% - 7%</v>
      </c>
      <c r="BH45" s="151" t="str">
        <f>VLOOKUP(BD45,MWTh!$GF$6:$IO$31,12,FALSE)</f>
        <v/>
      </c>
      <c r="BI45" s="151" t="e">
        <f>VLOOKUP(BD45,TF!$GF$6:$IO$34,24,FALSE)</f>
        <v>#N/A</v>
      </c>
      <c r="BJ45" s="151" t="str">
        <f>VLOOKUP(BD45,MWTh!$GF$6:$IO$31,36,FALSE)</f>
        <v/>
      </c>
      <c r="BK45" s="151" t="str">
        <f>VLOOKUP(BD45,MWTh!$GF$6:$IO$31,48,FALSE)</f>
        <v/>
      </c>
      <c r="BL45" s="151" t="e">
        <f>VLOOKUP(BD45,TF!$GF$6:$IO$34,60,FALSE)</f>
        <v>#N/A</v>
      </c>
      <c r="BM45" s="151"/>
      <c r="BN45" s="157"/>
      <c r="BO45" s="135">
        <f>IF(LEFT($A45,1)="M",VLOOKUP(BD45,MWTh!$GF$6:$IO$31,61,FALSE),VLOOKUP(BD45,TF!$GF$6:$IO$34,61,FALSE))</f>
        <v>0</v>
      </c>
      <c r="BP45" s="552" t="str">
        <f>IF(RIGHT($A45,1)="1",IF(VLOOKUP(BD45,'1st Shift BFp'!$AW$4:$BG$32,7,FALSE)="","",VLOOKUP(BD45,'1st Shift BFp'!$AW$4:$BG$32,7,FALSE)),IF(VLOOKUP(BD45,'2nd Shift BFp'!$AW$4:$BG$32,7,FALSE)="","",VLOOKUP(BD45,'2nd Shift BFp'!$AW$4:$BG$32,7,FALSE)))</f>
        <v/>
      </c>
      <c r="BQ45" s="552" t="str">
        <f>IF(RIGHT($A45,1)="1",IF(VLOOKUP(BD45,'1st Shift BFp'!$AW$4:$BG$32,8,FALSE)="","",VLOOKUP(BD45,'1st Shift BFp'!$AW$4:$BG$32,8,FALSE)),IF(VLOOKUP(BD45,'2nd Shift BFp'!$AW$4:$BG$32,8,FALSE)="","",VLOOKUP(BD45,'2nd Shift BFp'!$AW$4:$BG$32,8,FALSE)))</f>
        <v/>
      </c>
      <c r="BR45" s="558" t="str">
        <f>IF(RIGHT($A45,1)="1",IF(VLOOKUP(BD45,'1st Shift BFp'!$A$4:$BY$32,57,FALSE)="","",VLOOKUP(BD45,'1st Shift BFp'!$A$4:$BY$32,57,FALSE)),IF(VLOOKUP(BD45,'2nd Shift BFp'!$A$4:$BY$32,57,FALSE)="","",VLOOKUP(BD45,'2nd Shift BFp'!$A$4:$BY$32,57,FALSE)))</f>
        <v/>
      </c>
      <c r="BS45" s="559" t="str">
        <f>IF(RIGHT($A45,1)="1",IF(VLOOKUP(BD45,'1st Shift BFp'!$A$4:$BY$32,59,FALSE)="","",VLOOKUP(BD45,'1st Shift BFp'!$A$4:$BY$32,59,FALSE)),IF(VLOOKUP(BD45,'2nd Shift BFp'!$A$4:$BY$32,59,FALSE)="","",VLOOKUP(BD45,'2nd Shift BFp'!$A$4:$BY$32,59,FALSE)))</f>
        <v/>
      </c>
      <c r="BT45" s="60" t="str">
        <f>IF(LEFT($A45,1)="M",VLOOKUP(BD45,MWTh!$GF$6:$IO$31,62,FALSE),VLOOKUP(BD45,TF!$GF$6:$IO$34,62,FALSE))</f>
        <v/>
      </c>
      <c r="BU45" s="462"/>
      <c r="BV45" s="415" t="str">
        <f t="shared" si="12"/>
        <v>50 A/B-L5</v>
      </c>
      <c r="BW45" s="59" t="str">
        <f t="shared" si="13"/>
        <v>TAMIH-00025 / TAMIH-00026</v>
      </c>
      <c r="BX45" s="59" t="str">
        <f t="shared" si="14"/>
        <v>AQ-YB</v>
      </c>
      <c r="BY45" s="59" t="str">
        <f t="shared" si="15"/>
        <v>5% - 7%</v>
      </c>
      <c r="BZ45" s="151" t="str">
        <f>VLOOKUP(BV45,MWTh!$IP$6:$KY$31,12,FALSE)</f>
        <v/>
      </c>
      <c r="CA45" s="151" t="e">
        <f>VLOOKUP(BV45,TF!$IP$6:$KY$34,24,FALSE)</f>
        <v>#N/A</v>
      </c>
      <c r="CB45" s="151" t="str">
        <f>VLOOKUP(BV45,MWTh!$IP$6:$KY$31,36,FALSE)</f>
        <v/>
      </c>
      <c r="CC45" s="151" t="str">
        <f>VLOOKUP(BV45,MWTh!$IP$6:$KY$31,48,FALSE)</f>
        <v/>
      </c>
      <c r="CD45" s="151" t="e">
        <f>VLOOKUP(BV45,TF!$IP$6:$KY$34,60,FALSE)</f>
        <v>#N/A</v>
      </c>
      <c r="CE45" s="151"/>
      <c r="CF45" s="157"/>
      <c r="CG45" s="135">
        <f>IF(LEFT($A45,1)="M",VLOOKUP(BV45,MWTh!$IP$6:$KY$31,61,FALSE),VLOOKUP(BV45,TF!$IP$6:$KY$34,61,FALSE))</f>
        <v>0</v>
      </c>
      <c r="CH45" s="552" t="str">
        <f>IF(RIGHT($A45,1)="1",IF(VLOOKUP(BV45,'1st Shift BFp'!$BL$4:$BV$32,7,FALSE)="","",VLOOKUP(BV45,'1st Shift BFp'!$BL$4:$BV$32,7,FALSE)),IF(VLOOKUP(BV45,'2nd Shift BFp'!$BL$4:$BV$32,7,FALSE)="","",VLOOKUP(BV45,'2nd Shift BFp'!$BL$4:$BV$32,7,FALSE)))</f>
        <v>SKIP</v>
      </c>
      <c r="CI45" s="552" t="str">
        <f>IF(RIGHT($A45,1)="1",IF(VLOOKUP(BV45,'1st Shift BFp'!$BL$4:$BV$32,8,FALSE)="","",VLOOKUP(BV45,'1st Shift BFp'!$BL$4:$BV$32,8,FALSE)),IF(VLOOKUP(BV45,'2nd Shift BFp'!$BL$4:$BV$32,8,FALSE)="","",VLOOKUP(BV45,'2nd Shift BFp'!$BL$4:$BV$32,8,FALSE)))</f>
        <v>SKIP</v>
      </c>
      <c r="CJ45" s="558" t="str">
        <f>IF(RIGHT($A45,1)="1",IF(VLOOKUP(BV45,'1st Shift BFp'!$A$4:$BY$32,72,FALSE)="","",VLOOKUP(BV45,'1st Shift BFp'!$A$4:$BY$32,72,FALSE)),IF(VLOOKUP(BV45,'2nd Shift BFp'!$A$4:$BY$32,72,FALSE)="","",VLOOKUP(BV45,'2nd Shift BFp'!$A$4:$BY$32,72,FALSE)))</f>
        <v/>
      </c>
      <c r="CK45" s="559" t="str">
        <f>IF(RIGHT($A45,1)="1",IF(VLOOKUP(BV45,'1st Shift BFp'!$A$4:$BY$32,74,FALSE)="","",VLOOKUP(BV45,'1st Shift BFp'!$A$4:$BY$32,74,FALSE)),IF(VLOOKUP(BV45,'2nd Shift BFp'!$A$4:$BY$32,74,FALSE)="","",VLOOKUP(BV45,'2nd Shift BFp'!$A$4:$BY$32,74,FALSE)))</f>
        <v/>
      </c>
      <c r="CL45" s="464" t="str">
        <f>IF(LEFT($A45,1)="M",VLOOKUP(BV45,MWTh!$IP$6:$KY$31,62,FALSE),VLOOKUP(BV45,TF!$IP$6:$KY$34,62,FALSE))</f>
        <v/>
      </c>
      <c r="CM45" s="418"/>
      <c r="CO45" s="135">
        <f t="shared" si="16"/>
        <v>0</v>
      </c>
    </row>
    <row r="46" spans="1:93">
      <c r="A46" s="1174" t="str">
        <f>VLOOKUP($B46,'OP Info'!$C$4:$Q$62,15,FALSE)</f>
        <v>MWTH-1</v>
      </c>
      <c r="B46" s="415" t="s">
        <v>103</v>
      </c>
      <c r="C46" s="1174" t="str">
        <f>VLOOKUP($B46,'OP Info'!$C$4:$Q$62,2,FALSE)</f>
        <v>TAMLA-00070</v>
      </c>
      <c r="D46" s="1174" t="str">
        <f>VLOOKUP($B46,'OP Info'!$C$4:$Q$62,4,FALSE)</f>
        <v>GTS-120</v>
      </c>
      <c r="E46" s="1174" t="str">
        <f>CONCATENATE(VLOOKUP($B46,'OP Info'!$C$4:$Q$62,5,FALSE),"% - ",VLOOKUP($B46,'OP Info'!$C$4:$Q$62,6,FALSE),"%")</f>
        <v>5% - 7%</v>
      </c>
      <c r="F46" s="151" t="str">
        <f>VLOOKUP(B46,MWTh!$B$6:$BK$31,12,FALSE)</f>
        <v/>
      </c>
      <c r="G46" s="151" t="e">
        <f>VLOOKUP(B46,TF!$B$6:$BK$34,24,FALSE)</f>
        <v>#N/A</v>
      </c>
      <c r="H46" s="151" t="str">
        <f>VLOOKUP(B46,MWTh!$B$6:$BK$31,36,FALSE)</f>
        <v/>
      </c>
      <c r="I46" s="151" t="str">
        <f>VLOOKUP(B46,MWTh!$B$6:$BK$31,48,FALSE)</f>
        <v/>
      </c>
      <c r="J46" s="151" t="e">
        <f>VLOOKUP(B46,TF!$B$6:$BK$34,60,FALSE)</f>
        <v>#N/A</v>
      </c>
      <c r="K46" s="151"/>
      <c r="L46" s="149"/>
      <c r="M46" s="135">
        <f>IF(LEFT($A46,1)="M",VLOOKUP(B46,MWTh!$B$6:$BK$31,61,FALSE),VLOOKUP(B46,TF!$B$6:$BK$34,61,FALSE))</f>
        <v>0</v>
      </c>
      <c r="N46" s="552" t="str">
        <f>IF(RIGHT($A46,1)="1",IF(VLOOKUP(B46,'1st Shift BFp'!$D$4:$N$32,7,FALSE)="","",VLOOKUP(B46,'1st Shift BFp'!$D$4:$N$32,7,FALSE)),IF(VLOOKUP(B46,'2nd Shift BFp'!$D$4:$N$32,7,FALSE)="","",VLOOKUP(B46,'2nd Shift BFp'!$D$4:$N$32,7,FALSE)))</f>
        <v>SKIP</v>
      </c>
      <c r="O46" s="552" t="str">
        <f>IF(RIGHT($A46,1)="1",IF(VLOOKUP(B46,'1st Shift BFp'!$D$4:$N$32,8,FALSE)="","",VLOOKUP(B46,'1st Shift BFp'!$D$4:$N$32,8,FALSE)),IF(VLOOKUP(B46,'2nd Shift BFp'!$D$4:$N$32,8,FALSE)="","",VLOOKUP(B46,'2nd Shift BFp'!$D$4:$N$32,8,FALSE)))</f>
        <v>SKIP</v>
      </c>
      <c r="P46" s="558" t="str">
        <f>IF(RIGHT($A46,1)="1",IF(VLOOKUP(B46,'1st Shift BFp'!$A$4:$BY$32,12,FALSE)="","",VLOOKUP(B46,'1st Shift BFp'!$A$4:$BY$32,12,FALSE)),IF(VLOOKUP(B46,'2nd Shift BFp'!$A$4:$BY$32,12,FALSE)="","",VLOOKUP(B46,'2nd Shift BFp'!$A$4:$BY$32,12,FALSE)))</f>
        <v/>
      </c>
      <c r="Q46" s="559" t="str">
        <f>IF(RIGHT($A46,1)="1",IF(VLOOKUP(B46,'1st Shift BFp'!$A$4:$BY$32,14,FALSE)="","",VLOOKUP(B46,'1st Shift BFp'!$A$4:$BY$32,14,FALSE)),IF(VLOOKUP(B46,'2nd Shift BFp'!$A$4:$BY$32,14,FALSE)="","",VLOOKUP(B46,'2nd Shift BFp'!$A$4:$BY$32,14,FALSE)))</f>
        <v/>
      </c>
      <c r="R46" s="420" t="str">
        <f>IF(LEFT($A46,1)="M",VLOOKUP(B46,MWTh!$B$6:$BK$31,62,FALSE),VLOOKUP(B46,TF!$B$6:$BK$34,62,FALSE))</f>
        <v/>
      </c>
      <c r="S46" s="443"/>
      <c r="T46" s="415" t="str">
        <f t="shared" si="0"/>
        <v>70-L5</v>
      </c>
      <c r="U46" s="59" t="str">
        <f t="shared" si="1"/>
        <v>TAMLA-00070</v>
      </c>
      <c r="V46" s="59" t="str">
        <f t="shared" si="2"/>
        <v>GTS-120</v>
      </c>
      <c r="W46" s="59" t="str">
        <f t="shared" si="3"/>
        <v>5% - 7%</v>
      </c>
      <c r="X46" s="151" t="str">
        <f>VLOOKUP(T46,MWTh!$BL$6:$DU$31,12,FALSE)</f>
        <v/>
      </c>
      <c r="Y46" s="151" t="e">
        <f>VLOOKUP(T46,TF!$BL$6:$DU$34,24,FALSE)</f>
        <v>#N/A</v>
      </c>
      <c r="Z46" s="151" t="str">
        <f>VLOOKUP(T46,MWTh!$BL$6:$DU$31,36,FALSE)</f>
        <v/>
      </c>
      <c r="AA46" s="151" t="str">
        <f>VLOOKUP(T46,MWTh!$BL$6:$DU$31,48,FALSE)</f>
        <v/>
      </c>
      <c r="AB46" s="151" t="e">
        <f>VLOOKUP(T46,TF!$BL$6:$DU$34,60,FALSE)</f>
        <v>#N/A</v>
      </c>
      <c r="AC46" s="151"/>
      <c r="AD46" s="149"/>
      <c r="AE46" s="135">
        <f>IF(LEFT($A46,1)="M",VLOOKUP(T46,MWTh!$BL$6:$DU$31,61,FALSE),VLOOKUP(T46,TF!$BL$6:$DU$34,61,FALSE))</f>
        <v>0</v>
      </c>
      <c r="AF46" s="552" t="str">
        <f>IF(RIGHT($A46,1)="1",IF(VLOOKUP(T46,'1st Shift BFp'!$S$4:$AC$32,7,FALSE)="","",VLOOKUP(T46,'1st Shift BFp'!$S$4:$AC$32,7,FALSE)),IF(VLOOKUP(T46,'2nd Shift BFp'!$S$4:$AC$32,7,FALSE)="","",VLOOKUP(T46,'2nd Shift BFp'!$S$4:$AC$32,7,FALSE)))</f>
        <v/>
      </c>
      <c r="AG46" s="552" t="str">
        <f>IF(RIGHT($A46,1)="1",IF(VLOOKUP(T46,'1st Shift BFp'!$S$4:$AC$32,8,FALSE)="","",VLOOKUP(T46,'1st Shift BFp'!$S$4:$AC$32,8,FALSE)),IF(VLOOKUP(T46,'2nd Shift BFp'!$S$4:$AC$32,8,FALSE)="","",VLOOKUP(T46,'2nd Shift BFp'!$S$4:$AC$32,8,FALSE)))</f>
        <v/>
      </c>
      <c r="AH46" s="558" t="str">
        <f>IF(RIGHT($A46,1)="1",IF(VLOOKUP(T46,'1st Shift BFp'!$A$4:$BY$32,27,FALSE)="","",VLOOKUP(T46,'1st Shift BFp'!$A$4:$BY$32,27,FALSE)),IF(VLOOKUP(T46,'2nd Shift BFp'!$A$4:$BY$32,27,FALSE)="","",VLOOKUP(T46,'2nd Shift BFp'!$A$4:$BY$32,27,FALSE)))</f>
        <v/>
      </c>
      <c r="AI46" s="559" t="str">
        <f>IF(RIGHT($A46,1)="1",IF(VLOOKUP(T46,'1st Shift BFp'!$A$4:$BY$32,29,FALSE)="","",VLOOKUP(T46,'1st Shift BFp'!$A$4:$BY$32,29,FALSE)),IF(VLOOKUP(T46,'2nd Shift BFp'!$A$4:$BY$32,29,FALSE)="","",VLOOKUP(T46,'2nd Shift BFp'!$A$4:$BY$32,29,FALSE)))</f>
        <v/>
      </c>
      <c r="AJ46" s="420" t="str">
        <f>IF(LEFT($A46,1)="M",VLOOKUP(T46,MWTh!$BL$6:$DU$31,62,FALSE),VLOOKUP(T46,TF!$BL$6:$DU$34,62,FALSE))</f>
        <v/>
      </c>
      <c r="AK46" s="443"/>
      <c r="AL46" s="415" t="str">
        <f t="shared" si="4"/>
        <v>70-L5</v>
      </c>
      <c r="AM46" s="59" t="str">
        <f t="shared" si="5"/>
        <v>TAMLA-00070</v>
      </c>
      <c r="AN46" s="59" t="str">
        <f t="shared" si="6"/>
        <v>GTS-120</v>
      </c>
      <c r="AO46" s="59" t="str">
        <f t="shared" si="7"/>
        <v>5% - 7%</v>
      </c>
      <c r="AP46" s="151" t="str">
        <f>VLOOKUP(AL46,MWTh!$DV$6:$GE$31,12,FALSE)</f>
        <v/>
      </c>
      <c r="AQ46" s="151" t="e">
        <f>VLOOKUP(AL46,TF!$DV$6:$GE$34,24,FALSE)</f>
        <v>#N/A</v>
      </c>
      <c r="AR46" s="151" t="str">
        <f>VLOOKUP(AL46,MWTh!$DV$6:$GE$31,36,FALSE)</f>
        <v/>
      </c>
      <c r="AS46" s="151" t="str">
        <f>VLOOKUP(AL46,MWTh!$DV$6:$GE$31,48,FALSE)</f>
        <v/>
      </c>
      <c r="AT46" s="151" t="e">
        <f>VLOOKUP(AL46,TF!$DV$6:$GE$34,60,FALSE)</f>
        <v>#N/A</v>
      </c>
      <c r="AU46" s="151"/>
      <c r="AV46" s="157"/>
      <c r="AW46" s="135">
        <f>IF(LEFT($A46,1)="M",VLOOKUP(AL46,MWTh!$DV$6:$GE$31,61,FALSE),VLOOKUP(AL46,TF!$DV$6:$GE$34,61,FALSE))</f>
        <v>0</v>
      </c>
      <c r="AX46" s="552" t="str">
        <f>IF(RIGHT($A46,1)="1",IF(VLOOKUP(AL46,'1st Shift BFp'!$AH$4:$AR$32,7,FALSE)="","",VLOOKUP(AL46,'1st Shift BFp'!$AH$4:$AR$32,7,FALSE)),IF(VLOOKUP(AL46,'2nd Shift BFp'!$AH$4:$AR$32,7,FALSE)="","",VLOOKUP(AL46,'2nd Shift BFp'!$AH$4:$AR$32,7,FALSE)))</f>
        <v>SKIP</v>
      </c>
      <c r="AY46" s="552" t="str">
        <f>IF(RIGHT($A46,1)="1",IF(VLOOKUP(AL46,'1st Shift BFp'!$AH$4:$AR$32,8,FALSE)="","",VLOOKUP(AL46,'1st Shift BFp'!$AH$4:$AR$32,8,FALSE)),IF(VLOOKUP(AL46,'2nd Shift BFp'!$AH$4:$AR$32,8,FALSE)="","",VLOOKUP(AL46,'2nd Shift BFp'!$AH$4:$AR$32,8,FALSE)))</f>
        <v>SKIP</v>
      </c>
      <c r="AZ46" s="558" t="str">
        <f>IF(RIGHT($A46,1)="1",IF(VLOOKUP(AL46,'1st Shift BFp'!$A$4:$BY$32,42,FALSE)="","",VLOOKUP(AL46,'1st Shift BFp'!$A$4:$BY$32,42,FALSE)),IF(VLOOKUP(AL46,'2nd Shift BFp'!$A$4:$BY$32,42,FALSE)="","",VLOOKUP(AL46,'2nd Shift BFp'!$A$4:$BY$32,42,FALSE)))</f>
        <v/>
      </c>
      <c r="BA46" s="559" t="str">
        <f>IF(RIGHT($A46,1)="1",IF(VLOOKUP(AL46,'1st Shift BFp'!$A$4:$BY$32,44,FALSE)="","",VLOOKUP(AL46,'1st Shift BFp'!$A$4:$BY$32,44,FALSE)),IF(VLOOKUP(AL46,'2nd Shift BFp'!$A$4:$BY$32,44,FALSE)="","",VLOOKUP(AL46,'2nd Shift BFp'!$A$4:$BY$32,44,FALSE)))</f>
        <v/>
      </c>
      <c r="BB46" s="420" t="str">
        <f>IF(LEFT($A46,1)="M",VLOOKUP(AL46,MWTh!$DV$6:$GE$31,62,FALSE),VLOOKUP(AL46,TF!$DV$6:$GE$34,62,FALSE))</f>
        <v/>
      </c>
      <c r="BC46" s="418"/>
      <c r="BD46" s="155" t="str">
        <f t="shared" si="8"/>
        <v>70-L5</v>
      </c>
      <c r="BE46" s="59" t="str">
        <f t="shared" si="9"/>
        <v>TAMLA-00070</v>
      </c>
      <c r="BF46" s="59" t="str">
        <f t="shared" si="10"/>
        <v>GTS-120</v>
      </c>
      <c r="BG46" s="59" t="str">
        <f t="shared" si="11"/>
        <v>5% - 7%</v>
      </c>
      <c r="BH46" s="151" t="str">
        <f>VLOOKUP(BD46,MWTh!$GF$6:$IO$31,12,FALSE)</f>
        <v/>
      </c>
      <c r="BI46" s="151" t="e">
        <f>VLOOKUP(BD46,TF!$GF$6:$IO$34,24,FALSE)</f>
        <v>#N/A</v>
      </c>
      <c r="BJ46" s="151" t="str">
        <f>VLOOKUP(BD46,MWTh!$GF$6:$IO$31,36,FALSE)</f>
        <v/>
      </c>
      <c r="BK46" s="151" t="str">
        <f>VLOOKUP(BD46,MWTh!$GF$6:$IO$31,48,FALSE)</f>
        <v/>
      </c>
      <c r="BL46" s="151" t="e">
        <f>VLOOKUP(BD46,TF!$GF$6:$IO$34,60,FALSE)</f>
        <v>#N/A</v>
      </c>
      <c r="BM46" s="151"/>
      <c r="BN46" s="157"/>
      <c r="BO46" s="135">
        <f>IF(LEFT($A46,1)="M",VLOOKUP(BD46,MWTh!$GF$6:$IO$31,61,FALSE),VLOOKUP(BD46,TF!$GF$6:$IO$34,61,FALSE))</f>
        <v>0</v>
      </c>
      <c r="BP46" s="552" t="str">
        <f>IF(RIGHT($A46,1)="1",IF(VLOOKUP(BD46,'1st Shift BFp'!$AW$4:$BG$32,7,FALSE)="","",VLOOKUP(BD46,'1st Shift BFp'!$AW$4:$BG$32,7,FALSE)),IF(VLOOKUP(BD46,'2nd Shift BFp'!$AW$4:$BG$32,7,FALSE)="","",VLOOKUP(BD46,'2nd Shift BFp'!$AW$4:$BG$32,7,FALSE)))</f>
        <v/>
      </c>
      <c r="BQ46" s="552" t="str">
        <f>IF(RIGHT($A46,1)="1",IF(VLOOKUP(BD46,'1st Shift BFp'!$AW$4:$BG$32,8,FALSE)="","",VLOOKUP(BD46,'1st Shift BFp'!$AW$4:$BG$32,8,FALSE)),IF(VLOOKUP(BD46,'2nd Shift BFp'!$AW$4:$BG$32,8,FALSE)="","",VLOOKUP(BD46,'2nd Shift BFp'!$AW$4:$BG$32,8,FALSE)))</f>
        <v/>
      </c>
      <c r="BR46" s="558" t="str">
        <f>IF(RIGHT($A46,1)="1",IF(VLOOKUP(BD46,'1st Shift BFp'!$A$4:$BY$32,57,FALSE)="","",VLOOKUP(BD46,'1st Shift BFp'!$A$4:$BY$32,57,FALSE)),IF(VLOOKUP(BD46,'2nd Shift BFp'!$A$4:$BY$32,57,FALSE)="","",VLOOKUP(BD46,'2nd Shift BFp'!$A$4:$BY$32,57,FALSE)))</f>
        <v/>
      </c>
      <c r="BS46" s="559" t="str">
        <f>IF(RIGHT($A46,1)="1",IF(VLOOKUP(BD46,'1st Shift BFp'!$A$4:$BY$32,59,FALSE)="","",VLOOKUP(BD46,'1st Shift BFp'!$A$4:$BY$32,59,FALSE)),IF(VLOOKUP(BD46,'2nd Shift BFp'!$A$4:$BY$32,59,FALSE)="","",VLOOKUP(BD46,'2nd Shift BFp'!$A$4:$BY$32,59,FALSE)))</f>
        <v/>
      </c>
      <c r="BT46" s="60" t="str">
        <f>IF(LEFT($A46,1)="M",VLOOKUP(BD46,MWTh!$GF$6:$IO$31,62,FALSE),VLOOKUP(BD46,TF!$GF$6:$IO$34,62,FALSE))</f>
        <v/>
      </c>
      <c r="BU46" s="462"/>
      <c r="BV46" s="415" t="str">
        <f t="shared" si="12"/>
        <v>70-L5</v>
      </c>
      <c r="BW46" s="59" t="str">
        <f t="shared" si="13"/>
        <v>TAMLA-00070</v>
      </c>
      <c r="BX46" s="59" t="str">
        <f t="shared" si="14"/>
        <v>GTS-120</v>
      </c>
      <c r="BY46" s="59" t="str">
        <f t="shared" si="15"/>
        <v>5% - 7%</v>
      </c>
      <c r="BZ46" s="151" t="str">
        <f>VLOOKUP(BV46,MWTh!$IP$6:$KY$31,12,FALSE)</f>
        <v/>
      </c>
      <c r="CA46" s="151" t="e">
        <f>VLOOKUP(BV46,TF!$IP$6:$KY$34,24,FALSE)</f>
        <v>#N/A</v>
      </c>
      <c r="CB46" s="151" t="str">
        <f>VLOOKUP(BV46,MWTh!$IP$6:$KY$31,36,FALSE)</f>
        <v/>
      </c>
      <c r="CC46" s="151" t="str">
        <f>VLOOKUP(BV46,MWTh!$IP$6:$KY$31,48,FALSE)</f>
        <v/>
      </c>
      <c r="CD46" s="151" t="e">
        <f>VLOOKUP(BV46,TF!$IP$6:$KY$34,60,FALSE)</f>
        <v>#N/A</v>
      </c>
      <c r="CE46" s="151"/>
      <c r="CF46" s="157"/>
      <c r="CG46" s="135">
        <f>IF(LEFT($A46,1)="M",VLOOKUP(BV46,MWTh!$IP$6:$KY$31,61,FALSE),VLOOKUP(BV46,TF!$IP$6:$KY$34,61,FALSE))</f>
        <v>0</v>
      </c>
      <c r="CH46" s="552" t="str">
        <f>IF(RIGHT($A46,1)="1",IF(VLOOKUP(BV46,'1st Shift BFp'!$BL$4:$BV$32,7,FALSE)="","",VLOOKUP(BV46,'1st Shift BFp'!$BL$4:$BV$32,7,FALSE)),IF(VLOOKUP(BV46,'2nd Shift BFp'!$BL$4:$BV$32,7,FALSE)="","",VLOOKUP(BV46,'2nd Shift BFp'!$BL$4:$BV$32,7,FALSE)))</f>
        <v>SKIP</v>
      </c>
      <c r="CI46" s="552" t="str">
        <f>IF(RIGHT($A46,1)="1",IF(VLOOKUP(BV46,'1st Shift BFp'!$BL$4:$BV$32,8,FALSE)="","",VLOOKUP(BV46,'1st Shift BFp'!$BL$4:$BV$32,8,FALSE)),IF(VLOOKUP(BV46,'2nd Shift BFp'!$BL$4:$BV$32,8,FALSE)="","",VLOOKUP(BV46,'2nd Shift BFp'!$BL$4:$BV$32,8,FALSE)))</f>
        <v>SKIP</v>
      </c>
      <c r="CJ46" s="558" t="str">
        <f>IF(RIGHT($A46,1)="1",IF(VLOOKUP(BV46,'1st Shift BFp'!$A$4:$BY$32,72,FALSE)="","",VLOOKUP(BV46,'1st Shift BFp'!$A$4:$BY$32,72,FALSE)),IF(VLOOKUP(BV46,'2nd Shift BFp'!$A$4:$BY$32,72,FALSE)="","",VLOOKUP(BV46,'2nd Shift BFp'!$A$4:$BY$32,72,FALSE)))</f>
        <v/>
      </c>
      <c r="CK46" s="559" t="str">
        <f>IF(RIGHT($A46,1)="1",IF(VLOOKUP(BV46,'1st Shift BFp'!$A$4:$BY$32,74,FALSE)="","",VLOOKUP(BV46,'1st Shift BFp'!$A$4:$BY$32,74,FALSE)),IF(VLOOKUP(BV46,'2nd Shift BFp'!$A$4:$BY$32,74,FALSE)="","",VLOOKUP(BV46,'2nd Shift BFp'!$A$4:$BY$32,74,FALSE)))</f>
        <v/>
      </c>
      <c r="CL46" s="464" t="str">
        <f>IF(LEFT($A46,1)="M",VLOOKUP(BV46,MWTh!$IP$6:$KY$31,62,FALSE),VLOOKUP(BV46,TF!$IP$6:$KY$34,62,FALSE))</f>
        <v/>
      </c>
      <c r="CM46" s="418"/>
      <c r="CO46" s="135">
        <f t="shared" si="16"/>
        <v>0</v>
      </c>
    </row>
    <row r="47" spans="1:93">
      <c r="A47" s="1174" t="str">
        <f>VLOOKUP($B47,'OP Info'!$C$4:$Q$62,15,FALSE)</f>
        <v>MWTH-1</v>
      </c>
      <c r="B47" s="415" t="s">
        <v>106</v>
      </c>
      <c r="C47" s="1174" t="str">
        <f>VLOOKUP($B47,'OP Info'!$C$4:$Q$62,2,FALSE)</f>
        <v>TAMLA-00071</v>
      </c>
      <c r="D47" s="1174" t="str">
        <f>VLOOKUP($B47,'OP Info'!$C$4:$Q$62,4,FALSE)</f>
        <v>GTS-120</v>
      </c>
      <c r="E47" s="1174" t="str">
        <f>CONCATENATE(VLOOKUP($B47,'OP Info'!$C$4:$Q$62,5,FALSE),"% - ",VLOOKUP($B47,'OP Info'!$C$4:$Q$62,6,FALSE),"%")</f>
        <v>5% - 7%</v>
      </c>
      <c r="F47" s="151" t="str">
        <f>VLOOKUP(B47,MWTh!$B$6:$BK$31,12,FALSE)</f>
        <v/>
      </c>
      <c r="G47" s="151" t="e">
        <f>VLOOKUP(B47,TF!$B$6:$BK$34,24,FALSE)</f>
        <v>#N/A</v>
      </c>
      <c r="H47" s="151" t="str">
        <f>VLOOKUP(B47,MWTh!$B$6:$BK$31,36,FALSE)</f>
        <v/>
      </c>
      <c r="I47" s="151" t="str">
        <f>VLOOKUP(B47,MWTh!$B$6:$BK$31,48,FALSE)</f>
        <v/>
      </c>
      <c r="J47" s="151" t="e">
        <f>VLOOKUP(B47,TF!$B$6:$BK$34,60,FALSE)</f>
        <v>#N/A</v>
      </c>
      <c r="K47" s="151"/>
      <c r="L47" s="149"/>
      <c r="M47" s="135">
        <f>IF(LEFT($A47,1)="M",VLOOKUP(B47,MWTh!$B$6:$BK$31,61,FALSE),VLOOKUP(B47,TF!$B$6:$BK$34,61,FALSE))</f>
        <v>0</v>
      </c>
      <c r="N47" s="552" t="str">
        <f>IF(RIGHT($A47,1)="1",IF(VLOOKUP(B47,'1st Shift BFp'!$D$4:$N$32,7,FALSE)="","",VLOOKUP(B47,'1st Shift BFp'!$D$4:$N$32,7,FALSE)),IF(VLOOKUP(B47,'2nd Shift BFp'!$D$4:$N$32,7,FALSE)="","",VLOOKUP(B47,'2nd Shift BFp'!$D$4:$N$32,7,FALSE)))</f>
        <v>SKIP</v>
      </c>
      <c r="O47" s="552" t="str">
        <f>IF(RIGHT($A47,1)="1",IF(VLOOKUP(B47,'1st Shift BFp'!$D$4:$N$32,8,FALSE)="","",VLOOKUP(B47,'1st Shift BFp'!$D$4:$N$32,8,FALSE)),IF(VLOOKUP(B47,'2nd Shift BFp'!$D$4:$N$32,8,FALSE)="","",VLOOKUP(B47,'2nd Shift BFp'!$D$4:$N$32,8,FALSE)))</f>
        <v>SKIP</v>
      </c>
      <c r="P47" s="558" t="str">
        <f>IF(RIGHT($A47,1)="1",IF(VLOOKUP(B47,'1st Shift BFp'!$A$4:$BY$32,12,FALSE)="","",VLOOKUP(B47,'1st Shift BFp'!$A$4:$BY$32,12,FALSE)),IF(VLOOKUP(B47,'2nd Shift BFp'!$A$4:$BY$32,12,FALSE)="","",VLOOKUP(B47,'2nd Shift BFp'!$A$4:$BY$32,12,FALSE)))</f>
        <v/>
      </c>
      <c r="Q47" s="559" t="str">
        <f>IF(RIGHT($A47,1)="1",IF(VLOOKUP(B47,'1st Shift BFp'!$A$4:$BY$32,14,FALSE)="","",VLOOKUP(B47,'1st Shift BFp'!$A$4:$BY$32,14,FALSE)),IF(VLOOKUP(B47,'2nd Shift BFp'!$A$4:$BY$32,14,FALSE)="","",VLOOKUP(B47,'2nd Shift BFp'!$A$4:$BY$32,14,FALSE)))</f>
        <v/>
      </c>
      <c r="R47" s="420" t="str">
        <f>IF(LEFT($A47,1)="M",VLOOKUP(B47,MWTh!$B$6:$BK$31,62,FALSE),VLOOKUP(B47,TF!$B$6:$BK$34,62,FALSE))</f>
        <v/>
      </c>
      <c r="S47" s="443"/>
      <c r="T47" s="415" t="str">
        <f t="shared" si="0"/>
        <v>80-L5</v>
      </c>
      <c r="U47" s="59" t="str">
        <f t="shared" si="1"/>
        <v>TAMLA-00071</v>
      </c>
      <c r="V47" s="59" t="str">
        <f t="shared" si="2"/>
        <v>GTS-120</v>
      </c>
      <c r="W47" s="59" t="str">
        <f t="shared" si="3"/>
        <v>5% - 7%</v>
      </c>
      <c r="X47" s="151" t="str">
        <f>VLOOKUP(T47,MWTh!$BL$6:$DU$31,12,FALSE)</f>
        <v/>
      </c>
      <c r="Y47" s="151" t="e">
        <f>VLOOKUP(T47,TF!$BL$6:$DU$34,24,FALSE)</f>
        <v>#N/A</v>
      </c>
      <c r="Z47" s="151" t="str">
        <f>VLOOKUP(T47,MWTh!$BL$6:$DU$31,36,FALSE)</f>
        <v/>
      </c>
      <c r="AA47" s="151" t="str">
        <f>VLOOKUP(T47,MWTh!$BL$6:$DU$31,48,FALSE)</f>
        <v/>
      </c>
      <c r="AB47" s="151" t="e">
        <f>VLOOKUP(T47,TF!$BL$6:$DU$34,60,FALSE)</f>
        <v>#N/A</v>
      </c>
      <c r="AC47" s="151"/>
      <c r="AD47" s="149"/>
      <c r="AE47" s="135">
        <f>IF(LEFT($A47,1)="M",VLOOKUP(T47,MWTh!$BL$6:$DU$31,61,FALSE),VLOOKUP(T47,TF!$BL$6:$DU$34,61,FALSE))</f>
        <v>0</v>
      </c>
      <c r="AF47" s="552" t="str">
        <f>IF(RIGHT($A47,1)="1",IF(VLOOKUP(T47,'1st Shift BFp'!$S$4:$AC$32,7,FALSE)="","",VLOOKUP(T47,'1st Shift BFp'!$S$4:$AC$32,7,FALSE)),IF(VLOOKUP(T47,'2nd Shift BFp'!$S$4:$AC$32,7,FALSE)="","",VLOOKUP(T47,'2nd Shift BFp'!$S$4:$AC$32,7,FALSE)))</f>
        <v/>
      </c>
      <c r="AG47" s="552" t="str">
        <f>IF(RIGHT($A47,1)="1",IF(VLOOKUP(T47,'1st Shift BFp'!$S$4:$AC$32,8,FALSE)="","",VLOOKUP(T47,'1st Shift BFp'!$S$4:$AC$32,8,FALSE)),IF(VLOOKUP(T47,'2nd Shift BFp'!$S$4:$AC$32,8,FALSE)="","",VLOOKUP(T47,'2nd Shift BFp'!$S$4:$AC$32,8,FALSE)))</f>
        <v/>
      </c>
      <c r="AH47" s="558" t="str">
        <f>IF(RIGHT($A47,1)="1",IF(VLOOKUP(T47,'1st Shift BFp'!$A$4:$BY$32,27,FALSE)="","",VLOOKUP(T47,'1st Shift BFp'!$A$4:$BY$32,27,FALSE)),IF(VLOOKUP(T47,'2nd Shift BFp'!$A$4:$BY$32,27,FALSE)="","",VLOOKUP(T47,'2nd Shift BFp'!$A$4:$BY$32,27,FALSE)))</f>
        <v/>
      </c>
      <c r="AI47" s="559" t="str">
        <f>IF(RIGHT($A47,1)="1",IF(VLOOKUP(T47,'1st Shift BFp'!$A$4:$BY$32,29,FALSE)="","",VLOOKUP(T47,'1st Shift BFp'!$A$4:$BY$32,29,FALSE)),IF(VLOOKUP(T47,'2nd Shift BFp'!$A$4:$BY$32,29,FALSE)="","",VLOOKUP(T47,'2nd Shift BFp'!$A$4:$BY$32,29,FALSE)))</f>
        <v/>
      </c>
      <c r="AJ47" s="420" t="str">
        <f>IF(LEFT($A47,1)="M",VLOOKUP(T47,MWTh!$BL$6:$DU$31,62,FALSE),VLOOKUP(T47,TF!$BL$6:$DU$34,62,FALSE))</f>
        <v/>
      </c>
      <c r="AK47" s="443"/>
      <c r="AL47" s="415" t="str">
        <f t="shared" si="4"/>
        <v>80-L5</v>
      </c>
      <c r="AM47" s="59" t="str">
        <f t="shared" si="5"/>
        <v>TAMLA-00071</v>
      </c>
      <c r="AN47" s="59" t="str">
        <f t="shared" si="6"/>
        <v>GTS-120</v>
      </c>
      <c r="AO47" s="59" t="str">
        <f t="shared" si="7"/>
        <v>5% - 7%</v>
      </c>
      <c r="AP47" s="151" t="str">
        <f>VLOOKUP(AL47,MWTh!$DV$6:$GE$31,12,FALSE)</f>
        <v/>
      </c>
      <c r="AQ47" s="151" t="e">
        <f>VLOOKUP(AL47,TF!$DV$6:$GE$34,24,FALSE)</f>
        <v>#N/A</v>
      </c>
      <c r="AR47" s="151" t="str">
        <f>VLOOKUP(AL47,MWTh!$DV$6:$GE$31,36,FALSE)</f>
        <v/>
      </c>
      <c r="AS47" s="151" t="str">
        <f>VLOOKUP(AL47,MWTh!$DV$6:$GE$31,48,FALSE)</f>
        <v/>
      </c>
      <c r="AT47" s="151" t="e">
        <f>VLOOKUP(AL47,TF!$DV$6:$GE$34,60,FALSE)</f>
        <v>#N/A</v>
      </c>
      <c r="AU47" s="151"/>
      <c r="AV47" s="157"/>
      <c r="AW47" s="135">
        <f>IF(LEFT($A47,1)="M",VLOOKUP(AL47,MWTh!$DV$6:$GE$31,61,FALSE),VLOOKUP(AL47,TF!$DV$6:$GE$34,61,FALSE))</f>
        <v>0</v>
      </c>
      <c r="AX47" s="552" t="str">
        <f>IF(RIGHT($A47,1)="1",IF(VLOOKUP(AL47,'1st Shift BFp'!$AH$4:$AR$32,7,FALSE)="","",VLOOKUP(AL47,'1st Shift BFp'!$AH$4:$AR$32,7,FALSE)),IF(VLOOKUP(AL47,'2nd Shift BFp'!$AH$4:$AR$32,7,FALSE)="","",VLOOKUP(AL47,'2nd Shift BFp'!$AH$4:$AR$32,7,FALSE)))</f>
        <v>SKIP</v>
      </c>
      <c r="AY47" s="552" t="str">
        <f>IF(RIGHT($A47,1)="1",IF(VLOOKUP(AL47,'1st Shift BFp'!$AH$4:$AR$32,8,FALSE)="","",VLOOKUP(AL47,'1st Shift BFp'!$AH$4:$AR$32,8,FALSE)),IF(VLOOKUP(AL47,'2nd Shift BFp'!$AH$4:$AR$32,8,FALSE)="","",VLOOKUP(AL47,'2nd Shift BFp'!$AH$4:$AR$32,8,FALSE)))</f>
        <v>SKIP</v>
      </c>
      <c r="AZ47" s="558" t="str">
        <f>IF(RIGHT($A47,1)="1",IF(VLOOKUP(AL47,'1st Shift BFp'!$A$4:$BY$32,42,FALSE)="","",VLOOKUP(AL47,'1st Shift BFp'!$A$4:$BY$32,42,FALSE)),IF(VLOOKUP(AL47,'2nd Shift BFp'!$A$4:$BY$32,42,FALSE)="","",VLOOKUP(AL47,'2nd Shift BFp'!$A$4:$BY$32,42,FALSE)))</f>
        <v/>
      </c>
      <c r="BA47" s="559" t="str">
        <f>IF(RIGHT($A47,1)="1",IF(VLOOKUP(AL47,'1st Shift BFp'!$A$4:$BY$32,44,FALSE)="","",VLOOKUP(AL47,'1st Shift BFp'!$A$4:$BY$32,44,FALSE)),IF(VLOOKUP(AL47,'2nd Shift BFp'!$A$4:$BY$32,44,FALSE)="","",VLOOKUP(AL47,'2nd Shift BFp'!$A$4:$BY$32,44,FALSE)))</f>
        <v/>
      </c>
      <c r="BB47" s="420" t="str">
        <f>IF(LEFT($A47,1)="M",VLOOKUP(AL47,MWTh!$DV$6:$GE$31,62,FALSE),VLOOKUP(AL47,TF!$DV$6:$GE$34,62,FALSE))</f>
        <v/>
      </c>
      <c r="BC47" s="418"/>
      <c r="BD47" s="155" t="str">
        <f t="shared" si="8"/>
        <v>80-L5</v>
      </c>
      <c r="BE47" s="59" t="str">
        <f t="shared" si="9"/>
        <v>TAMLA-00071</v>
      </c>
      <c r="BF47" s="59" t="str">
        <f t="shared" si="10"/>
        <v>GTS-120</v>
      </c>
      <c r="BG47" s="59" t="str">
        <f t="shared" si="11"/>
        <v>5% - 7%</v>
      </c>
      <c r="BH47" s="151" t="str">
        <f>VLOOKUP(BD47,MWTh!$GF$6:$IO$31,12,FALSE)</f>
        <v/>
      </c>
      <c r="BI47" s="151" t="e">
        <f>VLOOKUP(BD47,TF!$GF$6:$IO$34,24,FALSE)</f>
        <v>#N/A</v>
      </c>
      <c r="BJ47" s="151" t="str">
        <f>VLOOKUP(BD47,MWTh!$GF$6:$IO$31,36,FALSE)</f>
        <v/>
      </c>
      <c r="BK47" s="151" t="str">
        <f>VLOOKUP(BD47,MWTh!$GF$6:$IO$31,48,FALSE)</f>
        <v/>
      </c>
      <c r="BL47" s="151" t="e">
        <f>VLOOKUP(BD47,TF!$GF$6:$IO$34,60,FALSE)</f>
        <v>#N/A</v>
      </c>
      <c r="BM47" s="151"/>
      <c r="BN47" s="157"/>
      <c r="BO47" s="135">
        <f>IF(LEFT($A47,1)="M",VLOOKUP(BD47,MWTh!$GF$6:$IO$31,61,FALSE),VLOOKUP(BD47,TF!$GF$6:$IO$34,61,FALSE))</f>
        <v>0</v>
      </c>
      <c r="BP47" s="552" t="str">
        <f>IF(RIGHT($A47,1)="1",IF(VLOOKUP(BD47,'1st Shift BFp'!$AW$4:$BG$32,7,FALSE)="","",VLOOKUP(BD47,'1st Shift BFp'!$AW$4:$BG$32,7,FALSE)),IF(VLOOKUP(BD47,'2nd Shift BFp'!$AW$4:$BG$32,7,FALSE)="","",VLOOKUP(BD47,'2nd Shift BFp'!$AW$4:$BG$32,7,FALSE)))</f>
        <v/>
      </c>
      <c r="BQ47" s="552" t="str">
        <f>IF(RIGHT($A47,1)="1",IF(VLOOKUP(BD47,'1st Shift BFp'!$AW$4:$BG$32,8,FALSE)="","",VLOOKUP(BD47,'1st Shift BFp'!$AW$4:$BG$32,8,FALSE)),IF(VLOOKUP(BD47,'2nd Shift BFp'!$AW$4:$BG$32,8,FALSE)="","",VLOOKUP(BD47,'2nd Shift BFp'!$AW$4:$BG$32,8,FALSE)))</f>
        <v/>
      </c>
      <c r="BR47" s="558" t="str">
        <f>IF(RIGHT($A47,1)="1",IF(VLOOKUP(BD47,'1st Shift BFp'!$A$4:$BY$32,57,FALSE)="","",VLOOKUP(BD47,'1st Shift BFp'!$A$4:$BY$32,57,FALSE)),IF(VLOOKUP(BD47,'2nd Shift BFp'!$A$4:$BY$32,57,FALSE)="","",VLOOKUP(BD47,'2nd Shift BFp'!$A$4:$BY$32,57,FALSE)))</f>
        <v/>
      </c>
      <c r="BS47" s="559" t="str">
        <f>IF(RIGHT($A47,1)="1",IF(VLOOKUP(BD47,'1st Shift BFp'!$A$4:$BY$32,59,FALSE)="","",VLOOKUP(BD47,'1st Shift BFp'!$A$4:$BY$32,59,FALSE)),IF(VLOOKUP(BD47,'2nd Shift BFp'!$A$4:$BY$32,59,FALSE)="","",VLOOKUP(BD47,'2nd Shift BFp'!$A$4:$BY$32,59,FALSE)))</f>
        <v/>
      </c>
      <c r="BT47" s="60" t="str">
        <f>IF(LEFT($A47,1)="M",VLOOKUP(BD47,MWTh!$GF$6:$IO$31,62,FALSE),VLOOKUP(BD47,TF!$GF$6:$IO$34,62,FALSE))</f>
        <v/>
      </c>
      <c r="BU47" s="462"/>
      <c r="BV47" s="415" t="str">
        <f t="shared" si="12"/>
        <v>80-L5</v>
      </c>
      <c r="BW47" s="59" t="str">
        <f t="shared" si="13"/>
        <v>TAMLA-00071</v>
      </c>
      <c r="BX47" s="59" t="str">
        <f t="shared" si="14"/>
        <v>GTS-120</v>
      </c>
      <c r="BY47" s="59" t="str">
        <f t="shared" si="15"/>
        <v>5% - 7%</v>
      </c>
      <c r="BZ47" s="151" t="str">
        <f>VLOOKUP(BV47,MWTh!$IP$6:$KY$31,12,FALSE)</f>
        <v/>
      </c>
      <c r="CA47" s="151" t="e">
        <f>VLOOKUP(BV47,TF!$IP$6:$KY$34,24,FALSE)</f>
        <v>#N/A</v>
      </c>
      <c r="CB47" s="151" t="str">
        <f>VLOOKUP(BV47,MWTh!$IP$6:$KY$31,36,FALSE)</f>
        <v/>
      </c>
      <c r="CC47" s="151" t="str">
        <f>VLOOKUP(BV47,MWTh!$IP$6:$KY$31,48,FALSE)</f>
        <v/>
      </c>
      <c r="CD47" s="151" t="e">
        <f>VLOOKUP(BV47,TF!$IP$6:$KY$34,60,FALSE)</f>
        <v>#N/A</v>
      </c>
      <c r="CE47" s="151"/>
      <c r="CF47" s="157"/>
      <c r="CG47" s="135">
        <f>IF(LEFT($A47,1)="M",VLOOKUP(BV47,MWTh!$IP$6:$KY$31,61,FALSE),VLOOKUP(BV47,TF!$IP$6:$KY$34,61,FALSE))</f>
        <v>0</v>
      </c>
      <c r="CH47" s="552" t="str">
        <f>IF(RIGHT($A47,1)="1",IF(VLOOKUP(BV47,'1st Shift BFp'!$BL$4:$BV$32,7,FALSE)="","",VLOOKUP(BV47,'1st Shift BFp'!$BL$4:$BV$32,7,FALSE)),IF(VLOOKUP(BV47,'2nd Shift BFp'!$BL$4:$BV$32,7,FALSE)="","",VLOOKUP(BV47,'2nd Shift BFp'!$BL$4:$BV$32,7,FALSE)))</f>
        <v>SKIP</v>
      </c>
      <c r="CI47" s="552" t="str">
        <f>IF(RIGHT($A47,1)="1",IF(VLOOKUP(BV47,'1st Shift BFp'!$BL$4:$BV$32,8,FALSE)="","",VLOOKUP(BV47,'1st Shift BFp'!$BL$4:$BV$32,8,FALSE)),IF(VLOOKUP(BV47,'2nd Shift BFp'!$BL$4:$BV$32,8,FALSE)="","",VLOOKUP(BV47,'2nd Shift BFp'!$BL$4:$BV$32,8,FALSE)))</f>
        <v>SKIP</v>
      </c>
      <c r="CJ47" s="558" t="str">
        <f>IF(RIGHT($A47,1)="1",IF(VLOOKUP(BV47,'1st Shift BFp'!$A$4:$BY$32,72,FALSE)="","",VLOOKUP(BV47,'1st Shift BFp'!$A$4:$BY$32,72,FALSE)),IF(VLOOKUP(BV47,'2nd Shift BFp'!$A$4:$BY$32,72,FALSE)="","",VLOOKUP(BV47,'2nd Shift BFp'!$A$4:$BY$32,72,FALSE)))</f>
        <v/>
      </c>
      <c r="CK47" s="559" t="str">
        <f>IF(RIGHT($A47,1)="1",IF(VLOOKUP(BV47,'1st Shift BFp'!$A$4:$BY$32,74,FALSE)="","",VLOOKUP(BV47,'1st Shift BFp'!$A$4:$BY$32,74,FALSE)),IF(VLOOKUP(BV47,'2nd Shift BFp'!$A$4:$BY$32,74,FALSE)="","",VLOOKUP(BV47,'2nd Shift BFp'!$A$4:$BY$32,74,FALSE)))</f>
        <v/>
      </c>
      <c r="CL47" s="464" t="str">
        <f>IF(LEFT($A47,1)="M",VLOOKUP(BV47,MWTh!$IP$6:$KY$31,62,FALSE),VLOOKUP(BV47,TF!$IP$6:$KY$34,62,FALSE))</f>
        <v/>
      </c>
      <c r="CM47" s="418"/>
      <c r="CO47" s="135">
        <f t="shared" si="16"/>
        <v>0</v>
      </c>
    </row>
    <row r="48" spans="1:93">
      <c r="A48" s="1174" t="str">
        <f>VLOOKUP($B48,'OP Info'!$C$4:$Q$62,15,FALSE)</f>
        <v>MWTH-1</v>
      </c>
      <c r="B48" s="415" t="s">
        <v>109</v>
      </c>
      <c r="C48" s="1174" t="str">
        <f>VLOOKUP($B48,'OP Info'!$C$4:$Q$62,2,FALSE)</f>
        <v>TAMGR-00116</v>
      </c>
      <c r="D48" s="1174" t="str">
        <f>VLOOKUP($B48,'OP Info'!$C$4:$Q$62,4,FALSE)</f>
        <v>GTS-120</v>
      </c>
      <c r="E48" s="1174" t="str">
        <f>CONCATENATE(VLOOKUP($B48,'OP Info'!$C$4:$Q$62,5,FALSE),"% - ",VLOOKUP($B48,'OP Info'!$C$4:$Q$62,6,FALSE),"%")</f>
        <v>5% - 7%</v>
      </c>
      <c r="F48" s="151" t="str">
        <f>VLOOKUP(B48,MWTh!$B$6:$BK$31,12,FALSE)</f>
        <v/>
      </c>
      <c r="G48" s="151" t="e">
        <f>VLOOKUP(B48,TF!$B$6:$BK$34,24,FALSE)</f>
        <v>#N/A</v>
      </c>
      <c r="H48" s="151" t="str">
        <f>VLOOKUP(B48,MWTh!$B$6:$BK$31,36,FALSE)</f>
        <v/>
      </c>
      <c r="I48" s="151" t="str">
        <f>VLOOKUP(B48,MWTh!$B$6:$BK$31,48,FALSE)</f>
        <v/>
      </c>
      <c r="J48" s="151" t="e">
        <f>VLOOKUP(B48,TF!$B$6:$BK$34,60,FALSE)</f>
        <v>#N/A</v>
      </c>
      <c r="K48" s="151"/>
      <c r="L48" s="149"/>
      <c r="M48" s="135">
        <f>IF(LEFT($A48,1)="M",VLOOKUP(B48,MWTh!$B$6:$BK$31,61,FALSE),VLOOKUP(B48,TF!$B$6:$BK$34,61,FALSE))</f>
        <v>0</v>
      </c>
      <c r="N48" s="552" t="str">
        <f>IF(RIGHT($A48,1)="1",IF(VLOOKUP(B48,'1st Shift BFp'!$D$4:$N$32,7,FALSE)="","",VLOOKUP(B48,'1st Shift BFp'!$D$4:$N$32,7,FALSE)),IF(VLOOKUP(B48,'2nd Shift BFp'!$D$4:$N$32,7,FALSE)="","",VLOOKUP(B48,'2nd Shift BFp'!$D$4:$N$32,7,FALSE)))</f>
        <v>SKIP</v>
      </c>
      <c r="O48" s="552" t="str">
        <f>IF(RIGHT($A48,1)="1",IF(VLOOKUP(B48,'1st Shift BFp'!$D$4:$N$32,8,FALSE)="","",VLOOKUP(B48,'1st Shift BFp'!$D$4:$N$32,8,FALSE)),IF(VLOOKUP(B48,'2nd Shift BFp'!$D$4:$N$32,8,FALSE)="","",VLOOKUP(B48,'2nd Shift BFp'!$D$4:$N$32,8,FALSE)))</f>
        <v>SKIP</v>
      </c>
      <c r="P48" s="558" t="str">
        <f>IF(RIGHT($A48,1)="1",IF(VLOOKUP(B48,'1st Shift BFp'!$A$4:$BY$32,12,FALSE)="","",VLOOKUP(B48,'1st Shift BFp'!$A$4:$BY$32,12,FALSE)),IF(VLOOKUP(B48,'2nd Shift BFp'!$A$4:$BY$32,12,FALSE)="","",VLOOKUP(B48,'2nd Shift BFp'!$A$4:$BY$32,12,FALSE)))</f>
        <v/>
      </c>
      <c r="Q48" s="559" t="str">
        <f>IF(RIGHT($A48,1)="1",IF(VLOOKUP(B48,'1st Shift BFp'!$A$4:$BY$32,14,FALSE)="","",VLOOKUP(B48,'1st Shift BFp'!$A$4:$BY$32,14,FALSE)),IF(VLOOKUP(B48,'2nd Shift BFp'!$A$4:$BY$32,14,FALSE)="","",VLOOKUP(B48,'2nd Shift BFp'!$A$4:$BY$32,14,FALSE)))</f>
        <v/>
      </c>
      <c r="R48" s="420" t="str">
        <f>IF(LEFT($A48,1)="M",VLOOKUP(B48,MWTh!$B$6:$BK$31,62,FALSE),VLOOKUP(B48,TF!$B$6:$BK$34,62,FALSE))</f>
        <v/>
      </c>
      <c r="S48" s="443"/>
      <c r="T48" s="415" t="str">
        <f t="shared" si="0"/>
        <v>90-L5</v>
      </c>
      <c r="U48" s="59" t="str">
        <f t="shared" si="1"/>
        <v>TAMGR-00116</v>
      </c>
      <c r="V48" s="59" t="str">
        <f t="shared" si="2"/>
        <v>GTS-120</v>
      </c>
      <c r="W48" s="59" t="str">
        <f t="shared" si="3"/>
        <v>5% - 7%</v>
      </c>
      <c r="X48" s="151" t="str">
        <f>VLOOKUP(T48,MWTh!$BL$6:$DU$31,12,FALSE)</f>
        <v/>
      </c>
      <c r="Y48" s="151" t="e">
        <f>VLOOKUP(T48,TF!$BL$6:$DU$34,24,FALSE)</f>
        <v>#N/A</v>
      </c>
      <c r="Z48" s="151" t="str">
        <f>VLOOKUP(T48,MWTh!$BL$6:$DU$31,36,FALSE)</f>
        <v/>
      </c>
      <c r="AA48" s="151" t="str">
        <f>VLOOKUP(T48,MWTh!$BL$6:$DU$31,48,FALSE)</f>
        <v/>
      </c>
      <c r="AB48" s="151" t="e">
        <f>VLOOKUP(T48,TF!$BL$6:$DU$34,60,FALSE)</f>
        <v>#N/A</v>
      </c>
      <c r="AC48" s="151"/>
      <c r="AD48" s="149"/>
      <c r="AE48" s="135">
        <f>IF(LEFT($A48,1)="M",VLOOKUP(T48,MWTh!$BL$6:$DU$31,61,FALSE),VLOOKUP(T48,TF!$BL$6:$DU$34,61,FALSE))</f>
        <v>0</v>
      </c>
      <c r="AF48" s="552" t="str">
        <f>IF(RIGHT($A48,1)="1",IF(VLOOKUP(T48,'1st Shift BFp'!$S$4:$AC$32,7,FALSE)="","",VLOOKUP(T48,'1st Shift BFp'!$S$4:$AC$32,7,FALSE)),IF(VLOOKUP(T48,'2nd Shift BFp'!$S$4:$AC$32,7,FALSE)="","",VLOOKUP(T48,'2nd Shift BFp'!$S$4:$AC$32,7,FALSE)))</f>
        <v/>
      </c>
      <c r="AG48" s="552" t="str">
        <f>IF(RIGHT($A48,1)="1",IF(VLOOKUP(T48,'1st Shift BFp'!$S$4:$AC$32,8,FALSE)="","",VLOOKUP(T48,'1st Shift BFp'!$S$4:$AC$32,8,FALSE)),IF(VLOOKUP(T48,'2nd Shift BFp'!$S$4:$AC$32,8,FALSE)="","",VLOOKUP(T48,'2nd Shift BFp'!$S$4:$AC$32,8,FALSE)))</f>
        <v/>
      </c>
      <c r="AH48" s="558" t="str">
        <f>IF(RIGHT($A48,1)="1",IF(VLOOKUP(T48,'1st Shift BFp'!$A$4:$BY$32,27,FALSE)="","",VLOOKUP(T48,'1st Shift BFp'!$A$4:$BY$32,27,FALSE)),IF(VLOOKUP(T48,'2nd Shift BFp'!$A$4:$BY$32,27,FALSE)="","",VLOOKUP(T48,'2nd Shift BFp'!$A$4:$BY$32,27,FALSE)))</f>
        <v/>
      </c>
      <c r="AI48" s="559" t="str">
        <f>IF(RIGHT($A48,1)="1",IF(VLOOKUP(T48,'1st Shift BFp'!$A$4:$BY$32,29,FALSE)="","",VLOOKUP(T48,'1st Shift BFp'!$A$4:$BY$32,29,FALSE)),IF(VLOOKUP(T48,'2nd Shift BFp'!$A$4:$BY$32,29,FALSE)="","",VLOOKUP(T48,'2nd Shift BFp'!$A$4:$BY$32,29,FALSE)))</f>
        <v/>
      </c>
      <c r="AJ48" s="420" t="str">
        <f>IF(LEFT($A48,1)="M",VLOOKUP(T48,MWTh!$BL$6:$DU$31,62,FALSE),VLOOKUP(T48,TF!$BL$6:$DU$34,62,FALSE))</f>
        <v/>
      </c>
      <c r="AK48" s="443"/>
      <c r="AL48" s="415" t="str">
        <f t="shared" si="4"/>
        <v>90-L5</v>
      </c>
      <c r="AM48" s="59" t="str">
        <f t="shared" si="5"/>
        <v>TAMGR-00116</v>
      </c>
      <c r="AN48" s="59" t="str">
        <f t="shared" si="6"/>
        <v>GTS-120</v>
      </c>
      <c r="AO48" s="59" t="str">
        <f t="shared" si="7"/>
        <v>5% - 7%</v>
      </c>
      <c r="AP48" s="151" t="str">
        <f>VLOOKUP(AL48,MWTh!$DV$6:$GE$31,12,FALSE)</f>
        <v/>
      </c>
      <c r="AQ48" s="151" t="e">
        <f>VLOOKUP(AL48,TF!$DV$6:$GE$34,24,FALSE)</f>
        <v>#N/A</v>
      </c>
      <c r="AR48" s="151" t="str">
        <f>VLOOKUP(AL48,MWTh!$DV$6:$GE$31,36,FALSE)</f>
        <v/>
      </c>
      <c r="AS48" s="151" t="str">
        <f>VLOOKUP(AL48,MWTh!$DV$6:$GE$31,48,FALSE)</f>
        <v/>
      </c>
      <c r="AT48" s="151" t="e">
        <f>VLOOKUP(AL48,TF!$DV$6:$GE$34,60,FALSE)</f>
        <v>#N/A</v>
      </c>
      <c r="AU48" s="151"/>
      <c r="AV48" s="157"/>
      <c r="AW48" s="135">
        <f>IF(LEFT($A48,1)="M",VLOOKUP(AL48,MWTh!$DV$6:$GE$31,61,FALSE),VLOOKUP(AL48,TF!$DV$6:$GE$34,61,FALSE))</f>
        <v>0</v>
      </c>
      <c r="AX48" s="552" t="str">
        <f>IF(RIGHT($A48,1)="1",IF(VLOOKUP(AL48,'1st Shift BFp'!$AH$4:$AR$32,7,FALSE)="","",VLOOKUP(AL48,'1st Shift BFp'!$AH$4:$AR$32,7,FALSE)),IF(VLOOKUP(AL48,'2nd Shift BFp'!$AH$4:$AR$32,7,FALSE)="","",VLOOKUP(AL48,'2nd Shift BFp'!$AH$4:$AR$32,7,FALSE)))</f>
        <v>SKIP</v>
      </c>
      <c r="AY48" s="552" t="str">
        <f>IF(RIGHT($A48,1)="1",IF(VLOOKUP(AL48,'1st Shift BFp'!$AH$4:$AR$32,8,FALSE)="","",VLOOKUP(AL48,'1st Shift BFp'!$AH$4:$AR$32,8,FALSE)),IF(VLOOKUP(AL48,'2nd Shift BFp'!$AH$4:$AR$32,8,FALSE)="","",VLOOKUP(AL48,'2nd Shift BFp'!$AH$4:$AR$32,8,FALSE)))</f>
        <v>SKIP</v>
      </c>
      <c r="AZ48" s="558" t="str">
        <f>IF(RIGHT($A48,1)="1",IF(VLOOKUP(AL48,'1st Shift BFp'!$A$4:$BY$32,42,FALSE)="","",VLOOKUP(AL48,'1st Shift BFp'!$A$4:$BY$32,42,FALSE)),IF(VLOOKUP(AL48,'2nd Shift BFp'!$A$4:$BY$32,42,FALSE)="","",VLOOKUP(AL48,'2nd Shift BFp'!$A$4:$BY$32,42,FALSE)))</f>
        <v/>
      </c>
      <c r="BA48" s="559" t="str">
        <f>IF(RIGHT($A48,1)="1",IF(VLOOKUP(AL48,'1st Shift BFp'!$A$4:$BY$32,44,FALSE)="","",VLOOKUP(AL48,'1st Shift BFp'!$A$4:$BY$32,44,FALSE)),IF(VLOOKUP(AL48,'2nd Shift BFp'!$A$4:$BY$32,44,FALSE)="","",VLOOKUP(AL48,'2nd Shift BFp'!$A$4:$BY$32,44,FALSE)))</f>
        <v/>
      </c>
      <c r="BB48" s="420" t="str">
        <f>IF(LEFT($A48,1)="M",VLOOKUP(AL48,MWTh!$DV$6:$GE$31,62,FALSE),VLOOKUP(AL48,TF!$DV$6:$GE$34,62,FALSE))</f>
        <v/>
      </c>
      <c r="BC48" s="418"/>
      <c r="BD48" s="155" t="str">
        <f t="shared" si="8"/>
        <v>90-L5</v>
      </c>
      <c r="BE48" s="59" t="str">
        <f t="shared" si="9"/>
        <v>TAMGR-00116</v>
      </c>
      <c r="BF48" s="59" t="str">
        <f t="shared" si="10"/>
        <v>GTS-120</v>
      </c>
      <c r="BG48" s="59" t="str">
        <f t="shared" si="11"/>
        <v>5% - 7%</v>
      </c>
      <c r="BH48" s="151" t="str">
        <f>VLOOKUP(BD48,MWTh!$GF$6:$IO$31,12,FALSE)</f>
        <v/>
      </c>
      <c r="BI48" s="151" t="e">
        <f>VLOOKUP(BD48,TF!$GF$6:$IO$34,24,FALSE)</f>
        <v>#N/A</v>
      </c>
      <c r="BJ48" s="151" t="str">
        <f>VLOOKUP(BD48,MWTh!$GF$6:$IO$31,36,FALSE)</f>
        <v/>
      </c>
      <c r="BK48" s="151" t="str">
        <f>VLOOKUP(BD48,MWTh!$GF$6:$IO$31,48,FALSE)</f>
        <v/>
      </c>
      <c r="BL48" s="151" t="e">
        <f>VLOOKUP(BD48,TF!$GF$6:$IO$34,60,FALSE)</f>
        <v>#N/A</v>
      </c>
      <c r="BM48" s="151"/>
      <c r="BN48" s="157"/>
      <c r="BO48" s="135">
        <f>IF(LEFT($A48,1)="M",VLOOKUP(BD48,MWTh!$GF$6:$IO$31,61,FALSE),VLOOKUP(BD48,TF!$GF$6:$IO$34,61,FALSE))</f>
        <v>0</v>
      </c>
      <c r="BP48" s="552" t="str">
        <f>IF(RIGHT($A48,1)="1",IF(VLOOKUP(BD48,'1st Shift BFp'!$AW$4:$BG$32,7,FALSE)="","",VLOOKUP(BD48,'1st Shift BFp'!$AW$4:$BG$32,7,FALSE)),IF(VLOOKUP(BD48,'2nd Shift BFp'!$AW$4:$BG$32,7,FALSE)="","",VLOOKUP(BD48,'2nd Shift BFp'!$AW$4:$BG$32,7,FALSE)))</f>
        <v/>
      </c>
      <c r="BQ48" s="552" t="str">
        <f>IF(RIGHT($A48,1)="1",IF(VLOOKUP(BD48,'1st Shift BFp'!$AW$4:$BG$32,8,FALSE)="","",VLOOKUP(BD48,'1st Shift BFp'!$AW$4:$BG$32,8,FALSE)),IF(VLOOKUP(BD48,'2nd Shift BFp'!$AW$4:$BG$32,8,FALSE)="","",VLOOKUP(BD48,'2nd Shift BFp'!$AW$4:$BG$32,8,FALSE)))</f>
        <v/>
      </c>
      <c r="BR48" s="558" t="str">
        <f>IF(RIGHT($A48,1)="1",IF(VLOOKUP(BD48,'1st Shift BFp'!$A$4:$BY$32,57,FALSE)="","",VLOOKUP(BD48,'1st Shift BFp'!$A$4:$BY$32,57,FALSE)),IF(VLOOKUP(BD48,'2nd Shift BFp'!$A$4:$BY$32,57,FALSE)="","",VLOOKUP(BD48,'2nd Shift BFp'!$A$4:$BY$32,57,FALSE)))</f>
        <v/>
      </c>
      <c r="BS48" s="559" t="str">
        <f>IF(RIGHT($A48,1)="1",IF(VLOOKUP(BD48,'1st Shift BFp'!$A$4:$BY$32,59,FALSE)="","",VLOOKUP(BD48,'1st Shift BFp'!$A$4:$BY$32,59,FALSE)),IF(VLOOKUP(BD48,'2nd Shift BFp'!$A$4:$BY$32,59,FALSE)="","",VLOOKUP(BD48,'2nd Shift BFp'!$A$4:$BY$32,59,FALSE)))</f>
        <v/>
      </c>
      <c r="BT48" s="60" t="str">
        <f>IF(LEFT($A48,1)="M",VLOOKUP(BD48,MWTh!$GF$6:$IO$31,62,FALSE),VLOOKUP(BD48,TF!$GF$6:$IO$34,62,FALSE))</f>
        <v/>
      </c>
      <c r="BU48" s="462"/>
      <c r="BV48" s="415" t="str">
        <f t="shared" si="12"/>
        <v>90-L5</v>
      </c>
      <c r="BW48" s="59" t="str">
        <f t="shared" si="13"/>
        <v>TAMGR-00116</v>
      </c>
      <c r="BX48" s="59" t="str">
        <f t="shared" si="14"/>
        <v>GTS-120</v>
      </c>
      <c r="BY48" s="59" t="str">
        <f t="shared" si="15"/>
        <v>5% - 7%</v>
      </c>
      <c r="BZ48" s="151" t="str">
        <f>VLOOKUP(BV48,MWTh!$IP$6:$KY$31,12,FALSE)</f>
        <v/>
      </c>
      <c r="CA48" s="151" t="e">
        <f>VLOOKUP(BV48,TF!$IP$6:$KY$34,24,FALSE)</f>
        <v>#N/A</v>
      </c>
      <c r="CB48" s="151" t="str">
        <f>VLOOKUP(BV48,MWTh!$IP$6:$KY$31,36,FALSE)</f>
        <v/>
      </c>
      <c r="CC48" s="151" t="str">
        <f>VLOOKUP(BV48,MWTh!$IP$6:$KY$31,48,FALSE)</f>
        <v/>
      </c>
      <c r="CD48" s="151" t="e">
        <f>VLOOKUP(BV48,TF!$IP$6:$KY$34,60,FALSE)</f>
        <v>#N/A</v>
      </c>
      <c r="CE48" s="151"/>
      <c r="CF48" s="157"/>
      <c r="CG48" s="135">
        <f>IF(LEFT($A48,1)="M",VLOOKUP(BV48,MWTh!$IP$6:$KY$31,61,FALSE),VLOOKUP(BV48,TF!$IP$6:$KY$34,61,FALSE))</f>
        <v>0</v>
      </c>
      <c r="CH48" s="552" t="str">
        <f>IF(RIGHT($A48,1)="1",IF(VLOOKUP(BV48,'1st Shift BFp'!$BL$4:$BV$32,7,FALSE)="","",VLOOKUP(BV48,'1st Shift BFp'!$BL$4:$BV$32,7,FALSE)),IF(VLOOKUP(BV48,'2nd Shift BFp'!$BL$4:$BV$32,7,FALSE)="","",VLOOKUP(BV48,'2nd Shift BFp'!$BL$4:$BV$32,7,FALSE)))</f>
        <v>SKIP</v>
      </c>
      <c r="CI48" s="552" t="str">
        <f>IF(RIGHT($A48,1)="1",IF(VLOOKUP(BV48,'1st Shift BFp'!$BL$4:$BV$32,8,FALSE)="","",VLOOKUP(BV48,'1st Shift BFp'!$BL$4:$BV$32,8,FALSE)),IF(VLOOKUP(BV48,'2nd Shift BFp'!$BL$4:$BV$32,8,FALSE)="","",VLOOKUP(BV48,'2nd Shift BFp'!$BL$4:$BV$32,8,FALSE)))</f>
        <v>SKIP</v>
      </c>
      <c r="CJ48" s="558" t="str">
        <f>IF(RIGHT($A48,1)="1",IF(VLOOKUP(BV48,'1st Shift BFp'!$A$4:$BY$32,72,FALSE)="","",VLOOKUP(BV48,'1st Shift BFp'!$A$4:$BY$32,72,FALSE)),IF(VLOOKUP(BV48,'2nd Shift BFp'!$A$4:$BY$32,72,FALSE)="","",VLOOKUP(BV48,'2nd Shift BFp'!$A$4:$BY$32,72,FALSE)))</f>
        <v/>
      </c>
      <c r="CK48" s="559" t="str">
        <f>IF(RIGHT($A48,1)="1",IF(VLOOKUP(BV48,'1st Shift BFp'!$A$4:$BY$32,74,FALSE)="","",VLOOKUP(BV48,'1st Shift BFp'!$A$4:$BY$32,74,FALSE)),IF(VLOOKUP(BV48,'2nd Shift BFp'!$A$4:$BY$32,74,FALSE)="","",VLOOKUP(BV48,'2nd Shift BFp'!$A$4:$BY$32,74,FALSE)))</f>
        <v/>
      </c>
      <c r="CL48" s="464" t="str">
        <f>IF(LEFT($A48,1)="M",VLOOKUP(BV48,MWTh!$IP$6:$KY$31,62,FALSE),VLOOKUP(BV48,TF!$IP$6:$KY$34,62,FALSE))</f>
        <v/>
      </c>
      <c r="CM48" s="418"/>
      <c r="CO48" s="135">
        <f t="shared" si="16"/>
        <v>0</v>
      </c>
    </row>
    <row r="49" spans="1:93">
      <c r="A49" s="1174" t="str">
        <f>VLOOKUP($B49,'OP Info'!$C$4:$Q$62,15,FALSE)</f>
        <v>MWTH-1</v>
      </c>
      <c r="B49" s="415" t="s">
        <v>112</v>
      </c>
      <c r="C49" s="1174" t="str">
        <f>VLOOKUP($B49,'OP Info'!$C$4:$Q$62,2,FALSE)</f>
        <v>NAMSP-00294</v>
      </c>
      <c r="D49" s="1174" t="str">
        <f>VLOOKUP($B49,'OP Info'!$C$4:$Q$62,4,FALSE)</f>
        <v>GTS-120</v>
      </c>
      <c r="E49" s="1174" t="str">
        <f>CONCATENATE(VLOOKUP($B49,'OP Info'!$C$4:$Q$62,5,FALSE),"% - ",VLOOKUP($B49,'OP Info'!$C$4:$Q$62,6,FALSE),"%")</f>
        <v>7% - 9%</v>
      </c>
      <c r="F49" s="151" t="str">
        <f>VLOOKUP(B49,MWTh!$B$6:$BK$31,12,FALSE)</f>
        <v/>
      </c>
      <c r="G49" s="151" t="e">
        <f>VLOOKUP(B49,TF!$B$6:$BK$34,24,FALSE)</f>
        <v>#N/A</v>
      </c>
      <c r="H49" s="151" t="str">
        <f>VLOOKUP(B49,MWTh!$B$6:$BK$31,36,FALSE)</f>
        <v/>
      </c>
      <c r="I49" s="151" t="str">
        <f>VLOOKUP(B49,MWTh!$B$6:$BK$31,48,FALSE)</f>
        <v/>
      </c>
      <c r="J49" s="151" t="e">
        <f>VLOOKUP(B49,TF!$B$6:$BK$34,60,FALSE)</f>
        <v>#N/A</v>
      </c>
      <c r="K49" s="151"/>
      <c r="L49" s="149"/>
      <c r="M49" s="135">
        <f>IF(LEFT($A49,1)="M",VLOOKUP(B49,MWTh!$B$6:$BK$31,61,FALSE),VLOOKUP(B49,TF!$B$6:$BK$34,61,FALSE))</f>
        <v>0</v>
      </c>
      <c r="N49" s="552" t="str">
        <f>IF(RIGHT($A49,1)="1",IF(VLOOKUP(B49,'1st Shift BFp'!$D$4:$N$32,7,FALSE)="","",VLOOKUP(B49,'1st Shift BFp'!$D$4:$N$32,7,FALSE)),IF(VLOOKUP(B49,'2nd Shift BFp'!$D$4:$N$32,7,FALSE)="","",VLOOKUP(B49,'2nd Shift BFp'!$D$4:$N$32,7,FALSE)))</f>
        <v>SKIP</v>
      </c>
      <c r="O49" s="552" t="str">
        <f>IF(RIGHT($A49,1)="1",IF(VLOOKUP(B49,'1st Shift BFp'!$D$4:$N$32,8,FALSE)="","",VLOOKUP(B49,'1st Shift BFp'!$D$4:$N$32,8,FALSE)),IF(VLOOKUP(B49,'2nd Shift BFp'!$D$4:$N$32,8,FALSE)="","",VLOOKUP(B49,'2nd Shift BFp'!$D$4:$N$32,8,FALSE)))</f>
        <v>SKIP</v>
      </c>
      <c r="P49" s="558" t="str">
        <f>IF(RIGHT($A49,1)="1",IF(VLOOKUP(B49,'1st Shift BFp'!$A$4:$BY$32,12,FALSE)="","",VLOOKUP(B49,'1st Shift BFp'!$A$4:$BY$32,12,FALSE)),IF(VLOOKUP(B49,'2nd Shift BFp'!$A$4:$BY$32,12,FALSE)="","",VLOOKUP(B49,'2nd Shift BFp'!$A$4:$BY$32,12,FALSE)))</f>
        <v/>
      </c>
      <c r="Q49" s="559" t="str">
        <f>IF(RIGHT($A49,1)="1",IF(VLOOKUP(B49,'1st Shift BFp'!$A$4:$BY$32,14,FALSE)="","",VLOOKUP(B49,'1st Shift BFp'!$A$4:$BY$32,14,FALSE)),IF(VLOOKUP(B49,'2nd Shift BFp'!$A$4:$BY$32,14,FALSE)="","",VLOOKUP(B49,'2nd Shift BFp'!$A$4:$BY$32,14,FALSE)))</f>
        <v/>
      </c>
      <c r="R49" s="420" t="str">
        <f>IF(LEFT($A49,1)="M",VLOOKUP(B49,MWTh!$B$6:$BK$31,62,FALSE),VLOOKUP(B49,TF!$B$6:$BK$34,62,FALSE))</f>
        <v/>
      </c>
      <c r="S49" s="443"/>
      <c r="T49" s="415" t="str">
        <f t="shared" si="0"/>
        <v>100A-L5</v>
      </c>
      <c r="U49" s="59" t="str">
        <f t="shared" si="1"/>
        <v>NAMSP-00294</v>
      </c>
      <c r="V49" s="59" t="str">
        <f t="shared" si="2"/>
        <v>GTS-120</v>
      </c>
      <c r="W49" s="59" t="str">
        <f t="shared" si="3"/>
        <v>7% - 9%</v>
      </c>
      <c r="X49" s="151" t="str">
        <f>VLOOKUP(T49,MWTh!$BL$6:$DU$31,12,FALSE)</f>
        <v/>
      </c>
      <c r="Y49" s="151" t="e">
        <f>VLOOKUP(T49,TF!$BL$6:$DU$34,24,FALSE)</f>
        <v>#N/A</v>
      </c>
      <c r="Z49" s="151" t="str">
        <f>VLOOKUP(T49,MWTh!$BL$6:$DU$31,36,FALSE)</f>
        <v/>
      </c>
      <c r="AA49" s="151" t="str">
        <f>VLOOKUP(T49,MWTh!$BL$6:$DU$31,48,FALSE)</f>
        <v/>
      </c>
      <c r="AB49" s="151" t="e">
        <f>VLOOKUP(T49,TF!$BL$6:$DU$34,60,FALSE)</f>
        <v>#N/A</v>
      </c>
      <c r="AC49" s="151"/>
      <c r="AD49" s="149"/>
      <c r="AE49" s="135">
        <f>IF(LEFT($A49,1)="M",VLOOKUP(T49,MWTh!$BL$6:$DU$31,61,FALSE),VLOOKUP(T49,TF!$BL$6:$DU$34,61,FALSE))</f>
        <v>0</v>
      </c>
      <c r="AF49" s="552" t="str">
        <f>IF(RIGHT($A49,1)="1",IF(VLOOKUP(T49,'1st Shift BFp'!$S$4:$AC$32,7,FALSE)="","",VLOOKUP(T49,'1st Shift BFp'!$S$4:$AC$32,7,FALSE)),IF(VLOOKUP(T49,'2nd Shift BFp'!$S$4:$AC$32,7,FALSE)="","",VLOOKUP(T49,'2nd Shift BFp'!$S$4:$AC$32,7,FALSE)))</f>
        <v/>
      </c>
      <c r="AG49" s="552" t="str">
        <f>IF(RIGHT($A49,1)="1",IF(VLOOKUP(T49,'1st Shift BFp'!$S$4:$AC$32,8,FALSE)="","",VLOOKUP(T49,'1st Shift BFp'!$S$4:$AC$32,8,FALSE)),IF(VLOOKUP(T49,'2nd Shift BFp'!$S$4:$AC$32,8,FALSE)="","",VLOOKUP(T49,'2nd Shift BFp'!$S$4:$AC$32,8,FALSE)))</f>
        <v/>
      </c>
      <c r="AH49" s="558" t="str">
        <f>IF(RIGHT($A49,1)="1",IF(VLOOKUP(T49,'1st Shift BFp'!$A$4:$BY$32,27,FALSE)="","",VLOOKUP(T49,'1st Shift BFp'!$A$4:$BY$32,27,FALSE)),IF(VLOOKUP(T49,'2nd Shift BFp'!$A$4:$BY$32,27,FALSE)="","",VLOOKUP(T49,'2nd Shift BFp'!$A$4:$BY$32,27,FALSE)))</f>
        <v/>
      </c>
      <c r="AI49" s="559" t="str">
        <f>IF(RIGHT($A49,1)="1",IF(VLOOKUP(T49,'1st Shift BFp'!$A$4:$BY$32,29,FALSE)="","",VLOOKUP(T49,'1st Shift BFp'!$A$4:$BY$32,29,FALSE)),IF(VLOOKUP(T49,'2nd Shift BFp'!$A$4:$BY$32,29,FALSE)="","",VLOOKUP(T49,'2nd Shift BFp'!$A$4:$BY$32,29,FALSE)))</f>
        <v/>
      </c>
      <c r="AJ49" s="420" t="str">
        <f>IF(LEFT($A49,1)="M",VLOOKUP(T49,MWTh!$BL$6:$DU$31,62,FALSE),VLOOKUP(T49,TF!$BL$6:$DU$34,62,FALSE))</f>
        <v/>
      </c>
      <c r="AK49" s="443"/>
      <c r="AL49" s="415" t="str">
        <f t="shared" si="4"/>
        <v>100A-L5</v>
      </c>
      <c r="AM49" s="59" t="str">
        <f t="shared" si="5"/>
        <v>NAMSP-00294</v>
      </c>
      <c r="AN49" s="59" t="str">
        <f t="shared" si="6"/>
        <v>GTS-120</v>
      </c>
      <c r="AO49" s="59" t="str">
        <f t="shared" si="7"/>
        <v>7% - 9%</v>
      </c>
      <c r="AP49" s="151" t="str">
        <f>VLOOKUP(AL49,MWTh!$DV$6:$GE$31,12,FALSE)</f>
        <v/>
      </c>
      <c r="AQ49" s="151" t="e">
        <f>VLOOKUP(AL49,TF!$DV$6:$GE$34,24,FALSE)</f>
        <v>#N/A</v>
      </c>
      <c r="AR49" s="151" t="str">
        <f>VLOOKUP(AL49,MWTh!$DV$6:$GE$31,36,FALSE)</f>
        <v/>
      </c>
      <c r="AS49" s="151" t="str">
        <f>VLOOKUP(AL49,MWTh!$DV$6:$GE$31,48,FALSE)</f>
        <v/>
      </c>
      <c r="AT49" s="151" t="e">
        <f>VLOOKUP(AL49,TF!$DV$6:$GE$34,60,FALSE)</f>
        <v>#N/A</v>
      </c>
      <c r="AU49" s="151"/>
      <c r="AV49" s="157"/>
      <c r="AW49" s="135">
        <f>IF(LEFT($A49,1)="M",VLOOKUP(AL49,MWTh!$DV$6:$GE$31,61,FALSE),VLOOKUP(AL49,TF!$DV$6:$GE$34,61,FALSE))</f>
        <v>0</v>
      </c>
      <c r="AX49" s="552" t="str">
        <f>IF(RIGHT($A49,1)="1",IF(VLOOKUP(AL49,'1st Shift BFp'!$AH$4:$AR$32,7,FALSE)="","",VLOOKUP(AL49,'1st Shift BFp'!$AH$4:$AR$32,7,FALSE)),IF(VLOOKUP(AL49,'2nd Shift BFp'!$AH$4:$AR$32,7,FALSE)="","",VLOOKUP(AL49,'2nd Shift BFp'!$AH$4:$AR$32,7,FALSE)))</f>
        <v>SKIP</v>
      </c>
      <c r="AY49" s="552" t="str">
        <f>IF(RIGHT($A49,1)="1",IF(VLOOKUP(AL49,'1st Shift BFp'!$AH$4:$AR$32,8,FALSE)="","",VLOOKUP(AL49,'1st Shift BFp'!$AH$4:$AR$32,8,FALSE)),IF(VLOOKUP(AL49,'2nd Shift BFp'!$AH$4:$AR$32,8,FALSE)="","",VLOOKUP(AL49,'2nd Shift BFp'!$AH$4:$AR$32,8,FALSE)))</f>
        <v>SKIP</v>
      </c>
      <c r="AZ49" s="558" t="str">
        <f>IF(RIGHT($A49,1)="1",IF(VLOOKUP(AL49,'1st Shift BFp'!$A$4:$BY$32,42,FALSE)="","",VLOOKUP(AL49,'1st Shift BFp'!$A$4:$BY$32,42,FALSE)),IF(VLOOKUP(AL49,'2nd Shift BFp'!$A$4:$BY$32,42,FALSE)="","",VLOOKUP(AL49,'2nd Shift BFp'!$A$4:$BY$32,42,FALSE)))</f>
        <v/>
      </c>
      <c r="BA49" s="559" t="str">
        <f>IF(RIGHT($A49,1)="1",IF(VLOOKUP(AL49,'1st Shift BFp'!$A$4:$BY$32,44,FALSE)="","",VLOOKUP(AL49,'1st Shift BFp'!$A$4:$BY$32,44,FALSE)),IF(VLOOKUP(AL49,'2nd Shift BFp'!$A$4:$BY$32,44,FALSE)="","",VLOOKUP(AL49,'2nd Shift BFp'!$A$4:$BY$32,44,FALSE)))</f>
        <v/>
      </c>
      <c r="BB49" s="420" t="str">
        <f>IF(LEFT($A49,1)="M",VLOOKUP(AL49,MWTh!$DV$6:$GE$31,62,FALSE),VLOOKUP(AL49,TF!$DV$6:$GE$34,62,FALSE))</f>
        <v/>
      </c>
      <c r="BC49" s="418"/>
      <c r="BD49" s="155" t="str">
        <f t="shared" si="8"/>
        <v>100A-L5</v>
      </c>
      <c r="BE49" s="59" t="str">
        <f t="shared" si="9"/>
        <v>NAMSP-00294</v>
      </c>
      <c r="BF49" s="59" t="str">
        <f t="shared" si="10"/>
        <v>GTS-120</v>
      </c>
      <c r="BG49" s="59" t="str">
        <f t="shared" si="11"/>
        <v>7% - 9%</v>
      </c>
      <c r="BH49" s="151" t="str">
        <f>VLOOKUP(BD49,MWTh!$GF$6:$IO$31,12,FALSE)</f>
        <v/>
      </c>
      <c r="BI49" s="151" t="e">
        <f>VLOOKUP(BD49,TF!$GF$6:$IO$34,24,FALSE)</f>
        <v>#N/A</v>
      </c>
      <c r="BJ49" s="151" t="str">
        <f>VLOOKUP(BD49,MWTh!$GF$6:$IO$31,36,FALSE)</f>
        <v/>
      </c>
      <c r="BK49" s="151" t="str">
        <f>VLOOKUP(BD49,MWTh!$GF$6:$IO$31,48,FALSE)</f>
        <v/>
      </c>
      <c r="BL49" s="151" t="e">
        <f>VLOOKUP(BD49,TF!$GF$6:$IO$34,60,FALSE)</f>
        <v>#N/A</v>
      </c>
      <c r="BM49" s="151"/>
      <c r="BN49" s="157"/>
      <c r="BO49" s="135">
        <f>IF(LEFT($A49,1)="M",VLOOKUP(BD49,MWTh!$GF$6:$IO$31,61,FALSE),VLOOKUP(BD49,TF!$GF$6:$IO$34,61,FALSE))</f>
        <v>0</v>
      </c>
      <c r="BP49" s="552" t="str">
        <f>IF(RIGHT($A49,1)="1",IF(VLOOKUP(BD49,'1st Shift BFp'!$AW$4:$BG$32,7,FALSE)="","",VLOOKUP(BD49,'1st Shift BFp'!$AW$4:$BG$32,7,FALSE)),IF(VLOOKUP(BD49,'2nd Shift BFp'!$AW$4:$BG$32,7,FALSE)="","",VLOOKUP(BD49,'2nd Shift BFp'!$AW$4:$BG$32,7,FALSE)))</f>
        <v/>
      </c>
      <c r="BQ49" s="552" t="str">
        <f>IF(RIGHT($A49,1)="1",IF(VLOOKUP(BD49,'1st Shift BFp'!$AW$4:$BG$32,8,FALSE)="","",VLOOKUP(BD49,'1st Shift BFp'!$AW$4:$BG$32,8,FALSE)),IF(VLOOKUP(BD49,'2nd Shift BFp'!$AW$4:$BG$32,8,FALSE)="","",VLOOKUP(BD49,'2nd Shift BFp'!$AW$4:$BG$32,8,FALSE)))</f>
        <v/>
      </c>
      <c r="BR49" s="558" t="str">
        <f>IF(RIGHT($A49,1)="1",IF(VLOOKUP(BD49,'1st Shift BFp'!$A$4:$BY$32,57,FALSE)="","",VLOOKUP(BD49,'1st Shift BFp'!$A$4:$BY$32,57,FALSE)),IF(VLOOKUP(BD49,'2nd Shift BFp'!$A$4:$BY$32,57,FALSE)="","",VLOOKUP(BD49,'2nd Shift BFp'!$A$4:$BY$32,57,FALSE)))</f>
        <v/>
      </c>
      <c r="BS49" s="559" t="str">
        <f>IF(RIGHT($A49,1)="1",IF(VLOOKUP(BD49,'1st Shift BFp'!$A$4:$BY$32,59,FALSE)="","",VLOOKUP(BD49,'1st Shift BFp'!$A$4:$BY$32,59,FALSE)),IF(VLOOKUP(BD49,'2nd Shift BFp'!$A$4:$BY$32,59,FALSE)="","",VLOOKUP(BD49,'2nd Shift BFp'!$A$4:$BY$32,59,FALSE)))</f>
        <v/>
      </c>
      <c r="BT49" s="60" t="str">
        <f>IF(LEFT($A49,1)="M",VLOOKUP(BD49,MWTh!$GF$6:$IO$31,62,FALSE),VLOOKUP(BD49,TF!$GF$6:$IO$34,62,FALSE))</f>
        <v/>
      </c>
      <c r="BU49" s="462"/>
      <c r="BV49" s="415" t="str">
        <f t="shared" si="12"/>
        <v>100A-L5</v>
      </c>
      <c r="BW49" s="59" t="str">
        <f t="shared" si="13"/>
        <v>NAMSP-00294</v>
      </c>
      <c r="BX49" s="59" t="str">
        <f t="shared" si="14"/>
        <v>GTS-120</v>
      </c>
      <c r="BY49" s="59" t="str">
        <f t="shared" si="15"/>
        <v>7% - 9%</v>
      </c>
      <c r="BZ49" s="151" t="str">
        <f>VLOOKUP(BV49,MWTh!$IP$6:$KY$31,12,FALSE)</f>
        <v/>
      </c>
      <c r="CA49" s="151" t="e">
        <f>VLOOKUP(BV49,TF!$IP$6:$KY$34,24,FALSE)</f>
        <v>#N/A</v>
      </c>
      <c r="CB49" s="151" t="str">
        <f>VLOOKUP(BV49,MWTh!$IP$6:$KY$31,36,FALSE)</f>
        <v/>
      </c>
      <c r="CC49" s="151" t="str">
        <f>VLOOKUP(BV49,MWTh!$IP$6:$KY$31,48,FALSE)</f>
        <v/>
      </c>
      <c r="CD49" s="151" t="e">
        <f>VLOOKUP(BV49,TF!$IP$6:$KY$34,60,FALSE)</f>
        <v>#N/A</v>
      </c>
      <c r="CE49" s="151"/>
      <c r="CF49" s="157"/>
      <c r="CG49" s="135">
        <f>IF(LEFT($A49,1)="M",VLOOKUP(BV49,MWTh!$IP$6:$KY$31,61,FALSE),VLOOKUP(BV49,TF!$IP$6:$KY$34,61,FALSE))</f>
        <v>0</v>
      </c>
      <c r="CH49" s="552" t="str">
        <f>IF(RIGHT($A49,1)="1",IF(VLOOKUP(BV49,'1st Shift BFp'!$BL$4:$BV$32,7,FALSE)="","",VLOOKUP(BV49,'1st Shift BFp'!$BL$4:$BV$32,7,FALSE)),IF(VLOOKUP(BV49,'2nd Shift BFp'!$BL$4:$BV$32,7,FALSE)="","",VLOOKUP(BV49,'2nd Shift BFp'!$BL$4:$BV$32,7,FALSE)))</f>
        <v>SKIP</v>
      </c>
      <c r="CI49" s="552" t="str">
        <f>IF(RIGHT($A49,1)="1",IF(VLOOKUP(BV49,'1st Shift BFp'!$BL$4:$BV$32,8,FALSE)="","",VLOOKUP(BV49,'1st Shift BFp'!$BL$4:$BV$32,8,FALSE)),IF(VLOOKUP(BV49,'2nd Shift BFp'!$BL$4:$BV$32,8,FALSE)="","",VLOOKUP(BV49,'2nd Shift BFp'!$BL$4:$BV$32,8,FALSE)))</f>
        <v>SKIP</v>
      </c>
      <c r="CJ49" s="558" t="str">
        <f>IF(RIGHT($A49,1)="1",IF(VLOOKUP(BV49,'1st Shift BFp'!$A$4:$BY$32,72,FALSE)="","",VLOOKUP(BV49,'1st Shift BFp'!$A$4:$BY$32,72,FALSE)),IF(VLOOKUP(BV49,'2nd Shift BFp'!$A$4:$BY$32,72,FALSE)="","",VLOOKUP(BV49,'2nd Shift BFp'!$A$4:$BY$32,72,FALSE)))</f>
        <v/>
      </c>
      <c r="CK49" s="559" t="str">
        <f>IF(RIGHT($A49,1)="1",IF(VLOOKUP(BV49,'1st Shift BFp'!$A$4:$BY$32,74,FALSE)="","",VLOOKUP(BV49,'1st Shift BFp'!$A$4:$BY$32,74,FALSE)),IF(VLOOKUP(BV49,'2nd Shift BFp'!$A$4:$BY$32,74,FALSE)="","",VLOOKUP(BV49,'2nd Shift BFp'!$A$4:$BY$32,74,FALSE)))</f>
        <v/>
      </c>
      <c r="CL49" s="464" t="str">
        <f>IF(LEFT($A49,1)="M",VLOOKUP(BV49,MWTh!$IP$6:$KY$31,62,FALSE),VLOOKUP(BV49,TF!$IP$6:$KY$34,62,FALSE))</f>
        <v/>
      </c>
      <c r="CM49" s="418"/>
      <c r="CO49" s="135">
        <f t="shared" si="16"/>
        <v>0</v>
      </c>
    </row>
    <row r="50" spans="1:93">
      <c r="A50" s="1174" t="str">
        <f>VLOOKUP($B50,'OP Info'!$C$4:$Q$62,15,FALSE)</f>
        <v>MWTH-1</v>
      </c>
      <c r="B50" s="415" t="s">
        <v>116</v>
      </c>
      <c r="C50" s="1174" t="str">
        <f>VLOOKUP($B50,'OP Info'!$C$4:$Q$62,2,FALSE)</f>
        <v>NAMSP-00299</v>
      </c>
      <c r="D50" s="1174" t="str">
        <f>VLOOKUP($B50,'OP Info'!$C$4:$Q$62,4,FALSE)</f>
        <v>GTS-120</v>
      </c>
      <c r="E50" s="1174" t="str">
        <f>CONCATENATE(VLOOKUP($B50,'OP Info'!$C$4:$Q$62,5,FALSE),"% - ",VLOOKUP($B50,'OP Info'!$C$4:$Q$62,6,FALSE),"%")</f>
        <v>7% - 9%</v>
      </c>
      <c r="F50" s="151" t="str">
        <f>VLOOKUP(B50,MWTh!$B$6:$BK$31,12,FALSE)</f>
        <v/>
      </c>
      <c r="G50" s="151" t="e">
        <f>VLOOKUP(B50,TF!$B$6:$BK$34,24,FALSE)</f>
        <v>#N/A</v>
      </c>
      <c r="H50" s="151" t="str">
        <f>VLOOKUP(B50,MWTh!$B$6:$BK$31,36,FALSE)</f>
        <v/>
      </c>
      <c r="I50" s="151" t="str">
        <f>VLOOKUP(B50,MWTh!$B$6:$BK$31,48,FALSE)</f>
        <v/>
      </c>
      <c r="J50" s="151" t="e">
        <f>VLOOKUP(B50,TF!$B$6:$BK$34,60,FALSE)</f>
        <v>#N/A</v>
      </c>
      <c r="K50" s="151"/>
      <c r="L50" s="149"/>
      <c r="M50" s="135">
        <f>IF(LEFT($A50,1)="M",VLOOKUP(B50,MWTh!$B$6:$BK$31,61,FALSE),VLOOKUP(B50,TF!$B$6:$BK$34,61,FALSE))</f>
        <v>0</v>
      </c>
      <c r="N50" s="552" t="str">
        <f>IF(RIGHT($A50,1)="1",IF(VLOOKUP(B50,'1st Shift BFp'!$D$4:$N$32,7,FALSE)="","",VLOOKUP(B50,'1st Shift BFp'!$D$4:$N$32,7,FALSE)),IF(VLOOKUP(B50,'2nd Shift BFp'!$D$4:$N$32,7,FALSE)="","",VLOOKUP(B50,'2nd Shift BFp'!$D$4:$N$32,7,FALSE)))</f>
        <v>SKIP</v>
      </c>
      <c r="O50" s="552" t="str">
        <f>IF(RIGHT($A50,1)="1",IF(VLOOKUP(B50,'1st Shift BFp'!$D$4:$N$32,8,FALSE)="","",VLOOKUP(B50,'1st Shift BFp'!$D$4:$N$32,8,FALSE)),IF(VLOOKUP(B50,'2nd Shift BFp'!$D$4:$N$32,8,FALSE)="","",VLOOKUP(B50,'2nd Shift BFp'!$D$4:$N$32,8,FALSE)))</f>
        <v>SKIP</v>
      </c>
      <c r="P50" s="558" t="str">
        <f>IF(RIGHT($A50,1)="1",IF(VLOOKUP(B50,'1st Shift BFp'!$A$4:$BY$32,12,FALSE)="","",VLOOKUP(B50,'1st Shift BFp'!$A$4:$BY$32,12,FALSE)),IF(VLOOKUP(B50,'2nd Shift BFp'!$A$4:$BY$32,12,FALSE)="","",VLOOKUP(B50,'2nd Shift BFp'!$A$4:$BY$32,12,FALSE)))</f>
        <v/>
      </c>
      <c r="Q50" s="559" t="str">
        <f>IF(RIGHT($A50,1)="1",IF(VLOOKUP(B50,'1st Shift BFp'!$A$4:$BY$32,14,FALSE)="","",VLOOKUP(B50,'1st Shift BFp'!$A$4:$BY$32,14,FALSE)),IF(VLOOKUP(B50,'2nd Shift BFp'!$A$4:$BY$32,14,FALSE)="","",VLOOKUP(B50,'2nd Shift BFp'!$A$4:$BY$32,14,FALSE)))</f>
        <v/>
      </c>
      <c r="R50" s="420" t="str">
        <f>IF(LEFT($A50,1)="M",VLOOKUP(B50,MWTh!$B$6:$BK$31,62,FALSE),VLOOKUP(B50,TF!$B$6:$BK$34,62,FALSE))</f>
        <v/>
      </c>
      <c r="S50" s="443"/>
      <c r="T50" s="415" t="str">
        <f t="shared" si="0"/>
        <v>100B-L5</v>
      </c>
      <c r="U50" s="59" t="str">
        <f t="shared" si="1"/>
        <v>NAMSP-00299</v>
      </c>
      <c r="V50" s="59" t="str">
        <f t="shared" si="2"/>
        <v>GTS-120</v>
      </c>
      <c r="W50" s="59" t="str">
        <f t="shared" si="3"/>
        <v>7% - 9%</v>
      </c>
      <c r="X50" s="151" t="str">
        <f>VLOOKUP(T50,MWTh!$BL$6:$DU$31,12,FALSE)</f>
        <v/>
      </c>
      <c r="Y50" s="151" t="e">
        <f>VLOOKUP(T50,TF!$BL$6:$DU$34,24,FALSE)</f>
        <v>#N/A</v>
      </c>
      <c r="Z50" s="151" t="str">
        <f>VLOOKUP(T50,MWTh!$BL$6:$DU$31,36,FALSE)</f>
        <v/>
      </c>
      <c r="AA50" s="151" t="str">
        <f>VLOOKUP(T50,MWTh!$BL$6:$DU$31,48,FALSE)</f>
        <v/>
      </c>
      <c r="AB50" s="151" t="e">
        <f>VLOOKUP(T50,TF!$BL$6:$DU$34,60,FALSE)</f>
        <v>#N/A</v>
      </c>
      <c r="AC50" s="151"/>
      <c r="AD50" s="149"/>
      <c r="AE50" s="135">
        <f>IF(LEFT($A50,1)="M",VLOOKUP(T50,MWTh!$BL$6:$DU$31,61,FALSE),VLOOKUP(T50,TF!$BL$6:$DU$34,61,FALSE))</f>
        <v>0</v>
      </c>
      <c r="AF50" s="552" t="str">
        <f>IF(RIGHT($A50,1)="1",IF(VLOOKUP(T50,'1st Shift BFp'!$S$4:$AC$32,7,FALSE)="","",VLOOKUP(T50,'1st Shift BFp'!$S$4:$AC$32,7,FALSE)),IF(VLOOKUP(T50,'2nd Shift BFp'!$S$4:$AC$32,7,FALSE)="","",VLOOKUP(T50,'2nd Shift BFp'!$S$4:$AC$32,7,FALSE)))</f>
        <v/>
      </c>
      <c r="AG50" s="552" t="str">
        <f>IF(RIGHT($A50,1)="1",IF(VLOOKUP(T50,'1st Shift BFp'!$S$4:$AC$32,8,FALSE)="","",VLOOKUP(T50,'1st Shift BFp'!$S$4:$AC$32,8,FALSE)),IF(VLOOKUP(T50,'2nd Shift BFp'!$S$4:$AC$32,8,FALSE)="","",VLOOKUP(T50,'2nd Shift BFp'!$S$4:$AC$32,8,FALSE)))</f>
        <v/>
      </c>
      <c r="AH50" s="558" t="str">
        <f>IF(RIGHT($A50,1)="1",IF(VLOOKUP(T50,'1st Shift BFp'!$A$4:$BY$32,27,FALSE)="","",VLOOKUP(T50,'1st Shift BFp'!$A$4:$BY$32,27,FALSE)),IF(VLOOKUP(T50,'2nd Shift BFp'!$A$4:$BY$32,27,FALSE)="","",VLOOKUP(T50,'2nd Shift BFp'!$A$4:$BY$32,27,FALSE)))</f>
        <v/>
      </c>
      <c r="AI50" s="559" t="str">
        <f>IF(RIGHT($A50,1)="1",IF(VLOOKUP(T50,'1st Shift BFp'!$A$4:$BY$32,29,FALSE)="","",VLOOKUP(T50,'1st Shift BFp'!$A$4:$BY$32,29,FALSE)),IF(VLOOKUP(T50,'2nd Shift BFp'!$A$4:$BY$32,29,FALSE)="","",VLOOKUP(T50,'2nd Shift BFp'!$A$4:$BY$32,29,FALSE)))</f>
        <v/>
      </c>
      <c r="AJ50" s="420" t="str">
        <f>IF(LEFT($A50,1)="M",VLOOKUP(T50,MWTh!$BL$6:$DU$31,62,FALSE),VLOOKUP(T50,TF!$BL$6:$DU$34,62,FALSE))</f>
        <v/>
      </c>
      <c r="AK50" s="443"/>
      <c r="AL50" s="415" t="str">
        <f t="shared" si="4"/>
        <v>100B-L5</v>
      </c>
      <c r="AM50" s="59" t="str">
        <f t="shared" si="5"/>
        <v>NAMSP-00299</v>
      </c>
      <c r="AN50" s="59" t="str">
        <f t="shared" si="6"/>
        <v>GTS-120</v>
      </c>
      <c r="AO50" s="59" t="str">
        <f t="shared" si="7"/>
        <v>7% - 9%</v>
      </c>
      <c r="AP50" s="151" t="str">
        <f>VLOOKUP(AL50,MWTh!$DV$6:$GE$31,12,FALSE)</f>
        <v/>
      </c>
      <c r="AQ50" s="151" t="e">
        <f>VLOOKUP(AL50,TF!$DV$6:$GE$34,24,FALSE)</f>
        <v>#N/A</v>
      </c>
      <c r="AR50" s="151" t="str">
        <f>VLOOKUP(AL50,MWTh!$DV$6:$GE$31,36,FALSE)</f>
        <v/>
      </c>
      <c r="AS50" s="151" t="str">
        <f>VLOOKUP(AL50,MWTh!$DV$6:$GE$31,48,FALSE)</f>
        <v/>
      </c>
      <c r="AT50" s="151" t="e">
        <f>VLOOKUP(AL50,TF!$DV$6:$GE$34,60,FALSE)</f>
        <v>#N/A</v>
      </c>
      <c r="AU50" s="151"/>
      <c r="AV50" s="157"/>
      <c r="AW50" s="135">
        <f>IF(LEFT($A50,1)="M",VLOOKUP(AL50,MWTh!$DV$6:$GE$31,61,FALSE),VLOOKUP(AL50,TF!$DV$6:$GE$34,61,FALSE))</f>
        <v>0</v>
      </c>
      <c r="AX50" s="552" t="str">
        <f>IF(RIGHT($A50,1)="1",IF(VLOOKUP(AL50,'1st Shift BFp'!$AH$4:$AR$32,7,FALSE)="","",VLOOKUP(AL50,'1st Shift BFp'!$AH$4:$AR$32,7,FALSE)),IF(VLOOKUP(AL50,'2nd Shift BFp'!$AH$4:$AR$32,7,FALSE)="","",VLOOKUP(AL50,'2nd Shift BFp'!$AH$4:$AR$32,7,FALSE)))</f>
        <v>SKIP</v>
      </c>
      <c r="AY50" s="552" t="str">
        <f>IF(RIGHT($A50,1)="1",IF(VLOOKUP(AL50,'1st Shift BFp'!$AH$4:$AR$32,8,FALSE)="","",VLOOKUP(AL50,'1st Shift BFp'!$AH$4:$AR$32,8,FALSE)),IF(VLOOKUP(AL50,'2nd Shift BFp'!$AH$4:$AR$32,8,FALSE)="","",VLOOKUP(AL50,'2nd Shift BFp'!$AH$4:$AR$32,8,FALSE)))</f>
        <v>SKIP</v>
      </c>
      <c r="AZ50" s="558" t="str">
        <f>IF(RIGHT($A50,1)="1",IF(VLOOKUP(AL50,'1st Shift BFp'!$A$4:$BY$32,42,FALSE)="","",VLOOKUP(AL50,'1st Shift BFp'!$A$4:$BY$32,42,FALSE)),IF(VLOOKUP(AL50,'2nd Shift BFp'!$A$4:$BY$32,42,FALSE)="","",VLOOKUP(AL50,'2nd Shift BFp'!$A$4:$BY$32,42,FALSE)))</f>
        <v/>
      </c>
      <c r="BA50" s="559" t="str">
        <f>IF(RIGHT($A50,1)="1",IF(VLOOKUP(AL50,'1st Shift BFp'!$A$4:$BY$32,44,FALSE)="","",VLOOKUP(AL50,'1st Shift BFp'!$A$4:$BY$32,44,FALSE)),IF(VLOOKUP(AL50,'2nd Shift BFp'!$A$4:$BY$32,44,FALSE)="","",VLOOKUP(AL50,'2nd Shift BFp'!$A$4:$BY$32,44,FALSE)))</f>
        <v/>
      </c>
      <c r="BB50" s="420" t="str">
        <f>IF(LEFT($A50,1)="M",VLOOKUP(AL50,MWTh!$DV$6:$GE$31,62,FALSE),VLOOKUP(AL50,TF!$DV$6:$GE$34,62,FALSE))</f>
        <v/>
      </c>
      <c r="BC50" s="418"/>
      <c r="BD50" s="155" t="str">
        <f t="shared" si="8"/>
        <v>100B-L5</v>
      </c>
      <c r="BE50" s="59" t="str">
        <f t="shared" si="9"/>
        <v>NAMSP-00299</v>
      </c>
      <c r="BF50" s="59" t="str">
        <f t="shared" si="10"/>
        <v>GTS-120</v>
      </c>
      <c r="BG50" s="59" t="str">
        <f t="shared" si="11"/>
        <v>7% - 9%</v>
      </c>
      <c r="BH50" s="151" t="str">
        <f>VLOOKUP(BD50,MWTh!$GF$6:$IO$31,12,FALSE)</f>
        <v/>
      </c>
      <c r="BI50" s="151" t="e">
        <f>VLOOKUP(BD50,TF!$GF$6:$IO$34,24,FALSE)</f>
        <v>#N/A</v>
      </c>
      <c r="BJ50" s="151" t="str">
        <f>VLOOKUP(BD50,MWTh!$GF$6:$IO$31,36,FALSE)</f>
        <v/>
      </c>
      <c r="BK50" s="151" t="str">
        <f>VLOOKUP(BD50,MWTh!$GF$6:$IO$31,48,FALSE)</f>
        <v/>
      </c>
      <c r="BL50" s="151" t="e">
        <f>VLOOKUP(BD50,TF!$GF$6:$IO$34,60,FALSE)</f>
        <v>#N/A</v>
      </c>
      <c r="BM50" s="151"/>
      <c r="BN50" s="157"/>
      <c r="BO50" s="135">
        <f>IF(LEFT($A50,1)="M",VLOOKUP(BD50,MWTh!$GF$6:$IO$31,61,FALSE),VLOOKUP(BD50,TF!$GF$6:$IO$34,61,FALSE))</f>
        <v>0</v>
      </c>
      <c r="BP50" s="552" t="str">
        <f>IF(RIGHT($A50,1)="1",IF(VLOOKUP(BD50,'1st Shift BFp'!$AW$4:$BG$32,7,FALSE)="","",VLOOKUP(BD50,'1st Shift BFp'!$AW$4:$BG$32,7,FALSE)),IF(VLOOKUP(BD50,'2nd Shift BFp'!$AW$4:$BG$32,7,FALSE)="","",VLOOKUP(BD50,'2nd Shift BFp'!$AW$4:$BG$32,7,FALSE)))</f>
        <v/>
      </c>
      <c r="BQ50" s="552" t="str">
        <f>IF(RIGHT($A50,1)="1",IF(VLOOKUP(BD50,'1st Shift BFp'!$AW$4:$BG$32,8,FALSE)="","",VLOOKUP(BD50,'1st Shift BFp'!$AW$4:$BG$32,8,FALSE)),IF(VLOOKUP(BD50,'2nd Shift BFp'!$AW$4:$BG$32,8,FALSE)="","",VLOOKUP(BD50,'2nd Shift BFp'!$AW$4:$BG$32,8,FALSE)))</f>
        <v/>
      </c>
      <c r="BR50" s="558" t="str">
        <f>IF(RIGHT($A50,1)="1",IF(VLOOKUP(BD50,'1st Shift BFp'!$A$4:$BY$32,57,FALSE)="","",VLOOKUP(BD50,'1st Shift BFp'!$A$4:$BY$32,57,FALSE)),IF(VLOOKUP(BD50,'2nd Shift BFp'!$A$4:$BY$32,57,FALSE)="","",VLOOKUP(BD50,'2nd Shift BFp'!$A$4:$BY$32,57,FALSE)))</f>
        <v/>
      </c>
      <c r="BS50" s="559" t="str">
        <f>IF(RIGHT($A50,1)="1",IF(VLOOKUP(BD50,'1st Shift BFp'!$A$4:$BY$32,59,FALSE)="","",VLOOKUP(BD50,'1st Shift BFp'!$A$4:$BY$32,59,FALSE)),IF(VLOOKUP(BD50,'2nd Shift BFp'!$A$4:$BY$32,59,FALSE)="","",VLOOKUP(BD50,'2nd Shift BFp'!$A$4:$BY$32,59,FALSE)))</f>
        <v/>
      </c>
      <c r="BT50" s="60" t="str">
        <f>IF(LEFT($A50,1)="M",VLOOKUP(BD50,MWTh!$GF$6:$IO$31,62,FALSE),VLOOKUP(BD50,TF!$GF$6:$IO$34,62,FALSE))</f>
        <v/>
      </c>
      <c r="BU50" s="462"/>
      <c r="BV50" s="415" t="str">
        <f t="shared" si="12"/>
        <v>100B-L5</v>
      </c>
      <c r="BW50" s="59" t="str">
        <f t="shared" si="13"/>
        <v>NAMSP-00299</v>
      </c>
      <c r="BX50" s="59" t="str">
        <f t="shared" si="14"/>
        <v>GTS-120</v>
      </c>
      <c r="BY50" s="59" t="str">
        <f t="shared" si="15"/>
        <v>7% - 9%</v>
      </c>
      <c r="BZ50" s="151" t="str">
        <f>VLOOKUP(BV50,MWTh!$IP$6:$KY$31,12,FALSE)</f>
        <v/>
      </c>
      <c r="CA50" s="151" t="e">
        <f>VLOOKUP(BV50,TF!$IP$6:$KY$34,24,FALSE)</f>
        <v>#N/A</v>
      </c>
      <c r="CB50" s="151" t="str">
        <f>VLOOKUP(BV50,MWTh!$IP$6:$KY$31,36,FALSE)</f>
        <v/>
      </c>
      <c r="CC50" s="151" t="str">
        <f>VLOOKUP(BV50,MWTh!$IP$6:$KY$31,48,FALSE)</f>
        <v/>
      </c>
      <c r="CD50" s="151" t="e">
        <f>VLOOKUP(BV50,TF!$IP$6:$KY$34,60,FALSE)</f>
        <v>#N/A</v>
      </c>
      <c r="CE50" s="151"/>
      <c r="CF50" s="157"/>
      <c r="CG50" s="135">
        <f>IF(LEFT($A50,1)="M",VLOOKUP(BV50,MWTh!$IP$6:$KY$31,61,FALSE),VLOOKUP(BV50,TF!$IP$6:$KY$34,61,FALSE))</f>
        <v>0</v>
      </c>
      <c r="CH50" s="552" t="str">
        <f>IF(RIGHT($A50,1)="1",IF(VLOOKUP(BV50,'1st Shift BFp'!$BL$4:$BV$32,7,FALSE)="","",VLOOKUP(BV50,'1st Shift BFp'!$BL$4:$BV$32,7,FALSE)),IF(VLOOKUP(BV50,'2nd Shift BFp'!$BL$4:$BV$32,7,FALSE)="","",VLOOKUP(BV50,'2nd Shift BFp'!$BL$4:$BV$32,7,FALSE)))</f>
        <v>SKIP</v>
      </c>
      <c r="CI50" s="552" t="str">
        <f>IF(RIGHT($A50,1)="1",IF(VLOOKUP(BV50,'1st Shift BFp'!$BL$4:$BV$32,8,FALSE)="","",VLOOKUP(BV50,'1st Shift BFp'!$BL$4:$BV$32,8,FALSE)),IF(VLOOKUP(BV50,'2nd Shift BFp'!$BL$4:$BV$32,8,FALSE)="","",VLOOKUP(BV50,'2nd Shift BFp'!$BL$4:$BV$32,8,FALSE)))</f>
        <v>SKIP</v>
      </c>
      <c r="CJ50" s="558" t="str">
        <f>IF(RIGHT($A50,1)="1",IF(VLOOKUP(BV50,'1st Shift BFp'!$A$4:$BY$32,72,FALSE)="","",VLOOKUP(BV50,'1st Shift BFp'!$A$4:$BY$32,72,FALSE)),IF(VLOOKUP(BV50,'2nd Shift BFp'!$A$4:$BY$32,72,FALSE)="","",VLOOKUP(BV50,'2nd Shift BFp'!$A$4:$BY$32,72,FALSE)))</f>
        <v/>
      </c>
      <c r="CK50" s="559" t="str">
        <f>IF(RIGHT($A50,1)="1",IF(VLOOKUP(BV50,'1st Shift BFp'!$A$4:$BY$32,74,FALSE)="","",VLOOKUP(BV50,'1st Shift BFp'!$A$4:$BY$32,74,FALSE)),IF(VLOOKUP(BV50,'2nd Shift BFp'!$A$4:$BY$32,74,FALSE)="","",VLOOKUP(BV50,'2nd Shift BFp'!$A$4:$BY$32,74,FALSE)))</f>
        <v/>
      </c>
      <c r="CL50" s="464" t="str">
        <f>IF(LEFT($A50,1)="M",VLOOKUP(BV50,MWTh!$IP$6:$KY$31,62,FALSE),VLOOKUP(BV50,TF!$IP$6:$KY$34,62,FALSE))</f>
        <v/>
      </c>
      <c r="CM50" s="418"/>
      <c r="CO50" s="135">
        <f t="shared" si="16"/>
        <v>0</v>
      </c>
    </row>
    <row r="51" spans="1:93">
      <c r="A51" s="1174" t="str">
        <f>VLOOKUP($B51,'OP Info'!$C$4:$Q$62,15,FALSE)</f>
        <v>TF-1</v>
      </c>
      <c r="B51" s="415" t="s">
        <v>144</v>
      </c>
      <c r="C51" s="1174" t="str">
        <f>VLOOKUP($B51,'OP Info'!$C$4:$Q$62,2,FALSE)</f>
        <v>TAMCE-00015</v>
      </c>
      <c r="D51" s="1174" t="str">
        <f>VLOOKUP($B51,'OP Info'!$C$4:$Q$62,4,FALSE)</f>
        <v>GTS-120</v>
      </c>
      <c r="E51" s="1174" t="str">
        <f>CONCATENATE(VLOOKUP($B51,'OP Info'!$C$4:$Q$62,5,FALSE),"% - ",VLOOKUP($B51,'OP Info'!$C$4:$Q$62,6,FALSE),"%")</f>
        <v>5% - 7%</v>
      </c>
      <c r="F51" s="151" t="e">
        <f>VLOOKUP(B51,MWTh!$B$6:$BK$31,12,FALSE)</f>
        <v>#N/A</v>
      </c>
      <c r="G51" s="151" t="str">
        <f>VLOOKUP(B51,TF!$B$6:$BK$34,24,FALSE)</f>
        <v/>
      </c>
      <c r="H51" s="151" t="e">
        <f>VLOOKUP(B51,MWTh!$B$6:$BK$31,36,FALSE)</f>
        <v>#N/A</v>
      </c>
      <c r="I51" s="151" t="e">
        <f>VLOOKUP(B51,MWTh!$B$6:$BK$31,48,FALSE)</f>
        <v>#N/A</v>
      </c>
      <c r="J51" s="151" t="str">
        <f>VLOOKUP(B51,TF!$B$6:$BK$34,60,FALSE)</f>
        <v/>
      </c>
      <c r="K51" s="151"/>
      <c r="L51" s="149"/>
      <c r="M51" s="135">
        <f>IF(LEFT($A51,1)="M",VLOOKUP(B51,MWTh!$B$6:$BK$31,61,FALSE),VLOOKUP(B51,TF!$B$6:$BK$34,61,FALSE))</f>
        <v>0</v>
      </c>
      <c r="N51" s="552" t="str">
        <f>IF(RIGHT($A51,1)="1",IF(VLOOKUP(B51,'1st Shift BFp'!$D$4:$N$32,7,FALSE)="","",VLOOKUP(B51,'1st Shift BFp'!$D$4:$N$32,7,FALSE)),IF(VLOOKUP(B51,'2nd Shift BFp'!$D$4:$N$32,7,FALSE)="","",VLOOKUP(B51,'2nd Shift BFp'!$D$4:$N$32,7,FALSE)))</f>
        <v/>
      </c>
      <c r="O51" s="552" t="str">
        <f>IF(RIGHT($A51,1)="1",IF(VLOOKUP(B51,'1st Shift BFp'!$D$4:$N$32,8,FALSE)="","",VLOOKUP(B51,'1st Shift BFp'!$D$4:$N$32,8,FALSE)),IF(VLOOKUP(B51,'2nd Shift BFp'!$D$4:$N$32,8,FALSE)="","",VLOOKUP(B51,'2nd Shift BFp'!$D$4:$N$32,8,FALSE)))</f>
        <v/>
      </c>
      <c r="P51" s="558" t="str">
        <f>IF(RIGHT($A51,1)="1",IF(VLOOKUP(B51,'1st Shift BFp'!$A$4:$BY$32,12,FALSE)="","",VLOOKUP(B51,'1st Shift BFp'!$A$4:$BY$32,12,FALSE)),IF(VLOOKUP(B51,'2nd Shift BFp'!$A$4:$BY$32,12,FALSE)="","",VLOOKUP(B51,'2nd Shift BFp'!$A$4:$BY$32,12,FALSE)))</f>
        <v/>
      </c>
      <c r="Q51" s="559" t="str">
        <f>IF(RIGHT($A51,1)="1",IF(VLOOKUP(B51,'1st Shift BFp'!$A$4:$BY$32,14,FALSE)="","",VLOOKUP(B51,'1st Shift BFp'!$A$4:$BY$32,14,FALSE)),IF(VLOOKUP(B51,'2nd Shift BFp'!$A$4:$BY$32,14,FALSE)="","",VLOOKUP(B51,'2nd Shift BFp'!$A$4:$BY$32,14,FALSE)))</f>
        <v/>
      </c>
      <c r="R51" s="420" t="str">
        <f>IF(LEFT($A51,1)="M",VLOOKUP(B51,MWTh!$B$6:$BK$31,62,FALSE),VLOOKUP(B51,TF!$B$6:$BK$34,62,FALSE))</f>
        <v/>
      </c>
      <c r="S51" s="443"/>
      <c r="T51" s="415" t="str">
        <f t="shared" si="0"/>
        <v>10-L6</v>
      </c>
      <c r="U51" s="59" t="str">
        <f t="shared" si="1"/>
        <v>TAMCE-00015</v>
      </c>
      <c r="V51" s="59" t="str">
        <f t="shared" si="2"/>
        <v>GTS-120</v>
      </c>
      <c r="W51" s="59" t="str">
        <f t="shared" si="3"/>
        <v>5% - 7%</v>
      </c>
      <c r="X51" s="151" t="e">
        <f>VLOOKUP(T51,MWTh!$BL$6:$DU$31,12,FALSE)</f>
        <v>#N/A</v>
      </c>
      <c r="Y51" s="151" t="str">
        <f>VLOOKUP(T51,TF!$BL$6:$DU$34,24,FALSE)</f>
        <v/>
      </c>
      <c r="Z51" s="151" t="e">
        <f>VLOOKUP(T51,MWTh!$BL$6:$DU$31,36,FALSE)</f>
        <v>#N/A</v>
      </c>
      <c r="AA51" s="151" t="e">
        <f>VLOOKUP(T51,MWTh!$BL$6:$DU$31,48,FALSE)</f>
        <v>#N/A</v>
      </c>
      <c r="AB51" s="151" t="str">
        <f>VLOOKUP(T51,TF!$BL$6:$DU$34,60,FALSE)</f>
        <v/>
      </c>
      <c r="AC51" s="151"/>
      <c r="AD51" s="149"/>
      <c r="AE51" s="135">
        <f>IF(LEFT($A51,1)="M",VLOOKUP(T51,MWTh!$BL$6:$DU$31,61,FALSE),VLOOKUP(T51,TF!$BL$6:$DU$34,61,FALSE))</f>
        <v>0</v>
      </c>
      <c r="AF51" s="552" t="str">
        <f>IF(RIGHT($A51,1)="1",IF(VLOOKUP(T51,'1st Shift BFp'!$S$4:$AC$32,7,FALSE)="","",VLOOKUP(T51,'1st Shift BFp'!$S$4:$AC$32,7,FALSE)),IF(VLOOKUP(T51,'2nd Shift BFp'!$S$4:$AC$32,7,FALSE)="","",VLOOKUP(T51,'2nd Shift BFp'!$S$4:$AC$32,7,FALSE)))</f>
        <v>SKIP</v>
      </c>
      <c r="AG51" s="552" t="str">
        <f>IF(RIGHT($A51,1)="1",IF(VLOOKUP(T51,'1st Shift BFp'!$S$4:$AC$32,8,FALSE)="","",VLOOKUP(T51,'1st Shift BFp'!$S$4:$AC$32,8,FALSE)),IF(VLOOKUP(T51,'2nd Shift BFp'!$S$4:$AC$32,8,FALSE)="","",VLOOKUP(T51,'2nd Shift BFp'!$S$4:$AC$32,8,FALSE)))</f>
        <v>SKIP</v>
      </c>
      <c r="AH51" s="558" t="str">
        <f>IF(RIGHT($A51,1)="1",IF(VLOOKUP(T51,'1st Shift BFp'!$A$4:$BY$32,27,FALSE)="","",VLOOKUP(T51,'1st Shift BFp'!$A$4:$BY$32,27,FALSE)),IF(VLOOKUP(T51,'2nd Shift BFp'!$A$4:$BY$32,27,FALSE)="","",VLOOKUP(T51,'2nd Shift BFp'!$A$4:$BY$32,27,FALSE)))</f>
        <v/>
      </c>
      <c r="AI51" s="559" t="str">
        <f>IF(RIGHT($A51,1)="1",IF(VLOOKUP(T51,'1st Shift BFp'!$A$4:$BY$32,29,FALSE)="","",VLOOKUP(T51,'1st Shift BFp'!$A$4:$BY$32,29,FALSE)),IF(VLOOKUP(T51,'2nd Shift BFp'!$A$4:$BY$32,29,FALSE)="","",VLOOKUP(T51,'2nd Shift BFp'!$A$4:$BY$32,29,FALSE)))</f>
        <v/>
      </c>
      <c r="AJ51" s="420" t="str">
        <f>IF(LEFT($A51,1)="M",VLOOKUP(T51,MWTh!$BL$6:$DU$31,62,FALSE),VLOOKUP(T51,TF!$BL$6:$DU$34,62,FALSE))</f>
        <v/>
      </c>
      <c r="AK51" s="443"/>
      <c r="AL51" s="415" t="str">
        <f t="shared" si="4"/>
        <v>10-L6</v>
      </c>
      <c r="AM51" s="59" t="str">
        <f t="shared" si="5"/>
        <v>TAMCE-00015</v>
      </c>
      <c r="AN51" s="59" t="str">
        <f t="shared" si="6"/>
        <v>GTS-120</v>
      </c>
      <c r="AO51" s="59" t="str">
        <f t="shared" si="7"/>
        <v>5% - 7%</v>
      </c>
      <c r="AP51" s="151" t="e">
        <f>VLOOKUP(AL51,MWTh!$DV$6:$GE$31,12,FALSE)</f>
        <v>#N/A</v>
      </c>
      <c r="AQ51" s="151" t="str">
        <f>VLOOKUP(AL51,TF!$DV$6:$GE$34,24,FALSE)</f>
        <v/>
      </c>
      <c r="AR51" s="151" t="e">
        <f>VLOOKUP(AL51,MWTh!$DV$6:$GE$31,36,FALSE)</f>
        <v>#N/A</v>
      </c>
      <c r="AS51" s="151" t="e">
        <f>VLOOKUP(AL51,MWTh!$DV$6:$GE$31,48,FALSE)</f>
        <v>#N/A</v>
      </c>
      <c r="AT51" s="151" t="str">
        <f>VLOOKUP(AL51,TF!$DV$6:$GE$34,60,FALSE)</f>
        <v/>
      </c>
      <c r="AU51" s="151"/>
      <c r="AV51" s="157"/>
      <c r="AW51" s="135">
        <f>IF(LEFT($A51,1)="M",VLOOKUP(AL51,MWTh!$DV$6:$GE$31,61,FALSE),VLOOKUP(AL51,TF!$DV$6:$GE$34,61,FALSE))</f>
        <v>0</v>
      </c>
      <c r="AX51" s="552" t="str">
        <f>IF(RIGHT($A51,1)="1",IF(VLOOKUP(AL51,'1st Shift BFp'!$AH$4:$AR$32,7,FALSE)="","",VLOOKUP(AL51,'1st Shift BFp'!$AH$4:$AR$32,7,FALSE)),IF(VLOOKUP(AL51,'2nd Shift BFp'!$AH$4:$AR$32,7,FALSE)="","",VLOOKUP(AL51,'2nd Shift BFp'!$AH$4:$AR$32,7,FALSE)))</f>
        <v/>
      </c>
      <c r="AY51" s="552" t="str">
        <f>IF(RIGHT($A51,1)="1",IF(VLOOKUP(AL51,'1st Shift BFp'!$AH$4:$AR$32,8,FALSE)="","",VLOOKUP(AL51,'1st Shift BFp'!$AH$4:$AR$32,8,FALSE)),IF(VLOOKUP(AL51,'2nd Shift BFp'!$AH$4:$AR$32,8,FALSE)="","",VLOOKUP(AL51,'2nd Shift BFp'!$AH$4:$AR$32,8,FALSE)))</f>
        <v/>
      </c>
      <c r="AZ51" s="558" t="str">
        <f>IF(RIGHT($A51,1)="1",IF(VLOOKUP(AL51,'1st Shift BFp'!$A$4:$BY$32,42,FALSE)="","",VLOOKUP(AL51,'1st Shift BFp'!$A$4:$BY$32,42,FALSE)),IF(VLOOKUP(AL51,'2nd Shift BFp'!$A$4:$BY$32,42,FALSE)="","",VLOOKUP(AL51,'2nd Shift BFp'!$A$4:$BY$32,42,FALSE)))</f>
        <v/>
      </c>
      <c r="BA51" s="559" t="str">
        <f>IF(RIGHT($A51,1)="1",IF(VLOOKUP(AL51,'1st Shift BFp'!$A$4:$BY$32,44,FALSE)="","",VLOOKUP(AL51,'1st Shift BFp'!$A$4:$BY$32,44,FALSE)),IF(VLOOKUP(AL51,'2nd Shift BFp'!$A$4:$BY$32,44,FALSE)="","",VLOOKUP(AL51,'2nd Shift BFp'!$A$4:$BY$32,44,FALSE)))</f>
        <v/>
      </c>
      <c r="BB51" s="420" t="str">
        <f>IF(LEFT($A51,1)="M",VLOOKUP(AL51,MWTh!$DV$6:$GE$31,62,FALSE),VLOOKUP(AL51,TF!$DV$6:$GE$34,62,FALSE))</f>
        <v/>
      </c>
      <c r="BC51" s="418"/>
      <c r="BD51" s="155" t="str">
        <f t="shared" si="8"/>
        <v>10-L6</v>
      </c>
      <c r="BE51" s="59" t="str">
        <f t="shared" si="9"/>
        <v>TAMCE-00015</v>
      </c>
      <c r="BF51" s="59" t="str">
        <f t="shared" si="10"/>
        <v>GTS-120</v>
      </c>
      <c r="BG51" s="59" t="str">
        <f t="shared" si="11"/>
        <v>5% - 7%</v>
      </c>
      <c r="BH51" s="151" t="e">
        <f>VLOOKUP(BD51,MWTh!$GF$6:$IO$31,12,FALSE)</f>
        <v>#N/A</v>
      </c>
      <c r="BI51" s="151" t="str">
        <f>VLOOKUP(BD51,TF!$GF$6:$IO$34,24,FALSE)</f>
        <v/>
      </c>
      <c r="BJ51" s="151" t="e">
        <f>VLOOKUP(BD51,MWTh!$GF$6:$IO$31,36,FALSE)</f>
        <v>#N/A</v>
      </c>
      <c r="BK51" s="151" t="e">
        <f>VLOOKUP(BD51,MWTh!$GF$6:$IO$31,48,FALSE)</f>
        <v>#N/A</v>
      </c>
      <c r="BL51" s="151" t="str">
        <f>VLOOKUP(BD51,TF!$GF$6:$IO$34,60,FALSE)</f>
        <v/>
      </c>
      <c r="BM51" s="151"/>
      <c r="BN51" s="157"/>
      <c r="BO51" s="135">
        <f>IF(LEFT($A51,1)="M",VLOOKUP(BD51,MWTh!$GF$6:$IO$31,61,FALSE),VLOOKUP(BD51,TF!$GF$6:$IO$34,61,FALSE))</f>
        <v>0</v>
      </c>
      <c r="BP51" s="552" t="str">
        <f>IF(RIGHT($A51,1)="1",IF(VLOOKUP(BD51,'1st Shift BFp'!$AW$4:$BG$32,7,FALSE)="","",VLOOKUP(BD51,'1st Shift BFp'!$AW$4:$BG$32,7,FALSE)),IF(VLOOKUP(BD51,'2nd Shift BFp'!$AW$4:$BG$32,7,FALSE)="","",VLOOKUP(BD51,'2nd Shift BFp'!$AW$4:$BG$32,7,FALSE)))</f>
        <v>SKIP</v>
      </c>
      <c r="BQ51" s="552" t="str">
        <f>IF(RIGHT($A51,1)="1",IF(VLOOKUP(BD51,'1st Shift BFp'!$AW$4:$BG$32,8,FALSE)="","",VLOOKUP(BD51,'1st Shift BFp'!$AW$4:$BG$32,8,FALSE)),IF(VLOOKUP(BD51,'2nd Shift BFp'!$AW$4:$BG$32,8,FALSE)="","",VLOOKUP(BD51,'2nd Shift BFp'!$AW$4:$BG$32,8,FALSE)))</f>
        <v>SKIP</v>
      </c>
      <c r="BR51" s="558" t="str">
        <f>IF(RIGHT($A51,1)="1",IF(VLOOKUP(BD51,'1st Shift BFp'!$A$4:$BY$32,57,FALSE)="","",VLOOKUP(BD51,'1st Shift BFp'!$A$4:$BY$32,57,FALSE)),IF(VLOOKUP(BD51,'2nd Shift BFp'!$A$4:$BY$32,57,FALSE)="","",VLOOKUP(BD51,'2nd Shift BFp'!$A$4:$BY$32,57,FALSE)))</f>
        <v/>
      </c>
      <c r="BS51" s="559" t="str">
        <f>IF(RIGHT($A51,1)="1",IF(VLOOKUP(BD51,'1st Shift BFp'!$A$4:$BY$32,59,FALSE)="","",VLOOKUP(BD51,'1st Shift BFp'!$A$4:$BY$32,59,FALSE)),IF(VLOOKUP(BD51,'2nd Shift BFp'!$A$4:$BY$32,59,FALSE)="","",VLOOKUP(BD51,'2nd Shift BFp'!$A$4:$BY$32,59,FALSE)))</f>
        <v/>
      </c>
      <c r="BT51" s="60" t="str">
        <f>IF(LEFT($A51,1)="M",VLOOKUP(BD51,MWTh!$GF$6:$IO$31,62,FALSE),VLOOKUP(BD51,TF!$GF$6:$IO$34,62,FALSE))</f>
        <v/>
      </c>
      <c r="BU51" s="462"/>
      <c r="BV51" s="415" t="str">
        <f t="shared" si="12"/>
        <v>10-L6</v>
      </c>
      <c r="BW51" s="59" t="str">
        <f t="shared" si="13"/>
        <v>TAMCE-00015</v>
      </c>
      <c r="BX51" s="59" t="str">
        <f t="shared" si="14"/>
        <v>GTS-120</v>
      </c>
      <c r="BY51" s="59" t="str">
        <f t="shared" si="15"/>
        <v>5% - 7%</v>
      </c>
      <c r="BZ51" s="151" t="e">
        <f>VLOOKUP(BV51,MWTh!$IP$6:$KY$31,12,FALSE)</f>
        <v>#N/A</v>
      </c>
      <c r="CA51" s="151" t="str">
        <f>VLOOKUP(BV51,TF!$IP$6:$KY$34,24,FALSE)</f>
        <v/>
      </c>
      <c r="CB51" s="151" t="e">
        <f>VLOOKUP(BV51,MWTh!$IP$6:$KY$31,36,FALSE)</f>
        <v>#N/A</v>
      </c>
      <c r="CC51" s="151" t="e">
        <f>VLOOKUP(BV51,MWTh!$IP$6:$KY$31,48,FALSE)</f>
        <v>#N/A</v>
      </c>
      <c r="CD51" s="151" t="str">
        <f>VLOOKUP(BV51,TF!$IP$6:$KY$34,60,FALSE)</f>
        <v/>
      </c>
      <c r="CE51" s="151"/>
      <c r="CF51" s="157"/>
      <c r="CG51" s="135">
        <f>IF(LEFT($A51,1)="M",VLOOKUP(BV51,MWTh!$IP$6:$KY$31,61,FALSE),VLOOKUP(BV51,TF!$IP$6:$KY$34,61,FALSE))</f>
        <v>0</v>
      </c>
      <c r="CH51" s="552" t="str">
        <f>IF(RIGHT($A51,1)="1",IF(VLOOKUP(BV51,'1st Shift BFp'!$BL$4:$BV$32,7,FALSE)="","",VLOOKUP(BV51,'1st Shift BFp'!$BL$4:$BV$32,7,FALSE)),IF(VLOOKUP(BV51,'2nd Shift BFp'!$BL$4:$BV$32,7,FALSE)="","",VLOOKUP(BV51,'2nd Shift BFp'!$BL$4:$BV$32,7,FALSE)))</f>
        <v/>
      </c>
      <c r="CI51" s="552" t="str">
        <f>IF(RIGHT($A51,1)="1",IF(VLOOKUP(BV51,'1st Shift BFp'!$BL$4:$BV$32,8,FALSE)="","",VLOOKUP(BV51,'1st Shift BFp'!$BL$4:$BV$32,8,FALSE)),IF(VLOOKUP(BV51,'2nd Shift BFp'!$BL$4:$BV$32,8,FALSE)="","",VLOOKUP(BV51,'2nd Shift BFp'!$BL$4:$BV$32,8,FALSE)))</f>
        <v/>
      </c>
      <c r="CJ51" s="558" t="str">
        <f>IF(RIGHT($A51,1)="1",IF(VLOOKUP(BV51,'1st Shift BFp'!$A$4:$BY$32,72,FALSE)="","",VLOOKUP(BV51,'1st Shift BFp'!$A$4:$BY$32,72,FALSE)),IF(VLOOKUP(BV51,'2nd Shift BFp'!$A$4:$BY$32,72,FALSE)="","",VLOOKUP(BV51,'2nd Shift BFp'!$A$4:$BY$32,72,FALSE)))</f>
        <v/>
      </c>
      <c r="CK51" s="559" t="str">
        <f>IF(RIGHT($A51,1)="1",IF(VLOOKUP(BV51,'1st Shift BFp'!$A$4:$BY$32,74,FALSE)="","",VLOOKUP(BV51,'1st Shift BFp'!$A$4:$BY$32,74,FALSE)),IF(VLOOKUP(BV51,'2nd Shift BFp'!$A$4:$BY$32,74,FALSE)="","",VLOOKUP(BV51,'2nd Shift BFp'!$A$4:$BY$32,74,FALSE)))</f>
        <v/>
      </c>
      <c r="CL51" s="464" t="str">
        <f>IF(LEFT($A51,1)="M",VLOOKUP(BV51,MWTh!$IP$6:$KY$31,62,FALSE),VLOOKUP(BV51,TF!$IP$6:$KY$34,62,FALSE))</f>
        <v/>
      </c>
      <c r="CM51" s="418"/>
      <c r="CO51" s="135">
        <f t="shared" si="16"/>
        <v>0</v>
      </c>
    </row>
    <row r="52" spans="1:93">
      <c r="A52" s="1174" t="str">
        <f>VLOOKUP($B52,'OP Info'!$C$4:$Q$62,15,FALSE)</f>
        <v>TF-1</v>
      </c>
      <c r="B52" s="415" t="s">
        <v>146</v>
      </c>
      <c r="C52" s="1174" t="str">
        <f>VLOOKUP($B52,'OP Info'!$C$4:$Q$62,2,FALSE)</f>
        <v>TAMLA-00072</v>
      </c>
      <c r="D52" s="1174" t="str">
        <f>VLOOKUP($B52,'OP Info'!$C$4:$Q$62,4,FALSE)</f>
        <v>GTS-120</v>
      </c>
      <c r="E52" s="1174" t="str">
        <f>CONCATENATE(VLOOKUP($B52,'OP Info'!$C$4:$Q$62,5,FALSE),"% - ",VLOOKUP($B52,'OP Info'!$C$4:$Q$62,6,FALSE),"%")</f>
        <v>5% - 7%</v>
      </c>
      <c r="F52" s="151" t="e">
        <f>VLOOKUP(B52,MWTh!$B$6:$BK$31,12,FALSE)</f>
        <v>#N/A</v>
      </c>
      <c r="G52" s="151" t="str">
        <f>VLOOKUP(B52,TF!$B$6:$BK$34,24,FALSE)</f>
        <v/>
      </c>
      <c r="H52" s="151" t="e">
        <f>VLOOKUP(B52,MWTh!$B$6:$BK$31,36,FALSE)</f>
        <v>#N/A</v>
      </c>
      <c r="I52" s="151" t="e">
        <f>VLOOKUP(B52,MWTh!$B$6:$BK$31,48,FALSE)</f>
        <v>#N/A</v>
      </c>
      <c r="J52" s="151" t="str">
        <f>VLOOKUP(B52,TF!$B$6:$BK$34,60,FALSE)</f>
        <v/>
      </c>
      <c r="K52" s="151"/>
      <c r="L52" s="149"/>
      <c r="M52" s="135">
        <f>IF(LEFT($A52,1)="M",VLOOKUP(B52,MWTh!$B$6:$BK$31,61,FALSE),VLOOKUP(B52,TF!$B$6:$BK$34,61,FALSE))</f>
        <v>0</v>
      </c>
      <c r="N52" s="552" t="str">
        <f>IF(RIGHT($A52,1)="1",IF(VLOOKUP(B52,'1st Shift BFp'!$D$4:$N$32,7,FALSE)="","",VLOOKUP(B52,'1st Shift BFp'!$D$4:$N$32,7,FALSE)),IF(VLOOKUP(B52,'2nd Shift BFp'!$D$4:$N$32,7,FALSE)="","",VLOOKUP(B52,'2nd Shift BFp'!$D$4:$N$32,7,FALSE)))</f>
        <v/>
      </c>
      <c r="O52" s="552" t="str">
        <f>IF(RIGHT($A52,1)="1",IF(VLOOKUP(B52,'1st Shift BFp'!$D$4:$N$32,8,FALSE)="","",VLOOKUP(B52,'1st Shift BFp'!$D$4:$N$32,8,FALSE)),IF(VLOOKUP(B52,'2nd Shift BFp'!$D$4:$N$32,8,FALSE)="","",VLOOKUP(B52,'2nd Shift BFp'!$D$4:$N$32,8,FALSE)))</f>
        <v/>
      </c>
      <c r="P52" s="558" t="str">
        <f>IF(RIGHT($A52,1)="1",IF(VLOOKUP(B52,'1st Shift BFp'!$A$4:$BY$32,12,FALSE)="","",VLOOKUP(B52,'1st Shift BFp'!$A$4:$BY$32,12,FALSE)),IF(VLOOKUP(B52,'2nd Shift BFp'!$A$4:$BY$32,12,FALSE)="","",VLOOKUP(B52,'2nd Shift BFp'!$A$4:$BY$32,12,FALSE)))</f>
        <v/>
      </c>
      <c r="Q52" s="559" t="str">
        <f>IF(RIGHT($A52,1)="1",IF(VLOOKUP(B52,'1st Shift BFp'!$A$4:$BY$32,14,FALSE)="","",VLOOKUP(B52,'1st Shift BFp'!$A$4:$BY$32,14,FALSE)),IF(VLOOKUP(B52,'2nd Shift BFp'!$A$4:$BY$32,14,FALSE)="","",VLOOKUP(B52,'2nd Shift BFp'!$A$4:$BY$32,14,FALSE)))</f>
        <v/>
      </c>
      <c r="R52" s="420" t="str">
        <f>IF(LEFT($A52,1)="M",VLOOKUP(B52,MWTh!$B$6:$BK$31,62,FALSE),VLOOKUP(B52,TF!$B$6:$BK$34,62,FALSE))</f>
        <v/>
      </c>
      <c r="S52" s="443"/>
      <c r="T52" s="415" t="str">
        <f t="shared" si="0"/>
        <v>20-L6</v>
      </c>
      <c r="U52" s="59" t="str">
        <f t="shared" si="1"/>
        <v>TAMLA-00072</v>
      </c>
      <c r="V52" s="59" t="str">
        <f t="shared" si="2"/>
        <v>GTS-120</v>
      </c>
      <c r="W52" s="59" t="str">
        <f t="shared" si="3"/>
        <v>5% - 7%</v>
      </c>
      <c r="X52" s="151" t="e">
        <f>VLOOKUP(T52,MWTh!$BL$6:$DU$31,12,FALSE)</f>
        <v>#N/A</v>
      </c>
      <c r="Y52" s="151" t="str">
        <f>VLOOKUP(T52,TF!$BL$6:$DU$34,24,FALSE)</f>
        <v/>
      </c>
      <c r="Z52" s="151" t="e">
        <f>VLOOKUP(T52,MWTh!$BL$6:$DU$31,36,FALSE)</f>
        <v>#N/A</v>
      </c>
      <c r="AA52" s="151" t="e">
        <f>VLOOKUP(T52,MWTh!$BL$6:$DU$31,48,FALSE)</f>
        <v>#N/A</v>
      </c>
      <c r="AB52" s="151" t="str">
        <f>VLOOKUP(T52,TF!$BL$6:$DU$34,60,FALSE)</f>
        <v/>
      </c>
      <c r="AC52" s="151"/>
      <c r="AD52" s="149"/>
      <c r="AE52" s="135">
        <f>IF(LEFT($A52,1)="M",VLOOKUP(T52,MWTh!$BL$6:$DU$31,61,FALSE),VLOOKUP(T52,TF!$BL$6:$DU$34,61,FALSE))</f>
        <v>0</v>
      </c>
      <c r="AF52" s="552" t="str">
        <f>IF(RIGHT($A52,1)="1",IF(VLOOKUP(T52,'1st Shift BFp'!$S$4:$AC$32,7,FALSE)="","",VLOOKUP(T52,'1st Shift BFp'!$S$4:$AC$32,7,FALSE)),IF(VLOOKUP(T52,'2nd Shift BFp'!$S$4:$AC$32,7,FALSE)="","",VLOOKUP(T52,'2nd Shift BFp'!$S$4:$AC$32,7,FALSE)))</f>
        <v>SKIP</v>
      </c>
      <c r="AG52" s="552" t="str">
        <f>IF(RIGHT($A52,1)="1",IF(VLOOKUP(T52,'1st Shift BFp'!$S$4:$AC$32,8,FALSE)="","",VLOOKUP(T52,'1st Shift BFp'!$S$4:$AC$32,8,FALSE)),IF(VLOOKUP(T52,'2nd Shift BFp'!$S$4:$AC$32,8,FALSE)="","",VLOOKUP(T52,'2nd Shift BFp'!$S$4:$AC$32,8,FALSE)))</f>
        <v>SKIP</v>
      </c>
      <c r="AH52" s="558" t="str">
        <f>IF(RIGHT($A52,1)="1",IF(VLOOKUP(T52,'1st Shift BFp'!$A$4:$BY$32,27,FALSE)="","",VLOOKUP(T52,'1st Shift BFp'!$A$4:$BY$32,27,FALSE)),IF(VLOOKUP(T52,'2nd Shift BFp'!$A$4:$BY$32,27,FALSE)="","",VLOOKUP(T52,'2nd Shift BFp'!$A$4:$BY$32,27,FALSE)))</f>
        <v/>
      </c>
      <c r="AI52" s="559" t="str">
        <f>IF(RIGHT($A52,1)="1",IF(VLOOKUP(T52,'1st Shift BFp'!$A$4:$BY$32,29,FALSE)="","",VLOOKUP(T52,'1st Shift BFp'!$A$4:$BY$32,29,FALSE)),IF(VLOOKUP(T52,'2nd Shift BFp'!$A$4:$BY$32,29,FALSE)="","",VLOOKUP(T52,'2nd Shift BFp'!$A$4:$BY$32,29,FALSE)))</f>
        <v/>
      </c>
      <c r="AJ52" s="420" t="str">
        <f>IF(LEFT($A52,1)="M",VLOOKUP(T52,MWTh!$BL$6:$DU$31,62,FALSE),VLOOKUP(T52,TF!$BL$6:$DU$34,62,FALSE))</f>
        <v/>
      </c>
      <c r="AK52" s="443"/>
      <c r="AL52" s="415" t="str">
        <f t="shared" si="4"/>
        <v>20-L6</v>
      </c>
      <c r="AM52" s="59" t="str">
        <f t="shared" si="5"/>
        <v>TAMLA-00072</v>
      </c>
      <c r="AN52" s="59" t="str">
        <f t="shared" si="6"/>
        <v>GTS-120</v>
      </c>
      <c r="AO52" s="59" t="str">
        <f t="shared" si="7"/>
        <v>5% - 7%</v>
      </c>
      <c r="AP52" s="151" t="e">
        <f>VLOOKUP(AL52,MWTh!$DV$6:$GE$31,12,FALSE)</f>
        <v>#N/A</v>
      </c>
      <c r="AQ52" s="151" t="str">
        <f>VLOOKUP(AL52,TF!$DV$6:$GE$34,24,FALSE)</f>
        <v/>
      </c>
      <c r="AR52" s="151" t="e">
        <f>VLOOKUP(AL52,MWTh!$DV$6:$GE$31,36,FALSE)</f>
        <v>#N/A</v>
      </c>
      <c r="AS52" s="151" t="e">
        <f>VLOOKUP(AL52,MWTh!$DV$6:$GE$31,48,FALSE)</f>
        <v>#N/A</v>
      </c>
      <c r="AT52" s="151" t="str">
        <f>VLOOKUP(AL52,TF!$DV$6:$GE$34,60,FALSE)</f>
        <v/>
      </c>
      <c r="AU52" s="151"/>
      <c r="AV52" s="157"/>
      <c r="AW52" s="135">
        <f>IF(LEFT($A52,1)="M",VLOOKUP(AL52,MWTh!$DV$6:$GE$31,61,FALSE),VLOOKUP(AL52,TF!$DV$6:$GE$34,61,FALSE))</f>
        <v>0</v>
      </c>
      <c r="AX52" s="552" t="str">
        <f>IF(RIGHT($A52,1)="1",IF(VLOOKUP(AL52,'1st Shift BFp'!$AH$4:$AR$32,7,FALSE)="","",VLOOKUP(AL52,'1st Shift BFp'!$AH$4:$AR$32,7,FALSE)),IF(VLOOKUP(AL52,'2nd Shift BFp'!$AH$4:$AR$32,7,FALSE)="","",VLOOKUP(AL52,'2nd Shift BFp'!$AH$4:$AR$32,7,FALSE)))</f>
        <v/>
      </c>
      <c r="AY52" s="552" t="str">
        <f>IF(RIGHT($A52,1)="1",IF(VLOOKUP(AL52,'1st Shift BFp'!$AH$4:$AR$32,8,FALSE)="","",VLOOKUP(AL52,'1st Shift BFp'!$AH$4:$AR$32,8,FALSE)),IF(VLOOKUP(AL52,'2nd Shift BFp'!$AH$4:$AR$32,8,FALSE)="","",VLOOKUP(AL52,'2nd Shift BFp'!$AH$4:$AR$32,8,FALSE)))</f>
        <v/>
      </c>
      <c r="AZ52" s="558" t="str">
        <f>IF(RIGHT($A52,1)="1",IF(VLOOKUP(AL52,'1st Shift BFp'!$A$4:$BY$32,42,FALSE)="","",VLOOKUP(AL52,'1st Shift BFp'!$A$4:$BY$32,42,FALSE)),IF(VLOOKUP(AL52,'2nd Shift BFp'!$A$4:$BY$32,42,FALSE)="","",VLOOKUP(AL52,'2nd Shift BFp'!$A$4:$BY$32,42,FALSE)))</f>
        <v/>
      </c>
      <c r="BA52" s="559" t="str">
        <f>IF(RIGHT($A52,1)="1",IF(VLOOKUP(AL52,'1st Shift BFp'!$A$4:$BY$32,44,FALSE)="","",VLOOKUP(AL52,'1st Shift BFp'!$A$4:$BY$32,44,FALSE)),IF(VLOOKUP(AL52,'2nd Shift BFp'!$A$4:$BY$32,44,FALSE)="","",VLOOKUP(AL52,'2nd Shift BFp'!$A$4:$BY$32,44,FALSE)))</f>
        <v/>
      </c>
      <c r="BB52" s="420" t="str">
        <f>IF(LEFT($A52,1)="M",VLOOKUP(AL52,MWTh!$DV$6:$GE$31,62,FALSE),VLOOKUP(AL52,TF!$DV$6:$GE$34,62,FALSE))</f>
        <v/>
      </c>
      <c r="BC52" s="418"/>
      <c r="BD52" s="155" t="str">
        <f t="shared" si="8"/>
        <v>20-L6</v>
      </c>
      <c r="BE52" s="59" t="str">
        <f t="shared" si="9"/>
        <v>TAMLA-00072</v>
      </c>
      <c r="BF52" s="59" t="str">
        <f t="shared" si="10"/>
        <v>GTS-120</v>
      </c>
      <c r="BG52" s="59" t="str">
        <f t="shared" si="11"/>
        <v>5% - 7%</v>
      </c>
      <c r="BH52" s="151" t="e">
        <f>VLOOKUP(BD52,MWTh!$GF$6:$IO$31,12,FALSE)</f>
        <v>#N/A</v>
      </c>
      <c r="BI52" s="151" t="str">
        <f>VLOOKUP(BD52,TF!$GF$6:$IO$34,24,FALSE)</f>
        <v/>
      </c>
      <c r="BJ52" s="151" t="e">
        <f>VLOOKUP(BD52,MWTh!$GF$6:$IO$31,36,FALSE)</f>
        <v>#N/A</v>
      </c>
      <c r="BK52" s="151" t="e">
        <f>VLOOKUP(BD52,MWTh!$GF$6:$IO$31,48,FALSE)</f>
        <v>#N/A</v>
      </c>
      <c r="BL52" s="151" t="str">
        <f>VLOOKUP(BD52,TF!$GF$6:$IO$34,60,FALSE)</f>
        <v/>
      </c>
      <c r="BM52" s="151"/>
      <c r="BN52" s="157"/>
      <c r="BO52" s="135">
        <f>IF(LEFT($A52,1)="M",VLOOKUP(BD52,MWTh!$GF$6:$IO$31,61,FALSE),VLOOKUP(BD52,TF!$GF$6:$IO$34,61,FALSE))</f>
        <v>0</v>
      </c>
      <c r="BP52" s="552" t="str">
        <f>IF(RIGHT($A52,1)="1",IF(VLOOKUP(BD52,'1st Shift BFp'!$AW$4:$BG$32,7,FALSE)="","",VLOOKUP(BD52,'1st Shift BFp'!$AW$4:$BG$32,7,FALSE)),IF(VLOOKUP(BD52,'2nd Shift BFp'!$AW$4:$BG$32,7,FALSE)="","",VLOOKUP(BD52,'2nd Shift BFp'!$AW$4:$BG$32,7,FALSE)))</f>
        <v>SKIP</v>
      </c>
      <c r="BQ52" s="552" t="str">
        <f>IF(RIGHT($A52,1)="1",IF(VLOOKUP(BD52,'1st Shift BFp'!$AW$4:$BG$32,8,FALSE)="","",VLOOKUP(BD52,'1st Shift BFp'!$AW$4:$BG$32,8,FALSE)),IF(VLOOKUP(BD52,'2nd Shift BFp'!$AW$4:$BG$32,8,FALSE)="","",VLOOKUP(BD52,'2nd Shift BFp'!$AW$4:$BG$32,8,FALSE)))</f>
        <v>SKIP</v>
      </c>
      <c r="BR52" s="558" t="str">
        <f>IF(RIGHT($A52,1)="1",IF(VLOOKUP(BD52,'1st Shift BFp'!$A$4:$BY$32,57,FALSE)="","",VLOOKUP(BD52,'1st Shift BFp'!$A$4:$BY$32,57,FALSE)),IF(VLOOKUP(BD52,'2nd Shift BFp'!$A$4:$BY$32,57,FALSE)="","",VLOOKUP(BD52,'2nd Shift BFp'!$A$4:$BY$32,57,FALSE)))</f>
        <v/>
      </c>
      <c r="BS52" s="559" t="str">
        <f>IF(RIGHT($A52,1)="1",IF(VLOOKUP(BD52,'1st Shift BFp'!$A$4:$BY$32,59,FALSE)="","",VLOOKUP(BD52,'1st Shift BFp'!$A$4:$BY$32,59,FALSE)),IF(VLOOKUP(BD52,'2nd Shift BFp'!$A$4:$BY$32,59,FALSE)="","",VLOOKUP(BD52,'2nd Shift BFp'!$A$4:$BY$32,59,FALSE)))</f>
        <v/>
      </c>
      <c r="BT52" s="60" t="str">
        <f>IF(LEFT($A52,1)="M",VLOOKUP(BD52,MWTh!$GF$6:$IO$31,62,FALSE),VLOOKUP(BD52,TF!$GF$6:$IO$34,62,FALSE))</f>
        <v/>
      </c>
      <c r="BU52" s="462"/>
      <c r="BV52" s="415" t="str">
        <f t="shared" si="12"/>
        <v>20-L6</v>
      </c>
      <c r="BW52" s="59" t="str">
        <f t="shared" si="13"/>
        <v>TAMLA-00072</v>
      </c>
      <c r="BX52" s="59" t="str">
        <f t="shared" si="14"/>
        <v>GTS-120</v>
      </c>
      <c r="BY52" s="59" t="str">
        <f t="shared" si="15"/>
        <v>5% - 7%</v>
      </c>
      <c r="BZ52" s="151" t="e">
        <f>VLOOKUP(BV52,MWTh!$IP$6:$KY$31,12,FALSE)</f>
        <v>#N/A</v>
      </c>
      <c r="CA52" s="151" t="str">
        <f>VLOOKUP(BV52,TF!$IP$6:$KY$34,24,FALSE)</f>
        <v/>
      </c>
      <c r="CB52" s="151" t="e">
        <f>VLOOKUP(BV52,MWTh!$IP$6:$KY$31,36,FALSE)</f>
        <v>#N/A</v>
      </c>
      <c r="CC52" s="151" t="e">
        <f>VLOOKUP(BV52,MWTh!$IP$6:$KY$31,48,FALSE)</f>
        <v>#N/A</v>
      </c>
      <c r="CD52" s="151" t="str">
        <f>VLOOKUP(BV52,TF!$IP$6:$KY$34,60,FALSE)</f>
        <v/>
      </c>
      <c r="CE52" s="151"/>
      <c r="CF52" s="157"/>
      <c r="CG52" s="135">
        <f>IF(LEFT($A52,1)="M",VLOOKUP(BV52,MWTh!$IP$6:$KY$31,61,FALSE),VLOOKUP(BV52,TF!$IP$6:$KY$34,61,FALSE))</f>
        <v>0</v>
      </c>
      <c r="CH52" s="552" t="str">
        <f>IF(RIGHT($A52,1)="1",IF(VLOOKUP(BV52,'1st Shift BFp'!$BL$4:$BV$32,7,FALSE)="","",VLOOKUP(BV52,'1st Shift BFp'!$BL$4:$BV$32,7,FALSE)),IF(VLOOKUP(BV52,'2nd Shift BFp'!$BL$4:$BV$32,7,FALSE)="","",VLOOKUP(BV52,'2nd Shift BFp'!$BL$4:$BV$32,7,FALSE)))</f>
        <v/>
      </c>
      <c r="CI52" s="552" t="str">
        <f>IF(RIGHT($A52,1)="1",IF(VLOOKUP(BV52,'1st Shift BFp'!$BL$4:$BV$32,8,FALSE)="","",VLOOKUP(BV52,'1st Shift BFp'!$BL$4:$BV$32,8,FALSE)),IF(VLOOKUP(BV52,'2nd Shift BFp'!$BL$4:$BV$32,8,FALSE)="","",VLOOKUP(BV52,'2nd Shift BFp'!$BL$4:$BV$32,8,FALSE)))</f>
        <v/>
      </c>
      <c r="CJ52" s="558" t="str">
        <f>IF(RIGHT($A52,1)="1",IF(VLOOKUP(BV52,'1st Shift BFp'!$A$4:$BY$32,72,FALSE)="","",VLOOKUP(BV52,'1st Shift BFp'!$A$4:$BY$32,72,FALSE)),IF(VLOOKUP(BV52,'2nd Shift BFp'!$A$4:$BY$32,72,FALSE)="","",VLOOKUP(BV52,'2nd Shift BFp'!$A$4:$BY$32,72,FALSE)))</f>
        <v/>
      </c>
      <c r="CK52" s="559" t="str">
        <f>IF(RIGHT($A52,1)="1",IF(VLOOKUP(BV52,'1st Shift BFp'!$A$4:$BY$32,74,FALSE)="","",VLOOKUP(BV52,'1st Shift BFp'!$A$4:$BY$32,74,FALSE)),IF(VLOOKUP(BV52,'2nd Shift BFp'!$A$4:$BY$32,74,FALSE)="","",VLOOKUP(BV52,'2nd Shift BFp'!$A$4:$BY$32,74,FALSE)))</f>
        <v/>
      </c>
      <c r="CL52" s="464" t="str">
        <f>IF(LEFT($A52,1)="M",VLOOKUP(BV52,MWTh!$IP$6:$KY$31,62,FALSE),VLOOKUP(BV52,TF!$IP$6:$KY$34,62,FALSE))</f>
        <v/>
      </c>
      <c r="CM52" s="418"/>
      <c r="CO52" s="135">
        <f t="shared" si="16"/>
        <v>0</v>
      </c>
    </row>
    <row r="53" spans="1:93">
      <c r="A53" s="1174" t="str">
        <f>VLOOKUP($B53,'OP Info'!$C$4:$Q$62,15,FALSE)</f>
        <v>TF-1</v>
      </c>
      <c r="B53" s="415" t="s">
        <v>148</v>
      </c>
      <c r="C53" s="1174" t="str">
        <f>VLOOKUP($B53,'OP Info'!$C$4:$Q$62,2,FALSE)</f>
        <v>TAMLA-00073</v>
      </c>
      <c r="D53" s="1174" t="str">
        <f>VLOOKUP($B53,'OP Info'!$C$4:$Q$62,4,FALSE)</f>
        <v>GTS-120</v>
      </c>
      <c r="E53" s="1174" t="str">
        <f>CONCATENATE(VLOOKUP($B53,'OP Info'!$C$4:$Q$62,5,FALSE),"% - ",VLOOKUP($B53,'OP Info'!$C$4:$Q$62,6,FALSE),"%")</f>
        <v>5% - 7%</v>
      </c>
      <c r="F53" s="151" t="e">
        <f>VLOOKUP(B53,MWTh!$B$6:$BK$31,12,FALSE)</f>
        <v>#N/A</v>
      </c>
      <c r="G53" s="151" t="str">
        <f>VLOOKUP(B53,TF!$B$6:$BK$34,24,FALSE)</f>
        <v/>
      </c>
      <c r="H53" s="151" t="e">
        <f>VLOOKUP(B53,MWTh!$B$6:$BK$31,36,FALSE)</f>
        <v>#N/A</v>
      </c>
      <c r="I53" s="151" t="e">
        <f>VLOOKUP(B53,MWTh!$B$6:$BK$31,48,FALSE)</f>
        <v>#N/A</v>
      </c>
      <c r="J53" s="151" t="str">
        <f>VLOOKUP(B53,TF!$B$6:$BK$34,60,FALSE)</f>
        <v/>
      </c>
      <c r="K53" s="151"/>
      <c r="L53" s="149"/>
      <c r="M53" s="135">
        <f>IF(LEFT($A53,1)="M",VLOOKUP(B53,MWTh!$B$6:$BK$31,61,FALSE),VLOOKUP(B53,TF!$B$6:$BK$34,61,FALSE))</f>
        <v>0</v>
      </c>
      <c r="N53" s="552" t="str">
        <f>IF(RIGHT($A53,1)="1",IF(VLOOKUP(B53,'1st Shift BFp'!$D$4:$N$32,7,FALSE)="","",VLOOKUP(B53,'1st Shift BFp'!$D$4:$N$32,7,FALSE)),IF(VLOOKUP(B53,'2nd Shift BFp'!$D$4:$N$32,7,FALSE)="","",VLOOKUP(B53,'2nd Shift BFp'!$D$4:$N$32,7,FALSE)))</f>
        <v/>
      </c>
      <c r="O53" s="552" t="str">
        <f>IF(RIGHT($A53,1)="1",IF(VLOOKUP(B53,'1st Shift BFp'!$D$4:$N$32,8,FALSE)="","",VLOOKUP(B53,'1st Shift BFp'!$D$4:$N$32,8,FALSE)),IF(VLOOKUP(B53,'2nd Shift BFp'!$D$4:$N$32,8,FALSE)="","",VLOOKUP(B53,'2nd Shift BFp'!$D$4:$N$32,8,FALSE)))</f>
        <v/>
      </c>
      <c r="P53" s="558" t="str">
        <f>IF(RIGHT($A53,1)="1",IF(VLOOKUP(B53,'1st Shift BFp'!$A$4:$BY$32,12,FALSE)="","",VLOOKUP(B53,'1st Shift BFp'!$A$4:$BY$32,12,FALSE)),IF(VLOOKUP(B53,'2nd Shift BFp'!$A$4:$BY$32,12,FALSE)="","",VLOOKUP(B53,'2nd Shift BFp'!$A$4:$BY$32,12,FALSE)))</f>
        <v/>
      </c>
      <c r="Q53" s="559" t="str">
        <f>IF(RIGHT($A53,1)="1",IF(VLOOKUP(B53,'1st Shift BFp'!$A$4:$BY$32,14,FALSE)="","",VLOOKUP(B53,'1st Shift BFp'!$A$4:$BY$32,14,FALSE)),IF(VLOOKUP(B53,'2nd Shift BFp'!$A$4:$BY$32,14,FALSE)="","",VLOOKUP(B53,'2nd Shift BFp'!$A$4:$BY$32,14,FALSE)))</f>
        <v/>
      </c>
      <c r="R53" s="420" t="str">
        <f>IF(LEFT($A53,1)="M",VLOOKUP(B53,MWTh!$B$6:$BK$31,62,FALSE),VLOOKUP(B53,TF!$B$6:$BK$34,62,FALSE))</f>
        <v/>
      </c>
      <c r="S53" s="443"/>
      <c r="T53" s="415" t="str">
        <f t="shared" si="0"/>
        <v>30-L6</v>
      </c>
      <c r="U53" s="59" t="str">
        <f t="shared" si="1"/>
        <v>TAMLA-00073</v>
      </c>
      <c r="V53" s="59" t="str">
        <f t="shared" si="2"/>
        <v>GTS-120</v>
      </c>
      <c r="W53" s="59" t="str">
        <f t="shared" si="3"/>
        <v>5% - 7%</v>
      </c>
      <c r="X53" s="151" t="e">
        <f>VLOOKUP(T53,MWTh!$BL$6:$DU$31,12,FALSE)</f>
        <v>#N/A</v>
      </c>
      <c r="Y53" s="151" t="str">
        <f>VLOOKUP(T53,TF!$BL$6:$DU$34,24,FALSE)</f>
        <v/>
      </c>
      <c r="Z53" s="151" t="e">
        <f>VLOOKUP(T53,MWTh!$BL$6:$DU$31,36,FALSE)</f>
        <v>#N/A</v>
      </c>
      <c r="AA53" s="151" t="e">
        <f>VLOOKUP(T53,MWTh!$BL$6:$DU$31,48,FALSE)</f>
        <v>#N/A</v>
      </c>
      <c r="AB53" s="151" t="str">
        <f>VLOOKUP(T53,TF!$BL$6:$DU$34,60,FALSE)</f>
        <v/>
      </c>
      <c r="AC53" s="151"/>
      <c r="AD53" s="149"/>
      <c r="AE53" s="135">
        <f>IF(LEFT($A53,1)="M",VLOOKUP(T53,MWTh!$BL$6:$DU$31,61,FALSE),VLOOKUP(T53,TF!$BL$6:$DU$34,61,FALSE))</f>
        <v>0</v>
      </c>
      <c r="AF53" s="552" t="str">
        <f>IF(RIGHT($A53,1)="1",IF(VLOOKUP(T53,'1st Shift BFp'!$S$4:$AC$32,7,FALSE)="","",VLOOKUP(T53,'1st Shift BFp'!$S$4:$AC$32,7,FALSE)),IF(VLOOKUP(T53,'2nd Shift BFp'!$S$4:$AC$32,7,FALSE)="","",VLOOKUP(T53,'2nd Shift BFp'!$S$4:$AC$32,7,FALSE)))</f>
        <v>SKIP</v>
      </c>
      <c r="AG53" s="552" t="str">
        <f>IF(RIGHT($A53,1)="1",IF(VLOOKUP(T53,'1st Shift BFp'!$S$4:$AC$32,8,FALSE)="","",VLOOKUP(T53,'1st Shift BFp'!$S$4:$AC$32,8,FALSE)),IF(VLOOKUP(T53,'2nd Shift BFp'!$S$4:$AC$32,8,FALSE)="","",VLOOKUP(T53,'2nd Shift BFp'!$S$4:$AC$32,8,FALSE)))</f>
        <v>SKIP</v>
      </c>
      <c r="AH53" s="558" t="str">
        <f>IF(RIGHT($A53,1)="1",IF(VLOOKUP(T53,'1st Shift BFp'!$A$4:$BY$32,27,FALSE)="","",VLOOKUP(T53,'1st Shift BFp'!$A$4:$BY$32,27,FALSE)),IF(VLOOKUP(T53,'2nd Shift BFp'!$A$4:$BY$32,27,FALSE)="","",VLOOKUP(T53,'2nd Shift BFp'!$A$4:$BY$32,27,FALSE)))</f>
        <v/>
      </c>
      <c r="AI53" s="559" t="str">
        <f>IF(RIGHT($A53,1)="1",IF(VLOOKUP(T53,'1st Shift BFp'!$A$4:$BY$32,29,FALSE)="","",VLOOKUP(T53,'1st Shift BFp'!$A$4:$BY$32,29,FALSE)),IF(VLOOKUP(T53,'2nd Shift BFp'!$A$4:$BY$32,29,FALSE)="","",VLOOKUP(T53,'2nd Shift BFp'!$A$4:$BY$32,29,FALSE)))</f>
        <v/>
      </c>
      <c r="AJ53" s="420" t="str">
        <f>IF(LEFT($A53,1)="M",VLOOKUP(T53,MWTh!$BL$6:$DU$31,62,FALSE),VLOOKUP(T53,TF!$BL$6:$DU$34,62,FALSE))</f>
        <v/>
      </c>
      <c r="AK53" s="443"/>
      <c r="AL53" s="415" t="str">
        <f t="shared" si="4"/>
        <v>30-L6</v>
      </c>
      <c r="AM53" s="59" t="str">
        <f t="shared" si="5"/>
        <v>TAMLA-00073</v>
      </c>
      <c r="AN53" s="59" t="str">
        <f t="shared" si="6"/>
        <v>GTS-120</v>
      </c>
      <c r="AO53" s="59" t="str">
        <f t="shared" si="7"/>
        <v>5% - 7%</v>
      </c>
      <c r="AP53" s="151" t="e">
        <f>VLOOKUP(AL53,MWTh!$DV$6:$GE$31,12,FALSE)</f>
        <v>#N/A</v>
      </c>
      <c r="AQ53" s="151" t="str">
        <f>VLOOKUP(AL53,TF!$DV$6:$GE$34,24,FALSE)</f>
        <v/>
      </c>
      <c r="AR53" s="151" t="e">
        <f>VLOOKUP(AL53,MWTh!$DV$6:$GE$31,36,FALSE)</f>
        <v>#N/A</v>
      </c>
      <c r="AS53" s="151" t="e">
        <f>VLOOKUP(AL53,MWTh!$DV$6:$GE$31,48,FALSE)</f>
        <v>#N/A</v>
      </c>
      <c r="AT53" s="151" t="str">
        <f>VLOOKUP(AL53,TF!$DV$6:$GE$34,60,FALSE)</f>
        <v/>
      </c>
      <c r="AU53" s="151"/>
      <c r="AV53" s="157"/>
      <c r="AW53" s="135">
        <f>IF(LEFT($A53,1)="M",VLOOKUP(AL53,MWTh!$DV$6:$GE$31,61,FALSE),VLOOKUP(AL53,TF!$DV$6:$GE$34,61,FALSE))</f>
        <v>0</v>
      </c>
      <c r="AX53" s="552" t="str">
        <f>IF(RIGHT($A53,1)="1",IF(VLOOKUP(AL53,'1st Shift BFp'!$AH$4:$AR$32,7,FALSE)="","",VLOOKUP(AL53,'1st Shift BFp'!$AH$4:$AR$32,7,FALSE)),IF(VLOOKUP(AL53,'2nd Shift BFp'!$AH$4:$AR$32,7,FALSE)="","",VLOOKUP(AL53,'2nd Shift BFp'!$AH$4:$AR$32,7,FALSE)))</f>
        <v/>
      </c>
      <c r="AY53" s="552" t="str">
        <f>IF(RIGHT($A53,1)="1",IF(VLOOKUP(AL53,'1st Shift BFp'!$AH$4:$AR$32,8,FALSE)="","",VLOOKUP(AL53,'1st Shift BFp'!$AH$4:$AR$32,8,FALSE)),IF(VLOOKUP(AL53,'2nd Shift BFp'!$AH$4:$AR$32,8,FALSE)="","",VLOOKUP(AL53,'2nd Shift BFp'!$AH$4:$AR$32,8,FALSE)))</f>
        <v/>
      </c>
      <c r="AZ53" s="558" t="str">
        <f>IF(RIGHT($A53,1)="1",IF(VLOOKUP(AL53,'1st Shift BFp'!$A$4:$BY$32,42,FALSE)="","",VLOOKUP(AL53,'1st Shift BFp'!$A$4:$BY$32,42,FALSE)),IF(VLOOKUP(AL53,'2nd Shift BFp'!$A$4:$BY$32,42,FALSE)="","",VLOOKUP(AL53,'2nd Shift BFp'!$A$4:$BY$32,42,FALSE)))</f>
        <v/>
      </c>
      <c r="BA53" s="559" t="str">
        <f>IF(RIGHT($A53,1)="1",IF(VLOOKUP(AL53,'1st Shift BFp'!$A$4:$BY$32,44,FALSE)="","",VLOOKUP(AL53,'1st Shift BFp'!$A$4:$BY$32,44,FALSE)),IF(VLOOKUP(AL53,'2nd Shift BFp'!$A$4:$BY$32,44,FALSE)="","",VLOOKUP(AL53,'2nd Shift BFp'!$A$4:$BY$32,44,FALSE)))</f>
        <v/>
      </c>
      <c r="BB53" s="420" t="str">
        <f>IF(LEFT($A53,1)="M",VLOOKUP(AL53,MWTh!$DV$6:$GE$31,62,FALSE),VLOOKUP(AL53,TF!$DV$6:$GE$34,62,FALSE))</f>
        <v/>
      </c>
      <c r="BC53" s="418"/>
      <c r="BD53" s="155" t="str">
        <f t="shared" si="8"/>
        <v>30-L6</v>
      </c>
      <c r="BE53" s="59" t="str">
        <f t="shared" si="9"/>
        <v>TAMLA-00073</v>
      </c>
      <c r="BF53" s="59" t="str">
        <f t="shared" si="10"/>
        <v>GTS-120</v>
      </c>
      <c r="BG53" s="59" t="str">
        <f t="shared" si="11"/>
        <v>5% - 7%</v>
      </c>
      <c r="BH53" s="151" t="e">
        <f>VLOOKUP(BD53,MWTh!$GF$6:$IO$31,12,FALSE)</f>
        <v>#N/A</v>
      </c>
      <c r="BI53" s="151" t="str">
        <f>VLOOKUP(BD53,TF!$GF$6:$IO$34,24,FALSE)</f>
        <v/>
      </c>
      <c r="BJ53" s="151" t="e">
        <f>VLOOKUP(BD53,MWTh!$GF$6:$IO$31,36,FALSE)</f>
        <v>#N/A</v>
      </c>
      <c r="BK53" s="151" t="e">
        <f>VLOOKUP(BD53,MWTh!$GF$6:$IO$31,48,FALSE)</f>
        <v>#N/A</v>
      </c>
      <c r="BL53" s="151" t="str">
        <f>VLOOKUP(BD53,TF!$GF$6:$IO$34,60,FALSE)</f>
        <v/>
      </c>
      <c r="BM53" s="151"/>
      <c r="BN53" s="157"/>
      <c r="BO53" s="135">
        <f>IF(LEFT($A53,1)="M",VLOOKUP(BD53,MWTh!$GF$6:$IO$31,61,FALSE),VLOOKUP(BD53,TF!$GF$6:$IO$34,61,FALSE))</f>
        <v>0</v>
      </c>
      <c r="BP53" s="552" t="str">
        <f>IF(RIGHT($A53,1)="1",IF(VLOOKUP(BD53,'1st Shift BFp'!$AW$4:$BG$32,7,FALSE)="","",VLOOKUP(BD53,'1st Shift BFp'!$AW$4:$BG$32,7,FALSE)),IF(VLOOKUP(BD53,'2nd Shift BFp'!$AW$4:$BG$32,7,FALSE)="","",VLOOKUP(BD53,'2nd Shift BFp'!$AW$4:$BG$32,7,FALSE)))</f>
        <v>SKIP</v>
      </c>
      <c r="BQ53" s="552" t="str">
        <f>IF(RIGHT($A53,1)="1",IF(VLOOKUP(BD53,'1st Shift BFp'!$AW$4:$BG$32,8,FALSE)="","",VLOOKUP(BD53,'1st Shift BFp'!$AW$4:$BG$32,8,FALSE)),IF(VLOOKUP(BD53,'2nd Shift BFp'!$AW$4:$BG$32,8,FALSE)="","",VLOOKUP(BD53,'2nd Shift BFp'!$AW$4:$BG$32,8,FALSE)))</f>
        <v>SKIP</v>
      </c>
      <c r="BR53" s="558" t="str">
        <f>IF(RIGHT($A53,1)="1",IF(VLOOKUP(BD53,'1st Shift BFp'!$A$4:$BY$32,57,FALSE)="","",VLOOKUP(BD53,'1st Shift BFp'!$A$4:$BY$32,57,FALSE)),IF(VLOOKUP(BD53,'2nd Shift BFp'!$A$4:$BY$32,57,FALSE)="","",VLOOKUP(BD53,'2nd Shift BFp'!$A$4:$BY$32,57,FALSE)))</f>
        <v/>
      </c>
      <c r="BS53" s="559" t="str">
        <f>IF(RIGHT($A53,1)="1",IF(VLOOKUP(BD53,'1st Shift BFp'!$A$4:$BY$32,59,FALSE)="","",VLOOKUP(BD53,'1st Shift BFp'!$A$4:$BY$32,59,FALSE)),IF(VLOOKUP(BD53,'2nd Shift BFp'!$A$4:$BY$32,59,FALSE)="","",VLOOKUP(BD53,'2nd Shift BFp'!$A$4:$BY$32,59,FALSE)))</f>
        <v/>
      </c>
      <c r="BT53" s="60" t="str">
        <f>IF(LEFT($A53,1)="M",VLOOKUP(BD53,MWTh!$GF$6:$IO$31,62,FALSE),VLOOKUP(BD53,TF!$GF$6:$IO$34,62,FALSE))</f>
        <v/>
      </c>
      <c r="BU53" s="462"/>
      <c r="BV53" s="415" t="str">
        <f t="shared" si="12"/>
        <v>30-L6</v>
      </c>
      <c r="BW53" s="59" t="str">
        <f t="shared" si="13"/>
        <v>TAMLA-00073</v>
      </c>
      <c r="BX53" s="59" t="str">
        <f t="shared" si="14"/>
        <v>GTS-120</v>
      </c>
      <c r="BY53" s="59" t="str">
        <f t="shared" si="15"/>
        <v>5% - 7%</v>
      </c>
      <c r="BZ53" s="151" t="e">
        <f>VLOOKUP(BV53,MWTh!$IP$6:$KY$31,12,FALSE)</f>
        <v>#N/A</v>
      </c>
      <c r="CA53" s="151" t="str">
        <f>VLOOKUP(BV53,TF!$IP$6:$KY$34,24,FALSE)</f>
        <v/>
      </c>
      <c r="CB53" s="151" t="e">
        <f>VLOOKUP(BV53,MWTh!$IP$6:$KY$31,36,FALSE)</f>
        <v>#N/A</v>
      </c>
      <c r="CC53" s="151" t="e">
        <f>VLOOKUP(BV53,MWTh!$IP$6:$KY$31,48,FALSE)</f>
        <v>#N/A</v>
      </c>
      <c r="CD53" s="151" t="str">
        <f>VLOOKUP(BV53,TF!$IP$6:$KY$34,60,FALSE)</f>
        <v/>
      </c>
      <c r="CE53" s="151"/>
      <c r="CF53" s="157"/>
      <c r="CG53" s="135">
        <f>IF(LEFT($A53,1)="M",VLOOKUP(BV53,MWTh!$IP$6:$KY$31,61,FALSE),VLOOKUP(BV53,TF!$IP$6:$KY$34,61,FALSE))</f>
        <v>0</v>
      </c>
      <c r="CH53" s="552" t="str">
        <f>IF(RIGHT($A53,1)="1",IF(VLOOKUP(BV53,'1st Shift BFp'!$BL$4:$BV$32,7,FALSE)="","",VLOOKUP(BV53,'1st Shift BFp'!$BL$4:$BV$32,7,FALSE)),IF(VLOOKUP(BV53,'2nd Shift BFp'!$BL$4:$BV$32,7,FALSE)="","",VLOOKUP(BV53,'2nd Shift BFp'!$BL$4:$BV$32,7,FALSE)))</f>
        <v/>
      </c>
      <c r="CI53" s="552" t="str">
        <f>IF(RIGHT($A53,1)="1",IF(VLOOKUP(BV53,'1st Shift BFp'!$BL$4:$BV$32,8,FALSE)="","",VLOOKUP(BV53,'1st Shift BFp'!$BL$4:$BV$32,8,FALSE)),IF(VLOOKUP(BV53,'2nd Shift BFp'!$BL$4:$BV$32,8,FALSE)="","",VLOOKUP(BV53,'2nd Shift BFp'!$BL$4:$BV$32,8,FALSE)))</f>
        <v/>
      </c>
      <c r="CJ53" s="558" t="str">
        <f>IF(RIGHT($A53,1)="1",IF(VLOOKUP(BV53,'1st Shift BFp'!$A$4:$BY$32,72,FALSE)="","",VLOOKUP(BV53,'1st Shift BFp'!$A$4:$BY$32,72,FALSE)),IF(VLOOKUP(BV53,'2nd Shift BFp'!$A$4:$BY$32,72,FALSE)="","",VLOOKUP(BV53,'2nd Shift BFp'!$A$4:$BY$32,72,FALSE)))</f>
        <v/>
      </c>
      <c r="CK53" s="559" t="str">
        <f>IF(RIGHT($A53,1)="1",IF(VLOOKUP(BV53,'1st Shift BFp'!$A$4:$BY$32,74,FALSE)="","",VLOOKUP(BV53,'1st Shift BFp'!$A$4:$BY$32,74,FALSE)),IF(VLOOKUP(BV53,'2nd Shift BFp'!$A$4:$BY$32,74,FALSE)="","",VLOOKUP(BV53,'2nd Shift BFp'!$A$4:$BY$32,74,FALSE)))</f>
        <v/>
      </c>
      <c r="CL53" s="464" t="str">
        <f>IF(LEFT($A53,1)="M",VLOOKUP(BV53,MWTh!$IP$6:$KY$31,62,FALSE),VLOOKUP(BV53,TF!$IP$6:$KY$34,62,FALSE))</f>
        <v/>
      </c>
      <c r="CM53" s="418"/>
      <c r="CO53" s="135">
        <f t="shared" si="16"/>
        <v>0</v>
      </c>
    </row>
    <row r="54" spans="1:93">
      <c r="A54" s="1174" t="str">
        <f>VLOOKUP($B54,'OP Info'!$C$4:$Q$62,15,FALSE)</f>
        <v>TF-1</v>
      </c>
      <c r="B54" s="415" t="s">
        <v>150</v>
      </c>
      <c r="C54" s="1174" t="str">
        <f>VLOOKUP($B54,'OP Info'!$C$4:$Q$62,2,FALSE)</f>
        <v>TAMIH-00027 / TAMIH-00028</v>
      </c>
      <c r="D54" s="1174" t="str">
        <f>VLOOKUP($B54,'OP Info'!$C$4:$Q$62,4,FALSE)</f>
        <v>AQ-YB</v>
      </c>
      <c r="E54" s="1174" t="str">
        <f>CONCATENATE(VLOOKUP($B54,'OP Info'!$C$4:$Q$62,5,FALSE),"% - ",VLOOKUP($B54,'OP Info'!$C$4:$Q$62,6,FALSE),"%")</f>
        <v>5% - 7%</v>
      </c>
      <c r="F54" s="151" t="e">
        <f>VLOOKUP(B54,MWTh!$B$6:$BK$31,12,FALSE)</f>
        <v>#N/A</v>
      </c>
      <c r="G54" s="151" t="str">
        <f>VLOOKUP(B54,TF!$B$6:$BK$34,24,FALSE)</f>
        <v/>
      </c>
      <c r="H54" s="151" t="e">
        <f>VLOOKUP(B54,MWTh!$B$6:$BK$31,36,FALSE)</f>
        <v>#N/A</v>
      </c>
      <c r="I54" s="151" t="e">
        <f>VLOOKUP(B54,MWTh!$B$6:$BK$31,48,FALSE)</f>
        <v>#N/A</v>
      </c>
      <c r="J54" s="151" t="str">
        <f>VLOOKUP(B54,TF!$B$6:$BK$34,60,FALSE)</f>
        <v/>
      </c>
      <c r="K54" s="151"/>
      <c r="L54" s="149"/>
      <c r="M54" s="135">
        <f>IF(LEFT($A54,1)="M",VLOOKUP(B54,MWTh!$B$6:$BK$31,61,FALSE),VLOOKUP(B54,TF!$B$6:$BK$34,61,FALSE))</f>
        <v>0</v>
      </c>
      <c r="N54" s="552" t="str">
        <f>IF(RIGHT($A54,1)="1",IF(VLOOKUP(B54,'1st Shift BFp'!$D$4:$N$32,7,FALSE)="","",VLOOKUP(B54,'1st Shift BFp'!$D$4:$N$32,7,FALSE)),IF(VLOOKUP(B54,'2nd Shift BFp'!$D$4:$N$32,7,FALSE)="","",VLOOKUP(B54,'2nd Shift BFp'!$D$4:$N$32,7,FALSE)))</f>
        <v/>
      </c>
      <c r="O54" s="552" t="str">
        <f>IF(RIGHT($A54,1)="1",IF(VLOOKUP(B54,'1st Shift BFp'!$D$4:$N$32,8,FALSE)="","",VLOOKUP(B54,'1st Shift BFp'!$D$4:$N$32,8,FALSE)),IF(VLOOKUP(B54,'2nd Shift BFp'!$D$4:$N$32,8,FALSE)="","",VLOOKUP(B54,'2nd Shift BFp'!$D$4:$N$32,8,FALSE)))</f>
        <v/>
      </c>
      <c r="P54" s="558" t="str">
        <f>IF(RIGHT($A54,1)="1",IF(VLOOKUP(B54,'1st Shift BFp'!$A$4:$BY$32,12,FALSE)="","",VLOOKUP(B54,'1st Shift BFp'!$A$4:$BY$32,12,FALSE)),IF(VLOOKUP(B54,'2nd Shift BFp'!$A$4:$BY$32,12,FALSE)="","",VLOOKUP(B54,'2nd Shift BFp'!$A$4:$BY$32,12,FALSE)))</f>
        <v/>
      </c>
      <c r="Q54" s="559" t="str">
        <f>IF(RIGHT($A54,1)="1",IF(VLOOKUP(B54,'1st Shift BFp'!$A$4:$BY$32,14,FALSE)="","",VLOOKUP(B54,'1st Shift BFp'!$A$4:$BY$32,14,FALSE)),IF(VLOOKUP(B54,'2nd Shift BFp'!$A$4:$BY$32,14,FALSE)="","",VLOOKUP(B54,'2nd Shift BFp'!$A$4:$BY$32,14,FALSE)))</f>
        <v/>
      </c>
      <c r="R54" s="420" t="str">
        <f>IF(LEFT($A54,1)="M",VLOOKUP(B54,MWTh!$B$6:$BK$31,62,FALSE),VLOOKUP(B54,TF!$B$6:$BK$34,62,FALSE))</f>
        <v/>
      </c>
      <c r="S54" s="443"/>
      <c r="T54" s="415" t="str">
        <f t="shared" si="0"/>
        <v>50 A/B-L6</v>
      </c>
      <c r="U54" s="59" t="str">
        <f t="shared" si="1"/>
        <v>TAMIH-00027 / TAMIH-00028</v>
      </c>
      <c r="V54" s="59" t="str">
        <f t="shared" si="2"/>
        <v>AQ-YB</v>
      </c>
      <c r="W54" s="59" t="str">
        <f t="shared" si="3"/>
        <v>5% - 7%</v>
      </c>
      <c r="X54" s="151" t="e">
        <f>VLOOKUP(T54,MWTh!$BL$6:$DU$31,12,FALSE)</f>
        <v>#N/A</v>
      </c>
      <c r="Y54" s="151" t="str">
        <f>VLOOKUP(T54,TF!$BL$6:$DU$34,24,FALSE)</f>
        <v/>
      </c>
      <c r="Z54" s="151" t="e">
        <f>VLOOKUP(T54,MWTh!$BL$6:$DU$31,36,FALSE)</f>
        <v>#N/A</v>
      </c>
      <c r="AA54" s="151" t="e">
        <f>VLOOKUP(T54,MWTh!$BL$6:$DU$31,48,FALSE)</f>
        <v>#N/A</v>
      </c>
      <c r="AB54" s="151" t="str">
        <f>VLOOKUP(T54,TF!$BL$6:$DU$34,60,FALSE)</f>
        <v/>
      </c>
      <c r="AC54" s="151"/>
      <c r="AD54" s="149"/>
      <c r="AE54" s="135">
        <f>IF(LEFT($A54,1)="M",VLOOKUP(T54,MWTh!$BL$6:$DU$31,61,FALSE),VLOOKUP(T54,TF!$BL$6:$DU$34,61,FALSE))</f>
        <v>0</v>
      </c>
      <c r="AF54" s="552" t="str">
        <f>IF(RIGHT($A54,1)="1",IF(VLOOKUP(T54,'1st Shift BFp'!$S$4:$AC$32,7,FALSE)="","",VLOOKUP(T54,'1st Shift BFp'!$S$4:$AC$32,7,FALSE)),IF(VLOOKUP(T54,'2nd Shift BFp'!$S$4:$AC$32,7,FALSE)="","",VLOOKUP(T54,'2nd Shift BFp'!$S$4:$AC$32,7,FALSE)))</f>
        <v>SKIP</v>
      </c>
      <c r="AG54" s="552" t="str">
        <f>IF(RIGHT($A54,1)="1",IF(VLOOKUP(T54,'1st Shift BFp'!$S$4:$AC$32,8,FALSE)="","",VLOOKUP(T54,'1st Shift BFp'!$S$4:$AC$32,8,FALSE)),IF(VLOOKUP(T54,'2nd Shift BFp'!$S$4:$AC$32,8,FALSE)="","",VLOOKUP(T54,'2nd Shift BFp'!$S$4:$AC$32,8,FALSE)))</f>
        <v>SKIP</v>
      </c>
      <c r="AH54" s="558" t="str">
        <f>IF(RIGHT($A54,1)="1",IF(VLOOKUP(T54,'1st Shift BFp'!$A$4:$BY$32,27,FALSE)="","",VLOOKUP(T54,'1st Shift BFp'!$A$4:$BY$32,27,FALSE)),IF(VLOOKUP(T54,'2nd Shift BFp'!$A$4:$BY$32,27,FALSE)="","",VLOOKUP(T54,'2nd Shift BFp'!$A$4:$BY$32,27,FALSE)))</f>
        <v/>
      </c>
      <c r="AI54" s="559" t="str">
        <f>IF(RIGHT($A54,1)="1",IF(VLOOKUP(T54,'1st Shift BFp'!$A$4:$BY$32,29,FALSE)="","",VLOOKUP(T54,'1st Shift BFp'!$A$4:$BY$32,29,FALSE)),IF(VLOOKUP(T54,'2nd Shift BFp'!$A$4:$BY$32,29,FALSE)="","",VLOOKUP(T54,'2nd Shift BFp'!$A$4:$BY$32,29,FALSE)))</f>
        <v/>
      </c>
      <c r="AJ54" s="420" t="str">
        <f>IF(LEFT($A54,1)="M",VLOOKUP(T54,MWTh!$BL$6:$DU$31,62,FALSE),VLOOKUP(T54,TF!$BL$6:$DU$34,62,FALSE))</f>
        <v/>
      </c>
      <c r="AK54" s="443"/>
      <c r="AL54" s="415" t="str">
        <f t="shared" si="4"/>
        <v>50 A/B-L6</v>
      </c>
      <c r="AM54" s="59" t="str">
        <f t="shared" si="5"/>
        <v>TAMIH-00027 / TAMIH-00028</v>
      </c>
      <c r="AN54" s="59" t="str">
        <f t="shared" si="6"/>
        <v>AQ-YB</v>
      </c>
      <c r="AO54" s="59" t="str">
        <f t="shared" si="7"/>
        <v>5% - 7%</v>
      </c>
      <c r="AP54" s="151" t="e">
        <f>VLOOKUP(AL54,MWTh!$DV$6:$GE$31,12,FALSE)</f>
        <v>#N/A</v>
      </c>
      <c r="AQ54" s="151" t="str">
        <f>VLOOKUP(AL54,TF!$DV$6:$GE$34,24,FALSE)</f>
        <v/>
      </c>
      <c r="AR54" s="151" t="e">
        <f>VLOOKUP(AL54,MWTh!$DV$6:$GE$31,36,FALSE)</f>
        <v>#N/A</v>
      </c>
      <c r="AS54" s="151" t="e">
        <f>VLOOKUP(AL54,MWTh!$DV$6:$GE$31,48,FALSE)</f>
        <v>#N/A</v>
      </c>
      <c r="AT54" s="151" t="str">
        <f>VLOOKUP(AL54,TF!$DV$6:$GE$34,60,FALSE)</f>
        <v/>
      </c>
      <c r="AU54" s="151"/>
      <c r="AV54" s="157"/>
      <c r="AW54" s="135">
        <f>IF(LEFT($A54,1)="M",VLOOKUP(AL54,MWTh!$DV$6:$GE$31,61,FALSE),VLOOKUP(AL54,TF!$DV$6:$GE$34,61,FALSE))</f>
        <v>0</v>
      </c>
      <c r="AX54" s="552" t="str">
        <f>IF(RIGHT($A54,1)="1",IF(VLOOKUP(AL54,'1st Shift BFp'!$AH$4:$AR$32,7,FALSE)="","",VLOOKUP(AL54,'1st Shift BFp'!$AH$4:$AR$32,7,FALSE)),IF(VLOOKUP(AL54,'2nd Shift BFp'!$AH$4:$AR$32,7,FALSE)="","",VLOOKUP(AL54,'2nd Shift BFp'!$AH$4:$AR$32,7,FALSE)))</f>
        <v/>
      </c>
      <c r="AY54" s="552" t="str">
        <f>IF(RIGHT($A54,1)="1",IF(VLOOKUP(AL54,'1st Shift BFp'!$AH$4:$AR$32,8,FALSE)="","",VLOOKUP(AL54,'1st Shift BFp'!$AH$4:$AR$32,8,FALSE)),IF(VLOOKUP(AL54,'2nd Shift BFp'!$AH$4:$AR$32,8,FALSE)="","",VLOOKUP(AL54,'2nd Shift BFp'!$AH$4:$AR$32,8,FALSE)))</f>
        <v/>
      </c>
      <c r="AZ54" s="558" t="str">
        <f>IF(RIGHT($A54,1)="1",IF(VLOOKUP(AL54,'1st Shift BFp'!$A$4:$BY$32,42,FALSE)="","",VLOOKUP(AL54,'1st Shift BFp'!$A$4:$BY$32,42,FALSE)),IF(VLOOKUP(AL54,'2nd Shift BFp'!$A$4:$BY$32,42,FALSE)="","",VLOOKUP(AL54,'2nd Shift BFp'!$A$4:$BY$32,42,FALSE)))</f>
        <v/>
      </c>
      <c r="BA54" s="559" t="str">
        <f>IF(RIGHT($A54,1)="1",IF(VLOOKUP(AL54,'1st Shift BFp'!$A$4:$BY$32,44,FALSE)="","",VLOOKUP(AL54,'1st Shift BFp'!$A$4:$BY$32,44,FALSE)),IF(VLOOKUP(AL54,'2nd Shift BFp'!$A$4:$BY$32,44,FALSE)="","",VLOOKUP(AL54,'2nd Shift BFp'!$A$4:$BY$32,44,FALSE)))</f>
        <v/>
      </c>
      <c r="BB54" s="420" t="str">
        <f>IF(LEFT($A54,1)="M",VLOOKUP(AL54,MWTh!$DV$6:$GE$31,62,FALSE),VLOOKUP(AL54,TF!$DV$6:$GE$34,62,FALSE))</f>
        <v/>
      </c>
      <c r="BC54" s="418"/>
      <c r="BD54" s="155" t="str">
        <f t="shared" si="8"/>
        <v>50 A/B-L6</v>
      </c>
      <c r="BE54" s="59" t="str">
        <f t="shared" si="9"/>
        <v>TAMIH-00027 / TAMIH-00028</v>
      </c>
      <c r="BF54" s="59" t="str">
        <f t="shared" si="10"/>
        <v>AQ-YB</v>
      </c>
      <c r="BG54" s="59" t="str">
        <f t="shared" si="11"/>
        <v>5% - 7%</v>
      </c>
      <c r="BH54" s="151" t="e">
        <f>VLOOKUP(BD54,MWTh!$GF$6:$IO$31,12,FALSE)</f>
        <v>#N/A</v>
      </c>
      <c r="BI54" s="151" t="str">
        <f>VLOOKUP(BD54,TF!$GF$6:$IO$34,24,FALSE)</f>
        <v/>
      </c>
      <c r="BJ54" s="151" t="e">
        <f>VLOOKUP(BD54,MWTh!$GF$6:$IO$31,36,FALSE)</f>
        <v>#N/A</v>
      </c>
      <c r="BK54" s="151" t="e">
        <f>VLOOKUP(BD54,MWTh!$GF$6:$IO$31,48,FALSE)</f>
        <v>#N/A</v>
      </c>
      <c r="BL54" s="151" t="str">
        <f>VLOOKUP(BD54,TF!$GF$6:$IO$34,60,FALSE)</f>
        <v/>
      </c>
      <c r="BM54" s="151"/>
      <c r="BN54" s="157"/>
      <c r="BO54" s="135">
        <f>IF(LEFT($A54,1)="M",VLOOKUP(BD54,MWTh!$GF$6:$IO$31,61,FALSE),VLOOKUP(BD54,TF!$GF$6:$IO$34,61,FALSE))</f>
        <v>0</v>
      </c>
      <c r="BP54" s="552" t="str">
        <f>IF(RIGHT($A54,1)="1",IF(VLOOKUP(BD54,'1st Shift BFp'!$AW$4:$BG$32,7,FALSE)="","",VLOOKUP(BD54,'1st Shift BFp'!$AW$4:$BG$32,7,FALSE)),IF(VLOOKUP(BD54,'2nd Shift BFp'!$AW$4:$BG$32,7,FALSE)="","",VLOOKUP(BD54,'2nd Shift BFp'!$AW$4:$BG$32,7,FALSE)))</f>
        <v>SKIP</v>
      </c>
      <c r="BQ54" s="552" t="str">
        <f>IF(RIGHT($A54,1)="1",IF(VLOOKUP(BD54,'1st Shift BFp'!$AW$4:$BG$32,8,FALSE)="","",VLOOKUP(BD54,'1st Shift BFp'!$AW$4:$BG$32,8,FALSE)),IF(VLOOKUP(BD54,'2nd Shift BFp'!$AW$4:$BG$32,8,FALSE)="","",VLOOKUP(BD54,'2nd Shift BFp'!$AW$4:$BG$32,8,FALSE)))</f>
        <v>SKIP</v>
      </c>
      <c r="BR54" s="558" t="str">
        <f>IF(RIGHT($A54,1)="1",IF(VLOOKUP(BD54,'1st Shift BFp'!$A$4:$BY$32,57,FALSE)="","",VLOOKUP(BD54,'1st Shift BFp'!$A$4:$BY$32,57,FALSE)),IF(VLOOKUP(BD54,'2nd Shift BFp'!$A$4:$BY$32,57,FALSE)="","",VLOOKUP(BD54,'2nd Shift BFp'!$A$4:$BY$32,57,FALSE)))</f>
        <v/>
      </c>
      <c r="BS54" s="559" t="str">
        <f>IF(RIGHT($A54,1)="1",IF(VLOOKUP(BD54,'1st Shift BFp'!$A$4:$BY$32,59,FALSE)="","",VLOOKUP(BD54,'1st Shift BFp'!$A$4:$BY$32,59,FALSE)),IF(VLOOKUP(BD54,'2nd Shift BFp'!$A$4:$BY$32,59,FALSE)="","",VLOOKUP(BD54,'2nd Shift BFp'!$A$4:$BY$32,59,FALSE)))</f>
        <v/>
      </c>
      <c r="BT54" s="60" t="str">
        <f>IF(LEFT($A54,1)="M",VLOOKUP(BD54,MWTh!$GF$6:$IO$31,62,FALSE),VLOOKUP(BD54,TF!$GF$6:$IO$34,62,FALSE))</f>
        <v/>
      </c>
      <c r="BU54" s="462"/>
      <c r="BV54" s="415" t="str">
        <f t="shared" si="12"/>
        <v>50 A/B-L6</v>
      </c>
      <c r="BW54" s="59" t="str">
        <f t="shared" si="13"/>
        <v>TAMIH-00027 / TAMIH-00028</v>
      </c>
      <c r="BX54" s="59" t="str">
        <f t="shared" si="14"/>
        <v>AQ-YB</v>
      </c>
      <c r="BY54" s="59" t="str">
        <f t="shared" si="15"/>
        <v>5% - 7%</v>
      </c>
      <c r="BZ54" s="151" t="e">
        <f>VLOOKUP(BV54,MWTh!$IP$6:$KY$31,12,FALSE)</f>
        <v>#N/A</v>
      </c>
      <c r="CA54" s="151" t="str">
        <f>VLOOKUP(BV54,TF!$IP$6:$KY$34,24,FALSE)</f>
        <v/>
      </c>
      <c r="CB54" s="151" t="e">
        <f>VLOOKUP(BV54,MWTh!$IP$6:$KY$31,36,FALSE)</f>
        <v>#N/A</v>
      </c>
      <c r="CC54" s="151" t="e">
        <f>VLOOKUP(BV54,MWTh!$IP$6:$KY$31,48,FALSE)</f>
        <v>#N/A</v>
      </c>
      <c r="CD54" s="151" t="str">
        <f>VLOOKUP(BV54,TF!$IP$6:$KY$34,60,FALSE)</f>
        <v/>
      </c>
      <c r="CE54" s="151"/>
      <c r="CF54" s="157"/>
      <c r="CG54" s="135">
        <f>IF(LEFT($A54,1)="M",VLOOKUP(BV54,MWTh!$IP$6:$KY$31,61,FALSE),VLOOKUP(BV54,TF!$IP$6:$KY$34,61,FALSE))</f>
        <v>0</v>
      </c>
      <c r="CH54" s="552" t="str">
        <f>IF(RIGHT($A54,1)="1",IF(VLOOKUP(BV54,'1st Shift BFp'!$BL$4:$BV$32,7,FALSE)="","",VLOOKUP(BV54,'1st Shift BFp'!$BL$4:$BV$32,7,FALSE)),IF(VLOOKUP(BV54,'2nd Shift BFp'!$BL$4:$BV$32,7,FALSE)="","",VLOOKUP(BV54,'2nd Shift BFp'!$BL$4:$BV$32,7,FALSE)))</f>
        <v/>
      </c>
      <c r="CI54" s="552" t="str">
        <f>IF(RIGHT($A54,1)="1",IF(VLOOKUP(BV54,'1st Shift BFp'!$BL$4:$BV$32,8,FALSE)="","",VLOOKUP(BV54,'1st Shift BFp'!$BL$4:$BV$32,8,FALSE)),IF(VLOOKUP(BV54,'2nd Shift BFp'!$BL$4:$BV$32,8,FALSE)="","",VLOOKUP(BV54,'2nd Shift BFp'!$BL$4:$BV$32,8,FALSE)))</f>
        <v/>
      </c>
      <c r="CJ54" s="558" t="str">
        <f>IF(RIGHT($A54,1)="1",IF(VLOOKUP(BV54,'1st Shift BFp'!$A$4:$BY$32,72,FALSE)="","",VLOOKUP(BV54,'1st Shift BFp'!$A$4:$BY$32,72,FALSE)),IF(VLOOKUP(BV54,'2nd Shift BFp'!$A$4:$BY$32,72,FALSE)="","",VLOOKUP(BV54,'2nd Shift BFp'!$A$4:$BY$32,72,FALSE)))</f>
        <v/>
      </c>
      <c r="CK54" s="559" t="str">
        <f>IF(RIGHT($A54,1)="1",IF(VLOOKUP(BV54,'1st Shift BFp'!$A$4:$BY$32,74,FALSE)="","",VLOOKUP(BV54,'1st Shift BFp'!$A$4:$BY$32,74,FALSE)),IF(VLOOKUP(BV54,'2nd Shift BFp'!$A$4:$BY$32,74,FALSE)="","",VLOOKUP(BV54,'2nd Shift BFp'!$A$4:$BY$32,74,FALSE)))</f>
        <v/>
      </c>
      <c r="CL54" s="464" t="str">
        <f>IF(LEFT($A54,1)="M",VLOOKUP(BV54,MWTh!$IP$6:$KY$31,62,FALSE),VLOOKUP(BV54,TF!$IP$6:$KY$34,62,FALSE))</f>
        <v/>
      </c>
      <c r="CM54" s="418"/>
      <c r="CO54" s="135">
        <f t="shared" si="16"/>
        <v>0</v>
      </c>
    </row>
    <row r="55" spans="1:93">
      <c r="A55" s="1174" t="str">
        <f>VLOOKUP($B55,'OP Info'!$C$4:$Q$62,15,FALSE)</f>
        <v>TF-1</v>
      </c>
      <c r="B55" s="415" t="s">
        <v>152</v>
      </c>
      <c r="C55" s="1174" t="str">
        <f>VLOOKUP($B55,'OP Info'!$C$4:$Q$62,2,FALSE)</f>
        <v>TAMLA-00074</v>
      </c>
      <c r="D55" s="1174" t="str">
        <f>VLOOKUP($B55,'OP Info'!$C$4:$Q$62,4,FALSE)</f>
        <v>GTS-120</v>
      </c>
      <c r="E55" s="1174" t="str">
        <f>CONCATENATE(VLOOKUP($B55,'OP Info'!$C$4:$Q$62,5,FALSE),"% - ",VLOOKUP($B55,'OP Info'!$C$4:$Q$62,6,FALSE),"%")</f>
        <v>5% - 7%</v>
      </c>
      <c r="F55" s="151" t="e">
        <f>VLOOKUP(B55,MWTh!$B$6:$BK$31,12,FALSE)</f>
        <v>#N/A</v>
      </c>
      <c r="G55" s="151" t="str">
        <f>VLOOKUP(B55,TF!$B$6:$BK$34,24,FALSE)</f>
        <v/>
      </c>
      <c r="H55" s="151" t="e">
        <f>VLOOKUP(B55,MWTh!$B$6:$BK$31,36,FALSE)</f>
        <v>#N/A</v>
      </c>
      <c r="I55" s="151" t="e">
        <f>VLOOKUP(B55,MWTh!$B$6:$BK$31,48,FALSE)</f>
        <v>#N/A</v>
      </c>
      <c r="J55" s="151" t="str">
        <f>VLOOKUP(B55,TF!$B$6:$BK$34,60,FALSE)</f>
        <v/>
      </c>
      <c r="K55" s="151"/>
      <c r="L55" s="149"/>
      <c r="M55" s="135">
        <f>IF(LEFT($A55,1)="M",VLOOKUP(B55,MWTh!$B$6:$BK$31,61,FALSE),VLOOKUP(B55,TF!$B$6:$BK$34,61,FALSE))</f>
        <v>0</v>
      </c>
      <c r="N55" s="552" t="str">
        <f>IF(RIGHT($A55,1)="1",IF(VLOOKUP(B55,'1st Shift BFp'!$D$4:$N$32,7,FALSE)="","",VLOOKUP(B55,'1st Shift BFp'!$D$4:$N$32,7,FALSE)),IF(VLOOKUP(B55,'2nd Shift BFp'!$D$4:$N$32,7,FALSE)="","",VLOOKUP(B55,'2nd Shift BFp'!$D$4:$N$32,7,FALSE)))</f>
        <v/>
      </c>
      <c r="O55" s="552" t="str">
        <f>IF(RIGHT($A55,1)="1",IF(VLOOKUP(B55,'1st Shift BFp'!$D$4:$N$32,8,FALSE)="","",VLOOKUP(B55,'1st Shift BFp'!$D$4:$N$32,8,FALSE)),IF(VLOOKUP(B55,'2nd Shift BFp'!$D$4:$N$32,8,FALSE)="","",VLOOKUP(B55,'2nd Shift BFp'!$D$4:$N$32,8,FALSE)))</f>
        <v/>
      </c>
      <c r="P55" s="558" t="str">
        <f>IF(RIGHT($A55,1)="1",IF(VLOOKUP(B55,'1st Shift BFp'!$A$4:$BY$32,12,FALSE)="","",VLOOKUP(B55,'1st Shift BFp'!$A$4:$BY$32,12,FALSE)),IF(VLOOKUP(B55,'2nd Shift BFp'!$A$4:$BY$32,12,FALSE)="","",VLOOKUP(B55,'2nd Shift BFp'!$A$4:$BY$32,12,FALSE)))</f>
        <v/>
      </c>
      <c r="Q55" s="559" t="str">
        <f>IF(RIGHT($A55,1)="1",IF(VLOOKUP(B55,'1st Shift BFp'!$A$4:$BY$32,14,FALSE)="","",VLOOKUP(B55,'1st Shift BFp'!$A$4:$BY$32,14,FALSE)),IF(VLOOKUP(B55,'2nd Shift BFp'!$A$4:$BY$32,14,FALSE)="","",VLOOKUP(B55,'2nd Shift BFp'!$A$4:$BY$32,14,FALSE)))</f>
        <v/>
      </c>
      <c r="R55" s="420" t="str">
        <f>IF(LEFT($A55,1)="M",VLOOKUP(B55,MWTh!$B$6:$BK$31,62,FALSE),VLOOKUP(B55,TF!$B$6:$BK$34,62,FALSE))</f>
        <v/>
      </c>
      <c r="S55" s="443"/>
      <c r="T55" s="415" t="str">
        <f t="shared" si="0"/>
        <v>70-L6</v>
      </c>
      <c r="U55" s="59" t="str">
        <f t="shared" si="1"/>
        <v>TAMLA-00074</v>
      </c>
      <c r="V55" s="59" t="str">
        <f t="shared" si="2"/>
        <v>GTS-120</v>
      </c>
      <c r="W55" s="59" t="str">
        <f t="shared" si="3"/>
        <v>5% - 7%</v>
      </c>
      <c r="X55" s="151" t="e">
        <f>VLOOKUP(T55,MWTh!$BL$6:$DU$31,12,FALSE)</f>
        <v>#N/A</v>
      </c>
      <c r="Y55" s="151" t="str">
        <f>VLOOKUP(T55,TF!$BL$6:$DU$34,24,FALSE)</f>
        <v/>
      </c>
      <c r="Z55" s="151" t="e">
        <f>VLOOKUP(T55,MWTh!$BL$6:$DU$31,36,FALSE)</f>
        <v>#N/A</v>
      </c>
      <c r="AA55" s="151" t="e">
        <f>VLOOKUP(T55,MWTh!$BL$6:$DU$31,48,FALSE)</f>
        <v>#N/A</v>
      </c>
      <c r="AB55" s="151" t="str">
        <f>VLOOKUP(T55,TF!$BL$6:$DU$34,60,FALSE)</f>
        <v/>
      </c>
      <c r="AC55" s="151"/>
      <c r="AD55" s="149"/>
      <c r="AE55" s="135">
        <f>IF(LEFT($A55,1)="M",VLOOKUP(T55,MWTh!$BL$6:$DU$31,61,FALSE),VLOOKUP(T55,TF!$BL$6:$DU$34,61,FALSE))</f>
        <v>0</v>
      </c>
      <c r="AF55" s="552" t="str">
        <f>IF(RIGHT($A55,1)="1",IF(VLOOKUP(T55,'1st Shift BFp'!$S$4:$AC$32,7,FALSE)="","",VLOOKUP(T55,'1st Shift BFp'!$S$4:$AC$32,7,FALSE)),IF(VLOOKUP(T55,'2nd Shift BFp'!$S$4:$AC$32,7,FALSE)="","",VLOOKUP(T55,'2nd Shift BFp'!$S$4:$AC$32,7,FALSE)))</f>
        <v>SKIP</v>
      </c>
      <c r="AG55" s="552" t="str">
        <f>IF(RIGHT($A55,1)="1",IF(VLOOKUP(T55,'1st Shift BFp'!$S$4:$AC$32,8,FALSE)="","",VLOOKUP(T55,'1st Shift BFp'!$S$4:$AC$32,8,FALSE)),IF(VLOOKUP(T55,'2nd Shift BFp'!$S$4:$AC$32,8,FALSE)="","",VLOOKUP(T55,'2nd Shift BFp'!$S$4:$AC$32,8,FALSE)))</f>
        <v>SKIP</v>
      </c>
      <c r="AH55" s="558" t="str">
        <f>IF(RIGHT($A55,1)="1",IF(VLOOKUP(T55,'1st Shift BFp'!$A$4:$BY$32,27,FALSE)="","",VLOOKUP(T55,'1st Shift BFp'!$A$4:$BY$32,27,FALSE)),IF(VLOOKUP(T55,'2nd Shift BFp'!$A$4:$BY$32,27,FALSE)="","",VLOOKUP(T55,'2nd Shift BFp'!$A$4:$BY$32,27,FALSE)))</f>
        <v/>
      </c>
      <c r="AI55" s="559" t="str">
        <f>IF(RIGHT($A55,1)="1",IF(VLOOKUP(T55,'1st Shift BFp'!$A$4:$BY$32,29,FALSE)="","",VLOOKUP(T55,'1st Shift BFp'!$A$4:$BY$32,29,FALSE)),IF(VLOOKUP(T55,'2nd Shift BFp'!$A$4:$BY$32,29,FALSE)="","",VLOOKUP(T55,'2nd Shift BFp'!$A$4:$BY$32,29,FALSE)))</f>
        <v/>
      </c>
      <c r="AJ55" s="420" t="str">
        <f>IF(LEFT($A55,1)="M",VLOOKUP(T55,MWTh!$BL$6:$DU$31,62,FALSE),VLOOKUP(T55,TF!$BL$6:$DU$34,62,FALSE))</f>
        <v/>
      </c>
      <c r="AK55" s="443"/>
      <c r="AL55" s="415" t="str">
        <f t="shared" si="4"/>
        <v>70-L6</v>
      </c>
      <c r="AM55" s="59" t="str">
        <f t="shared" si="5"/>
        <v>TAMLA-00074</v>
      </c>
      <c r="AN55" s="59" t="str">
        <f t="shared" si="6"/>
        <v>GTS-120</v>
      </c>
      <c r="AO55" s="59" t="str">
        <f t="shared" si="7"/>
        <v>5% - 7%</v>
      </c>
      <c r="AP55" s="151" t="e">
        <f>VLOOKUP(AL55,MWTh!$DV$6:$GE$31,12,FALSE)</f>
        <v>#N/A</v>
      </c>
      <c r="AQ55" s="151" t="str">
        <f>VLOOKUP(AL55,TF!$DV$6:$GE$34,24,FALSE)</f>
        <v/>
      </c>
      <c r="AR55" s="151" t="e">
        <f>VLOOKUP(AL55,MWTh!$DV$6:$GE$31,36,FALSE)</f>
        <v>#N/A</v>
      </c>
      <c r="AS55" s="151" t="e">
        <f>VLOOKUP(AL55,MWTh!$DV$6:$GE$31,48,FALSE)</f>
        <v>#N/A</v>
      </c>
      <c r="AT55" s="151" t="str">
        <f>VLOOKUP(AL55,TF!$DV$6:$GE$34,60,FALSE)</f>
        <v/>
      </c>
      <c r="AU55" s="151"/>
      <c r="AV55" s="157"/>
      <c r="AW55" s="135">
        <f>IF(LEFT($A55,1)="M",VLOOKUP(AL55,MWTh!$DV$6:$GE$31,61,FALSE),VLOOKUP(AL55,TF!$DV$6:$GE$34,61,FALSE))</f>
        <v>0</v>
      </c>
      <c r="AX55" s="552" t="str">
        <f>IF(RIGHT($A55,1)="1",IF(VLOOKUP(AL55,'1st Shift BFp'!$AH$4:$AR$32,7,FALSE)="","",VLOOKUP(AL55,'1st Shift BFp'!$AH$4:$AR$32,7,FALSE)),IF(VLOOKUP(AL55,'2nd Shift BFp'!$AH$4:$AR$32,7,FALSE)="","",VLOOKUP(AL55,'2nd Shift BFp'!$AH$4:$AR$32,7,FALSE)))</f>
        <v/>
      </c>
      <c r="AY55" s="552" t="str">
        <f>IF(RIGHT($A55,1)="1",IF(VLOOKUP(AL55,'1st Shift BFp'!$AH$4:$AR$32,8,FALSE)="","",VLOOKUP(AL55,'1st Shift BFp'!$AH$4:$AR$32,8,FALSE)),IF(VLOOKUP(AL55,'2nd Shift BFp'!$AH$4:$AR$32,8,FALSE)="","",VLOOKUP(AL55,'2nd Shift BFp'!$AH$4:$AR$32,8,FALSE)))</f>
        <v/>
      </c>
      <c r="AZ55" s="558" t="str">
        <f>IF(RIGHT($A55,1)="1",IF(VLOOKUP(AL55,'1st Shift BFp'!$A$4:$BY$32,42,FALSE)="","",VLOOKUP(AL55,'1st Shift BFp'!$A$4:$BY$32,42,FALSE)),IF(VLOOKUP(AL55,'2nd Shift BFp'!$A$4:$BY$32,42,FALSE)="","",VLOOKUP(AL55,'2nd Shift BFp'!$A$4:$BY$32,42,FALSE)))</f>
        <v/>
      </c>
      <c r="BA55" s="559" t="str">
        <f>IF(RIGHT($A55,1)="1",IF(VLOOKUP(AL55,'1st Shift BFp'!$A$4:$BY$32,44,FALSE)="","",VLOOKUP(AL55,'1st Shift BFp'!$A$4:$BY$32,44,FALSE)),IF(VLOOKUP(AL55,'2nd Shift BFp'!$A$4:$BY$32,44,FALSE)="","",VLOOKUP(AL55,'2nd Shift BFp'!$A$4:$BY$32,44,FALSE)))</f>
        <v/>
      </c>
      <c r="BB55" s="420" t="str">
        <f>IF(LEFT($A55,1)="M",VLOOKUP(AL55,MWTh!$DV$6:$GE$31,62,FALSE),VLOOKUP(AL55,TF!$DV$6:$GE$34,62,FALSE))</f>
        <v/>
      </c>
      <c r="BC55" s="418"/>
      <c r="BD55" s="155" t="str">
        <f t="shared" si="8"/>
        <v>70-L6</v>
      </c>
      <c r="BE55" s="59" t="str">
        <f t="shared" si="9"/>
        <v>TAMLA-00074</v>
      </c>
      <c r="BF55" s="59" t="str">
        <f t="shared" si="10"/>
        <v>GTS-120</v>
      </c>
      <c r="BG55" s="59" t="str">
        <f t="shared" si="11"/>
        <v>5% - 7%</v>
      </c>
      <c r="BH55" s="151" t="e">
        <f>VLOOKUP(BD55,MWTh!$GF$6:$IO$31,12,FALSE)</f>
        <v>#N/A</v>
      </c>
      <c r="BI55" s="151" t="str">
        <f>VLOOKUP(BD55,TF!$GF$6:$IO$34,24,FALSE)</f>
        <v/>
      </c>
      <c r="BJ55" s="151" t="e">
        <f>VLOOKUP(BD55,MWTh!$GF$6:$IO$31,36,FALSE)</f>
        <v>#N/A</v>
      </c>
      <c r="BK55" s="151" t="e">
        <f>VLOOKUP(BD55,MWTh!$GF$6:$IO$31,48,FALSE)</f>
        <v>#N/A</v>
      </c>
      <c r="BL55" s="151" t="str">
        <f>VLOOKUP(BD55,TF!$GF$6:$IO$34,60,FALSE)</f>
        <v/>
      </c>
      <c r="BM55" s="151"/>
      <c r="BN55" s="157"/>
      <c r="BO55" s="135">
        <f>IF(LEFT($A55,1)="M",VLOOKUP(BD55,MWTh!$GF$6:$IO$31,61,FALSE),VLOOKUP(BD55,TF!$GF$6:$IO$34,61,FALSE))</f>
        <v>0</v>
      </c>
      <c r="BP55" s="552" t="str">
        <f>IF(RIGHT($A55,1)="1",IF(VLOOKUP(BD55,'1st Shift BFp'!$AW$4:$BG$32,7,FALSE)="","",VLOOKUP(BD55,'1st Shift BFp'!$AW$4:$BG$32,7,FALSE)),IF(VLOOKUP(BD55,'2nd Shift BFp'!$AW$4:$BG$32,7,FALSE)="","",VLOOKUP(BD55,'2nd Shift BFp'!$AW$4:$BG$32,7,FALSE)))</f>
        <v>SKIP</v>
      </c>
      <c r="BQ55" s="552" t="str">
        <f>IF(RIGHT($A55,1)="1",IF(VLOOKUP(BD55,'1st Shift BFp'!$AW$4:$BG$32,8,FALSE)="","",VLOOKUP(BD55,'1st Shift BFp'!$AW$4:$BG$32,8,FALSE)),IF(VLOOKUP(BD55,'2nd Shift BFp'!$AW$4:$BG$32,8,FALSE)="","",VLOOKUP(BD55,'2nd Shift BFp'!$AW$4:$BG$32,8,FALSE)))</f>
        <v>SKIP</v>
      </c>
      <c r="BR55" s="558" t="str">
        <f>IF(RIGHT($A55,1)="1",IF(VLOOKUP(BD55,'1st Shift BFp'!$A$4:$BY$32,57,FALSE)="","",VLOOKUP(BD55,'1st Shift BFp'!$A$4:$BY$32,57,FALSE)),IF(VLOOKUP(BD55,'2nd Shift BFp'!$A$4:$BY$32,57,FALSE)="","",VLOOKUP(BD55,'2nd Shift BFp'!$A$4:$BY$32,57,FALSE)))</f>
        <v/>
      </c>
      <c r="BS55" s="559" t="str">
        <f>IF(RIGHT($A55,1)="1",IF(VLOOKUP(BD55,'1st Shift BFp'!$A$4:$BY$32,59,FALSE)="","",VLOOKUP(BD55,'1st Shift BFp'!$A$4:$BY$32,59,FALSE)),IF(VLOOKUP(BD55,'2nd Shift BFp'!$A$4:$BY$32,59,FALSE)="","",VLOOKUP(BD55,'2nd Shift BFp'!$A$4:$BY$32,59,FALSE)))</f>
        <v/>
      </c>
      <c r="BT55" s="60" t="str">
        <f>IF(LEFT($A55,1)="M",VLOOKUP(BD55,MWTh!$GF$6:$IO$31,62,FALSE),VLOOKUP(BD55,TF!$GF$6:$IO$34,62,FALSE))</f>
        <v/>
      </c>
      <c r="BU55" s="462"/>
      <c r="BV55" s="415" t="str">
        <f t="shared" si="12"/>
        <v>70-L6</v>
      </c>
      <c r="BW55" s="59" t="str">
        <f t="shared" si="13"/>
        <v>TAMLA-00074</v>
      </c>
      <c r="BX55" s="59" t="str">
        <f t="shared" si="14"/>
        <v>GTS-120</v>
      </c>
      <c r="BY55" s="59" t="str">
        <f t="shared" si="15"/>
        <v>5% - 7%</v>
      </c>
      <c r="BZ55" s="151" t="e">
        <f>VLOOKUP(BV55,MWTh!$IP$6:$KY$31,12,FALSE)</f>
        <v>#N/A</v>
      </c>
      <c r="CA55" s="151" t="str">
        <f>VLOOKUP(BV55,TF!$IP$6:$KY$34,24,FALSE)</f>
        <v/>
      </c>
      <c r="CB55" s="151" t="e">
        <f>VLOOKUP(BV55,MWTh!$IP$6:$KY$31,36,FALSE)</f>
        <v>#N/A</v>
      </c>
      <c r="CC55" s="151" t="e">
        <f>VLOOKUP(BV55,MWTh!$IP$6:$KY$31,48,FALSE)</f>
        <v>#N/A</v>
      </c>
      <c r="CD55" s="151" t="str">
        <f>VLOOKUP(BV55,TF!$IP$6:$KY$34,60,FALSE)</f>
        <v/>
      </c>
      <c r="CE55" s="151"/>
      <c r="CF55" s="157"/>
      <c r="CG55" s="135">
        <f>IF(LEFT($A55,1)="M",VLOOKUP(BV55,MWTh!$IP$6:$KY$31,61,FALSE),VLOOKUP(BV55,TF!$IP$6:$KY$34,61,FALSE))</f>
        <v>0</v>
      </c>
      <c r="CH55" s="552" t="str">
        <f>IF(RIGHT($A55,1)="1",IF(VLOOKUP(BV55,'1st Shift BFp'!$BL$4:$BV$32,7,FALSE)="","",VLOOKUP(BV55,'1st Shift BFp'!$BL$4:$BV$32,7,FALSE)),IF(VLOOKUP(BV55,'2nd Shift BFp'!$BL$4:$BV$32,7,FALSE)="","",VLOOKUP(BV55,'2nd Shift BFp'!$BL$4:$BV$32,7,FALSE)))</f>
        <v/>
      </c>
      <c r="CI55" s="552" t="str">
        <f>IF(RIGHT($A55,1)="1",IF(VLOOKUP(BV55,'1st Shift BFp'!$BL$4:$BV$32,8,FALSE)="","",VLOOKUP(BV55,'1st Shift BFp'!$BL$4:$BV$32,8,FALSE)),IF(VLOOKUP(BV55,'2nd Shift BFp'!$BL$4:$BV$32,8,FALSE)="","",VLOOKUP(BV55,'2nd Shift BFp'!$BL$4:$BV$32,8,FALSE)))</f>
        <v/>
      </c>
      <c r="CJ55" s="558" t="str">
        <f>IF(RIGHT($A55,1)="1",IF(VLOOKUP(BV55,'1st Shift BFp'!$A$4:$BY$32,72,FALSE)="","",VLOOKUP(BV55,'1st Shift BFp'!$A$4:$BY$32,72,FALSE)),IF(VLOOKUP(BV55,'2nd Shift BFp'!$A$4:$BY$32,72,FALSE)="","",VLOOKUP(BV55,'2nd Shift BFp'!$A$4:$BY$32,72,FALSE)))</f>
        <v/>
      </c>
      <c r="CK55" s="559" t="str">
        <f>IF(RIGHT($A55,1)="1",IF(VLOOKUP(BV55,'1st Shift BFp'!$A$4:$BY$32,74,FALSE)="","",VLOOKUP(BV55,'1st Shift BFp'!$A$4:$BY$32,74,FALSE)),IF(VLOOKUP(BV55,'2nd Shift BFp'!$A$4:$BY$32,74,FALSE)="","",VLOOKUP(BV55,'2nd Shift BFp'!$A$4:$BY$32,74,FALSE)))</f>
        <v/>
      </c>
      <c r="CL55" s="464" t="str">
        <f>IF(LEFT($A55,1)="M",VLOOKUP(BV55,MWTh!$IP$6:$KY$31,62,FALSE),VLOOKUP(BV55,TF!$IP$6:$KY$34,62,FALSE))</f>
        <v/>
      </c>
      <c r="CM55" s="418"/>
      <c r="CO55" s="135">
        <f t="shared" si="16"/>
        <v>0</v>
      </c>
    </row>
    <row r="56" spans="1:93">
      <c r="A56" s="1174" t="str">
        <f>VLOOKUP($B56,'OP Info'!$C$4:$Q$62,15,FALSE)</f>
        <v>TF-1</v>
      </c>
      <c r="B56" s="415" t="s">
        <v>154</v>
      </c>
      <c r="C56" s="1174" t="str">
        <f>VLOOKUP($B56,'OP Info'!$C$4:$Q$62,2,FALSE)</f>
        <v>TAMLA-00075</v>
      </c>
      <c r="D56" s="1174" t="str">
        <f>VLOOKUP($B56,'OP Info'!$C$4:$Q$62,4,FALSE)</f>
        <v>GTS-120</v>
      </c>
      <c r="E56" s="1174" t="str">
        <f>CONCATENATE(VLOOKUP($B56,'OP Info'!$C$4:$Q$62,5,FALSE),"% - ",VLOOKUP($B56,'OP Info'!$C$4:$Q$62,6,FALSE),"%")</f>
        <v>5% - 7%</v>
      </c>
      <c r="F56" s="151" t="e">
        <f>VLOOKUP(B56,MWTh!$B$6:$BK$31,12,FALSE)</f>
        <v>#N/A</v>
      </c>
      <c r="G56" s="151" t="str">
        <f>VLOOKUP(B56,TF!$B$6:$BK$34,24,FALSE)</f>
        <v/>
      </c>
      <c r="H56" s="151" t="e">
        <f>VLOOKUP(B56,MWTh!$B$6:$BK$31,36,FALSE)</f>
        <v>#N/A</v>
      </c>
      <c r="I56" s="151" t="e">
        <f>VLOOKUP(B56,MWTh!$B$6:$BK$31,48,FALSE)</f>
        <v>#N/A</v>
      </c>
      <c r="J56" s="151" t="str">
        <f>VLOOKUP(B56,TF!$B$6:$BK$34,60,FALSE)</f>
        <v/>
      </c>
      <c r="K56" s="151"/>
      <c r="L56" s="149"/>
      <c r="M56" s="135">
        <f>IF(LEFT($A56,1)="M",VLOOKUP(B56,MWTh!$B$6:$BK$31,61,FALSE),VLOOKUP(B56,TF!$B$6:$BK$34,61,FALSE))</f>
        <v>0</v>
      </c>
      <c r="N56" s="552" t="str">
        <f>IF(RIGHT($A56,1)="1",IF(VLOOKUP(B56,'1st Shift BFp'!$D$4:$N$32,7,FALSE)="","",VLOOKUP(B56,'1st Shift BFp'!$D$4:$N$32,7,FALSE)),IF(VLOOKUP(B56,'2nd Shift BFp'!$D$4:$N$32,7,FALSE)="","",VLOOKUP(B56,'2nd Shift BFp'!$D$4:$N$32,7,FALSE)))</f>
        <v/>
      </c>
      <c r="O56" s="552" t="str">
        <f>IF(RIGHT($A56,1)="1",IF(VLOOKUP(B56,'1st Shift BFp'!$D$4:$N$32,8,FALSE)="","",VLOOKUP(B56,'1st Shift BFp'!$D$4:$N$32,8,FALSE)),IF(VLOOKUP(B56,'2nd Shift BFp'!$D$4:$N$32,8,FALSE)="","",VLOOKUP(B56,'2nd Shift BFp'!$D$4:$N$32,8,FALSE)))</f>
        <v/>
      </c>
      <c r="P56" s="558" t="str">
        <f>IF(RIGHT($A56,1)="1",IF(VLOOKUP(B56,'1st Shift BFp'!$A$4:$BY$32,12,FALSE)="","",VLOOKUP(B56,'1st Shift BFp'!$A$4:$BY$32,12,FALSE)),IF(VLOOKUP(B56,'2nd Shift BFp'!$A$4:$BY$32,12,FALSE)="","",VLOOKUP(B56,'2nd Shift BFp'!$A$4:$BY$32,12,FALSE)))</f>
        <v/>
      </c>
      <c r="Q56" s="559" t="str">
        <f>IF(RIGHT($A56,1)="1",IF(VLOOKUP(B56,'1st Shift BFp'!$A$4:$BY$32,14,FALSE)="","",VLOOKUP(B56,'1st Shift BFp'!$A$4:$BY$32,14,FALSE)),IF(VLOOKUP(B56,'2nd Shift BFp'!$A$4:$BY$32,14,FALSE)="","",VLOOKUP(B56,'2nd Shift BFp'!$A$4:$BY$32,14,FALSE)))</f>
        <v/>
      </c>
      <c r="R56" s="420" t="str">
        <f>IF(LEFT($A56,1)="M",VLOOKUP(B56,MWTh!$B$6:$BK$31,62,FALSE),VLOOKUP(B56,TF!$B$6:$BK$34,62,FALSE))</f>
        <v/>
      </c>
      <c r="S56" s="443"/>
      <c r="T56" s="415" t="str">
        <f t="shared" si="0"/>
        <v>80-L6</v>
      </c>
      <c r="U56" s="59" t="str">
        <f t="shared" si="1"/>
        <v>TAMLA-00075</v>
      </c>
      <c r="V56" s="59" t="str">
        <f t="shared" si="2"/>
        <v>GTS-120</v>
      </c>
      <c r="W56" s="59" t="str">
        <f t="shared" si="3"/>
        <v>5% - 7%</v>
      </c>
      <c r="X56" s="151" t="e">
        <f>VLOOKUP(T56,MWTh!$BL$6:$DU$31,12,FALSE)</f>
        <v>#N/A</v>
      </c>
      <c r="Y56" s="151" t="str">
        <f>VLOOKUP(T56,TF!$BL$6:$DU$34,24,FALSE)</f>
        <v/>
      </c>
      <c r="Z56" s="151" t="e">
        <f>VLOOKUP(T56,MWTh!$BL$6:$DU$31,36,FALSE)</f>
        <v>#N/A</v>
      </c>
      <c r="AA56" s="151" t="e">
        <f>VLOOKUP(T56,MWTh!$BL$6:$DU$31,48,FALSE)</f>
        <v>#N/A</v>
      </c>
      <c r="AB56" s="151" t="str">
        <f>VLOOKUP(T56,TF!$BL$6:$DU$34,60,FALSE)</f>
        <v/>
      </c>
      <c r="AC56" s="151"/>
      <c r="AD56" s="149"/>
      <c r="AE56" s="135">
        <f>IF(LEFT($A56,1)="M",VLOOKUP(T56,MWTh!$BL$6:$DU$31,61,FALSE),VLOOKUP(T56,TF!$BL$6:$DU$34,61,FALSE))</f>
        <v>0</v>
      </c>
      <c r="AF56" s="552" t="str">
        <f>IF(RIGHT($A56,1)="1",IF(VLOOKUP(T56,'1st Shift BFp'!$S$4:$AC$32,7,FALSE)="","",VLOOKUP(T56,'1st Shift BFp'!$S$4:$AC$32,7,FALSE)),IF(VLOOKUP(T56,'2nd Shift BFp'!$S$4:$AC$32,7,FALSE)="","",VLOOKUP(T56,'2nd Shift BFp'!$S$4:$AC$32,7,FALSE)))</f>
        <v>SKIP</v>
      </c>
      <c r="AG56" s="552" t="str">
        <f>IF(RIGHT($A56,1)="1",IF(VLOOKUP(T56,'1st Shift BFp'!$S$4:$AC$32,8,FALSE)="","",VLOOKUP(T56,'1st Shift BFp'!$S$4:$AC$32,8,FALSE)),IF(VLOOKUP(T56,'2nd Shift BFp'!$S$4:$AC$32,8,FALSE)="","",VLOOKUP(T56,'2nd Shift BFp'!$S$4:$AC$32,8,FALSE)))</f>
        <v>SKIP</v>
      </c>
      <c r="AH56" s="558" t="str">
        <f>IF(RIGHT($A56,1)="1",IF(VLOOKUP(T56,'1st Shift BFp'!$A$4:$BY$32,27,FALSE)="","",VLOOKUP(T56,'1st Shift BFp'!$A$4:$BY$32,27,FALSE)),IF(VLOOKUP(T56,'2nd Shift BFp'!$A$4:$BY$32,27,FALSE)="","",VLOOKUP(T56,'2nd Shift BFp'!$A$4:$BY$32,27,FALSE)))</f>
        <v/>
      </c>
      <c r="AI56" s="559" t="str">
        <f>IF(RIGHT($A56,1)="1",IF(VLOOKUP(T56,'1st Shift BFp'!$A$4:$BY$32,29,FALSE)="","",VLOOKUP(T56,'1st Shift BFp'!$A$4:$BY$32,29,FALSE)),IF(VLOOKUP(T56,'2nd Shift BFp'!$A$4:$BY$32,29,FALSE)="","",VLOOKUP(T56,'2nd Shift BFp'!$A$4:$BY$32,29,FALSE)))</f>
        <v/>
      </c>
      <c r="AJ56" s="420" t="str">
        <f>IF(LEFT($A56,1)="M",VLOOKUP(T56,MWTh!$BL$6:$DU$31,62,FALSE),VLOOKUP(T56,TF!$BL$6:$DU$34,62,FALSE))</f>
        <v/>
      </c>
      <c r="AK56" s="443"/>
      <c r="AL56" s="415" t="str">
        <f t="shared" si="4"/>
        <v>80-L6</v>
      </c>
      <c r="AM56" s="59" t="str">
        <f t="shared" si="5"/>
        <v>TAMLA-00075</v>
      </c>
      <c r="AN56" s="59" t="str">
        <f t="shared" si="6"/>
        <v>GTS-120</v>
      </c>
      <c r="AO56" s="59" t="str">
        <f t="shared" si="7"/>
        <v>5% - 7%</v>
      </c>
      <c r="AP56" s="151" t="e">
        <f>VLOOKUP(AL56,MWTh!$DV$6:$GE$31,12,FALSE)</f>
        <v>#N/A</v>
      </c>
      <c r="AQ56" s="151" t="str">
        <f>VLOOKUP(AL56,TF!$DV$6:$GE$34,24,FALSE)</f>
        <v/>
      </c>
      <c r="AR56" s="151" t="e">
        <f>VLOOKUP(AL56,MWTh!$DV$6:$GE$31,36,FALSE)</f>
        <v>#N/A</v>
      </c>
      <c r="AS56" s="151" t="e">
        <f>VLOOKUP(AL56,MWTh!$DV$6:$GE$31,48,FALSE)</f>
        <v>#N/A</v>
      </c>
      <c r="AT56" s="151" t="str">
        <f>VLOOKUP(AL56,TF!$DV$6:$GE$34,60,FALSE)</f>
        <v/>
      </c>
      <c r="AU56" s="151"/>
      <c r="AV56" s="157"/>
      <c r="AW56" s="135">
        <f>IF(LEFT($A56,1)="M",VLOOKUP(AL56,MWTh!$DV$6:$GE$31,61,FALSE),VLOOKUP(AL56,TF!$DV$6:$GE$34,61,FALSE))</f>
        <v>0</v>
      </c>
      <c r="AX56" s="552" t="str">
        <f>IF(RIGHT($A56,1)="1",IF(VLOOKUP(AL56,'1st Shift BFp'!$AH$4:$AR$32,7,FALSE)="","",VLOOKUP(AL56,'1st Shift BFp'!$AH$4:$AR$32,7,FALSE)),IF(VLOOKUP(AL56,'2nd Shift BFp'!$AH$4:$AR$32,7,FALSE)="","",VLOOKUP(AL56,'2nd Shift BFp'!$AH$4:$AR$32,7,FALSE)))</f>
        <v/>
      </c>
      <c r="AY56" s="552" t="str">
        <f>IF(RIGHT($A56,1)="1",IF(VLOOKUP(AL56,'1st Shift BFp'!$AH$4:$AR$32,8,FALSE)="","",VLOOKUP(AL56,'1st Shift BFp'!$AH$4:$AR$32,8,FALSE)),IF(VLOOKUP(AL56,'2nd Shift BFp'!$AH$4:$AR$32,8,FALSE)="","",VLOOKUP(AL56,'2nd Shift BFp'!$AH$4:$AR$32,8,FALSE)))</f>
        <v/>
      </c>
      <c r="AZ56" s="558" t="str">
        <f>IF(RIGHT($A56,1)="1",IF(VLOOKUP(AL56,'1st Shift BFp'!$A$4:$BY$32,42,FALSE)="","",VLOOKUP(AL56,'1st Shift BFp'!$A$4:$BY$32,42,FALSE)),IF(VLOOKUP(AL56,'2nd Shift BFp'!$A$4:$BY$32,42,FALSE)="","",VLOOKUP(AL56,'2nd Shift BFp'!$A$4:$BY$32,42,FALSE)))</f>
        <v/>
      </c>
      <c r="BA56" s="559" t="str">
        <f>IF(RIGHT($A56,1)="1",IF(VLOOKUP(AL56,'1st Shift BFp'!$A$4:$BY$32,44,FALSE)="","",VLOOKUP(AL56,'1st Shift BFp'!$A$4:$BY$32,44,FALSE)),IF(VLOOKUP(AL56,'2nd Shift BFp'!$A$4:$BY$32,44,FALSE)="","",VLOOKUP(AL56,'2nd Shift BFp'!$A$4:$BY$32,44,FALSE)))</f>
        <v/>
      </c>
      <c r="BB56" s="420" t="str">
        <f>IF(LEFT($A56,1)="M",VLOOKUP(AL56,MWTh!$DV$6:$GE$31,62,FALSE),VLOOKUP(AL56,TF!$DV$6:$GE$34,62,FALSE))</f>
        <v/>
      </c>
      <c r="BC56" s="418"/>
      <c r="BD56" s="155" t="str">
        <f t="shared" si="8"/>
        <v>80-L6</v>
      </c>
      <c r="BE56" s="59" t="str">
        <f t="shared" si="9"/>
        <v>TAMLA-00075</v>
      </c>
      <c r="BF56" s="59" t="str">
        <f t="shared" si="10"/>
        <v>GTS-120</v>
      </c>
      <c r="BG56" s="59" t="str">
        <f t="shared" si="11"/>
        <v>5% - 7%</v>
      </c>
      <c r="BH56" s="151" t="e">
        <f>VLOOKUP(BD56,MWTh!$GF$6:$IO$31,12,FALSE)</f>
        <v>#N/A</v>
      </c>
      <c r="BI56" s="151" t="str">
        <f>VLOOKUP(BD56,TF!$GF$6:$IO$34,24,FALSE)</f>
        <v/>
      </c>
      <c r="BJ56" s="151" t="e">
        <f>VLOOKUP(BD56,MWTh!$GF$6:$IO$31,36,FALSE)</f>
        <v>#N/A</v>
      </c>
      <c r="BK56" s="151" t="e">
        <f>VLOOKUP(BD56,MWTh!$GF$6:$IO$31,48,FALSE)</f>
        <v>#N/A</v>
      </c>
      <c r="BL56" s="151" t="str">
        <f>VLOOKUP(BD56,TF!$GF$6:$IO$34,60,FALSE)</f>
        <v/>
      </c>
      <c r="BM56" s="151"/>
      <c r="BN56" s="157"/>
      <c r="BO56" s="135">
        <f>IF(LEFT($A56,1)="M",VLOOKUP(BD56,MWTh!$GF$6:$IO$31,61,FALSE),VLOOKUP(BD56,TF!$GF$6:$IO$34,61,FALSE))</f>
        <v>0</v>
      </c>
      <c r="BP56" s="552" t="str">
        <f>IF(RIGHT($A56,1)="1",IF(VLOOKUP(BD56,'1st Shift BFp'!$AW$4:$BG$32,7,FALSE)="","",VLOOKUP(BD56,'1st Shift BFp'!$AW$4:$BG$32,7,FALSE)),IF(VLOOKUP(BD56,'2nd Shift BFp'!$AW$4:$BG$32,7,FALSE)="","",VLOOKUP(BD56,'2nd Shift BFp'!$AW$4:$BG$32,7,FALSE)))</f>
        <v>SKIP</v>
      </c>
      <c r="BQ56" s="552" t="str">
        <f>IF(RIGHT($A56,1)="1",IF(VLOOKUP(BD56,'1st Shift BFp'!$AW$4:$BG$32,8,FALSE)="","",VLOOKUP(BD56,'1st Shift BFp'!$AW$4:$BG$32,8,FALSE)),IF(VLOOKUP(BD56,'2nd Shift BFp'!$AW$4:$BG$32,8,FALSE)="","",VLOOKUP(BD56,'2nd Shift BFp'!$AW$4:$BG$32,8,FALSE)))</f>
        <v>SKIP</v>
      </c>
      <c r="BR56" s="558" t="str">
        <f>IF(RIGHT($A56,1)="1",IF(VLOOKUP(BD56,'1st Shift BFp'!$A$4:$BY$32,57,FALSE)="","",VLOOKUP(BD56,'1st Shift BFp'!$A$4:$BY$32,57,FALSE)),IF(VLOOKUP(BD56,'2nd Shift BFp'!$A$4:$BY$32,57,FALSE)="","",VLOOKUP(BD56,'2nd Shift BFp'!$A$4:$BY$32,57,FALSE)))</f>
        <v/>
      </c>
      <c r="BS56" s="559" t="str">
        <f>IF(RIGHT($A56,1)="1",IF(VLOOKUP(BD56,'1st Shift BFp'!$A$4:$BY$32,59,FALSE)="","",VLOOKUP(BD56,'1st Shift BFp'!$A$4:$BY$32,59,FALSE)),IF(VLOOKUP(BD56,'2nd Shift BFp'!$A$4:$BY$32,59,FALSE)="","",VLOOKUP(BD56,'2nd Shift BFp'!$A$4:$BY$32,59,FALSE)))</f>
        <v/>
      </c>
      <c r="BT56" s="60" t="str">
        <f>IF(LEFT($A56,1)="M",VLOOKUP(BD56,MWTh!$GF$6:$IO$31,62,FALSE),VLOOKUP(BD56,TF!$GF$6:$IO$34,62,FALSE))</f>
        <v/>
      </c>
      <c r="BU56" s="462"/>
      <c r="BV56" s="415" t="str">
        <f t="shared" si="12"/>
        <v>80-L6</v>
      </c>
      <c r="BW56" s="59" t="str">
        <f t="shared" si="13"/>
        <v>TAMLA-00075</v>
      </c>
      <c r="BX56" s="59" t="str">
        <f t="shared" si="14"/>
        <v>GTS-120</v>
      </c>
      <c r="BY56" s="59" t="str">
        <f t="shared" si="15"/>
        <v>5% - 7%</v>
      </c>
      <c r="BZ56" s="151" t="e">
        <f>VLOOKUP(BV56,MWTh!$IP$6:$KY$31,12,FALSE)</f>
        <v>#N/A</v>
      </c>
      <c r="CA56" s="151" t="str">
        <f>VLOOKUP(BV56,TF!$IP$6:$KY$34,24,FALSE)</f>
        <v/>
      </c>
      <c r="CB56" s="151" t="e">
        <f>VLOOKUP(BV56,MWTh!$IP$6:$KY$31,36,FALSE)</f>
        <v>#N/A</v>
      </c>
      <c r="CC56" s="151" t="e">
        <f>VLOOKUP(BV56,MWTh!$IP$6:$KY$31,48,FALSE)</f>
        <v>#N/A</v>
      </c>
      <c r="CD56" s="151" t="str">
        <f>VLOOKUP(BV56,TF!$IP$6:$KY$34,60,FALSE)</f>
        <v/>
      </c>
      <c r="CE56" s="151"/>
      <c r="CF56" s="157"/>
      <c r="CG56" s="135">
        <f>IF(LEFT($A56,1)="M",VLOOKUP(BV56,MWTh!$IP$6:$KY$31,61,FALSE),VLOOKUP(BV56,TF!$IP$6:$KY$34,61,FALSE))</f>
        <v>0</v>
      </c>
      <c r="CH56" s="552" t="str">
        <f>IF(RIGHT($A56,1)="1",IF(VLOOKUP(BV56,'1st Shift BFp'!$BL$4:$BV$32,7,FALSE)="","",VLOOKUP(BV56,'1st Shift BFp'!$BL$4:$BV$32,7,FALSE)),IF(VLOOKUP(BV56,'2nd Shift BFp'!$BL$4:$BV$32,7,FALSE)="","",VLOOKUP(BV56,'2nd Shift BFp'!$BL$4:$BV$32,7,FALSE)))</f>
        <v/>
      </c>
      <c r="CI56" s="552" t="str">
        <f>IF(RIGHT($A56,1)="1",IF(VLOOKUP(BV56,'1st Shift BFp'!$BL$4:$BV$32,8,FALSE)="","",VLOOKUP(BV56,'1st Shift BFp'!$BL$4:$BV$32,8,FALSE)),IF(VLOOKUP(BV56,'2nd Shift BFp'!$BL$4:$BV$32,8,FALSE)="","",VLOOKUP(BV56,'2nd Shift BFp'!$BL$4:$BV$32,8,FALSE)))</f>
        <v/>
      </c>
      <c r="CJ56" s="558" t="str">
        <f>IF(RIGHT($A56,1)="1",IF(VLOOKUP(BV56,'1st Shift BFp'!$A$4:$BY$32,72,FALSE)="","",VLOOKUP(BV56,'1st Shift BFp'!$A$4:$BY$32,72,FALSE)),IF(VLOOKUP(BV56,'2nd Shift BFp'!$A$4:$BY$32,72,FALSE)="","",VLOOKUP(BV56,'2nd Shift BFp'!$A$4:$BY$32,72,FALSE)))</f>
        <v/>
      </c>
      <c r="CK56" s="559" t="str">
        <f>IF(RIGHT($A56,1)="1",IF(VLOOKUP(BV56,'1st Shift BFp'!$A$4:$BY$32,74,FALSE)="","",VLOOKUP(BV56,'1st Shift BFp'!$A$4:$BY$32,74,FALSE)),IF(VLOOKUP(BV56,'2nd Shift BFp'!$A$4:$BY$32,74,FALSE)="","",VLOOKUP(BV56,'2nd Shift BFp'!$A$4:$BY$32,74,FALSE)))</f>
        <v/>
      </c>
      <c r="CL56" s="464" t="str">
        <f>IF(LEFT($A56,1)="M",VLOOKUP(BV56,MWTh!$IP$6:$KY$31,62,FALSE),VLOOKUP(BV56,TF!$IP$6:$KY$34,62,FALSE))</f>
        <v/>
      </c>
      <c r="CM56" s="418"/>
      <c r="CO56" s="135">
        <f t="shared" si="16"/>
        <v>0</v>
      </c>
    </row>
    <row r="57" spans="1:93">
      <c r="A57" s="1174" t="str">
        <f>VLOOKUP($B57,'OP Info'!$C$4:$Q$62,15,FALSE)</f>
        <v>TF-1</v>
      </c>
      <c r="B57" s="415" t="s">
        <v>156</v>
      </c>
      <c r="C57" s="1174" t="str">
        <f>VLOOKUP($B57,'OP Info'!$C$4:$Q$62,2,FALSE)</f>
        <v>TAMGR-00117</v>
      </c>
      <c r="D57" s="1174" t="str">
        <f>VLOOKUP($B57,'OP Info'!$C$4:$Q$62,4,FALSE)</f>
        <v>GTS-120</v>
      </c>
      <c r="E57" s="1174" t="str">
        <f>CONCATENATE(VLOOKUP($B57,'OP Info'!$C$4:$Q$62,5,FALSE),"% - ",VLOOKUP($B57,'OP Info'!$C$4:$Q$62,6,FALSE),"%")</f>
        <v>5% - 7%</v>
      </c>
      <c r="F57" s="151" t="e">
        <f>VLOOKUP(B57,MWTh!$B$6:$BK$31,12,FALSE)</f>
        <v>#N/A</v>
      </c>
      <c r="G57" s="151" t="str">
        <f>VLOOKUP(B57,TF!$B$6:$BK$34,24,FALSE)</f>
        <v/>
      </c>
      <c r="H57" s="151" t="e">
        <f>VLOOKUP(B57,MWTh!$B$6:$BK$31,36,FALSE)</f>
        <v>#N/A</v>
      </c>
      <c r="I57" s="151" t="e">
        <f>VLOOKUP(B57,MWTh!$B$6:$BK$31,48,FALSE)</f>
        <v>#N/A</v>
      </c>
      <c r="J57" s="151" t="str">
        <f>VLOOKUP(B57,TF!$B$6:$BK$34,60,FALSE)</f>
        <v/>
      </c>
      <c r="K57" s="151"/>
      <c r="L57" s="149"/>
      <c r="M57" s="135">
        <f>IF(LEFT($A57,1)="M",VLOOKUP(B57,MWTh!$B$6:$BK$31,61,FALSE),VLOOKUP(B57,TF!$B$6:$BK$34,61,FALSE))</f>
        <v>0</v>
      </c>
      <c r="N57" s="552" t="str">
        <f>IF(RIGHT($A57,1)="1",IF(VLOOKUP(B57,'1st Shift BFp'!$D$4:$N$32,7,FALSE)="","",VLOOKUP(B57,'1st Shift BFp'!$D$4:$N$32,7,FALSE)),IF(VLOOKUP(B57,'2nd Shift BFp'!$D$4:$N$32,7,FALSE)="","",VLOOKUP(B57,'2nd Shift BFp'!$D$4:$N$32,7,FALSE)))</f>
        <v/>
      </c>
      <c r="O57" s="552" t="str">
        <f>IF(RIGHT($A57,1)="1",IF(VLOOKUP(B57,'1st Shift BFp'!$D$4:$N$32,8,FALSE)="","",VLOOKUP(B57,'1st Shift BFp'!$D$4:$N$32,8,FALSE)),IF(VLOOKUP(B57,'2nd Shift BFp'!$D$4:$N$32,8,FALSE)="","",VLOOKUP(B57,'2nd Shift BFp'!$D$4:$N$32,8,FALSE)))</f>
        <v/>
      </c>
      <c r="P57" s="558" t="str">
        <f>IF(RIGHT($A57,1)="1",IF(VLOOKUP(B57,'1st Shift BFp'!$A$4:$BY$32,12,FALSE)="","",VLOOKUP(B57,'1st Shift BFp'!$A$4:$BY$32,12,FALSE)),IF(VLOOKUP(B57,'2nd Shift BFp'!$A$4:$BY$32,12,FALSE)="","",VLOOKUP(B57,'2nd Shift BFp'!$A$4:$BY$32,12,FALSE)))</f>
        <v/>
      </c>
      <c r="Q57" s="559" t="str">
        <f>IF(RIGHT($A57,1)="1",IF(VLOOKUP(B57,'1st Shift BFp'!$A$4:$BY$32,14,FALSE)="","",VLOOKUP(B57,'1st Shift BFp'!$A$4:$BY$32,14,FALSE)),IF(VLOOKUP(B57,'2nd Shift BFp'!$A$4:$BY$32,14,FALSE)="","",VLOOKUP(B57,'2nd Shift BFp'!$A$4:$BY$32,14,FALSE)))</f>
        <v/>
      </c>
      <c r="R57" s="420" t="str">
        <f>IF(LEFT($A57,1)="M",VLOOKUP(B57,MWTh!$B$6:$BK$31,62,FALSE),VLOOKUP(B57,TF!$B$6:$BK$34,62,FALSE))</f>
        <v/>
      </c>
      <c r="S57" s="443"/>
      <c r="T57" s="415" t="str">
        <f t="shared" si="0"/>
        <v>90-1-L6</v>
      </c>
      <c r="U57" s="59" t="str">
        <f t="shared" si="1"/>
        <v>TAMGR-00117</v>
      </c>
      <c r="V57" s="59" t="str">
        <f t="shared" si="2"/>
        <v>GTS-120</v>
      </c>
      <c r="W57" s="59" t="str">
        <f t="shared" si="3"/>
        <v>5% - 7%</v>
      </c>
      <c r="X57" s="151" t="e">
        <f>VLOOKUP(T57,MWTh!$BL$6:$DU$31,12,FALSE)</f>
        <v>#N/A</v>
      </c>
      <c r="Y57" s="151" t="str">
        <f>VLOOKUP(T57,TF!$BL$6:$DU$34,24,FALSE)</f>
        <v/>
      </c>
      <c r="Z57" s="151" t="e">
        <f>VLOOKUP(T57,MWTh!$BL$6:$DU$31,36,FALSE)</f>
        <v>#N/A</v>
      </c>
      <c r="AA57" s="151" t="e">
        <f>VLOOKUP(T57,MWTh!$BL$6:$DU$31,48,FALSE)</f>
        <v>#N/A</v>
      </c>
      <c r="AB57" s="151" t="str">
        <f>VLOOKUP(T57,TF!$BL$6:$DU$34,60,FALSE)</f>
        <v/>
      </c>
      <c r="AC57" s="151"/>
      <c r="AD57" s="149"/>
      <c r="AE57" s="135">
        <f>IF(LEFT($A57,1)="M",VLOOKUP(T57,MWTh!$BL$6:$DU$31,61,FALSE),VLOOKUP(T57,TF!$BL$6:$DU$34,61,FALSE))</f>
        <v>0</v>
      </c>
      <c r="AF57" s="552" t="str">
        <f>IF(RIGHT($A57,1)="1",IF(VLOOKUP(T57,'1st Shift BFp'!$S$4:$AC$32,7,FALSE)="","",VLOOKUP(T57,'1st Shift BFp'!$S$4:$AC$32,7,FALSE)),IF(VLOOKUP(T57,'2nd Shift BFp'!$S$4:$AC$32,7,FALSE)="","",VLOOKUP(T57,'2nd Shift BFp'!$S$4:$AC$32,7,FALSE)))</f>
        <v>SKIP</v>
      </c>
      <c r="AG57" s="552" t="str">
        <f>IF(RIGHT($A57,1)="1",IF(VLOOKUP(T57,'1st Shift BFp'!$S$4:$AC$32,8,FALSE)="","",VLOOKUP(T57,'1st Shift BFp'!$S$4:$AC$32,8,FALSE)),IF(VLOOKUP(T57,'2nd Shift BFp'!$S$4:$AC$32,8,FALSE)="","",VLOOKUP(T57,'2nd Shift BFp'!$S$4:$AC$32,8,FALSE)))</f>
        <v>SKIP</v>
      </c>
      <c r="AH57" s="558" t="str">
        <f>IF(RIGHT($A57,1)="1",IF(VLOOKUP(T57,'1st Shift BFp'!$A$4:$BY$32,27,FALSE)="","",VLOOKUP(T57,'1st Shift BFp'!$A$4:$BY$32,27,FALSE)),IF(VLOOKUP(T57,'2nd Shift BFp'!$A$4:$BY$32,27,FALSE)="","",VLOOKUP(T57,'2nd Shift BFp'!$A$4:$BY$32,27,FALSE)))</f>
        <v/>
      </c>
      <c r="AI57" s="559" t="str">
        <f>IF(RIGHT($A57,1)="1",IF(VLOOKUP(T57,'1st Shift BFp'!$A$4:$BY$32,29,FALSE)="","",VLOOKUP(T57,'1st Shift BFp'!$A$4:$BY$32,29,FALSE)),IF(VLOOKUP(T57,'2nd Shift BFp'!$A$4:$BY$32,29,FALSE)="","",VLOOKUP(T57,'2nd Shift BFp'!$A$4:$BY$32,29,FALSE)))</f>
        <v/>
      </c>
      <c r="AJ57" s="420" t="str">
        <f>IF(LEFT($A57,1)="M",VLOOKUP(T57,MWTh!$BL$6:$DU$31,62,FALSE),VLOOKUP(T57,TF!$BL$6:$DU$34,62,FALSE))</f>
        <v/>
      </c>
      <c r="AK57" s="443"/>
      <c r="AL57" s="415" t="str">
        <f t="shared" si="4"/>
        <v>90-1-L6</v>
      </c>
      <c r="AM57" s="59" t="str">
        <f t="shared" si="5"/>
        <v>TAMGR-00117</v>
      </c>
      <c r="AN57" s="59" t="str">
        <f t="shared" si="6"/>
        <v>GTS-120</v>
      </c>
      <c r="AO57" s="59" t="str">
        <f t="shared" si="7"/>
        <v>5% - 7%</v>
      </c>
      <c r="AP57" s="151" t="e">
        <f>VLOOKUP(AL57,MWTh!$DV$6:$GE$31,12,FALSE)</f>
        <v>#N/A</v>
      </c>
      <c r="AQ57" s="151" t="str">
        <f>VLOOKUP(AL57,TF!$DV$6:$GE$34,24,FALSE)</f>
        <v/>
      </c>
      <c r="AR57" s="151" t="e">
        <f>VLOOKUP(AL57,MWTh!$DV$6:$GE$31,36,FALSE)</f>
        <v>#N/A</v>
      </c>
      <c r="AS57" s="151" t="e">
        <f>VLOOKUP(AL57,MWTh!$DV$6:$GE$31,48,FALSE)</f>
        <v>#N/A</v>
      </c>
      <c r="AT57" s="151" t="str">
        <f>VLOOKUP(AL57,TF!$DV$6:$GE$34,60,FALSE)</f>
        <v/>
      </c>
      <c r="AU57" s="151"/>
      <c r="AV57" s="157"/>
      <c r="AW57" s="135">
        <f>IF(LEFT($A57,1)="M",VLOOKUP(AL57,MWTh!$DV$6:$GE$31,61,FALSE),VLOOKUP(AL57,TF!$DV$6:$GE$34,61,FALSE))</f>
        <v>0</v>
      </c>
      <c r="AX57" s="552" t="str">
        <f>IF(RIGHT($A57,1)="1",IF(VLOOKUP(AL57,'1st Shift BFp'!$AH$4:$AR$32,7,FALSE)="","",VLOOKUP(AL57,'1st Shift BFp'!$AH$4:$AR$32,7,FALSE)),IF(VLOOKUP(AL57,'2nd Shift BFp'!$AH$4:$AR$32,7,FALSE)="","",VLOOKUP(AL57,'2nd Shift BFp'!$AH$4:$AR$32,7,FALSE)))</f>
        <v/>
      </c>
      <c r="AY57" s="552" t="str">
        <f>IF(RIGHT($A57,1)="1",IF(VLOOKUP(AL57,'1st Shift BFp'!$AH$4:$AR$32,8,FALSE)="","",VLOOKUP(AL57,'1st Shift BFp'!$AH$4:$AR$32,8,FALSE)),IF(VLOOKUP(AL57,'2nd Shift BFp'!$AH$4:$AR$32,8,FALSE)="","",VLOOKUP(AL57,'2nd Shift BFp'!$AH$4:$AR$32,8,FALSE)))</f>
        <v/>
      </c>
      <c r="AZ57" s="558" t="str">
        <f>IF(RIGHT($A57,1)="1",IF(VLOOKUP(AL57,'1st Shift BFp'!$A$4:$BY$32,42,FALSE)="","",VLOOKUP(AL57,'1st Shift BFp'!$A$4:$BY$32,42,FALSE)),IF(VLOOKUP(AL57,'2nd Shift BFp'!$A$4:$BY$32,42,FALSE)="","",VLOOKUP(AL57,'2nd Shift BFp'!$A$4:$BY$32,42,FALSE)))</f>
        <v/>
      </c>
      <c r="BA57" s="559" t="str">
        <f>IF(RIGHT($A57,1)="1",IF(VLOOKUP(AL57,'1st Shift BFp'!$A$4:$BY$32,44,FALSE)="","",VLOOKUP(AL57,'1st Shift BFp'!$A$4:$BY$32,44,FALSE)),IF(VLOOKUP(AL57,'2nd Shift BFp'!$A$4:$BY$32,44,FALSE)="","",VLOOKUP(AL57,'2nd Shift BFp'!$A$4:$BY$32,44,FALSE)))</f>
        <v/>
      </c>
      <c r="BB57" s="420" t="str">
        <f>IF(LEFT($A57,1)="M",VLOOKUP(AL57,MWTh!$DV$6:$GE$31,62,FALSE),VLOOKUP(AL57,TF!$DV$6:$GE$34,62,FALSE))</f>
        <v/>
      </c>
      <c r="BC57" s="418"/>
      <c r="BD57" s="155" t="str">
        <f t="shared" si="8"/>
        <v>90-1-L6</v>
      </c>
      <c r="BE57" s="59" t="str">
        <f t="shared" si="9"/>
        <v>TAMGR-00117</v>
      </c>
      <c r="BF57" s="59" t="str">
        <f t="shared" si="10"/>
        <v>GTS-120</v>
      </c>
      <c r="BG57" s="59" t="str">
        <f t="shared" si="11"/>
        <v>5% - 7%</v>
      </c>
      <c r="BH57" s="151" t="e">
        <f>VLOOKUP(BD57,MWTh!$GF$6:$IO$31,12,FALSE)</f>
        <v>#N/A</v>
      </c>
      <c r="BI57" s="151" t="str">
        <f>VLOOKUP(BD57,TF!$GF$6:$IO$34,24,FALSE)</f>
        <v/>
      </c>
      <c r="BJ57" s="151" t="e">
        <f>VLOOKUP(BD57,MWTh!$GF$6:$IO$31,36,FALSE)</f>
        <v>#N/A</v>
      </c>
      <c r="BK57" s="151" t="e">
        <f>VLOOKUP(BD57,MWTh!$GF$6:$IO$31,48,FALSE)</f>
        <v>#N/A</v>
      </c>
      <c r="BL57" s="151" t="str">
        <f>VLOOKUP(BD57,TF!$GF$6:$IO$34,60,FALSE)</f>
        <v/>
      </c>
      <c r="BM57" s="151"/>
      <c r="BN57" s="157"/>
      <c r="BO57" s="135">
        <f>IF(LEFT($A57,1)="M",VLOOKUP(BD57,MWTh!$GF$6:$IO$31,61,FALSE),VLOOKUP(BD57,TF!$GF$6:$IO$34,61,FALSE))</f>
        <v>0</v>
      </c>
      <c r="BP57" s="552" t="str">
        <f>IF(RIGHT($A57,1)="1",IF(VLOOKUP(BD57,'1st Shift BFp'!$AW$4:$BG$32,7,FALSE)="","",VLOOKUP(BD57,'1st Shift BFp'!$AW$4:$BG$32,7,FALSE)),IF(VLOOKUP(BD57,'2nd Shift BFp'!$AW$4:$BG$32,7,FALSE)="","",VLOOKUP(BD57,'2nd Shift BFp'!$AW$4:$BG$32,7,FALSE)))</f>
        <v>SKIP</v>
      </c>
      <c r="BQ57" s="552" t="str">
        <f>IF(RIGHT($A57,1)="1",IF(VLOOKUP(BD57,'1st Shift BFp'!$AW$4:$BG$32,8,FALSE)="","",VLOOKUP(BD57,'1st Shift BFp'!$AW$4:$BG$32,8,FALSE)),IF(VLOOKUP(BD57,'2nd Shift BFp'!$AW$4:$BG$32,8,FALSE)="","",VLOOKUP(BD57,'2nd Shift BFp'!$AW$4:$BG$32,8,FALSE)))</f>
        <v>SKIP</v>
      </c>
      <c r="BR57" s="558" t="str">
        <f>IF(RIGHT($A57,1)="1",IF(VLOOKUP(BD57,'1st Shift BFp'!$A$4:$BY$32,57,FALSE)="","",VLOOKUP(BD57,'1st Shift BFp'!$A$4:$BY$32,57,FALSE)),IF(VLOOKUP(BD57,'2nd Shift BFp'!$A$4:$BY$32,57,FALSE)="","",VLOOKUP(BD57,'2nd Shift BFp'!$A$4:$BY$32,57,FALSE)))</f>
        <v/>
      </c>
      <c r="BS57" s="559" t="str">
        <f>IF(RIGHT($A57,1)="1",IF(VLOOKUP(BD57,'1st Shift BFp'!$A$4:$BY$32,59,FALSE)="","",VLOOKUP(BD57,'1st Shift BFp'!$A$4:$BY$32,59,FALSE)),IF(VLOOKUP(BD57,'2nd Shift BFp'!$A$4:$BY$32,59,FALSE)="","",VLOOKUP(BD57,'2nd Shift BFp'!$A$4:$BY$32,59,FALSE)))</f>
        <v/>
      </c>
      <c r="BT57" s="60" t="str">
        <f>IF(LEFT($A57,1)="M",VLOOKUP(BD57,MWTh!$GF$6:$IO$31,62,FALSE),VLOOKUP(BD57,TF!$GF$6:$IO$34,62,FALSE))</f>
        <v/>
      </c>
      <c r="BU57" s="462"/>
      <c r="BV57" s="415" t="str">
        <f t="shared" si="12"/>
        <v>90-1-L6</v>
      </c>
      <c r="BW57" s="59" t="str">
        <f t="shared" si="13"/>
        <v>TAMGR-00117</v>
      </c>
      <c r="BX57" s="59" t="str">
        <f t="shared" si="14"/>
        <v>GTS-120</v>
      </c>
      <c r="BY57" s="59" t="str">
        <f t="shared" si="15"/>
        <v>5% - 7%</v>
      </c>
      <c r="BZ57" s="151" t="e">
        <f>VLOOKUP(BV57,MWTh!$IP$6:$KY$31,12,FALSE)</f>
        <v>#N/A</v>
      </c>
      <c r="CA57" s="151" t="str">
        <f>VLOOKUP(BV57,TF!$IP$6:$KY$34,24,FALSE)</f>
        <v/>
      </c>
      <c r="CB57" s="151" t="e">
        <f>VLOOKUP(BV57,MWTh!$IP$6:$KY$31,36,FALSE)</f>
        <v>#N/A</v>
      </c>
      <c r="CC57" s="151" t="e">
        <f>VLOOKUP(BV57,MWTh!$IP$6:$KY$31,48,FALSE)</f>
        <v>#N/A</v>
      </c>
      <c r="CD57" s="151" t="str">
        <f>VLOOKUP(BV57,TF!$IP$6:$KY$34,60,FALSE)</f>
        <v/>
      </c>
      <c r="CE57" s="151"/>
      <c r="CF57" s="157"/>
      <c r="CG57" s="135">
        <f>IF(LEFT($A57,1)="M",VLOOKUP(BV57,MWTh!$IP$6:$KY$31,61,FALSE),VLOOKUP(BV57,TF!$IP$6:$KY$34,61,FALSE))</f>
        <v>0</v>
      </c>
      <c r="CH57" s="552" t="str">
        <f>IF(RIGHT($A57,1)="1",IF(VLOOKUP(BV57,'1st Shift BFp'!$BL$4:$BV$32,7,FALSE)="","",VLOOKUP(BV57,'1st Shift BFp'!$BL$4:$BV$32,7,FALSE)),IF(VLOOKUP(BV57,'2nd Shift BFp'!$BL$4:$BV$32,7,FALSE)="","",VLOOKUP(BV57,'2nd Shift BFp'!$BL$4:$BV$32,7,FALSE)))</f>
        <v/>
      </c>
      <c r="CI57" s="552" t="str">
        <f>IF(RIGHT($A57,1)="1",IF(VLOOKUP(BV57,'1st Shift BFp'!$BL$4:$BV$32,8,FALSE)="","",VLOOKUP(BV57,'1st Shift BFp'!$BL$4:$BV$32,8,FALSE)),IF(VLOOKUP(BV57,'2nd Shift BFp'!$BL$4:$BV$32,8,FALSE)="","",VLOOKUP(BV57,'2nd Shift BFp'!$BL$4:$BV$32,8,FALSE)))</f>
        <v/>
      </c>
      <c r="CJ57" s="558" t="str">
        <f>IF(RIGHT($A57,1)="1",IF(VLOOKUP(BV57,'1st Shift BFp'!$A$4:$BY$32,72,FALSE)="","",VLOOKUP(BV57,'1st Shift BFp'!$A$4:$BY$32,72,FALSE)),IF(VLOOKUP(BV57,'2nd Shift BFp'!$A$4:$BY$32,72,FALSE)="","",VLOOKUP(BV57,'2nd Shift BFp'!$A$4:$BY$32,72,FALSE)))</f>
        <v/>
      </c>
      <c r="CK57" s="559" t="str">
        <f>IF(RIGHT($A57,1)="1",IF(VLOOKUP(BV57,'1st Shift BFp'!$A$4:$BY$32,74,FALSE)="","",VLOOKUP(BV57,'1st Shift BFp'!$A$4:$BY$32,74,FALSE)),IF(VLOOKUP(BV57,'2nd Shift BFp'!$A$4:$BY$32,74,FALSE)="","",VLOOKUP(BV57,'2nd Shift BFp'!$A$4:$BY$32,74,FALSE)))</f>
        <v/>
      </c>
      <c r="CL57" s="464" t="str">
        <f>IF(LEFT($A57,1)="M",VLOOKUP(BV57,MWTh!$IP$6:$KY$31,62,FALSE),VLOOKUP(BV57,TF!$IP$6:$KY$34,62,FALSE))</f>
        <v/>
      </c>
      <c r="CM57" s="418"/>
      <c r="CO57" s="135">
        <f t="shared" si="16"/>
        <v>0</v>
      </c>
    </row>
    <row r="58" spans="1:93">
      <c r="A58" s="1174" t="str">
        <f>VLOOKUP($B58,'OP Info'!$C$4:$Q$62,15,FALSE)</f>
        <v>TF-1</v>
      </c>
      <c r="B58" s="415" t="s">
        <v>158</v>
      </c>
      <c r="C58" s="1174" t="str">
        <f>VLOOKUP($B58,'OP Info'!$C$4:$Q$62,2,FALSE)</f>
        <v>TAMGR-00118</v>
      </c>
      <c r="D58" s="1174" t="str">
        <f>VLOOKUP($B58,'OP Info'!$C$4:$Q$62,4,FALSE)</f>
        <v>GTS-120</v>
      </c>
      <c r="E58" s="1174" t="str">
        <f>CONCATENATE(VLOOKUP($B58,'OP Info'!$C$4:$Q$62,5,FALSE),"% - ",VLOOKUP($B58,'OP Info'!$C$4:$Q$62,6,FALSE),"%")</f>
        <v>5% - 7%</v>
      </c>
      <c r="F58" s="151" t="e">
        <f>VLOOKUP(B58,MWTh!$B$6:$BK$31,12,FALSE)</f>
        <v>#N/A</v>
      </c>
      <c r="G58" s="151" t="str">
        <f>VLOOKUP(B58,TF!$B$6:$BK$34,24,FALSE)</f>
        <v/>
      </c>
      <c r="H58" s="151" t="e">
        <f>VLOOKUP(B58,MWTh!$B$6:$BK$31,36,FALSE)</f>
        <v>#N/A</v>
      </c>
      <c r="I58" s="151" t="e">
        <f>VLOOKUP(B58,MWTh!$B$6:$BK$31,48,FALSE)</f>
        <v>#N/A</v>
      </c>
      <c r="J58" s="151" t="str">
        <f>VLOOKUP(B58,TF!$B$6:$BK$34,60,FALSE)</f>
        <v/>
      </c>
      <c r="K58" s="151"/>
      <c r="L58" s="149"/>
      <c r="M58" s="135">
        <f>IF(LEFT($A58,1)="M",VLOOKUP(B58,MWTh!$B$6:$BK$31,61,FALSE),VLOOKUP(B58,TF!$B$6:$BK$34,61,FALSE))</f>
        <v>0</v>
      </c>
      <c r="N58" s="552" t="str">
        <f>IF(RIGHT($A58,1)="1",IF(VLOOKUP(B58,'1st Shift BFp'!$D$4:$N$32,7,FALSE)="","",VLOOKUP(B58,'1st Shift BFp'!$D$4:$N$32,7,FALSE)),IF(VLOOKUP(B58,'2nd Shift BFp'!$D$4:$N$32,7,FALSE)="","",VLOOKUP(B58,'2nd Shift BFp'!$D$4:$N$32,7,FALSE)))</f>
        <v/>
      </c>
      <c r="O58" s="552" t="str">
        <f>IF(RIGHT($A58,1)="1",IF(VLOOKUP(B58,'1st Shift BFp'!$D$4:$N$32,8,FALSE)="","",VLOOKUP(B58,'1st Shift BFp'!$D$4:$N$32,8,FALSE)),IF(VLOOKUP(B58,'2nd Shift BFp'!$D$4:$N$32,8,FALSE)="","",VLOOKUP(B58,'2nd Shift BFp'!$D$4:$N$32,8,FALSE)))</f>
        <v/>
      </c>
      <c r="P58" s="558" t="str">
        <f>IF(RIGHT($A58,1)="1",IF(VLOOKUP(B58,'1st Shift BFp'!$A$4:$BY$32,12,FALSE)="","",VLOOKUP(B58,'1st Shift BFp'!$A$4:$BY$32,12,FALSE)),IF(VLOOKUP(B58,'2nd Shift BFp'!$A$4:$BY$32,12,FALSE)="","",VLOOKUP(B58,'2nd Shift BFp'!$A$4:$BY$32,12,FALSE)))</f>
        <v/>
      </c>
      <c r="Q58" s="559" t="str">
        <f>IF(RIGHT($A58,1)="1",IF(VLOOKUP(B58,'1st Shift BFp'!$A$4:$BY$32,14,FALSE)="","",VLOOKUP(B58,'1st Shift BFp'!$A$4:$BY$32,14,FALSE)),IF(VLOOKUP(B58,'2nd Shift BFp'!$A$4:$BY$32,14,FALSE)="","",VLOOKUP(B58,'2nd Shift BFp'!$A$4:$BY$32,14,FALSE)))</f>
        <v/>
      </c>
      <c r="R58" s="420" t="str">
        <f>IF(LEFT($A58,1)="M",VLOOKUP(B58,MWTh!$B$6:$BK$31,62,FALSE),VLOOKUP(B58,TF!$B$6:$BK$34,62,FALSE))</f>
        <v/>
      </c>
      <c r="S58" s="443"/>
      <c r="T58" s="415" t="str">
        <f t="shared" si="0"/>
        <v>90-2-L6</v>
      </c>
      <c r="U58" s="59" t="str">
        <f t="shared" si="1"/>
        <v>TAMGR-00118</v>
      </c>
      <c r="V58" s="59" t="str">
        <f t="shared" si="2"/>
        <v>GTS-120</v>
      </c>
      <c r="W58" s="59" t="str">
        <f t="shared" si="3"/>
        <v>5% - 7%</v>
      </c>
      <c r="X58" s="151" t="e">
        <f>VLOOKUP(T58,MWTh!$BL$6:$DU$31,12,FALSE)</f>
        <v>#N/A</v>
      </c>
      <c r="Y58" s="151" t="str">
        <f>VLOOKUP(T58,TF!$BL$6:$DU$34,24,FALSE)</f>
        <v/>
      </c>
      <c r="Z58" s="151" t="e">
        <f>VLOOKUP(T58,MWTh!$BL$6:$DU$31,36,FALSE)</f>
        <v>#N/A</v>
      </c>
      <c r="AA58" s="151" t="e">
        <f>VLOOKUP(T58,MWTh!$BL$6:$DU$31,48,FALSE)</f>
        <v>#N/A</v>
      </c>
      <c r="AB58" s="151" t="str">
        <f>VLOOKUP(T58,TF!$BL$6:$DU$34,60,FALSE)</f>
        <v/>
      </c>
      <c r="AC58" s="151"/>
      <c r="AD58" s="149"/>
      <c r="AE58" s="135">
        <f>IF(LEFT($A58,1)="M",VLOOKUP(T58,MWTh!$BL$6:$DU$31,61,FALSE),VLOOKUP(T58,TF!$BL$6:$DU$34,61,FALSE))</f>
        <v>0</v>
      </c>
      <c r="AF58" s="552" t="str">
        <f>IF(RIGHT($A58,1)="1",IF(VLOOKUP(T58,'1st Shift BFp'!$S$4:$AC$32,7,FALSE)="","",VLOOKUP(T58,'1st Shift BFp'!$S$4:$AC$32,7,FALSE)),IF(VLOOKUP(T58,'2nd Shift BFp'!$S$4:$AC$32,7,FALSE)="","",VLOOKUP(T58,'2nd Shift BFp'!$S$4:$AC$32,7,FALSE)))</f>
        <v>SKIP</v>
      </c>
      <c r="AG58" s="552" t="str">
        <f>IF(RIGHT($A58,1)="1",IF(VLOOKUP(T58,'1st Shift BFp'!$S$4:$AC$32,8,FALSE)="","",VLOOKUP(T58,'1st Shift BFp'!$S$4:$AC$32,8,FALSE)),IF(VLOOKUP(T58,'2nd Shift BFp'!$S$4:$AC$32,8,FALSE)="","",VLOOKUP(T58,'2nd Shift BFp'!$S$4:$AC$32,8,FALSE)))</f>
        <v>SKIP</v>
      </c>
      <c r="AH58" s="558" t="str">
        <f>IF(RIGHT($A58,1)="1",IF(VLOOKUP(T58,'1st Shift BFp'!$A$4:$BY$32,27,FALSE)="","",VLOOKUP(T58,'1st Shift BFp'!$A$4:$BY$32,27,FALSE)),IF(VLOOKUP(T58,'2nd Shift BFp'!$A$4:$BY$32,27,FALSE)="","",VLOOKUP(T58,'2nd Shift BFp'!$A$4:$BY$32,27,FALSE)))</f>
        <v/>
      </c>
      <c r="AI58" s="559" t="str">
        <f>IF(RIGHT($A58,1)="1",IF(VLOOKUP(T58,'1st Shift BFp'!$A$4:$BY$32,29,FALSE)="","",VLOOKUP(T58,'1st Shift BFp'!$A$4:$BY$32,29,FALSE)),IF(VLOOKUP(T58,'2nd Shift BFp'!$A$4:$BY$32,29,FALSE)="","",VLOOKUP(T58,'2nd Shift BFp'!$A$4:$BY$32,29,FALSE)))</f>
        <v/>
      </c>
      <c r="AJ58" s="420" t="str">
        <f>IF(LEFT($A58,1)="M",VLOOKUP(T58,MWTh!$BL$6:$DU$31,62,FALSE),VLOOKUP(T58,TF!$BL$6:$DU$34,62,FALSE))</f>
        <v/>
      </c>
      <c r="AK58" s="443"/>
      <c r="AL58" s="415" t="str">
        <f t="shared" si="4"/>
        <v>90-2-L6</v>
      </c>
      <c r="AM58" s="59" t="str">
        <f t="shared" si="5"/>
        <v>TAMGR-00118</v>
      </c>
      <c r="AN58" s="59" t="str">
        <f t="shared" si="6"/>
        <v>GTS-120</v>
      </c>
      <c r="AO58" s="59" t="str">
        <f t="shared" si="7"/>
        <v>5% - 7%</v>
      </c>
      <c r="AP58" s="151" t="e">
        <f>VLOOKUP(AL58,MWTh!$DV$6:$GE$31,12,FALSE)</f>
        <v>#N/A</v>
      </c>
      <c r="AQ58" s="151" t="str">
        <f>VLOOKUP(AL58,TF!$DV$6:$GE$34,24,FALSE)</f>
        <v/>
      </c>
      <c r="AR58" s="151" t="e">
        <f>VLOOKUP(AL58,MWTh!$DV$6:$GE$31,36,FALSE)</f>
        <v>#N/A</v>
      </c>
      <c r="AS58" s="151" t="e">
        <f>VLOOKUP(AL58,MWTh!$DV$6:$GE$31,48,FALSE)</f>
        <v>#N/A</v>
      </c>
      <c r="AT58" s="151" t="str">
        <f>VLOOKUP(AL58,TF!$DV$6:$GE$34,60,FALSE)</f>
        <v/>
      </c>
      <c r="AU58" s="151"/>
      <c r="AV58" s="157"/>
      <c r="AW58" s="135">
        <f>IF(LEFT($A58,1)="M",VLOOKUP(AL58,MWTh!$DV$6:$GE$31,61,FALSE),VLOOKUP(AL58,TF!$DV$6:$GE$34,61,FALSE))</f>
        <v>0</v>
      </c>
      <c r="AX58" s="552" t="str">
        <f>IF(RIGHT($A58,1)="1",IF(VLOOKUP(AL58,'1st Shift BFp'!$AH$4:$AR$32,7,FALSE)="","",VLOOKUP(AL58,'1st Shift BFp'!$AH$4:$AR$32,7,FALSE)),IF(VLOOKUP(AL58,'2nd Shift BFp'!$AH$4:$AR$32,7,FALSE)="","",VLOOKUP(AL58,'2nd Shift BFp'!$AH$4:$AR$32,7,FALSE)))</f>
        <v/>
      </c>
      <c r="AY58" s="552" t="str">
        <f>IF(RIGHT($A58,1)="1",IF(VLOOKUP(AL58,'1st Shift BFp'!$AH$4:$AR$32,8,FALSE)="","",VLOOKUP(AL58,'1st Shift BFp'!$AH$4:$AR$32,8,FALSE)),IF(VLOOKUP(AL58,'2nd Shift BFp'!$AH$4:$AR$32,8,FALSE)="","",VLOOKUP(AL58,'2nd Shift BFp'!$AH$4:$AR$32,8,FALSE)))</f>
        <v/>
      </c>
      <c r="AZ58" s="558" t="str">
        <f>IF(RIGHT($A58,1)="1",IF(VLOOKUP(AL58,'1st Shift BFp'!$A$4:$BY$32,42,FALSE)="","",VLOOKUP(AL58,'1st Shift BFp'!$A$4:$BY$32,42,FALSE)),IF(VLOOKUP(AL58,'2nd Shift BFp'!$A$4:$BY$32,42,FALSE)="","",VLOOKUP(AL58,'2nd Shift BFp'!$A$4:$BY$32,42,FALSE)))</f>
        <v/>
      </c>
      <c r="BA58" s="559" t="str">
        <f>IF(RIGHT($A58,1)="1",IF(VLOOKUP(AL58,'1st Shift BFp'!$A$4:$BY$32,44,FALSE)="","",VLOOKUP(AL58,'1st Shift BFp'!$A$4:$BY$32,44,FALSE)),IF(VLOOKUP(AL58,'2nd Shift BFp'!$A$4:$BY$32,44,FALSE)="","",VLOOKUP(AL58,'2nd Shift BFp'!$A$4:$BY$32,44,FALSE)))</f>
        <v/>
      </c>
      <c r="BB58" s="420" t="str">
        <f>IF(LEFT($A58,1)="M",VLOOKUP(AL58,MWTh!$DV$6:$GE$31,62,FALSE),VLOOKUP(AL58,TF!$DV$6:$GE$34,62,FALSE))</f>
        <v/>
      </c>
      <c r="BC58" s="418"/>
      <c r="BD58" s="155" t="str">
        <f t="shared" si="8"/>
        <v>90-2-L6</v>
      </c>
      <c r="BE58" s="59" t="str">
        <f t="shared" si="9"/>
        <v>TAMGR-00118</v>
      </c>
      <c r="BF58" s="59" t="str">
        <f t="shared" si="10"/>
        <v>GTS-120</v>
      </c>
      <c r="BG58" s="59" t="str">
        <f t="shared" si="11"/>
        <v>5% - 7%</v>
      </c>
      <c r="BH58" s="151" t="e">
        <f>VLOOKUP(BD58,MWTh!$GF$6:$IO$31,12,FALSE)</f>
        <v>#N/A</v>
      </c>
      <c r="BI58" s="151" t="str">
        <f>VLOOKUP(BD58,TF!$GF$6:$IO$34,24,FALSE)</f>
        <v/>
      </c>
      <c r="BJ58" s="151" t="e">
        <f>VLOOKUP(BD58,MWTh!$GF$6:$IO$31,36,FALSE)</f>
        <v>#N/A</v>
      </c>
      <c r="BK58" s="151" t="e">
        <f>VLOOKUP(BD58,MWTh!$GF$6:$IO$31,48,FALSE)</f>
        <v>#N/A</v>
      </c>
      <c r="BL58" s="151" t="str">
        <f>VLOOKUP(BD58,TF!$GF$6:$IO$34,60,FALSE)</f>
        <v/>
      </c>
      <c r="BM58" s="151"/>
      <c r="BN58" s="157"/>
      <c r="BO58" s="135">
        <f>IF(LEFT($A58,1)="M",VLOOKUP(BD58,MWTh!$GF$6:$IO$31,61,FALSE),VLOOKUP(BD58,TF!$GF$6:$IO$34,61,FALSE))</f>
        <v>0</v>
      </c>
      <c r="BP58" s="552" t="str">
        <f>IF(RIGHT($A58,1)="1",IF(VLOOKUP(BD58,'1st Shift BFp'!$AW$4:$BG$32,7,FALSE)="","",VLOOKUP(BD58,'1st Shift BFp'!$AW$4:$BG$32,7,FALSE)),IF(VLOOKUP(BD58,'2nd Shift BFp'!$AW$4:$BG$32,7,FALSE)="","",VLOOKUP(BD58,'2nd Shift BFp'!$AW$4:$BG$32,7,FALSE)))</f>
        <v>SKIP</v>
      </c>
      <c r="BQ58" s="552" t="str">
        <f>IF(RIGHT($A58,1)="1",IF(VLOOKUP(BD58,'1st Shift BFp'!$AW$4:$BG$32,8,FALSE)="","",VLOOKUP(BD58,'1st Shift BFp'!$AW$4:$BG$32,8,FALSE)),IF(VLOOKUP(BD58,'2nd Shift BFp'!$AW$4:$BG$32,8,FALSE)="","",VLOOKUP(BD58,'2nd Shift BFp'!$AW$4:$BG$32,8,FALSE)))</f>
        <v>SKIP</v>
      </c>
      <c r="BR58" s="558" t="str">
        <f>IF(RIGHT($A58,1)="1",IF(VLOOKUP(BD58,'1st Shift BFp'!$A$4:$BY$32,57,FALSE)="","",VLOOKUP(BD58,'1st Shift BFp'!$A$4:$BY$32,57,FALSE)),IF(VLOOKUP(BD58,'2nd Shift BFp'!$A$4:$BY$32,57,FALSE)="","",VLOOKUP(BD58,'2nd Shift BFp'!$A$4:$BY$32,57,FALSE)))</f>
        <v/>
      </c>
      <c r="BS58" s="559" t="str">
        <f>IF(RIGHT($A58,1)="1",IF(VLOOKUP(BD58,'1st Shift BFp'!$A$4:$BY$32,59,FALSE)="","",VLOOKUP(BD58,'1st Shift BFp'!$A$4:$BY$32,59,FALSE)),IF(VLOOKUP(BD58,'2nd Shift BFp'!$A$4:$BY$32,59,FALSE)="","",VLOOKUP(BD58,'2nd Shift BFp'!$A$4:$BY$32,59,FALSE)))</f>
        <v/>
      </c>
      <c r="BT58" s="60" t="str">
        <f>IF(LEFT($A58,1)="M",VLOOKUP(BD58,MWTh!$GF$6:$IO$31,62,FALSE),VLOOKUP(BD58,TF!$GF$6:$IO$34,62,FALSE))</f>
        <v/>
      </c>
      <c r="BU58" s="462"/>
      <c r="BV58" s="415" t="str">
        <f t="shared" si="12"/>
        <v>90-2-L6</v>
      </c>
      <c r="BW58" s="59" t="str">
        <f t="shared" si="13"/>
        <v>TAMGR-00118</v>
      </c>
      <c r="BX58" s="59" t="str">
        <f t="shared" si="14"/>
        <v>GTS-120</v>
      </c>
      <c r="BY58" s="59" t="str">
        <f t="shared" si="15"/>
        <v>5% - 7%</v>
      </c>
      <c r="BZ58" s="151" t="e">
        <f>VLOOKUP(BV58,MWTh!$IP$6:$KY$31,12,FALSE)</f>
        <v>#N/A</v>
      </c>
      <c r="CA58" s="151" t="str">
        <f>VLOOKUP(BV58,TF!$IP$6:$KY$34,24,FALSE)</f>
        <v/>
      </c>
      <c r="CB58" s="151" t="e">
        <f>VLOOKUP(BV58,MWTh!$IP$6:$KY$31,36,FALSE)</f>
        <v>#N/A</v>
      </c>
      <c r="CC58" s="151" t="e">
        <f>VLOOKUP(BV58,MWTh!$IP$6:$KY$31,48,FALSE)</f>
        <v>#N/A</v>
      </c>
      <c r="CD58" s="151" t="str">
        <f>VLOOKUP(BV58,TF!$IP$6:$KY$34,60,FALSE)</f>
        <v/>
      </c>
      <c r="CE58" s="151"/>
      <c r="CF58" s="157"/>
      <c r="CG58" s="135">
        <f>IF(LEFT($A58,1)="M",VLOOKUP(BV58,MWTh!$IP$6:$KY$31,61,FALSE),VLOOKUP(BV58,TF!$IP$6:$KY$34,61,FALSE))</f>
        <v>0</v>
      </c>
      <c r="CH58" s="552" t="str">
        <f>IF(RIGHT($A58,1)="1",IF(VLOOKUP(BV58,'1st Shift BFp'!$BL$4:$BV$32,7,FALSE)="","",VLOOKUP(BV58,'1st Shift BFp'!$BL$4:$BV$32,7,FALSE)),IF(VLOOKUP(BV58,'2nd Shift BFp'!$BL$4:$BV$32,7,FALSE)="","",VLOOKUP(BV58,'2nd Shift BFp'!$BL$4:$BV$32,7,FALSE)))</f>
        <v/>
      </c>
      <c r="CI58" s="552" t="str">
        <f>IF(RIGHT($A58,1)="1",IF(VLOOKUP(BV58,'1st Shift BFp'!$BL$4:$BV$32,8,FALSE)="","",VLOOKUP(BV58,'1st Shift BFp'!$BL$4:$BV$32,8,FALSE)),IF(VLOOKUP(BV58,'2nd Shift BFp'!$BL$4:$BV$32,8,FALSE)="","",VLOOKUP(BV58,'2nd Shift BFp'!$BL$4:$BV$32,8,FALSE)))</f>
        <v/>
      </c>
      <c r="CJ58" s="558" t="str">
        <f>IF(RIGHT($A58,1)="1",IF(VLOOKUP(BV58,'1st Shift BFp'!$A$4:$BY$32,72,FALSE)="","",VLOOKUP(BV58,'1st Shift BFp'!$A$4:$BY$32,72,FALSE)),IF(VLOOKUP(BV58,'2nd Shift BFp'!$A$4:$BY$32,72,FALSE)="","",VLOOKUP(BV58,'2nd Shift BFp'!$A$4:$BY$32,72,FALSE)))</f>
        <v/>
      </c>
      <c r="CK58" s="559" t="str">
        <f>IF(RIGHT($A58,1)="1",IF(VLOOKUP(BV58,'1st Shift BFp'!$A$4:$BY$32,74,FALSE)="","",VLOOKUP(BV58,'1st Shift BFp'!$A$4:$BY$32,74,FALSE)),IF(VLOOKUP(BV58,'2nd Shift BFp'!$A$4:$BY$32,74,FALSE)="","",VLOOKUP(BV58,'2nd Shift BFp'!$A$4:$BY$32,74,FALSE)))</f>
        <v/>
      </c>
      <c r="CL58" s="464" t="str">
        <f>IF(LEFT($A58,1)="M",VLOOKUP(BV58,MWTh!$IP$6:$KY$31,62,FALSE),VLOOKUP(BV58,TF!$IP$6:$KY$34,62,FALSE))</f>
        <v/>
      </c>
      <c r="CM58" s="418"/>
      <c r="CO58" s="135">
        <f t="shared" si="16"/>
        <v>0</v>
      </c>
    </row>
    <row r="59" spans="1:93">
      <c r="A59" s="1174" t="str">
        <f>VLOOKUP($B59,'OP Info'!$C$4:$Q$62,15,FALSE)</f>
        <v>TF-1</v>
      </c>
      <c r="B59" s="415" t="s">
        <v>160</v>
      </c>
      <c r="C59" s="1174" t="str">
        <f>VLOOKUP($B59,'OP Info'!$C$4:$Q$62,2,FALSE)</f>
        <v>NAMSP-00328</v>
      </c>
      <c r="D59" s="1174" t="str">
        <f>VLOOKUP($B59,'OP Info'!$C$4:$Q$62,4,FALSE)</f>
        <v>GTS-120</v>
      </c>
      <c r="E59" s="1174" t="str">
        <f>CONCATENATE(VLOOKUP($B59,'OP Info'!$C$4:$Q$62,5,FALSE),"% - ",VLOOKUP($B59,'OP Info'!$C$4:$Q$62,6,FALSE),"%")</f>
        <v>7% - 9%</v>
      </c>
      <c r="F59" s="151" t="e">
        <f>VLOOKUP(B59,MWTh!$B$6:$BK$31,12,FALSE)</f>
        <v>#N/A</v>
      </c>
      <c r="G59" s="151" t="str">
        <f>VLOOKUP(B59,TF!$B$6:$BK$34,24,FALSE)</f>
        <v/>
      </c>
      <c r="H59" s="151" t="e">
        <f>VLOOKUP(B59,MWTh!$B$6:$BK$31,36,FALSE)</f>
        <v>#N/A</v>
      </c>
      <c r="I59" s="151" t="e">
        <f>VLOOKUP(B59,MWTh!$B$6:$BK$31,48,FALSE)</f>
        <v>#N/A</v>
      </c>
      <c r="J59" s="151" t="str">
        <f>VLOOKUP(B59,TF!$B$6:$BK$34,60,FALSE)</f>
        <v/>
      </c>
      <c r="K59" s="151"/>
      <c r="L59" s="149"/>
      <c r="M59" s="135">
        <f>IF(LEFT($A59,1)="M",VLOOKUP(B59,MWTh!$B$6:$BK$31,61,FALSE),VLOOKUP(B59,TF!$B$6:$BK$34,61,FALSE))</f>
        <v>0</v>
      </c>
      <c r="N59" s="552" t="str">
        <f>IF(RIGHT($A59,1)="1",IF(VLOOKUP(B59,'1st Shift BFp'!$D$4:$N$32,7,FALSE)="","",VLOOKUP(B59,'1st Shift BFp'!$D$4:$N$32,7,FALSE)),IF(VLOOKUP(B59,'2nd Shift BFp'!$D$4:$N$32,7,FALSE)="","",VLOOKUP(B59,'2nd Shift BFp'!$D$4:$N$32,7,FALSE)))</f>
        <v/>
      </c>
      <c r="O59" s="552" t="str">
        <f>IF(RIGHT($A59,1)="1",IF(VLOOKUP(B59,'1st Shift BFp'!$D$4:$N$32,8,FALSE)="","",VLOOKUP(B59,'1st Shift BFp'!$D$4:$N$32,8,FALSE)),IF(VLOOKUP(B59,'2nd Shift BFp'!$D$4:$N$32,8,FALSE)="","",VLOOKUP(B59,'2nd Shift BFp'!$D$4:$N$32,8,FALSE)))</f>
        <v/>
      </c>
      <c r="P59" s="558" t="str">
        <f>IF(RIGHT($A59,1)="1",IF(VLOOKUP(B59,'1st Shift BFp'!$A$4:$BY$32,12,FALSE)="","",VLOOKUP(B59,'1st Shift BFp'!$A$4:$BY$32,12,FALSE)),IF(VLOOKUP(B59,'2nd Shift BFp'!$A$4:$BY$32,12,FALSE)="","",VLOOKUP(B59,'2nd Shift BFp'!$A$4:$BY$32,12,FALSE)))</f>
        <v/>
      </c>
      <c r="Q59" s="559" t="str">
        <f>IF(RIGHT($A59,1)="1",IF(VLOOKUP(B59,'1st Shift BFp'!$A$4:$BY$32,14,FALSE)="","",VLOOKUP(B59,'1st Shift BFp'!$A$4:$BY$32,14,FALSE)),IF(VLOOKUP(B59,'2nd Shift BFp'!$A$4:$BY$32,14,FALSE)="","",VLOOKUP(B59,'2nd Shift BFp'!$A$4:$BY$32,14,FALSE)))</f>
        <v/>
      </c>
      <c r="R59" s="420" t="str">
        <f>IF(LEFT($A59,1)="M",VLOOKUP(B59,MWTh!$B$6:$BK$31,62,FALSE),VLOOKUP(B59,TF!$B$6:$BK$34,62,FALSE))</f>
        <v/>
      </c>
      <c r="S59" s="443"/>
      <c r="T59" s="415" t="str">
        <f t="shared" si="0"/>
        <v>100A-L6</v>
      </c>
      <c r="U59" s="59" t="str">
        <f t="shared" si="1"/>
        <v>NAMSP-00328</v>
      </c>
      <c r="V59" s="59" t="str">
        <f t="shared" si="2"/>
        <v>GTS-120</v>
      </c>
      <c r="W59" s="59" t="str">
        <f t="shared" si="3"/>
        <v>7% - 9%</v>
      </c>
      <c r="X59" s="151" t="e">
        <f>VLOOKUP(T59,MWTh!$BL$6:$DU$31,12,FALSE)</f>
        <v>#N/A</v>
      </c>
      <c r="Y59" s="151" t="str">
        <f>VLOOKUP(T59,TF!$BL$6:$DU$34,24,FALSE)</f>
        <v/>
      </c>
      <c r="Z59" s="151" t="e">
        <f>VLOOKUP(T59,MWTh!$BL$6:$DU$31,36,FALSE)</f>
        <v>#N/A</v>
      </c>
      <c r="AA59" s="151" t="e">
        <f>VLOOKUP(T59,MWTh!$BL$6:$DU$31,48,FALSE)</f>
        <v>#N/A</v>
      </c>
      <c r="AB59" s="151" t="str">
        <f>VLOOKUP(T59,TF!$BL$6:$DU$34,60,FALSE)</f>
        <v/>
      </c>
      <c r="AC59" s="151"/>
      <c r="AD59" s="149"/>
      <c r="AE59" s="135">
        <f>IF(LEFT($A59,1)="M",VLOOKUP(T59,MWTh!$BL$6:$DU$31,61,FALSE),VLOOKUP(T59,TF!$BL$6:$DU$34,61,FALSE))</f>
        <v>0</v>
      </c>
      <c r="AF59" s="552" t="str">
        <f>IF(RIGHT($A59,1)="1",IF(VLOOKUP(T59,'1st Shift BFp'!$S$4:$AC$32,7,FALSE)="","",VLOOKUP(T59,'1st Shift BFp'!$S$4:$AC$32,7,FALSE)),IF(VLOOKUP(T59,'2nd Shift BFp'!$S$4:$AC$32,7,FALSE)="","",VLOOKUP(T59,'2nd Shift BFp'!$S$4:$AC$32,7,FALSE)))</f>
        <v>SKIP</v>
      </c>
      <c r="AG59" s="552" t="str">
        <f>IF(RIGHT($A59,1)="1",IF(VLOOKUP(T59,'1st Shift BFp'!$S$4:$AC$32,8,FALSE)="","",VLOOKUP(T59,'1st Shift BFp'!$S$4:$AC$32,8,FALSE)),IF(VLOOKUP(T59,'2nd Shift BFp'!$S$4:$AC$32,8,FALSE)="","",VLOOKUP(T59,'2nd Shift BFp'!$S$4:$AC$32,8,FALSE)))</f>
        <v>SKIP</v>
      </c>
      <c r="AH59" s="558" t="str">
        <f>IF(RIGHT($A59,1)="1",IF(VLOOKUP(T59,'1st Shift BFp'!$A$4:$BY$32,27,FALSE)="","",VLOOKUP(T59,'1st Shift BFp'!$A$4:$BY$32,27,FALSE)),IF(VLOOKUP(T59,'2nd Shift BFp'!$A$4:$BY$32,27,FALSE)="","",VLOOKUP(T59,'2nd Shift BFp'!$A$4:$BY$32,27,FALSE)))</f>
        <v/>
      </c>
      <c r="AI59" s="559" t="str">
        <f>IF(RIGHT($A59,1)="1",IF(VLOOKUP(T59,'1st Shift BFp'!$A$4:$BY$32,29,FALSE)="","",VLOOKUP(T59,'1st Shift BFp'!$A$4:$BY$32,29,FALSE)),IF(VLOOKUP(T59,'2nd Shift BFp'!$A$4:$BY$32,29,FALSE)="","",VLOOKUP(T59,'2nd Shift BFp'!$A$4:$BY$32,29,FALSE)))</f>
        <v/>
      </c>
      <c r="AJ59" s="420" t="str">
        <f>IF(LEFT($A59,1)="M",VLOOKUP(T59,MWTh!$BL$6:$DU$31,62,FALSE),VLOOKUP(T59,TF!$BL$6:$DU$34,62,FALSE))</f>
        <v/>
      </c>
      <c r="AK59" s="443"/>
      <c r="AL59" s="415" t="str">
        <f t="shared" si="4"/>
        <v>100A-L6</v>
      </c>
      <c r="AM59" s="59" t="str">
        <f t="shared" si="5"/>
        <v>NAMSP-00328</v>
      </c>
      <c r="AN59" s="59" t="str">
        <f t="shared" si="6"/>
        <v>GTS-120</v>
      </c>
      <c r="AO59" s="59" t="str">
        <f t="shared" si="7"/>
        <v>7% - 9%</v>
      </c>
      <c r="AP59" s="151" t="e">
        <f>VLOOKUP(AL59,MWTh!$DV$6:$GE$31,12,FALSE)</f>
        <v>#N/A</v>
      </c>
      <c r="AQ59" s="151" t="str">
        <f>VLOOKUP(AL59,TF!$DV$6:$GE$34,24,FALSE)</f>
        <v/>
      </c>
      <c r="AR59" s="151" t="e">
        <f>VLOOKUP(AL59,MWTh!$DV$6:$GE$31,36,FALSE)</f>
        <v>#N/A</v>
      </c>
      <c r="AS59" s="151" t="e">
        <f>VLOOKUP(AL59,MWTh!$DV$6:$GE$31,48,FALSE)</f>
        <v>#N/A</v>
      </c>
      <c r="AT59" s="151" t="str">
        <f>VLOOKUP(AL59,TF!$DV$6:$GE$34,60,FALSE)</f>
        <v/>
      </c>
      <c r="AU59" s="151"/>
      <c r="AV59" s="157"/>
      <c r="AW59" s="135">
        <f>IF(LEFT($A59,1)="M",VLOOKUP(AL59,MWTh!$DV$6:$GE$31,61,FALSE),VLOOKUP(AL59,TF!$DV$6:$GE$34,61,FALSE))</f>
        <v>0</v>
      </c>
      <c r="AX59" s="552" t="str">
        <f>IF(RIGHT($A59,1)="1",IF(VLOOKUP(AL59,'1st Shift BFp'!$AH$4:$AR$32,7,FALSE)="","",VLOOKUP(AL59,'1st Shift BFp'!$AH$4:$AR$32,7,FALSE)),IF(VLOOKUP(AL59,'2nd Shift BFp'!$AH$4:$AR$32,7,FALSE)="","",VLOOKUP(AL59,'2nd Shift BFp'!$AH$4:$AR$32,7,FALSE)))</f>
        <v/>
      </c>
      <c r="AY59" s="552" t="str">
        <f>IF(RIGHT($A59,1)="1",IF(VLOOKUP(AL59,'1st Shift BFp'!$AH$4:$AR$32,8,FALSE)="","",VLOOKUP(AL59,'1st Shift BFp'!$AH$4:$AR$32,8,FALSE)),IF(VLOOKUP(AL59,'2nd Shift BFp'!$AH$4:$AR$32,8,FALSE)="","",VLOOKUP(AL59,'2nd Shift BFp'!$AH$4:$AR$32,8,FALSE)))</f>
        <v/>
      </c>
      <c r="AZ59" s="558" t="str">
        <f>IF(RIGHT($A59,1)="1",IF(VLOOKUP(AL59,'1st Shift BFp'!$A$4:$BY$32,42,FALSE)="","",VLOOKUP(AL59,'1st Shift BFp'!$A$4:$BY$32,42,FALSE)),IF(VLOOKUP(AL59,'2nd Shift BFp'!$A$4:$BY$32,42,FALSE)="","",VLOOKUP(AL59,'2nd Shift BFp'!$A$4:$BY$32,42,FALSE)))</f>
        <v/>
      </c>
      <c r="BA59" s="559" t="str">
        <f>IF(RIGHT($A59,1)="1",IF(VLOOKUP(AL59,'1st Shift BFp'!$A$4:$BY$32,44,FALSE)="","",VLOOKUP(AL59,'1st Shift BFp'!$A$4:$BY$32,44,FALSE)),IF(VLOOKUP(AL59,'2nd Shift BFp'!$A$4:$BY$32,44,FALSE)="","",VLOOKUP(AL59,'2nd Shift BFp'!$A$4:$BY$32,44,FALSE)))</f>
        <v/>
      </c>
      <c r="BB59" s="420" t="str">
        <f>IF(LEFT($A59,1)="M",VLOOKUP(AL59,MWTh!$DV$6:$GE$31,62,FALSE),VLOOKUP(AL59,TF!$DV$6:$GE$34,62,FALSE))</f>
        <v/>
      </c>
      <c r="BC59" s="418"/>
      <c r="BD59" s="155" t="str">
        <f t="shared" si="8"/>
        <v>100A-L6</v>
      </c>
      <c r="BE59" s="59" t="str">
        <f t="shared" si="9"/>
        <v>NAMSP-00328</v>
      </c>
      <c r="BF59" s="59" t="str">
        <f t="shared" si="10"/>
        <v>GTS-120</v>
      </c>
      <c r="BG59" s="59" t="str">
        <f t="shared" si="11"/>
        <v>7% - 9%</v>
      </c>
      <c r="BH59" s="151" t="e">
        <f>VLOOKUP(BD59,MWTh!$GF$6:$IO$31,12,FALSE)</f>
        <v>#N/A</v>
      </c>
      <c r="BI59" s="151" t="str">
        <f>VLOOKUP(BD59,TF!$GF$6:$IO$34,24,FALSE)</f>
        <v/>
      </c>
      <c r="BJ59" s="151" t="e">
        <f>VLOOKUP(BD59,MWTh!$GF$6:$IO$31,36,FALSE)</f>
        <v>#N/A</v>
      </c>
      <c r="BK59" s="151" t="e">
        <f>VLOOKUP(BD59,MWTh!$GF$6:$IO$31,48,FALSE)</f>
        <v>#N/A</v>
      </c>
      <c r="BL59" s="151" t="str">
        <f>VLOOKUP(BD59,TF!$GF$6:$IO$34,60,FALSE)</f>
        <v/>
      </c>
      <c r="BM59" s="151"/>
      <c r="BN59" s="157"/>
      <c r="BO59" s="135">
        <f>IF(LEFT($A59,1)="M",VLOOKUP(BD59,MWTh!$GF$6:$IO$31,61,FALSE),VLOOKUP(BD59,TF!$GF$6:$IO$34,61,FALSE))</f>
        <v>0</v>
      </c>
      <c r="BP59" s="552" t="str">
        <f>IF(RIGHT($A59,1)="1",IF(VLOOKUP(BD59,'1st Shift BFp'!$AW$4:$BG$32,7,FALSE)="","",VLOOKUP(BD59,'1st Shift BFp'!$AW$4:$BG$32,7,FALSE)),IF(VLOOKUP(BD59,'2nd Shift BFp'!$AW$4:$BG$32,7,FALSE)="","",VLOOKUP(BD59,'2nd Shift BFp'!$AW$4:$BG$32,7,FALSE)))</f>
        <v>SKIP</v>
      </c>
      <c r="BQ59" s="552" t="str">
        <f>IF(RIGHT($A59,1)="1",IF(VLOOKUP(BD59,'1st Shift BFp'!$AW$4:$BG$32,8,FALSE)="","",VLOOKUP(BD59,'1st Shift BFp'!$AW$4:$BG$32,8,FALSE)),IF(VLOOKUP(BD59,'2nd Shift BFp'!$AW$4:$BG$32,8,FALSE)="","",VLOOKUP(BD59,'2nd Shift BFp'!$AW$4:$BG$32,8,FALSE)))</f>
        <v>SKIP</v>
      </c>
      <c r="BR59" s="558" t="str">
        <f>IF(RIGHT($A59,1)="1",IF(VLOOKUP(BD59,'1st Shift BFp'!$A$4:$BY$32,57,FALSE)="","",VLOOKUP(BD59,'1st Shift BFp'!$A$4:$BY$32,57,FALSE)),IF(VLOOKUP(BD59,'2nd Shift BFp'!$A$4:$BY$32,57,FALSE)="","",VLOOKUP(BD59,'2nd Shift BFp'!$A$4:$BY$32,57,FALSE)))</f>
        <v/>
      </c>
      <c r="BS59" s="559" t="str">
        <f>IF(RIGHT($A59,1)="1",IF(VLOOKUP(BD59,'1st Shift BFp'!$A$4:$BY$32,59,FALSE)="","",VLOOKUP(BD59,'1st Shift BFp'!$A$4:$BY$32,59,FALSE)),IF(VLOOKUP(BD59,'2nd Shift BFp'!$A$4:$BY$32,59,FALSE)="","",VLOOKUP(BD59,'2nd Shift BFp'!$A$4:$BY$32,59,FALSE)))</f>
        <v/>
      </c>
      <c r="BT59" s="60" t="str">
        <f>IF(LEFT($A59,1)="M",VLOOKUP(BD59,MWTh!$GF$6:$IO$31,62,FALSE),VLOOKUP(BD59,TF!$GF$6:$IO$34,62,FALSE))</f>
        <v/>
      </c>
      <c r="BU59" s="462"/>
      <c r="BV59" s="415" t="str">
        <f t="shared" si="12"/>
        <v>100A-L6</v>
      </c>
      <c r="BW59" s="59" t="str">
        <f t="shared" si="13"/>
        <v>NAMSP-00328</v>
      </c>
      <c r="BX59" s="59" t="str">
        <f t="shared" si="14"/>
        <v>GTS-120</v>
      </c>
      <c r="BY59" s="59" t="str">
        <f t="shared" si="15"/>
        <v>7% - 9%</v>
      </c>
      <c r="BZ59" s="151" t="e">
        <f>VLOOKUP(BV59,MWTh!$IP$6:$KY$31,12,FALSE)</f>
        <v>#N/A</v>
      </c>
      <c r="CA59" s="151" t="str">
        <f>VLOOKUP(BV59,TF!$IP$6:$KY$34,24,FALSE)</f>
        <v/>
      </c>
      <c r="CB59" s="151" t="e">
        <f>VLOOKUP(BV59,MWTh!$IP$6:$KY$31,36,FALSE)</f>
        <v>#N/A</v>
      </c>
      <c r="CC59" s="151" t="e">
        <f>VLOOKUP(BV59,MWTh!$IP$6:$KY$31,48,FALSE)</f>
        <v>#N/A</v>
      </c>
      <c r="CD59" s="151" t="str">
        <f>VLOOKUP(BV59,TF!$IP$6:$KY$34,60,FALSE)</f>
        <v/>
      </c>
      <c r="CE59" s="151"/>
      <c r="CF59" s="157"/>
      <c r="CG59" s="135">
        <f>IF(LEFT($A59,1)="M",VLOOKUP(BV59,MWTh!$IP$6:$KY$31,61,FALSE),VLOOKUP(BV59,TF!$IP$6:$KY$34,61,FALSE))</f>
        <v>0</v>
      </c>
      <c r="CH59" s="552" t="str">
        <f>IF(RIGHT($A59,1)="1",IF(VLOOKUP(BV59,'1st Shift BFp'!$BL$4:$BV$32,7,FALSE)="","",VLOOKUP(BV59,'1st Shift BFp'!$BL$4:$BV$32,7,FALSE)),IF(VLOOKUP(BV59,'2nd Shift BFp'!$BL$4:$BV$32,7,FALSE)="","",VLOOKUP(BV59,'2nd Shift BFp'!$BL$4:$BV$32,7,FALSE)))</f>
        <v/>
      </c>
      <c r="CI59" s="552" t="str">
        <f>IF(RIGHT($A59,1)="1",IF(VLOOKUP(BV59,'1st Shift BFp'!$BL$4:$BV$32,8,FALSE)="","",VLOOKUP(BV59,'1st Shift BFp'!$BL$4:$BV$32,8,FALSE)),IF(VLOOKUP(BV59,'2nd Shift BFp'!$BL$4:$BV$32,8,FALSE)="","",VLOOKUP(BV59,'2nd Shift BFp'!$BL$4:$BV$32,8,FALSE)))</f>
        <v/>
      </c>
      <c r="CJ59" s="558" t="str">
        <f>IF(RIGHT($A59,1)="1",IF(VLOOKUP(BV59,'1st Shift BFp'!$A$4:$BY$32,72,FALSE)="","",VLOOKUP(BV59,'1st Shift BFp'!$A$4:$BY$32,72,FALSE)),IF(VLOOKUP(BV59,'2nd Shift BFp'!$A$4:$BY$32,72,FALSE)="","",VLOOKUP(BV59,'2nd Shift BFp'!$A$4:$BY$32,72,FALSE)))</f>
        <v/>
      </c>
      <c r="CK59" s="559" t="str">
        <f>IF(RIGHT($A59,1)="1",IF(VLOOKUP(BV59,'1st Shift BFp'!$A$4:$BY$32,74,FALSE)="","",VLOOKUP(BV59,'1st Shift BFp'!$A$4:$BY$32,74,FALSE)),IF(VLOOKUP(BV59,'2nd Shift BFp'!$A$4:$BY$32,74,FALSE)="","",VLOOKUP(BV59,'2nd Shift BFp'!$A$4:$BY$32,74,FALSE)))</f>
        <v/>
      </c>
      <c r="CL59" s="464" t="str">
        <f>IF(LEFT($A59,1)="M",VLOOKUP(BV59,MWTh!$IP$6:$KY$31,62,FALSE),VLOOKUP(BV59,TF!$IP$6:$KY$34,62,FALSE))</f>
        <v/>
      </c>
      <c r="CM59" s="418"/>
      <c r="CO59" s="135">
        <f t="shared" si="16"/>
        <v>0</v>
      </c>
    </row>
    <row r="60" spans="1:93" ht="15.75" thickBot="1">
      <c r="A60" s="1174" t="str">
        <f>VLOOKUP($B60,'OP Info'!$C$4:$Q$62,15,FALSE)</f>
        <v>TF-1</v>
      </c>
      <c r="B60" s="415" t="s">
        <v>162</v>
      </c>
      <c r="C60" s="1174" t="str">
        <f>VLOOKUP($B60,'OP Info'!$C$4:$Q$62,2,FALSE)</f>
        <v>NAMSP-00280</v>
      </c>
      <c r="D60" s="1174" t="str">
        <f>VLOOKUP($B60,'OP Info'!$C$4:$Q$62,4,FALSE)</f>
        <v>GTS-120</v>
      </c>
      <c r="E60" s="1174" t="str">
        <f>CONCATENATE(VLOOKUP($B60,'OP Info'!$C$4:$Q$62,5,FALSE),"% - ",VLOOKUP($B60,'OP Info'!$C$4:$Q$62,6,FALSE),"%")</f>
        <v>7% - 9%</v>
      </c>
      <c r="F60" s="151" t="e">
        <f>VLOOKUP(B60,MWTh!$B$6:$BK$31,12,FALSE)</f>
        <v>#N/A</v>
      </c>
      <c r="G60" s="151" t="str">
        <f>VLOOKUP(B60,TF!$B$6:$BK$34,24,FALSE)</f>
        <v/>
      </c>
      <c r="H60" s="151" t="e">
        <f>VLOOKUP(B60,MWTh!$B$6:$BK$31,36,FALSE)</f>
        <v>#N/A</v>
      </c>
      <c r="I60" s="151" t="e">
        <f>VLOOKUP(B60,MWTh!$B$6:$BK$31,48,FALSE)</f>
        <v>#N/A</v>
      </c>
      <c r="J60" s="151" t="str">
        <f>VLOOKUP(B60,TF!$B$6:$BK$34,60,FALSE)</f>
        <v/>
      </c>
      <c r="K60" s="423"/>
      <c r="L60" s="424"/>
      <c r="M60" s="425">
        <f>IF(LEFT($A60,1)="M",VLOOKUP(B60,MWTh!$B$6:$BK$31,61,FALSE),VLOOKUP(B60,TF!$B$6:$BK$34,61,FALSE))</f>
        <v>0</v>
      </c>
      <c r="N60" s="554" t="str">
        <f>IF(RIGHT($A60,1)="1",IF(VLOOKUP(B60,'1st Shift BFp'!$D$4:$N$32,7,FALSE)="","",VLOOKUP(B60,'1st Shift BFp'!$D$4:$N$32,7,FALSE)),IF(VLOOKUP(B60,'2nd Shift BFp'!$D$4:$N$32,7,FALSE)="","",VLOOKUP(B60,'2nd Shift BFp'!$D$4:$N$32,7,FALSE)))</f>
        <v/>
      </c>
      <c r="O60" s="552" t="str">
        <f>IF(RIGHT($A60,1)="1",IF(VLOOKUP(B60,'1st Shift BFp'!$D$4:$N$32,8,FALSE)="","",VLOOKUP(B60,'1st Shift BFp'!$D$4:$N$32,8,FALSE)),IF(VLOOKUP(B60,'2nd Shift BFp'!$D$4:$N$32,8,FALSE)="","",VLOOKUP(B60,'2nd Shift BFp'!$D$4:$N$32,8,FALSE)))</f>
        <v/>
      </c>
      <c r="P60" s="560" t="str">
        <f>IF(RIGHT($A60,1)="1",IF(VLOOKUP(B60,'1st Shift BFp'!$A$4:$BY$32,12,FALSE)="","",VLOOKUP(B60,'1st Shift BFp'!$A$4:$BY$32,12,FALSE)),IF(VLOOKUP(B60,'2nd Shift BFp'!$A$4:$BY$32,12,FALSE)="","",VLOOKUP(B60,'2nd Shift BFp'!$A$4:$BY$32,12,FALSE)))</f>
        <v/>
      </c>
      <c r="Q60" s="561" t="str">
        <f>IF(RIGHT($A60,1)="1",IF(VLOOKUP(B60,'1st Shift BFp'!$A$4:$BY$32,14,FALSE)="","",VLOOKUP(B60,'1st Shift BFp'!$A$4:$BY$32,14,FALSE)),IF(VLOOKUP(B60,'2nd Shift BFp'!$A$4:$BY$32,14,FALSE)="","",VLOOKUP(B60,'2nd Shift BFp'!$A$4:$BY$32,14,FALSE)))</f>
        <v/>
      </c>
      <c r="R60" s="426" t="str">
        <f>IF(LEFT($A60,1)="M",VLOOKUP(B60,MWTh!$B$6:$BK$31,62,FALSE),VLOOKUP(B60,TF!$B$6:$BK$34,62,FALSE))</f>
        <v/>
      </c>
      <c r="S60" s="443"/>
      <c r="T60" s="421" t="str">
        <f t="shared" si="0"/>
        <v>100B-L6</v>
      </c>
      <c r="U60" s="422" t="str">
        <f t="shared" si="1"/>
        <v>NAMSP-00280</v>
      </c>
      <c r="V60" s="422" t="str">
        <f t="shared" si="2"/>
        <v>GTS-120</v>
      </c>
      <c r="W60" s="422" t="str">
        <f t="shared" si="3"/>
        <v>7% - 9%</v>
      </c>
      <c r="X60" s="151" t="e">
        <f>VLOOKUP(T60,MWTh!$BL$6:$DU$31,12,FALSE)</f>
        <v>#N/A</v>
      </c>
      <c r="Y60" s="151" t="str">
        <f>VLOOKUP(T60,TF!$BL$6:$DU$34,24,FALSE)</f>
        <v/>
      </c>
      <c r="Z60" s="151" t="e">
        <f>VLOOKUP(T60,MWTh!$BL$6:$DU$31,36,FALSE)</f>
        <v>#N/A</v>
      </c>
      <c r="AA60" s="151" t="e">
        <f>VLOOKUP(T60,MWTh!$BL$6:$DU$31,48,FALSE)</f>
        <v>#N/A</v>
      </c>
      <c r="AB60" s="151" t="str">
        <f>VLOOKUP(T60,TF!$BL$6:$DU$34,60,FALSE)</f>
        <v/>
      </c>
      <c r="AC60" s="423"/>
      <c r="AD60" s="424"/>
      <c r="AE60" s="425">
        <f>IF(LEFT($A60,1)="M",VLOOKUP(T60,MWTh!$BL$6:$DU$31,61,FALSE),VLOOKUP(T60,TF!$BL$6:$DU$34,61,FALSE))</f>
        <v>0</v>
      </c>
      <c r="AF60" s="552" t="str">
        <f>IF(RIGHT($A60,1)="1",IF(VLOOKUP(T60,'1st Shift BFp'!$S$4:$AC$32,7,FALSE)="","",VLOOKUP(T60,'1st Shift BFp'!$S$4:$AC$32,7,FALSE)),IF(VLOOKUP(T60,'2nd Shift BFp'!$S$4:$AC$32,7,FALSE)="","",VLOOKUP(T60,'2nd Shift BFp'!$S$4:$AC$32,7,FALSE)))</f>
        <v>SKIP</v>
      </c>
      <c r="AG60" s="552" t="str">
        <f>IF(RIGHT($A60,1)="1",IF(VLOOKUP(T60,'1st Shift BFp'!$S$4:$AC$32,8,FALSE)="","",VLOOKUP(T60,'1st Shift BFp'!$S$4:$AC$32,8,FALSE)),IF(VLOOKUP(T60,'2nd Shift BFp'!$S$4:$AC$32,8,FALSE)="","",VLOOKUP(T60,'2nd Shift BFp'!$S$4:$AC$32,8,FALSE)))</f>
        <v>SKIP</v>
      </c>
      <c r="AH60" s="560" t="str">
        <f>IF(RIGHT($A60,1)="1",IF(VLOOKUP(T60,'1st Shift BFp'!$A$4:$BY$32,27,FALSE)="","",VLOOKUP(T60,'1st Shift BFp'!$A$4:$BY$32,27,FALSE)),IF(VLOOKUP(T60,'2nd Shift BFp'!$A$4:$BY$32,27,FALSE)="","",VLOOKUP(T60,'2nd Shift BFp'!$A$4:$BY$32,27,FALSE)))</f>
        <v/>
      </c>
      <c r="AI60" s="559" t="str">
        <f>IF(RIGHT($A60,1)="1",IF(VLOOKUP(T60,'1st Shift BFp'!$A$4:$BY$32,29,FALSE)="","",VLOOKUP(T60,'1st Shift BFp'!$A$4:$BY$32,29,FALSE)),IF(VLOOKUP(T60,'2nd Shift BFp'!$A$4:$BY$32,29,FALSE)="","",VLOOKUP(T60,'2nd Shift BFp'!$A$4:$BY$32,29,FALSE)))</f>
        <v/>
      </c>
      <c r="AJ60" s="426" t="str">
        <f>IF(LEFT($A60,1)="M",VLOOKUP(T60,MWTh!$BL$6:$DU$31,62,FALSE),VLOOKUP(T60,TF!$BL$6:$DU$34,62,FALSE))</f>
        <v/>
      </c>
      <c r="AK60" s="443"/>
      <c r="AL60" s="421" t="str">
        <f t="shared" si="4"/>
        <v>100B-L6</v>
      </c>
      <c r="AM60" s="422" t="str">
        <f t="shared" si="5"/>
        <v>NAMSP-00280</v>
      </c>
      <c r="AN60" s="422" t="str">
        <f t="shared" si="6"/>
        <v>GTS-120</v>
      </c>
      <c r="AO60" s="422" t="str">
        <f t="shared" si="7"/>
        <v>7% - 9%</v>
      </c>
      <c r="AP60" s="151" t="e">
        <f>VLOOKUP(AL60,MWTh!$DV$6:$GE$31,12,FALSE)</f>
        <v>#N/A</v>
      </c>
      <c r="AQ60" s="151" t="str">
        <f>VLOOKUP(AL60,TF!$DV$6:$GE$34,24,FALSE)</f>
        <v/>
      </c>
      <c r="AR60" s="151" t="e">
        <f>VLOOKUP(AL60,MWTh!$DV$6:$GE$31,36,FALSE)</f>
        <v>#N/A</v>
      </c>
      <c r="AS60" s="151" t="e">
        <f>VLOOKUP(AL60,MWTh!$DV$6:$GE$31,48,FALSE)</f>
        <v>#N/A</v>
      </c>
      <c r="AT60" s="151" t="str">
        <f>VLOOKUP(AL60,TF!$DV$6:$GE$34,60,FALSE)</f>
        <v/>
      </c>
      <c r="AU60" s="423"/>
      <c r="AV60" s="451"/>
      <c r="AW60" s="425">
        <f>IF(LEFT($A60,1)="M",VLOOKUP(AL60,MWTh!$DV$6:$GE$31,61,FALSE),VLOOKUP(AL60,TF!$DV$6:$GE$34,61,FALSE))</f>
        <v>0</v>
      </c>
      <c r="AX60" s="552" t="str">
        <f>IF(RIGHT($A60,1)="1",IF(VLOOKUP(AL60,'1st Shift BFp'!$AH$4:$AR$32,7,FALSE)="","",VLOOKUP(AL60,'1st Shift BFp'!$AH$4:$AR$32,7,FALSE)),IF(VLOOKUP(AL60,'2nd Shift BFp'!$AH$4:$AR$32,7,FALSE)="","",VLOOKUP(AL60,'2nd Shift BFp'!$AH$4:$AR$32,7,FALSE)))</f>
        <v/>
      </c>
      <c r="AY60" s="552" t="str">
        <f>IF(RIGHT($A60,1)="1",IF(VLOOKUP(AL60,'1st Shift BFp'!$AH$4:$AR$32,8,FALSE)="","",VLOOKUP(AL60,'1st Shift BFp'!$AH$4:$AR$32,8,FALSE)),IF(VLOOKUP(AL60,'2nd Shift BFp'!$AH$4:$AR$32,8,FALSE)="","",VLOOKUP(AL60,'2nd Shift BFp'!$AH$4:$AR$32,8,FALSE)))</f>
        <v/>
      </c>
      <c r="AZ60" s="560" t="str">
        <f>IF(RIGHT($A60,1)="1",IF(VLOOKUP(AL60,'1st Shift BFp'!$A$4:$BY$32,42,FALSE)="","",VLOOKUP(AL60,'1st Shift BFp'!$A$4:$BY$32,42,FALSE)),IF(VLOOKUP(AL60,'2nd Shift BFp'!$A$4:$BY$32,42,FALSE)="","",VLOOKUP(AL60,'2nd Shift BFp'!$A$4:$BY$32,42,FALSE)))</f>
        <v/>
      </c>
      <c r="BA60" s="559" t="str">
        <f>IF(RIGHT($A60,1)="1",IF(VLOOKUP(AL60,'1st Shift BFp'!$A$4:$BY$32,44,FALSE)="","",VLOOKUP(AL60,'1st Shift BFp'!$A$4:$BY$32,44,FALSE)),IF(VLOOKUP(AL60,'2nd Shift BFp'!$A$4:$BY$32,44,FALSE)="","",VLOOKUP(AL60,'2nd Shift BFp'!$A$4:$BY$32,44,FALSE)))</f>
        <v/>
      </c>
      <c r="BB60" s="426" t="str">
        <f>IF(LEFT($A60,1)="M",VLOOKUP(AL60,MWTh!$DV$6:$GE$31,62,FALSE),VLOOKUP(AL60,TF!$DV$6:$GE$34,62,FALSE))</f>
        <v/>
      </c>
      <c r="BC60" s="418"/>
      <c r="BD60" s="155" t="str">
        <f t="shared" si="8"/>
        <v>100B-L6</v>
      </c>
      <c r="BE60" s="59" t="str">
        <f t="shared" si="9"/>
        <v>NAMSP-00280</v>
      </c>
      <c r="BF60" s="59" t="str">
        <f t="shared" si="10"/>
        <v>GTS-120</v>
      </c>
      <c r="BG60" s="59" t="str">
        <f t="shared" si="11"/>
        <v>7% - 9%</v>
      </c>
      <c r="BH60" s="151" t="e">
        <f>VLOOKUP(BD60,MWTh!$GF$6:$IO$31,12,FALSE)</f>
        <v>#N/A</v>
      </c>
      <c r="BI60" s="151" t="str">
        <f>VLOOKUP(BD60,TF!$GF$6:$IO$34,24,FALSE)</f>
        <v/>
      </c>
      <c r="BJ60" s="151" t="e">
        <f>VLOOKUP(BD60,MWTh!$GF$6:$IO$31,36,FALSE)</f>
        <v>#N/A</v>
      </c>
      <c r="BK60" s="151" t="e">
        <f>VLOOKUP(BD60,MWTh!$GF$6:$IO$31,48,FALSE)</f>
        <v>#N/A</v>
      </c>
      <c r="BL60" s="151" t="str">
        <f>VLOOKUP(BD60,TF!$GF$6:$IO$34,60,FALSE)</f>
        <v/>
      </c>
      <c r="BM60" s="151"/>
      <c r="BN60" s="157"/>
      <c r="BO60" s="135">
        <f>IF(LEFT($A60,1)="M",VLOOKUP(BD60,MWTh!$GF$6:$IO$31,61,FALSE),VLOOKUP(BD60,TF!$GF$6:$IO$34,61,FALSE))</f>
        <v>0</v>
      </c>
      <c r="BP60" s="552" t="str">
        <f>IF(RIGHT($A60,1)="1",IF(VLOOKUP(BD60,'1st Shift BFp'!$AW$4:$BG$32,7,FALSE)="","",VLOOKUP(BD60,'1st Shift BFp'!$AW$4:$BG$32,7,FALSE)),IF(VLOOKUP(BD60,'2nd Shift BFp'!$AW$4:$BG$32,7,FALSE)="","",VLOOKUP(BD60,'2nd Shift BFp'!$AW$4:$BG$32,7,FALSE)))</f>
        <v>SKIP</v>
      </c>
      <c r="BQ60" s="552" t="str">
        <f>IF(RIGHT($A60,1)="1",IF(VLOOKUP(BD60,'1st Shift BFp'!$AW$4:$BG$32,8,FALSE)="","",VLOOKUP(BD60,'1st Shift BFp'!$AW$4:$BG$32,8,FALSE)),IF(VLOOKUP(BD60,'2nd Shift BFp'!$AW$4:$BG$32,8,FALSE)="","",VLOOKUP(BD60,'2nd Shift BFp'!$AW$4:$BG$32,8,FALSE)))</f>
        <v>SKIP</v>
      </c>
      <c r="BR60" s="560" t="str">
        <f>IF(RIGHT($A60,1)="1",IF(VLOOKUP(BD60,'1st Shift BFp'!$A$4:$BY$32,57,FALSE)="","",VLOOKUP(BD60,'1st Shift BFp'!$A$4:$BY$32,57,FALSE)),IF(VLOOKUP(BD60,'2nd Shift BFp'!$A$4:$BY$32,57,FALSE)="","",VLOOKUP(BD60,'2nd Shift BFp'!$A$4:$BY$32,57,FALSE)))</f>
        <v/>
      </c>
      <c r="BS60" s="559" t="str">
        <f>IF(RIGHT($A60,1)="1",IF(VLOOKUP(BD60,'1st Shift BFp'!$A$4:$BY$32,59,FALSE)="","",VLOOKUP(BD60,'1st Shift BFp'!$A$4:$BY$32,59,FALSE)),IF(VLOOKUP(BD60,'2nd Shift BFp'!$A$4:$BY$32,59,FALSE)="","",VLOOKUP(BD60,'2nd Shift BFp'!$A$4:$BY$32,59,FALSE)))</f>
        <v/>
      </c>
      <c r="BT60" s="60" t="str">
        <f>IF(LEFT($A60,1)="M",VLOOKUP(BD60,MWTh!$GF$6:$IO$31,62,FALSE),VLOOKUP(BD60,TF!$GF$6:$IO$34,62,FALSE))</f>
        <v/>
      </c>
      <c r="BU60" s="462"/>
      <c r="BV60" s="421" t="str">
        <f t="shared" si="12"/>
        <v>100B-L6</v>
      </c>
      <c r="BW60" s="422" t="str">
        <f t="shared" si="13"/>
        <v>NAMSP-00280</v>
      </c>
      <c r="BX60" s="422" t="str">
        <f t="shared" si="14"/>
        <v>GTS-120</v>
      </c>
      <c r="BY60" s="422" t="str">
        <f t="shared" si="15"/>
        <v>7% - 9%</v>
      </c>
      <c r="BZ60" s="151" t="e">
        <f>VLOOKUP(BV60,MWTh!$IP$6:$KY$31,12,FALSE)</f>
        <v>#N/A</v>
      </c>
      <c r="CA60" s="151" t="str">
        <f>VLOOKUP(BV60,TF!$IP$6:$KY$34,24,FALSE)</f>
        <v/>
      </c>
      <c r="CB60" s="151" t="e">
        <f>VLOOKUP(BV60,MWTh!$IP$6:$KY$31,36,FALSE)</f>
        <v>#N/A</v>
      </c>
      <c r="CC60" s="151" t="e">
        <f>VLOOKUP(BV60,MWTh!$IP$6:$KY$31,48,FALSE)</f>
        <v>#N/A</v>
      </c>
      <c r="CD60" s="151" t="str">
        <f>VLOOKUP(BV60,TF!$IP$6:$KY$34,60,FALSE)</f>
        <v/>
      </c>
      <c r="CE60" s="423"/>
      <c r="CF60" s="451"/>
      <c r="CG60" s="425">
        <f>IF(LEFT($A60,1)="M",VLOOKUP(BV60,MWTh!$IP$6:$KY$31,61,FALSE),VLOOKUP(BV60,TF!$IP$6:$KY$34,61,FALSE))</f>
        <v>0</v>
      </c>
      <c r="CH60" s="552" t="str">
        <f>IF(RIGHT($A60,1)="1",IF(VLOOKUP(BV60,'1st Shift BFp'!$BL$4:$BV$32,7,FALSE)="","",VLOOKUP(BV60,'1st Shift BFp'!$BL$4:$BV$32,7,FALSE)),IF(VLOOKUP(BV60,'2nd Shift BFp'!$BL$4:$BV$32,7,FALSE)="","",VLOOKUP(BV60,'2nd Shift BFp'!$BL$4:$BV$32,7,FALSE)))</f>
        <v/>
      </c>
      <c r="CI60" s="552" t="str">
        <f>IF(RIGHT($A60,1)="1",IF(VLOOKUP(BV60,'1st Shift BFp'!$BL$4:$BV$32,8,FALSE)="","",VLOOKUP(BV60,'1st Shift BFp'!$BL$4:$BV$32,8,FALSE)),IF(VLOOKUP(BV60,'2nd Shift BFp'!$BL$4:$BV$32,8,FALSE)="","",VLOOKUP(BV60,'2nd Shift BFp'!$BL$4:$BV$32,8,FALSE)))</f>
        <v/>
      </c>
      <c r="CJ60" s="560" t="str">
        <f>IF(RIGHT($A60,1)="1",IF(VLOOKUP(BV60,'1st Shift BFp'!$A$4:$BY$32,72,FALSE)="","",VLOOKUP(BV60,'1st Shift BFp'!$A$4:$BY$32,72,FALSE)),IF(VLOOKUP(BV60,'2nd Shift BFp'!$A$4:$BY$32,72,FALSE)="","",VLOOKUP(BV60,'2nd Shift BFp'!$A$4:$BY$32,72,FALSE)))</f>
        <v/>
      </c>
      <c r="CK60" s="559" t="str">
        <f>IF(RIGHT($A60,1)="1",IF(VLOOKUP(BV60,'1st Shift BFp'!$A$4:$BY$32,74,FALSE)="","",VLOOKUP(BV60,'1st Shift BFp'!$A$4:$BY$32,74,FALSE)),IF(VLOOKUP(BV60,'2nd Shift BFp'!$A$4:$BY$32,74,FALSE)="","",VLOOKUP(BV60,'2nd Shift BFp'!$A$4:$BY$32,74,FALSE)))</f>
        <v/>
      </c>
      <c r="CL60" s="465" t="str">
        <f>IF(LEFT($A60,1)="M",VLOOKUP(BV60,MWTh!$IP$6:$KY$31,62,FALSE),VLOOKUP(BV60,TF!$IP$6:$KY$34,62,FALSE))</f>
        <v/>
      </c>
      <c r="CM60" s="418"/>
      <c r="CO60" s="135">
        <f t="shared" si="16"/>
        <v>0</v>
      </c>
    </row>
    <row r="61" spans="1:93">
      <c r="F61" s="64"/>
      <c r="M61" s="569">
        <f>SUM(M6:M60)</f>
        <v>0</v>
      </c>
      <c r="N61" s="81" t="s">
        <v>535</v>
      </c>
      <c r="S61" s="65"/>
      <c r="X61" s="64"/>
      <c r="AK61" s="65"/>
      <c r="AP61" s="64"/>
      <c r="BC61" s="65"/>
      <c r="BH61" s="64"/>
      <c r="BU61" s="65"/>
      <c r="BZ61" s="64"/>
      <c r="CM61" s="65"/>
    </row>
    <row r="62" spans="1:93">
      <c r="B62" s="81" t="s">
        <v>536</v>
      </c>
      <c r="C62" s="81"/>
      <c r="D62" s="81"/>
      <c r="E62" s="82" t="s">
        <v>537</v>
      </c>
      <c r="F62" s="82"/>
      <c r="G62" s="82"/>
      <c r="H62" s="83"/>
      <c r="I62" s="81" t="s">
        <v>519</v>
      </c>
      <c r="J62" s="83"/>
      <c r="L62" s="83"/>
      <c r="M62" s="83"/>
      <c r="N62" s="87"/>
      <c r="O62" s="83"/>
      <c r="P62" s="83"/>
      <c r="Q62" s="83"/>
      <c r="R62" s="84"/>
      <c r="S62" s="88"/>
      <c r="T62" s="81" t="s">
        <v>536</v>
      </c>
      <c r="U62" s="81"/>
      <c r="V62" s="81"/>
      <c r="W62" s="82" t="s">
        <v>537</v>
      </c>
      <c r="X62" s="82"/>
      <c r="Y62" s="82"/>
      <c r="Z62" s="83"/>
      <c r="AA62" s="81" t="s">
        <v>519</v>
      </c>
      <c r="AB62" s="83"/>
      <c r="AD62" s="83"/>
      <c r="AE62" s="83"/>
      <c r="AF62" s="87"/>
      <c r="AG62" s="83"/>
      <c r="AH62" s="83"/>
      <c r="AI62" s="83"/>
      <c r="AJ62" s="84"/>
      <c r="AK62" s="88"/>
      <c r="AL62" s="81" t="s">
        <v>536</v>
      </c>
      <c r="AM62" s="81"/>
      <c r="AN62" s="81"/>
      <c r="AO62" s="82" t="s">
        <v>537</v>
      </c>
      <c r="AP62" s="82"/>
      <c r="AQ62" s="82"/>
      <c r="AR62" s="83"/>
      <c r="AS62" s="81" t="s">
        <v>519</v>
      </c>
      <c r="AT62" s="83"/>
      <c r="AV62" s="83"/>
      <c r="AW62" s="83"/>
      <c r="AX62" s="87"/>
      <c r="AY62" s="83"/>
      <c r="AZ62" s="83"/>
      <c r="BA62" s="83"/>
      <c r="BB62" s="84"/>
      <c r="BC62" s="88"/>
      <c r="BD62" s="81" t="s">
        <v>536</v>
      </c>
      <c r="BE62" s="81"/>
      <c r="BF62" s="81"/>
      <c r="BG62" s="82" t="s">
        <v>537</v>
      </c>
      <c r="BH62" s="82"/>
      <c r="BI62" s="82"/>
      <c r="BJ62" s="83"/>
      <c r="BK62" s="81" t="s">
        <v>519</v>
      </c>
      <c r="BL62" s="83"/>
      <c r="BN62" s="83"/>
      <c r="BO62" s="83"/>
      <c r="BP62" s="87"/>
      <c r="BQ62" s="83"/>
      <c r="BR62" s="83"/>
      <c r="BS62" s="83"/>
      <c r="BT62" s="84"/>
      <c r="BU62" s="88"/>
      <c r="BV62" s="81" t="s">
        <v>536</v>
      </c>
      <c r="BW62" s="81"/>
      <c r="BX62" s="81"/>
      <c r="BY62" s="82" t="s">
        <v>537</v>
      </c>
      <c r="BZ62" s="82"/>
      <c r="CA62" s="82"/>
      <c r="CB62" s="83"/>
      <c r="CC62" s="81" t="s">
        <v>519</v>
      </c>
      <c r="CD62" s="83"/>
      <c r="CF62" s="83"/>
      <c r="CG62" s="83"/>
      <c r="CH62" s="87"/>
      <c r="CI62" s="83"/>
      <c r="CJ62" s="83"/>
      <c r="CK62" s="83"/>
      <c r="CL62" s="84"/>
      <c r="CM62" s="88"/>
      <c r="CO62" s="98"/>
    </row>
    <row r="63" spans="1:93">
      <c r="B63" s="68"/>
      <c r="C63" s="81" t="s">
        <v>538</v>
      </c>
      <c r="D63" s="81"/>
      <c r="E63" s="68"/>
      <c r="F63" s="81" t="s">
        <v>538</v>
      </c>
      <c r="G63" s="81"/>
      <c r="H63" s="84"/>
      <c r="I63" s="69"/>
      <c r="J63" s="81" t="s">
        <v>539</v>
      </c>
      <c r="L63" s="81"/>
      <c r="M63" s="81"/>
      <c r="N63" s="81"/>
      <c r="O63" s="83"/>
      <c r="P63" s="83"/>
      <c r="Q63" s="83"/>
      <c r="R63" s="84"/>
      <c r="S63" s="88"/>
      <c r="T63" s="68"/>
      <c r="U63" s="81" t="s">
        <v>538</v>
      </c>
      <c r="V63" s="81"/>
      <c r="W63" s="68"/>
      <c r="X63" s="81" t="s">
        <v>538</v>
      </c>
      <c r="Y63" s="81"/>
      <c r="Z63" s="84"/>
      <c r="AA63" s="69"/>
      <c r="AB63" s="81" t="s">
        <v>539</v>
      </c>
      <c r="AD63" s="81"/>
      <c r="AE63" s="81"/>
      <c r="AF63" s="81"/>
      <c r="AG63" s="83"/>
      <c r="AH63" s="83"/>
      <c r="AI63" s="83"/>
      <c r="AJ63" s="84"/>
      <c r="AK63" s="88"/>
      <c r="AL63" s="68"/>
      <c r="AM63" s="81" t="s">
        <v>538</v>
      </c>
      <c r="AN63" s="81"/>
      <c r="AO63" s="68"/>
      <c r="AP63" s="81" t="s">
        <v>538</v>
      </c>
      <c r="AQ63" s="81"/>
      <c r="AR63" s="84"/>
      <c r="AS63" s="69"/>
      <c r="AT63" s="81" t="s">
        <v>539</v>
      </c>
      <c r="AV63" s="81"/>
      <c r="AW63" s="81"/>
      <c r="AX63" s="81"/>
      <c r="AY63" s="83"/>
      <c r="AZ63" s="83"/>
      <c r="BA63" s="83"/>
      <c r="BB63" s="84"/>
      <c r="BC63" s="88"/>
      <c r="BD63" s="68"/>
      <c r="BE63" s="81" t="s">
        <v>538</v>
      </c>
      <c r="BF63" s="81"/>
      <c r="BG63" s="68"/>
      <c r="BH63" s="81" t="s">
        <v>538</v>
      </c>
      <c r="BI63" s="81"/>
      <c r="BJ63" s="84"/>
      <c r="BK63" s="69"/>
      <c r="BL63" s="81" t="s">
        <v>539</v>
      </c>
      <c r="BN63" s="81"/>
      <c r="BO63" s="81"/>
      <c r="BP63" s="81"/>
      <c r="BQ63" s="83"/>
      <c r="BR63" s="83"/>
      <c r="BS63" s="83"/>
      <c r="BT63" s="84"/>
      <c r="BU63" s="88"/>
      <c r="BV63" s="68"/>
      <c r="BW63" s="81" t="s">
        <v>538</v>
      </c>
      <c r="BX63" s="81"/>
      <c r="BY63" s="68"/>
      <c r="BZ63" s="81" t="s">
        <v>538</v>
      </c>
      <c r="CA63" s="81"/>
      <c r="CB63" s="84"/>
      <c r="CC63" s="69"/>
      <c r="CD63" s="81" t="s">
        <v>539</v>
      </c>
      <c r="CF63" s="81"/>
      <c r="CG63" s="81"/>
      <c r="CH63" s="81"/>
      <c r="CI63" s="83"/>
      <c r="CJ63" s="83"/>
      <c r="CK63" s="83"/>
      <c r="CL63" s="84"/>
      <c r="CM63" s="88"/>
      <c r="CO63" s="98"/>
    </row>
    <row r="64" spans="1:93">
      <c r="B64" s="69"/>
      <c r="C64" s="81" t="s">
        <v>540</v>
      </c>
      <c r="D64" s="81"/>
      <c r="E64" s="69"/>
      <c r="F64" s="81" t="s">
        <v>522</v>
      </c>
      <c r="G64" s="81"/>
      <c r="H64" s="84"/>
      <c r="I64" s="85"/>
      <c r="J64" s="81" t="s">
        <v>523</v>
      </c>
      <c r="L64" s="81"/>
      <c r="M64" s="81"/>
      <c r="N64" s="81"/>
      <c r="O64" s="84"/>
      <c r="P64" s="84"/>
      <c r="Q64" s="84"/>
      <c r="R64" s="84"/>
      <c r="S64" s="88"/>
      <c r="T64" s="69"/>
      <c r="U64" s="81" t="s">
        <v>540</v>
      </c>
      <c r="V64" s="81"/>
      <c r="W64" s="69"/>
      <c r="X64" s="81" t="s">
        <v>522</v>
      </c>
      <c r="Y64" s="81"/>
      <c r="Z64" s="84"/>
      <c r="AA64" s="85"/>
      <c r="AB64" s="81" t="s">
        <v>523</v>
      </c>
      <c r="AD64" s="81"/>
      <c r="AE64" s="81"/>
      <c r="AF64" s="81"/>
      <c r="AG64" s="84"/>
      <c r="AH64" s="84"/>
      <c r="AI64" s="84"/>
      <c r="AJ64" s="84"/>
      <c r="AK64" s="88"/>
      <c r="AL64" s="69"/>
      <c r="AM64" s="81" t="s">
        <v>540</v>
      </c>
      <c r="AN64" s="81"/>
      <c r="AO64" s="69"/>
      <c r="AP64" s="81" t="s">
        <v>522</v>
      </c>
      <c r="AQ64" s="81"/>
      <c r="AR64" s="84"/>
      <c r="AS64" s="85"/>
      <c r="AT64" s="81" t="s">
        <v>523</v>
      </c>
      <c r="AV64" s="81"/>
      <c r="AW64" s="81"/>
      <c r="AX64" s="81"/>
      <c r="AY64" s="84"/>
      <c r="AZ64" s="84"/>
      <c r="BA64" s="84"/>
      <c r="BB64" s="84"/>
      <c r="BC64" s="88"/>
      <c r="BD64" s="69"/>
      <c r="BE64" s="81" t="s">
        <v>540</v>
      </c>
      <c r="BF64" s="81"/>
      <c r="BG64" s="69"/>
      <c r="BH64" s="81" t="s">
        <v>522</v>
      </c>
      <c r="BI64" s="81"/>
      <c r="BJ64" s="84"/>
      <c r="BK64" s="85"/>
      <c r="BL64" s="81" t="s">
        <v>523</v>
      </c>
      <c r="BN64" s="81"/>
      <c r="BO64" s="81"/>
      <c r="BP64" s="81"/>
      <c r="BQ64" s="84"/>
      <c r="BR64" s="84"/>
      <c r="BS64" s="84"/>
      <c r="BT64" s="84"/>
      <c r="BU64" s="88"/>
      <c r="BV64" s="69"/>
      <c r="BW64" s="81" t="s">
        <v>540</v>
      </c>
      <c r="BX64" s="81"/>
      <c r="BY64" s="69"/>
      <c r="BZ64" s="81" t="s">
        <v>522</v>
      </c>
      <c r="CA64" s="81"/>
      <c r="CB64" s="84"/>
      <c r="CC64" s="85"/>
      <c r="CD64" s="81" t="s">
        <v>523</v>
      </c>
      <c r="CF64" s="81"/>
      <c r="CG64" s="81"/>
      <c r="CH64" s="81"/>
      <c r="CI64" s="84"/>
      <c r="CJ64" s="84"/>
      <c r="CK64" s="84"/>
      <c r="CL64" s="84"/>
      <c r="CM64" s="88"/>
      <c r="CO64" s="98"/>
    </row>
    <row r="65" spans="1:101">
      <c r="B65" s="70"/>
      <c r="C65" s="81" t="s">
        <v>541</v>
      </c>
      <c r="D65" s="81"/>
      <c r="E65" s="70"/>
      <c r="F65" s="81" t="s">
        <v>542</v>
      </c>
      <c r="G65" s="83"/>
      <c r="H65" s="84"/>
      <c r="I65" s="70"/>
      <c r="J65" s="81" t="s">
        <v>525</v>
      </c>
      <c r="L65" s="81"/>
      <c r="M65" s="81"/>
      <c r="N65" s="81"/>
      <c r="O65" s="84"/>
      <c r="P65" s="84"/>
      <c r="Q65" s="84"/>
      <c r="R65" s="84"/>
      <c r="S65" s="88"/>
      <c r="T65" s="70"/>
      <c r="U65" s="81" t="s">
        <v>541</v>
      </c>
      <c r="V65" s="81"/>
      <c r="W65" s="70"/>
      <c r="X65" s="81" t="s">
        <v>542</v>
      </c>
      <c r="Y65" s="83"/>
      <c r="Z65" s="84"/>
      <c r="AA65" s="70"/>
      <c r="AB65" s="81" t="s">
        <v>525</v>
      </c>
      <c r="AD65" s="81"/>
      <c r="AE65" s="81"/>
      <c r="AF65" s="81"/>
      <c r="AG65" s="84"/>
      <c r="AH65" s="84"/>
      <c r="AI65" s="84"/>
      <c r="AJ65" s="84"/>
      <c r="AK65" s="88"/>
      <c r="AL65" s="70"/>
      <c r="AM65" s="81" t="s">
        <v>541</v>
      </c>
      <c r="AN65" s="81"/>
      <c r="AO65" s="70"/>
      <c r="AP65" s="81" t="s">
        <v>542</v>
      </c>
      <c r="AQ65" s="83"/>
      <c r="AR65" s="84"/>
      <c r="AS65" s="70"/>
      <c r="AT65" s="81" t="s">
        <v>525</v>
      </c>
      <c r="AV65" s="81"/>
      <c r="AW65" s="81"/>
      <c r="AX65" s="81"/>
      <c r="AY65" s="84"/>
      <c r="AZ65" s="84"/>
      <c r="BA65" s="84"/>
      <c r="BB65" s="84"/>
      <c r="BC65" s="88"/>
      <c r="BD65" s="70"/>
      <c r="BE65" s="81" t="s">
        <v>541</v>
      </c>
      <c r="BF65" s="81"/>
      <c r="BG65" s="70"/>
      <c r="BH65" s="81" t="s">
        <v>542</v>
      </c>
      <c r="BI65" s="83"/>
      <c r="BJ65" s="84"/>
      <c r="BK65" s="70"/>
      <c r="BL65" s="81" t="s">
        <v>525</v>
      </c>
      <c r="BN65" s="81"/>
      <c r="BO65" s="81"/>
      <c r="BP65" s="81"/>
      <c r="BQ65" s="84"/>
      <c r="BR65" s="84"/>
      <c r="BS65" s="84"/>
      <c r="BT65" s="84"/>
      <c r="BU65" s="88"/>
      <c r="BV65" s="70"/>
      <c r="BW65" s="81" t="s">
        <v>541</v>
      </c>
      <c r="BX65" s="81"/>
      <c r="BY65" s="70"/>
      <c r="BZ65" s="81" t="s">
        <v>542</v>
      </c>
      <c r="CA65" s="83"/>
      <c r="CB65" s="84"/>
      <c r="CC65" s="70"/>
      <c r="CD65" s="81" t="s">
        <v>525</v>
      </c>
      <c r="CF65" s="81"/>
      <c r="CG65" s="81"/>
      <c r="CH65" s="81"/>
      <c r="CI65" s="84"/>
      <c r="CJ65" s="84"/>
      <c r="CK65" s="84"/>
      <c r="CL65" s="84"/>
      <c r="CM65" s="88"/>
      <c r="CO65" s="98"/>
    </row>
    <row r="66" spans="1:101">
      <c r="B66" s="85"/>
      <c r="C66" s="81" t="s">
        <v>543</v>
      </c>
      <c r="F66" s="45"/>
      <c r="T66" s="85"/>
      <c r="U66" s="81" t="s">
        <v>543</v>
      </c>
      <c r="X66" s="45"/>
      <c r="AL66" s="85"/>
      <c r="AM66" s="81" t="s">
        <v>543</v>
      </c>
      <c r="AP66" s="45"/>
      <c r="BD66" s="85"/>
      <c r="BE66" s="81" t="s">
        <v>543</v>
      </c>
      <c r="BH66" s="45"/>
      <c r="BV66" s="85"/>
      <c r="BW66" s="81" t="s">
        <v>543</v>
      </c>
      <c r="BZ66" s="45"/>
    </row>
    <row r="68" spans="1:101" ht="15.75" thickBot="1"/>
    <row r="69" spans="1:101">
      <c r="A69" s="1364" t="s">
        <v>31</v>
      </c>
      <c r="B69" s="1364" t="s">
        <v>32</v>
      </c>
      <c r="C69" s="1364" t="s">
        <v>33</v>
      </c>
      <c r="D69" s="1358" t="s">
        <v>35</v>
      </c>
      <c r="E69" s="1358" t="s">
        <v>526</v>
      </c>
      <c r="F69" s="1352" t="str">
        <f>CONCATENATE('OP Info'!$B$1," -  Carrier Line
Daily Concentration by Refractometer Readings")</f>
        <v>SPRINT  - TRUQ2 -  Carrier Line
Daily Concentration by Refractometer Readings</v>
      </c>
      <c r="G69" s="1353"/>
      <c r="H69" s="1353"/>
      <c r="I69" s="1353"/>
      <c r="J69" s="1354"/>
      <c r="K69" s="598" t="s">
        <v>527</v>
      </c>
      <c r="L69" s="599"/>
      <c r="M69" s="1358" t="s">
        <v>528</v>
      </c>
      <c r="N69" s="1352" t="s">
        <v>529</v>
      </c>
      <c r="O69" s="1353"/>
      <c r="P69" s="1354"/>
      <c r="Q69" s="1361" t="s">
        <v>530</v>
      </c>
      <c r="R69" s="1364" t="s">
        <v>531</v>
      </c>
      <c r="S69" s="441"/>
      <c r="T69" s="1364" t="s">
        <v>32</v>
      </c>
      <c r="U69" s="1364" t="s">
        <v>33</v>
      </c>
      <c r="V69" s="1358" t="s">
        <v>35</v>
      </c>
      <c r="W69" s="1358" t="s">
        <v>526</v>
      </c>
      <c r="X69" s="1352" t="str">
        <f>F69</f>
        <v>SPRINT  - TRUQ2 -  Carrier Line
Daily Concentration by Refractometer Readings</v>
      </c>
      <c r="Y69" s="1353"/>
      <c r="Z69" s="1353"/>
      <c r="AA69" s="1353"/>
      <c r="AB69" s="1354"/>
      <c r="AC69" s="598" t="s">
        <v>527</v>
      </c>
      <c r="AD69" s="599"/>
      <c r="AE69" s="1358" t="s">
        <v>528</v>
      </c>
      <c r="AF69" s="1352" t="s">
        <v>529</v>
      </c>
      <c r="AG69" s="1353"/>
      <c r="AH69" s="1354"/>
      <c r="AI69" s="1361" t="s">
        <v>530</v>
      </c>
      <c r="AJ69" s="1364" t="s">
        <v>531</v>
      </c>
      <c r="AK69" s="1346"/>
      <c r="AL69" s="1364" t="s">
        <v>32</v>
      </c>
      <c r="AM69" s="1364" t="s">
        <v>33</v>
      </c>
      <c r="AN69" s="1358" t="s">
        <v>35</v>
      </c>
      <c r="AO69" s="1358" t="s">
        <v>526</v>
      </c>
      <c r="AP69" s="1352" t="str">
        <f>F69</f>
        <v>SPRINT  - TRUQ2 -  Carrier Line
Daily Concentration by Refractometer Readings</v>
      </c>
      <c r="AQ69" s="1353"/>
      <c r="AR69" s="1353"/>
      <c r="AS69" s="1353"/>
      <c r="AT69" s="1354"/>
      <c r="AU69" s="598" t="s">
        <v>527</v>
      </c>
      <c r="AV69" s="599"/>
      <c r="AW69" s="1358" t="s">
        <v>528</v>
      </c>
      <c r="AX69" s="1352" t="s">
        <v>529</v>
      </c>
      <c r="AY69" s="1353"/>
      <c r="AZ69" s="1354"/>
      <c r="BA69" s="1361" t="s">
        <v>530</v>
      </c>
      <c r="BB69" s="1364" t="s">
        <v>531</v>
      </c>
      <c r="BC69" s="1346"/>
      <c r="BD69" s="1364" t="s">
        <v>32</v>
      </c>
      <c r="BE69" s="1364" t="s">
        <v>33</v>
      </c>
      <c r="BF69" s="1358" t="s">
        <v>35</v>
      </c>
      <c r="BG69" s="1358" t="s">
        <v>526</v>
      </c>
      <c r="BH69" s="1352" t="str">
        <f>F69</f>
        <v>SPRINT  - TRUQ2 -  Carrier Line
Daily Concentration by Refractometer Readings</v>
      </c>
      <c r="BI69" s="1353"/>
      <c r="BJ69" s="1353"/>
      <c r="BK69" s="1353"/>
      <c r="BL69" s="1354"/>
      <c r="BM69" s="598" t="s">
        <v>527</v>
      </c>
      <c r="BN69" s="599"/>
      <c r="BO69" s="1358" t="s">
        <v>528</v>
      </c>
      <c r="BP69" s="1352" t="s">
        <v>529</v>
      </c>
      <c r="BQ69" s="1353"/>
      <c r="BR69" s="1354"/>
      <c r="BS69" s="1361" t="s">
        <v>530</v>
      </c>
      <c r="BT69" s="1364" t="s">
        <v>531</v>
      </c>
      <c r="BU69" s="1346"/>
      <c r="BV69" s="1364" t="s">
        <v>32</v>
      </c>
      <c r="BW69" s="1364" t="s">
        <v>33</v>
      </c>
      <c r="BX69" s="1358" t="s">
        <v>35</v>
      </c>
      <c r="BY69" s="1358" t="s">
        <v>526</v>
      </c>
      <c r="BZ69" s="1352" t="str">
        <f>F69</f>
        <v>SPRINT  - TRUQ2 -  Carrier Line
Daily Concentration by Refractometer Readings</v>
      </c>
      <c r="CA69" s="1353"/>
      <c r="CB69" s="1353"/>
      <c r="CC69" s="1353"/>
      <c r="CD69" s="1354"/>
      <c r="CE69" s="598" t="s">
        <v>527</v>
      </c>
      <c r="CF69" s="599"/>
      <c r="CG69" s="1358" t="s">
        <v>528</v>
      </c>
      <c r="CH69" s="1352" t="s">
        <v>529</v>
      </c>
      <c r="CI69" s="1353"/>
      <c r="CJ69" s="1354"/>
      <c r="CK69" s="1361" t="s">
        <v>530</v>
      </c>
      <c r="CL69" s="1364" t="s">
        <v>531</v>
      </c>
      <c r="CM69" s="1346"/>
      <c r="CO69" s="1349" t="s">
        <v>532</v>
      </c>
    </row>
    <row r="70" spans="1:101" ht="15.75" thickBot="1">
      <c r="A70" s="1365"/>
      <c r="B70" s="1365"/>
      <c r="C70" s="1365"/>
      <c r="D70" s="1359"/>
      <c r="E70" s="1359"/>
      <c r="F70" s="1355"/>
      <c r="G70" s="1356"/>
      <c r="H70" s="1356"/>
      <c r="I70" s="1356"/>
      <c r="J70" s="1357"/>
      <c r="K70" s="600"/>
      <c r="L70" s="601"/>
      <c r="M70" s="1359"/>
      <c r="N70" s="1355"/>
      <c r="O70" s="1356"/>
      <c r="P70" s="1357"/>
      <c r="Q70" s="1362"/>
      <c r="R70" s="1365"/>
      <c r="S70" s="65"/>
      <c r="T70" s="1365"/>
      <c r="U70" s="1365"/>
      <c r="V70" s="1359"/>
      <c r="W70" s="1359"/>
      <c r="X70" s="1355"/>
      <c r="Y70" s="1356"/>
      <c r="Z70" s="1356"/>
      <c r="AA70" s="1356"/>
      <c r="AB70" s="1357"/>
      <c r="AC70" s="600"/>
      <c r="AD70" s="601"/>
      <c r="AE70" s="1359"/>
      <c r="AF70" s="1355"/>
      <c r="AG70" s="1356"/>
      <c r="AH70" s="1357"/>
      <c r="AI70" s="1362"/>
      <c r="AJ70" s="1365"/>
      <c r="AK70" s="1347"/>
      <c r="AL70" s="1365"/>
      <c r="AM70" s="1365"/>
      <c r="AN70" s="1359"/>
      <c r="AO70" s="1359"/>
      <c r="AP70" s="1355"/>
      <c r="AQ70" s="1356"/>
      <c r="AR70" s="1356"/>
      <c r="AS70" s="1356"/>
      <c r="AT70" s="1357"/>
      <c r="AU70" s="600"/>
      <c r="AV70" s="601"/>
      <c r="AW70" s="1359"/>
      <c r="AX70" s="1355"/>
      <c r="AY70" s="1356"/>
      <c r="AZ70" s="1357"/>
      <c r="BA70" s="1362"/>
      <c r="BB70" s="1365"/>
      <c r="BC70" s="1347"/>
      <c r="BD70" s="1365"/>
      <c r="BE70" s="1365"/>
      <c r="BF70" s="1359"/>
      <c r="BG70" s="1359"/>
      <c r="BH70" s="1355"/>
      <c r="BI70" s="1356"/>
      <c r="BJ70" s="1356"/>
      <c r="BK70" s="1356"/>
      <c r="BL70" s="1357"/>
      <c r="BM70" s="600"/>
      <c r="BN70" s="601"/>
      <c r="BO70" s="1359"/>
      <c r="BP70" s="1355"/>
      <c r="BQ70" s="1356"/>
      <c r="BR70" s="1357"/>
      <c r="BS70" s="1362"/>
      <c r="BT70" s="1365"/>
      <c r="BU70" s="1347"/>
      <c r="BV70" s="1365"/>
      <c r="BW70" s="1365"/>
      <c r="BX70" s="1359"/>
      <c r="BY70" s="1359"/>
      <c r="BZ70" s="1355"/>
      <c r="CA70" s="1356"/>
      <c r="CB70" s="1356"/>
      <c r="CC70" s="1356"/>
      <c r="CD70" s="1357"/>
      <c r="CE70" s="600"/>
      <c r="CF70" s="601"/>
      <c r="CG70" s="1359"/>
      <c r="CH70" s="1355"/>
      <c r="CI70" s="1356"/>
      <c r="CJ70" s="1357"/>
      <c r="CK70" s="1362"/>
      <c r="CL70" s="1365"/>
      <c r="CM70" s="1347"/>
      <c r="CO70" s="1350"/>
    </row>
    <row r="71" spans="1:101" ht="30.75" thickBot="1">
      <c r="A71" s="1366"/>
      <c r="B71" s="1366"/>
      <c r="C71" s="1366"/>
      <c r="D71" s="1360"/>
      <c r="E71" s="1360"/>
      <c r="F71" s="138">
        <f>MWTh!H2</f>
        <v>46300</v>
      </c>
      <c r="G71" s="139">
        <f>F71+1</f>
        <v>46301</v>
      </c>
      <c r="H71" s="139">
        <f>F71+2</f>
        <v>46302</v>
      </c>
      <c r="I71" s="139">
        <f>F71+3</f>
        <v>46303</v>
      </c>
      <c r="J71" s="139">
        <f>F71+4</f>
        <v>46304</v>
      </c>
      <c r="K71" s="140" t="s">
        <v>533</v>
      </c>
      <c r="L71" s="141" t="s">
        <v>534</v>
      </c>
      <c r="M71" s="1360"/>
      <c r="N71" s="142" t="s">
        <v>451</v>
      </c>
      <c r="O71" s="143" t="s">
        <v>452</v>
      </c>
      <c r="P71" s="152" t="s">
        <v>453</v>
      </c>
      <c r="Q71" s="1363"/>
      <c r="R71" s="1366"/>
      <c r="S71" s="442"/>
      <c r="T71" s="1366"/>
      <c r="U71" s="1366"/>
      <c r="V71" s="1360"/>
      <c r="W71" s="1360"/>
      <c r="X71" s="138">
        <f>MWTh!BR68</f>
        <v>0</v>
      </c>
      <c r="Y71" s="139">
        <f>X71+1</f>
        <v>1</v>
      </c>
      <c r="Z71" s="139">
        <f>X71+2</f>
        <v>2</v>
      </c>
      <c r="AA71" s="139">
        <f>X71+3</f>
        <v>3</v>
      </c>
      <c r="AB71" s="139">
        <f>X71+4</f>
        <v>4</v>
      </c>
      <c r="AC71" s="140" t="s">
        <v>533</v>
      </c>
      <c r="AD71" s="141" t="s">
        <v>534</v>
      </c>
      <c r="AE71" s="1360"/>
      <c r="AF71" s="142" t="s">
        <v>451</v>
      </c>
      <c r="AG71" s="143" t="s">
        <v>452</v>
      </c>
      <c r="AH71" s="152" t="s">
        <v>453</v>
      </c>
      <c r="AI71" s="1363"/>
      <c r="AJ71" s="1366"/>
      <c r="AK71" s="1348"/>
      <c r="AL71" s="1366"/>
      <c r="AM71" s="1366"/>
      <c r="AN71" s="1360"/>
      <c r="AO71" s="1360"/>
      <c r="AP71" s="40">
        <f>MWTh!EB68</f>
        <v>0</v>
      </c>
      <c r="AQ71" s="41">
        <f>AP71+1</f>
        <v>1</v>
      </c>
      <c r="AR71" s="41">
        <f>AP71+2</f>
        <v>2</v>
      </c>
      <c r="AS71" s="41">
        <f>AP71+3</f>
        <v>3</v>
      </c>
      <c r="AT71" s="41">
        <f>AP71+4</f>
        <v>4</v>
      </c>
      <c r="AU71" s="42" t="s">
        <v>533</v>
      </c>
      <c r="AV71" s="43" t="s">
        <v>534</v>
      </c>
      <c r="AW71" s="1360"/>
      <c r="AX71" s="44" t="s">
        <v>451</v>
      </c>
      <c r="AY71" s="44" t="s">
        <v>452</v>
      </c>
      <c r="AZ71" s="29" t="s">
        <v>453</v>
      </c>
      <c r="BA71" s="1363"/>
      <c r="BB71" s="1366"/>
      <c r="BC71" s="1348"/>
      <c r="BD71" s="1366"/>
      <c r="BE71" s="1366"/>
      <c r="BF71" s="1360"/>
      <c r="BG71" s="1360"/>
      <c r="BH71" s="40">
        <f>MWTh!GL68</f>
        <v>0</v>
      </c>
      <c r="BI71" s="41">
        <f>BH71+1</f>
        <v>1</v>
      </c>
      <c r="BJ71" s="41">
        <f>BH71+2</f>
        <v>2</v>
      </c>
      <c r="BK71" s="41">
        <f>BH71+3</f>
        <v>3</v>
      </c>
      <c r="BL71" s="41">
        <f>BH71+4</f>
        <v>4</v>
      </c>
      <c r="BM71" s="42" t="s">
        <v>533</v>
      </c>
      <c r="BN71" s="43" t="s">
        <v>534</v>
      </c>
      <c r="BO71" s="1360"/>
      <c r="BP71" s="562" t="s">
        <v>451</v>
      </c>
      <c r="BQ71" s="562" t="s">
        <v>452</v>
      </c>
      <c r="BR71" s="563" t="s">
        <v>453</v>
      </c>
      <c r="BS71" s="1363"/>
      <c r="BT71" s="1366"/>
      <c r="BU71" s="1348"/>
      <c r="BV71" s="1366"/>
      <c r="BW71" s="1366"/>
      <c r="BX71" s="1360"/>
      <c r="BY71" s="1360"/>
      <c r="BZ71" s="40">
        <f>MWTh!IV68</f>
        <v>0</v>
      </c>
      <c r="CA71" s="41">
        <f>BZ71+1</f>
        <v>1</v>
      </c>
      <c r="CB71" s="41">
        <f>BZ71+2</f>
        <v>2</v>
      </c>
      <c r="CC71" s="41">
        <f>BZ71+3</f>
        <v>3</v>
      </c>
      <c r="CD71" s="41">
        <f>BZ71+4</f>
        <v>4</v>
      </c>
      <c r="CE71" s="42" t="s">
        <v>533</v>
      </c>
      <c r="CF71" s="43" t="s">
        <v>534</v>
      </c>
      <c r="CG71" s="1360"/>
      <c r="CH71" s="44" t="s">
        <v>451</v>
      </c>
      <c r="CI71" s="44" t="s">
        <v>452</v>
      </c>
      <c r="CJ71" s="29" t="s">
        <v>453</v>
      </c>
      <c r="CK71" s="1363"/>
      <c r="CL71" s="1366"/>
      <c r="CM71" s="1348"/>
      <c r="CO71" s="1351"/>
    </row>
    <row r="72" spans="1:101">
      <c r="A72" s="1174" t="str">
        <f>VLOOKUP($B72,'OP Info'!$C$67:$Q$101,15,FALSE)</f>
        <v>MWTH-1</v>
      </c>
      <c r="B72" s="427" t="s">
        <v>172</v>
      </c>
      <c r="C72" s="1174" t="str">
        <f>VLOOKUP($B72,'OP Info'!$C$67:$Q$101,2,FALSE)</f>
        <v>TAMTV-00004</v>
      </c>
      <c r="D72" s="1174" t="str">
        <f>VLOOKUP($B72,'OP Info'!$C$67:$Q$101,4,FALSE)</f>
        <v>GTS-120</v>
      </c>
      <c r="E72" s="1174" t="str">
        <f>CONCATENATE(VLOOKUP($B72,'OP Info'!$C$67:$Q$101,5,FALSE),"% - ",VLOOKUP($B72,'OP Info'!$C$67:$Q$101,6,FALSE),"%")</f>
        <v>5% - 7%</v>
      </c>
      <c r="F72" s="151" t="str">
        <f>VLOOKUP(B72,MWTh!$B$35:$BK$49,12,FALSE)</f>
        <v/>
      </c>
      <c r="G72" s="151" t="e">
        <f>VLOOKUP(B72,TF!$B$38:$BK$55,24,FALSE)</f>
        <v>#N/A</v>
      </c>
      <c r="H72" s="151" t="str">
        <f>VLOOKUP(B72,MWTh!$B$35:$BK$49,36,FALSE)</f>
        <v/>
      </c>
      <c r="I72" s="151" t="str">
        <f>VLOOKUP(B72,MWTh!$B$35:$BK$49,48,FALSE)</f>
        <v/>
      </c>
      <c r="J72" s="151" t="e">
        <f>VLOOKUP(B72,TF!$B$38:$BK$55,60,FALSE)</f>
        <v>#N/A</v>
      </c>
      <c r="K72" s="151"/>
      <c r="L72" s="149"/>
      <c r="M72" s="135">
        <f>IF(LEFT($A72,1)="M",VLOOKUP(B72,MWTh!$B$35:$BK$49,61,FALSE),VLOOKUP(B72,TF!$B$38:$BK$55,61,FALSE))</f>
        <v>0</v>
      </c>
      <c r="N72" s="552" t="str">
        <f>IF(RIGHT($A72,1)="1",IF(VLOOKUP(B72,'1st Shift BFp'!$D$36:$N$52,7,FALSE)="","",VLOOKUP(B72,'1st Shift BFp'!$D$36:$N$52,7,FALSE)),IF(VLOOKUP(B72,'2nd Shift BFp'!$D$36:$N$52,7,FALSE)="","",VLOOKUP(B72,'2nd Shift BFp'!$D$36:$N$52,7,FALSE)))</f>
        <v>SKIP</v>
      </c>
      <c r="O72" s="552" t="str">
        <f>IF(RIGHT($A72,1)="1",IF(VLOOKUP(B72,'1st Shift BFp'!$D$36:$N$52,8,FALSE)="","",VLOOKUP(B72,'1st Shift BFp'!$D$36:$N$52,8,FALSE)),IF(VLOOKUP(B72,'2nd Shift BFp'!$D$36:$N$52,8,FALSE)="","",VLOOKUP(B72,'2nd Shift BFp'!$D$36:$N$52,8,FALSE)))</f>
        <v>SKIP</v>
      </c>
      <c r="P72" s="556" t="str">
        <f>IF(RIGHT($A72,1)="1",IF(VLOOKUP(B72,'1st Shift BFp'!$A$36:$BY$52,12,FALSE)="","",VLOOKUP(B72,'1st Shift BFp'!$A$36:$BY$52,12,FALSE)),IF(VLOOKUP(B72,'2nd Shift BFp'!$A$36:$BY$52,12,FALSE)="","",VLOOKUP(B72,'2nd Shift BFp'!$A$36:$BY$52,12,FALSE)))</f>
        <v/>
      </c>
      <c r="Q72" s="559" t="str">
        <f>IF(RIGHT($A72,1)="1",IF(VLOOKUP(B72,'1st Shift BFp'!$A$36:$BY$52,14,FALSE)="","",VLOOKUP(B72,'1st Shift BFp'!$A$36:$BY$52,14,FALSE)),IF(VLOOKUP(B72,'2nd Shift BFp'!$A$36:$BY$52,14,FALSE)="","",VLOOKUP(B72,'2nd Shift BFp'!$A$36:$BY$52,14,FALSE)))</f>
        <v/>
      </c>
      <c r="R72" s="420" t="str">
        <f>IF(LEFT($A72,1)="M",VLOOKUP(B72,MWTh!$B$35:$BK$49,62,FALSE),VLOOKUP(B72,TF!$B$38:$BK$55,62,FALSE))</f>
        <v/>
      </c>
      <c r="S72" s="444"/>
      <c r="T72" s="429" t="str">
        <f t="shared" ref="T72:T103" si="17">$B72</f>
        <v>10A</v>
      </c>
      <c r="U72" s="59" t="str">
        <f t="shared" ref="U72:U103" si="18">$C72</f>
        <v>TAMTV-00004</v>
      </c>
      <c r="V72" s="59" t="str">
        <f t="shared" ref="V72:V103" si="19">$D72</f>
        <v>GTS-120</v>
      </c>
      <c r="W72" s="59" t="str">
        <f t="shared" ref="W72:W103" si="20">$E72</f>
        <v>5% - 7%</v>
      </c>
      <c r="X72" s="151" t="str">
        <f>VLOOKUP(T72,MWTh!$BL$35:$DU$49,12,FALSE)</f>
        <v/>
      </c>
      <c r="Y72" s="151" t="e">
        <f>VLOOKUP(T72,TF!$BL$38:$DU$55,24,FALSE)</f>
        <v>#N/A</v>
      </c>
      <c r="Z72" s="151" t="str">
        <f>VLOOKUP(T72,MWTh!$BL$35:$DU$49,36,FALSE)</f>
        <v/>
      </c>
      <c r="AA72" s="151" t="str">
        <f>VLOOKUP(T72,MWTh!$BL$35:$DU$49,48,FALSE)</f>
        <v/>
      </c>
      <c r="AB72" s="151" t="e">
        <f>VLOOKUP(T72,TF!$BL$38:$DU$55,60,FALSE)</f>
        <v>#N/A</v>
      </c>
      <c r="AC72" s="151"/>
      <c r="AD72" s="149"/>
      <c r="AE72" s="135">
        <f>IF(LEFT($A72,1)="M",VLOOKUP(T72,MWTh!$BL$35:$DU$49,61,FALSE),VLOOKUP(T72,TF!$BL$38:$DU$55,61,FALSE))</f>
        <v>0</v>
      </c>
      <c r="AF72" s="552" t="str">
        <f>IF(RIGHT($A72,1)="1",IF(VLOOKUP(T72,'1st Shift BFp'!$S$36:$AC$52,7,FALSE)="","",VLOOKUP(T72,'1st Shift BFp'!$S$36:$AC$52,7,FALSE)),IF(VLOOKUP(T72,'2nd Shift BFp'!$S$36:$AC$52,7,FALSE)="","",VLOOKUP(T72,'2nd Shift BFp'!$S$36:$AC$52,7,FALSE)))</f>
        <v/>
      </c>
      <c r="AG72" s="552" t="str">
        <f>IF(RIGHT($A72,1)="1",IF(VLOOKUP(T72,'1st Shift BFp'!$S$36:$AC$52,8,FALSE)="","",VLOOKUP(T72,'1st Shift BFp'!$S$36:$AC$52,8,FALSE)),IF(VLOOKUP(T72,'2nd Shift BFp'!$S$36:$AC$52,8,FALSE)="","",VLOOKUP(T72,'2nd Shift BFp'!$S$36:$AC$52,8,FALSE)))</f>
        <v/>
      </c>
      <c r="AH72" s="556" t="str">
        <f>IF(RIGHT($A72,1)="1",IF(VLOOKUP(T72,'1st Shift BFp'!$A$36:$BY$52,27,FALSE)="","",VLOOKUP(T72,'1st Shift BFp'!$A$36:$BY$52,27,FALSE)),IF(VLOOKUP(T72,'2nd Shift BFp'!$A$36:$BY$52,27,FALSE)="","",VLOOKUP(T72,'2nd Shift BFp'!$A$36:$BY$52,27,FALSE)))</f>
        <v/>
      </c>
      <c r="AI72" s="559" t="str">
        <f>IF(RIGHT($A72,1)="1",IF(VLOOKUP(T72,'1st Shift BFp'!$A$36:$BY$52,29,FALSE)="","",VLOOKUP(T72,'1st Shift BFp'!$A$36:$BY$52,29,FALSE)),IF(VLOOKUP(T72,'2nd Shift BFp'!$A$36:$BY$52,29,FALSE)="","",VLOOKUP(T72,'2nd Shift BFp'!$A$36:$BY$52,29,FALSE)))</f>
        <v/>
      </c>
      <c r="AJ72" s="420" t="str">
        <f>IF(LEFT($A72,1)="M",VLOOKUP(T72,MWTh!$BL$35:$DU$49,62,FALSE),VLOOKUP(T72,TF!$BL$38:$DU$55,62,FALSE))</f>
        <v/>
      </c>
      <c r="AK72" s="419"/>
      <c r="AL72" s="453" t="str">
        <f t="shared" ref="AL72:AL103" si="21">$B72</f>
        <v>10A</v>
      </c>
      <c r="AM72" s="377" t="str">
        <f t="shared" ref="AM72:AM103" si="22">$C72</f>
        <v>TAMTV-00004</v>
      </c>
      <c r="AN72" s="59" t="str">
        <f t="shared" ref="AN72:AN103" si="23">$D72</f>
        <v>GTS-120</v>
      </c>
      <c r="AO72" s="59" t="str">
        <f t="shared" ref="AO72:AO103" si="24">$E72</f>
        <v>5% - 7%</v>
      </c>
      <c r="AP72" s="151" t="str">
        <f>VLOOKUP(AL72,MWTh!$DV$35:$GE$49,12,FALSE)</f>
        <v/>
      </c>
      <c r="AQ72" s="151" t="e">
        <f>VLOOKUP(AL72,TF!$DV$38:$GE$55,24,FALSE)</f>
        <v>#N/A</v>
      </c>
      <c r="AR72" s="151" t="str">
        <f>VLOOKUP(AL72,MWTh!$DV$35:$GE$49,36,FALSE)</f>
        <v/>
      </c>
      <c r="AS72" s="151" t="str">
        <f>VLOOKUP(AL72,MWTh!$DV$35:$GE$49,48,FALSE)</f>
        <v/>
      </c>
      <c r="AT72" s="151" t="e">
        <f>VLOOKUP(AL72,TF!$DV$38:$GE$55,60,FALSE)</f>
        <v>#N/A</v>
      </c>
      <c r="AU72" s="151"/>
      <c r="AV72" s="149"/>
      <c r="AW72" s="135">
        <f>IF(LEFT($A72,1)="M",VLOOKUP(AL72,MWTh!$DV$35:$GE$49,61,FALSE),VLOOKUP(AL72,TF!$DV$38:$GE$55,61,FALSE))</f>
        <v>0</v>
      </c>
      <c r="AX72" s="552" t="str">
        <f>IF(RIGHT($A72,1)="1",IF(VLOOKUP(AL72,'1st Shift BFp'!$AH$36:$AR$52,7,FALSE)="","",VLOOKUP(AL72,'1st Shift BFp'!$AH$36:$AR$52,7,FALSE)),IF(VLOOKUP(AL72,'2nd Shift BFp'!$AH$36:$AR$52,7,FALSE)="","",VLOOKUP(AL72,'2nd Shift BFp'!$AH$36:$AR$52,7,FALSE)))</f>
        <v>SKIP</v>
      </c>
      <c r="AY72" s="552" t="str">
        <f>IF(RIGHT($A72,1)="1",IF(VLOOKUP(AL72,'1st Shift BFp'!$AH$36:$AR$52,8,FALSE)="","",VLOOKUP(AL72,'1st Shift BFp'!$AH$36:$AR$52,8,FALSE)),IF(VLOOKUP(AL72,'2nd Shift BFp'!$AH$36:$AR$52,8,FALSE)="","",VLOOKUP(AL72,'2nd Shift BFp'!$AH$36:$AR$52,8,FALSE)))</f>
        <v>SKIP</v>
      </c>
      <c r="AZ72" s="556" t="str">
        <f>IF(RIGHT($A72,1)="1",IF(VLOOKUP(AL72,'1st Shift BFp'!$A$36:$BY$52,42,FALSE)="","",VLOOKUP(AL72,'1st Shift BFp'!$A$36:$BY$52,42,FALSE)),IF(VLOOKUP(AL72,'2nd Shift BFp'!$A$36:$BY$52,42,FALSE)="","",VLOOKUP(AL72,'2nd Shift BFp'!$A$36:$BY$52,42,FALSE)))</f>
        <v/>
      </c>
      <c r="BA72" s="559" t="str">
        <f>IF(RIGHT($A72,1)="1",IF(VLOOKUP(AL72,'1st Shift BFp'!$A$36:$BY$52,44,FALSE)="","",VLOOKUP(AL72,'1st Shift BFp'!$A$36:$BY$52,44,FALSE)),IF(VLOOKUP(AL72,'2nd Shift BFp'!$A$36:$BY$52,44,FALSE)="","",VLOOKUP(AL72,'2nd Shift BFp'!$A$36:$BY$52,44,FALSE)))</f>
        <v/>
      </c>
      <c r="BB72" s="420" t="str">
        <f>IF(LEFT($A72,1)="M",VLOOKUP(AL72,MWTh!$DV$35:$GE$49,62,FALSE),VLOOKUP(AL72,TF!$DV$38:$GE$55,62,FALSE))</f>
        <v/>
      </c>
      <c r="BC72" s="419"/>
      <c r="BD72" s="459" t="str">
        <f t="shared" ref="BD72:BD103" si="25">$B72</f>
        <v>10A</v>
      </c>
      <c r="BE72" s="416" t="str">
        <f t="shared" ref="BE72:BE103" si="26">$C72</f>
        <v>TAMTV-00004</v>
      </c>
      <c r="BF72" s="59" t="str">
        <f t="shared" ref="BF72:BF103" si="27">$D72</f>
        <v>GTS-120</v>
      </c>
      <c r="BG72" s="59" t="str">
        <f t="shared" ref="BG72:BG103" si="28">$E72</f>
        <v>5% - 7%</v>
      </c>
      <c r="BH72" s="151" t="str">
        <f>VLOOKUP(BD72,MWTh!$GF$35:$IO$49,12,FALSE)</f>
        <v/>
      </c>
      <c r="BI72" s="151" t="e">
        <f>VLOOKUP(BD72,TF!$GF$38:$IO$55,24,FALSE)</f>
        <v>#N/A</v>
      </c>
      <c r="BJ72" s="151" t="str">
        <f>VLOOKUP(BD72,MWTh!$GF$35:$IO$49,36,FALSE)</f>
        <v/>
      </c>
      <c r="BK72" s="151" t="str">
        <f>VLOOKUP(BD72,MWTh!$GF$35:$IO$49,48,FALSE)</f>
        <v/>
      </c>
      <c r="BL72" s="151" t="e">
        <f>VLOOKUP(BD72,TF!$GF$38:$IO$55,60,FALSE)</f>
        <v>#N/A</v>
      </c>
      <c r="BM72" s="151"/>
      <c r="BN72" s="153"/>
      <c r="BO72" s="135">
        <f>IF(LEFT($A72,1)="M",VLOOKUP(BD72,MWTh!$GF$35:$IO$49,61,FALSE),VLOOKUP(BD72,TF!$GF$38:$IO$55,61,FALSE))</f>
        <v>0</v>
      </c>
      <c r="BP72" s="552" t="str">
        <f>IF(RIGHT($A72,1)="1",IF(VLOOKUP(BD72,'1st Shift BFp'!$AW$36:$BG$52,7,FALSE)="","",VLOOKUP(BD72,'1st Shift BFp'!$AW$36:$BG$52,7,FALSE)),IF(VLOOKUP(BD72,'2nd Shift BFp'!$AW$36:$BG$52,7,FALSE)="","",VLOOKUP(BD72,'2nd Shift BFp'!$AW$36:$BG$52,7,FALSE)))</f>
        <v/>
      </c>
      <c r="BQ72" s="552" t="str">
        <f>IF(RIGHT($A72,1)="1",IF(VLOOKUP(BD72,'1st Shift BFp'!$AW$36:$BG$52,8,FALSE)="","",VLOOKUP(BD72,'1st Shift BFp'!$AW$36:$BG$52,8,FALSE)),IF(VLOOKUP(BD72,'2nd Shift BFp'!$AW$36:$BG$52,8,FALSE)="","",VLOOKUP(BD72,'2nd Shift BFp'!$AW$36:$BG$52,8,FALSE)))</f>
        <v/>
      </c>
      <c r="BR72" s="556" t="str">
        <f>IF(RIGHT($A72,1)="1",IF(VLOOKUP(BD72,'1st Shift BFp'!$A$36:$BY$52,57,FALSE)="","",VLOOKUP(BD72,'1st Shift BFp'!$A$36:$BY$52,57,FALSE)),IF(VLOOKUP(BD72,'2nd Shift BFp'!$A$36:$BY$52,57,FALSE)="","",VLOOKUP(BD72,'2nd Shift BFp'!$A$36:$BY$52,57,FALSE)))</f>
        <v/>
      </c>
      <c r="BS72" s="559" t="str">
        <f>IF(RIGHT($A72,1)="1",IF(VLOOKUP(BD72,'1st Shift BFp'!$A$36:$BY$52,59,FALSE)="","",VLOOKUP(BD72,'1st Shift BFp'!$A$36:$BY$52,59,FALSE)),IF(VLOOKUP(BD72,'2nd Shift BFp'!$A$36:$BY$52,59,FALSE)="","",VLOOKUP(BD72,'2nd Shift BFp'!$A$36:$BY$52,59,FALSE)))</f>
        <v/>
      </c>
      <c r="BT72" s="60" t="str">
        <f>IF(LEFT($A72,1)="M",VLOOKUP(BD72,MWTh!$GF$35:$IO$49,62,FALSE),VLOOKUP(BD72,TF!$GF$38:$IO$55,62,FALSE))</f>
        <v/>
      </c>
      <c r="BU72" s="63"/>
      <c r="BV72" s="459" t="str">
        <f t="shared" ref="BV72:BV103" si="29">$B72</f>
        <v>10A</v>
      </c>
      <c r="BW72" s="416" t="str">
        <f t="shared" ref="BW72:BW103" si="30">$C72</f>
        <v>TAMTV-00004</v>
      </c>
      <c r="BX72" s="59" t="str">
        <f t="shared" ref="BX72:BX103" si="31">$D72</f>
        <v>GTS-120</v>
      </c>
      <c r="BY72" s="59" t="str">
        <f t="shared" ref="BY72:BY103" si="32">$E72</f>
        <v>5% - 7%</v>
      </c>
      <c r="BZ72" s="151" t="str">
        <f>VLOOKUP(BV72,MWTh!$IP$35:$KY$49,12,FALSE)</f>
        <v/>
      </c>
      <c r="CA72" s="151" t="e">
        <f>VLOOKUP(BV72,TF!$IP$38:$KY$55,24,FALSE)</f>
        <v>#N/A</v>
      </c>
      <c r="CB72" s="151" t="str">
        <f>VLOOKUP(BV72,MWTh!$IP$35:$KY$49,36,FALSE)</f>
        <v/>
      </c>
      <c r="CC72" s="151" t="str">
        <f>VLOOKUP(BV72,MWTh!$IP$35:$KY$49,48,FALSE)</f>
        <v/>
      </c>
      <c r="CD72" s="151" t="e">
        <f>VLOOKUP(BV72,TF!$IP$38:$KY$55,60,FALSE)</f>
        <v>#N/A</v>
      </c>
      <c r="CE72" s="151"/>
      <c r="CF72" s="153"/>
      <c r="CG72" s="135">
        <f>IF(LEFT($A72,1)="M",VLOOKUP(BV72,MWTh!$IP$35:$KY$49,61,FALSE),VLOOKUP(BV72,TF!$IP$38:$KY$55,61,FALSE))</f>
        <v>0</v>
      </c>
      <c r="CH72" s="552" t="str">
        <f>IF(RIGHT($A72,1)="1",IF(VLOOKUP(BV72,'1st Shift BFp'!$BL$36:$BV$52,7,FALSE)="","",VLOOKUP(BV72,'1st Shift BFp'!$BL$36:$BV$52,7,FALSE)),IF(VLOOKUP(BV72,'2nd Shift BFp'!$BL$36:$BV$52,7,FALSE)="","",VLOOKUP(BV72,'2nd Shift BFp'!$BL$36:$BV$52,7,FALSE)))</f>
        <v>SKIP</v>
      </c>
      <c r="CI72" s="552" t="str">
        <f>IF(RIGHT($A72,1)="1",IF(VLOOKUP(BV72,'1st Shift BFp'!$BL$36:$BV$52,8,FALSE)="","",VLOOKUP(BV72,'1st Shift BFp'!$BL$36:$BV$52,8,FALSE)),IF(VLOOKUP(BV72,'2nd Shift BFp'!$BL$36:$BV$52,8,FALSE)="","",VLOOKUP(BV72,'2nd Shift BFp'!$BL$36:$BV$52,8,FALSE)))</f>
        <v>SKIP</v>
      </c>
      <c r="CJ72" s="556" t="str">
        <f>IF(RIGHT($A72,1)="1",IF(VLOOKUP(BV72,'1st Shift BFp'!$A$36:$BY$52,72,FALSE)="","",VLOOKUP(BV72,'1st Shift BFp'!$A$36:$BY$52,72,FALSE)),IF(VLOOKUP(BV72,'2nd Shift BFp'!$A$36:$BY$52,72,FALSE)="","",VLOOKUP(BV72,'2nd Shift BFp'!$A$36:$BY$52,72,FALSE)))</f>
        <v/>
      </c>
      <c r="CK72" s="559" t="str">
        <f>IF(RIGHT($A72,1)="1",IF(VLOOKUP(BV72,'1st Shift BFp'!$A$36:$BY$52,74,FALSE)="","",VLOOKUP(BV72,'1st Shift BFp'!$A$36:$BY$52,74,FALSE)),IF(VLOOKUP(BV72,'2nd Shift BFp'!$A$36:$BY$52,74,FALSE)="","",VLOOKUP(BV72,'2nd Shift BFp'!$A$36:$BY$52,74,FALSE)))</f>
        <v/>
      </c>
      <c r="CL72" s="420" t="str">
        <f>IF(LEFT($A72,1)="M",VLOOKUP(BV72,MWTh!$IP$35:$KY$49,62,FALSE),VLOOKUP(BV72,TF!$IP$38:$KY$55,62,FALSE))</f>
        <v/>
      </c>
      <c r="CM72" s="419"/>
      <c r="CO72" s="135">
        <f>SUM(M75,AE72,AW72,BO72,CG72)</f>
        <v>0</v>
      </c>
      <c r="CR72" s="385" t="s">
        <v>172</v>
      </c>
      <c r="CS72" s="60" t="str">
        <f>MWTh!$BK35</f>
        <v/>
      </c>
      <c r="CU72" t="str">
        <f>MID(CS72,7,5)</f>
        <v/>
      </c>
      <c r="CW72" t="str">
        <f>IF(CR72=CU72,"OK","NOGO")</f>
        <v>NOGO</v>
      </c>
    </row>
    <row r="73" spans="1:101">
      <c r="A73" s="1174" t="str">
        <f>VLOOKUP($B73,'OP Info'!$C$67:$Q$101,15,FALSE)</f>
        <v>MWTH-1</v>
      </c>
      <c r="B73" s="427" t="s">
        <v>174</v>
      </c>
      <c r="C73" s="1174" t="str">
        <f>VLOOKUP($B73,'OP Info'!$C$67:$Q$101,2,FALSE)</f>
        <v>TAMMM-00024</v>
      </c>
      <c r="D73" s="1174" t="str">
        <f>VLOOKUP($B73,'OP Info'!$C$67:$Q$101,4,FALSE)</f>
        <v>GTS-120</v>
      </c>
      <c r="E73" s="1174" t="str">
        <f>CONCATENATE(VLOOKUP($B73,'OP Info'!$C$67:$Q$101,5,FALSE),"% - ",VLOOKUP($B73,'OP Info'!$C$67:$Q$101,6,FALSE),"%")</f>
        <v>5% - 7%</v>
      </c>
      <c r="F73" s="151" t="str">
        <f>VLOOKUP(B73,MWTh!$B$35:$BK$49,12,FALSE)</f>
        <v/>
      </c>
      <c r="G73" s="151" t="e">
        <f>VLOOKUP(B73,TF!$B$38:$BK$55,24,FALSE)</f>
        <v>#N/A</v>
      </c>
      <c r="H73" s="151" t="str">
        <f>VLOOKUP(B73,MWTh!$B$35:$BK$49,36,FALSE)</f>
        <v/>
      </c>
      <c r="I73" s="151" t="str">
        <f>VLOOKUP(B73,MWTh!$B$35:$BK$49,48,FALSE)</f>
        <v/>
      </c>
      <c r="J73" s="151" t="e">
        <f>VLOOKUP(B73,TF!$B$38:$BK$55,60,FALSE)</f>
        <v>#N/A</v>
      </c>
      <c r="K73" s="151"/>
      <c r="L73" s="149"/>
      <c r="M73" s="135">
        <f>IF(LEFT($A73,1)="M",VLOOKUP(B73,MWTh!$B$35:$BK$49,61,FALSE),VLOOKUP(B73,TF!$B$38:$BK$55,61,FALSE))</f>
        <v>0</v>
      </c>
      <c r="N73" s="552" t="str">
        <f>IF(RIGHT($A73,1)="1",IF(VLOOKUP(B73,'1st Shift BFp'!$D$36:$N$52,7,FALSE)="","",VLOOKUP(B73,'1st Shift BFp'!$D$36:$N$52,7,FALSE)),IF(VLOOKUP(B73,'2nd Shift BFp'!$D$36:$N$52,7,FALSE)="","",VLOOKUP(B73,'2nd Shift BFp'!$D$36:$N$52,7,FALSE)))</f>
        <v>SKIP</v>
      </c>
      <c r="O73" s="552" t="str">
        <f>IF(RIGHT($A73,1)="1",IF(VLOOKUP(B73,'1st Shift BFp'!$D$36:$N$52,8,FALSE)="","",VLOOKUP(B73,'1st Shift BFp'!$D$36:$N$52,8,FALSE)),IF(VLOOKUP(B73,'2nd Shift BFp'!$D$36:$N$52,8,FALSE)="","",VLOOKUP(B73,'2nd Shift BFp'!$D$36:$N$52,8,FALSE)))</f>
        <v>SKIP</v>
      </c>
      <c r="P73" s="558" t="str">
        <f>IF(RIGHT($A73,1)="1",IF(VLOOKUP(B73,'1st Shift BFp'!$A$36:$BY$52,12,FALSE)="","",VLOOKUP(B73,'1st Shift BFp'!$A$36:$BY$52,12,FALSE)),IF(VLOOKUP(B73,'2nd Shift BFp'!$A$36:$BY$52,12,FALSE)="","",VLOOKUP(B73,'2nd Shift BFp'!$A$36:$BY$52,12,FALSE)))</f>
        <v/>
      </c>
      <c r="Q73" s="559" t="str">
        <f>IF(RIGHT($A73,1)="1",IF(VLOOKUP(B73,'1st Shift BFp'!$A$36:$BY$52,14,FALSE)="","",VLOOKUP(B73,'1st Shift BFp'!$A$36:$BY$52,14,FALSE)),IF(VLOOKUP(B73,'2nd Shift BFp'!$A$36:$BY$52,14,FALSE)="","",VLOOKUP(B73,'2nd Shift BFp'!$A$36:$BY$52,14,FALSE)))</f>
        <v/>
      </c>
      <c r="R73" s="420" t="str">
        <f>IF(LEFT($A73,1)="M",VLOOKUP(B73,MWTh!$B$35:$BK$49,62,FALSE),VLOOKUP(B73,TF!$B$38:$BK$55,62,FALSE))</f>
        <v/>
      </c>
      <c r="S73" s="443"/>
      <c r="T73" s="412" t="str">
        <f t="shared" si="17"/>
        <v>20A</v>
      </c>
      <c r="U73" s="59" t="str">
        <f t="shared" si="18"/>
        <v>TAMMM-00024</v>
      </c>
      <c r="V73" s="59" t="str">
        <f t="shared" si="19"/>
        <v>GTS-120</v>
      </c>
      <c r="W73" s="59" t="str">
        <f t="shared" si="20"/>
        <v>5% - 7%</v>
      </c>
      <c r="X73" s="151" t="str">
        <f>VLOOKUP(T73,MWTh!$BL$35:$DU$49,12,FALSE)</f>
        <v/>
      </c>
      <c r="Y73" s="151" t="e">
        <f>VLOOKUP(T73,TF!$BL$38:$DU$55,24,FALSE)</f>
        <v>#N/A</v>
      </c>
      <c r="Z73" s="151" t="str">
        <f>VLOOKUP(T73,MWTh!$BL$35:$DU$49,36,FALSE)</f>
        <v/>
      </c>
      <c r="AA73" s="151" t="str">
        <f>VLOOKUP(T73,MWTh!$BL$35:$DU$49,48,FALSE)</f>
        <v/>
      </c>
      <c r="AB73" s="151" t="e">
        <f>VLOOKUP(T73,TF!$BL$38:$DU$55,60,FALSE)</f>
        <v>#N/A</v>
      </c>
      <c r="AC73" s="151"/>
      <c r="AD73" s="149"/>
      <c r="AE73" s="135">
        <f>IF(LEFT($A73,1)="M",VLOOKUP(T73,MWTh!$BL$35:$DU$49,61,FALSE),VLOOKUP(T73,TF!$BL$38:$DU$55,61,FALSE))</f>
        <v>0</v>
      </c>
      <c r="AF73" s="552" t="str">
        <f>IF(RIGHT($A73,1)="1",IF(VLOOKUP(T73,'1st Shift BFp'!$S$36:$AC$52,7,FALSE)="","",VLOOKUP(T73,'1st Shift BFp'!$S$36:$AC$52,7,FALSE)),IF(VLOOKUP(T73,'2nd Shift BFp'!$S$36:$AC$52,7,FALSE)="","",VLOOKUP(T73,'2nd Shift BFp'!$S$36:$AC$52,7,FALSE)))</f>
        <v/>
      </c>
      <c r="AG73" s="552" t="str">
        <f>IF(RIGHT($A73,1)="1",IF(VLOOKUP(T73,'1st Shift BFp'!$S$36:$AC$52,8,FALSE)="","",VLOOKUP(T73,'1st Shift BFp'!$S$36:$AC$52,8,FALSE)),IF(VLOOKUP(T73,'2nd Shift BFp'!$S$36:$AC$52,8,FALSE)="","",VLOOKUP(T73,'2nd Shift BFp'!$S$36:$AC$52,8,FALSE)))</f>
        <v/>
      </c>
      <c r="AH73" s="558" t="str">
        <f>IF(RIGHT($A73,1)="1",IF(VLOOKUP(T73,'1st Shift BFp'!$A$36:$BY$52,27,FALSE)="","",VLOOKUP(T73,'1st Shift BFp'!$A$36:$BY$52,27,FALSE)),IF(VLOOKUP(T73,'2nd Shift BFp'!$A$36:$BY$52,27,FALSE)="","",VLOOKUP(T73,'2nd Shift BFp'!$A$36:$BY$52,27,FALSE)))</f>
        <v/>
      </c>
      <c r="AI73" s="559" t="str">
        <f>IF(RIGHT($A73,1)="1",IF(VLOOKUP(T73,'1st Shift BFp'!$A$36:$BY$52,29,FALSE)="","",VLOOKUP(T73,'1st Shift BFp'!$A$36:$BY$52,29,FALSE)),IF(VLOOKUP(T73,'2nd Shift BFp'!$A$36:$BY$52,29,FALSE)="","",VLOOKUP(T73,'2nd Shift BFp'!$A$36:$BY$52,29,FALSE)))</f>
        <v/>
      </c>
      <c r="AJ73" s="420" t="str">
        <f>IF(LEFT($A73,1)="M",VLOOKUP(T73,MWTh!$BL$35:$DU$49,62,FALSE),VLOOKUP(T73,TF!$BL$38:$DU$55,62,FALSE))</f>
        <v/>
      </c>
      <c r="AK73" s="418"/>
      <c r="AL73" s="375" t="str">
        <f t="shared" si="21"/>
        <v>20A</v>
      </c>
      <c r="AM73" s="378" t="str">
        <f t="shared" si="22"/>
        <v>TAMMM-00024</v>
      </c>
      <c r="AN73" s="59" t="str">
        <f t="shared" si="23"/>
        <v>GTS-120</v>
      </c>
      <c r="AO73" s="59" t="str">
        <f t="shared" si="24"/>
        <v>5% - 7%</v>
      </c>
      <c r="AP73" s="151" t="str">
        <f>VLOOKUP(AL73,MWTh!$DV$35:$GE$49,12,FALSE)</f>
        <v/>
      </c>
      <c r="AQ73" s="151" t="e">
        <f>VLOOKUP(AL73,TF!$DV$38:$GE$55,24,FALSE)</f>
        <v>#N/A</v>
      </c>
      <c r="AR73" s="151" t="str">
        <f>VLOOKUP(AL73,MWTh!$DV$35:$GE$49,36,FALSE)</f>
        <v/>
      </c>
      <c r="AS73" s="151" t="str">
        <f>VLOOKUP(AL73,MWTh!$DV$35:$GE$49,48,FALSE)</f>
        <v/>
      </c>
      <c r="AT73" s="151" t="e">
        <f>VLOOKUP(AL73,TF!$DV$38:$GE$55,60,FALSE)</f>
        <v>#N/A</v>
      </c>
      <c r="AU73" s="151"/>
      <c r="AV73" s="149"/>
      <c r="AW73" s="135">
        <f>IF(LEFT($A73,1)="M",VLOOKUP(AL73,MWTh!$DV$35:$GE$49,61,FALSE),VLOOKUP(AL73,TF!$DV$38:$GE$55,61,FALSE))</f>
        <v>0</v>
      </c>
      <c r="AX73" s="552" t="str">
        <f>IF(RIGHT($A73,1)="1",IF(VLOOKUP(AL73,'1st Shift BFp'!$AH$36:$AR$52,7,FALSE)="","",VLOOKUP(AL73,'1st Shift BFp'!$AH$36:$AR$52,7,FALSE)),IF(VLOOKUP(AL73,'2nd Shift BFp'!$AH$36:$AR$52,7,FALSE)="","",VLOOKUP(AL73,'2nd Shift BFp'!$AH$36:$AR$52,7,FALSE)))</f>
        <v>SKIP</v>
      </c>
      <c r="AY73" s="552" t="str">
        <f>IF(RIGHT($A73,1)="1",IF(VLOOKUP(AL73,'1st Shift BFp'!$AH$36:$AR$52,8,FALSE)="","",VLOOKUP(AL73,'1st Shift BFp'!$AH$36:$AR$52,8,FALSE)),IF(VLOOKUP(AL73,'2nd Shift BFp'!$AH$36:$AR$52,8,FALSE)="","",VLOOKUP(AL73,'2nd Shift BFp'!$AH$36:$AR$52,8,FALSE)))</f>
        <v>SKIP</v>
      </c>
      <c r="AZ73" s="558" t="str">
        <f>IF(RIGHT($A73,1)="1",IF(VLOOKUP(AL73,'1st Shift BFp'!$A$36:$BY$52,42,FALSE)="","",VLOOKUP(AL73,'1st Shift BFp'!$A$36:$BY$52,42,FALSE)),IF(VLOOKUP(AL73,'2nd Shift BFp'!$A$36:$BY$52,42,FALSE)="","",VLOOKUP(AL73,'2nd Shift BFp'!$A$36:$BY$52,42,FALSE)))</f>
        <v/>
      </c>
      <c r="BA73" s="559" t="str">
        <f>IF(RIGHT($A73,1)="1",IF(VLOOKUP(AL73,'1st Shift BFp'!$A$36:$BY$52,44,FALSE)="","",VLOOKUP(AL73,'1st Shift BFp'!$A$36:$BY$52,44,FALSE)),IF(VLOOKUP(AL73,'2nd Shift BFp'!$A$36:$BY$52,44,FALSE)="","",VLOOKUP(AL73,'2nd Shift BFp'!$A$36:$BY$52,44,FALSE)))</f>
        <v/>
      </c>
      <c r="BB73" s="420" t="str">
        <f>IF(LEFT($A73,1)="M",VLOOKUP(AL73,MWTh!$DV$35:$GE$49,62,FALSE),VLOOKUP(AL73,TF!$DV$38:$GE$55,62,FALSE))</f>
        <v/>
      </c>
      <c r="BC73" s="418"/>
      <c r="BD73" s="460" t="str">
        <f t="shared" si="25"/>
        <v>20A</v>
      </c>
      <c r="BE73" s="417" t="str">
        <f t="shared" si="26"/>
        <v>TAMMM-00024</v>
      </c>
      <c r="BF73" s="59" t="str">
        <f t="shared" si="27"/>
        <v>GTS-120</v>
      </c>
      <c r="BG73" s="59" t="str">
        <f t="shared" si="28"/>
        <v>5% - 7%</v>
      </c>
      <c r="BH73" s="151" t="str">
        <f>VLOOKUP(BD73,MWTh!$GF$35:$IO$49,12,FALSE)</f>
        <v/>
      </c>
      <c r="BI73" s="151" t="e">
        <f>VLOOKUP(BD73,TF!$GF$38:$IO$55,24,FALSE)</f>
        <v>#N/A</v>
      </c>
      <c r="BJ73" s="151" t="str">
        <f>VLOOKUP(BD73,MWTh!$GF$35:$IO$49,36,FALSE)</f>
        <v/>
      </c>
      <c r="BK73" s="151" t="str">
        <f>VLOOKUP(BD73,MWTh!$GF$35:$IO$49,48,FALSE)</f>
        <v/>
      </c>
      <c r="BL73" s="151" t="e">
        <f>VLOOKUP(BD73,TF!$GF$38:$IO$55,60,FALSE)</f>
        <v>#N/A</v>
      </c>
      <c r="BM73" s="151"/>
      <c r="BN73" s="149"/>
      <c r="BO73" s="135">
        <f>IF(LEFT($A73,1)="M",VLOOKUP(BD73,MWTh!$GF$35:$IO$49,61,FALSE),VLOOKUP(BD73,TF!$GF$38:$IO$55,61,FALSE))</f>
        <v>0</v>
      </c>
      <c r="BP73" s="552" t="str">
        <f>IF(RIGHT($A73,1)="1",IF(VLOOKUP(BD73,'1st Shift BFp'!$AW$36:$BG$52,7,FALSE)="","",VLOOKUP(BD73,'1st Shift BFp'!$AW$36:$BG$52,7,FALSE)),IF(VLOOKUP(BD73,'2nd Shift BFp'!$AW$36:$BG$52,7,FALSE)="","",VLOOKUP(BD73,'2nd Shift BFp'!$AW$36:$BG$52,7,FALSE)))</f>
        <v/>
      </c>
      <c r="BQ73" s="552" t="str">
        <f>IF(RIGHT($A73,1)="1",IF(VLOOKUP(BD73,'1st Shift BFp'!$AW$36:$BG$52,8,FALSE)="","",VLOOKUP(BD73,'1st Shift BFp'!$AW$36:$BG$52,8,FALSE)),IF(VLOOKUP(BD73,'2nd Shift BFp'!$AW$36:$BG$52,8,FALSE)="","",VLOOKUP(BD73,'2nd Shift BFp'!$AW$36:$BG$52,8,FALSE)))</f>
        <v/>
      </c>
      <c r="BR73" s="558" t="str">
        <f>IF(RIGHT($A73,1)="1",IF(VLOOKUP(BD73,'1st Shift BFp'!$A$36:$BY$52,57,FALSE)="","",VLOOKUP(BD73,'1st Shift BFp'!$A$36:$BY$52,57,FALSE)),IF(VLOOKUP(BD73,'2nd Shift BFp'!$A$36:$BY$52,57,FALSE)="","",VLOOKUP(BD73,'2nd Shift BFp'!$A$36:$BY$52,57,FALSE)))</f>
        <v/>
      </c>
      <c r="BS73" s="559" t="str">
        <f>IF(RIGHT($A73,1)="1",IF(VLOOKUP(BD73,'1st Shift BFp'!$A$36:$BY$52,59,FALSE)="","",VLOOKUP(BD73,'1st Shift BFp'!$A$36:$BY$52,59,FALSE)),IF(VLOOKUP(BD73,'2nd Shift BFp'!$A$36:$BY$52,59,FALSE)="","",VLOOKUP(BD73,'2nd Shift BFp'!$A$36:$BY$52,59,FALSE)))</f>
        <v/>
      </c>
      <c r="BT73" s="60" t="str">
        <f>IF(LEFT($A73,1)="M",VLOOKUP(BD73,MWTh!$GF$35:$IO$49,62,FALSE),VLOOKUP(BD73,TF!$GF$38:$IO$55,62,FALSE))</f>
        <v/>
      </c>
      <c r="BU73" s="61"/>
      <c r="BV73" s="460" t="str">
        <f t="shared" si="29"/>
        <v>20A</v>
      </c>
      <c r="BW73" s="417" t="str">
        <f t="shared" si="30"/>
        <v>TAMMM-00024</v>
      </c>
      <c r="BX73" s="59" t="str">
        <f t="shared" si="31"/>
        <v>GTS-120</v>
      </c>
      <c r="BY73" s="59" t="str">
        <f t="shared" si="32"/>
        <v>5% - 7%</v>
      </c>
      <c r="BZ73" s="151" t="str">
        <f>VLOOKUP(BV73,MWTh!$IP$35:$KY$49,12,FALSE)</f>
        <v/>
      </c>
      <c r="CA73" s="151" t="e">
        <f>VLOOKUP(BV73,TF!$IP$38:$KY$55,24,FALSE)</f>
        <v>#N/A</v>
      </c>
      <c r="CB73" s="151" t="str">
        <f>VLOOKUP(BV73,MWTh!$IP$35:$KY$49,36,FALSE)</f>
        <v/>
      </c>
      <c r="CC73" s="151" t="str">
        <f>VLOOKUP(BV73,MWTh!$IP$35:$KY$49,48,FALSE)</f>
        <v/>
      </c>
      <c r="CD73" s="151" t="e">
        <f>VLOOKUP(BV73,TF!$IP$38:$KY$55,60,FALSE)</f>
        <v>#N/A</v>
      </c>
      <c r="CE73" s="151"/>
      <c r="CF73" s="149"/>
      <c r="CG73" s="135">
        <f>IF(LEFT($A73,1)="M",VLOOKUP(BV73,MWTh!$IP$35:$KY$49,61,FALSE),VLOOKUP(BV73,TF!$IP$38:$KY$55,61,FALSE))</f>
        <v>0</v>
      </c>
      <c r="CH73" s="552" t="str">
        <f>IF(RIGHT($A73,1)="1",IF(VLOOKUP(BV73,'1st Shift BFp'!$BL$36:$BV$52,7,FALSE)="","",VLOOKUP(BV73,'1st Shift BFp'!$BL$36:$BV$52,7,FALSE)),IF(VLOOKUP(BV73,'2nd Shift BFp'!$BL$36:$BV$52,7,FALSE)="","",VLOOKUP(BV73,'2nd Shift BFp'!$BL$36:$BV$52,7,FALSE)))</f>
        <v>SKIP</v>
      </c>
      <c r="CI73" s="552" t="str">
        <f>IF(RIGHT($A73,1)="1",IF(VLOOKUP(BV73,'1st Shift BFp'!$BL$36:$BV$52,8,FALSE)="","",VLOOKUP(BV73,'1st Shift BFp'!$BL$36:$BV$52,8,FALSE)),IF(VLOOKUP(BV73,'2nd Shift BFp'!$BL$36:$BV$52,8,FALSE)="","",VLOOKUP(BV73,'2nd Shift BFp'!$BL$36:$BV$52,8,FALSE)))</f>
        <v>SKIP</v>
      </c>
      <c r="CJ73" s="558" t="str">
        <f>IF(RIGHT($A73,1)="1",IF(VLOOKUP(BV73,'1st Shift BFp'!$A$36:$BY$52,72,FALSE)="","",VLOOKUP(BV73,'1st Shift BFp'!$A$36:$BY$52,72,FALSE)),IF(VLOOKUP(BV73,'2nd Shift BFp'!$A$36:$BY$52,72,FALSE)="","",VLOOKUP(BV73,'2nd Shift BFp'!$A$36:$BY$52,72,FALSE)))</f>
        <v/>
      </c>
      <c r="CK73" s="559" t="str">
        <f>IF(RIGHT($A73,1)="1",IF(VLOOKUP(BV73,'1st Shift BFp'!$A$36:$BY$52,74,FALSE)="","",VLOOKUP(BV73,'1st Shift BFp'!$A$36:$BY$52,74,FALSE)),IF(VLOOKUP(BV73,'2nd Shift BFp'!$A$36:$BY$52,74,FALSE)="","",VLOOKUP(BV73,'2nd Shift BFp'!$A$36:$BY$52,74,FALSE)))</f>
        <v/>
      </c>
      <c r="CL73" s="420" t="str">
        <f>IF(LEFT($A73,1)="M",VLOOKUP(BV73,MWTh!$IP$35:$KY$49,62,FALSE),VLOOKUP(BV73,TF!$IP$38:$KY$55,62,FALSE))</f>
        <v/>
      </c>
      <c r="CM73" s="418"/>
      <c r="CO73" s="135">
        <f>SUM(M76,AE73,AW73,BO73,CG73)</f>
        <v>0</v>
      </c>
      <c r="CR73" s="375" t="s">
        <v>178</v>
      </c>
      <c r="CS73" s="60" t="str">
        <f>MWTh!$BK45</f>
        <v/>
      </c>
      <c r="CU73" t="str">
        <f t="shared" ref="CU73:CU103" si="33">MID(CS73,7,5)</f>
        <v/>
      </c>
      <c r="CW73" t="str">
        <f t="shared" ref="CW73:CW103" si="34">IF(CR73=CU73,"OK","NOGO")</f>
        <v>NOGO</v>
      </c>
    </row>
    <row r="74" spans="1:101">
      <c r="A74" s="1174" t="str">
        <f>VLOOKUP($B74,'OP Info'!$C$67:$Q$101,15,FALSE)</f>
        <v>TF-1</v>
      </c>
      <c r="B74" s="427" t="s">
        <v>176</v>
      </c>
      <c r="C74" s="1174" t="str">
        <f>VLOOKUP($B74,'OP Info'!$C$67:$Q$101,2,FALSE)</f>
        <v>TAMMM-00030</v>
      </c>
      <c r="D74" s="1174" t="str">
        <f>VLOOKUP($B74,'OP Info'!$C$67:$Q$101,4,FALSE)</f>
        <v>GTS-120</v>
      </c>
      <c r="E74" s="1174" t="str">
        <f>CONCATENATE(VLOOKUP($B74,'OP Info'!$C$67:$Q$101,5,FALSE),"% - ",VLOOKUP($B74,'OP Info'!$C$67:$Q$101,6,FALSE),"%")</f>
        <v>5% - 7%</v>
      </c>
      <c r="F74" s="151" t="e">
        <f>VLOOKUP(B74,MWTh!$B$35:$BK$49,12,FALSE)</f>
        <v>#N/A</v>
      </c>
      <c r="G74" s="151" t="str">
        <f>VLOOKUP(B74,TF!$B$38:$BK$55,24,FALSE)</f>
        <v/>
      </c>
      <c r="H74" s="151" t="e">
        <f>VLOOKUP(B74,MWTh!$B$35:$BK$49,36,FALSE)</f>
        <v>#N/A</v>
      </c>
      <c r="I74" s="151" t="e">
        <f>VLOOKUP(B74,MWTh!$B$35:$BK$49,48,FALSE)</f>
        <v>#N/A</v>
      </c>
      <c r="J74" s="151" t="str">
        <f>VLOOKUP(B74,TF!$B$38:$BK$55,60,FALSE)</f>
        <v/>
      </c>
      <c r="K74" s="151"/>
      <c r="L74" s="149"/>
      <c r="M74" s="135">
        <f>IF(LEFT($A74,1)="M",VLOOKUP(B74,MWTh!$B$35:$BK$49,61,FALSE),VLOOKUP(B74,TF!$B$38:$BK$55,61,FALSE))</f>
        <v>0</v>
      </c>
      <c r="N74" s="552" t="str">
        <f>IF(RIGHT($A74,1)="1",IF(VLOOKUP(B74,'1st Shift BFp'!$D$36:$N$52,7,FALSE)="","",VLOOKUP(B74,'1st Shift BFp'!$D$36:$N$52,7,FALSE)),IF(VLOOKUP(B74,'2nd Shift BFp'!$D$36:$N$52,7,FALSE)="","",VLOOKUP(B74,'2nd Shift BFp'!$D$36:$N$52,7,FALSE)))</f>
        <v/>
      </c>
      <c r="O74" s="552" t="str">
        <f>IF(RIGHT($A74,1)="1",IF(VLOOKUP(B74,'1st Shift BFp'!$D$36:$N$52,8,FALSE)="","",VLOOKUP(B74,'1st Shift BFp'!$D$36:$N$52,8,FALSE)),IF(VLOOKUP(B74,'2nd Shift BFp'!$D$36:$N$52,8,FALSE)="","",VLOOKUP(B74,'2nd Shift BFp'!$D$36:$N$52,8,FALSE)))</f>
        <v/>
      </c>
      <c r="P74" s="558" t="str">
        <f>IF(RIGHT($A74,1)="1",IF(VLOOKUP(B74,'1st Shift BFp'!$A$36:$BY$52,12,FALSE)="","",VLOOKUP(B74,'1st Shift BFp'!$A$36:$BY$52,12,FALSE)),IF(VLOOKUP(B74,'2nd Shift BFp'!$A$36:$BY$52,12,FALSE)="","",VLOOKUP(B74,'2nd Shift BFp'!$A$36:$BY$52,12,FALSE)))</f>
        <v/>
      </c>
      <c r="Q74" s="559" t="str">
        <f>IF(RIGHT($A74,1)="1",IF(VLOOKUP(B74,'1st Shift BFp'!$A$36:$BY$52,14,FALSE)="","",VLOOKUP(B74,'1st Shift BFp'!$A$36:$BY$52,14,FALSE)),IF(VLOOKUP(B74,'2nd Shift BFp'!$A$36:$BY$52,14,FALSE)="","",VLOOKUP(B74,'2nd Shift BFp'!$A$36:$BY$52,14,FALSE)))</f>
        <v/>
      </c>
      <c r="R74" s="420" t="str">
        <f>IF(LEFT($A74,1)="M",VLOOKUP(B74,MWTh!$B$35:$BK$49,62,FALSE),VLOOKUP(B74,TF!$B$38:$BK$55,62,FALSE))</f>
        <v/>
      </c>
      <c r="S74" s="443"/>
      <c r="T74" s="412" t="str">
        <f t="shared" si="17"/>
        <v>40A</v>
      </c>
      <c r="U74" s="59" t="str">
        <f t="shared" si="18"/>
        <v>TAMMM-00030</v>
      </c>
      <c r="V74" s="59" t="str">
        <f t="shared" si="19"/>
        <v>GTS-120</v>
      </c>
      <c r="W74" s="59" t="str">
        <f t="shared" si="20"/>
        <v>5% - 7%</v>
      </c>
      <c r="X74" s="151" t="e">
        <f>VLOOKUP(T74,MWTh!$BL$35:$DU$49,12,FALSE)</f>
        <v>#N/A</v>
      </c>
      <c r="Y74" s="151" t="str">
        <f>VLOOKUP(T74,TF!$BL$38:$DU$55,24,FALSE)</f>
        <v/>
      </c>
      <c r="Z74" s="151" t="e">
        <f>VLOOKUP(T74,MWTh!$BL$35:$DU$49,36,FALSE)</f>
        <v>#N/A</v>
      </c>
      <c r="AA74" s="151" t="e">
        <f>VLOOKUP(T74,MWTh!$BL$35:$DU$49,48,FALSE)</f>
        <v>#N/A</v>
      </c>
      <c r="AB74" s="151" t="str">
        <f>VLOOKUP(T74,TF!$BL$38:$DU$55,60,FALSE)</f>
        <v/>
      </c>
      <c r="AC74" s="151"/>
      <c r="AD74" s="149"/>
      <c r="AE74" s="135">
        <f>IF(LEFT($A74,1)="M",VLOOKUP(T74,MWTh!$BL$35:$DU$49,61,FALSE),VLOOKUP(T74,TF!$BL$38:$DU$55,61,FALSE))</f>
        <v>0</v>
      </c>
      <c r="AF74" s="552" t="str">
        <f>IF(RIGHT($A74,1)="1",IF(VLOOKUP(T74,'1st Shift BFp'!$S$36:$AC$52,7,FALSE)="","",VLOOKUP(T74,'1st Shift BFp'!$S$36:$AC$52,7,FALSE)),IF(VLOOKUP(T74,'2nd Shift BFp'!$S$36:$AC$52,7,FALSE)="","",VLOOKUP(T74,'2nd Shift BFp'!$S$36:$AC$52,7,FALSE)))</f>
        <v>SKIP</v>
      </c>
      <c r="AG74" s="552" t="str">
        <f>IF(RIGHT($A74,1)="1",IF(VLOOKUP(T74,'1st Shift BFp'!$S$36:$AC$52,8,FALSE)="","",VLOOKUP(T74,'1st Shift BFp'!$S$36:$AC$52,8,FALSE)),IF(VLOOKUP(T74,'2nd Shift BFp'!$S$36:$AC$52,8,FALSE)="","",VLOOKUP(T74,'2nd Shift BFp'!$S$36:$AC$52,8,FALSE)))</f>
        <v>SKIP</v>
      </c>
      <c r="AH74" s="558" t="str">
        <f>IF(RIGHT($A74,1)="1",IF(VLOOKUP(T74,'1st Shift BFp'!$A$36:$BY$52,27,FALSE)="","",VLOOKUP(T74,'1st Shift BFp'!$A$36:$BY$52,27,FALSE)),IF(VLOOKUP(T74,'2nd Shift BFp'!$A$36:$BY$52,27,FALSE)="","",VLOOKUP(T74,'2nd Shift BFp'!$A$36:$BY$52,27,FALSE)))</f>
        <v/>
      </c>
      <c r="AI74" s="559" t="str">
        <f>IF(RIGHT($A74,1)="1",IF(VLOOKUP(T74,'1st Shift BFp'!$A$36:$BY$52,29,FALSE)="","",VLOOKUP(T74,'1st Shift BFp'!$A$36:$BY$52,29,FALSE)),IF(VLOOKUP(T74,'2nd Shift BFp'!$A$36:$BY$52,29,FALSE)="","",VLOOKUP(T74,'2nd Shift BFp'!$A$36:$BY$52,29,FALSE)))</f>
        <v/>
      </c>
      <c r="AJ74" s="420" t="str">
        <f>IF(LEFT($A74,1)="M",VLOOKUP(T74,MWTh!$BL$35:$DU$49,62,FALSE),VLOOKUP(T74,TF!$BL$38:$DU$55,62,FALSE))</f>
        <v/>
      </c>
      <c r="AK74" s="418"/>
      <c r="AL74" s="375" t="str">
        <f t="shared" si="21"/>
        <v>40A</v>
      </c>
      <c r="AM74" s="378" t="str">
        <f t="shared" si="22"/>
        <v>TAMMM-00030</v>
      </c>
      <c r="AN74" s="59" t="str">
        <f t="shared" si="23"/>
        <v>GTS-120</v>
      </c>
      <c r="AO74" s="59" t="str">
        <f t="shared" si="24"/>
        <v>5% - 7%</v>
      </c>
      <c r="AP74" s="151" t="e">
        <f>VLOOKUP(AL74,MWTh!$DV$35:$GE$49,12,FALSE)</f>
        <v>#N/A</v>
      </c>
      <c r="AQ74" s="151" t="str">
        <f>VLOOKUP(AL74,TF!$DV$38:$GE$55,24,FALSE)</f>
        <v/>
      </c>
      <c r="AR74" s="151" t="e">
        <f>VLOOKUP(AL74,MWTh!$DV$35:$GE$49,36,FALSE)</f>
        <v>#N/A</v>
      </c>
      <c r="AS74" s="151" t="e">
        <f>VLOOKUP(AL74,MWTh!$DV$35:$GE$49,48,FALSE)</f>
        <v>#N/A</v>
      </c>
      <c r="AT74" s="151" t="str">
        <f>VLOOKUP(AL74,TF!$DV$38:$GE$55,60,FALSE)</f>
        <v/>
      </c>
      <c r="AU74" s="151"/>
      <c r="AV74" s="149"/>
      <c r="AW74" s="135">
        <f>IF(LEFT($A74,1)="M",VLOOKUP(AL74,MWTh!$DV$35:$GE$49,61,FALSE),VLOOKUP(AL74,TF!$DV$38:$GE$55,61,FALSE))</f>
        <v>0</v>
      </c>
      <c r="AX74" s="552" t="str">
        <f>IF(RIGHT($A74,1)="1",IF(VLOOKUP(AL74,'1st Shift BFp'!$AH$36:$AR$52,7,FALSE)="","",VLOOKUP(AL74,'1st Shift BFp'!$AH$36:$AR$52,7,FALSE)),IF(VLOOKUP(AL74,'2nd Shift BFp'!$AH$36:$AR$52,7,FALSE)="","",VLOOKUP(AL74,'2nd Shift BFp'!$AH$36:$AR$52,7,FALSE)))</f>
        <v/>
      </c>
      <c r="AY74" s="552" t="str">
        <f>IF(RIGHT($A74,1)="1",IF(VLOOKUP(AL74,'1st Shift BFp'!$AH$36:$AR$52,8,FALSE)="","",VLOOKUP(AL74,'1st Shift BFp'!$AH$36:$AR$52,8,FALSE)),IF(VLOOKUP(AL74,'2nd Shift BFp'!$AH$36:$AR$52,8,FALSE)="","",VLOOKUP(AL74,'2nd Shift BFp'!$AH$36:$AR$52,8,FALSE)))</f>
        <v/>
      </c>
      <c r="AZ74" s="558" t="str">
        <f>IF(RIGHT($A74,1)="1",IF(VLOOKUP(AL74,'1st Shift BFp'!$A$36:$BY$52,42,FALSE)="","",VLOOKUP(AL74,'1st Shift BFp'!$A$36:$BY$52,42,FALSE)),IF(VLOOKUP(AL74,'2nd Shift BFp'!$A$36:$BY$52,42,FALSE)="","",VLOOKUP(AL74,'2nd Shift BFp'!$A$36:$BY$52,42,FALSE)))</f>
        <v/>
      </c>
      <c r="BA74" s="559" t="str">
        <f>IF(RIGHT($A74,1)="1",IF(VLOOKUP(AL74,'1st Shift BFp'!$A$36:$BY$52,44,FALSE)="","",VLOOKUP(AL74,'1st Shift BFp'!$A$36:$BY$52,44,FALSE)),IF(VLOOKUP(AL74,'2nd Shift BFp'!$A$36:$BY$52,44,FALSE)="","",VLOOKUP(AL74,'2nd Shift BFp'!$A$36:$BY$52,44,FALSE)))</f>
        <v/>
      </c>
      <c r="BB74" s="420" t="str">
        <f>IF(LEFT($A74,1)="M",VLOOKUP(AL74,MWTh!$DV$35:$GE$49,62,FALSE),VLOOKUP(AL74,TF!$DV$38:$GE$55,62,FALSE))</f>
        <v/>
      </c>
      <c r="BC74" s="418"/>
      <c r="BD74" s="460" t="str">
        <f t="shared" si="25"/>
        <v>40A</v>
      </c>
      <c r="BE74" s="417" t="str">
        <f t="shared" si="26"/>
        <v>TAMMM-00030</v>
      </c>
      <c r="BF74" s="59" t="str">
        <f t="shared" si="27"/>
        <v>GTS-120</v>
      </c>
      <c r="BG74" s="59" t="str">
        <f t="shared" si="28"/>
        <v>5% - 7%</v>
      </c>
      <c r="BH74" s="151" t="e">
        <f>VLOOKUP(BD74,MWTh!$GF$35:$IO$49,12,FALSE)</f>
        <v>#N/A</v>
      </c>
      <c r="BI74" s="151" t="str">
        <f>VLOOKUP(BD74,TF!$GF$38:$IO$55,24,FALSE)</f>
        <v/>
      </c>
      <c r="BJ74" s="151" t="e">
        <f>VLOOKUP(BD74,MWTh!$GF$35:$IO$49,36,FALSE)</f>
        <v>#N/A</v>
      </c>
      <c r="BK74" s="151" t="e">
        <f>VLOOKUP(BD74,MWTh!$GF$35:$IO$49,48,FALSE)</f>
        <v>#N/A</v>
      </c>
      <c r="BL74" s="151" t="str">
        <f>VLOOKUP(BD74,TF!$GF$38:$IO$55,60,FALSE)</f>
        <v/>
      </c>
      <c r="BM74" s="151"/>
      <c r="BN74" s="149"/>
      <c r="BO74" s="135">
        <f>IF(LEFT($A74,1)="M",VLOOKUP(BD74,MWTh!$GF$35:$IO$49,61,FALSE),VLOOKUP(BD74,TF!$GF$38:$IO$55,61,FALSE))</f>
        <v>0</v>
      </c>
      <c r="BP74" s="552" t="str">
        <f>IF(RIGHT($A74,1)="1",IF(VLOOKUP(BD74,'1st Shift BFp'!$AW$36:$BG$52,7,FALSE)="","",VLOOKUP(BD74,'1st Shift BFp'!$AW$36:$BG$52,7,FALSE)),IF(VLOOKUP(BD74,'2nd Shift BFp'!$AW$36:$BG$52,7,FALSE)="","",VLOOKUP(BD74,'2nd Shift BFp'!$AW$36:$BG$52,7,FALSE)))</f>
        <v>SKIP</v>
      </c>
      <c r="BQ74" s="552" t="str">
        <f>IF(RIGHT($A74,1)="1",IF(VLOOKUP(BD74,'1st Shift BFp'!$AW$36:$BG$52,8,FALSE)="","",VLOOKUP(BD74,'1st Shift BFp'!$AW$36:$BG$52,8,FALSE)),IF(VLOOKUP(BD74,'2nd Shift BFp'!$AW$36:$BG$52,8,FALSE)="","",VLOOKUP(BD74,'2nd Shift BFp'!$AW$36:$BG$52,8,FALSE)))</f>
        <v>SKIP</v>
      </c>
      <c r="BR74" s="558" t="str">
        <f>IF(RIGHT($A74,1)="1",IF(VLOOKUP(BD74,'1st Shift BFp'!$A$36:$BY$52,57,FALSE)="","",VLOOKUP(BD74,'1st Shift BFp'!$A$36:$BY$52,57,FALSE)),IF(VLOOKUP(BD74,'2nd Shift BFp'!$A$36:$BY$52,57,FALSE)="","",VLOOKUP(BD74,'2nd Shift BFp'!$A$36:$BY$52,57,FALSE)))</f>
        <v/>
      </c>
      <c r="BS74" s="559" t="str">
        <f>IF(RIGHT($A74,1)="1",IF(VLOOKUP(BD74,'1st Shift BFp'!$A$36:$BY$52,59,FALSE)="","",VLOOKUP(BD74,'1st Shift BFp'!$A$36:$BY$52,59,FALSE)),IF(VLOOKUP(BD74,'2nd Shift BFp'!$A$36:$BY$52,59,FALSE)="","",VLOOKUP(BD74,'2nd Shift BFp'!$A$36:$BY$52,59,FALSE)))</f>
        <v/>
      </c>
      <c r="BT74" s="60" t="str">
        <f>IF(LEFT($A74,1)="M",VLOOKUP(BD74,MWTh!$GF$35:$IO$49,62,FALSE),VLOOKUP(BD74,TF!$GF$38:$IO$55,62,FALSE))</f>
        <v/>
      </c>
      <c r="BU74" s="61"/>
      <c r="BV74" s="460" t="str">
        <f t="shared" si="29"/>
        <v>40A</v>
      </c>
      <c r="BW74" s="417" t="str">
        <f t="shared" si="30"/>
        <v>TAMMM-00030</v>
      </c>
      <c r="BX74" s="59" t="str">
        <f t="shared" si="31"/>
        <v>GTS-120</v>
      </c>
      <c r="BY74" s="59" t="str">
        <f t="shared" si="32"/>
        <v>5% - 7%</v>
      </c>
      <c r="BZ74" s="151" t="e">
        <f>VLOOKUP(BV74,MWTh!$IP$35:$KY$49,12,FALSE)</f>
        <v>#N/A</v>
      </c>
      <c r="CA74" s="151" t="str">
        <f>VLOOKUP(BV74,TF!$IP$38:$KY$55,24,FALSE)</f>
        <v/>
      </c>
      <c r="CB74" s="151" t="e">
        <f>VLOOKUP(BV74,MWTh!$IP$35:$KY$49,36,FALSE)</f>
        <v>#N/A</v>
      </c>
      <c r="CC74" s="151" t="e">
        <f>VLOOKUP(BV74,MWTh!$IP$35:$KY$49,48,FALSE)</f>
        <v>#N/A</v>
      </c>
      <c r="CD74" s="151" t="str">
        <f>VLOOKUP(BV74,TF!$IP$38:$KY$55,60,FALSE)</f>
        <v/>
      </c>
      <c r="CE74" s="151"/>
      <c r="CF74" s="149"/>
      <c r="CG74" s="135">
        <f>IF(LEFT($A74,1)="M",VLOOKUP(BV74,MWTh!$IP$35:$KY$49,61,FALSE),VLOOKUP(BV74,TF!$IP$38:$KY$55,61,FALSE))</f>
        <v>0</v>
      </c>
      <c r="CH74" s="552" t="str">
        <f>IF(RIGHT($A74,1)="1",IF(VLOOKUP(BV74,'1st Shift BFp'!$BL$36:$BV$52,7,FALSE)="","",VLOOKUP(BV74,'1st Shift BFp'!$BL$36:$BV$52,7,FALSE)),IF(VLOOKUP(BV74,'2nd Shift BFp'!$BL$36:$BV$52,7,FALSE)="","",VLOOKUP(BV74,'2nd Shift BFp'!$BL$36:$BV$52,7,FALSE)))</f>
        <v/>
      </c>
      <c r="CI74" s="552" t="str">
        <f>IF(RIGHT($A74,1)="1",IF(VLOOKUP(BV74,'1st Shift BFp'!$BL$36:$BV$52,8,FALSE)="","",VLOOKUP(BV74,'1st Shift BFp'!$BL$36:$BV$52,8,FALSE)),IF(VLOOKUP(BV74,'2nd Shift BFp'!$BL$36:$BV$52,8,FALSE)="","",VLOOKUP(BV74,'2nd Shift BFp'!$BL$36:$BV$52,8,FALSE)))</f>
        <v/>
      </c>
      <c r="CJ74" s="558" t="str">
        <f>IF(RIGHT($A74,1)="1",IF(VLOOKUP(BV74,'1st Shift BFp'!$A$36:$BY$52,72,FALSE)="","",VLOOKUP(BV74,'1st Shift BFp'!$A$36:$BY$52,72,FALSE)),IF(VLOOKUP(BV74,'2nd Shift BFp'!$A$36:$BY$52,72,FALSE)="","",VLOOKUP(BV74,'2nd Shift BFp'!$A$36:$BY$52,72,FALSE)))</f>
        <v/>
      </c>
      <c r="CK74" s="559" t="str">
        <f>IF(RIGHT($A74,1)="1",IF(VLOOKUP(BV74,'1st Shift BFp'!$A$36:$BY$52,74,FALSE)="","",VLOOKUP(BV74,'1st Shift BFp'!$A$36:$BY$52,74,FALSE)),IF(VLOOKUP(BV74,'2nd Shift BFp'!$A$36:$BY$52,74,FALSE)="","",VLOOKUP(BV74,'2nd Shift BFp'!$A$36:$BY$52,74,FALSE)))</f>
        <v/>
      </c>
      <c r="CL74" s="420" t="str">
        <f>IF(LEFT($A74,1)="M",VLOOKUP(BV74,MWTh!$IP$35:$KY$49,62,FALSE),VLOOKUP(BV74,TF!$IP$38:$KY$55,62,FALSE))</f>
        <v/>
      </c>
      <c r="CM74" s="418"/>
      <c r="CO74" s="135">
        <f t="shared" ref="CO74:CO99" si="35">SUM(M77,AE74,AW74,BO74,CG74)</f>
        <v>0</v>
      </c>
      <c r="CR74" s="376" t="s">
        <v>174</v>
      </c>
      <c r="CS74" s="60" t="str">
        <f>MWTh!$BK36</f>
        <v/>
      </c>
      <c r="CU74" t="str">
        <f t="shared" si="33"/>
        <v/>
      </c>
      <c r="CW74" t="str">
        <f t="shared" si="34"/>
        <v>NOGO</v>
      </c>
    </row>
    <row r="75" spans="1:101">
      <c r="A75" s="1174" t="str">
        <f>VLOOKUP($B75,'OP Info'!$C$67:$Q$101,15,FALSE)</f>
        <v>TF-1</v>
      </c>
      <c r="B75" s="427" t="s">
        <v>179</v>
      </c>
      <c r="C75" s="1174" t="str">
        <f>VLOOKUP($B75,'OP Info'!$C$67:$Q$101,2,FALSE)</f>
        <v>TAMMM-00025</v>
      </c>
      <c r="D75" s="1174" t="str">
        <f>VLOOKUP($B75,'OP Info'!$C$67:$Q$101,4,FALSE)</f>
        <v>GTS-120</v>
      </c>
      <c r="E75" s="1174" t="str">
        <f>CONCATENATE(VLOOKUP($B75,'OP Info'!$C$67:$Q$101,5,FALSE),"% - ",VLOOKUP($B75,'OP Info'!$C$67:$Q$101,6,FALSE),"%")</f>
        <v>5% - 7%</v>
      </c>
      <c r="F75" s="151" t="e">
        <f>VLOOKUP(B75,MWTh!$B$35:$BK$49,12,FALSE)</f>
        <v>#N/A</v>
      </c>
      <c r="G75" s="151" t="str">
        <f>VLOOKUP(B75,TF!$B$38:$BK$55,24,FALSE)</f>
        <v/>
      </c>
      <c r="H75" s="151" t="e">
        <f>VLOOKUP(B75,MWTh!$B$35:$BK$49,36,FALSE)</f>
        <v>#N/A</v>
      </c>
      <c r="I75" s="151" t="e">
        <f>VLOOKUP(B75,MWTh!$B$35:$BK$49,48,FALSE)</f>
        <v>#N/A</v>
      </c>
      <c r="J75" s="151" t="str">
        <f>VLOOKUP(B75,TF!$B$38:$BK$55,60,FALSE)</f>
        <v/>
      </c>
      <c r="K75" s="151"/>
      <c r="L75" s="149"/>
      <c r="M75" s="135">
        <f>IF(LEFT($A75,1)="M",VLOOKUP(B75,MWTh!$B$35:$BK$49,61,FALSE),VLOOKUP(B75,TF!$B$38:$BK$55,61,FALSE))</f>
        <v>0</v>
      </c>
      <c r="N75" s="552" t="str">
        <f>IF(RIGHT($A75,1)="1",IF(VLOOKUP(B75,'1st Shift BFp'!$D$36:$N$52,7,FALSE)="","",VLOOKUP(B75,'1st Shift BFp'!$D$36:$N$52,7,FALSE)),IF(VLOOKUP(B75,'2nd Shift BFp'!$D$36:$N$52,7,FALSE)="","",VLOOKUP(B75,'2nd Shift BFp'!$D$36:$N$52,7,FALSE)))</f>
        <v/>
      </c>
      <c r="O75" s="552" t="str">
        <f>IF(RIGHT($A75,1)="1",IF(VLOOKUP(B75,'1st Shift BFp'!$D$36:$N$52,8,FALSE)="","",VLOOKUP(B75,'1st Shift BFp'!$D$36:$N$52,8,FALSE)),IF(VLOOKUP(B75,'2nd Shift BFp'!$D$36:$N$52,8,FALSE)="","",VLOOKUP(B75,'2nd Shift BFp'!$D$36:$N$52,8,FALSE)))</f>
        <v/>
      </c>
      <c r="P75" s="558" t="str">
        <f>IF(RIGHT($A75,1)="1",IF(VLOOKUP(B75,'1st Shift BFp'!$A$36:$BY$52,12,FALSE)="","",VLOOKUP(B75,'1st Shift BFp'!$A$36:$BY$52,12,FALSE)),IF(VLOOKUP(B75,'2nd Shift BFp'!$A$36:$BY$52,12,FALSE)="","",VLOOKUP(B75,'2nd Shift BFp'!$A$36:$BY$52,12,FALSE)))</f>
        <v/>
      </c>
      <c r="Q75" s="559" t="str">
        <f>IF(RIGHT($A75,1)="1",IF(VLOOKUP(B75,'1st Shift BFp'!$A$36:$BY$52,14,FALSE)="","",VLOOKUP(B75,'1st Shift BFp'!$A$36:$BY$52,14,FALSE)),IF(VLOOKUP(B75,'2nd Shift BFp'!$A$36:$BY$52,14,FALSE)="","",VLOOKUP(B75,'2nd Shift BFp'!$A$36:$BY$52,14,FALSE)))</f>
        <v/>
      </c>
      <c r="R75" s="420" t="str">
        <f>IF(LEFT($A75,1)="M",VLOOKUP(B75,MWTh!$B$35:$BK$49,62,FALSE),VLOOKUP(B75,TF!$B$38:$BK$55,62,FALSE))</f>
        <v/>
      </c>
      <c r="S75" s="443"/>
      <c r="T75" s="412" t="str">
        <f t="shared" si="17"/>
        <v>50A</v>
      </c>
      <c r="U75" s="59" t="str">
        <f t="shared" si="18"/>
        <v>TAMMM-00025</v>
      </c>
      <c r="V75" s="59" t="str">
        <f t="shared" si="19"/>
        <v>GTS-120</v>
      </c>
      <c r="W75" s="59" t="str">
        <f t="shared" si="20"/>
        <v>5% - 7%</v>
      </c>
      <c r="X75" s="151" t="e">
        <f>VLOOKUP(T75,MWTh!$BL$35:$DU$49,12,FALSE)</f>
        <v>#N/A</v>
      </c>
      <c r="Y75" s="151" t="str">
        <f>VLOOKUP(T75,TF!$BL$38:$DU$55,24,FALSE)</f>
        <v/>
      </c>
      <c r="Z75" s="151" t="e">
        <f>VLOOKUP(T75,MWTh!$BL$35:$DU$49,36,FALSE)</f>
        <v>#N/A</v>
      </c>
      <c r="AA75" s="151" t="e">
        <f>VLOOKUP(T75,MWTh!$BL$35:$DU$49,48,FALSE)</f>
        <v>#N/A</v>
      </c>
      <c r="AB75" s="151" t="str">
        <f>VLOOKUP(T75,TF!$BL$38:$DU$55,60,FALSE)</f>
        <v/>
      </c>
      <c r="AC75" s="151"/>
      <c r="AD75" s="149"/>
      <c r="AE75" s="135">
        <f>IF(LEFT($A75,1)="M",VLOOKUP(T75,MWTh!$BL$35:$DU$49,61,FALSE),VLOOKUP(T75,TF!$BL$38:$DU$55,61,FALSE))</f>
        <v>0</v>
      </c>
      <c r="AF75" s="552" t="str">
        <f>IF(RIGHT($A75,1)="1",IF(VLOOKUP(T75,'1st Shift BFp'!$S$36:$AC$52,7,FALSE)="","",VLOOKUP(T75,'1st Shift BFp'!$S$36:$AC$52,7,FALSE)),IF(VLOOKUP(T75,'2nd Shift BFp'!$S$36:$AC$52,7,FALSE)="","",VLOOKUP(T75,'2nd Shift BFp'!$S$36:$AC$52,7,FALSE)))</f>
        <v>SKIP</v>
      </c>
      <c r="AG75" s="552" t="str">
        <f>IF(RIGHT($A75,1)="1",IF(VLOOKUP(T75,'1st Shift BFp'!$S$36:$AC$52,8,FALSE)="","",VLOOKUP(T75,'1st Shift BFp'!$S$36:$AC$52,8,FALSE)),IF(VLOOKUP(T75,'2nd Shift BFp'!$S$36:$AC$52,8,FALSE)="","",VLOOKUP(T75,'2nd Shift BFp'!$S$36:$AC$52,8,FALSE)))</f>
        <v>SKIP</v>
      </c>
      <c r="AH75" s="558" t="str">
        <f>IF(RIGHT($A75,1)="1",IF(VLOOKUP(T75,'1st Shift BFp'!$A$36:$BY$52,27,FALSE)="","",VLOOKUP(T75,'1st Shift BFp'!$A$36:$BY$52,27,FALSE)),IF(VLOOKUP(T75,'2nd Shift BFp'!$A$36:$BY$52,27,FALSE)="","",VLOOKUP(T75,'2nd Shift BFp'!$A$36:$BY$52,27,FALSE)))</f>
        <v/>
      </c>
      <c r="AI75" s="559" t="str">
        <f>IF(RIGHT($A75,1)="1",IF(VLOOKUP(T75,'1st Shift BFp'!$A$36:$BY$52,29,FALSE)="","",VLOOKUP(T75,'1st Shift BFp'!$A$36:$BY$52,29,FALSE)),IF(VLOOKUP(T75,'2nd Shift BFp'!$A$36:$BY$52,29,FALSE)="","",VLOOKUP(T75,'2nd Shift BFp'!$A$36:$BY$52,29,FALSE)))</f>
        <v/>
      </c>
      <c r="AJ75" s="420" t="str">
        <f>IF(LEFT($A75,1)="M",VLOOKUP(T75,MWTh!$BL$35:$DU$49,62,FALSE),VLOOKUP(T75,TF!$BL$38:$DU$55,62,FALSE))</f>
        <v/>
      </c>
      <c r="AK75" s="418"/>
      <c r="AL75" s="375" t="str">
        <f t="shared" si="21"/>
        <v>50A</v>
      </c>
      <c r="AM75" s="378" t="str">
        <f t="shared" si="22"/>
        <v>TAMMM-00025</v>
      </c>
      <c r="AN75" s="59" t="str">
        <f t="shared" si="23"/>
        <v>GTS-120</v>
      </c>
      <c r="AO75" s="59" t="str">
        <f t="shared" si="24"/>
        <v>5% - 7%</v>
      </c>
      <c r="AP75" s="151" t="e">
        <f>VLOOKUP(AL75,MWTh!$DV$35:$GE$49,12,FALSE)</f>
        <v>#N/A</v>
      </c>
      <c r="AQ75" s="151" t="str">
        <f>VLOOKUP(AL75,TF!$DV$38:$GE$55,24,FALSE)</f>
        <v/>
      </c>
      <c r="AR75" s="151" t="e">
        <f>VLOOKUP(AL75,MWTh!$DV$35:$GE$49,36,FALSE)</f>
        <v>#N/A</v>
      </c>
      <c r="AS75" s="151" t="e">
        <f>VLOOKUP(AL75,MWTh!$DV$35:$GE$49,48,FALSE)</f>
        <v>#N/A</v>
      </c>
      <c r="AT75" s="151" t="str">
        <f>VLOOKUP(AL75,TF!$DV$38:$GE$55,60,FALSE)</f>
        <v/>
      </c>
      <c r="AU75" s="151"/>
      <c r="AV75" s="149"/>
      <c r="AW75" s="135">
        <f>IF(LEFT($A75,1)="M",VLOOKUP(AL75,MWTh!$DV$35:$GE$49,61,FALSE),VLOOKUP(AL75,TF!$DV$38:$GE$55,61,FALSE))</f>
        <v>0</v>
      </c>
      <c r="AX75" s="552" t="str">
        <f>IF(RIGHT($A75,1)="1",IF(VLOOKUP(AL75,'1st Shift BFp'!$AH$36:$AR$52,7,FALSE)="","",VLOOKUP(AL75,'1st Shift BFp'!$AH$36:$AR$52,7,FALSE)),IF(VLOOKUP(AL75,'2nd Shift BFp'!$AH$36:$AR$52,7,FALSE)="","",VLOOKUP(AL75,'2nd Shift BFp'!$AH$36:$AR$52,7,FALSE)))</f>
        <v/>
      </c>
      <c r="AY75" s="552" t="str">
        <f>IF(RIGHT($A75,1)="1",IF(VLOOKUP(AL75,'1st Shift BFp'!$AH$36:$AR$52,8,FALSE)="","",VLOOKUP(AL75,'1st Shift BFp'!$AH$36:$AR$52,8,FALSE)),IF(VLOOKUP(AL75,'2nd Shift BFp'!$AH$36:$AR$52,8,FALSE)="","",VLOOKUP(AL75,'2nd Shift BFp'!$AH$36:$AR$52,8,FALSE)))</f>
        <v/>
      </c>
      <c r="AZ75" s="558" t="str">
        <f>IF(RIGHT($A75,1)="1",IF(VLOOKUP(AL75,'1st Shift BFp'!$A$36:$BY$52,42,FALSE)="","",VLOOKUP(AL75,'1st Shift BFp'!$A$36:$BY$52,42,FALSE)),IF(VLOOKUP(AL75,'2nd Shift BFp'!$A$36:$BY$52,42,FALSE)="","",VLOOKUP(AL75,'2nd Shift BFp'!$A$36:$BY$52,42,FALSE)))</f>
        <v/>
      </c>
      <c r="BA75" s="559" t="str">
        <f>IF(RIGHT($A75,1)="1",IF(VLOOKUP(AL75,'1st Shift BFp'!$A$36:$BY$52,44,FALSE)="","",VLOOKUP(AL75,'1st Shift BFp'!$A$36:$BY$52,44,FALSE)),IF(VLOOKUP(AL75,'2nd Shift BFp'!$A$36:$BY$52,44,FALSE)="","",VLOOKUP(AL75,'2nd Shift BFp'!$A$36:$BY$52,44,FALSE)))</f>
        <v/>
      </c>
      <c r="BB75" s="420" t="str">
        <f>IF(LEFT($A75,1)="M",VLOOKUP(AL75,MWTh!$DV$35:$GE$49,62,FALSE),VLOOKUP(AL75,TF!$DV$38:$GE$55,62,FALSE))</f>
        <v/>
      </c>
      <c r="BC75" s="418"/>
      <c r="BD75" s="460" t="str">
        <f t="shared" si="25"/>
        <v>50A</v>
      </c>
      <c r="BE75" s="417" t="str">
        <f t="shared" si="26"/>
        <v>TAMMM-00025</v>
      </c>
      <c r="BF75" s="59" t="str">
        <f t="shared" si="27"/>
        <v>GTS-120</v>
      </c>
      <c r="BG75" s="59" t="str">
        <f t="shared" si="28"/>
        <v>5% - 7%</v>
      </c>
      <c r="BH75" s="151" t="e">
        <f>VLOOKUP(BD75,MWTh!$GF$35:$IO$49,12,FALSE)</f>
        <v>#N/A</v>
      </c>
      <c r="BI75" s="151" t="str">
        <f>VLOOKUP(BD75,TF!$GF$38:$IO$55,24,FALSE)</f>
        <v/>
      </c>
      <c r="BJ75" s="151" t="e">
        <f>VLOOKUP(BD75,MWTh!$GF$35:$IO$49,36,FALSE)</f>
        <v>#N/A</v>
      </c>
      <c r="BK75" s="151" t="e">
        <f>VLOOKUP(BD75,MWTh!$GF$35:$IO$49,48,FALSE)</f>
        <v>#N/A</v>
      </c>
      <c r="BL75" s="151" t="str">
        <f>VLOOKUP(BD75,TF!$GF$38:$IO$55,60,FALSE)</f>
        <v/>
      </c>
      <c r="BM75" s="151"/>
      <c r="BN75" s="149"/>
      <c r="BO75" s="135">
        <f>IF(LEFT($A75,1)="M",VLOOKUP(BD75,MWTh!$GF$35:$IO$49,61,FALSE),VLOOKUP(BD75,TF!$GF$38:$IO$55,61,FALSE))</f>
        <v>0</v>
      </c>
      <c r="BP75" s="552" t="str">
        <f>IF(RIGHT($A75,1)="1",IF(VLOOKUP(BD75,'1st Shift BFp'!$AW$36:$BG$52,7,FALSE)="","",VLOOKUP(BD75,'1st Shift BFp'!$AW$36:$BG$52,7,FALSE)),IF(VLOOKUP(BD75,'2nd Shift BFp'!$AW$36:$BG$52,7,FALSE)="","",VLOOKUP(BD75,'2nd Shift BFp'!$AW$36:$BG$52,7,FALSE)))</f>
        <v>SKIP</v>
      </c>
      <c r="BQ75" s="552" t="str">
        <f>IF(RIGHT($A75,1)="1",IF(VLOOKUP(BD75,'1st Shift BFp'!$AW$36:$BG$52,8,FALSE)="","",VLOOKUP(BD75,'1st Shift BFp'!$AW$36:$BG$52,8,FALSE)),IF(VLOOKUP(BD75,'2nd Shift BFp'!$AW$36:$BG$52,8,FALSE)="","",VLOOKUP(BD75,'2nd Shift BFp'!$AW$36:$BG$52,8,FALSE)))</f>
        <v>SKIP</v>
      </c>
      <c r="BR75" s="558" t="str">
        <f>IF(RIGHT($A75,1)="1",IF(VLOOKUP(BD75,'1st Shift BFp'!$A$36:$BY$52,57,FALSE)="","",VLOOKUP(BD75,'1st Shift BFp'!$A$36:$BY$52,57,FALSE)),IF(VLOOKUP(BD75,'2nd Shift BFp'!$A$36:$BY$52,57,FALSE)="","",VLOOKUP(BD75,'2nd Shift BFp'!$A$36:$BY$52,57,FALSE)))</f>
        <v/>
      </c>
      <c r="BS75" s="559" t="str">
        <f>IF(RIGHT($A75,1)="1",IF(VLOOKUP(BD75,'1st Shift BFp'!$A$36:$BY$52,59,FALSE)="","",VLOOKUP(BD75,'1st Shift BFp'!$A$36:$BY$52,59,FALSE)),IF(VLOOKUP(BD75,'2nd Shift BFp'!$A$36:$BY$52,59,FALSE)="","",VLOOKUP(BD75,'2nd Shift BFp'!$A$36:$BY$52,59,FALSE)))</f>
        <v/>
      </c>
      <c r="BT75" s="60" t="str">
        <f>IF(LEFT($A75,1)="M",VLOOKUP(BD75,MWTh!$GF$35:$IO$49,62,FALSE),VLOOKUP(BD75,TF!$GF$38:$IO$55,62,FALSE))</f>
        <v/>
      </c>
      <c r="BU75" s="61"/>
      <c r="BV75" s="460" t="str">
        <f t="shared" si="29"/>
        <v>50A</v>
      </c>
      <c r="BW75" s="417" t="str">
        <f t="shared" si="30"/>
        <v>TAMMM-00025</v>
      </c>
      <c r="BX75" s="59" t="str">
        <f t="shared" si="31"/>
        <v>GTS-120</v>
      </c>
      <c r="BY75" s="59" t="str">
        <f t="shared" si="32"/>
        <v>5% - 7%</v>
      </c>
      <c r="BZ75" s="151" t="e">
        <f>VLOOKUP(BV75,MWTh!$IP$35:$KY$49,12,FALSE)</f>
        <v>#N/A</v>
      </c>
      <c r="CA75" s="151" t="str">
        <f>VLOOKUP(BV75,TF!$IP$38:$KY$55,24,FALSE)</f>
        <v/>
      </c>
      <c r="CB75" s="151" t="e">
        <f>VLOOKUP(BV75,MWTh!$IP$35:$KY$49,36,FALSE)</f>
        <v>#N/A</v>
      </c>
      <c r="CC75" s="151" t="e">
        <f>VLOOKUP(BV75,MWTh!$IP$35:$KY$49,48,FALSE)</f>
        <v>#N/A</v>
      </c>
      <c r="CD75" s="151" t="str">
        <f>VLOOKUP(BV75,TF!$IP$38:$KY$55,60,FALSE)</f>
        <v/>
      </c>
      <c r="CE75" s="151"/>
      <c r="CF75" s="149"/>
      <c r="CG75" s="135">
        <f>IF(LEFT($A75,1)="M",VLOOKUP(BV75,MWTh!$IP$35:$KY$49,61,FALSE),VLOOKUP(BV75,TF!$IP$38:$KY$55,61,FALSE))</f>
        <v>0</v>
      </c>
      <c r="CH75" s="552" t="str">
        <f>IF(RIGHT($A75,1)="1",IF(VLOOKUP(BV75,'1st Shift BFp'!$BL$36:$BV$52,7,FALSE)="","",VLOOKUP(BV75,'1st Shift BFp'!$BL$36:$BV$52,7,FALSE)),IF(VLOOKUP(BV75,'2nd Shift BFp'!$BL$36:$BV$52,7,FALSE)="","",VLOOKUP(BV75,'2nd Shift BFp'!$BL$36:$BV$52,7,FALSE)))</f>
        <v/>
      </c>
      <c r="CI75" s="552" t="str">
        <f>IF(RIGHT($A75,1)="1",IF(VLOOKUP(BV75,'1st Shift BFp'!$BL$36:$BV$52,8,FALSE)="","",VLOOKUP(BV75,'1st Shift BFp'!$BL$36:$BV$52,8,FALSE)),IF(VLOOKUP(BV75,'2nd Shift BFp'!$BL$36:$BV$52,8,FALSE)="","",VLOOKUP(BV75,'2nd Shift BFp'!$BL$36:$BV$52,8,FALSE)))</f>
        <v/>
      </c>
      <c r="CJ75" s="558" t="str">
        <f>IF(RIGHT($A75,1)="1",IF(VLOOKUP(BV75,'1st Shift BFp'!$A$36:$BY$52,72,FALSE)="","",VLOOKUP(BV75,'1st Shift BFp'!$A$36:$BY$52,72,FALSE)),IF(VLOOKUP(BV75,'2nd Shift BFp'!$A$36:$BY$52,72,FALSE)="","",VLOOKUP(BV75,'2nd Shift BFp'!$A$36:$BY$52,72,FALSE)))</f>
        <v/>
      </c>
      <c r="CK75" s="559" t="str">
        <f>IF(RIGHT($A75,1)="1",IF(VLOOKUP(BV75,'1st Shift BFp'!$A$36:$BY$52,74,FALSE)="","",VLOOKUP(BV75,'1st Shift BFp'!$A$36:$BY$52,74,FALSE)),IF(VLOOKUP(BV75,'2nd Shift BFp'!$A$36:$BY$52,74,FALSE)="","",VLOOKUP(BV75,'2nd Shift BFp'!$A$36:$BY$52,74,FALSE)))</f>
        <v/>
      </c>
      <c r="CL75" s="420" t="str">
        <f>IF(LEFT($A75,1)="M",VLOOKUP(BV75,MWTh!$IP$35:$KY$49,62,FALSE),VLOOKUP(BV75,TF!$IP$38:$KY$55,62,FALSE))</f>
        <v/>
      </c>
      <c r="CM75" s="418"/>
      <c r="CO75" s="135">
        <f>SUM(M80,AE75,AW75,BO75,CG75)</f>
        <v>0</v>
      </c>
      <c r="CR75" s="375" t="s">
        <v>181</v>
      </c>
      <c r="CS75" s="60" t="str">
        <f>MWTh!$BK46</f>
        <v/>
      </c>
      <c r="CU75" t="str">
        <f t="shared" si="33"/>
        <v/>
      </c>
      <c r="CW75" t="str">
        <f t="shared" si="34"/>
        <v>NOGO</v>
      </c>
    </row>
    <row r="76" spans="1:101">
      <c r="A76" s="1174" t="str">
        <f>VLOOKUP($B76,'OP Info'!$C$67:$Q$101,15,FALSE)</f>
        <v>TF-1</v>
      </c>
      <c r="B76" s="427" t="s">
        <v>182</v>
      </c>
      <c r="C76" s="1174" t="str">
        <f>VLOOKUP($B76,'OP Info'!$C$67:$Q$101,2,FALSE)</f>
        <v>TAMMM-00031</v>
      </c>
      <c r="D76" s="1174" t="str">
        <f>VLOOKUP($B76,'OP Info'!$C$67:$Q$101,4,FALSE)</f>
        <v>GTS-120</v>
      </c>
      <c r="E76" s="1174" t="str">
        <f>CONCATENATE(VLOOKUP($B76,'OP Info'!$C$67:$Q$101,5,FALSE),"% - ",VLOOKUP($B76,'OP Info'!$C$67:$Q$101,6,FALSE),"%")</f>
        <v>5% - 7%</v>
      </c>
      <c r="F76" s="151" t="e">
        <f>VLOOKUP(B76,MWTh!$B$35:$BK$49,12,FALSE)</f>
        <v>#N/A</v>
      </c>
      <c r="G76" s="151" t="str">
        <f>VLOOKUP(B76,TF!$B$38:$BK$55,24,FALSE)</f>
        <v/>
      </c>
      <c r="H76" s="151" t="e">
        <f>VLOOKUP(B76,MWTh!$B$35:$BK$49,36,FALSE)</f>
        <v>#N/A</v>
      </c>
      <c r="I76" s="151" t="e">
        <f>VLOOKUP(B76,MWTh!$B$35:$BK$49,48,FALSE)</f>
        <v>#N/A</v>
      </c>
      <c r="J76" s="151" t="str">
        <f>VLOOKUP(B76,TF!$B$38:$BK$55,60,FALSE)</f>
        <v/>
      </c>
      <c r="K76" s="151"/>
      <c r="L76" s="149"/>
      <c r="M76" s="135">
        <f>IF(LEFT($A76,1)="M",VLOOKUP(B76,MWTh!$B$35:$BK$49,61,FALSE),VLOOKUP(B76,TF!$B$38:$BK$55,61,FALSE))</f>
        <v>0</v>
      </c>
      <c r="N76" s="552" t="str">
        <f>IF(RIGHT($A76,1)="1",IF(VLOOKUP(B76,'1st Shift BFp'!$D$36:$N$52,7,FALSE)="","",VLOOKUP(B76,'1st Shift BFp'!$D$36:$N$52,7,FALSE)),IF(VLOOKUP(B76,'2nd Shift BFp'!$D$36:$N$52,7,FALSE)="","",VLOOKUP(B76,'2nd Shift BFp'!$D$36:$N$52,7,FALSE)))</f>
        <v/>
      </c>
      <c r="O76" s="552" t="str">
        <f>IF(RIGHT($A76,1)="1",IF(VLOOKUP(B76,'1st Shift BFp'!$D$36:$N$52,8,FALSE)="","",VLOOKUP(B76,'1st Shift BFp'!$D$36:$N$52,8,FALSE)),IF(VLOOKUP(B76,'2nd Shift BFp'!$D$36:$N$52,8,FALSE)="","",VLOOKUP(B76,'2nd Shift BFp'!$D$36:$N$52,8,FALSE)))</f>
        <v/>
      </c>
      <c r="P76" s="558" t="str">
        <f>IF(RIGHT($A76,1)="1",IF(VLOOKUP(B76,'1st Shift BFp'!$A$36:$BY$52,12,FALSE)="","",VLOOKUP(B76,'1st Shift BFp'!$A$36:$BY$52,12,FALSE)),IF(VLOOKUP(B76,'2nd Shift BFp'!$A$36:$BY$52,12,FALSE)="","",VLOOKUP(B76,'2nd Shift BFp'!$A$36:$BY$52,12,FALSE)))</f>
        <v/>
      </c>
      <c r="Q76" s="559" t="str">
        <f>IF(RIGHT($A76,1)="1",IF(VLOOKUP(B76,'1st Shift BFp'!$A$36:$BY$52,14,FALSE)="","",VLOOKUP(B76,'1st Shift BFp'!$A$36:$BY$52,14,FALSE)),IF(VLOOKUP(B76,'2nd Shift BFp'!$A$36:$BY$52,14,FALSE)="","",VLOOKUP(B76,'2nd Shift BFp'!$A$36:$BY$52,14,FALSE)))</f>
        <v/>
      </c>
      <c r="R76" s="420" t="str">
        <f>IF(LEFT($A76,1)="M",VLOOKUP(B76,MWTh!$B$35:$BK$49,62,FALSE),VLOOKUP(B76,TF!$B$38:$BK$55,62,FALSE))</f>
        <v/>
      </c>
      <c r="S76" s="443"/>
      <c r="T76" s="412" t="str">
        <f t="shared" si="17"/>
        <v>60A</v>
      </c>
      <c r="U76" s="59" t="str">
        <f t="shared" si="18"/>
        <v>TAMMM-00031</v>
      </c>
      <c r="V76" s="59" t="str">
        <f t="shared" si="19"/>
        <v>GTS-120</v>
      </c>
      <c r="W76" s="59" t="str">
        <f t="shared" si="20"/>
        <v>5% - 7%</v>
      </c>
      <c r="X76" s="151" t="e">
        <f>VLOOKUP(T76,MWTh!$BL$35:$DU$49,12,FALSE)</f>
        <v>#N/A</v>
      </c>
      <c r="Y76" s="151" t="str">
        <f>VLOOKUP(T76,TF!$BL$38:$DU$55,24,FALSE)</f>
        <v/>
      </c>
      <c r="Z76" s="151" t="e">
        <f>VLOOKUP(T76,MWTh!$BL$35:$DU$49,36,FALSE)</f>
        <v>#N/A</v>
      </c>
      <c r="AA76" s="151" t="e">
        <f>VLOOKUP(T76,MWTh!$BL$35:$DU$49,48,FALSE)</f>
        <v>#N/A</v>
      </c>
      <c r="AB76" s="151" t="str">
        <f>VLOOKUP(T76,TF!$BL$38:$DU$55,60,FALSE)</f>
        <v/>
      </c>
      <c r="AC76" s="151"/>
      <c r="AD76" s="149"/>
      <c r="AE76" s="135">
        <f>IF(LEFT($A76,1)="M",VLOOKUP(T76,MWTh!$BL$35:$DU$49,61,FALSE),VLOOKUP(T76,TF!$BL$38:$DU$55,61,FALSE))</f>
        <v>0</v>
      </c>
      <c r="AF76" s="552" t="str">
        <f>IF(RIGHT($A76,1)="1",IF(VLOOKUP(T76,'1st Shift BFp'!$S$36:$AC$52,7,FALSE)="","",VLOOKUP(T76,'1st Shift BFp'!$S$36:$AC$52,7,FALSE)),IF(VLOOKUP(T76,'2nd Shift BFp'!$S$36:$AC$52,7,FALSE)="","",VLOOKUP(T76,'2nd Shift BFp'!$S$36:$AC$52,7,FALSE)))</f>
        <v>SKIP</v>
      </c>
      <c r="AG76" s="552" t="str">
        <f>IF(RIGHT($A76,1)="1",IF(VLOOKUP(T76,'1st Shift BFp'!$S$36:$AC$52,8,FALSE)="","",VLOOKUP(T76,'1st Shift BFp'!$S$36:$AC$52,8,FALSE)),IF(VLOOKUP(T76,'2nd Shift BFp'!$S$36:$AC$52,8,FALSE)="","",VLOOKUP(T76,'2nd Shift BFp'!$S$36:$AC$52,8,FALSE)))</f>
        <v>SKIP</v>
      </c>
      <c r="AH76" s="558" t="str">
        <f>IF(RIGHT($A76,1)="1",IF(VLOOKUP(T76,'1st Shift BFp'!$A$36:$BY$52,27,FALSE)="","",VLOOKUP(T76,'1st Shift BFp'!$A$36:$BY$52,27,FALSE)),IF(VLOOKUP(T76,'2nd Shift BFp'!$A$36:$BY$52,27,FALSE)="","",VLOOKUP(T76,'2nd Shift BFp'!$A$36:$BY$52,27,FALSE)))</f>
        <v/>
      </c>
      <c r="AI76" s="559" t="str">
        <f>IF(RIGHT($A76,1)="1",IF(VLOOKUP(T76,'1st Shift BFp'!$A$36:$BY$52,29,FALSE)="","",VLOOKUP(T76,'1st Shift BFp'!$A$36:$BY$52,29,FALSE)),IF(VLOOKUP(T76,'2nd Shift BFp'!$A$36:$BY$52,29,FALSE)="","",VLOOKUP(T76,'2nd Shift BFp'!$A$36:$BY$52,29,FALSE)))</f>
        <v/>
      </c>
      <c r="AJ76" s="420" t="str">
        <f>IF(LEFT($A76,1)="M",VLOOKUP(T76,MWTh!$BL$35:$DU$49,62,FALSE),VLOOKUP(T76,TF!$BL$38:$DU$55,62,FALSE))</f>
        <v/>
      </c>
      <c r="AK76" s="418"/>
      <c r="AL76" s="375" t="str">
        <f t="shared" si="21"/>
        <v>60A</v>
      </c>
      <c r="AM76" s="378" t="str">
        <f t="shared" si="22"/>
        <v>TAMMM-00031</v>
      </c>
      <c r="AN76" s="59" t="str">
        <f t="shared" si="23"/>
        <v>GTS-120</v>
      </c>
      <c r="AO76" s="59" t="str">
        <f t="shared" si="24"/>
        <v>5% - 7%</v>
      </c>
      <c r="AP76" s="151" t="e">
        <f>VLOOKUP(AL76,MWTh!$DV$35:$GE$49,12,FALSE)</f>
        <v>#N/A</v>
      </c>
      <c r="AQ76" s="151" t="str">
        <f>VLOOKUP(AL76,TF!$DV$38:$GE$55,24,FALSE)</f>
        <v/>
      </c>
      <c r="AR76" s="151" t="e">
        <f>VLOOKUP(AL76,MWTh!$DV$35:$GE$49,36,FALSE)</f>
        <v>#N/A</v>
      </c>
      <c r="AS76" s="151" t="e">
        <f>VLOOKUP(AL76,MWTh!$DV$35:$GE$49,48,FALSE)</f>
        <v>#N/A</v>
      </c>
      <c r="AT76" s="151" t="str">
        <f>VLOOKUP(AL76,TF!$DV$38:$GE$55,60,FALSE)</f>
        <v/>
      </c>
      <c r="AU76" s="151"/>
      <c r="AV76" s="149"/>
      <c r="AW76" s="135">
        <f>IF(LEFT($A76,1)="M",VLOOKUP(AL76,MWTh!$DV$35:$GE$49,61,FALSE),VLOOKUP(AL76,TF!$DV$38:$GE$55,61,FALSE))</f>
        <v>0</v>
      </c>
      <c r="AX76" s="552" t="str">
        <f>IF(RIGHT($A76,1)="1",IF(VLOOKUP(AL76,'1st Shift BFp'!$AH$36:$AR$52,7,FALSE)="","",VLOOKUP(AL76,'1st Shift BFp'!$AH$36:$AR$52,7,FALSE)),IF(VLOOKUP(AL76,'2nd Shift BFp'!$AH$36:$AR$52,7,FALSE)="","",VLOOKUP(AL76,'2nd Shift BFp'!$AH$36:$AR$52,7,FALSE)))</f>
        <v/>
      </c>
      <c r="AY76" s="552" t="str">
        <f>IF(RIGHT($A76,1)="1",IF(VLOOKUP(AL76,'1st Shift BFp'!$AH$36:$AR$52,8,FALSE)="","",VLOOKUP(AL76,'1st Shift BFp'!$AH$36:$AR$52,8,FALSE)),IF(VLOOKUP(AL76,'2nd Shift BFp'!$AH$36:$AR$52,8,FALSE)="","",VLOOKUP(AL76,'2nd Shift BFp'!$AH$36:$AR$52,8,FALSE)))</f>
        <v/>
      </c>
      <c r="AZ76" s="558" t="str">
        <f>IF(RIGHT($A76,1)="1",IF(VLOOKUP(AL76,'1st Shift BFp'!$A$36:$BY$52,42,FALSE)="","",VLOOKUP(AL76,'1st Shift BFp'!$A$36:$BY$52,42,FALSE)),IF(VLOOKUP(AL76,'2nd Shift BFp'!$A$36:$BY$52,42,FALSE)="","",VLOOKUP(AL76,'2nd Shift BFp'!$A$36:$BY$52,42,FALSE)))</f>
        <v/>
      </c>
      <c r="BA76" s="559" t="str">
        <f>IF(RIGHT($A76,1)="1",IF(VLOOKUP(AL76,'1st Shift BFp'!$A$36:$BY$52,44,FALSE)="","",VLOOKUP(AL76,'1st Shift BFp'!$A$36:$BY$52,44,FALSE)),IF(VLOOKUP(AL76,'2nd Shift BFp'!$A$36:$BY$52,44,FALSE)="","",VLOOKUP(AL76,'2nd Shift BFp'!$A$36:$BY$52,44,FALSE)))</f>
        <v/>
      </c>
      <c r="BB76" s="420" t="str">
        <f>IF(LEFT($A76,1)="M",VLOOKUP(AL76,MWTh!$DV$35:$GE$49,62,FALSE),VLOOKUP(AL76,TF!$DV$38:$GE$55,62,FALSE))</f>
        <v/>
      </c>
      <c r="BC76" s="418"/>
      <c r="BD76" s="460" t="str">
        <f t="shared" si="25"/>
        <v>60A</v>
      </c>
      <c r="BE76" s="417" t="str">
        <f t="shared" si="26"/>
        <v>TAMMM-00031</v>
      </c>
      <c r="BF76" s="59" t="str">
        <f t="shared" si="27"/>
        <v>GTS-120</v>
      </c>
      <c r="BG76" s="59" t="str">
        <f t="shared" si="28"/>
        <v>5% - 7%</v>
      </c>
      <c r="BH76" s="151" t="e">
        <f>VLOOKUP(BD76,MWTh!$GF$35:$IO$49,12,FALSE)</f>
        <v>#N/A</v>
      </c>
      <c r="BI76" s="151" t="str">
        <f>VLOOKUP(BD76,TF!$GF$38:$IO$55,24,FALSE)</f>
        <v/>
      </c>
      <c r="BJ76" s="151" t="e">
        <f>VLOOKUP(BD76,MWTh!$GF$35:$IO$49,36,FALSE)</f>
        <v>#N/A</v>
      </c>
      <c r="BK76" s="151" t="e">
        <f>VLOOKUP(BD76,MWTh!$GF$35:$IO$49,48,FALSE)</f>
        <v>#N/A</v>
      </c>
      <c r="BL76" s="151" t="str">
        <f>VLOOKUP(BD76,TF!$GF$38:$IO$55,60,FALSE)</f>
        <v/>
      </c>
      <c r="BM76" s="151"/>
      <c r="BN76" s="149"/>
      <c r="BO76" s="135">
        <f>IF(LEFT($A76,1)="M",VLOOKUP(BD76,MWTh!$GF$35:$IO$49,61,FALSE),VLOOKUP(BD76,TF!$GF$38:$IO$55,61,FALSE))</f>
        <v>0</v>
      </c>
      <c r="BP76" s="552" t="str">
        <f>IF(RIGHT($A76,1)="1",IF(VLOOKUP(BD76,'1st Shift BFp'!$AW$36:$BG$52,7,FALSE)="","",VLOOKUP(BD76,'1st Shift BFp'!$AW$36:$BG$52,7,FALSE)),IF(VLOOKUP(BD76,'2nd Shift BFp'!$AW$36:$BG$52,7,FALSE)="","",VLOOKUP(BD76,'2nd Shift BFp'!$AW$36:$BG$52,7,FALSE)))</f>
        <v>SKIP</v>
      </c>
      <c r="BQ76" s="552" t="str">
        <f>IF(RIGHT($A76,1)="1",IF(VLOOKUP(BD76,'1st Shift BFp'!$AW$36:$BG$52,8,FALSE)="","",VLOOKUP(BD76,'1st Shift BFp'!$AW$36:$BG$52,8,FALSE)),IF(VLOOKUP(BD76,'2nd Shift BFp'!$AW$36:$BG$52,8,FALSE)="","",VLOOKUP(BD76,'2nd Shift BFp'!$AW$36:$BG$52,8,FALSE)))</f>
        <v>SKIP</v>
      </c>
      <c r="BR76" s="558" t="str">
        <f>IF(RIGHT($A76,1)="1",IF(VLOOKUP(BD76,'1st Shift BFp'!$A$36:$BY$52,57,FALSE)="","",VLOOKUP(BD76,'1st Shift BFp'!$A$36:$BY$52,57,FALSE)),IF(VLOOKUP(BD76,'2nd Shift BFp'!$A$36:$BY$52,57,FALSE)="","",VLOOKUP(BD76,'2nd Shift BFp'!$A$36:$BY$52,57,FALSE)))</f>
        <v/>
      </c>
      <c r="BS76" s="559" t="str">
        <f>IF(RIGHT($A76,1)="1",IF(VLOOKUP(BD76,'1st Shift BFp'!$A$36:$BY$52,59,FALSE)="","",VLOOKUP(BD76,'1st Shift BFp'!$A$36:$BY$52,59,FALSE)),IF(VLOOKUP(BD76,'2nd Shift BFp'!$A$36:$BY$52,59,FALSE)="","",VLOOKUP(BD76,'2nd Shift BFp'!$A$36:$BY$52,59,FALSE)))</f>
        <v/>
      </c>
      <c r="BT76" s="60" t="str">
        <f>IF(LEFT($A76,1)="M",VLOOKUP(BD76,MWTh!$GF$35:$IO$49,62,FALSE),VLOOKUP(BD76,TF!$GF$38:$IO$55,62,FALSE))</f>
        <v/>
      </c>
      <c r="BU76" s="61"/>
      <c r="BV76" s="460" t="str">
        <f t="shared" si="29"/>
        <v>60A</v>
      </c>
      <c r="BW76" s="417" t="str">
        <f t="shared" si="30"/>
        <v>TAMMM-00031</v>
      </c>
      <c r="BX76" s="59" t="str">
        <f t="shared" si="31"/>
        <v>GTS-120</v>
      </c>
      <c r="BY76" s="59" t="str">
        <f t="shared" si="32"/>
        <v>5% - 7%</v>
      </c>
      <c r="BZ76" s="151" t="e">
        <f>VLOOKUP(BV76,MWTh!$IP$35:$KY$49,12,FALSE)</f>
        <v>#N/A</v>
      </c>
      <c r="CA76" s="151" t="str">
        <f>VLOOKUP(BV76,TF!$IP$38:$KY$55,24,FALSE)</f>
        <v/>
      </c>
      <c r="CB76" s="151" t="e">
        <f>VLOOKUP(BV76,MWTh!$IP$35:$KY$49,36,FALSE)</f>
        <v>#N/A</v>
      </c>
      <c r="CC76" s="151" t="e">
        <f>VLOOKUP(BV76,MWTh!$IP$35:$KY$49,48,FALSE)</f>
        <v>#N/A</v>
      </c>
      <c r="CD76" s="151" t="str">
        <f>VLOOKUP(BV76,TF!$IP$38:$KY$55,60,FALSE)</f>
        <v/>
      </c>
      <c r="CE76" s="151"/>
      <c r="CF76" s="149"/>
      <c r="CG76" s="135">
        <f>IF(LEFT($A76,1)="M",VLOOKUP(BV76,MWTh!$IP$35:$KY$49,61,FALSE),VLOOKUP(BV76,TF!$IP$38:$KY$55,61,FALSE))</f>
        <v>0</v>
      </c>
      <c r="CH76" s="552" t="str">
        <f>IF(RIGHT($A76,1)="1",IF(VLOOKUP(BV76,'1st Shift BFp'!$BL$36:$BV$52,7,FALSE)="","",VLOOKUP(BV76,'1st Shift BFp'!$BL$36:$BV$52,7,FALSE)),IF(VLOOKUP(BV76,'2nd Shift BFp'!$BL$36:$BV$52,7,FALSE)="","",VLOOKUP(BV76,'2nd Shift BFp'!$BL$36:$BV$52,7,FALSE)))</f>
        <v/>
      </c>
      <c r="CI76" s="552" t="str">
        <f>IF(RIGHT($A76,1)="1",IF(VLOOKUP(BV76,'1st Shift BFp'!$BL$36:$BV$52,8,FALSE)="","",VLOOKUP(BV76,'1st Shift BFp'!$BL$36:$BV$52,8,FALSE)),IF(VLOOKUP(BV76,'2nd Shift BFp'!$BL$36:$BV$52,8,FALSE)="","",VLOOKUP(BV76,'2nd Shift BFp'!$BL$36:$BV$52,8,FALSE)))</f>
        <v/>
      </c>
      <c r="CJ76" s="558" t="str">
        <f>IF(RIGHT($A76,1)="1",IF(VLOOKUP(BV76,'1st Shift BFp'!$A$36:$BY$52,72,FALSE)="","",VLOOKUP(BV76,'1st Shift BFp'!$A$36:$BY$52,72,FALSE)),IF(VLOOKUP(BV76,'2nd Shift BFp'!$A$36:$BY$52,72,FALSE)="","",VLOOKUP(BV76,'2nd Shift BFp'!$A$36:$BY$52,72,FALSE)))</f>
        <v/>
      </c>
      <c r="CK76" s="559" t="str">
        <f>IF(RIGHT($A76,1)="1",IF(VLOOKUP(BV76,'1st Shift BFp'!$A$36:$BY$52,74,FALSE)="","",VLOOKUP(BV76,'1st Shift BFp'!$A$36:$BY$52,74,FALSE)),IF(VLOOKUP(BV76,'2nd Shift BFp'!$A$36:$BY$52,74,FALSE)="","",VLOOKUP(BV76,'2nd Shift BFp'!$A$36:$BY$52,74,FALSE)))</f>
        <v/>
      </c>
      <c r="CL76" s="420" t="str">
        <f>IF(LEFT($A76,1)="M",VLOOKUP(BV76,MWTh!$IP$35:$KY$49,62,FALSE),VLOOKUP(BV76,TF!$IP$38:$KY$55,62,FALSE))</f>
        <v/>
      </c>
      <c r="CM76" s="418"/>
      <c r="CO76" s="135">
        <f>SUM(M81,AE76,AW76,BO76,CG76)</f>
        <v>0</v>
      </c>
      <c r="CR76" s="376" t="s">
        <v>544</v>
      </c>
      <c r="CS76" s="60" t="str">
        <f>MWTh!$BK47</f>
        <v/>
      </c>
      <c r="CU76" t="str">
        <f t="shared" ref="CU76:CU79" si="36">MID(CS76,7,5)</f>
        <v/>
      </c>
      <c r="CW76" t="str">
        <f t="shared" ref="CW76:CW79" si="37">IF(CR76=CU76,"OK","NOGO")</f>
        <v>NOGO</v>
      </c>
    </row>
    <row r="77" spans="1:101">
      <c r="A77" s="1174" t="str">
        <f>VLOOKUP($B77,'OP Info'!$C$67:$Q$101,15,FALSE)</f>
        <v>MWTH-1</v>
      </c>
      <c r="B77" s="427" t="s">
        <v>178</v>
      </c>
      <c r="C77" s="1174" t="str">
        <f>VLOOKUP($B77,'OP Info'!$C$67:$Q$101,2,FALSE)</f>
        <v>TAMTV-00005</v>
      </c>
      <c r="D77" s="1174" t="str">
        <f>VLOOKUP($B77,'OP Info'!$C$67:$Q$101,4,FALSE)</f>
        <v>GTS-120</v>
      </c>
      <c r="E77" s="1174" t="str">
        <f>CONCATENATE(VLOOKUP($B77,'OP Info'!$C$67:$Q$101,5,FALSE),"% - ",VLOOKUP($B77,'OP Info'!$C$67:$Q$101,6,FALSE),"%")</f>
        <v>5% - 7%</v>
      </c>
      <c r="F77" s="151" t="str">
        <f>VLOOKUP(B77,MWTh!$B$35:$BK$49,12,FALSE)</f>
        <v/>
      </c>
      <c r="G77" s="151" t="e">
        <f>VLOOKUP(B77,TF!$B$38:$BK$55,24,FALSE)</f>
        <v>#N/A</v>
      </c>
      <c r="H77" s="151" t="str">
        <f>VLOOKUP(B77,MWTh!$B$35:$BK$49,36,FALSE)</f>
        <v/>
      </c>
      <c r="I77" s="151" t="str">
        <f>VLOOKUP(B77,MWTh!$B$35:$BK$49,48,FALSE)</f>
        <v/>
      </c>
      <c r="J77" s="151" t="e">
        <f>VLOOKUP(B77,TF!$B$38:$BK$55,60,FALSE)</f>
        <v>#N/A</v>
      </c>
      <c r="K77" s="151"/>
      <c r="L77" s="149"/>
      <c r="M77" s="135">
        <f>IF(LEFT($A77,1)="M",VLOOKUP(B77,MWTh!$B$35:$BK$49,61,FALSE),VLOOKUP(B77,TF!$B$38:$BK$55,61,FALSE))</f>
        <v>0</v>
      </c>
      <c r="N77" s="552" t="str">
        <f>IF(RIGHT($A77,1)="1",IF(VLOOKUP(B77,'1st Shift BFp'!$D$36:$N$52,7,FALSE)="","",VLOOKUP(B77,'1st Shift BFp'!$D$36:$N$52,7,FALSE)),IF(VLOOKUP(B77,'2nd Shift BFp'!$D$36:$N$52,7,FALSE)="","",VLOOKUP(B77,'2nd Shift BFp'!$D$36:$N$52,7,FALSE)))</f>
        <v>SKIP</v>
      </c>
      <c r="O77" s="552" t="str">
        <f>IF(RIGHT($A77,1)="1",IF(VLOOKUP(B77,'1st Shift BFp'!$D$36:$N$52,8,FALSE)="","",VLOOKUP(B77,'1st Shift BFp'!$D$36:$N$52,8,FALSE)),IF(VLOOKUP(B77,'2nd Shift BFp'!$D$36:$N$52,8,FALSE)="","",VLOOKUP(B77,'2nd Shift BFp'!$D$36:$N$52,8,FALSE)))</f>
        <v>SKIP</v>
      </c>
      <c r="P77" s="558" t="str">
        <f>IF(RIGHT($A77,1)="1",IF(VLOOKUP(B77,'1st Shift BFp'!$A$36:$BY$52,12,FALSE)="","",VLOOKUP(B77,'1st Shift BFp'!$A$36:$BY$52,12,FALSE)),IF(VLOOKUP(B77,'2nd Shift BFp'!$A$36:$BY$52,12,FALSE)="","",VLOOKUP(B77,'2nd Shift BFp'!$A$36:$BY$52,12,FALSE)))</f>
        <v/>
      </c>
      <c r="Q77" s="559" t="str">
        <f>IF(RIGHT($A77,1)="1",IF(VLOOKUP(B77,'1st Shift BFp'!$A$36:$BY$52,14,FALSE)="","",VLOOKUP(B77,'1st Shift BFp'!$A$36:$BY$52,14,FALSE)),IF(VLOOKUP(B77,'2nd Shift BFp'!$A$36:$BY$52,14,FALSE)="","",VLOOKUP(B77,'2nd Shift BFp'!$A$36:$BY$52,14,FALSE)))</f>
        <v/>
      </c>
      <c r="R77" s="420" t="str">
        <f>IF(LEFT($A77,1)="M",VLOOKUP(B77,MWTh!$B$35:$BK$49,62,FALSE),VLOOKUP(B77,TF!$B$38:$BK$55,62,FALSE))</f>
        <v/>
      </c>
      <c r="S77" s="443"/>
      <c r="T77" s="412" t="str">
        <f t="shared" si="17"/>
        <v>10B</v>
      </c>
      <c r="U77" s="59" t="str">
        <f t="shared" si="18"/>
        <v>TAMTV-00005</v>
      </c>
      <c r="V77" s="59" t="str">
        <f t="shared" si="19"/>
        <v>GTS-120</v>
      </c>
      <c r="W77" s="59" t="str">
        <f t="shared" si="20"/>
        <v>5% - 7%</v>
      </c>
      <c r="X77" s="151" t="str">
        <f>VLOOKUP(T77,MWTh!$BL$35:$DU$49,12,FALSE)</f>
        <v/>
      </c>
      <c r="Y77" s="151" t="e">
        <f>VLOOKUP(T77,TF!$BL$38:$DU$55,24,FALSE)</f>
        <v>#N/A</v>
      </c>
      <c r="Z77" s="151" t="str">
        <f>VLOOKUP(T77,MWTh!$BL$35:$DU$49,36,FALSE)</f>
        <v/>
      </c>
      <c r="AA77" s="151" t="str">
        <f>VLOOKUP(T77,MWTh!$BL$35:$DU$49,48,FALSE)</f>
        <v/>
      </c>
      <c r="AB77" s="151" t="e">
        <f>VLOOKUP(T77,TF!$BL$38:$DU$55,60,FALSE)</f>
        <v>#N/A</v>
      </c>
      <c r="AC77" s="151"/>
      <c r="AD77" s="149"/>
      <c r="AE77" s="135">
        <f>IF(LEFT($A77,1)="M",VLOOKUP(T77,MWTh!$BL$35:$DU$49,61,FALSE),VLOOKUP(T77,TF!$BL$38:$DU$55,61,FALSE))</f>
        <v>0</v>
      </c>
      <c r="AF77" s="552" t="str">
        <f>IF(RIGHT($A77,1)="1",IF(VLOOKUP(T77,'1st Shift BFp'!$S$36:$AC$52,7,FALSE)="","",VLOOKUP(T77,'1st Shift BFp'!$S$36:$AC$52,7,FALSE)),IF(VLOOKUP(T77,'2nd Shift BFp'!$S$36:$AC$52,7,FALSE)="","",VLOOKUP(T77,'2nd Shift BFp'!$S$36:$AC$52,7,FALSE)))</f>
        <v/>
      </c>
      <c r="AG77" s="552" t="str">
        <f>IF(RIGHT($A77,1)="1",IF(VLOOKUP(T77,'1st Shift BFp'!$S$36:$AC$52,8,FALSE)="","",VLOOKUP(T77,'1st Shift BFp'!$S$36:$AC$52,8,FALSE)),IF(VLOOKUP(T77,'2nd Shift BFp'!$S$36:$AC$52,8,FALSE)="","",VLOOKUP(T77,'2nd Shift BFp'!$S$36:$AC$52,8,FALSE)))</f>
        <v/>
      </c>
      <c r="AH77" s="558" t="str">
        <f>IF(RIGHT($A77,1)="1",IF(VLOOKUP(T77,'1st Shift BFp'!$A$36:$BY$52,27,FALSE)="","",VLOOKUP(T77,'1st Shift BFp'!$A$36:$BY$52,27,FALSE)),IF(VLOOKUP(T77,'2nd Shift BFp'!$A$36:$BY$52,27,FALSE)="","",VLOOKUP(T77,'2nd Shift BFp'!$A$36:$BY$52,27,FALSE)))</f>
        <v/>
      </c>
      <c r="AI77" s="559" t="str">
        <f>IF(RIGHT($A77,1)="1",IF(VLOOKUP(T77,'1st Shift BFp'!$A$36:$BY$52,29,FALSE)="","",VLOOKUP(T77,'1st Shift BFp'!$A$36:$BY$52,29,FALSE)),IF(VLOOKUP(T77,'2nd Shift BFp'!$A$36:$BY$52,29,FALSE)="","",VLOOKUP(T77,'2nd Shift BFp'!$A$36:$BY$52,29,FALSE)))</f>
        <v/>
      </c>
      <c r="AJ77" s="420" t="str">
        <f>IF(LEFT($A77,1)="M",VLOOKUP(T77,MWTh!$BL$35:$DU$49,62,FALSE),VLOOKUP(T77,TF!$BL$38:$DU$55,62,FALSE))</f>
        <v/>
      </c>
      <c r="AK77" s="418"/>
      <c r="AL77" s="375" t="str">
        <f t="shared" si="21"/>
        <v>10B</v>
      </c>
      <c r="AM77" s="378" t="str">
        <f t="shared" si="22"/>
        <v>TAMTV-00005</v>
      </c>
      <c r="AN77" s="59" t="str">
        <f t="shared" si="23"/>
        <v>GTS-120</v>
      </c>
      <c r="AO77" s="59" t="str">
        <f t="shared" si="24"/>
        <v>5% - 7%</v>
      </c>
      <c r="AP77" s="151" t="str">
        <f>VLOOKUP(AL77,MWTh!$DV$35:$GE$49,12,FALSE)</f>
        <v/>
      </c>
      <c r="AQ77" s="151" t="e">
        <f>VLOOKUP(AL77,TF!$DV$38:$GE$55,24,FALSE)</f>
        <v>#N/A</v>
      </c>
      <c r="AR77" s="151" t="str">
        <f>VLOOKUP(AL77,MWTh!$DV$35:$GE$49,36,FALSE)</f>
        <v/>
      </c>
      <c r="AS77" s="151" t="str">
        <f>VLOOKUP(AL77,MWTh!$DV$35:$GE$49,48,FALSE)</f>
        <v/>
      </c>
      <c r="AT77" s="151" t="e">
        <f>VLOOKUP(AL77,TF!$DV$38:$GE$55,60,FALSE)</f>
        <v>#N/A</v>
      </c>
      <c r="AU77" s="151"/>
      <c r="AV77" s="149"/>
      <c r="AW77" s="135">
        <f>IF(LEFT($A77,1)="M",VLOOKUP(AL77,MWTh!$DV$35:$GE$49,61,FALSE),VLOOKUP(AL77,TF!$DV$38:$GE$55,61,FALSE))</f>
        <v>0</v>
      </c>
      <c r="AX77" s="552" t="str">
        <f>IF(RIGHT($A77,1)="1",IF(VLOOKUP(AL77,'1st Shift BFp'!$AH$36:$AR$52,7,FALSE)="","",VLOOKUP(AL77,'1st Shift BFp'!$AH$36:$AR$52,7,FALSE)),IF(VLOOKUP(AL77,'2nd Shift BFp'!$AH$36:$AR$52,7,FALSE)="","",VLOOKUP(AL77,'2nd Shift BFp'!$AH$36:$AR$52,7,FALSE)))</f>
        <v>SKIP</v>
      </c>
      <c r="AY77" s="552" t="str">
        <f>IF(RIGHT($A77,1)="1",IF(VLOOKUP(AL77,'1st Shift BFp'!$AH$36:$AR$52,8,FALSE)="","",VLOOKUP(AL77,'1st Shift BFp'!$AH$36:$AR$52,8,FALSE)),IF(VLOOKUP(AL77,'2nd Shift BFp'!$AH$36:$AR$52,8,FALSE)="","",VLOOKUP(AL77,'2nd Shift BFp'!$AH$36:$AR$52,8,FALSE)))</f>
        <v>SKIP</v>
      </c>
      <c r="AZ77" s="558" t="str">
        <f>IF(RIGHT($A77,1)="1",IF(VLOOKUP(AL77,'1st Shift BFp'!$A$36:$BY$52,42,FALSE)="","",VLOOKUP(AL77,'1st Shift BFp'!$A$36:$BY$52,42,FALSE)),IF(VLOOKUP(AL77,'2nd Shift BFp'!$A$36:$BY$52,42,FALSE)="","",VLOOKUP(AL77,'2nd Shift BFp'!$A$36:$BY$52,42,FALSE)))</f>
        <v/>
      </c>
      <c r="BA77" s="559" t="str">
        <f>IF(RIGHT($A77,1)="1",IF(VLOOKUP(AL77,'1st Shift BFp'!$A$36:$BY$52,44,FALSE)="","",VLOOKUP(AL77,'1st Shift BFp'!$A$36:$BY$52,44,FALSE)),IF(VLOOKUP(AL77,'2nd Shift BFp'!$A$36:$BY$52,44,FALSE)="","",VLOOKUP(AL77,'2nd Shift BFp'!$A$36:$BY$52,44,FALSE)))</f>
        <v/>
      </c>
      <c r="BB77" s="420" t="str">
        <f>IF(LEFT($A77,1)="M",VLOOKUP(AL77,MWTh!$DV$35:$GE$49,62,FALSE),VLOOKUP(AL77,TF!$DV$38:$GE$55,62,FALSE))</f>
        <v/>
      </c>
      <c r="BC77" s="418"/>
      <c r="BD77" s="460" t="str">
        <f t="shared" si="25"/>
        <v>10B</v>
      </c>
      <c r="BE77" s="417" t="str">
        <f t="shared" si="26"/>
        <v>TAMTV-00005</v>
      </c>
      <c r="BF77" s="59" t="str">
        <f t="shared" si="27"/>
        <v>GTS-120</v>
      </c>
      <c r="BG77" s="59" t="str">
        <f t="shared" si="28"/>
        <v>5% - 7%</v>
      </c>
      <c r="BH77" s="151" t="str">
        <f>VLOOKUP(BD77,MWTh!$GF$35:$IO$49,12,FALSE)</f>
        <v/>
      </c>
      <c r="BI77" s="151" t="e">
        <f>VLOOKUP(BD77,TF!$GF$38:$IO$55,24,FALSE)</f>
        <v>#N/A</v>
      </c>
      <c r="BJ77" s="151" t="str">
        <f>VLOOKUP(BD77,MWTh!$GF$35:$IO$49,36,FALSE)</f>
        <v/>
      </c>
      <c r="BK77" s="151" t="str">
        <f>VLOOKUP(BD77,MWTh!$GF$35:$IO$49,48,FALSE)</f>
        <v/>
      </c>
      <c r="BL77" s="151" t="e">
        <f>VLOOKUP(BD77,TF!$GF$38:$IO$55,60,FALSE)</f>
        <v>#N/A</v>
      </c>
      <c r="BM77" s="151"/>
      <c r="BN77" s="149"/>
      <c r="BO77" s="135">
        <f>IF(LEFT($A77,1)="M",VLOOKUP(BD77,MWTh!$GF$35:$IO$49,61,FALSE),VLOOKUP(BD77,TF!$GF$38:$IO$55,61,FALSE))</f>
        <v>0</v>
      </c>
      <c r="BP77" s="552" t="str">
        <f>IF(RIGHT($A77,1)="1",IF(VLOOKUP(BD77,'1st Shift BFp'!$AW$36:$BG$52,7,FALSE)="","",VLOOKUP(BD77,'1st Shift BFp'!$AW$36:$BG$52,7,FALSE)),IF(VLOOKUP(BD77,'2nd Shift BFp'!$AW$36:$BG$52,7,FALSE)="","",VLOOKUP(BD77,'2nd Shift BFp'!$AW$36:$BG$52,7,FALSE)))</f>
        <v/>
      </c>
      <c r="BQ77" s="552" t="str">
        <f>IF(RIGHT($A77,1)="1",IF(VLOOKUP(BD77,'1st Shift BFp'!$AW$36:$BG$52,8,FALSE)="","",VLOOKUP(BD77,'1st Shift BFp'!$AW$36:$BG$52,8,FALSE)),IF(VLOOKUP(BD77,'2nd Shift BFp'!$AW$36:$BG$52,8,FALSE)="","",VLOOKUP(BD77,'2nd Shift BFp'!$AW$36:$BG$52,8,FALSE)))</f>
        <v/>
      </c>
      <c r="BR77" s="558" t="str">
        <f>IF(RIGHT($A77,1)="1",IF(VLOOKUP(BD77,'1st Shift BFp'!$A$36:$BY$52,57,FALSE)="","",VLOOKUP(BD77,'1st Shift BFp'!$A$36:$BY$52,57,FALSE)),IF(VLOOKUP(BD77,'2nd Shift BFp'!$A$36:$BY$52,57,FALSE)="","",VLOOKUP(BD77,'2nd Shift BFp'!$A$36:$BY$52,57,FALSE)))</f>
        <v/>
      </c>
      <c r="BS77" s="559" t="str">
        <f>IF(RIGHT($A77,1)="1",IF(VLOOKUP(BD77,'1st Shift BFp'!$A$36:$BY$52,59,FALSE)="","",VLOOKUP(BD77,'1st Shift BFp'!$A$36:$BY$52,59,FALSE)),IF(VLOOKUP(BD77,'2nd Shift BFp'!$A$36:$BY$52,59,FALSE)="","",VLOOKUP(BD77,'2nd Shift BFp'!$A$36:$BY$52,59,FALSE)))</f>
        <v/>
      </c>
      <c r="BT77" s="60" t="str">
        <f>IF(LEFT($A77,1)="M",VLOOKUP(BD77,MWTh!$GF$35:$IO$49,62,FALSE),VLOOKUP(BD77,TF!$GF$38:$IO$55,62,FALSE))</f>
        <v/>
      </c>
      <c r="BU77" s="61"/>
      <c r="BV77" s="460" t="str">
        <f t="shared" si="29"/>
        <v>10B</v>
      </c>
      <c r="BW77" s="417" t="str">
        <f t="shared" si="30"/>
        <v>TAMTV-00005</v>
      </c>
      <c r="BX77" s="59" t="str">
        <f t="shared" si="31"/>
        <v>GTS-120</v>
      </c>
      <c r="BY77" s="59" t="str">
        <f t="shared" si="32"/>
        <v>5% - 7%</v>
      </c>
      <c r="BZ77" s="151" t="str">
        <f>VLOOKUP(BV77,MWTh!$IP$35:$KY$49,12,FALSE)</f>
        <v/>
      </c>
      <c r="CA77" s="151" t="e">
        <f>VLOOKUP(BV77,TF!$IP$38:$KY$55,24,FALSE)</f>
        <v>#N/A</v>
      </c>
      <c r="CB77" s="151" t="str">
        <f>VLOOKUP(BV77,MWTh!$IP$35:$KY$49,36,FALSE)</f>
        <v/>
      </c>
      <c r="CC77" s="151" t="str">
        <f>VLOOKUP(BV77,MWTh!$IP$35:$KY$49,48,FALSE)</f>
        <v/>
      </c>
      <c r="CD77" s="151" t="e">
        <f>VLOOKUP(BV77,TF!$IP$38:$KY$55,60,FALSE)</f>
        <v>#N/A</v>
      </c>
      <c r="CE77" s="151"/>
      <c r="CF77" s="149"/>
      <c r="CG77" s="135">
        <f>IF(LEFT($A77,1)="M",VLOOKUP(BV77,MWTh!$IP$35:$KY$49,61,FALSE),VLOOKUP(BV77,TF!$IP$38:$KY$55,61,FALSE))</f>
        <v>0</v>
      </c>
      <c r="CH77" s="552" t="str">
        <f>IF(RIGHT($A77,1)="1",IF(VLOOKUP(BV77,'1st Shift BFp'!$BL$36:$BV$52,7,FALSE)="","",VLOOKUP(BV77,'1st Shift BFp'!$BL$36:$BV$52,7,FALSE)),IF(VLOOKUP(BV77,'2nd Shift BFp'!$BL$36:$BV$52,7,FALSE)="","",VLOOKUP(BV77,'2nd Shift BFp'!$BL$36:$BV$52,7,FALSE)))</f>
        <v>SKIP</v>
      </c>
      <c r="CI77" s="552" t="str">
        <f>IF(RIGHT($A77,1)="1",IF(VLOOKUP(BV77,'1st Shift BFp'!$BL$36:$BV$52,8,FALSE)="","",VLOOKUP(BV77,'1st Shift BFp'!$BL$36:$BV$52,8,FALSE)),IF(VLOOKUP(BV77,'2nd Shift BFp'!$BL$36:$BV$52,8,FALSE)="","",VLOOKUP(BV77,'2nd Shift BFp'!$BL$36:$BV$52,8,FALSE)))</f>
        <v>SKIP</v>
      </c>
      <c r="CJ77" s="558" t="str">
        <f>IF(RIGHT($A77,1)="1",IF(VLOOKUP(BV77,'1st Shift BFp'!$A$36:$BY$52,72,FALSE)="","",VLOOKUP(BV77,'1st Shift BFp'!$A$36:$BY$52,72,FALSE)),IF(VLOOKUP(BV77,'2nd Shift BFp'!$A$36:$BY$52,72,FALSE)="","",VLOOKUP(BV77,'2nd Shift BFp'!$A$36:$BY$52,72,FALSE)))</f>
        <v/>
      </c>
      <c r="CK77" s="559" t="str">
        <f>IF(RIGHT($A77,1)="1",IF(VLOOKUP(BV77,'1st Shift BFp'!$A$36:$BY$52,74,FALSE)="","",VLOOKUP(BV77,'1st Shift BFp'!$A$36:$BY$52,74,FALSE)),IF(VLOOKUP(BV77,'2nd Shift BFp'!$A$36:$BY$52,74,FALSE)="","",VLOOKUP(BV77,'2nd Shift BFp'!$A$36:$BY$52,74,FALSE)))</f>
        <v/>
      </c>
      <c r="CL77" s="420" t="str">
        <f>IF(LEFT($A77,1)="M",VLOOKUP(BV77,MWTh!$IP$35:$KY$49,62,FALSE),VLOOKUP(BV77,TF!$IP$38:$KY$55,62,FALSE))</f>
        <v/>
      </c>
      <c r="CM77" s="418"/>
      <c r="CO77" s="135">
        <f>SUM(M82,AE77,AW77,BO77,CG77)</f>
        <v>0</v>
      </c>
      <c r="CR77" s="375" t="s">
        <v>545</v>
      </c>
      <c r="CS77" s="60" t="e">
        <f>MWTh!#REF!</f>
        <v>#REF!</v>
      </c>
      <c r="CU77" t="e">
        <f t="shared" si="36"/>
        <v>#REF!</v>
      </c>
      <c r="CW77" t="e">
        <f t="shared" si="37"/>
        <v>#REF!</v>
      </c>
    </row>
    <row r="78" spans="1:101">
      <c r="A78" s="1174" t="str">
        <f>VLOOKUP($B78,'OP Info'!$C$67:$Q$101,15,FALSE)</f>
        <v>MWTH-1</v>
      </c>
      <c r="B78" s="427" t="s">
        <v>181</v>
      </c>
      <c r="C78" s="1174" t="str">
        <f>VLOOKUP($B78,'OP Info'!$C$67:$Q$101,2,FALSE)</f>
        <v>TAMMM-00026</v>
      </c>
      <c r="D78" s="1174" t="str">
        <f>VLOOKUP($B78,'OP Info'!$C$67:$Q$101,4,FALSE)</f>
        <v>GTS-120</v>
      </c>
      <c r="E78" s="1174" t="str">
        <f>CONCATENATE(VLOOKUP($B78,'OP Info'!$C$67:$Q$101,5,FALSE),"% - ",VLOOKUP($B78,'OP Info'!$C$67:$Q$101,6,FALSE),"%")</f>
        <v>5% - 7%</v>
      </c>
      <c r="F78" s="151" t="str">
        <f>VLOOKUP(B78,MWTh!$B$35:$BK$49,12,FALSE)</f>
        <v/>
      </c>
      <c r="G78" s="151" t="e">
        <f>VLOOKUP(B78,TF!$B$38:$BK$55,24,FALSE)</f>
        <v>#N/A</v>
      </c>
      <c r="H78" s="151" t="str">
        <f>VLOOKUP(B78,MWTh!$B$35:$BK$49,36,FALSE)</f>
        <v/>
      </c>
      <c r="I78" s="151" t="str">
        <f>VLOOKUP(B78,MWTh!$B$35:$BK$49,48,FALSE)</f>
        <v/>
      </c>
      <c r="J78" s="151" t="e">
        <f>VLOOKUP(B78,TF!$B$38:$BK$55,60,FALSE)</f>
        <v>#N/A</v>
      </c>
      <c r="K78" s="151"/>
      <c r="L78" s="149"/>
      <c r="M78" s="135">
        <f>IF(LEFT($A78,1)="M",VLOOKUP(B78,MWTh!$B$35:$BK$49,61,FALSE),VLOOKUP(B78,TF!$B$38:$BK$55,61,FALSE))</f>
        <v>0</v>
      </c>
      <c r="N78" s="552" t="str">
        <f>IF(RIGHT($A78,1)="1",IF(VLOOKUP(B78,'1st Shift BFp'!$D$36:$N$52,7,FALSE)="","",VLOOKUP(B78,'1st Shift BFp'!$D$36:$N$52,7,FALSE)),IF(VLOOKUP(B78,'2nd Shift BFp'!$D$36:$N$52,7,FALSE)="","",VLOOKUP(B78,'2nd Shift BFp'!$D$36:$N$52,7,FALSE)))</f>
        <v>SKIP</v>
      </c>
      <c r="O78" s="552" t="str">
        <f>IF(RIGHT($A78,1)="1",IF(VLOOKUP(B78,'1st Shift BFp'!$D$36:$N$52,8,FALSE)="","",VLOOKUP(B78,'1st Shift BFp'!$D$36:$N$52,8,FALSE)),IF(VLOOKUP(B78,'2nd Shift BFp'!$D$36:$N$52,8,FALSE)="","",VLOOKUP(B78,'2nd Shift BFp'!$D$36:$N$52,8,FALSE)))</f>
        <v>SKIP</v>
      </c>
      <c r="P78" s="558" t="str">
        <f>IF(RIGHT($A78,1)="1",IF(VLOOKUP(B78,'1st Shift BFp'!$A$36:$BY$52,12,FALSE)="","",VLOOKUP(B78,'1st Shift BFp'!$A$36:$BY$52,12,FALSE)),IF(VLOOKUP(B78,'2nd Shift BFp'!$A$36:$BY$52,12,FALSE)="","",VLOOKUP(B78,'2nd Shift BFp'!$A$36:$BY$52,12,FALSE)))</f>
        <v/>
      </c>
      <c r="Q78" s="559" t="str">
        <f>IF(RIGHT($A78,1)="1",IF(VLOOKUP(B78,'1st Shift BFp'!$A$36:$BY$52,14,FALSE)="","",VLOOKUP(B78,'1st Shift BFp'!$A$36:$BY$52,14,FALSE)),IF(VLOOKUP(B78,'2nd Shift BFp'!$A$36:$BY$52,14,FALSE)="","",VLOOKUP(B78,'2nd Shift BFp'!$A$36:$BY$52,14,FALSE)))</f>
        <v/>
      </c>
      <c r="R78" s="420" t="str">
        <f>IF(LEFT($A78,1)="M",VLOOKUP(B78,MWTh!$B$35:$BK$49,62,FALSE),VLOOKUP(B78,TF!$B$38:$BK$55,62,FALSE))</f>
        <v/>
      </c>
      <c r="S78" s="443"/>
      <c r="T78" s="412" t="str">
        <f t="shared" si="17"/>
        <v>20B</v>
      </c>
      <c r="U78" s="59" t="str">
        <f t="shared" si="18"/>
        <v>TAMMM-00026</v>
      </c>
      <c r="V78" s="59" t="str">
        <f t="shared" si="19"/>
        <v>GTS-120</v>
      </c>
      <c r="W78" s="59" t="str">
        <f t="shared" si="20"/>
        <v>5% - 7%</v>
      </c>
      <c r="X78" s="151" t="str">
        <f>VLOOKUP(T78,MWTh!$BL$35:$DU$49,12,FALSE)</f>
        <v/>
      </c>
      <c r="Y78" s="151" t="e">
        <f>VLOOKUP(T78,TF!$BL$38:$DU$55,24,FALSE)</f>
        <v>#N/A</v>
      </c>
      <c r="Z78" s="151" t="str">
        <f>VLOOKUP(T78,MWTh!$BL$35:$DU$49,36,FALSE)</f>
        <v/>
      </c>
      <c r="AA78" s="151" t="str">
        <f>VLOOKUP(T78,MWTh!$BL$35:$DU$49,48,FALSE)</f>
        <v/>
      </c>
      <c r="AB78" s="151" t="e">
        <f>VLOOKUP(T78,TF!$BL$38:$DU$55,60,FALSE)</f>
        <v>#N/A</v>
      </c>
      <c r="AC78" s="151"/>
      <c r="AD78" s="149"/>
      <c r="AE78" s="135">
        <f>IF(LEFT($A78,1)="M",VLOOKUP(T78,MWTh!$BL$35:$DU$49,61,FALSE),VLOOKUP(T78,TF!$BL$38:$DU$55,61,FALSE))</f>
        <v>0</v>
      </c>
      <c r="AF78" s="552" t="str">
        <f>IF(RIGHT($A78,1)="1",IF(VLOOKUP(T78,'1st Shift BFp'!$S$36:$AC$52,7,FALSE)="","",VLOOKUP(T78,'1st Shift BFp'!$S$36:$AC$52,7,FALSE)),IF(VLOOKUP(T78,'2nd Shift BFp'!$S$36:$AC$52,7,FALSE)="","",VLOOKUP(T78,'2nd Shift BFp'!$S$36:$AC$52,7,FALSE)))</f>
        <v/>
      </c>
      <c r="AG78" s="552" t="str">
        <f>IF(RIGHT($A78,1)="1",IF(VLOOKUP(T78,'1st Shift BFp'!$S$36:$AC$52,8,FALSE)="","",VLOOKUP(T78,'1st Shift BFp'!$S$36:$AC$52,8,FALSE)),IF(VLOOKUP(T78,'2nd Shift BFp'!$S$36:$AC$52,8,FALSE)="","",VLOOKUP(T78,'2nd Shift BFp'!$S$36:$AC$52,8,FALSE)))</f>
        <v/>
      </c>
      <c r="AH78" s="558" t="str">
        <f>IF(RIGHT($A78,1)="1",IF(VLOOKUP(T78,'1st Shift BFp'!$A$36:$BY$52,27,FALSE)="","",VLOOKUP(T78,'1st Shift BFp'!$A$36:$BY$52,27,FALSE)),IF(VLOOKUP(T78,'2nd Shift BFp'!$A$36:$BY$52,27,FALSE)="","",VLOOKUP(T78,'2nd Shift BFp'!$A$36:$BY$52,27,FALSE)))</f>
        <v/>
      </c>
      <c r="AI78" s="559" t="str">
        <f>IF(RIGHT($A78,1)="1",IF(VLOOKUP(T78,'1st Shift BFp'!$A$36:$BY$52,29,FALSE)="","",VLOOKUP(T78,'1st Shift BFp'!$A$36:$BY$52,29,FALSE)),IF(VLOOKUP(T78,'2nd Shift BFp'!$A$36:$BY$52,29,FALSE)="","",VLOOKUP(T78,'2nd Shift BFp'!$A$36:$BY$52,29,FALSE)))</f>
        <v/>
      </c>
      <c r="AJ78" s="420" t="str">
        <f>IF(LEFT($A78,1)="M",VLOOKUP(T78,MWTh!$BL$35:$DU$49,62,FALSE),VLOOKUP(T78,TF!$BL$38:$DU$55,62,FALSE))</f>
        <v/>
      </c>
      <c r="AK78" s="418"/>
      <c r="AL78" s="375" t="str">
        <f t="shared" si="21"/>
        <v>20B</v>
      </c>
      <c r="AM78" s="378" t="str">
        <f t="shared" si="22"/>
        <v>TAMMM-00026</v>
      </c>
      <c r="AN78" s="59" t="str">
        <f t="shared" si="23"/>
        <v>GTS-120</v>
      </c>
      <c r="AO78" s="59" t="str">
        <f t="shared" si="24"/>
        <v>5% - 7%</v>
      </c>
      <c r="AP78" s="151" t="str">
        <f>VLOOKUP(AL78,MWTh!$DV$35:$GE$49,12,FALSE)</f>
        <v/>
      </c>
      <c r="AQ78" s="151" t="e">
        <f>VLOOKUP(AL78,TF!$DV$38:$GE$55,24,FALSE)</f>
        <v>#N/A</v>
      </c>
      <c r="AR78" s="151" t="str">
        <f>VLOOKUP(AL78,MWTh!$DV$35:$GE$49,36,FALSE)</f>
        <v/>
      </c>
      <c r="AS78" s="151" t="str">
        <f>VLOOKUP(AL78,MWTh!$DV$35:$GE$49,48,FALSE)</f>
        <v/>
      </c>
      <c r="AT78" s="151" t="e">
        <f>VLOOKUP(AL78,TF!$DV$38:$GE$55,60,FALSE)</f>
        <v>#N/A</v>
      </c>
      <c r="AU78" s="151"/>
      <c r="AV78" s="149"/>
      <c r="AW78" s="135">
        <f>IF(LEFT($A78,1)="M",VLOOKUP(AL78,MWTh!$DV$35:$GE$49,61,FALSE),VLOOKUP(AL78,TF!$DV$38:$GE$55,61,FALSE))</f>
        <v>0</v>
      </c>
      <c r="AX78" s="552" t="str">
        <f>IF(RIGHT($A78,1)="1",IF(VLOOKUP(AL78,'1st Shift BFp'!$AH$36:$AR$52,7,FALSE)="","",VLOOKUP(AL78,'1st Shift BFp'!$AH$36:$AR$52,7,FALSE)),IF(VLOOKUP(AL78,'2nd Shift BFp'!$AH$36:$AR$52,7,FALSE)="","",VLOOKUP(AL78,'2nd Shift BFp'!$AH$36:$AR$52,7,FALSE)))</f>
        <v>SKIP</v>
      </c>
      <c r="AY78" s="552" t="str">
        <f>IF(RIGHT($A78,1)="1",IF(VLOOKUP(AL78,'1st Shift BFp'!$AH$36:$AR$52,8,FALSE)="","",VLOOKUP(AL78,'1st Shift BFp'!$AH$36:$AR$52,8,FALSE)),IF(VLOOKUP(AL78,'2nd Shift BFp'!$AH$36:$AR$52,8,FALSE)="","",VLOOKUP(AL78,'2nd Shift BFp'!$AH$36:$AR$52,8,FALSE)))</f>
        <v>SKIP</v>
      </c>
      <c r="AZ78" s="558" t="str">
        <f>IF(RIGHT($A78,1)="1",IF(VLOOKUP(AL78,'1st Shift BFp'!$A$36:$BY$52,42,FALSE)="","",VLOOKUP(AL78,'1st Shift BFp'!$A$36:$BY$52,42,FALSE)),IF(VLOOKUP(AL78,'2nd Shift BFp'!$A$36:$BY$52,42,FALSE)="","",VLOOKUP(AL78,'2nd Shift BFp'!$A$36:$BY$52,42,FALSE)))</f>
        <v/>
      </c>
      <c r="BA78" s="559" t="str">
        <f>IF(RIGHT($A78,1)="1",IF(VLOOKUP(AL78,'1st Shift BFp'!$A$36:$BY$52,44,FALSE)="","",VLOOKUP(AL78,'1st Shift BFp'!$A$36:$BY$52,44,FALSE)),IF(VLOOKUP(AL78,'2nd Shift BFp'!$A$36:$BY$52,44,FALSE)="","",VLOOKUP(AL78,'2nd Shift BFp'!$A$36:$BY$52,44,FALSE)))</f>
        <v/>
      </c>
      <c r="BB78" s="420" t="str">
        <f>IF(LEFT($A78,1)="M",VLOOKUP(AL78,MWTh!$DV$35:$GE$49,62,FALSE),VLOOKUP(AL78,TF!$DV$38:$GE$55,62,FALSE))</f>
        <v/>
      </c>
      <c r="BC78" s="418"/>
      <c r="BD78" s="460" t="str">
        <f t="shared" si="25"/>
        <v>20B</v>
      </c>
      <c r="BE78" s="417" t="str">
        <f t="shared" si="26"/>
        <v>TAMMM-00026</v>
      </c>
      <c r="BF78" s="59" t="str">
        <f t="shared" si="27"/>
        <v>GTS-120</v>
      </c>
      <c r="BG78" s="59" t="str">
        <f t="shared" si="28"/>
        <v>5% - 7%</v>
      </c>
      <c r="BH78" s="151" t="str">
        <f>VLOOKUP(BD78,MWTh!$GF$35:$IO$49,12,FALSE)</f>
        <v/>
      </c>
      <c r="BI78" s="151" t="e">
        <f>VLOOKUP(BD78,TF!$GF$38:$IO$55,24,FALSE)</f>
        <v>#N/A</v>
      </c>
      <c r="BJ78" s="151" t="str">
        <f>VLOOKUP(BD78,MWTh!$GF$35:$IO$49,36,FALSE)</f>
        <v/>
      </c>
      <c r="BK78" s="151" t="str">
        <f>VLOOKUP(BD78,MWTh!$GF$35:$IO$49,48,FALSE)</f>
        <v/>
      </c>
      <c r="BL78" s="151" t="e">
        <f>VLOOKUP(BD78,TF!$GF$38:$IO$55,60,FALSE)</f>
        <v>#N/A</v>
      </c>
      <c r="BM78" s="151"/>
      <c r="BN78" s="149"/>
      <c r="BO78" s="135">
        <f>IF(LEFT($A78,1)="M",VLOOKUP(BD78,MWTh!$GF$35:$IO$49,61,FALSE),VLOOKUP(BD78,TF!$GF$38:$IO$55,61,FALSE))</f>
        <v>0</v>
      </c>
      <c r="BP78" s="552" t="str">
        <f>IF(RIGHT($A78,1)="1",IF(VLOOKUP(BD78,'1st Shift BFp'!$AW$36:$BG$52,7,FALSE)="","",VLOOKUP(BD78,'1st Shift BFp'!$AW$36:$BG$52,7,FALSE)),IF(VLOOKUP(BD78,'2nd Shift BFp'!$AW$36:$BG$52,7,FALSE)="","",VLOOKUP(BD78,'2nd Shift BFp'!$AW$36:$BG$52,7,FALSE)))</f>
        <v/>
      </c>
      <c r="BQ78" s="552" t="str">
        <f>IF(RIGHT($A78,1)="1",IF(VLOOKUP(BD78,'1st Shift BFp'!$AW$36:$BG$52,8,FALSE)="","",VLOOKUP(BD78,'1st Shift BFp'!$AW$36:$BG$52,8,FALSE)),IF(VLOOKUP(BD78,'2nd Shift BFp'!$AW$36:$BG$52,8,FALSE)="","",VLOOKUP(BD78,'2nd Shift BFp'!$AW$36:$BG$52,8,FALSE)))</f>
        <v/>
      </c>
      <c r="BR78" s="558" t="str">
        <f>IF(RIGHT($A78,1)="1",IF(VLOOKUP(BD78,'1st Shift BFp'!$A$36:$BY$52,57,FALSE)="","",VLOOKUP(BD78,'1st Shift BFp'!$A$36:$BY$52,57,FALSE)),IF(VLOOKUP(BD78,'2nd Shift BFp'!$A$36:$BY$52,57,FALSE)="","",VLOOKUP(BD78,'2nd Shift BFp'!$A$36:$BY$52,57,FALSE)))</f>
        <v/>
      </c>
      <c r="BS78" s="559" t="str">
        <f>IF(RIGHT($A78,1)="1",IF(VLOOKUP(BD78,'1st Shift BFp'!$A$36:$BY$52,59,FALSE)="","",VLOOKUP(BD78,'1st Shift BFp'!$A$36:$BY$52,59,FALSE)),IF(VLOOKUP(BD78,'2nd Shift BFp'!$A$36:$BY$52,59,FALSE)="","",VLOOKUP(BD78,'2nd Shift BFp'!$A$36:$BY$52,59,FALSE)))</f>
        <v/>
      </c>
      <c r="BT78" s="60" t="str">
        <f>IF(LEFT($A78,1)="M",VLOOKUP(BD78,MWTh!$GF$35:$IO$49,62,FALSE),VLOOKUP(BD78,TF!$GF$38:$IO$55,62,FALSE))</f>
        <v/>
      </c>
      <c r="BU78" s="61"/>
      <c r="BV78" s="460" t="str">
        <f t="shared" si="29"/>
        <v>20B</v>
      </c>
      <c r="BW78" s="417" t="str">
        <f t="shared" si="30"/>
        <v>TAMMM-00026</v>
      </c>
      <c r="BX78" s="59" t="str">
        <f t="shared" si="31"/>
        <v>GTS-120</v>
      </c>
      <c r="BY78" s="59" t="str">
        <f t="shared" si="32"/>
        <v>5% - 7%</v>
      </c>
      <c r="BZ78" s="151" t="str">
        <f>VLOOKUP(BV78,MWTh!$IP$35:$KY$49,12,FALSE)</f>
        <v/>
      </c>
      <c r="CA78" s="151" t="e">
        <f>VLOOKUP(BV78,TF!$IP$38:$KY$55,24,FALSE)</f>
        <v>#N/A</v>
      </c>
      <c r="CB78" s="151" t="str">
        <f>VLOOKUP(BV78,MWTh!$IP$35:$KY$49,36,FALSE)</f>
        <v/>
      </c>
      <c r="CC78" s="151" t="str">
        <f>VLOOKUP(BV78,MWTh!$IP$35:$KY$49,48,FALSE)</f>
        <v/>
      </c>
      <c r="CD78" s="151" t="e">
        <f>VLOOKUP(BV78,TF!$IP$38:$KY$55,60,FALSE)</f>
        <v>#N/A</v>
      </c>
      <c r="CE78" s="151"/>
      <c r="CF78" s="149"/>
      <c r="CG78" s="135">
        <f>IF(LEFT($A78,1)="M",VLOOKUP(BV78,MWTh!$IP$35:$KY$49,61,FALSE),VLOOKUP(BV78,TF!$IP$38:$KY$55,61,FALSE))</f>
        <v>0</v>
      </c>
      <c r="CH78" s="552" t="str">
        <f>IF(RIGHT($A78,1)="1",IF(VLOOKUP(BV78,'1st Shift BFp'!$BL$36:$BV$52,7,FALSE)="","",VLOOKUP(BV78,'1st Shift BFp'!$BL$36:$BV$52,7,FALSE)),IF(VLOOKUP(BV78,'2nd Shift BFp'!$BL$36:$BV$52,7,FALSE)="","",VLOOKUP(BV78,'2nd Shift BFp'!$BL$36:$BV$52,7,FALSE)))</f>
        <v>SKIP</v>
      </c>
      <c r="CI78" s="552" t="str">
        <f>IF(RIGHT($A78,1)="1",IF(VLOOKUP(BV78,'1st Shift BFp'!$BL$36:$BV$52,8,FALSE)="","",VLOOKUP(BV78,'1st Shift BFp'!$BL$36:$BV$52,8,FALSE)),IF(VLOOKUP(BV78,'2nd Shift BFp'!$BL$36:$BV$52,8,FALSE)="","",VLOOKUP(BV78,'2nd Shift BFp'!$BL$36:$BV$52,8,FALSE)))</f>
        <v>SKIP</v>
      </c>
      <c r="CJ78" s="558" t="str">
        <f>IF(RIGHT($A78,1)="1",IF(VLOOKUP(BV78,'1st Shift BFp'!$A$36:$BY$52,72,FALSE)="","",VLOOKUP(BV78,'1st Shift BFp'!$A$36:$BY$52,72,FALSE)),IF(VLOOKUP(BV78,'2nd Shift BFp'!$A$36:$BY$52,72,FALSE)="","",VLOOKUP(BV78,'2nd Shift BFp'!$A$36:$BY$52,72,FALSE)))</f>
        <v/>
      </c>
      <c r="CK78" s="559" t="str">
        <f>IF(RIGHT($A78,1)="1",IF(VLOOKUP(BV78,'1st Shift BFp'!$A$36:$BY$52,74,FALSE)="","",VLOOKUP(BV78,'1st Shift BFp'!$A$36:$BY$52,74,FALSE)),IF(VLOOKUP(BV78,'2nd Shift BFp'!$A$36:$BY$52,74,FALSE)="","",VLOOKUP(BV78,'2nd Shift BFp'!$A$36:$BY$52,74,FALSE)))</f>
        <v/>
      </c>
      <c r="CL78" s="420" t="str">
        <f>IF(LEFT($A78,1)="M",VLOOKUP(BV78,MWTh!$IP$35:$KY$49,62,FALSE),VLOOKUP(BV78,TF!$IP$38:$KY$55,62,FALSE))</f>
        <v/>
      </c>
      <c r="CM78" s="418"/>
      <c r="CO78" s="135"/>
      <c r="CR78" s="376" t="s">
        <v>182</v>
      </c>
      <c r="CS78" s="60" t="e">
        <f>MWTh!#REF!</f>
        <v>#REF!</v>
      </c>
      <c r="CU78" t="e">
        <f t="shared" si="36"/>
        <v>#REF!</v>
      </c>
      <c r="CW78" t="e">
        <f t="shared" si="37"/>
        <v>#REF!</v>
      </c>
    </row>
    <row r="79" spans="1:101">
      <c r="A79" s="1174" t="str">
        <f>VLOOKUP($B79,'OP Info'!$C$67:$Q$101,15,FALSE)</f>
        <v>TF-1</v>
      </c>
      <c r="B79" s="427" t="s">
        <v>189</v>
      </c>
      <c r="C79" s="1174" t="str">
        <f>VLOOKUP($B79,'OP Info'!$C$67:$Q$101,2,FALSE)</f>
        <v>TAMMM-00027</v>
      </c>
      <c r="D79" s="1174" t="str">
        <f>VLOOKUP($B79,'OP Info'!$C$67:$Q$101,4,FALSE)</f>
        <v>GTS-120</v>
      </c>
      <c r="E79" s="1174" t="str">
        <f>CONCATENATE(VLOOKUP($B79,'OP Info'!$C$67:$Q$101,5,FALSE),"% - ",VLOOKUP($B79,'OP Info'!$C$67:$Q$101,6,FALSE),"%")</f>
        <v>5% - 7%</v>
      </c>
      <c r="F79" s="151" t="e">
        <f>VLOOKUP(B79,MWTh!$B$35:$BK$49,12,FALSE)</f>
        <v>#N/A</v>
      </c>
      <c r="G79" s="151" t="str">
        <f>VLOOKUP(B79,TF!$B$38:$BK$55,24,FALSE)</f>
        <v/>
      </c>
      <c r="H79" s="151" t="e">
        <f>VLOOKUP(B79,MWTh!$B$35:$BK$49,36,FALSE)</f>
        <v>#N/A</v>
      </c>
      <c r="I79" s="151" t="e">
        <f>VLOOKUP(B79,MWTh!$B$35:$BK$49,48,FALSE)</f>
        <v>#N/A</v>
      </c>
      <c r="J79" s="151" t="str">
        <f>VLOOKUP(B79,TF!$B$38:$BK$55,60,FALSE)</f>
        <v/>
      </c>
      <c r="K79" s="151"/>
      <c r="L79" s="149"/>
      <c r="M79" s="135">
        <f>IF(LEFT($A79,1)="M",VLOOKUP(B79,MWTh!$B$35:$BK$49,61,FALSE),VLOOKUP(B79,TF!$B$38:$BK$55,61,FALSE))</f>
        <v>0</v>
      </c>
      <c r="N79" s="552" t="str">
        <f>IF(RIGHT($A79,1)="1",IF(VLOOKUP(B79,'1st Shift BFp'!$D$36:$N$52,7,FALSE)="","",VLOOKUP(B79,'1st Shift BFp'!$D$36:$N$52,7,FALSE)),IF(VLOOKUP(B79,'2nd Shift BFp'!$D$36:$N$52,7,FALSE)="","",VLOOKUP(B79,'2nd Shift BFp'!$D$36:$N$52,7,FALSE)))</f>
        <v/>
      </c>
      <c r="O79" s="552" t="str">
        <f>IF(RIGHT($A79,1)="1",IF(VLOOKUP(B79,'1st Shift BFp'!$D$36:$N$52,8,FALSE)="","",VLOOKUP(B79,'1st Shift BFp'!$D$36:$N$52,8,FALSE)),IF(VLOOKUP(B79,'2nd Shift BFp'!$D$36:$N$52,8,FALSE)="","",VLOOKUP(B79,'2nd Shift BFp'!$D$36:$N$52,8,FALSE)))</f>
        <v/>
      </c>
      <c r="P79" s="558" t="str">
        <f>IF(RIGHT($A79,1)="1",IF(VLOOKUP(B79,'1st Shift BFp'!$A$36:$BY$52,12,FALSE)="","",VLOOKUP(B79,'1st Shift BFp'!$A$36:$BY$52,12,FALSE)),IF(VLOOKUP(B79,'2nd Shift BFp'!$A$36:$BY$52,12,FALSE)="","",VLOOKUP(B79,'2nd Shift BFp'!$A$36:$BY$52,12,FALSE)))</f>
        <v/>
      </c>
      <c r="Q79" s="559" t="str">
        <f>IF(RIGHT($A79,1)="1",IF(VLOOKUP(B79,'1st Shift BFp'!$A$36:$BY$52,14,FALSE)="","",VLOOKUP(B79,'1st Shift BFp'!$A$36:$BY$52,14,FALSE)),IF(VLOOKUP(B79,'2nd Shift BFp'!$A$36:$BY$52,14,FALSE)="","",VLOOKUP(B79,'2nd Shift BFp'!$A$36:$BY$52,14,FALSE)))</f>
        <v/>
      </c>
      <c r="R79" s="420" t="str">
        <f>IF(LEFT($A79,1)="M",VLOOKUP(B79,MWTh!$B$35:$BK$49,62,FALSE),VLOOKUP(B79,TF!$B$38:$BK$55,62,FALSE))</f>
        <v/>
      </c>
      <c r="S79" s="443"/>
      <c r="T79" s="412" t="str">
        <f t="shared" si="17"/>
        <v>40B</v>
      </c>
      <c r="U79" s="59" t="str">
        <f t="shared" si="18"/>
        <v>TAMMM-00027</v>
      </c>
      <c r="V79" s="59" t="str">
        <f t="shared" si="19"/>
        <v>GTS-120</v>
      </c>
      <c r="W79" s="59" t="str">
        <f t="shared" si="20"/>
        <v>5% - 7%</v>
      </c>
      <c r="X79" s="151" t="e">
        <f>VLOOKUP(T79,MWTh!$BL$35:$DU$49,12,FALSE)</f>
        <v>#N/A</v>
      </c>
      <c r="Y79" s="151" t="str">
        <f>VLOOKUP(T79,TF!$BL$38:$DU$55,24,FALSE)</f>
        <v/>
      </c>
      <c r="Z79" s="151" t="e">
        <f>VLOOKUP(T79,MWTh!$BL$35:$DU$49,36,FALSE)</f>
        <v>#N/A</v>
      </c>
      <c r="AA79" s="151" t="e">
        <f>VLOOKUP(T79,MWTh!$BL$35:$DU$49,48,FALSE)</f>
        <v>#N/A</v>
      </c>
      <c r="AB79" s="151" t="str">
        <f>VLOOKUP(T79,TF!$BL$38:$DU$55,60,FALSE)</f>
        <v/>
      </c>
      <c r="AC79" s="151"/>
      <c r="AD79" s="149"/>
      <c r="AE79" s="135">
        <f>IF(LEFT($A79,1)="M",VLOOKUP(T79,MWTh!$BL$35:$DU$49,61,FALSE),VLOOKUP(T79,TF!$BL$38:$DU$55,61,FALSE))</f>
        <v>0</v>
      </c>
      <c r="AF79" s="552" t="str">
        <f>IF(RIGHT($A79,1)="1",IF(VLOOKUP(T79,'1st Shift BFp'!$S$36:$AC$52,7,FALSE)="","",VLOOKUP(T79,'1st Shift BFp'!$S$36:$AC$52,7,FALSE)),IF(VLOOKUP(T79,'2nd Shift BFp'!$S$36:$AC$52,7,FALSE)="","",VLOOKUP(T79,'2nd Shift BFp'!$S$36:$AC$52,7,FALSE)))</f>
        <v>SKIP</v>
      </c>
      <c r="AG79" s="552" t="str">
        <f>IF(RIGHT($A79,1)="1",IF(VLOOKUP(T79,'1st Shift BFp'!$S$36:$AC$52,8,FALSE)="","",VLOOKUP(T79,'1st Shift BFp'!$S$36:$AC$52,8,FALSE)),IF(VLOOKUP(T79,'2nd Shift BFp'!$S$36:$AC$52,8,FALSE)="","",VLOOKUP(T79,'2nd Shift BFp'!$S$36:$AC$52,8,FALSE)))</f>
        <v>SKIP</v>
      </c>
      <c r="AH79" s="558" t="str">
        <f>IF(RIGHT($A79,1)="1",IF(VLOOKUP(T79,'1st Shift BFp'!$A$36:$BY$52,27,FALSE)="","",VLOOKUP(T79,'1st Shift BFp'!$A$36:$BY$52,27,FALSE)),IF(VLOOKUP(T79,'2nd Shift BFp'!$A$36:$BY$52,27,FALSE)="","",VLOOKUP(T79,'2nd Shift BFp'!$A$36:$BY$52,27,FALSE)))</f>
        <v/>
      </c>
      <c r="AI79" s="559" t="str">
        <f>IF(RIGHT($A79,1)="1",IF(VLOOKUP(T79,'1st Shift BFp'!$A$36:$BY$52,29,FALSE)="","",VLOOKUP(T79,'1st Shift BFp'!$A$36:$BY$52,29,FALSE)),IF(VLOOKUP(T79,'2nd Shift BFp'!$A$36:$BY$52,29,FALSE)="","",VLOOKUP(T79,'2nd Shift BFp'!$A$36:$BY$52,29,FALSE)))</f>
        <v/>
      </c>
      <c r="AJ79" s="420" t="str">
        <f>IF(LEFT($A79,1)="M",VLOOKUP(T79,MWTh!$BL$35:$DU$49,62,FALSE),VLOOKUP(T79,TF!$BL$38:$DU$55,62,FALSE))</f>
        <v/>
      </c>
      <c r="AK79" s="418"/>
      <c r="AL79" s="375" t="str">
        <f t="shared" si="21"/>
        <v>40B</v>
      </c>
      <c r="AM79" s="378" t="str">
        <f t="shared" si="22"/>
        <v>TAMMM-00027</v>
      </c>
      <c r="AN79" s="59" t="str">
        <f t="shared" si="23"/>
        <v>GTS-120</v>
      </c>
      <c r="AO79" s="59" t="str">
        <f t="shared" si="24"/>
        <v>5% - 7%</v>
      </c>
      <c r="AP79" s="151" t="e">
        <f>VLOOKUP(AL79,MWTh!$DV$35:$GE$49,12,FALSE)</f>
        <v>#N/A</v>
      </c>
      <c r="AQ79" s="151" t="str">
        <f>VLOOKUP(AL79,TF!$DV$38:$GE$55,24,FALSE)</f>
        <v/>
      </c>
      <c r="AR79" s="151" t="e">
        <f>VLOOKUP(AL79,MWTh!$DV$35:$GE$49,36,FALSE)</f>
        <v>#N/A</v>
      </c>
      <c r="AS79" s="151" t="e">
        <f>VLOOKUP(AL79,MWTh!$DV$35:$GE$49,48,FALSE)</f>
        <v>#N/A</v>
      </c>
      <c r="AT79" s="151" t="str">
        <f>VLOOKUP(AL79,TF!$DV$38:$GE$55,60,FALSE)</f>
        <v/>
      </c>
      <c r="AU79" s="151"/>
      <c r="AV79" s="149"/>
      <c r="AW79" s="135">
        <f>IF(LEFT($A79,1)="M",VLOOKUP(AL79,MWTh!$DV$35:$GE$49,61,FALSE),VLOOKUP(AL79,TF!$DV$38:$GE$55,61,FALSE))</f>
        <v>0</v>
      </c>
      <c r="AX79" s="552" t="str">
        <f>IF(RIGHT($A79,1)="1",IF(VLOOKUP(AL79,'1st Shift BFp'!$AH$36:$AR$52,7,FALSE)="","",VLOOKUP(AL79,'1st Shift BFp'!$AH$36:$AR$52,7,FALSE)),IF(VLOOKUP(AL79,'2nd Shift BFp'!$AH$36:$AR$52,7,FALSE)="","",VLOOKUP(AL79,'2nd Shift BFp'!$AH$36:$AR$52,7,FALSE)))</f>
        <v/>
      </c>
      <c r="AY79" s="552" t="str">
        <f>IF(RIGHT($A79,1)="1",IF(VLOOKUP(AL79,'1st Shift BFp'!$AH$36:$AR$52,8,FALSE)="","",VLOOKUP(AL79,'1st Shift BFp'!$AH$36:$AR$52,8,FALSE)),IF(VLOOKUP(AL79,'2nd Shift BFp'!$AH$36:$AR$52,8,FALSE)="","",VLOOKUP(AL79,'2nd Shift BFp'!$AH$36:$AR$52,8,FALSE)))</f>
        <v/>
      </c>
      <c r="AZ79" s="558" t="str">
        <f>IF(RIGHT($A79,1)="1",IF(VLOOKUP(AL79,'1st Shift BFp'!$A$36:$BY$52,42,FALSE)="","",VLOOKUP(AL79,'1st Shift BFp'!$A$36:$BY$52,42,FALSE)),IF(VLOOKUP(AL79,'2nd Shift BFp'!$A$36:$BY$52,42,FALSE)="","",VLOOKUP(AL79,'2nd Shift BFp'!$A$36:$BY$52,42,FALSE)))</f>
        <v/>
      </c>
      <c r="BA79" s="559" t="str">
        <f>IF(RIGHT($A79,1)="1",IF(VLOOKUP(AL79,'1st Shift BFp'!$A$36:$BY$52,44,FALSE)="","",VLOOKUP(AL79,'1st Shift BFp'!$A$36:$BY$52,44,FALSE)),IF(VLOOKUP(AL79,'2nd Shift BFp'!$A$36:$BY$52,44,FALSE)="","",VLOOKUP(AL79,'2nd Shift BFp'!$A$36:$BY$52,44,FALSE)))</f>
        <v/>
      </c>
      <c r="BB79" s="420" t="str">
        <f>IF(LEFT($A79,1)="M",VLOOKUP(AL79,MWTh!$DV$35:$GE$49,62,FALSE),VLOOKUP(AL79,TF!$DV$38:$GE$55,62,FALSE))</f>
        <v/>
      </c>
      <c r="BC79" s="418"/>
      <c r="BD79" s="460" t="str">
        <f t="shared" si="25"/>
        <v>40B</v>
      </c>
      <c r="BE79" s="417" t="str">
        <f t="shared" si="26"/>
        <v>TAMMM-00027</v>
      </c>
      <c r="BF79" s="59" t="str">
        <f t="shared" si="27"/>
        <v>GTS-120</v>
      </c>
      <c r="BG79" s="59" t="str">
        <f t="shared" si="28"/>
        <v>5% - 7%</v>
      </c>
      <c r="BH79" s="151" t="e">
        <f>VLOOKUP(BD79,MWTh!$GF$35:$IO$49,12,FALSE)</f>
        <v>#N/A</v>
      </c>
      <c r="BI79" s="151" t="str">
        <f>VLOOKUP(BD79,TF!$GF$38:$IO$55,24,FALSE)</f>
        <v/>
      </c>
      <c r="BJ79" s="151" t="e">
        <f>VLOOKUP(BD79,MWTh!$GF$35:$IO$49,36,FALSE)</f>
        <v>#N/A</v>
      </c>
      <c r="BK79" s="151" t="e">
        <f>VLOOKUP(BD79,MWTh!$GF$35:$IO$49,48,FALSE)</f>
        <v>#N/A</v>
      </c>
      <c r="BL79" s="151" t="str">
        <f>VLOOKUP(BD79,TF!$GF$38:$IO$55,60,FALSE)</f>
        <v/>
      </c>
      <c r="BM79" s="151"/>
      <c r="BN79" s="149"/>
      <c r="BO79" s="135">
        <f>IF(LEFT($A79,1)="M",VLOOKUP(BD79,MWTh!$GF$35:$IO$49,61,FALSE),VLOOKUP(BD79,TF!$GF$38:$IO$55,61,FALSE))</f>
        <v>0</v>
      </c>
      <c r="BP79" s="552" t="str">
        <f>IF(RIGHT($A79,1)="1",IF(VLOOKUP(BD79,'1st Shift BFp'!$AW$36:$BG$52,7,FALSE)="","",VLOOKUP(BD79,'1st Shift BFp'!$AW$36:$BG$52,7,FALSE)),IF(VLOOKUP(BD79,'2nd Shift BFp'!$AW$36:$BG$52,7,FALSE)="","",VLOOKUP(BD79,'2nd Shift BFp'!$AW$36:$BG$52,7,FALSE)))</f>
        <v>SKIP</v>
      </c>
      <c r="BQ79" s="552" t="str">
        <f>IF(RIGHT($A79,1)="1",IF(VLOOKUP(BD79,'1st Shift BFp'!$AW$36:$BG$52,8,FALSE)="","",VLOOKUP(BD79,'1st Shift BFp'!$AW$36:$BG$52,8,FALSE)),IF(VLOOKUP(BD79,'2nd Shift BFp'!$AW$36:$BG$52,8,FALSE)="","",VLOOKUP(BD79,'2nd Shift BFp'!$AW$36:$BG$52,8,FALSE)))</f>
        <v>SKIP</v>
      </c>
      <c r="BR79" s="558" t="str">
        <f>IF(RIGHT($A79,1)="1",IF(VLOOKUP(BD79,'1st Shift BFp'!$A$36:$BY$52,57,FALSE)="","",VLOOKUP(BD79,'1st Shift BFp'!$A$36:$BY$52,57,FALSE)),IF(VLOOKUP(BD79,'2nd Shift BFp'!$A$36:$BY$52,57,FALSE)="","",VLOOKUP(BD79,'2nd Shift BFp'!$A$36:$BY$52,57,FALSE)))</f>
        <v/>
      </c>
      <c r="BS79" s="559" t="str">
        <f>IF(RIGHT($A79,1)="1",IF(VLOOKUP(BD79,'1st Shift BFp'!$A$36:$BY$52,59,FALSE)="","",VLOOKUP(BD79,'1st Shift BFp'!$A$36:$BY$52,59,FALSE)),IF(VLOOKUP(BD79,'2nd Shift BFp'!$A$36:$BY$52,59,FALSE)="","",VLOOKUP(BD79,'2nd Shift BFp'!$A$36:$BY$52,59,FALSE)))</f>
        <v/>
      </c>
      <c r="BT79" s="60" t="str">
        <f>IF(LEFT($A79,1)="M",VLOOKUP(BD79,MWTh!$GF$35:$IO$49,62,FALSE),VLOOKUP(BD79,TF!$GF$38:$IO$55,62,FALSE))</f>
        <v/>
      </c>
      <c r="BU79" s="61"/>
      <c r="BV79" s="460" t="str">
        <f t="shared" si="29"/>
        <v>40B</v>
      </c>
      <c r="BW79" s="417" t="str">
        <f t="shared" si="30"/>
        <v>TAMMM-00027</v>
      </c>
      <c r="BX79" s="59" t="str">
        <f t="shared" si="31"/>
        <v>GTS-120</v>
      </c>
      <c r="BY79" s="59" t="str">
        <f t="shared" si="32"/>
        <v>5% - 7%</v>
      </c>
      <c r="BZ79" s="151" t="e">
        <f>VLOOKUP(BV79,MWTh!$IP$35:$KY$49,12,FALSE)</f>
        <v>#N/A</v>
      </c>
      <c r="CA79" s="151" t="str">
        <f>VLOOKUP(BV79,TF!$IP$38:$KY$55,24,FALSE)</f>
        <v/>
      </c>
      <c r="CB79" s="151" t="e">
        <f>VLOOKUP(BV79,MWTh!$IP$35:$KY$49,36,FALSE)</f>
        <v>#N/A</v>
      </c>
      <c r="CC79" s="151" t="e">
        <f>VLOOKUP(BV79,MWTh!$IP$35:$KY$49,48,FALSE)</f>
        <v>#N/A</v>
      </c>
      <c r="CD79" s="151" t="str">
        <f>VLOOKUP(BV79,TF!$IP$38:$KY$55,60,FALSE)</f>
        <v/>
      </c>
      <c r="CE79" s="151"/>
      <c r="CF79" s="149"/>
      <c r="CG79" s="135">
        <f>IF(LEFT($A79,1)="M",VLOOKUP(BV79,MWTh!$IP$35:$KY$49,61,FALSE),VLOOKUP(BV79,TF!$IP$38:$KY$55,61,FALSE))</f>
        <v>0</v>
      </c>
      <c r="CH79" s="552" t="str">
        <f>IF(RIGHT($A79,1)="1",IF(VLOOKUP(BV79,'1st Shift BFp'!$BL$36:$BV$52,7,FALSE)="","",VLOOKUP(BV79,'1st Shift BFp'!$BL$36:$BV$52,7,FALSE)),IF(VLOOKUP(BV79,'2nd Shift BFp'!$BL$36:$BV$52,7,FALSE)="","",VLOOKUP(BV79,'2nd Shift BFp'!$BL$36:$BV$52,7,FALSE)))</f>
        <v/>
      </c>
      <c r="CI79" s="552" t="str">
        <f>IF(RIGHT($A79,1)="1",IF(VLOOKUP(BV79,'1st Shift BFp'!$BL$36:$BV$52,8,FALSE)="","",VLOOKUP(BV79,'1st Shift BFp'!$BL$36:$BV$52,8,FALSE)),IF(VLOOKUP(BV79,'2nd Shift BFp'!$BL$36:$BV$52,8,FALSE)="","",VLOOKUP(BV79,'2nd Shift BFp'!$BL$36:$BV$52,8,FALSE)))</f>
        <v/>
      </c>
      <c r="CJ79" s="558" t="str">
        <f>IF(RIGHT($A79,1)="1",IF(VLOOKUP(BV79,'1st Shift BFp'!$A$36:$BY$52,72,FALSE)="","",VLOOKUP(BV79,'1st Shift BFp'!$A$36:$BY$52,72,FALSE)),IF(VLOOKUP(BV79,'2nd Shift BFp'!$A$36:$BY$52,72,FALSE)="","",VLOOKUP(BV79,'2nd Shift BFp'!$A$36:$BY$52,72,FALSE)))</f>
        <v/>
      </c>
      <c r="CK79" s="559" t="str">
        <f>IF(RIGHT($A79,1)="1",IF(VLOOKUP(BV79,'1st Shift BFp'!$A$36:$BY$52,74,FALSE)="","",VLOOKUP(BV79,'1st Shift BFp'!$A$36:$BY$52,74,FALSE)),IF(VLOOKUP(BV79,'2nd Shift BFp'!$A$36:$BY$52,74,FALSE)="","",VLOOKUP(BV79,'2nd Shift BFp'!$A$36:$BY$52,74,FALSE)))</f>
        <v/>
      </c>
      <c r="CL79" s="420"/>
      <c r="CM79" s="418"/>
      <c r="CO79" s="135"/>
      <c r="CR79" s="375" t="s">
        <v>546</v>
      </c>
      <c r="CS79" s="60" t="e">
        <f>MWTh!#REF!</f>
        <v>#REF!</v>
      </c>
      <c r="CU79" t="e">
        <f t="shared" si="36"/>
        <v>#REF!</v>
      </c>
      <c r="CW79" t="e">
        <f t="shared" si="37"/>
        <v>#REF!</v>
      </c>
    </row>
    <row r="80" spans="1:101">
      <c r="A80" s="1174" t="str">
        <f>VLOOKUP($B80,'OP Info'!$C$67:$Q$101,15,FALSE)</f>
        <v>TF-1</v>
      </c>
      <c r="B80" s="427" t="s">
        <v>192</v>
      </c>
      <c r="C80" s="1174" t="str">
        <f>VLOOKUP($B80,'OP Info'!$C$67:$Q$101,2,FALSE)</f>
        <v>TAMMM-000032</v>
      </c>
      <c r="D80" s="1174" t="str">
        <f>VLOOKUP($B80,'OP Info'!$C$67:$Q$101,4,FALSE)</f>
        <v>GTS-120</v>
      </c>
      <c r="E80" s="1174" t="str">
        <f>CONCATENATE(VLOOKUP($B80,'OP Info'!$C$67:$Q$101,5,FALSE),"% - ",VLOOKUP($B80,'OP Info'!$C$67:$Q$101,6,FALSE),"%")</f>
        <v>5% - 7%</v>
      </c>
      <c r="F80" s="151" t="e">
        <f>VLOOKUP(B80,MWTh!$B$35:$BK$49,12,FALSE)</f>
        <v>#N/A</v>
      </c>
      <c r="G80" s="151" t="str">
        <f>VLOOKUP(B80,TF!$B$38:$BK$55,24,FALSE)</f>
        <v/>
      </c>
      <c r="H80" s="151" t="e">
        <f>VLOOKUP(B80,MWTh!$B$35:$BK$49,36,FALSE)</f>
        <v>#N/A</v>
      </c>
      <c r="I80" s="151" t="e">
        <f>VLOOKUP(B80,MWTh!$B$35:$BK$49,48,FALSE)</f>
        <v>#N/A</v>
      </c>
      <c r="J80" s="151" t="str">
        <f>VLOOKUP(B80,TF!$B$38:$BK$55,60,FALSE)</f>
        <v/>
      </c>
      <c r="K80" s="151"/>
      <c r="L80" s="149"/>
      <c r="M80" s="135">
        <f>IF(LEFT($A80,1)="M",VLOOKUP(B80,MWTh!$B$35:$BK$49,61,FALSE),VLOOKUP(B80,TF!$B$38:$BK$55,61,FALSE))</f>
        <v>0</v>
      </c>
      <c r="N80" s="552" t="str">
        <f>IF(RIGHT($A80,1)="1",IF(VLOOKUP(B80,'1st Shift BFp'!$D$36:$N$52,7,FALSE)="","",VLOOKUP(B80,'1st Shift BFp'!$D$36:$N$52,7,FALSE)),IF(VLOOKUP(B80,'2nd Shift BFp'!$D$36:$N$52,7,FALSE)="","",VLOOKUP(B80,'2nd Shift BFp'!$D$36:$N$52,7,FALSE)))</f>
        <v/>
      </c>
      <c r="O80" s="552" t="str">
        <f>IF(RIGHT($A80,1)="1",IF(VLOOKUP(B80,'1st Shift BFp'!$D$36:$N$52,8,FALSE)="","",VLOOKUP(B80,'1st Shift BFp'!$D$36:$N$52,8,FALSE)),IF(VLOOKUP(B80,'2nd Shift BFp'!$D$36:$N$52,8,FALSE)="","",VLOOKUP(B80,'2nd Shift BFp'!$D$36:$N$52,8,FALSE)))</f>
        <v/>
      </c>
      <c r="P80" s="558" t="str">
        <f>IF(RIGHT($A80,1)="1",IF(VLOOKUP(B80,'1st Shift BFp'!$A$36:$BY$52,12,FALSE)="","",VLOOKUP(B80,'1st Shift BFp'!$A$36:$BY$52,12,FALSE)),IF(VLOOKUP(B80,'2nd Shift BFp'!$A$36:$BY$52,12,FALSE)="","",VLOOKUP(B80,'2nd Shift BFp'!$A$36:$BY$52,12,FALSE)))</f>
        <v/>
      </c>
      <c r="Q80" s="559" t="str">
        <f>IF(RIGHT($A80,1)="1",IF(VLOOKUP(B80,'1st Shift BFp'!$A$36:$BY$52,14,FALSE)="","",VLOOKUP(B80,'1st Shift BFp'!$A$36:$BY$52,14,FALSE)),IF(VLOOKUP(B80,'2nd Shift BFp'!$A$36:$BY$52,14,FALSE)="","",VLOOKUP(B80,'2nd Shift BFp'!$A$36:$BY$52,14,FALSE)))</f>
        <v/>
      </c>
      <c r="R80" s="420" t="str">
        <f>IF(LEFT($A80,1)="M",VLOOKUP(B80,MWTh!$B$35:$BK$49,62,FALSE),VLOOKUP(B80,TF!$B$38:$BK$55,62,FALSE))</f>
        <v/>
      </c>
      <c r="S80" s="443"/>
      <c r="T80" s="412" t="str">
        <f t="shared" si="17"/>
        <v>50B</v>
      </c>
      <c r="U80" s="59" t="str">
        <f t="shared" si="18"/>
        <v>TAMMM-000032</v>
      </c>
      <c r="V80" s="59" t="str">
        <f t="shared" si="19"/>
        <v>GTS-120</v>
      </c>
      <c r="W80" s="59" t="str">
        <f t="shared" si="20"/>
        <v>5% - 7%</v>
      </c>
      <c r="X80" s="151" t="e">
        <f>VLOOKUP(T80,MWTh!$BL$35:$DU$49,12,FALSE)</f>
        <v>#N/A</v>
      </c>
      <c r="Y80" s="151" t="str">
        <f>VLOOKUP(T80,TF!$BL$38:$DU$55,24,FALSE)</f>
        <v/>
      </c>
      <c r="Z80" s="151" t="e">
        <f>VLOOKUP(T80,MWTh!$BL$35:$DU$49,36,FALSE)</f>
        <v>#N/A</v>
      </c>
      <c r="AA80" s="151" t="e">
        <f>VLOOKUP(T80,MWTh!$BL$35:$DU$49,48,FALSE)</f>
        <v>#N/A</v>
      </c>
      <c r="AB80" s="151" t="str">
        <f>VLOOKUP(T80,TF!$BL$38:$DU$55,60,FALSE)</f>
        <v/>
      </c>
      <c r="AC80" s="151"/>
      <c r="AD80" s="149"/>
      <c r="AE80" s="135">
        <f>IF(LEFT($A80,1)="M",VLOOKUP(T80,MWTh!$BL$35:$DU$49,61,FALSE),VLOOKUP(T80,TF!$BL$38:$DU$55,61,FALSE))</f>
        <v>0</v>
      </c>
      <c r="AF80" s="552" t="str">
        <f>IF(RIGHT($A80,1)="1",IF(VLOOKUP(T80,'1st Shift BFp'!$S$36:$AC$52,7,FALSE)="","",VLOOKUP(T80,'1st Shift BFp'!$S$36:$AC$52,7,FALSE)),IF(VLOOKUP(T80,'2nd Shift BFp'!$S$36:$AC$52,7,FALSE)="","",VLOOKUP(T80,'2nd Shift BFp'!$S$36:$AC$52,7,FALSE)))</f>
        <v>SKIP</v>
      </c>
      <c r="AG80" s="552" t="str">
        <f>IF(RIGHT($A80,1)="1",IF(VLOOKUP(T80,'1st Shift BFp'!$S$36:$AC$52,8,FALSE)="","",VLOOKUP(T80,'1st Shift BFp'!$S$36:$AC$52,8,FALSE)),IF(VLOOKUP(T80,'2nd Shift BFp'!$S$36:$AC$52,8,FALSE)="","",VLOOKUP(T80,'2nd Shift BFp'!$S$36:$AC$52,8,FALSE)))</f>
        <v>SKIP</v>
      </c>
      <c r="AH80" s="558" t="str">
        <f>IF(RIGHT($A80,1)="1",IF(VLOOKUP(T80,'1st Shift BFp'!$A$36:$BY$52,27,FALSE)="","",VLOOKUP(T80,'1st Shift BFp'!$A$36:$BY$52,27,FALSE)),IF(VLOOKUP(T80,'2nd Shift BFp'!$A$36:$BY$52,27,FALSE)="","",VLOOKUP(T80,'2nd Shift BFp'!$A$36:$BY$52,27,FALSE)))</f>
        <v/>
      </c>
      <c r="AI80" s="559" t="str">
        <f>IF(RIGHT($A80,1)="1",IF(VLOOKUP(T80,'1st Shift BFp'!$A$36:$BY$52,29,FALSE)="","",VLOOKUP(T80,'1st Shift BFp'!$A$36:$BY$52,29,FALSE)),IF(VLOOKUP(T80,'2nd Shift BFp'!$A$36:$BY$52,29,FALSE)="","",VLOOKUP(T80,'2nd Shift BFp'!$A$36:$BY$52,29,FALSE)))</f>
        <v/>
      </c>
      <c r="AJ80" s="420" t="str">
        <f>IF(LEFT($A80,1)="M",VLOOKUP(T80,MWTh!$BL$35:$DU$49,62,FALSE),VLOOKUP(T80,TF!$BL$38:$DU$55,62,FALSE))</f>
        <v/>
      </c>
      <c r="AK80" s="418"/>
      <c r="AL80" s="375" t="str">
        <f t="shared" si="21"/>
        <v>50B</v>
      </c>
      <c r="AM80" s="378" t="str">
        <f t="shared" si="22"/>
        <v>TAMMM-000032</v>
      </c>
      <c r="AN80" s="59" t="str">
        <f t="shared" si="23"/>
        <v>GTS-120</v>
      </c>
      <c r="AO80" s="59" t="str">
        <f t="shared" si="24"/>
        <v>5% - 7%</v>
      </c>
      <c r="AP80" s="151" t="e">
        <f>VLOOKUP(AL80,MWTh!$DV$35:$GE$49,12,FALSE)</f>
        <v>#N/A</v>
      </c>
      <c r="AQ80" s="151" t="str">
        <f>VLOOKUP(AL80,TF!$DV$38:$GE$55,24,FALSE)</f>
        <v/>
      </c>
      <c r="AR80" s="151" t="e">
        <f>VLOOKUP(AL80,MWTh!$DV$35:$GE$49,36,FALSE)</f>
        <v>#N/A</v>
      </c>
      <c r="AS80" s="151" t="e">
        <f>VLOOKUP(AL80,MWTh!$DV$35:$GE$49,48,FALSE)</f>
        <v>#N/A</v>
      </c>
      <c r="AT80" s="151" t="str">
        <f>VLOOKUP(AL80,TF!$DV$38:$GE$55,60,FALSE)</f>
        <v/>
      </c>
      <c r="AU80" s="151"/>
      <c r="AV80" s="149"/>
      <c r="AW80" s="135">
        <f>IF(LEFT($A80,1)="M",VLOOKUP(AL80,MWTh!$DV$35:$GE$49,61,FALSE),VLOOKUP(AL80,TF!$DV$38:$GE$55,61,FALSE))</f>
        <v>0</v>
      </c>
      <c r="AX80" s="552" t="str">
        <f>IF(RIGHT($A80,1)="1",IF(VLOOKUP(AL80,'1st Shift BFp'!$AH$36:$AR$52,7,FALSE)="","",VLOOKUP(AL80,'1st Shift BFp'!$AH$36:$AR$52,7,FALSE)),IF(VLOOKUP(AL80,'2nd Shift BFp'!$AH$36:$AR$52,7,FALSE)="","",VLOOKUP(AL80,'2nd Shift BFp'!$AH$36:$AR$52,7,FALSE)))</f>
        <v/>
      </c>
      <c r="AY80" s="552" t="str">
        <f>IF(RIGHT($A80,1)="1",IF(VLOOKUP(AL80,'1st Shift BFp'!$AH$36:$AR$52,8,FALSE)="","",VLOOKUP(AL80,'1st Shift BFp'!$AH$36:$AR$52,8,FALSE)),IF(VLOOKUP(AL80,'2nd Shift BFp'!$AH$36:$AR$52,8,FALSE)="","",VLOOKUP(AL80,'2nd Shift BFp'!$AH$36:$AR$52,8,FALSE)))</f>
        <v/>
      </c>
      <c r="AZ80" s="558" t="str">
        <f>IF(RIGHT($A80,1)="1",IF(VLOOKUP(AL80,'1st Shift BFp'!$A$36:$BY$52,42,FALSE)="","",VLOOKUP(AL80,'1st Shift BFp'!$A$36:$BY$52,42,FALSE)),IF(VLOOKUP(AL80,'2nd Shift BFp'!$A$36:$BY$52,42,FALSE)="","",VLOOKUP(AL80,'2nd Shift BFp'!$A$36:$BY$52,42,FALSE)))</f>
        <v/>
      </c>
      <c r="BA80" s="559" t="str">
        <f>IF(RIGHT($A80,1)="1",IF(VLOOKUP(AL80,'1st Shift BFp'!$A$36:$BY$52,44,FALSE)="","",VLOOKUP(AL80,'1st Shift BFp'!$A$36:$BY$52,44,FALSE)),IF(VLOOKUP(AL80,'2nd Shift BFp'!$A$36:$BY$52,44,FALSE)="","",VLOOKUP(AL80,'2nd Shift BFp'!$A$36:$BY$52,44,FALSE)))</f>
        <v/>
      </c>
      <c r="BB80" s="420" t="str">
        <f>IF(LEFT($A80,1)="M",VLOOKUP(AL80,MWTh!$DV$35:$GE$49,62,FALSE),VLOOKUP(AL80,TF!$DV$38:$GE$55,62,FALSE))</f>
        <v/>
      </c>
      <c r="BC80" s="418"/>
      <c r="BD80" s="460" t="str">
        <f t="shared" si="25"/>
        <v>50B</v>
      </c>
      <c r="BE80" s="417" t="str">
        <f t="shared" si="26"/>
        <v>TAMMM-000032</v>
      </c>
      <c r="BF80" s="59" t="str">
        <f t="shared" si="27"/>
        <v>GTS-120</v>
      </c>
      <c r="BG80" s="59" t="str">
        <f t="shared" si="28"/>
        <v>5% - 7%</v>
      </c>
      <c r="BH80" s="151" t="e">
        <f>VLOOKUP(BD80,MWTh!$GF$35:$IO$49,12,FALSE)</f>
        <v>#N/A</v>
      </c>
      <c r="BI80" s="151" t="str">
        <f>VLOOKUP(BD80,TF!$GF$38:$IO$55,24,FALSE)</f>
        <v/>
      </c>
      <c r="BJ80" s="151" t="e">
        <f>VLOOKUP(BD80,MWTh!$GF$35:$IO$49,36,FALSE)</f>
        <v>#N/A</v>
      </c>
      <c r="BK80" s="151" t="e">
        <f>VLOOKUP(BD80,MWTh!$GF$35:$IO$49,48,FALSE)</f>
        <v>#N/A</v>
      </c>
      <c r="BL80" s="151" t="str">
        <f>VLOOKUP(BD80,TF!$GF$38:$IO$55,60,FALSE)</f>
        <v/>
      </c>
      <c r="BM80" s="151"/>
      <c r="BN80" s="149"/>
      <c r="BO80" s="135">
        <f>IF(LEFT($A80,1)="M",VLOOKUP(BD80,MWTh!$GF$35:$IO$49,61,FALSE),VLOOKUP(BD80,TF!$GF$38:$IO$55,61,FALSE))</f>
        <v>0</v>
      </c>
      <c r="BP80" s="552" t="str">
        <f>IF(RIGHT($A80,1)="1",IF(VLOOKUP(BD80,'1st Shift BFp'!$AW$36:$BG$52,7,FALSE)="","",VLOOKUP(BD80,'1st Shift BFp'!$AW$36:$BG$52,7,FALSE)),IF(VLOOKUP(BD80,'2nd Shift BFp'!$AW$36:$BG$52,7,FALSE)="","",VLOOKUP(BD80,'2nd Shift BFp'!$AW$36:$BG$52,7,FALSE)))</f>
        <v>SKIP</v>
      </c>
      <c r="BQ80" s="552" t="str">
        <f>IF(RIGHT($A80,1)="1",IF(VLOOKUP(BD80,'1st Shift BFp'!$AW$36:$BG$52,8,FALSE)="","",VLOOKUP(BD80,'1st Shift BFp'!$AW$36:$BG$52,8,FALSE)),IF(VLOOKUP(BD80,'2nd Shift BFp'!$AW$36:$BG$52,8,FALSE)="","",VLOOKUP(BD80,'2nd Shift BFp'!$AW$36:$BG$52,8,FALSE)))</f>
        <v>SKIP</v>
      </c>
      <c r="BR80" s="558" t="str">
        <f>IF(RIGHT($A80,1)="1",IF(VLOOKUP(BD80,'1st Shift BFp'!$A$36:$BY$52,57,FALSE)="","",VLOOKUP(BD80,'1st Shift BFp'!$A$36:$BY$52,57,FALSE)),IF(VLOOKUP(BD80,'2nd Shift BFp'!$A$36:$BY$52,57,FALSE)="","",VLOOKUP(BD80,'2nd Shift BFp'!$A$36:$BY$52,57,FALSE)))</f>
        <v/>
      </c>
      <c r="BS80" s="559" t="str">
        <f>IF(RIGHT($A80,1)="1",IF(VLOOKUP(BD80,'1st Shift BFp'!$A$36:$BY$52,59,FALSE)="","",VLOOKUP(BD80,'1st Shift BFp'!$A$36:$BY$52,59,FALSE)),IF(VLOOKUP(BD80,'2nd Shift BFp'!$A$36:$BY$52,59,FALSE)="","",VLOOKUP(BD80,'2nd Shift BFp'!$A$36:$BY$52,59,FALSE)))</f>
        <v/>
      </c>
      <c r="BT80" s="60" t="str">
        <f>IF(LEFT($A80,1)="M",VLOOKUP(BD80,MWTh!$GF$35:$IO$49,62,FALSE),VLOOKUP(BD80,TF!$GF$38:$IO$55,62,FALSE))</f>
        <v/>
      </c>
      <c r="BU80" s="61"/>
      <c r="BV80" s="460" t="str">
        <f t="shared" si="29"/>
        <v>50B</v>
      </c>
      <c r="BW80" s="417" t="str">
        <f t="shared" si="30"/>
        <v>TAMMM-000032</v>
      </c>
      <c r="BX80" s="59" t="str">
        <f t="shared" si="31"/>
        <v>GTS-120</v>
      </c>
      <c r="BY80" s="59" t="str">
        <f t="shared" si="32"/>
        <v>5% - 7%</v>
      </c>
      <c r="BZ80" s="151" t="e">
        <f>VLOOKUP(BV80,MWTh!$IP$35:$KY$49,12,FALSE)</f>
        <v>#N/A</v>
      </c>
      <c r="CA80" s="151" t="str">
        <f>VLOOKUP(BV80,TF!$IP$38:$KY$55,24,FALSE)</f>
        <v/>
      </c>
      <c r="CB80" s="151" t="e">
        <f>VLOOKUP(BV80,MWTh!$IP$35:$KY$49,36,FALSE)</f>
        <v>#N/A</v>
      </c>
      <c r="CC80" s="151" t="e">
        <f>VLOOKUP(BV80,MWTh!$IP$35:$KY$49,48,FALSE)</f>
        <v>#N/A</v>
      </c>
      <c r="CD80" s="151" t="str">
        <f>VLOOKUP(BV80,TF!$IP$38:$KY$55,60,FALSE)</f>
        <v/>
      </c>
      <c r="CE80" s="151"/>
      <c r="CF80" s="149"/>
      <c r="CG80" s="135">
        <f>IF(LEFT($A80,1)="M",VLOOKUP(BV80,MWTh!$IP$35:$KY$49,61,FALSE),VLOOKUP(BV80,TF!$IP$38:$KY$55,61,FALSE))</f>
        <v>0</v>
      </c>
      <c r="CH80" s="552" t="str">
        <f>IF(RIGHT($A80,1)="1",IF(VLOOKUP(BV80,'1st Shift BFp'!$BL$36:$BV$52,7,FALSE)="","",VLOOKUP(BV80,'1st Shift BFp'!$BL$36:$BV$52,7,FALSE)),IF(VLOOKUP(BV80,'2nd Shift BFp'!$BL$36:$BV$52,7,FALSE)="","",VLOOKUP(BV80,'2nd Shift BFp'!$BL$36:$BV$52,7,FALSE)))</f>
        <v/>
      </c>
      <c r="CI80" s="552" t="str">
        <f>IF(RIGHT($A80,1)="1",IF(VLOOKUP(BV80,'1st Shift BFp'!$BL$36:$BV$52,8,FALSE)="","",VLOOKUP(BV80,'1st Shift BFp'!$BL$36:$BV$52,8,FALSE)),IF(VLOOKUP(BV80,'2nd Shift BFp'!$BL$36:$BV$52,8,FALSE)="","",VLOOKUP(BV80,'2nd Shift BFp'!$BL$36:$BV$52,8,FALSE)))</f>
        <v/>
      </c>
      <c r="CJ80" s="558" t="str">
        <f>IF(RIGHT($A80,1)="1",IF(VLOOKUP(BV80,'1st Shift BFp'!$A$36:$BY$52,72,FALSE)="","",VLOOKUP(BV80,'1st Shift BFp'!$A$36:$BY$52,72,FALSE)),IF(VLOOKUP(BV80,'2nd Shift BFp'!$A$36:$BY$52,72,FALSE)="","",VLOOKUP(BV80,'2nd Shift BFp'!$A$36:$BY$52,72,FALSE)))</f>
        <v/>
      </c>
      <c r="CK80" s="559" t="str">
        <f>IF(RIGHT($A80,1)="1",IF(VLOOKUP(BV80,'1st Shift BFp'!$A$36:$BY$52,74,FALSE)="","",VLOOKUP(BV80,'1st Shift BFp'!$A$36:$BY$52,74,FALSE)),IF(VLOOKUP(BV80,'2nd Shift BFp'!$A$36:$BY$52,74,FALSE)="","",VLOOKUP(BV80,'2nd Shift BFp'!$A$36:$BY$52,74,FALSE)))</f>
        <v/>
      </c>
      <c r="CL80" s="420" t="str">
        <f>IF(LEFT($A80,1)="M",VLOOKUP(BV80,MWTh!$IP$35:$KY$49,62,FALSE),VLOOKUP(BV80,TF!$IP$38:$KY$55,62,FALSE))</f>
        <v/>
      </c>
      <c r="CM80" s="418"/>
      <c r="CO80" s="135">
        <f t="shared" si="35"/>
        <v>0</v>
      </c>
      <c r="CR80" s="376" t="s">
        <v>547</v>
      </c>
      <c r="CS80" s="60" t="str">
        <f>MWTh!$BK39</f>
        <v/>
      </c>
      <c r="CU80" t="str">
        <f t="shared" si="33"/>
        <v/>
      </c>
      <c r="CW80" t="str">
        <f t="shared" si="34"/>
        <v>NOGO</v>
      </c>
    </row>
    <row r="81" spans="1:101">
      <c r="A81" s="1174" t="str">
        <f>VLOOKUP($B81,'OP Info'!$C$67:$Q$101,15,FALSE)</f>
        <v>MWTH-1</v>
      </c>
      <c r="B81" s="427" t="s">
        <v>184</v>
      </c>
      <c r="C81" s="1174" t="str">
        <f>VLOOKUP($B81,'OP Info'!$C$67:$Q$101,2,FALSE)</f>
        <v>TAMTV-00002</v>
      </c>
      <c r="D81" s="1174" t="str">
        <f>VLOOKUP($B81,'OP Info'!$C$67:$Q$101,4,FALSE)</f>
        <v>GTS-120</v>
      </c>
      <c r="E81" s="1174" t="str">
        <f>CONCATENATE(VLOOKUP($B81,'OP Info'!$C$67:$Q$101,5,FALSE),"% - ",VLOOKUP($B81,'OP Info'!$C$67:$Q$101,6,FALSE),"%")</f>
        <v>5% - 7%</v>
      </c>
      <c r="F81" s="151" t="str">
        <f>VLOOKUP(B81,MWTh!$B$35:$BK$49,12,FALSE)</f>
        <v/>
      </c>
      <c r="G81" s="151" t="e">
        <f>VLOOKUP(B81,TF!$B$38:$BK$55,24,FALSE)</f>
        <v>#N/A</v>
      </c>
      <c r="H81" s="151" t="str">
        <f>VLOOKUP(B81,MWTh!$B$35:$BK$49,36,FALSE)</f>
        <v/>
      </c>
      <c r="I81" s="151" t="str">
        <f>VLOOKUP(B81,MWTh!$B$35:$BK$49,48,FALSE)</f>
        <v/>
      </c>
      <c r="J81" s="151" t="e">
        <f>VLOOKUP(B81,TF!$B$38:$BK$55,60,FALSE)</f>
        <v>#N/A</v>
      </c>
      <c r="K81" s="151"/>
      <c r="L81" s="149"/>
      <c r="M81" s="135">
        <f>IF(LEFT($A81,1)="M",VLOOKUP(B81,MWTh!$B$35:$BK$49,61,FALSE),VLOOKUP(B81,TF!$B$38:$BK$55,61,FALSE))</f>
        <v>0</v>
      </c>
      <c r="N81" s="552" t="str">
        <f>IF(RIGHT($A81,1)="1",IF(VLOOKUP(B81,'1st Shift BFp'!$D$36:$N$52,7,FALSE)="","",VLOOKUP(B81,'1st Shift BFp'!$D$36:$N$52,7,FALSE)),IF(VLOOKUP(B81,'2nd Shift BFp'!$D$36:$N$52,7,FALSE)="","",VLOOKUP(B81,'2nd Shift BFp'!$D$36:$N$52,7,FALSE)))</f>
        <v>SKIP</v>
      </c>
      <c r="O81" s="552" t="str">
        <f>IF(RIGHT($A81,1)="1",IF(VLOOKUP(B81,'1st Shift BFp'!$D$36:$N$52,8,FALSE)="","",VLOOKUP(B81,'1st Shift BFp'!$D$36:$N$52,8,FALSE)),IF(VLOOKUP(B81,'2nd Shift BFp'!$D$36:$N$52,8,FALSE)="","",VLOOKUP(B81,'2nd Shift BFp'!$D$36:$N$52,8,FALSE)))</f>
        <v>SKIP</v>
      </c>
      <c r="P81" s="558" t="str">
        <f>IF(RIGHT($A81,1)="1",IF(VLOOKUP(B81,'1st Shift BFp'!$A$36:$BY$52,12,FALSE)="","",VLOOKUP(B81,'1st Shift BFp'!$A$36:$BY$52,12,FALSE)),IF(VLOOKUP(B81,'2nd Shift BFp'!$A$36:$BY$52,12,FALSE)="","",VLOOKUP(B81,'2nd Shift BFp'!$A$36:$BY$52,12,FALSE)))</f>
        <v/>
      </c>
      <c r="Q81" s="559" t="str">
        <f>IF(RIGHT($A81,1)="1",IF(VLOOKUP(B81,'1st Shift BFp'!$A$36:$BY$52,14,FALSE)="","",VLOOKUP(B81,'1st Shift BFp'!$A$36:$BY$52,14,FALSE)),IF(VLOOKUP(B81,'2nd Shift BFp'!$A$36:$BY$52,14,FALSE)="","",VLOOKUP(B81,'2nd Shift BFp'!$A$36:$BY$52,14,FALSE)))</f>
        <v/>
      </c>
      <c r="R81" s="420" t="str">
        <f>IF(LEFT($A81,1)="M",VLOOKUP(B81,MWTh!$B$35:$BK$49,62,FALSE),VLOOKUP(B81,TF!$B$38:$BK$55,62,FALSE))</f>
        <v/>
      </c>
      <c r="S81" s="443"/>
      <c r="T81" s="412" t="str">
        <f t="shared" si="17"/>
        <v>10C</v>
      </c>
      <c r="U81" s="59" t="str">
        <f t="shared" si="18"/>
        <v>TAMTV-00002</v>
      </c>
      <c r="V81" s="59" t="str">
        <f t="shared" si="19"/>
        <v>GTS-120</v>
      </c>
      <c r="W81" s="59" t="str">
        <f t="shared" si="20"/>
        <v>5% - 7%</v>
      </c>
      <c r="X81" s="151" t="str">
        <f>VLOOKUP(T81,MWTh!$BL$35:$DU$49,12,FALSE)</f>
        <v/>
      </c>
      <c r="Y81" s="151" t="e">
        <f>VLOOKUP(T81,TF!$BL$38:$DU$55,24,FALSE)</f>
        <v>#N/A</v>
      </c>
      <c r="Z81" s="151" t="str">
        <f>VLOOKUP(T81,MWTh!$BL$35:$DU$49,36,FALSE)</f>
        <v/>
      </c>
      <c r="AA81" s="151" t="str">
        <f>VLOOKUP(T81,MWTh!$BL$35:$DU$49,48,FALSE)</f>
        <v/>
      </c>
      <c r="AB81" s="151" t="e">
        <f>VLOOKUP(T81,TF!$BL$38:$DU$55,60,FALSE)</f>
        <v>#N/A</v>
      </c>
      <c r="AC81" s="151"/>
      <c r="AD81" s="149"/>
      <c r="AE81" s="135">
        <f>IF(LEFT($A81,1)="M",VLOOKUP(T81,MWTh!$BL$35:$DU$49,61,FALSE),VLOOKUP(T81,TF!$BL$38:$DU$55,61,FALSE))</f>
        <v>0</v>
      </c>
      <c r="AF81" s="552" t="str">
        <f>IF(RIGHT($A81,1)="1",IF(VLOOKUP(T81,'1st Shift BFp'!$S$36:$AC$52,7,FALSE)="","",VLOOKUP(T81,'1st Shift BFp'!$S$36:$AC$52,7,FALSE)),IF(VLOOKUP(T81,'2nd Shift BFp'!$S$36:$AC$52,7,FALSE)="","",VLOOKUP(T81,'2nd Shift BFp'!$S$36:$AC$52,7,FALSE)))</f>
        <v/>
      </c>
      <c r="AG81" s="552" t="str">
        <f>IF(RIGHT($A81,1)="1",IF(VLOOKUP(T81,'1st Shift BFp'!$S$36:$AC$52,8,FALSE)="","",VLOOKUP(T81,'1st Shift BFp'!$S$36:$AC$52,8,FALSE)),IF(VLOOKUP(T81,'2nd Shift BFp'!$S$36:$AC$52,8,FALSE)="","",VLOOKUP(T81,'2nd Shift BFp'!$S$36:$AC$52,8,FALSE)))</f>
        <v/>
      </c>
      <c r="AH81" s="558" t="str">
        <f>IF(RIGHT($A81,1)="1",IF(VLOOKUP(T81,'1st Shift BFp'!$A$36:$BY$52,27,FALSE)="","",VLOOKUP(T81,'1st Shift BFp'!$A$36:$BY$52,27,FALSE)),IF(VLOOKUP(T81,'2nd Shift BFp'!$A$36:$BY$52,27,FALSE)="","",VLOOKUP(T81,'2nd Shift BFp'!$A$36:$BY$52,27,FALSE)))</f>
        <v/>
      </c>
      <c r="AI81" s="559" t="str">
        <f>IF(RIGHT($A81,1)="1",IF(VLOOKUP(T81,'1st Shift BFp'!$A$36:$BY$52,29,FALSE)="","",VLOOKUP(T81,'1st Shift BFp'!$A$36:$BY$52,29,FALSE)),IF(VLOOKUP(T81,'2nd Shift BFp'!$A$36:$BY$52,29,FALSE)="","",VLOOKUP(T81,'2nd Shift BFp'!$A$36:$BY$52,29,FALSE)))</f>
        <v/>
      </c>
      <c r="AJ81" s="420" t="str">
        <f>IF(LEFT($A81,1)="M",VLOOKUP(T81,MWTh!$BL$35:$DU$49,62,FALSE),VLOOKUP(T81,TF!$BL$38:$DU$55,62,FALSE))</f>
        <v/>
      </c>
      <c r="AK81" s="418"/>
      <c r="AL81" s="375" t="str">
        <f t="shared" si="21"/>
        <v>10C</v>
      </c>
      <c r="AM81" s="378" t="str">
        <f t="shared" si="22"/>
        <v>TAMTV-00002</v>
      </c>
      <c r="AN81" s="59" t="str">
        <f t="shared" si="23"/>
        <v>GTS-120</v>
      </c>
      <c r="AO81" s="59" t="str">
        <f t="shared" si="24"/>
        <v>5% - 7%</v>
      </c>
      <c r="AP81" s="151" t="str">
        <f>VLOOKUP(AL81,MWTh!$DV$35:$GE$49,12,FALSE)</f>
        <v/>
      </c>
      <c r="AQ81" s="151" t="e">
        <f>VLOOKUP(AL81,TF!$DV$38:$GE$55,24,FALSE)</f>
        <v>#N/A</v>
      </c>
      <c r="AR81" s="151" t="str">
        <f>VLOOKUP(AL81,MWTh!$DV$35:$GE$49,36,FALSE)</f>
        <v/>
      </c>
      <c r="AS81" s="151" t="str">
        <f>VLOOKUP(AL81,MWTh!$DV$35:$GE$49,48,FALSE)</f>
        <v/>
      </c>
      <c r="AT81" s="151" t="e">
        <f>VLOOKUP(AL81,TF!$DV$38:$GE$55,60,FALSE)</f>
        <v>#N/A</v>
      </c>
      <c r="AU81" s="151"/>
      <c r="AV81" s="149"/>
      <c r="AW81" s="135">
        <f>IF(LEFT($A81,1)="M",VLOOKUP(AL81,MWTh!$DV$35:$GE$49,61,FALSE),VLOOKUP(AL81,TF!$DV$38:$GE$55,61,FALSE))</f>
        <v>0</v>
      </c>
      <c r="AX81" s="552" t="str">
        <f>IF(RIGHT($A81,1)="1",IF(VLOOKUP(AL81,'1st Shift BFp'!$AH$36:$AR$52,7,FALSE)="","",VLOOKUP(AL81,'1st Shift BFp'!$AH$36:$AR$52,7,FALSE)),IF(VLOOKUP(AL81,'2nd Shift BFp'!$AH$36:$AR$52,7,FALSE)="","",VLOOKUP(AL81,'2nd Shift BFp'!$AH$36:$AR$52,7,FALSE)))</f>
        <v>SKIP</v>
      </c>
      <c r="AY81" s="552" t="str">
        <f>IF(RIGHT($A81,1)="1",IF(VLOOKUP(AL81,'1st Shift BFp'!$AH$36:$AR$52,8,FALSE)="","",VLOOKUP(AL81,'1st Shift BFp'!$AH$36:$AR$52,8,FALSE)),IF(VLOOKUP(AL81,'2nd Shift BFp'!$AH$36:$AR$52,8,FALSE)="","",VLOOKUP(AL81,'2nd Shift BFp'!$AH$36:$AR$52,8,FALSE)))</f>
        <v>SKIP</v>
      </c>
      <c r="AZ81" s="558" t="str">
        <f>IF(RIGHT($A81,1)="1",IF(VLOOKUP(AL81,'1st Shift BFp'!$A$36:$BY$52,42,FALSE)="","",VLOOKUP(AL81,'1st Shift BFp'!$A$36:$BY$52,42,FALSE)),IF(VLOOKUP(AL81,'2nd Shift BFp'!$A$36:$BY$52,42,FALSE)="","",VLOOKUP(AL81,'2nd Shift BFp'!$A$36:$BY$52,42,FALSE)))</f>
        <v/>
      </c>
      <c r="BA81" s="559" t="str">
        <f>IF(RIGHT($A81,1)="1",IF(VLOOKUP(AL81,'1st Shift BFp'!$A$36:$BY$52,44,FALSE)="","",VLOOKUP(AL81,'1st Shift BFp'!$A$36:$BY$52,44,FALSE)),IF(VLOOKUP(AL81,'2nd Shift BFp'!$A$36:$BY$52,44,FALSE)="","",VLOOKUP(AL81,'2nd Shift BFp'!$A$36:$BY$52,44,FALSE)))</f>
        <v/>
      </c>
      <c r="BB81" s="420" t="str">
        <f>IF(LEFT($A81,1)="M",VLOOKUP(AL81,MWTh!$DV$35:$GE$49,62,FALSE),VLOOKUP(AL81,TF!$DV$38:$GE$55,62,FALSE))</f>
        <v/>
      </c>
      <c r="BC81" s="418"/>
      <c r="BD81" s="460" t="str">
        <f t="shared" si="25"/>
        <v>10C</v>
      </c>
      <c r="BE81" s="417" t="str">
        <f t="shared" si="26"/>
        <v>TAMTV-00002</v>
      </c>
      <c r="BF81" s="59" t="str">
        <f t="shared" si="27"/>
        <v>GTS-120</v>
      </c>
      <c r="BG81" s="59" t="str">
        <f t="shared" si="28"/>
        <v>5% - 7%</v>
      </c>
      <c r="BH81" s="151" t="str">
        <f>VLOOKUP(BD81,MWTh!$GF$35:$IO$49,12,FALSE)</f>
        <v/>
      </c>
      <c r="BI81" s="151" t="e">
        <f>VLOOKUP(BD81,TF!$GF$38:$IO$55,24,FALSE)</f>
        <v>#N/A</v>
      </c>
      <c r="BJ81" s="151" t="str">
        <f>VLOOKUP(BD81,MWTh!$GF$35:$IO$49,36,FALSE)</f>
        <v/>
      </c>
      <c r="BK81" s="151" t="str">
        <f>VLOOKUP(BD81,MWTh!$GF$35:$IO$49,48,FALSE)</f>
        <v/>
      </c>
      <c r="BL81" s="151" t="e">
        <f>VLOOKUP(BD81,TF!$GF$38:$IO$55,60,FALSE)</f>
        <v>#N/A</v>
      </c>
      <c r="BM81" s="151"/>
      <c r="BN81" s="149"/>
      <c r="BO81" s="135">
        <f>IF(LEFT($A81,1)="M",VLOOKUP(BD81,MWTh!$GF$35:$IO$49,61,FALSE),VLOOKUP(BD81,TF!$GF$38:$IO$55,61,FALSE))</f>
        <v>0</v>
      </c>
      <c r="BP81" s="552" t="str">
        <f>IF(RIGHT($A81,1)="1",IF(VLOOKUP(BD81,'1st Shift BFp'!$AW$36:$BG$52,7,FALSE)="","",VLOOKUP(BD81,'1st Shift BFp'!$AW$36:$BG$52,7,FALSE)),IF(VLOOKUP(BD81,'2nd Shift BFp'!$AW$36:$BG$52,7,FALSE)="","",VLOOKUP(BD81,'2nd Shift BFp'!$AW$36:$BG$52,7,FALSE)))</f>
        <v/>
      </c>
      <c r="BQ81" s="552" t="str">
        <f>IF(RIGHT($A81,1)="1",IF(VLOOKUP(BD81,'1st Shift BFp'!$AW$36:$BG$52,8,FALSE)="","",VLOOKUP(BD81,'1st Shift BFp'!$AW$36:$BG$52,8,FALSE)),IF(VLOOKUP(BD81,'2nd Shift BFp'!$AW$36:$BG$52,8,FALSE)="","",VLOOKUP(BD81,'2nd Shift BFp'!$AW$36:$BG$52,8,FALSE)))</f>
        <v/>
      </c>
      <c r="BR81" s="558" t="str">
        <f>IF(RIGHT($A81,1)="1",IF(VLOOKUP(BD81,'1st Shift BFp'!$A$36:$BY$52,57,FALSE)="","",VLOOKUP(BD81,'1st Shift BFp'!$A$36:$BY$52,57,FALSE)),IF(VLOOKUP(BD81,'2nd Shift BFp'!$A$36:$BY$52,57,FALSE)="","",VLOOKUP(BD81,'2nd Shift BFp'!$A$36:$BY$52,57,FALSE)))</f>
        <v/>
      </c>
      <c r="BS81" s="559" t="str">
        <f>IF(RIGHT($A81,1)="1",IF(VLOOKUP(BD81,'1st Shift BFp'!$A$36:$BY$52,59,FALSE)="","",VLOOKUP(BD81,'1st Shift BFp'!$A$36:$BY$52,59,FALSE)),IF(VLOOKUP(BD81,'2nd Shift BFp'!$A$36:$BY$52,59,FALSE)="","",VLOOKUP(BD81,'2nd Shift BFp'!$A$36:$BY$52,59,FALSE)))</f>
        <v/>
      </c>
      <c r="BT81" s="60" t="str">
        <f>IF(LEFT($A81,1)="M",VLOOKUP(BD81,MWTh!$GF$35:$IO$49,62,FALSE),VLOOKUP(BD81,TF!$GF$38:$IO$55,62,FALSE))</f>
        <v/>
      </c>
      <c r="BU81" s="61"/>
      <c r="BV81" s="460" t="str">
        <f t="shared" si="29"/>
        <v>10C</v>
      </c>
      <c r="BW81" s="417" t="str">
        <f t="shared" si="30"/>
        <v>TAMTV-00002</v>
      </c>
      <c r="BX81" s="59" t="str">
        <f t="shared" si="31"/>
        <v>GTS-120</v>
      </c>
      <c r="BY81" s="59" t="str">
        <f t="shared" si="32"/>
        <v>5% - 7%</v>
      </c>
      <c r="BZ81" s="151" t="str">
        <f>VLOOKUP(BV81,MWTh!$IP$35:$KY$49,12,FALSE)</f>
        <v/>
      </c>
      <c r="CA81" s="151" t="e">
        <f>VLOOKUP(BV81,TF!$IP$38:$KY$55,24,FALSE)</f>
        <v>#N/A</v>
      </c>
      <c r="CB81" s="151" t="str">
        <f>VLOOKUP(BV81,MWTh!$IP$35:$KY$49,36,FALSE)</f>
        <v/>
      </c>
      <c r="CC81" s="151" t="str">
        <f>VLOOKUP(BV81,MWTh!$IP$35:$KY$49,48,FALSE)</f>
        <v/>
      </c>
      <c r="CD81" s="151" t="e">
        <f>VLOOKUP(BV81,TF!$IP$38:$KY$55,60,FALSE)</f>
        <v>#N/A</v>
      </c>
      <c r="CE81" s="151"/>
      <c r="CF81" s="149"/>
      <c r="CG81" s="135">
        <f>IF(LEFT($A81,1)="M",VLOOKUP(BV81,MWTh!$IP$35:$KY$49,61,FALSE),VLOOKUP(BV81,TF!$IP$38:$KY$55,61,FALSE))</f>
        <v>0</v>
      </c>
      <c r="CH81" s="552" t="str">
        <f>IF(RIGHT($A81,1)="1",IF(VLOOKUP(BV81,'1st Shift BFp'!$BL$36:$BV$52,7,FALSE)="","",VLOOKUP(BV81,'1st Shift BFp'!$BL$36:$BV$52,7,FALSE)),IF(VLOOKUP(BV81,'2nd Shift BFp'!$BL$36:$BV$52,7,FALSE)="","",VLOOKUP(BV81,'2nd Shift BFp'!$BL$36:$BV$52,7,FALSE)))</f>
        <v>SKIP</v>
      </c>
      <c r="CI81" s="552" t="str">
        <f>IF(RIGHT($A81,1)="1",IF(VLOOKUP(BV81,'1st Shift BFp'!$BL$36:$BV$52,8,FALSE)="","",VLOOKUP(BV81,'1st Shift BFp'!$BL$36:$BV$52,8,FALSE)),IF(VLOOKUP(BV81,'2nd Shift BFp'!$BL$36:$BV$52,8,FALSE)="","",VLOOKUP(BV81,'2nd Shift BFp'!$BL$36:$BV$52,8,FALSE)))</f>
        <v>SKIP</v>
      </c>
      <c r="CJ81" s="558" t="str">
        <f>IF(RIGHT($A81,1)="1",IF(VLOOKUP(BV81,'1st Shift BFp'!$A$36:$BY$52,72,FALSE)="","",VLOOKUP(BV81,'1st Shift BFp'!$A$36:$BY$52,72,FALSE)),IF(VLOOKUP(BV81,'2nd Shift BFp'!$A$36:$BY$52,72,FALSE)="","",VLOOKUP(BV81,'2nd Shift BFp'!$A$36:$BY$52,72,FALSE)))</f>
        <v/>
      </c>
      <c r="CK81" s="559" t="str">
        <f>IF(RIGHT($A81,1)="1",IF(VLOOKUP(BV81,'1st Shift BFp'!$A$36:$BY$52,74,FALSE)="","",VLOOKUP(BV81,'1st Shift BFp'!$A$36:$BY$52,74,FALSE)),IF(VLOOKUP(BV81,'2nd Shift BFp'!$A$36:$BY$52,74,FALSE)="","",VLOOKUP(BV81,'2nd Shift BFp'!$A$36:$BY$52,74,FALSE)))</f>
        <v/>
      </c>
      <c r="CL81" s="420" t="str">
        <f>IF(LEFT($A81,1)="M",VLOOKUP(BV81,MWTh!$IP$35:$KY$49,62,FALSE),VLOOKUP(BV81,TF!$IP$38:$KY$55,62,FALSE))</f>
        <v/>
      </c>
      <c r="CM81" s="418"/>
      <c r="CO81" s="135">
        <f t="shared" si="35"/>
        <v>0</v>
      </c>
      <c r="CR81" s="376" t="s">
        <v>548</v>
      </c>
      <c r="CS81" s="60" t="str">
        <f>TF!$BK38</f>
        <v/>
      </c>
      <c r="CU81" t="str">
        <f t="shared" si="33"/>
        <v/>
      </c>
      <c r="CW81" t="str">
        <f t="shared" si="34"/>
        <v>NOGO</v>
      </c>
    </row>
    <row r="82" spans="1:101">
      <c r="A82" s="1174" t="str">
        <f>VLOOKUP($B82,'OP Info'!$C$67:$Q$101,15,FALSE)</f>
        <v>MWTH-1</v>
      </c>
      <c r="B82" s="427" t="s">
        <v>186</v>
      </c>
      <c r="C82" s="1174" t="str">
        <f>VLOOKUP($B82,'OP Info'!$C$67:$Q$101,2,FALSE)</f>
        <v>TAMMM-00033</v>
      </c>
      <c r="D82" s="1174" t="str">
        <f>VLOOKUP($B82,'OP Info'!$C$67:$Q$101,4,FALSE)</f>
        <v>GTS-120</v>
      </c>
      <c r="E82" s="1174" t="str">
        <f>CONCATENATE(VLOOKUP($B82,'OP Info'!$C$67:$Q$101,5,FALSE),"% - ",VLOOKUP($B82,'OP Info'!$C$67:$Q$101,6,FALSE),"%")</f>
        <v>5% - 7%</v>
      </c>
      <c r="F82" s="151" t="str">
        <f>VLOOKUP(B82,MWTh!$B$35:$BK$49,12,FALSE)</f>
        <v/>
      </c>
      <c r="G82" s="151" t="e">
        <f>VLOOKUP(B82,TF!$B$38:$BK$55,24,FALSE)</f>
        <v>#N/A</v>
      </c>
      <c r="H82" s="151" t="str">
        <f>VLOOKUP(B82,MWTh!$B$35:$BK$49,36,FALSE)</f>
        <v/>
      </c>
      <c r="I82" s="151" t="str">
        <f>VLOOKUP(B82,MWTh!$B$35:$BK$49,48,FALSE)</f>
        <v/>
      </c>
      <c r="J82" s="151" t="e">
        <f>VLOOKUP(B82,TF!$B$38:$BK$55,60,FALSE)</f>
        <v>#N/A</v>
      </c>
      <c r="K82" s="151"/>
      <c r="L82" s="149"/>
      <c r="M82" s="135">
        <f>IF(LEFT($A82,1)="M",VLOOKUP(B82,MWTh!$B$35:$BK$49,61,FALSE),VLOOKUP(B82,TF!$B$38:$BK$55,61,FALSE))</f>
        <v>0</v>
      </c>
      <c r="N82" s="552" t="str">
        <f>IF(RIGHT($A82,1)="1",IF(VLOOKUP(B82,'1st Shift BFp'!$D$36:$N$52,7,FALSE)="","",VLOOKUP(B82,'1st Shift BFp'!$D$36:$N$52,7,FALSE)),IF(VLOOKUP(B82,'2nd Shift BFp'!$D$36:$N$52,7,FALSE)="","",VLOOKUP(B82,'2nd Shift BFp'!$D$36:$N$52,7,FALSE)))</f>
        <v>SKIP</v>
      </c>
      <c r="O82" s="552" t="str">
        <f>IF(RIGHT($A82,1)="1",IF(VLOOKUP(B82,'1st Shift BFp'!$D$36:$N$52,8,FALSE)="","",VLOOKUP(B82,'1st Shift BFp'!$D$36:$N$52,8,FALSE)),IF(VLOOKUP(B82,'2nd Shift BFp'!$D$36:$N$52,8,FALSE)="","",VLOOKUP(B82,'2nd Shift BFp'!$D$36:$N$52,8,FALSE)))</f>
        <v>SKIP</v>
      </c>
      <c r="P82" s="558" t="str">
        <f>IF(RIGHT($A82,1)="1",IF(VLOOKUP(B82,'1st Shift BFp'!$A$36:$BY$52,12,FALSE)="","",VLOOKUP(B82,'1st Shift BFp'!$A$36:$BY$52,12,FALSE)),IF(VLOOKUP(B82,'2nd Shift BFp'!$A$36:$BY$52,12,FALSE)="","",VLOOKUP(B82,'2nd Shift BFp'!$A$36:$BY$52,12,FALSE)))</f>
        <v/>
      </c>
      <c r="Q82" s="559" t="str">
        <f>IF(RIGHT($A82,1)="1",IF(VLOOKUP(B82,'1st Shift BFp'!$A$36:$BY$52,14,FALSE)="","",VLOOKUP(B82,'1st Shift BFp'!$A$36:$BY$52,14,FALSE)),IF(VLOOKUP(B82,'2nd Shift BFp'!$A$36:$BY$52,14,FALSE)="","",VLOOKUP(B82,'2nd Shift BFp'!$A$36:$BY$52,14,FALSE)))</f>
        <v/>
      </c>
      <c r="R82" s="420" t="str">
        <f>IF(LEFT($A82,1)="M",VLOOKUP(B82,MWTh!$B$35:$BK$49,62,FALSE),VLOOKUP(B82,TF!$B$38:$BK$55,62,FALSE))</f>
        <v/>
      </c>
      <c r="S82" s="443"/>
      <c r="T82" s="412" t="str">
        <f t="shared" si="17"/>
        <v>20C</v>
      </c>
      <c r="U82" s="59" t="str">
        <f t="shared" si="18"/>
        <v>TAMMM-00033</v>
      </c>
      <c r="V82" s="59" t="str">
        <f t="shared" si="19"/>
        <v>GTS-120</v>
      </c>
      <c r="W82" s="59" t="str">
        <f t="shared" si="20"/>
        <v>5% - 7%</v>
      </c>
      <c r="X82" s="151" t="str">
        <f>VLOOKUP(T82,MWTh!$BL$35:$DU$49,12,FALSE)</f>
        <v/>
      </c>
      <c r="Y82" s="151" t="e">
        <f>VLOOKUP(T82,TF!$BL$38:$DU$55,24,FALSE)</f>
        <v>#N/A</v>
      </c>
      <c r="Z82" s="151" t="str">
        <f>VLOOKUP(T82,MWTh!$BL$35:$DU$49,36,FALSE)</f>
        <v/>
      </c>
      <c r="AA82" s="151" t="str">
        <f>VLOOKUP(T82,MWTh!$BL$35:$DU$49,48,FALSE)</f>
        <v/>
      </c>
      <c r="AB82" s="151" t="e">
        <f>VLOOKUP(T82,TF!$BL$38:$DU$55,60,FALSE)</f>
        <v>#N/A</v>
      </c>
      <c r="AC82" s="151"/>
      <c r="AD82" s="149"/>
      <c r="AE82" s="135">
        <f>IF(LEFT($A82,1)="M",VLOOKUP(T82,MWTh!$BL$35:$DU$49,61,FALSE),VLOOKUP(T82,TF!$BL$38:$DU$55,61,FALSE))</f>
        <v>0</v>
      </c>
      <c r="AF82" s="552" t="str">
        <f>IF(RIGHT($A82,1)="1",IF(VLOOKUP(T82,'1st Shift BFp'!$S$36:$AC$52,7,FALSE)="","",VLOOKUP(T82,'1st Shift BFp'!$S$36:$AC$52,7,FALSE)),IF(VLOOKUP(T82,'2nd Shift BFp'!$S$36:$AC$52,7,FALSE)="","",VLOOKUP(T82,'2nd Shift BFp'!$S$36:$AC$52,7,FALSE)))</f>
        <v/>
      </c>
      <c r="AG82" s="552" t="str">
        <f>IF(RIGHT($A82,1)="1",IF(VLOOKUP(T82,'1st Shift BFp'!$S$36:$AC$52,8,FALSE)="","",VLOOKUP(T82,'1st Shift BFp'!$S$36:$AC$52,8,FALSE)),IF(VLOOKUP(T82,'2nd Shift BFp'!$S$36:$AC$52,8,FALSE)="","",VLOOKUP(T82,'2nd Shift BFp'!$S$36:$AC$52,8,FALSE)))</f>
        <v/>
      </c>
      <c r="AH82" s="558" t="str">
        <f>IF(RIGHT($A82,1)="1",IF(VLOOKUP(T82,'1st Shift BFp'!$A$36:$BY$52,27,FALSE)="","",VLOOKUP(T82,'1st Shift BFp'!$A$36:$BY$52,27,FALSE)),IF(VLOOKUP(T82,'2nd Shift BFp'!$A$36:$BY$52,27,FALSE)="","",VLOOKUP(T82,'2nd Shift BFp'!$A$36:$BY$52,27,FALSE)))</f>
        <v/>
      </c>
      <c r="AI82" s="559" t="str">
        <f>IF(RIGHT($A82,1)="1",IF(VLOOKUP(T82,'1st Shift BFp'!$A$36:$BY$52,29,FALSE)="","",VLOOKUP(T82,'1st Shift BFp'!$A$36:$BY$52,29,FALSE)),IF(VLOOKUP(T82,'2nd Shift BFp'!$A$36:$BY$52,29,FALSE)="","",VLOOKUP(T82,'2nd Shift BFp'!$A$36:$BY$52,29,FALSE)))</f>
        <v/>
      </c>
      <c r="AJ82" s="420" t="str">
        <f>IF(LEFT($A82,1)="M",VLOOKUP(T82,MWTh!$BL$35:$DU$49,62,FALSE),VLOOKUP(T82,TF!$BL$38:$DU$55,62,FALSE))</f>
        <v/>
      </c>
      <c r="AK82" s="418"/>
      <c r="AL82" s="375" t="str">
        <f t="shared" si="21"/>
        <v>20C</v>
      </c>
      <c r="AM82" s="378" t="str">
        <f t="shared" si="22"/>
        <v>TAMMM-00033</v>
      </c>
      <c r="AN82" s="59" t="str">
        <f t="shared" si="23"/>
        <v>GTS-120</v>
      </c>
      <c r="AO82" s="59" t="str">
        <f t="shared" si="24"/>
        <v>5% - 7%</v>
      </c>
      <c r="AP82" s="151" t="str">
        <f>VLOOKUP(AL82,MWTh!$DV$35:$GE$49,12,FALSE)</f>
        <v/>
      </c>
      <c r="AQ82" s="151" t="e">
        <f>VLOOKUP(AL82,TF!$DV$38:$GE$55,24,FALSE)</f>
        <v>#N/A</v>
      </c>
      <c r="AR82" s="151" t="str">
        <f>VLOOKUP(AL82,MWTh!$DV$35:$GE$49,36,FALSE)</f>
        <v/>
      </c>
      <c r="AS82" s="151" t="str">
        <f>VLOOKUP(AL82,MWTh!$DV$35:$GE$49,48,FALSE)</f>
        <v/>
      </c>
      <c r="AT82" s="151" t="e">
        <f>VLOOKUP(AL82,TF!$DV$38:$GE$55,60,FALSE)</f>
        <v>#N/A</v>
      </c>
      <c r="AU82" s="151"/>
      <c r="AV82" s="149"/>
      <c r="AW82" s="135">
        <f>IF(LEFT($A82,1)="M",VLOOKUP(AL82,MWTh!$DV$35:$GE$49,61,FALSE),VLOOKUP(AL82,TF!$DV$38:$GE$55,61,FALSE))</f>
        <v>0</v>
      </c>
      <c r="AX82" s="552" t="str">
        <f>IF(RIGHT($A82,1)="1",IF(VLOOKUP(AL82,'1st Shift BFp'!$AH$36:$AR$52,7,FALSE)="","",VLOOKUP(AL82,'1st Shift BFp'!$AH$36:$AR$52,7,FALSE)),IF(VLOOKUP(AL82,'2nd Shift BFp'!$AH$36:$AR$52,7,FALSE)="","",VLOOKUP(AL82,'2nd Shift BFp'!$AH$36:$AR$52,7,FALSE)))</f>
        <v>SKIP</v>
      </c>
      <c r="AY82" s="552" t="str">
        <f>IF(RIGHT($A82,1)="1",IF(VLOOKUP(AL82,'1st Shift BFp'!$AH$36:$AR$52,8,FALSE)="","",VLOOKUP(AL82,'1st Shift BFp'!$AH$36:$AR$52,8,FALSE)),IF(VLOOKUP(AL82,'2nd Shift BFp'!$AH$36:$AR$52,8,FALSE)="","",VLOOKUP(AL82,'2nd Shift BFp'!$AH$36:$AR$52,8,FALSE)))</f>
        <v>SKIP</v>
      </c>
      <c r="AZ82" s="558" t="str">
        <f>IF(RIGHT($A82,1)="1",IF(VLOOKUP(AL82,'1st Shift BFp'!$A$36:$BY$52,42,FALSE)="","",VLOOKUP(AL82,'1st Shift BFp'!$A$36:$BY$52,42,FALSE)),IF(VLOOKUP(AL82,'2nd Shift BFp'!$A$36:$BY$52,42,FALSE)="","",VLOOKUP(AL82,'2nd Shift BFp'!$A$36:$BY$52,42,FALSE)))</f>
        <v/>
      </c>
      <c r="BA82" s="559" t="str">
        <f>IF(RIGHT($A82,1)="1",IF(VLOOKUP(AL82,'1st Shift BFp'!$A$36:$BY$52,44,FALSE)="","",VLOOKUP(AL82,'1st Shift BFp'!$A$36:$BY$52,44,FALSE)),IF(VLOOKUP(AL82,'2nd Shift BFp'!$A$36:$BY$52,44,FALSE)="","",VLOOKUP(AL82,'2nd Shift BFp'!$A$36:$BY$52,44,FALSE)))</f>
        <v/>
      </c>
      <c r="BB82" s="420" t="str">
        <f>IF(LEFT($A82,1)="M",VLOOKUP(AL82,MWTh!$DV$35:$GE$49,62,FALSE),VLOOKUP(AL82,TF!$DV$38:$GE$55,62,FALSE))</f>
        <v/>
      </c>
      <c r="BC82" s="418"/>
      <c r="BD82" s="460" t="str">
        <f t="shared" si="25"/>
        <v>20C</v>
      </c>
      <c r="BE82" s="417" t="str">
        <f t="shared" si="26"/>
        <v>TAMMM-00033</v>
      </c>
      <c r="BF82" s="59" t="str">
        <f t="shared" si="27"/>
        <v>GTS-120</v>
      </c>
      <c r="BG82" s="59" t="str">
        <f t="shared" si="28"/>
        <v>5% - 7%</v>
      </c>
      <c r="BH82" s="151" t="str">
        <f>VLOOKUP(BD82,MWTh!$GF$35:$IO$49,12,FALSE)</f>
        <v/>
      </c>
      <c r="BI82" s="151" t="e">
        <f>VLOOKUP(BD82,TF!$GF$38:$IO$55,24,FALSE)</f>
        <v>#N/A</v>
      </c>
      <c r="BJ82" s="151" t="str">
        <f>VLOOKUP(BD82,MWTh!$GF$35:$IO$49,36,FALSE)</f>
        <v/>
      </c>
      <c r="BK82" s="151" t="str">
        <f>VLOOKUP(BD82,MWTh!$GF$35:$IO$49,48,FALSE)</f>
        <v/>
      </c>
      <c r="BL82" s="151" t="e">
        <f>VLOOKUP(BD82,TF!$GF$38:$IO$55,60,FALSE)</f>
        <v>#N/A</v>
      </c>
      <c r="BM82" s="151"/>
      <c r="BN82" s="149"/>
      <c r="BO82" s="135">
        <f>IF(LEFT($A82,1)="M",VLOOKUP(BD82,MWTh!$GF$35:$IO$49,61,FALSE),VLOOKUP(BD82,TF!$GF$38:$IO$55,61,FALSE))</f>
        <v>0</v>
      </c>
      <c r="BP82" s="552" t="str">
        <f>IF(RIGHT($A82,1)="1",IF(VLOOKUP(BD82,'1st Shift BFp'!$AW$36:$BG$52,7,FALSE)="","",VLOOKUP(BD82,'1st Shift BFp'!$AW$36:$BG$52,7,FALSE)),IF(VLOOKUP(BD82,'2nd Shift BFp'!$AW$36:$BG$52,7,FALSE)="","",VLOOKUP(BD82,'2nd Shift BFp'!$AW$36:$BG$52,7,FALSE)))</f>
        <v/>
      </c>
      <c r="BQ82" s="552" t="str">
        <f>IF(RIGHT($A82,1)="1",IF(VLOOKUP(BD82,'1st Shift BFp'!$AW$36:$BG$52,8,FALSE)="","",VLOOKUP(BD82,'1st Shift BFp'!$AW$36:$BG$52,8,FALSE)),IF(VLOOKUP(BD82,'2nd Shift BFp'!$AW$36:$BG$52,8,FALSE)="","",VLOOKUP(BD82,'2nd Shift BFp'!$AW$36:$BG$52,8,FALSE)))</f>
        <v/>
      </c>
      <c r="BR82" s="558" t="str">
        <f>IF(RIGHT($A82,1)="1",IF(VLOOKUP(BD82,'1st Shift BFp'!$A$36:$BY$52,57,FALSE)="","",VLOOKUP(BD82,'1st Shift BFp'!$A$36:$BY$52,57,FALSE)),IF(VLOOKUP(BD82,'2nd Shift BFp'!$A$36:$BY$52,57,FALSE)="","",VLOOKUP(BD82,'2nd Shift BFp'!$A$36:$BY$52,57,FALSE)))</f>
        <v/>
      </c>
      <c r="BS82" s="559" t="str">
        <f>IF(RIGHT($A82,1)="1",IF(VLOOKUP(BD82,'1st Shift BFp'!$A$36:$BY$52,59,FALSE)="","",VLOOKUP(BD82,'1st Shift BFp'!$A$36:$BY$52,59,FALSE)),IF(VLOOKUP(BD82,'2nd Shift BFp'!$A$36:$BY$52,59,FALSE)="","",VLOOKUP(BD82,'2nd Shift BFp'!$A$36:$BY$52,59,FALSE)))</f>
        <v/>
      </c>
      <c r="BT82" s="60" t="str">
        <f>IF(LEFT($A82,1)="M",VLOOKUP(BD82,MWTh!$GF$35:$IO$49,62,FALSE),VLOOKUP(BD82,TF!$GF$38:$IO$55,62,FALSE))</f>
        <v/>
      </c>
      <c r="BU82" s="61"/>
      <c r="BV82" s="460" t="str">
        <f t="shared" si="29"/>
        <v>20C</v>
      </c>
      <c r="BW82" s="417" t="str">
        <f t="shared" si="30"/>
        <v>TAMMM-00033</v>
      </c>
      <c r="BX82" s="59" t="str">
        <f t="shared" si="31"/>
        <v>GTS-120</v>
      </c>
      <c r="BY82" s="59" t="str">
        <f t="shared" si="32"/>
        <v>5% - 7%</v>
      </c>
      <c r="BZ82" s="151" t="str">
        <f>VLOOKUP(BV82,MWTh!$IP$35:$KY$49,12,FALSE)</f>
        <v/>
      </c>
      <c r="CA82" s="151" t="e">
        <f>VLOOKUP(BV82,TF!$IP$38:$KY$55,24,FALSE)</f>
        <v>#N/A</v>
      </c>
      <c r="CB82" s="151" t="str">
        <f>VLOOKUP(BV82,MWTh!$IP$35:$KY$49,36,FALSE)</f>
        <v/>
      </c>
      <c r="CC82" s="151" t="str">
        <f>VLOOKUP(BV82,MWTh!$IP$35:$KY$49,48,FALSE)</f>
        <v/>
      </c>
      <c r="CD82" s="151" t="e">
        <f>VLOOKUP(BV82,TF!$IP$38:$KY$55,60,FALSE)</f>
        <v>#N/A</v>
      </c>
      <c r="CE82" s="151"/>
      <c r="CF82" s="149"/>
      <c r="CG82" s="135">
        <f>IF(LEFT($A82,1)="M",VLOOKUP(BV82,MWTh!$IP$35:$KY$49,61,FALSE),VLOOKUP(BV82,TF!$IP$38:$KY$55,61,FALSE))</f>
        <v>0</v>
      </c>
      <c r="CH82" s="552" t="str">
        <f>IF(RIGHT($A82,1)="1",IF(VLOOKUP(BV82,'1st Shift BFp'!$BL$36:$BV$52,7,FALSE)="","",VLOOKUP(BV82,'1st Shift BFp'!$BL$36:$BV$52,7,FALSE)),IF(VLOOKUP(BV82,'2nd Shift BFp'!$BL$36:$BV$52,7,FALSE)="","",VLOOKUP(BV82,'2nd Shift BFp'!$BL$36:$BV$52,7,FALSE)))</f>
        <v>SKIP</v>
      </c>
      <c r="CI82" s="552" t="str">
        <f>IF(RIGHT($A82,1)="1",IF(VLOOKUP(BV82,'1st Shift BFp'!$BL$36:$BV$52,8,FALSE)="","",VLOOKUP(BV82,'1st Shift BFp'!$BL$36:$BV$52,8,FALSE)),IF(VLOOKUP(BV82,'2nd Shift BFp'!$BL$36:$BV$52,8,FALSE)="","",VLOOKUP(BV82,'2nd Shift BFp'!$BL$36:$BV$52,8,FALSE)))</f>
        <v>SKIP</v>
      </c>
      <c r="CJ82" s="558" t="str">
        <f>IF(RIGHT($A82,1)="1",IF(VLOOKUP(BV82,'1st Shift BFp'!$A$36:$BY$52,72,FALSE)="","",VLOOKUP(BV82,'1st Shift BFp'!$A$36:$BY$52,72,FALSE)),IF(VLOOKUP(BV82,'2nd Shift BFp'!$A$36:$BY$52,72,FALSE)="","",VLOOKUP(BV82,'2nd Shift BFp'!$A$36:$BY$52,72,FALSE)))</f>
        <v/>
      </c>
      <c r="CK82" s="559" t="str">
        <f>IF(RIGHT($A82,1)="1",IF(VLOOKUP(BV82,'1st Shift BFp'!$A$36:$BY$52,74,FALSE)="","",VLOOKUP(BV82,'1st Shift BFp'!$A$36:$BY$52,74,FALSE)),IF(VLOOKUP(BV82,'2nd Shift BFp'!$A$36:$BY$52,74,FALSE)="","",VLOOKUP(BV82,'2nd Shift BFp'!$A$36:$BY$52,74,FALSE)))</f>
        <v/>
      </c>
      <c r="CL82" s="420" t="str">
        <f>IF(LEFT($A82,1)="M",VLOOKUP(BV82,MWTh!$IP$35:$KY$49,62,FALSE),VLOOKUP(BV82,TF!$IP$38:$KY$55,62,FALSE))</f>
        <v/>
      </c>
      <c r="CM82" s="418"/>
      <c r="CO82" s="135">
        <f t="shared" si="35"/>
        <v>0</v>
      </c>
      <c r="CR82" s="375" t="s">
        <v>549</v>
      </c>
      <c r="CS82" s="60" t="e">
        <f>MWTh!#REF!</f>
        <v>#REF!</v>
      </c>
      <c r="CU82" t="e">
        <f t="shared" si="33"/>
        <v>#REF!</v>
      </c>
      <c r="CW82" t="e">
        <f t="shared" si="34"/>
        <v>#REF!</v>
      </c>
    </row>
    <row r="83" spans="1:101">
      <c r="A83" s="1174" t="str">
        <f>VLOOKUP($B83,'OP Info'!$C$67:$Q$101,15,FALSE)</f>
        <v>TF-1</v>
      </c>
      <c r="B83" s="427" t="s">
        <v>199</v>
      </c>
      <c r="C83" s="1174" t="str">
        <f>VLOOKUP($B83,'OP Info'!$C$67:$Q$101,2,FALSE)</f>
        <v>TAMMM-00041</v>
      </c>
      <c r="D83" s="1174" t="str">
        <f>VLOOKUP($B83,'OP Info'!$C$67:$Q$101,4,FALSE)</f>
        <v>GTS-120</v>
      </c>
      <c r="E83" s="1174" t="str">
        <f>CONCATENATE(VLOOKUP($B83,'OP Info'!$C$67:$Q$101,5,FALSE),"% - ",VLOOKUP($B83,'OP Info'!$C$67:$Q$101,6,FALSE),"%")</f>
        <v>5% - 7%</v>
      </c>
      <c r="F83" s="151" t="e">
        <f>VLOOKUP(B83,MWTh!$B$35:$BK$49,12,FALSE)</f>
        <v>#N/A</v>
      </c>
      <c r="G83" s="151" t="str">
        <f>VLOOKUP(B83,TF!$B$38:$BK$55,24,FALSE)</f>
        <v/>
      </c>
      <c r="H83" s="151" t="e">
        <f>VLOOKUP(B83,MWTh!$B$35:$BK$49,36,FALSE)</f>
        <v>#N/A</v>
      </c>
      <c r="I83" s="151" t="e">
        <f>VLOOKUP(B83,MWTh!$B$35:$BK$49,48,FALSE)</f>
        <v>#N/A</v>
      </c>
      <c r="J83" s="151" t="str">
        <f>VLOOKUP(B83,TF!$B$38:$BK$55,60,FALSE)</f>
        <v/>
      </c>
      <c r="K83" s="151"/>
      <c r="L83" s="149"/>
      <c r="M83" s="135">
        <f>IF(LEFT($A83,1)="M",VLOOKUP(B83,MWTh!$B$35:$BK$49,61,FALSE),VLOOKUP(B83,TF!$B$38:$BK$55,61,FALSE))</f>
        <v>0</v>
      </c>
      <c r="N83" s="552" t="str">
        <f>IF(RIGHT($A83,1)="1",IF(VLOOKUP(B83,'1st Shift BFp'!$D$36:$N$52,7,FALSE)="","",VLOOKUP(B83,'1st Shift BFp'!$D$36:$N$52,7,FALSE)),IF(VLOOKUP(B83,'2nd Shift BFp'!$D$36:$N$52,7,FALSE)="","",VLOOKUP(B83,'2nd Shift BFp'!$D$36:$N$52,7,FALSE)))</f>
        <v/>
      </c>
      <c r="O83" s="552" t="str">
        <f>IF(RIGHT($A83,1)="1",IF(VLOOKUP(B83,'1st Shift BFp'!$D$36:$N$52,8,FALSE)="","",VLOOKUP(B83,'1st Shift BFp'!$D$36:$N$52,8,FALSE)),IF(VLOOKUP(B83,'2nd Shift BFp'!$D$36:$N$52,8,FALSE)="","",VLOOKUP(B83,'2nd Shift BFp'!$D$36:$N$52,8,FALSE)))</f>
        <v/>
      </c>
      <c r="P83" s="558" t="str">
        <f>IF(RIGHT($A83,1)="1",IF(VLOOKUP(B83,'1st Shift BFp'!$A$36:$BY$52,12,FALSE)="","",VLOOKUP(B83,'1st Shift BFp'!$A$36:$BY$52,12,FALSE)),IF(VLOOKUP(B83,'2nd Shift BFp'!$A$36:$BY$52,12,FALSE)="","",VLOOKUP(B83,'2nd Shift BFp'!$A$36:$BY$52,12,FALSE)))</f>
        <v/>
      </c>
      <c r="Q83" s="559" t="str">
        <f>IF(RIGHT($A83,1)="1",IF(VLOOKUP(B83,'1st Shift BFp'!$A$36:$BY$52,14,FALSE)="","",VLOOKUP(B83,'1st Shift BFp'!$A$36:$BY$52,14,FALSE)),IF(VLOOKUP(B83,'2nd Shift BFp'!$A$36:$BY$52,14,FALSE)="","",VLOOKUP(B83,'2nd Shift BFp'!$A$36:$BY$52,14,FALSE)))</f>
        <v/>
      </c>
      <c r="R83" s="420" t="str">
        <f>IF(LEFT($A83,1)="M",VLOOKUP(B83,MWTh!$B$35:$BK$49,62,FALSE),VLOOKUP(B83,TF!$B$38:$BK$55,62,FALSE))</f>
        <v/>
      </c>
      <c r="S83" s="443"/>
      <c r="T83" s="412" t="str">
        <f t="shared" si="17"/>
        <v>40C</v>
      </c>
      <c r="U83" s="59" t="str">
        <f t="shared" si="18"/>
        <v>TAMMM-00041</v>
      </c>
      <c r="V83" s="59" t="str">
        <f t="shared" si="19"/>
        <v>GTS-120</v>
      </c>
      <c r="W83" s="59" t="str">
        <f t="shared" si="20"/>
        <v>5% - 7%</v>
      </c>
      <c r="X83" s="151" t="e">
        <f>VLOOKUP(T83,MWTh!$BL$35:$DU$49,12,FALSE)</f>
        <v>#N/A</v>
      </c>
      <c r="Y83" s="151" t="str">
        <f>VLOOKUP(T83,TF!$BL$38:$DU$55,24,FALSE)</f>
        <v/>
      </c>
      <c r="Z83" s="151" t="e">
        <f>VLOOKUP(T83,MWTh!$BL$35:$DU$49,36,FALSE)</f>
        <v>#N/A</v>
      </c>
      <c r="AA83" s="151" t="e">
        <f>VLOOKUP(T83,MWTh!$BL$35:$DU$49,48,FALSE)</f>
        <v>#N/A</v>
      </c>
      <c r="AB83" s="151" t="str">
        <f>VLOOKUP(T83,TF!$BL$38:$DU$55,60,FALSE)</f>
        <v/>
      </c>
      <c r="AC83" s="151"/>
      <c r="AD83" s="149"/>
      <c r="AE83" s="135">
        <f>IF(LEFT($A83,1)="M",VLOOKUP(T83,MWTh!$BL$35:$DU$49,61,FALSE),VLOOKUP(T83,TF!$BL$38:$DU$55,61,FALSE))</f>
        <v>0</v>
      </c>
      <c r="AF83" s="552" t="str">
        <f>IF(RIGHT($A83,1)="1",IF(VLOOKUP(T83,'1st Shift BFp'!$S$36:$AC$52,7,FALSE)="","",VLOOKUP(T83,'1st Shift BFp'!$S$36:$AC$52,7,FALSE)),IF(VLOOKUP(T83,'2nd Shift BFp'!$S$36:$AC$52,7,FALSE)="","",VLOOKUP(T83,'2nd Shift BFp'!$S$36:$AC$52,7,FALSE)))</f>
        <v>SKIP</v>
      </c>
      <c r="AG83" s="552" t="str">
        <f>IF(RIGHT($A83,1)="1",IF(VLOOKUP(T83,'1st Shift BFp'!$S$36:$AC$52,8,FALSE)="","",VLOOKUP(T83,'1st Shift BFp'!$S$36:$AC$52,8,FALSE)),IF(VLOOKUP(T83,'2nd Shift BFp'!$S$36:$AC$52,8,FALSE)="","",VLOOKUP(T83,'2nd Shift BFp'!$S$36:$AC$52,8,FALSE)))</f>
        <v>SKIP</v>
      </c>
      <c r="AH83" s="558" t="str">
        <f>IF(RIGHT($A83,1)="1",IF(VLOOKUP(T83,'1st Shift BFp'!$A$36:$BY$52,27,FALSE)="","",VLOOKUP(T83,'1st Shift BFp'!$A$36:$BY$52,27,FALSE)),IF(VLOOKUP(T83,'2nd Shift BFp'!$A$36:$BY$52,27,FALSE)="","",VLOOKUP(T83,'2nd Shift BFp'!$A$36:$BY$52,27,FALSE)))</f>
        <v/>
      </c>
      <c r="AI83" s="559" t="str">
        <f>IF(RIGHT($A83,1)="1",IF(VLOOKUP(T83,'1st Shift BFp'!$A$36:$BY$52,29,FALSE)="","",VLOOKUP(T83,'1st Shift BFp'!$A$36:$BY$52,29,FALSE)),IF(VLOOKUP(T83,'2nd Shift BFp'!$A$36:$BY$52,29,FALSE)="","",VLOOKUP(T83,'2nd Shift BFp'!$A$36:$BY$52,29,FALSE)))</f>
        <v/>
      </c>
      <c r="AJ83" s="420" t="str">
        <f>IF(LEFT($A83,1)="M",VLOOKUP(T83,MWTh!$BL$35:$DU$49,62,FALSE),VLOOKUP(T83,TF!$BL$38:$DU$55,62,FALSE))</f>
        <v/>
      </c>
      <c r="AK83" s="418"/>
      <c r="AL83" s="375" t="str">
        <f t="shared" si="21"/>
        <v>40C</v>
      </c>
      <c r="AM83" s="378" t="str">
        <f t="shared" si="22"/>
        <v>TAMMM-00041</v>
      </c>
      <c r="AN83" s="59" t="str">
        <f t="shared" si="23"/>
        <v>GTS-120</v>
      </c>
      <c r="AO83" s="59" t="str">
        <f t="shared" si="24"/>
        <v>5% - 7%</v>
      </c>
      <c r="AP83" s="151" t="e">
        <f>VLOOKUP(AL83,MWTh!$DV$35:$GE$49,12,FALSE)</f>
        <v>#N/A</v>
      </c>
      <c r="AQ83" s="151" t="str">
        <f>VLOOKUP(AL83,TF!$DV$38:$GE$55,24,FALSE)</f>
        <v/>
      </c>
      <c r="AR83" s="151" t="e">
        <f>VLOOKUP(AL83,MWTh!$DV$35:$GE$49,36,FALSE)</f>
        <v>#N/A</v>
      </c>
      <c r="AS83" s="151" t="e">
        <f>VLOOKUP(AL83,MWTh!$DV$35:$GE$49,48,FALSE)</f>
        <v>#N/A</v>
      </c>
      <c r="AT83" s="151" t="str">
        <f>VLOOKUP(AL83,TF!$DV$38:$GE$55,60,FALSE)</f>
        <v/>
      </c>
      <c r="AU83" s="151"/>
      <c r="AV83" s="149"/>
      <c r="AW83" s="135">
        <f>IF(LEFT($A83,1)="M",VLOOKUP(AL83,MWTh!$DV$35:$GE$49,61,FALSE),VLOOKUP(AL83,TF!$DV$38:$GE$55,61,FALSE))</f>
        <v>0</v>
      </c>
      <c r="AX83" s="552" t="str">
        <f>IF(RIGHT($A83,1)="1",IF(VLOOKUP(AL83,'1st Shift BFp'!$AH$36:$AR$52,7,FALSE)="","",VLOOKUP(AL83,'1st Shift BFp'!$AH$36:$AR$52,7,FALSE)),IF(VLOOKUP(AL83,'2nd Shift BFp'!$AH$36:$AR$52,7,FALSE)="","",VLOOKUP(AL83,'2nd Shift BFp'!$AH$36:$AR$52,7,FALSE)))</f>
        <v/>
      </c>
      <c r="AY83" s="552" t="str">
        <f>IF(RIGHT($A83,1)="1",IF(VLOOKUP(AL83,'1st Shift BFp'!$AH$36:$AR$52,8,FALSE)="","",VLOOKUP(AL83,'1st Shift BFp'!$AH$36:$AR$52,8,FALSE)),IF(VLOOKUP(AL83,'2nd Shift BFp'!$AH$36:$AR$52,8,FALSE)="","",VLOOKUP(AL83,'2nd Shift BFp'!$AH$36:$AR$52,8,FALSE)))</f>
        <v/>
      </c>
      <c r="AZ83" s="558" t="str">
        <f>IF(RIGHT($A83,1)="1",IF(VLOOKUP(AL83,'1st Shift BFp'!$A$36:$BY$52,42,FALSE)="","",VLOOKUP(AL83,'1st Shift BFp'!$A$36:$BY$52,42,FALSE)),IF(VLOOKUP(AL83,'2nd Shift BFp'!$A$36:$BY$52,42,FALSE)="","",VLOOKUP(AL83,'2nd Shift BFp'!$A$36:$BY$52,42,FALSE)))</f>
        <v/>
      </c>
      <c r="BA83" s="559" t="str">
        <f>IF(RIGHT($A83,1)="1",IF(VLOOKUP(AL83,'1st Shift BFp'!$A$36:$BY$52,44,FALSE)="","",VLOOKUP(AL83,'1st Shift BFp'!$A$36:$BY$52,44,FALSE)),IF(VLOOKUP(AL83,'2nd Shift BFp'!$A$36:$BY$52,44,FALSE)="","",VLOOKUP(AL83,'2nd Shift BFp'!$A$36:$BY$52,44,FALSE)))</f>
        <v/>
      </c>
      <c r="BB83" s="420" t="str">
        <f>IF(LEFT($A83,1)="M",VLOOKUP(AL83,MWTh!$DV$35:$GE$49,62,FALSE),VLOOKUP(AL83,TF!$DV$38:$GE$55,62,FALSE))</f>
        <v/>
      </c>
      <c r="BC83" s="418"/>
      <c r="BD83" s="460" t="str">
        <f t="shared" si="25"/>
        <v>40C</v>
      </c>
      <c r="BE83" s="417" t="str">
        <f t="shared" si="26"/>
        <v>TAMMM-00041</v>
      </c>
      <c r="BF83" s="59" t="str">
        <f t="shared" si="27"/>
        <v>GTS-120</v>
      </c>
      <c r="BG83" s="59" t="str">
        <f t="shared" si="28"/>
        <v>5% - 7%</v>
      </c>
      <c r="BH83" s="151" t="e">
        <f>VLOOKUP(BD83,MWTh!$GF$35:$IO$49,12,FALSE)</f>
        <v>#N/A</v>
      </c>
      <c r="BI83" s="151" t="str">
        <f>VLOOKUP(BD83,TF!$GF$38:$IO$55,24,FALSE)</f>
        <v/>
      </c>
      <c r="BJ83" s="151" t="e">
        <f>VLOOKUP(BD83,MWTh!$GF$35:$IO$49,36,FALSE)</f>
        <v>#N/A</v>
      </c>
      <c r="BK83" s="151" t="e">
        <f>VLOOKUP(BD83,MWTh!$GF$35:$IO$49,48,FALSE)</f>
        <v>#N/A</v>
      </c>
      <c r="BL83" s="151" t="str">
        <f>VLOOKUP(BD83,TF!$GF$38:$IO$55,60,FALSE)</f>
        <v/>
      </c>
      <c r="BM83" s="151"/>
      <c r="BN83" s="149"/>
      <c r="BO83" s="135">
        <f>IF(LEFT($A83,1)="M",VLOOKUP(BD83,MWTh!$GF$35:$IO$49,61,FALSE),VLOOKUP(BD83,TF!$GF$38:$IO$55,61,FALSE))</f>
        <v>0</v>
      </c>
      <c r="BP83" s="552" t="str">
        <f>IF(RIGHT($A83,1)="1",IF(VLOOKUP(BD83,'1st Shift BFp'!$AW$36:$BG$52,7,FALSE)="","",VLOOKUP(BD83,'1st Shift BFp'!$AW$36:$BG$52,7,FALSE)),IF(VLOOKUP(BD83,'2nd Shift BFp'!$AW$36:$BG$52,7,FALSE)="","",VLOOKUP(BD83,'2nd Shift BFp'!$AW$36:$BG$52,7,FALSE)))</f>
        <v>SKIP</v>
      </c>
      <c r="BQ83" s="552" t="str">
        <f>IF(RIGHT($A83,1)="1",IF(VLOOKUP(BD83,'1st Shift BFp'!$AW$36:$BG$52,8,FALSE)="","",VLOOKUP(BD83,'1st Shift BFp'!$AW$36:$BG$52,8,FALSE)),IF(VLOOKUP(BD83,'2nd Shift BFp'!$AW$36:$BG$52,8,FALSE)="","",VLOOKUP(BD83,'2nd Shift BFp'!$AW$36:$BG$52,8,FALSE)))</f>
        <v>SKIP</v>
      </c>
      <c r="BR83" s="558" t="str">
        <f>IF(RIGHT($A83,1)="1",IF(VLOOKUP(BD83,'1st Shift BFp'!$A$36:$BY$52,57,FALSE)="","",VLOOKUP(BD83,'1st Shift BFp'!$A$36:$BY$52,57,FALSE)),IF(VLOOKUP(BD83,'2nd Shift BFp'!$A$36:$BY$52,57,FALSE)="","",VLOOKUP(BD83,'2nd Shift BFp'!$A$36:$BY$52,57,FALSE)))</f>
        <v/>
      </c>
      <c r="BS83" s="559" t="str">
        <f>IF(RIGHT($A83,1)="1",IF(VLOOKUP(BD83,'1st Shift BFp'!$A$36:$BY$52,59,FALSE)="","",VLOOKUP(BD83,'1st Shift BFp'!$A$36:$BY$52,59,FALSE)),IF(VLOOKUP(BD83,'2nd Shift BFp'!$A$36:$BY$52,59,FALSE)="","",VLOOKUP(BD83,'2nd Shift BFp'!$A$36:$BY$52,59,FALSE)))</f>
        <v/>
      </c>
      <c r="BT83" s="60" t="str">
        <f>IF(LEFT($A83,1)="M",VLOOKUP(BD83,MWTh!$GF$35:$IO$49,62,FALSE),VLOOKUP(BD83,TF!$GF$38:$IO$55,62,FALSE))</f>
        <v/>
      </c>
      <c r="BU83" s="61"/>
      <c r="BV83" s="460" t="str">
        <f t="shared" si="29"/>
        <v>40C</v>
      </c>
      <c r="BW83" s="417" t="str">
        <f t="shared" si="30"/>
        <v>TAMMM-00041</v>
      </c>
      <c r="BX83" s="59" t="str">
        <f t="shared" si="31"/>
        <v>GTS-120</v>
      </c>
      <c r="BY83" s="59" t="str">
        <f t="shared" si="32"/>
        <v>5% - 7%</v>
      </c>
      <c r="BZ83" s="151" t="e">
        <f>VLOOKUP(BV83,MWTh!$IP$35:$KY$49,12,FALSE)</f>
        <v>#N/A</v>
      </c>
      <c r="CA83" s="151" t="str">
        <f>VLOOKUP(BV83,TF!$IP$38:$KY$55,24,FALSE)</f>
        <v/>
      </c>
      <c r="CB83" s="151" t="e">
        <f>VLOOKUP(BV83,MWTh!$IP$35:$KY$49,36,FALSE)</f>
        <v>#N/A</v>
      </c>
      <c r="CC83" s="151" t="e">
        <f>VLOOKUP(BV83,MWTh!$IP$35:$KY$49,48,FALSE)</f>
        <v>#N/A</v>
      </c>
      <c r="CD83" s="151" t="str">
        <f>VLOOKUP(BV83,TF!$IP$38:$KY$55,60,FALSE)</f>
        <v/>
      </c>
      <c r="CE83" s="151"/>
      <c r="CF83" s="149"/>
      <c r="CG83" s="135">
        <f>IF(LEFT($A83,1)="M",VLOOKUP(BV83,MWTh!$IP$35:$KY$49,61,FALSE),VLOOKUP(BV83,TF!$IP$38:$KY$55,61,FALSE))</f>
        <v>0</v>
      </c>
      <c r="CH83" s="552" t="str">
        <f>IF(RIGHT($A83,1)="1",IF(VLOOKUP(BV83,'1st Shift BFp'!$BL$36:$BV$52,7,FALSE)="","",VLOOKUP(BV83,'1st Shift BFp'!$BL$36:$BV$52,7,FALSE)),IF(VLOOKUP(BV83,'2nd Shift BFp'!$BL$36:$BV$52,7,FALSE)="","",VLOOKUP(BV83,'2nd Shift BFp'!$BL$36:$BV$52,7,FALSE)))</f>
        <v/>
      </c>
      <c r="CI83" s="552" t="str">
        <f>IF(RIGHT($A83,1)="1",IF(VLOOKUP(BV83,'1st Shift BFp'!$BL$36:$BV$52,8,FALSE)="","",VLOOKUP(BV83,'1st Shift BFp'!$BL$36:$BV$52,8,FALSE)),IF(VLOOKUP(BV83,'2nd Shift BFp'!$BL$36:$BV$52,8,FALSE)="","",VLOOKUP(BV83,'2nd Shift BFp'!$BL$36:$BV$52,8,FALSE)))</f>
        <v/>
      </c>
      <c r="CJ83" s="558" t="str">
        <f>IF(RIGHT($A83,1)="1",IF(VLOOKUP(BV83,'1st Shift BFp'!$A$36:$BY$52,72,FALSE)="","",VLOOKUP(BV83,'1st Shift BFp'!$A$36:$BY$52,72,FALSE)),IF(VLOOKUP(BV83,'2nd Shift BFp'!$A$36:$BY$52,72,FALSE)="","",VLOOKUP(BV83,'2nd Shift BFp'!$A$36:$BY$52,72,FALSE)))</f>
        <v/>
      </c>
      <c r="CK83" s="559" t="str">
        <f>IF(RIGHT($A83,1)="1",IF(VLOOKUP(BV83,'1st Shift BFp'!$A$36:$BY$52,74,FALSE)="","",VLOOKUP(BV83,'1st Shift BFp'!$A$36:$BY$52,74,FALSE)),IF(VLOOKUP(BV83,'2nd Shift BFp'!$A$36:$BY$52,74,FALSE)="","",VLOOKUP(BV83,'2nd Shift BFp'!$A$36:$BY$52,74,FALSE)))</f>
        <v/>
      </c>
      <c r="CL83" s="420" t="str">
        <f>IF(LEFT($A83,1)="M",VLOOKUP(BV83,MWTh!$IP$35:$KY$49,62,FALSE),VLOOKUP(BV83,TF!$IP$38:$KY$55,62,FALSE))</f>
        <v/>
      </c>
      <c r="CM83" s="418"/>
      <c r="CO83" s="135">
        <f t="shared" si="35"/>
        <v>0</v>
      </c>
      <c r="CR83" s="375" t="s">
        <v>550</v>
      </c>
      <c r="CS83" s="60" t="str">
        <f>TF!$BK54</f>
        <v/>
      </c>
      <c r="CU83" t="str">
        <f t="shared" si="33"/>
        <v/>
      </c>
      <c r="CW83" t="str">
        <f t="shared" si="34"/>
        <v>NOGO</v>
      </c>
    </row>
    <row r="84" spans="1:101">
      <c r="A84" s="1174" t="str">
        <f>VLOOKUP($B84,'OP Info'!$C$67:$Q$101,15,FALSE)</f>
        <v>TF-1</v>
      </c>
      <c r="B84" s="427" t="s">
        <v>202</v>
      </c>
      <c r="C84" s="1174" t="str">
        <f>VLOOKUP($B84,'OP Info'!$C$67:$Q$101,2,FALSE)</f>
        <v>TAMMM-00034</v>
      </c>
      <c r="D84" s="1174" t="str">
        <f>VLOOKUP($B84,'OP Info'!$C$67:$Q$101,4,FALSE)</f>
        <v>GTS-120</v>
      </c>
      <c r="E84" s="1174" t="str">
        <f>CONCATENATE(VLOOKUP($B84,'OP Info'!$C$67:$Q$101,5,FALSE),"% - ",VLOOKUP($B84,'OP Info'!$C$67:$Q$101,6,FALSE),"%")</f>
        <v>5% - 7%</v>
      </c>
      <c r="F84" s="151" t="e">
        <f>VLOOKUP(B84,MWTh!$B$35:$BK$49,12,FALSE)</f>
        <v>#N/A</v>
      </c>
      <c r="G84" s="151" t="str">
        <f>VLOOKUP(B84,TF!$B$38:$BK$55,24,FALSE)</f>
        <v/>
      </c>
      <c r="H84" s="151" t="e">
        <f>VLOOKUP(B84,MWTh!$B$35:$BK$49,36,FALSE)</f>
        <v>#N/A</v>
      </c>
      <c r="I84" s="151" t="e">
        <f>VLOOKUP(B84,MWTh!$B$35:$BK$49,48,FALSE)</f>
        <v>#N/A</v>
      </c>
      <c r="J84" s="151" t="str">
        <f>VLOOKUP(B84,TF!$B$38:$BK$55,60,FALSE)</f>
        <v/>
      </c>
      <c r="K84" s="151"/>
      <c r="L84" s="149"/>
      <c r="M84" s="135">
        <f>IF(LEFT($A84,1)="M",VLOOKUP(B84,MWTh!$B$35:$BK$49,61,FALSE),VLOOKUP(B84,TF!$B$38:$BK$55,61,FALSE))</f>
        <v>0</v>
      </c>
      <c r="N84" s="552" t="str">
        <f>IF(RIGHT($A84,1)="1",IF(VLOOKUP(B84,'1st Shift BFp'!$D$36:$N$52,7,FALSE)="","",VLOOKUP(B84,'1st Shift BFp'!$D$36:$N$52,7,FALSE)),IF(VLOOKUP(B84,'2nd Shift BFp'!$D$36:$N$52,7,FALSE)="","",VLOOKUP(B84,'2nd Shift BFp'!$D$36:$N$52,7,FALSE)))</f>
        <v/>
      </c>
      <c r="O84" s="552" t="str">
        <f>IF(RIGHT($A84,1)="1",IF(VLOOKUP(B84,'1st Shift BFp'!$D$36:$N$52,8,FALSE)="","",VLOOKUP(B84,'1st Shift BFp'!$D$36:$N$52,8,FALSE)),IF(VLOOKUP(B84,'2nd Shift BFp'!$D$36:$N$52,8,FALSE)="","",VLOOKUP(B84,'2nd Shift BFp'!$D$36:$N$52,8,FALSE)))</f>
        <v/>
      </c>
      <c r="P84" s="558" t="str">
        <f>IF(RIGHT($A84,1)="1",IF(VLOOKUP(B84,'1st Shift BFp'!$A$36:$BY$52,12,FALSE)="","",VLOOKUP(B84,'1st Shift BFp'!$A$36:$BY$52,12,FALSE)),IF(VLOOKUP(B84,'2nd Shift BFp'!$A$36:$BY$52,12,FALSE)="","",VLOOKUP(B84,'2nd Shift BFp'!$A$36:$BY$52,12,FALSE)))</f>
        <v/>
      </c>
      <c r="Q84" s="559" t="str">
        <f>IF(RIGHT($A84,1)="1",IF(VLOOKUP(B84,'1st Shift BFp'!$A$36:$BY$52,14,FALSE)="","",VLOOKUP(B84,'1st Shift BFp'!$A$36:$BY$52,14,FALSE)),IF(VLOOKUP(B84,'2nd Shift BFp'!$A$36:$BY$52,14,FALSE)="","",VLOOKUP(B84,'2nd Shift BFp'!$A$36:$BY$52,14,FALSE)))</f>
        <v/>
      </c>
      <c r="R84" s="420" t="str">
        <f>IF(LEFT($A84,1)="M",VLOOKUP(B84,MWTh!$B$35:$BK$49,62,FALSE),VLOOKUP(B84,TF!$B$38:$BK$55,62,FALSE))</f>
        <v/>
      </c>
      <c r="S84" s="443"/>
      <c r="T84" s="412" t="str">
        <f t="shared" si="17"/>
        <v>50C</v>
      </c>
      <c r="U84" s="59" t="str">
        <f t="shared" si="18"/>
        <v>TAMMM-00034</v>
      </c>
      <c r="V84" s="59" t="str">
        <f t="shared" si="19"/>
        <v>GTS-120</v>
      </c>
      <c r="W84" s="59" t="str">
        <f t="shared" si="20"/>
        <v>5% - 7%</v>
      </c>
      <c r="X84" s="151" t="e">
        <f>VLOOKUP(T84,MWTh!$BL$35:$DU$49,12,FALSE)</f>
        <v>#N/A</v>
      </c>
      <c r="Y84" s="151" t="str">
        <f>VLOOKUP(T84,TF!$BL$38:$DU$55,24,FALSE)</f>
        <v/>
      </c>
      <c r="Z84" s="151" t="e">
        <f>VLOOKUP(T84,MWTh!$BL$35:$DU$49,36,FALSE)</f>
        <v>#N/A</v>
      </c>
      <c r="AA84" s="151" t="e">
        <f>VLOOKUP(T84,MWTh!$BL$35:$DU$49,48,FALSE)</f>
        <v>#N/A</v>
      </c>
      <c r="AB84" s="151" t="str">
        <f>VLOOKUP(T84,TF!$BL$38:$DU$55,60,FALSE)</f>
        <v/>
      </c>
      <c r="AC84" s="151"/>
      <c r="AD84" s="149"/>
      <c r="AE84" s="135">
        <f>IF(LEFT($A84,1)="M",VLOOKUP(T84,MWTh!$BL$35:$DU$49,61,FALSE),VLOOKUP(T84,TF!$BL$38:$DU$55,61,FALSE))</f>
        <v>0</v>
      </c>
      <c r="AF84" s="552" t="str">
        <f>IF(RIGHT($A84,1)="1",IF(VLOOKUP(T84,'1st Shift BFp'!$S$36:$AC$52,7,FALSE)="","",VLOOKUP(T84,'1st Shift BFp'!$S$36:$AC$52,7,FALSE)),IF(VLOOKUP(T84,'2nd Shift BFp'!$S$36:$AC$52,7,FALSE)="","",VLOOKUP(T84,'2nd Shift BFp'!$S$36:$AC$52,7,FALSE)))</f>
        <v>SKIP</v>
      </c>
      <c r="AG84" s="552" t="str">
        <f>IF(RIGHT($A84,1)="1",IF(VLOOKUP(T84,'1st Shift BFp'!$S$36:$AC$52,8,FALSE)="","",VLOOKUP(T84,'1st Shift BFp'!$S$36:$AC$52,8,FALSE)),IF(VLOOKUP(T84,'2nd Shift BFp'!$S$36:$AC$52,8,FALSE)="","",VLOOKUP(T84,'2nd Shift BFp'!$S$36:$AC$52,8,FALSE)))</f>
        <v>SKIP</v>
      </c>
      <c r="AH84" s="558" t="str">
        <f>IF(RIGHT($A84,1)="1",IF(VLOOKUP(T84,'1st Shift BFp'!$A$36:$BY$52,27,FALSE)="","",VLOOKUP(T84,'1st Shift BFp'!$A$36:$BY$52,27,FALSE)),IF(VLOOKUP(T84,'2nd Shift BFp'!$A$36:$BY$52,27,FALSE)="","",VLOOKUP(T84,'2nd Shift BFp'!$A$36:$BY$52,27,FALSE)))</f>
        <v/>
      </c>
      <c r="AI84" s="559" t="str">
        <f>IF(RIGHT($A84,1)="1",IF(VLOOKUP(T84,'1st Shift BFp'!$A$36:$BY$52,29,FALSE)="","",VLOOKUP(T84,'1st Shift BFp'!$A$36:$BY$52,29,FALSE)),IF(VLOOKUP(T84,'2nd Shift BFp'!$A$36:$BY$52,29,FALSE)="","",VLOOKUP(T84,'2nd Shift BFp'!$A$36:$BY$52,29,FALSE)))</f>
        <v/>
      </c>
      <c r="AJ84" s="420" t="str">
        <f>IF(LEFT($A84,1)="M",VLOOKUP(T84,MWTh!$BL$35:$DU$49,62,FALSE),VLOOKUP(T84,TF!$BL$38:$DU$55,62,FALSE))</f>
        <v/>
      </c>
      <c r="AK84" s="418"/>
      <c r="AL84" s="375" t="str">
        <f t="shared" si="21"/>
        <v>50C</v>
      </c>
      <c r="AM84" s="378" t="str">
        <f t="shared" si="22"/>
        <v>TAMMM-00034</v>
      </c>
      <c r="AN84" s="59" t="str">
        <f t="shared" si="23"/>
        <v>GTS-120</v>
      </c>
      <c r="AO84" s="59" t="str">
        <f t="shared" si="24"/>
        <v>5% - 7%</v>
      </c>
      <c r="AP84" s="151" t="e">
        <f>VLOOKUP(AL84,MWTh!$DV$35:$GE$49,12,FALSE)</f>
        <v>#N/A</v>
      </c>
      <c r="AQ84" s="151" t="str">
        <f>VLOOKUP(AL84,TF!$DV$38:$GE$55,24,FALSE)</f>
        <v/>
      </c>
      <c r="AR84" s="151" t="e">
        <f>VLOOKUP(AL84,MWTh!$DV$35:$GE$49,36,FALSE)</f>
        <v>#N/A</v>
      </c>
      <c r="AS84" s="151" t="e">
        <f>VLOOKUP(AL84,MWTh!$DV$35:$GE$49,48,FALSE)</f>
        <v>#N/A</v>
      </c>
      <c r="AT84" s="151" t="str">
        <f>VLOOKUP(AL84,TF!$DV$38:$GE$55,60,FALSE)</f>
        <v/>
      </c>
      <c r="AU84" s="151"/>
      <c r="AV84" s="149"/>
      <c r="AW84" s="135">
        <f>IF(LEFT($A84,1)="M",VLOOKUP(AL84,MWTh!$DV$35:$GE$49,61,FALSE),VLOOKUP(AL84,TF!$DV$38:$GE$55,61,FALSE))</f>
        <v>0</v>
      </c>
      <c r="AX84" s="552" t="str">
        <f>IF(RIGHT($A84,1)="1",IF(VLOOKUP(AL84,'1st Shift BFp'!$AH$36:$AR$52,7,FALSE)="","",VLOOKUP(AL84,'1st Shift BFp'!$AH$36:$AR$52,7,FALSE)),IF(VLOOKUP(AL84,'2nd Shift BFp'!$AH$36:$AR$52,7,FALSE)="","",VLOOKUP(AL84,'2nd Shift BFp'!$AH$36:$AR$52,7,FALSE)))</f>
        <v/>
      </c>
      <c r="AY84" s="552" t="str">
        <f>IF(RIGHT($A84,1)="1",IF(VLOOKUP(AL84,'1st Shift BFp'!$AH$36:$AR$52,8,FALSE)="","",VLOOKUP(AL84,'1st Shift BFp'!$AH$36:$AR$52,8,FALSE)),IF(VLOOKUP(AL84,'2nd Shift BFp'!$AH$36:$AR$52,8,FALSE)="","",VLOOKUP(AL84,'2nd Shift BFp'!$AH$36:$AR$52,8,FALSE)))</f>
        <v/>
      </c>
      <c r="AZ84" s="558" t="str">
        <f>IF(RIGHT($A84,1)="1",IF(VLOOKUP(AL84,'1st Shift BFp'!$A$36:$BY$52,42,FALSE)="","",VLOOKUP(AL84,'1st Shift BFp'!$A$36:$BY$52,42,FALSE)),IF(VLOOKUP(AL84,'2nd Shift BFp'!$A$36:$BY$52,42,FALSE)="","",VLOOKUP(AL84,'2nd Shift BFp'!$A$36:$BY$52,42,FALSE)))</f>
        <v/>
      </c>
      <c r="BA84" s="559" t="str">
        <f>IF(RIGHT($A84,1)="1",IF(VLOOKUP(AL84,'1st Shift BFp'!$A$36:$BY$52,44,FALSE)="","",VLOOKUP(AL84,'1st Shift BFp'!$A$36:$BY$52,44,FALSE)),IF(VLOOKUP(AL84,'2nd Shift BFp'!$A$36:$BY$52,44,FALSE)="","",VLOOKUP(AL84,'2nd Shift BFp'!$A$36:$BY$52,44,FALSE)))</f>
        <v/>
      </c>
      <c r="BB84" s="420" t="str">
        <f>IF(LEFT($A84,1)="M",VLOOKUP(AL84,MWTh!$DV$35:$GE$49,62,FALSE),VLOOKUP(AL84,TF!$DV$38:$GE$55,62,FALSE))</f>
        <v/>
      </c>
      <c r="BC84" s="418"/>
      <c r="BD84" s="460" t="str">
        <f t="shared" si="25"/>
        <v>50C</v>
      </c>
      <c r="BE84" s="417" t="str">
        <f t="shared" si="26"/>
        <v>TAMMM-00034</v>
      </c>
      <c r="BF84" s="59" t="str">
        <f t="shared" si="27"/>
        <v>GTS-120</v>
      </c>
      <c r="BG84" s="59" t="str">
        <f t="shared" si="28"/>
        <v>5% - 7%</v>
      </c>
      <c r="BH84" s="151" t="e">
        <f>VLOOKUP(BD84,MWTh!$GF$35:$IO$49,12,FALSE)</f>
        <v>#N/A</v>
      </c>
      <c r="BI84" s="151" t="str">
        <f>VLOOKUP(BD84,TF!$GF$38:$IO$55,24,FALSE)</f>
        <v/>
      </c>
      <c r="BJ84" s="151" t="e">
        <f>VLOOKUP(BD84,MWTh!$GF$35:$IO$49,36,FALSE)</f>
        <v>#N/A</v>
      </c>
      <c r="BK84" s="151" t="e">
        <f>VLOOKUP(BD84,MWTh!$GF$35:$IO$49,48,FALSE)</f>
        <v>#N/A</v>
      </c>
      <c r="BL84" s="151" t="str">
        <f>VLOOKUP(BD84,TF!$GF$38:$IO$55,60,FALSE)</f>
        <v/>
      </c>
      <c r="BM84" s="151"/>
      <c r="BN84" s="149"/>
      <c r="BO84" s="135">
        <f>IF(LEFT($A84,1)="M",VLOOKUP(BD84,MWTh!$GF$35:$IO$49,61,FALSE),VLOOKUP(BD84,TF!$GF$38:$IO$55,61,FALSE))</f>
        <v>0</v>
      </c>
      <c r="BP84" s="552" t="str">
        <f>IF(RIGHT($A84,1)="1",IF(VLOOKUP(BD84,'1st Shift BFp'!$AW$36:$BG$52,7,FALSE)="","",VLOOKUP(BD84,'1st Shift BFp'!$AW$36:$BG$52,7,FALSE)),IF(VLOOKUP(BD84,'2nd Shift BFp'!$AW$36:$BG$52,7,FALSE)="","",VLOOKUP(BD84,'2nd Shift BFp'!$AW$36:$BG$52,7,FALSE)))</f>
        <v>SKIP</v>
      </c>
      <c r="BQ84" s="552" t="str">
        <f>IF(RIGHT($A84,1)="1",IF(VLOOKUP(BD84,'1st Shift BFp'!$AW$36:$BG$52,8,FALSE)="","",VLOOKUP(BD84,'1st Shift BFp'!$AW$36:$BG$52,8,FALSE)),IF(VLOOKUP(BD84,'2nd Shift BFp'!$AW$36:$BG$52,8,FALSE)="","",VLOOKUP(BD84,'2nd Shift BFp'!$AW$36:$BG$52,8,FALSE)))</f>
        <v>SKIP</v>
      </c>
      <c r="BR84" s="558" t="str">
        <f>IF(RIGHT($A84,1)="1",IF(VLOOKUP(BD84,'1st Shift BFp'!$A$36:$BY$52,57,FALSE)="","",VLOOKUP(BD84,'1st Shift BFp'!$A$36:$BY$52,57,FALSE)),IF(VLOOKUP(BD84,'2nd Shift BFp'!$A$36:$BY$52,57,FALSE)="","",VLOOKUP(BD84,'2nd Shift BFp'!$A$36:$BY$52,57,FALSE)))</f>
        <v/>
      </c>
      <c r="BS84" s="559" t="str">
        <f>IF(RIGHT($A84,1)="1",IF(VLOOKUP(BD84,'1st Shift BFp'!$A$36:$BY$52,59,FALSE)="","",VLOOKUP(BD84,'1st Shift BFp'!$A$36:$BY$52,59,FALSE)),IF(VLOOKUP(BD84,'2nd Shift BFp'!$A$36:$BY$52,59,FALSE)="","",VLOOKUP(BD84,'2nd Shift BFp'!$A$36:$BY$52,59,FALSE)))</f>
        <v/>
      </c>
      <c r="BT84" s="60" t="str">
        <f>IF(LEFT($A84,1)="M",VLOOKUP(BD84,MWTh!$GF$35:$IO$49,62,FALSE),VLOOKUP(BD84,TF!$GF$38:$IO$55,62,FALSE))</f>
        <v/>
      </c>
      <c r="BU84" s="61"/>
      <c r="BV84" s="460" t="str">
        <f t="shared" si="29"/>
        <v>50C</v>
      </c>
      <c r="BW84" s="417" t="str">
        <f t="shared" si="30"/>
        <v>TAMMM-00034</v>
      </c>
      <c r="BX84" s="59" t="str">
        <f t="shared" si="31"/>
        <v>GTS-120</v>
      </c>
      <c r="BY84" s="59" t="str">
        <f t="shared" si="32"/>
        <v>5% - 7%</v>
      </c>
      <c r="BZ84" s="151" t="e">
        <f>VLOOKUP(BV84,MWTh!$IP$35:$KY$49,12,FALSE)</f>
        <v>#N/A</v>
      </c>
      <c r="CA84" s="151" t="str">
        <f>VLOOKUP(BV84,TF!$IP$38:$KY$55,24,FALSE)</f>
        <v/>
      </c>
      <c r="CB84" s="151" t="e">
        <f>VLOOKUP(BV84,MWTh!$IP$35:$KY$49,36,FALSE)</f>
        <v>#N/A</v>
      </c>
      <c r="CC84" s="151" t="e">
        <f>VLOOKUP(BV84,MWTh!$IP$35:$KY$49,48,FALSE)</f>
        <v>#N/A</v>
      </c>
      <c r="CD84" s="151" t="str">
        <f>VLOOKUP(BV84,TF!$IP$38:$KY$55,60,FALSE)</f>
        <v/>
      </c>
      <c r="CE84" s="151"/>
      <c r="CF84" s="149"/>
      <c r="CG84" s="135">
        <f>IF(LEFT($A84,1)="M",VLOOKUP(BV84,MWTh!$IP$35:$KY$49,61,FALSE),VLOOKUP(BV84,TF!$IP$38:$KY$55,61,FALSE))</f>
        <v>0</v>
      </c>
      <c r="CH84" s="552" t="str">
        <f>IF(RIGHT($A84,1)="1",IF(VLOOKUP(BV84,'1st Shift BFp'!$BL$36:$BV$52,7,FALSE)="","",VLOOKUP(BV84,'1st Shift BFp'!$BL$36:$BV$52,7,FALSE)),IF(VLOOKUP(BV84,'2nd Shift BFp'!$BL$36:$BV$52,7,FALSE)="","",VLOOKUP(BV84,'2nd Shift BFp'!$BL$36:$BV$52,7,FALSE)))</f>
        <v/>
      </c>
      <c r="CI84" s="552" t="str">
        <f>IF(RIGHT($A84,1)="1",IF(VLOOKUP(BV84,'1st Shift BFp'!$BL$36:$BV$52,8,FALSE)="","",VLOOKUP(BV84,'1st Shift BFp'!$BL$36:$BV$52,8,FALSE)),IF(VLOOKUP(BV84,'2nd Shift BFp'!$BL$36:$BV$52,8,FALSE)="","",VLOOKUP(BV84,'2nd Shift BFp'!$BL$36:$BV$52,8,FALSE)))</f>
        <v/>
      </c>
      <c r="CJ84" s="558" t="str">
        <f>IF(RIGHT($A84,1)="1",IF(VLOOKUP(BV84,'1st Shift BFp'!$A$36:$BY$52,72,FALSE)="","",VLOOKUP(BV84,'1st Shift BFp'!$A$36:$BY$52,72,FALSE)),IF(VLOOKUP(BV84,'2nd Shift BFp'!$A$36:$BY$52,72,FALSE)="","",VLOOKUP(BV84,'2nd Shift BFp'!$A$36:$BY$52,72,FALSE)))</f>
        <v/>
      </c>
      <c r="CK84" s="559" t="str">
        <f>IF(RIGHT($A84,1)="1",IF(VLOOKUP(BV84,'1st Shift BFp'!$A$36:$BY$52,74,FALSE)="","",VLOOKUP(BV84,'1st Shift BFp'!$A$36:$BY$52,74,FALSE)),IF(VLOOKUP(BV84,'2nd Shift BFp'!$A$36:$BY$52,74,FALSE)="","",VLOOKUP(BV84,'2nd Shift BFp'!$A$36:$BY$52,74,FALSE)))</f>
        <v/>
      </c>
      <c r="CL84" s="420" t="str">
        <f>IF(LEFT($A84,1)="M",VLOOKUP(BV84,MWTh!$IP$35:$KY$49,62,FALSE),VLOOKUP(BV84,TF!$IP$38:$KY$55,62,FALSE))</f>
        <v/>
      </c>
      <c r="CM84" s="418"/>
      <c r="CO84" s="135">
        <f t="shared" si="35"/>
        <v>0</v>
      </c>
      <c r="CR84" s="376" t="s">
        <v>551</v>
      </c>
      <c r="CS84" s="60" t="str">
        <f>MWTh!$BK40</f>
        <v/>
      </c>
      <c r="CU84" t="str">
        <f t="shared" si="33"/>
        <v/>
      </c>
      <c r="CW84" t="str">
        <f t="shared" si="34"/>
        <v>NOGO</v>
      </c>
    </row>
    <row r="85" spans="1:101">
      <c r="A85" s="1174" t="str">
        <f>VLOOKUP($B85,'OP Info'!$C$67:$Q$101,15,FALSE)</f>
        <v>TF-1</v>
      </c>
      <c r="B85" s="427" t="s">
        <v>205</v>
      </c>
      <c r="C85" s="1174" t="str">
        <f>VLOOKUP($B85,'OP Info'!$C$67:$Q$101,2,FALSE)</f>
        <v>TAMMM-00028</v>
      </c>
      <c r="D85" s="1174" t="str">
        <f>VLOOKUP($B85,'OP Info'!$C$67:$Q$101,4,FALSE)</f>
        <v>GTS-120</v>
      </c>
      <c r="E85" s="1174" t="str">
        <f>CONCATENATE(VLOOKUP($B85,'OP Info'!$C$67:$Q$101,5,FALSE),"% - ",VLOOKUP($B85,'OP Info'!$C$67:$Q$101,6,FALSE),"%")</f>
        <v>5% - 7%</v>
      </c>
      <c r="F85" s="151" t="e">
        <f>VLOOKUP(B85,MWTh!$B$35:$BK$49,12,FALSE)</f>
        <v>#N/A</v>
      </c>
      <c r="G85" s="151" t="str">
        <f>VLOOKUP(B85,TF!$B$38:$BK$55,24,FALSE)</f>
        <v/>
      </c>
      <c r="H85" s="151" t="e">
        <f>VLOOKUP(B85,MWTh!$B$35:$BK$49,36,FALSE)</f>
        <v>#N/A</v>
      </c>
      <c r="I85" s="151" t="e">
        <f>VLOOKUP(B85,MWTh!$B$35:$BK$49,48,FALSE)</f>
        <v>#N/A</v>
      </c>
      <c r="J85" s="151" t="str">
        <f>VLOOKUP(B85,TF!$B$38:$BK$55,60,FALSE)</f>
        <v/>
      </c>
      <c r="K85" s="151"/>
      <c r="L85" s="149"/>
      <c r="M85" s="135">
        <f>IF(LEFT($A85,1)="M",VLOOKUP(B85,MWTh!$B$35:$BK$49,61,FALSE),VLOOKUP(B85,TF!$B$38:$BK$55,61,FALSE))</f>
        <v>0</v>
      </c>
      <c r="N85" s="552" t="str">
        <f>IF(RIGHT($A85,1)="1",IF(VLOOKUP(B85,'1st Shift BFp'!$D$36:$N$52,7,FALSE)="","",VLOOKUP(B85,'1st Shift BFp'!$D$36:$N$52,7,FALSE)),IF(VLOOKUP(B85,'2nd Shift BFp'!$D$36:$N$52,7,FALSE)="","",VLOOKUP(B85,'2nd Shift BFp'!$D$36:$N$52,7,FALSE)))</f>
        <v/>
      </c>
      <c r="O85" s="552" t="str">
        <f>IF(RIGHT($A85,1)="1",IF(VLOOKUP(B85,'1st Shift BFp'!$D$36:$N$52,8,FALSE)="","",VLOOKUP(B85,'1st Shift BFp'!$D$36:$N$52,8,FALSE)),IF(VLOOKUP(B85,'2nd Shift BFp'!$D$36:$N$52,8,FALSE)="","",VLOOKUP(B85,'2nd Shift BFp'!$D$36:$N$52,8,FALSE)))</f>
        <v/>
      </c>
      <c r="P85" s="558" t="str">
        <f>IF(RIGHT($A85,1)="1",IF(VLOOKUP(B85,'1st Shift BFp'!$A$36:$BY$52,12,FALSE)="","",VLOOKUP(B85,'1st Shift BFp'!$A$36:$BY$52,12,FALSE)),IF(VLOOKUP(B85,'2nd Shift BFp'!$A$36:$BY$52,12,FALSE)="","",VLOOKUP(B85,'2nd Shift BFp'!$A$36:$BY$52,12,FALSE)))</f>
        <v/>
      </c>
      <c r="Q85" s="559" t="str">
        <f>IF(RIGHT($A85,1)="1",IF(VLOOKUP(B85,'1st Shift BFp'!$A$36:$BY$52,14,FALSE)="","",VLOOKUP(B85,'1st Shift BFp'!$A$36:$BY$52,14,FALSE)),IF(VLOOKUP(B85,'2nd Shift BFp'!$A$36:$BY$52,14,FALSE)="","",VLOOKUP(B85,'2nd Shift BFp'!$A$36:$BY$52,14,FALSE)))</f>
        <v/>
      </c>
      <c r="R85" s="420" t="str">
        <f>IF(LEFT($A85,1)="M",VLOOKUP(B85,MWTh!$B$35:$BK$49,62,FALSE),VLOOKUP(B85,TF!$B$38:$BK$55,62,FALSE))</f>
        <v/>
      </c>
      <c r="S85" s="443"/>
      <c r="T85" s="412" t="str">
        <f t="shared" si="17"/>
        <v>60C</v>
      </c>
      <c r="U85" s="59" t="str">
        <f t="shared" si="18"/>
        <v>TAMMM-00028</v>
      </c>
      <c r="V85" s="59" t="str">
        <f t="shared" si="19"/>
        <v>GTS-120</v>
      </c>
      <c r="W85" s="59" t="str">
        <f t="shared" si="20"/>
        <v>5% - 7%</v>
      </c>
      <c r="X85" s="151" t="e">
        <f>VLOOKUP(T85,MWTh!$BL$35:$DU$49,12,FALSE)</f>
        <v>#N/A</v>
      </c>
      <c r="Y85" s="151" t="str">
        <f>VLOOKUP(T85,TF!$BL$38:$DU$55,24,FALSE)</f>
        <v/>
      </c>
      <c r="Z85" s="151" t="e">
        <f>VLOOKUP(T85,MWTh!$BL$35:$DU$49,36,FALSE)</f>
        <v>#N/A</v>
      </c>
      <c r="AA85" s="151" t="e">
        <f>VLOOKUP(T85,MWTh!$BL$35:$DU$49,48,FALSE)</f>
        <v>#N/A</v>
      </c>
      <c r="AB85" s="151" t="str">
        <f>VLOOKUP(T85,TF!$BL$38:$DU$55,60,FALSE)</f>
        <v/>
      </c>
      <c r="AC85" s="151"/>
      <c r="AD85" s="149"/>
      <c r="AE85" s="135">
        <f>IF(LEFT($A85,1)="M",VLOOKUP(T85,MWTh!$BL$35:$DU$49,61,FALSE),VLOOKUP(T85,TF!$BL$38:$DU$55,61,FALSE))</f>
        <v>0</v>
      </c>
      <c r="AF85" s="552" t="str">
        <f>IF(RIGHT($A85,1)="1",IF(VLOOKUP(T85,'1st Shift BFp'!$S$36:$AC$52,7,FALSE)="","",VLOOKUP(T85,'1st Shift BFp'!$S$36:$AC$52,7,FALSE)),IF(VLOOKUP(T85,'2nd Shift BFp'!$S$36:$AC$52,7,FALSE)="","",VLOOKUP(T85,'2nd Shift BFp'!$S$36:$AC$52,7,FALSE)))</f>
        <v>SKIP</v>
      </c>
      <c r="AG85" s="552" t="str">
        <f>IF(RIGHT($A85,1)="1",IF(VLOOKUP(T85,'1st Shift BFp'!$S$36:$AC$52,8,FALSE)="","",VLOOKUP(T85,'1st Shift BFp'!$S$36:$AC$52,8,FALSE)),IF(VLOOKUP(T85,'2nd Shift BFp'!$S$36:$AC$52,8,FALSE)="","",VLOOKUP(T85,'2nd Shift BFp'!$S$36:$AC$52,8,FALSE)))</f>
        <v>SKIP</v>
      </c>
      <c r="AH85" s="558" t="str">
        <f>IF(RIGHT($A85,1)="1",IF(VLOOKUP(T85,'1st Shift BFp'!$A$36:$BY$52,27,FALSE)="","",VLOOKUP(T85,'1st Shift BFp'!$A$36:$BY$52,27,FALSE)),IF(VLOOKUP(T85,'2nd Shift BFp'!$A$36:$BY$52,27,FALSE)="","",VLOOKUP(T85,'2nd Shift BFp'!$A$36:$BY$52,27,FALSE)))</f>
        <v/>
      </c>
      <c r="AI85" s="559" t="str">
        <f>IF(RIGHT($A85,1)="1",IF(VLOOKUP(T85,'1st Shift BFp'!$A$36:$BY$52,29,FALSE)="","",VLOOKUP(T85,'1st Shift BFp'!$A$36:$BY$52,29,FALSE)),IF(VLOOKUP(T85,'2nd Shift BFp'!$A$36:$BY$52,29,FALSE)="","",VLOOKUP(T85,'2nd Shift BFp'!$A$36:$BY$52,29,FALSE)))</f>
        <v/>
      </c>
      <c r="AJ85" s="420" t="str">
        <f>IF(LEFT($A85,1)="M",VLOOKUP(T85,MWTh!$BL$35:$DU$49,62,FALSE),VLOOKUP(T85,TF!$BL$38:$DU$55,62,FALSE))</f>
        <v/>
      </c>
      <c r="AK85" s="418"/>
      <c r="AL85" s="375" t="str">
        <f t="shared" si="21"/>
        <v>60C</v>
      </c>
      <c r="AM85" s="378" t="str">
        <f t="shared" si="22"/>
        <v>TAMMM-00028</v>
      </c>
      <c r="AN85" s="59" t="str">
        <f t="shared" si="23"/>
        <v>GTS-120</v>
      </c>
      <c r="AO85" s="59" t="str">
        <f t="shared" si="24"/>
        <v>5% - 7%</v>
      </c>
      <c r="AP85" s="151" t="e">
        <f>VLOOKUP(AL85,MWTh!$DV$35:$GE$49,12,FALSE)</f>
        <v>#N/A</v>
      </c>
      <c r="AQ85" s="151" t="str">
        <f>VLOOKUP(AL85,TF!$DV$38:$GE$55,24,FALSE)</f>
        <v/>
      </c>
      <c r="AR85" s="151" t="e">
        <f>VLOOKUP(AL85,MWTh!$DV$35:$GE$49,36,FALSE)</f>
        <v>#N/A</v>
      </c>
      <c r="AS85" s="151" t="e">
        <f>VLOOKUP(AL85,MWTh!$DV$35:$GE$49,48,FALSE)</f>
        <v>#N/A</v>
      </c>
      <c r="AT85" s="151" t="str">
        <f>VLOOKUP(AL85,TF!$DV$38:$GE$55,60,FALSE)</f>
        <v/>
      </c>
      <c r="AU85" s="151"/>
      <c r="AV85" s="149"/>
      <c r="AW85" s="135">
        <f>IF(LEFT($A85,1)="M",VLOOKUP(AL85,MWTh!$DV$35:$GE$49,61,FALSE),VLOOKUP(AL85,TF!$DV$38:$GE$55,61,FALSE))</f>
        <v>0</v>
      </c>
      <c r="AX85" s="552" t="str">
        <f>IF(RIGHT($A85,1)="1",IF(VLOOKUP(AL85,'1st Shift BFp'!$AH$36:$AR$52,7,FALSE)="","",VLOOKUP(AL85,'1st Shift BFp'!$AH$36:$AR$52,7,FALSE)),IF(VLOOKUP(AL85,'2nd Shift BFp'!$AH$36:$AR$52,7,FALSE)="","",VLOOKUP(AL85,'2nd Shift BFp'!$AH$36:$AR$52,7,FALSE)))</f>
        <v/>
      </c>
      <c r="AY85" s="552" t="str">
        <f>IF(RIGHT($A85,1)="1",IF(VLOOKUP(AL85,'1st Shift BFp'!$AH$36:$AR$52,8,FALSE)="","",VLOOKUP(AL85,'1st Shift BFp'!$AH$36:$AR$52,8,FALSE)),IF(VLOOKUP(AL85,'2nd Shift BFp'!$AH$36:$AR$52,8,FALSE)="","",VLOOKUP(AL85,'2nd Shift BFp'!$AH$36:$AR$52,8,FALSE)))</f>
        <v/>
      </c>
      <c r="AZ85" s="558" t="str">
        <f>IF(RIGHT($A85,1)="1",IF(VLOOKUP(AL85,'1st Shift BFp'!$A$36:$BY$52,42,FALSE)="","",VLOOKUP(AL85,'1st Shift BFp'!$A$36:$BY$52,42,FALSE)),IF(VLOOKUP(AL85,'2nd Shift BFp'!$A$36:$BY$52,42,FALSE)="","",VLOOKUP(AL85,'2nd Shift BFp'!$A$36:$BY$52,42,FALSE)))</f>
        <v/>
      </c>
      <c r="BA85" s="559" t="str">
        <f>IF(RIGHT($A85,1)="1",IF(VLOOKUP(AL85,'1st Shift BFp'!$A$36:$BY$52,44,FALSE)="","",VLOOKUP(AL85,'1st Shift BFp'!$A$36:$BY$52,44,FALSE)),IF(VLOOKUP(AL85,'2nd Shift BFp'!$A$36:$BY$52,44,FALSE)="","",VLOOKUP(AL85,'2nd Shift BFp'!$A$36:$BY$52,44,FALSE)))</f>
        <v/>
      </c>
      <c r="BB85" s="420" t="str">
        <f>IF(LEFT($A85,1)="M",VLOOKUP(AL85,MWTh!$DV$35:$GE$49,62,FALSE),VLOOKUP(AL85,TF!$DV$38:$GE$55,62,FALSE))</f>
        <v/>
      </c>
      <c r="BC85" s="418"/>
      <c r="BD85" s="460" t="str">
        <f t="shared" si="25"/>
        <v>60C</v>
      </c>
      <c r="BE85" s="417" t="str">
        <f t="shared" si="26"/>
        <v>TAMMM-00028</v>
      </c>
      <c r="BF85" s="59" t="str">
        <f t="shared" si="27"/>
        <v>GTS-120</v>
      </c>
      <c r="BG85" s="59" t="str">
        <f t="shared" si="28"/>
        <v>5% - 7%</v>
      </c>
      <c r="BH85" s="151" t="e">
        <f>VLOOKUP(BD85,MWTh!$GF$35:$IO$49,12,FALSE)</f>
        <v>#N/A</v>
      </c>
      <c r="BI85" s="151" t="str">
        <f>VLOOKUP(BD85,TF!$GF$38:$IO$55,24,FALSE)</f>
        <v/>
      </c>
      <c r="BJ85" s="151" t="e">
        <f>VLOOKUP(BD85,MWTh!$GF$35:$IO$49,36,FALSE)</f>
        <v>#N/A</v>
      </c>
      <c r="BK85" s="151" t="e">
        <f>VLOOKUP(BD85,MWTh!$GF$35:$IO$49,48,FALSE)</f>
        <v>#N/A</v>
      </c>
      <c r="BL85" s="151" t="str">
        <f>VLOOKUP(BD85,TF!$GF$38:$IO$55,60,FALSE)</f>
        <v/>
      </c>
      <c r="BM85" s="151"/>
      <c r="BN85" s="149"/>
      <c r="BO85" s="135">
        <f>IF(LEFT($A85,1)="M",VLOOKUP(BD85,MWTh!$GF$35:$IO$49,61,FALSE),VLOOKUP(BD85,TF!$GF$38:$IO$55,61,FALSE))</f>
        <v>0</v>
      </c>
      <c r="BP85" s="552" t="str">
        <f>IF(RIGHT($A85,1)="1",IF(VLOOKUP(BD85,'1st Shift BFp'!$AW$36:$BG$52,7,FALSE)="","",VLOOKUP(BD85,'1st Shift BFp'!$AW$36:$BG$52,7,FALSE)),IF(VLOOKUP(BD85,'2nd Shift BFp'!$AW$36:$BG$52,7,FALSE)="","",VLOOKUP(BD85,'2nd Shift BFp'!$AW$36:$BG$52,7,FALSE)))</f>
        <v>SKIP</v>
      </c>
      <c r="BQ85" s="552" t="str">
        <f>IF(RIGHT($A85,1)="1",IF(VLOOKUP(BD85,'1st Shift BFp'!$AW$36:$BG$52,8,FALSE)="","",VLOOKUP(BD85,'1st Shift BFp'!$AW$36:$BG$52,8,FALSE)),IF(VLOOKUP(BD85,'2nd Shift BFp'!$AW$36:$BG$52,8,FALSE)="","",VLOOKUP(BD85,'2nd Shift BFp'!$AW$36:$BG$52,8,FALSE)))</f>
        <v>SKIP</v>
      </c>
      <c r="BR85" s="558" t="str">
        <f>IF(RIGHT($A85,1)="1",IF(VLOOKUP(BD85,'1st Shift BFp'!$A$36:$BY$52,57,FALSE)="","",VLOOKUP(BD85,'1st Shift BFp'!$A$36:$BY$52,57,FALSE)),IF(VLOOKUP(BD85,'2nd Shift BFp'!$A$36:$BY$52,57,FALSE)="","",VLOOKUP(BD85,'2nd Shift BFp'!$A$36:$BY$52,57,FALSE)))</f>
        <v/>
      </c>
      <c r="BS85" s="559" t="str">
        <f>IF(RIGHT($A85,1)="1",IF(VLOOKUP(BD85,'1st Shift BFp'!$A$36:$BY$52,59,FALSE)="","",VLOOKUP(BD85,'1st Shift BFp'!$A$36:$BY$52,59,FALSE)),IF(VLOOKUP(BD85,'2nd Shift BFp'!$A$36:$BY$52,59,FALSE)="","",VLOOKUP(BD85,'2nd Shift BFp'!$A$36:$BY$52,59,FALSE)))</f>
        <v/>
      </c>
      <c r="BT85" s="60" t="str">
        <f>IF(LEFT($A85,1)="M",VLOOKUP(BD85,MWTh!$GF$35:$IO$49,62,FALSE),VLOOKUP(BD85,TF!$GF$38:$IO$55,62,FALSE))</f>
        <v/>
      </c>
      <c r="BU85" s="61"/>
      <c r="BV85" s="460" t="str">
        <f t="shared" si="29"/>
        <v>60C</v>
      </c>
      <c r="BW85" s="417" t="str">
        <f t="shared" si="30"/>
        <v>TAMMM-00028</v>
      </c>
      <c r="BX85" s="59" t="str">
        <f t="shared" si="31"/>
        <v>GTS-120</v>
      </c>
      <c r="BY85" s="59" t="str">
        <f t="shared" si="32"/>
        <v>5% - 7%</v>
      </c>
      <c r="BZ85" s="151" t="e">
        <f>VLOOKUP(BV85,MWTh!$IP$35:$KY$49,12,FALSE)</f>
        <v>#N/A</v>
      </c>
      <c r="CA85" s="151" t="str">
        <f>VLOOKUP(BV85,TF!$IP$38:$KY$55,24,FALSE)</f>
        <v/>
      </c>
      <c r="CB85" s="151" t="e">
        <f>VLOOKUP(BV85,MWTh!$IP$35:$KY$49,36,FALSE)</f>
        <v>#N/A</v>
      </c>
      <c r="CC85" s="151" t="e">
        <f>VLOOKUP(BV85,MWTh!$IP$35:$KY$49,48,FALSE)</f>
        <v>#N/A</v>
      </c>
      <c r="CD85" s="151" t="str">
        <f>VLOOKUP(BV85,TF!$IP$38:$KY$55,60,FALSE)</f>
        <v/>
      </c>
      <c r="CE85" s="151"/>
      <c r="CF85" s="149"/>
      <c r="CG85" s="135">
        <f>IF(LEFT($A85,1)="M",VLOOKUP(BV85,MWTh!$IP$35:$KY$49,61,FALSE),VLOOKUP(BV85,TF!$IP$38:$KY$55,61,FALSE))</f>
        <v>0</v>
      </c>
      <c r="CH85" s="552" t="str">
        <f>IF(RIGHT($A85,1)="1",IF(VLOOKUP(BV85,'1st Shift BFp'!$BL$36:$BV$52,7,FALSE)="","",VLOOKUP(BV85,'1st Shift BFp'!$BL$36:$BV$52,7,FALSE)),IF(VLOOKUP(BV85,'2nd Shift BFp'!$BL$36:$BV$52,7,FALSE)="","",VLOOKUP(BV85,'2nd Shift BFp'!$BL$36:$BV$52,7,FALSE)))</f>
        <v/>
      </c>
      <c r="CI85" s="552" t="str">
        <f>IF(RIGHT($A85,1)="1",IF(VLOOKUP(BV85,'1st Shift BFp'!$BL$36:$BV$52,8,FALSE)="","",VLOOKUP(BV85,'1st Shift BFp'!$BL$36:$BV$52,8,FALSE)),IF(VLOOKUP(BV85,'2nd Shift BFp'!$BL$36:$BV$52,8,FALSE)="","",VLOOKUP(BV85,'2nd Shift BFp'!$BL$36:$BV$52,8,FALSE)))</f>
        <v/>
      </c>
      <c r="CJ85" s="558" t="str">
        <f>IF(RIGHT($A85,1)="1",IF(VLOOKUP(BV85,'1st Shift BFp'!$A$36:$BY$52,72,FALSE)="","",VLOOKUP(BV85,'1st Shift BFp'!$A$36:$BY$52,72,FALSE)),IF(VLOOKUP(BV85,'2nd Shift BFp'!$A$36:$BY$52,72,FALSE)="","",VLOOKUP(BV85,'2nd Shift BFp'!$A$36:$BY$52,72,FALSE)))</f>
        <v/>
      </c>
      <c r="CK85" s="559" t="str">
        <f>IF(RIGHT($A85,1)="1",IF(VLOOKUP(BV85,'1st Shift BFp'!$A$36:$BY$52,74,FALSE)="","",VLOOKUP(BV85,'1st Shift BFp'!$A$36:$BY$52,74,FALSE)),IF(VLOOKUP(BV85,'2nd Shift BFp'!$A$36:$BY$52,74,FALSE)="","",VLOOKUP(BV85,'2nd Shift BFp'!$A$36:$BY$52,74,FALSE)))</f>
        <v/>
      </c>
      <c r="CL85" s="420" t="str">
        <f>IF(LEFT($A85,1)="M",VLOOKUP(BV85,MWTh!$IP$35:$KY$49,62,FALSE),VLOOKUP(BV85,TF!$IP$38:$KY$55,62,FALSE))</f>
        <v/>
      </c>
      <c r="CM85" s="418"/>
      <c r="CO85" s="135">
        <f t="shared" si="35"/>
        <v>0</v>
      </c>
      <c r="CR85" s="376" t="s">
        <v>552</v>
      </c>
      <c r="CS85" s="60" t="str">
        <f>TF!$BK39</f>
        <v/>
      </c>
      <c r="CU85" t="str">
        <f t="shared" si="33"/>
        <v/>
      </c>
      <c r="CW85" t="str">
        <f t="shared" si="34"/>
        <v>NOGO</v>
      </c>
    </row>
    <row r="86" spans="1:101">
      <c r="A86" s="1174" t="str">
        <f>VLOOKUP($B86,'OP Info'!$C$67:$Q$101,15,FALSE)</f>
        <v>MWTH-2</v>
      </c>
      <c r="B86" s="427" t="s">
        <v>188</v>
      </c>
      <c r="C86" s="1174" t="str">
        <f>VLOOKUP($B86,'OP Info'!$C$67:$Q$101,2,FALSE)</f>
        <v>UAMTV-00002</v>
      </c>
      <c r="D86" s="1174" t="str">
        <f>VLOOKUP($B86,'OP Info'!$C$67:$Q$101,4,FALSE)</f>
        <v>GTS-120</v>
      </c>
      <c r="E86" s="1174" t="str">
        <f>CONCATENATE(VLOOKUP($B86,'OP Info'!$C$67:$Q$101,5,FALSE),"% - ",VLOOKUP($B86,'OP Info'!$C$67:$Q$101,6,FALSE),"%")</f>
        <v>5% - 7%</v>
      </c>
      <c r="F86" s="151" t="str">
        <f>VLOOKUP(B86,MWTh!$B$35:$BK$49,12,FALSE)</f>
        <v/>
      </c>
      <c r="G86" s="151" t="e">
        <f>VLOOKUP(B86,TF!$B$38:$BK$55,24,FALSE)</f>
        <v>#N/A</v>
      </c>
      <c r="H86" s="151" t="str">
        <f>VLOOKUP(B86,MWTh!$B$35:$BK$49,36,FALSE)</f>
        <v/>
      </c>
      <c r="I86" s="151" t="str">
        <f>VLOOKUP(B86,MWTh!$B$35:$BK$49,48,FALSE)</f>
        <v/>
      </c>
      <c r="J86" s="151" t="e">
        <f>VLOOKUP(B86,TF!$B$38:$BK$55,60,FALSE)</f>
        <v>#N/A</v>
      </c>
      <c r="K86" s="151"/>
      <c r="L86" s="149"/>
      <c r="M86" s="135">
        <f>IF(LEFT($A86,1)="M",VLOOKUP(B86,MWTh!$B$35:$BK$49,61,FALSE),VLOOKUP(B86,TF!$B$38:$BK$55,61,FALSE))</f>
        <v>0</v>
      </c>
      <c r="N86" s="552" t="str">
        <f>IF(RIGHT($A86,1)="1",IF(VLOOKUP(B86,'1st Shift BFp'!$D$36:$N$52,7,FALSE)="","",VLOOKUP(B86,'1st Shift BFp'!$D$36:$N$52,7,FALSE)),IF(VLOOKUP(B86,'2nd Shift BFp'!$D$36:$N$52,7,FALSE)="","",VLOOKUP(B86,'2nd Shift BFp'!$D$36:$N$52,7,FALSE)))</f>
        <v>SKIP</v>
      </c>
      <c r="O86" s="552" t="str">
        <f>IF(RIGHT($A86,1)="1",IF(VLOOKUP(B86,'1st Shift BFp'!$D$36:$N$52,8,FALSE)="","",VLOOKUP(B86,'1st Shift BFp'!$D$36:$N$52,8,FALSE)),IF(VLOOKUP(B86,'2nd Shift BFp'!$D$36:$N$52,8,FALSE)="","",VLOOKUP(B86,'2nd Shift BFp'!$D$36:$N$52,8,FALSE)))</f>
        <v>SKIP</v>
      </c>
      <c r="P86" s="558" t="str">
        <f>IF(RIGHT($A86,1)="1",IF(VLOOKUP(B86,'1st Shift BFp'!$A$36:$BY$52,12,FALSE)="","",VLOOKUP(B86,'1st Shift BFp'!$A$36:$BY$52,12,FALSE)),IF(VLOOKUP(B86,'2nd Shift BFp'!$A$36:$BY$52,12,FALSE)="","",VLOOKUP(B86,'2nd Shift BFp'!$A$36:$BY$52,12,FALSE)))</f>
        <v/>
      </c>
      <c r="Q86" s="559" t="str">
        <f>IF(RIGHT($A86,1)="1",IF(VLOOKUP(B86,'1st Shift BFp'!$A$36:$BY$52,14,FALSE)="","",VLOOKUP(B86,'1st Shift BFp'!$A$36:$BY$52,14,FALSE)),IF(VLOOKUP(B86,'2nd Shift BFp'!$A$36:$BY$52,14,FALSE)="","",VLOOKUP(B86,'2nd Shift BFp'!$A$36:$BY$52,14,FALSE)))</f>
        <v/>
      </c>
      <c r="R86" s="420" t="str">
        <f>IF(LEFT($A86,1)="M",VLOOKUP(B86,MWTh!$B$35:$BK$49,62,FALSE),VLOOKUP(B86,TF!$B$38:$BK$55,62,FALSE))</f>
        <v/>
      </c>
      <c r="S86" s="443"/>
      <c r="T86" s="412" t="str">
        <f t="shared" si="17"/>
        <v>10D</v>
      </c>
      <c r="U86" s="59" t="str">
        <f t="shared" si="18"/>
        <v>UAMTV-00002</v>
      </c>
      <c r="V86" s="59" t="str">
        <f t="shared" si="19"/>
        <v>GTS-120</v>
      </c>
      <c r="W86" s="59" t="str">
        <f t="shared" si="20"/>
        <v>5% - 7%</v>
      </c>
      <c r="X86" s="151" t="str">
        <f>VLOOKUP(T86,MWTh!$BL$35:$DU$49,12,FALSE)</f>
        <v/>
      </c>
      <c r="Y86" s="151" t="e">
        <f>VLOOKUP(T86,TF!$BL$38:$DU$55,24,FALSE)</f>
        <v>#N/A</v>
      </c>
      <c r="Z86" s="151" t="str">
        <f>VLOOKUP(T86,MWTh!$BL$35:$DU$49,36,FALSE)</f>
        <v/>
      </c>
      <c r="AA86" s="151" t="str">
        <f>VLOOKUP(T86,MWTh!$BL$35:$DU$49,48,FALSE)</f>
        <v/>
      </c>
      <c r="AB86" s="151" t="e">
        <f>VLOOKUP(T86,TF!$BL$38:$DU$55,60,FALSE)</f>
        <v>#N/A</v>
      </c>
      <c r="AC86" s="151"/>
      <c r="AD86" s="149"/>
      <c r="AE86" s="135">
        <f>IF(LEFT($A86,1)="M",VLOOKUP(T86,MWTh!$BL$35:$DU$49,61,FALSE),VLOOKUP(T86,TF!$BL$38:$DU$55,61,FALSE))</f>
        <v>0</v>
      </c>
      <c r="AF86" s="552" t="str">
        <f>IF(RIGHT($A86,1)="1",IF(VLOOKUP(T86,'1st Shift BFp'!$S$36:$AC$52,7,FALSE)="","",VLOOKUP(T86,'1st Shift BFp'!$S$36:$AC$52,7,FALSE)),IF(VLOOKUP(T86,'2nd Shift BFp'!$S$36:$AC$52,7,FALSE)="","",VLOOKUP(T86,'2nd Shift BFp'!$S$36:$AC$52,7,FALSE)))</f>
        <v/>
      </c>
      <c r="AG86" s="552" t="str">
        <f>IF(RIGHT($A86,1)="1",IF(VLOOKUP(T86,'1st Shift BFp'!$S$36:$AC$52,8,FALSE)="","",VLOOKUP(T86,'1st Shift BFp'!$S$36:$AC$52,8,FALSE)),IF(VLOOKUP(T86,'2nd Shift BFp'!$S$36:$AC$52,8,FALSE)="","",VLOOKUP(T86,'2nd Shift BFp'!$S$36:$AC$52,8,FALSE)))</f>
        <v/>
      </c>
      <c r="AH86" s="558" t="str">
        <f>IF(RIGHT($A86,1)="1",IF(VLOOKUP(T86,'1st Shift BFp'!$A$36:$BY$52,27,FALSE)="","",VLOOKUP(T86,'1st Shift BFp'!$A$36:$BY$52,27,FALSE)),IF(VLOOKUP(T86,'2nd Shift BFp'!$A$36:$BY$52,27,FALSE)="","",VLOOKUP(T86,'2nd Shift BFp'!$A$36:$BY$52,27,FALSE)))</f>
        <v/>
      </c>
      <c r="AI86" s="559" t="str">
        <f>IF(RIGHT($A86,1)="1",IF(VLOOKUP(T86,'1st Shift BFp'!$A$36:$BY$52,29,FALSE)="","",VLOOKUP(T86,'1st Shift BFp'!$A$36:$BY$52,29,FALSE)),IF(VLOOKUP(T86,'2nd Shift BFp'!$A$36:$BY$52,29,FALSE)="","",VLOOKUP(T86,'2nd Shift BFp'!$A$36:$BY$52,29,FALSE)))</f>
        <v/>
      </c>
      <c r="AJ86" s="420" t="str">
        <f>IF(LEFT($A86,1)="M",VLOOKUP(T86,MWTh!$BL$35:$DU$49,62,FALSE),VLOOKUP(T86,TF!$BL$38:$DU$55,62,FALSE))</f>
        <v/>
      </c>
      <c r="AK86" s="418"/>
      <c r="AL86" s="375" t="str">
        <f t="shared" si="21"/>
        <v>10D</v>
      </c>
      <c r="AM86" s="378" t="str">
        <f t="shared" si="22"/>
        <v>UAMTV-00002</v>
      </c>
      <c r="AN86" s="59" t="str">
        <f t="shared" si="23"/>
        <v>GTS-120</v>
      </c>
      <c r="AO86" s="59" t="str">
        <f t="shared" si="24"/>
        <v>5% - 7%</v>
      </c>
      <c r="AP86" s="151" t="str">
        <f>VLOOKUP(AL86,MWTh!$DV$35:$GE$49,12,FALSE)</f>
        <v/>
      </c>
      <c r="AQ86" s="151" t="e">
        <f>VLOOKUP(AL86,TF!$DV$38:$GE$55,24,FALSE)</f>
        <v>#N/A</v>
      </c>
      <c r="AR86" s="151" t="str">
        <f>VLOOKUP(AL86,MWTh!$DV$35:$GE$49,36,FALSE)</f>
        <v/>
      </c>
      <c r="AS86" s="151" t="str">
        <f>VLOOKUP(AL86,MWTh!$DV$35:$GE$49,48,FALSE)</f>
        <v/>
      </c>
      <c r="AT86" s="151" t="e">
        <f>VLOOKUP(AL86,TF!$DV$38:$GE$55,60,FALSE)</f>
        <v>#N/A</v>
      </c>
      <c r="AU86" s="151"/>
      <c r="AV86" s="149"/>
      <c r="AW86" s="135">
        <f>IF(LEFT($A86,1)="M",VLOOKUP(AL86,MWTh!$DV$35:$GE$49,61,FALSE),VLOOKUP(AL86,TF!$DV$38:$GE$55,61,FALSE))</f>
        <v>0</v>
      </c>
      <c r="AX86" s="552" t="str">
        <f>IF(RIGHT($A86,1)="1",IF(VLOOKUP(AL86,'1st Shift BFp'!$AH$36:$AR$52,7,FALSE)="","",VLOOKUP(AL86,'1st Shift BFp'!$AH$36:$AR$52,7,FALSE)),IF(VLOOKUP(AL86,'2nd Shift BFp'!$AH$36:$AR$52,7,FALSE)="","",VLOOKUP(AL86,'2nd Shift BFp'!$AH$36:$AR$52,7,FALSE)))</f>
        <v>SKIP</v>
      </c>
      <c r="AY86" s="552" t="str">
        <f>IF(RIGHT($A86,1)="1",IF(VLOOKUP(AL86,'1st Shift BFp'!$AH$36:$AR$52,8,FALSE)="","",VLOOKUP(AL86,'1st Shift BFp'!$AH$36:$AR$52,8,FALSE)),IF(VLOOKUP(AL86,'2nd Shift BFp'!$AH$36:$AR$52,8,FALSE)="","",VLOOKUP(AL86,'2nd Shift BFp'!$AH$36:$AR$52,8,FALSE)))</f>
        <v>SKIP</v>
      </c>
      <c r="AZ86" s="558" t="str">
        <f>IF(RIGHT($A86,1)="1",IF(VLOOKUP(AL86,'1st Shift BFp'!$A$36:$BY$52,42,FALSE)="","",VLOOKUP(AL86,'1st Shift BFp'!$A$36:$BY$52,42,FALSE)),IF(VLOOKUP(AL86,'2nd Shift BFp'!$A$36:$BY$52,42,FALSE)="","",VLOOKUP(AL86,'2nd Shift BFp'!$A$36:$BY$52,42,FALSE)))</f>
        <v/>
      </c>
      <c r="BA86" s="559" t="str">
        <f>IF(RIGHT($A86,1)="1",IF(VLOOKUP(AL86,'1st Shift BFp'!$A$36:$BY$52,44,FALSE)="","",VLOOKUP(AL86,'1st Shift BFp'!$A$36:$BY$52,44,FALSE)),IF(VLOOKUP(AL86,'2nd Shift BFp'!$A$36:$BY$52,44,FALSE)="","",VLOOKUP(AL86,'2nd Shift BFp'!$A$36:$BY$52,44,FALSE)))</f>
        <v/>
      </c>
      <c r="BB86" s="420" t="str">
        <f>IF(LEFT($A86,1)="M",VLOOKUP(AL86,MWTh!$DV$35:$GE$49,62,FALSE),VLOOKUP(AL86,TF!$DV$38:$GE$55,62,FALSE))</f>
        <v/>
      </c>
      <c r="BC86" s="418"/>
      <c r="BD86" s="460" t="str">
        <f t="shared" si="25"/>
        <v>10D</v>
      </c>
      <c r="BE86" s="417" t="str">
        <f t="shared" si="26"/>
        <v>UAMTV-00002</v>
      </c>
      <c r="BF86" s="59" t="str">
        <f t="shared" si="27"/>
        <v>GTS-120</v>
      </c>
      <c r="BG86" s="59" t="str">
        <f t="shared" si="28"/>
        <v>5% - 7%</v>
      </c>
      <c r="BH86" s="151" t="str">
        <f>VLOOKUP(BD86,MWTh!$GF$35:$IO$49,12,FALSE)</f>
        <v/>
      </c>
      <c r="BI86" s="151" t="e">
        <f>VLOOKUP(BD86,TF!$GF$38:$IO$55,24,FALSE)</f>
        <v>#N/A</v>
      </c>
      <c r="BJ86" s="151" t="str">
        <f>VLOOKUP(BD86,MWTh!$GF$35:$IO$49,36,FALSE)</f>
        <v/>
      </c>
      <c r="BK86" s="151" t="str">
        <f>VLOOKUP(BD86,MWTh!$GF$35:$IO$49,48,FALSE)</f>
        <v/>
      </c>
      <c r="BL86" s="151" t="e">
        <f>VLOOKUP(BD86,TF!$GF$38:$IO$55,60,FALSE)</f>
        <v>#N/A</v>
      </c>
      <c r="BM86" s="151"/>
      <c r="BN86" s="149"/>
      <c r="BO86" s="135">
        <f>IF(LEFT($A86,1)="M",VLOOKUP(BD86,MWTh!$GF$35:$IO$49,61,FALSE),VLOOKUP(BD86,TF!$GF$38:$IO$55,61,FALSE))</f>
        <v>0</v>
      </c>
      <c r="BP86" s="552" t="str">
        <f>IF(RIGHT($A86,1)="1",IF(VLOOKUP(BD86,'1st Shift BFp'!$AW$36:$BG$52,7,FALSE)="","",VLOOKUP(BD86,'1st Shift BFp'!$AW$36:$BG$52,7,FALSE)),IF(VLOOKUP(BD86,'2nd Shift BFp'!$AW$36:$BG$52,7,FALSE)="","",VLOOKUP(BD86,'2nd Shift BFp'!$AW$36:$BG$52,7,FALSE)))</f>
        <v/>
      </c>
      <c r="BQ86" s="552" t="str">
        <f>IF(RIGHT($A86,1)="1",IF(VLOOKUP(BD86,'1st Shift BFp'!$AW$36:$BG$52,8,FALSE)="","",VLOOKUP(BD86,'1st Shift BFp'!$AW$36:$BG$52,8,FALSE)),IF(VLOOKUP(BD86,'2nd Shift BFp'!$AW$36:$BG$52,8,FALSE)="","",VLOOKUP(BD86,'2nd Shift BFp'!$AW$36:$BG$52,8,FALSE)))</f>
        <v/>
      </c>
      <c r="BR86" s="558" t="str">
        <f>IF(RIGHT($A86,1)="1",IF(VLOOKUP(BD86,'1st Shift BFp'!$A$36:$BY$52,57,FALSE)="","",VLOOKUP(BD86,'1st Shift BFp'!$A$36:$BY$52,57,FALSE)),IF(VLOOKUP(BD86,'2nd Shift BFp'!$A$36:$BY$52,57,FALSE)="","",VLOOKUP(BD86,'2nd Shift BFp'!$A$36:$BY$52,57,FALSE)))</f>
        <v/>
      </c>
      <c r="BS86" s="559" t="str">
        <f>IF(RIGHT($A86,1)="1",IF(VLOOKUP(BD86,'1st Shift BFp'!$A$36:$BY$52,59,FALSE)="","",VLOOKUP(BD86,'1st Shift BFp'!$A$36:$BY$52,59,FALSE)),IF(VLOOKUP(BD86,'2nd Shift BFp'!$A$36:$BY$52,59,FALSE)="","",VLOOKUP(BD86,'2nd Shift BFp'!$A$36:$BY$52,59,FALSE)))</f>
        <v/>
      </c>
      <c r="BT86" s="60" t="str">
        <f>IF(LEFT($A86,1)="M",VLOOKUP(BD86,MWTh!$GF$35:$IO$49,62,FALSE),VLOOKUP(BD86,TF!$GF$38:$IO$55,62,FALSE))</f>
        <v/>
      </c>
      <c r="BU86" s="61"/>
      <c r="BV86" s="460" t="str">
        <f t="shared" si="29"/>
        <v>10D</v>
      </c>
      <c r="BW86" s="417" t="str">
        <f t="shared" si="30"/>
        <v>UAMTV-00002</v>
      </c>
      <c r="BX86" s="59" t="str">
        <f t="shared" si="31"/>
        <v>GTS-120</v>
      </c>
      <c r="BY86" s="59" t="str">
        <f t="shared" si="32"/>
        <v>5% - 7%</v>
      </c>
      <c r="BZ86" s="151" t="str">
        <f>VLOOKUP(BV86,MWTh!$IP$35:$KY$49,12,FALSE)</f>
        <v/>
      </c>
      <c r="CA86" s="151" t="e">
        <f>VLOOKUP(BV86,TF!$IP$38:$KY$55,24,FALSE)</f>
        <v>#N/A</v>
      </c>
      <c r="CB86" s="151" t="str">
        <f>VLOOKUP(BV86,MWTh!$IP$35:$KY$49,36,FALSE)</f>
        <v/>
      </c>
      <c r="CC86" s="151" t="str">
        <f>VLOOKUP(BV86,MWTh!$IP$35:$KY$49,48,FALSE)</f>
        <v/>
      </c>
      <c r="CD86" s="151" t="e">
        <f>VLOOKUP(BV86,TF!$IP$38:$KY$55,60,FALSE)</f>
        <v>#N/A</v>
      </c>
      <c r="CE86" s="151"/>
      <c r="CF86" s="149"/>
      <c r="CG86" s="135">
        <f>IF(LEFT($A86,1)="M",VLOOKUP(BV86,MWTh!$IP$35:$KY$49,61,FALSE),VLOOKUP(BV86,TF!$IP$38:$KY$55,61,FALSE))</f>
        <v>0</v>
      </c>
      <c r="CH86" s="552" t="str">
        <f>IF(RIGHT($A86,1)="1",IF(VLOOKUP(BV86,'1st Shift BFp'!$BL$36:$BV$52,7,FALSE)="","",VLOOKUP(BV86,'1st Shift BFp'!$BL$36:$BV$52,7,FALSE)),IF(VLOOKUP(BV86,'2nd Shift BFp'!$BL$36:$BV$52,7,FALSE)="","",VLOOKUP(BV86,'2nd Shift BFp'!$BL$36:$BV$52,7,FALSE)))</f>
        <v>SKIP</v>
      </c>
      <c r="CI86" s="552" t="str">
        <f>IF(RIGHT($A86,1)="1",IF(VLOOKUP(BV86,'1st Shift BFp'!$BL$36:$BV$52,8,FALSE)="","",VLOOKUP(BV86,'1st Shift BFp'!$BL$36:$BV$52,8,FALSE)),IF(VLOOKUP(BV86,'2nd Shift BFp'!$BL$36:$BV$52,8,FALSE)="","",VLOOKUP(BV86,'2nd Shift BFp'!$BL$36:$BV$52,8,FALSE)))</f>
        <v>SKIP</v>
      </c>
      <c r="CJ86" s="558" t="str">
        <f>IF(RIGHT($A86,1)="1",IF(VLOOKUP(BV86,'1st Shift BFp'!$A$36:$BY$52,72,FALSE)="","",VLOOKUP(BV86,'1st Shift BFp'!$A$36:$BY$52,72,FALSE)),IF(VLOOKUP(BV86,'2nd Shift BFp'!$A$36:$BY$52,72,FALSE)="","",VLOOKUP(BV86,'2nd Shift BFp'!$A$36:$BY$52,72,FALSE)))</f>
        <v/>
      </c>
      <c r="CK86" s="559" t="str">
        <f>IF(RIGHT($A86,1)="1",IF(VLOOKUP(BV86,'1st Shift BFp'!$A$36:$BY$52,74,FALSE)="","",VLOOKUP(BV86,'1st Shift BFp'!$A$36:$BY$52,74,FALSE)),IF(VLOOKUP(BV86,'2nd Shift BFp'!$A$36:$BY$52,74,FALSE)="","",VLOOKUP(BV86,'2nd Shift BFp'!$A$36:$BY$52,74,FALSE)))</f>
        <v/>
      </c>
      <c r="CL86" s="420" t="str">
        <f>IF(LEFT($A86,1)="M",VLOOKUP(BV86,MWTh!$IP$35:$KY$49,62,FALSE),VLOOKUP(BV86,TF!$IP$38:$KY$55,62,FALSE))</f>
        <v/>
      </c>
      <c r="CM86" s="418"/>
      <c r="CO86" s="135">
        <f t="shared" si="35"/>
        <v>0</v>
      </c>
      <c r="CR86" s="375" t="s">
        <v>553</v>
      </c>
      <c r="CS86" s="60" t="e">
        <f>MWTh!#REF!</f>
        <v>#REF!</v>
      </c>
      <c r="CU86" t="e">
        <f t="shared" si="33"/>
        <v>#REF!</v>
      </c>
      <c r="CW86" t="e">
        <f t="shared" si="34"/>
        <v>#REF!</v>
      </c>
    </row>
    <row r="87" spans="1:101">
      <c r="A87" s="1174" t="str">
        <f>VLOOKUP($B87,'OP Info'!$C$67:$Q$101,15,FALSE)</f>
        <v>MWTH-2</v>
      </c>
      <c r="B87" s="427" t="s">
        <v>191</v>
      </c>
      <c r="C87" s="1174" t="str">
        <f>VLOOKUP($B87,'OP Info'!$C$67:$Q$101,2,FALSE)</f>
        <v>UAMMM-00017</v>
      </c>
      <c r="D87" s="1174" t="str">
        <f>VLOOKUP($B87,'OP Info'!$C$67:$Q$101,4,FALSE)</f>
        <v>GTS-120</v>
      </c>
      <c r="E87" s="1174" t="str">
        <f>CONCATENATE(VLOOKUP($B87,'OP Info'!$C$67:$Q$101,5,FALSE),"% - ",VLOOKUP($B87,'OP Info'!$C$67:$Q$101,6,FALSE),"%")</f>
        <v>5% - 7%</v>
      </c>
      <c r="F87" s="151" t="str">
        <f>VLOOKUP(B87,MWTh!$B$35:$BK$49,12,FALSE)</f>
        <v/>
      </c>
      <c r="G87" s="151" t="e">
        <f>VLOOKUP(B87,TF!$B$38:$BK$55,24,FALSE)</f>
        <v>#N/A</v>
      </c>
      <c r="H87" s="151" t="str">
        <f>VLOOKUP(B87,MWTh!$B$35:$BK$49,36,FALSE)</f>
        <v/>
      </c>
      <c r="I87" s="151" t="str">
        <f>VLOOKUP(B87,MWTh!$B$35:$BK$49,48,FALSE)</f>
        <v/>
      </c>
      <c r="J87" s="151" t="e">
        <f>VLOOKUP(B87,TF!$B$38:$BK$55,60,FALSE)</f>
        <v>#N/A</v>
      </c>
      <c r="K87" s="151"/>
      <c r="L87" s="149"/>
      <c r="M87" s="135">
        <f>IF(LEFT($A87,1)="M",VLOOKUP(B87,MWTh!$B$35:$BK$49,61,FALSE),VLOOKUP(B87,TF!$B$38:$BK$55,61,FALSE))</f>
        <v>0</v>
      </c>
      <c r="N87" s="552" t="str">
        <f>IF(RIGHT($A87,1)="1",IF(VLOOKUP(B87,'1st Shift BFp'!$D$36:$N$52,7,FALSE)="","",VLOOKUP(B87,'1st Shift BFp'!$D$36:$N$52,7,FALSE)),IF(VLOOKUP(B87,'2nd Shift BFp'!$D$36:$N$52,7,FALSE)="","",VLOOKUP(B87,'2nd Shift BFp'!$D$36:$N$52,7,FALSE)))</f>
        <v>SKIP</v>
      </c>
      <c r="O87" s="552" t="str">
        <f>IF(RIGHT($A87,1)="1",IF(VLOOKUP(B87,'1st Shift BFp'!$D$36:$N$52,8,FALSE)="","",VLOOKUP(B87,'1st Shift BFp'!$D$36:$N$52,8,FALSE)),IF(VLOOKUP(B87,'2nd Shift BFp'!$D$36:$N$52,8,FALSE)="","",VLOOKUP(B87,'2nd Shift BFp'!$D$36:$N$52,8,FALSE)))</f>
        <v>SKIP</v>
      </c>
      <c r="P87" s="558" t="str">
        <f>IF(RIGHT($A87,1)="1",IF(VLOOKUP(B87,'1st Shift BFp'!$A$36:$BY$52,12,FALSE)="","",VLOOKUP(B87,'1st Shift BFp'!$A$36:$BY$52,12,FALSE)),IF(VLOOKUP(B87,'2nd Shift BFp'!$A$36:$BY$52,12,FALSE)="","",VLOOKUP(B87,'2nd Shift BFp'!$A$36:$BY$52,12,FALSE)))</f>
        <v/>
      </c>
      <c r="Q87" s="559" t="str">
        <f>IF(RIGHT($A87,1)="1",IF(VLOOKUP(B87,'1st Shift BFp'!$A$36:$BY$52,14,FALSE)="","",VLOOKUP(B87,'1st Shift BFp'!$A$36:$BY$52,14,FALSE)),IF(VLOOKUP(B87,'2nd Shift BFp'!$A$36:$BY$52,14,FALSE)="","",VLOOKUP(B87,'2nd Shift BFp'!$A$36:$BY$52,14,FALSE)))</f>
        <v/>
      </c>
      <c r="R87" s="420" t="str">
        <f>IF(LEFT($A87,1)="M",VLOOKUP(B87,MWTh!$B$35:$BK$49,62,FALSE),VLOOKUP(B87,TF!$B$38:$BK$55,62,FALSE))</f>
        <v/>
      </c>
      <c r="S87" s="443"/>
      <c r="T87" s="412" t="str">
        <f t="shared" si="17"/>
        <v>20D</v>
      </c>
      <c r="U87" s="59" t="str">
        <f t="shared" si="18"/>
        <v>UAMMM-00017</v>
      </c>
      <c r="V87" s="59" t="str">
        <f t="shared" si="19"/>
        <v>GTS-120</v>
      </c>
      <c r="W87" s="59" t="str">
        <f t="shared" si="20"/>
        <v>5% - 7%</v>
      </c>
      <c r="X87" s="151" t="str">
        <f>VLOOKUP(T87,MWTh!$BL$35:$DU$49,12,FALSE)</f>
        <v/>
      </c>
      <c r="Y87" s="151" t="e">
        <f>VLOOKUP(T87,TF!$BL$38:$DU$55,24,FALSE)</f>
        <v>#N/A</v>
      </c>
      <c r="Z87" s="151" t="str">
        <f>VLOOKUP(T87,MWTh!$BL$35:$DU$49,36,FALSE)</f>
        <v/>
      </c>
      <c r="AA87" s="151" t="str">
        <f>VLOOKUP(T87,MWTh!$BL$35:$DU$49,48,FALSE)</f>
        <v/>
      </c>
      <c r="AB87" s="151" t="e">
        <f>VLOOKUP(T87,TF!$BL$38:$DU$55,60,FALSE)</f>
        <v>#N/A</v>
      </c>
      <c r="AC87" s="151"/>
      <c r="AD87" s="149"/>
      <c r="AE87" s="135">
        <f>IF(LEFT($A87,1)="M",VLOOKUP(T87,MWTh!$BL$35:$DU$49,61,FALSE),VLOOKUP(T87,TF!$BL$38:$DU$55,61,FALSE))</f>
        <v>0</v>
      </c>
      <c r="AF87" s="552" t="str">
        <f>IF(RIGHT($A87,1)="1",IF(VLOOKUP(T87,'1st Shift BFp'!$S$36:$AC$52,7,FALSE)="","",VLOOKUP(T87,'1st Shift BFp'!$S$36:$AC$52,7,FALSE)),IF(VLOOKUP(T87,'2nd Shift BFp'!$S$36:$AC$52,7,FALSE)="","",VLOOKUP(T87,'2nd Shift BFp'!$S$36:$AC$52,7,FALSE)))</f>
        <v/>
      </c>
      <c r="AG87" s="552" t="str">
        <f>IF(RIGHT($A87,1)="1",IF(VLOOKUP(T87,'1st Shift BFp'!$S$36:$AC$52,8,FALSE)="","",VLOOKUP(T87,'1st Shift BFp'!$S$36:$AC$52,8,FALSE)),IF(VLOOKUP(T87,'2nd Shift BFp'!$S$36:$AC$52,8,FALSE)="","",VLOOKUP(T87,'2nd Shift BFp'!$S$36:$AC$52,8,FALSE)))</f>
        <v/>
      </c>
      <c r="AH87" s="558" t="str">
        <f>IF(RIGHT($A87,1)="1",IF(VLOOKUP(T87,'1st Shift BFp'!$A$36:$BY$52,27,FALSE)="","",VLOOKUP(T87,'1st Shift BFp'!$A$36:$BY$52,27,FALSE)),IF(VLOOKUP(T87,'2nd Shift BFp'!$A$36:$BY$52,27,FALSE)="","",VLOOKUP(T87,'2nd Shift BFp'!$A$36:$BY$52,27,FALSE)))</f>
        <v/>
      </c>
      <c r="AI87" s="559" t="str">
        <f>IF(RIGHT($A87,1)="1",IF(VLOOKUP(T87,'1st Shift BFp'!$A$36:$BY$52,29,FALSE)="","",VLOOKUP(T87,'1st Shift BFp'!$A$36:$BY$52,29,FALSE)),IF(VLOOKUP(T87,'2nd Shift BFp'!$A$36:$BY$52,29,FALSE)="","",VLOOKUP(T87,'2nd Shift BFp'!$A$36:$BY$52,29,FALSE)))</f>
        <v/>
      </c>
      <c r="AJ87" s="420" t="str">
        <f>IF(LEFT($A87,1)="M",VLOOKUP(T87,MWTh!$BL$35:$DU$49,62,FALSE),VLOOKUP(T87,TF!$BL$38:$DU$55,62,FALSE))</f>
        <v/>
      </c>
      <c r="AK87" s="418"/>
      <c r="AL87" s="375" t="str">
        <f t="shared" si="21"/>
        <v>20D</v>
      </c>
      <c r="AM87" s="378" t="str">
        <f t="shared" si="22"/>
        <v>UAMMM-00017</v>
      </c>
      <c r="AN87" s="59" t="str">
        <f t="shared" si="23"/>
        <v>GTS-120</v>
      </c>
      <c r="AO87" s="59" t="str">
        <f t="shared" si="24"/>
        <v>5% - 7%</v>
      </c>
      <c r="AP87" s="151" t="str">
        <f>VLOOKUP(AL87,MWTh!$DV$35:$GE$49,12,FALSE)</f>
        <v/>
      </c>
      <c r="AQ87" s="151" t="e">
        <f>VLOOKUP(AL87,TF!$DV$38:$GE$55,24,FALSE)</f>
        <v>#N/A</v>
      </c>
      <c r="AR87" s="151" t="str">
        <f>VLOOKUP(AL87,MWTh!$DV$35:$GE$49,36,FALSE)</f>
        <v/>
      </c>
      <c r="AS87" s="151" t="str">
        <f>VLOOKUP(AL87,MWTh!$DV$35:$GE$49,48,FALSE)</f>
        <v/>
      </c>
      <c r="AT87" s="151" t="e">
        <f>VLOOKUP(AL87,TF!$DV$38:$GE$55,60,FALSE)</f>
        <v>#N/A</v>
      </c>
      <c r="AU87" s="151"/>
      <c r="AV87" s="149"/>
      <c r="AW87" s="135">
        <f>IF(LEFT($A87,1)="M",VLOOKUP(AL87,MWTh!$DV$35:$GE$49,61,FALSE),VLOOKUP(AL87,TF!$DV$38:$GE$55,61,FALSE))</f>
        <v>0</v>
      </c>
      <c r="AX87" s="552" t="str">
        <f>IF(RIGHT($A87,1)="1",IF(VLOOKUP(AL87,'1st Shift BFp'!$AH$36:$AR$52,7,FALSE)="","",VLOOKUP(AL87,'1st Shift BFp'!$AH$36:$AR$52,7,FALSE)),IF(VLOOKUP(AL87,'2nd Shift BFp'!$AH$36:$AR$52,7,FALSE)="","",VLOOKUP(AL87,'2nd Shift BFp'!$AH$36:$AR$52,7,FALSE)))</f>
        <v>SKIP</v>
      </c>
      <c r="AY87" s="552" t="str">
        <f>IF(RIGHT($A87,1)="1",IF(VLOOKUP(AL87,'1st Shift BFp'!$AH$36:$AR$52,8,FALSE)="","",VLOOKUP(AL87,'1st Shift BFp'!$AH$36:$AR$52,8,FALSE)),IF(VLOOKUP(AL87,'2nd Shift BFp'!$AH$36:$AR$52,8,FALSE)="","",VLOOKUP(AL87,'2nd Shift BFp'!$AH$36:$AR$52,8,FALSE)))</f>
        <v>SKIP</v>
      </c>
      <c r="AZ87" s="558" t="str">
        <f>IF(RIGHT($A87,1)="1",IF(VLOOKUP(AL87,'1st Shift BFp'!$A$36:$BY$52,42,FALSE)="","",VLOOKUP(AL87,'1st Shift BFp'!$A$36:$BY$52,42,FALSE)),IF(VLOOKUP(AL87,'2nd Shift BFp'!$A$36:$BY$52,42,FALSE)="","",VLOOKUP(AL87,'2nd Shift BFp'!$A$36:$BY$52,42,FALSE)))</f>
        <v/>
      </c>
      <c r="BA87" s="559" t="str">
        <f>IF(RIGHT($A87,1)="1",IF(VLOOKUP(AL87,'1st Shift BFp'!$A$36:$BY$52,44,FALSE)="","",VLOOKUP(AL87,'1st Shift BFp'!$A$36:$BY$52,44,FALSE)),IF(VLOOKUP(AL87,'2nd Shift BFp'!$A$36:$BY$52,44,FALSE)="","",VLOOKUP(AL87,'2nd Shift BFp'!$A$36:$BY$52,44,FALSE)))</f>
        <v/>
      </c>
      <c r="BB87" s="420" t="str">
        <f>IF(LEFT($A87,1)="M",VLOOKUP(AL87,MWTh!$DV$35:$GE$49,62,FALSE),VLOOKUP(AL87,TF!$DV$38:$GE$55,62,FALSE))</f>
        <v/>
      </c>
      <c r="BC87" s="418"/>
      <c r="BD87" s="460" t="str">
        <f t="shared" si="25"/>
        <v>20D</v>
      </c>
      <c r="BE87" s="417" t="str">
        <f t="shared" si="26"/>
        <v>UAMMM-00017</v>
      </c>
      <c r="BF87" s="59" t="str">
        <f t="shared" si="27"/>
        <v>GTS-120</v>
      </c>
      <c r="BG87" s="59" t="str">
        <f t="shared" si="28"/>
        <v>5% - 7%</v>
      </c>
      <c r="BH87" s="151" t="str">
        <f>VLOOKUP(BD87,MWTh!$GF$35:$IO$49,12,FALSE)</f>
        <v/>
      </c>
      <c r="BI87" s="151" t="e">
        <f>VLOOKUP(BD87,TF!$GF$38:$IO$55,24,FALSE)</f>
        <v>#N/A</v>
      </c>
      <c r="BJ87" s="151" t="str">
        <f>VLOOKUP(BD87,MWTh!$GF$35:$IO$49,36,FALSE)</f>
        <v/>
      </c>
      <c r="BK87" s="151" t="str">
        <f>VLOOKUP(BD87,MWTh!$GF$35:$IO$49,48,FALSE)</f>
        <v/>
      </c>
      <c r="BL87" s="151" t="e">
        <f>VLOOKUP(BD87,TF!$GF$38:$IO$55,60,FALSE)</f>
        <v>#N/A</v>
      </c>
      <c r="BM87" s="151"/>
      <c r="BN87" s="149"/>
      <c r="BO87" s="135">
        <f>IF(LEFT($A87,1)="M",VLOOKUP(BD87,MWTh!$GF$35:$IO$49,61,FALSE),VLOOKUP(BD87,TF!$GF$38:$IO$55,61,FALSE))</f>
        <v>0</v>
      </c>
      <c r="BP87" s="552" t="str">
        <f>IF(RIGHT($A87,1)="1",IF(VLOOKUP(BD87,'1st Shift BFp'!$AW$36:$BG$52,7,FALSE)="","",VLOOKUP(BD87,'1st Shift BFp'!$AW$36:$BG$52,7,FALSE)),IF(VLOOKUP(BD87,'2nd Shift BFp'!$AW$36:$BG$52,7,FALSE)="","",VLOOKUP(BD87,'2nd Shift BFp'!$AW$36:$BG$52,7,FALSE)))</f>
        <v/>
      </c>
      <c r="BQ87" s="552" t="str">
        <f>IF(RIGHT($A87,1)="1",IF(VLOOKUP(BD87,'1st Shift BFp'!$AW$36:$BG$52,8,FALSE)="","",VLOOKUP(BD87,'1st Shift BFp'!$AW$36:$BG$52,8,FALSE)),IF(VLOOKUP(BD87,'2nd Shift BFp'!$AW$36:$BG$52,8,FALSE)="","",VLOOKUP(BD87,'2nd Shift BFp'!$AW$36:$BG$52,8,FALSE)))</f>
        <v/>
      </c>
      <c r="BR87" s="558" t="str">
        <f>IF(RIGHT($A87,1)="1",IF(VLOOKUP(BD87,'1st Shift BFp'!$A$36:$BY$52,57,FALSE)="","",VLOOKUP(BD87,'1st Shift BFp'!$A$36:$BY$52,57,FALSE)),IF(VLOOKUP(BD87,'2nd Shift BFp'!$A$36:$BY$52,57,FALSE)="","",VLOOKUP(BD87,'2nd Shift BFp'!$A$36:$BY$52,57,FALSE)))</f>
        <v/>
      </c>
      <c r="BS87" s="559" t="str">
        <f>IF(RIGHT($A87,1)="1",IF(VLOOKUP(BD87,'1st Shift BFp'!$A$36:$BY$52,59,FALSE)="","",VLOOKUP(BD87,'1st Shift BFp'!$A$36:$BY$52,59,FALSE)),IF(VLOOKUP(BD87,'2nd Shift BFp'!$A$36:$BY$52,59,FALSE)="","",VLOOKUP(BD87,'2nd Shift BFp'!$A$36:$BY$52,59,FALSE)))</f>
        <v/>
      </c>
      <c r="BT87" s="60" t="str">
        <f>IF(LEFT($A87,1)="M",VLOOKUP(BD87,MWTh!$GF$35:$IO$49,62,FALSE),VLOOKUP(BD87,TF!$GF$38:$IO$55,62,FALSE))</f>
        <v/>
      </c>
      <c r="BU87" s="61"/>
      <c r="BV87" s="460" t="str">
        <f t="shared" si="29"/>
        <v>20D</v>
      </c>
      <c r="BW87" s="417" t="str">
        <f t="shared" si="30"/>
        <v>UAMMM-00017</v>
      </c>
      <c r="BX87" s="59" t="str">
        <f t="shared" si="31"/>
        <v>GTS-120</v>
      </c>
      <c r="BY87" s="59" t="str">
        <f t="shared" si="32"/>
        <v>5% - 7%</v>
      </c>
      <c r="BZ87" s="151" t="str">
        <f>VLOOKUP(BV87,MWTh!$IP$35:$KY$49,12,FALSE)</f>
        <v/>
      </c>
      <c r="CA87" s="151" t="e">
        <f>VLOOKUP(BV87,TF!$IP$38:$KY$55,24,FALSE)</f>
        <v>#N/A</v>
      </c>
      <c r="CB87" s="151" t="str">
        <f>VLOOKUP(BV87,MWTh!$IP$35:$KY$49,36,FALSE)</f>
        <v/>
      </c>
      <c r="CC87" s="151" t="str">
        <f>VLOOKUP(BV87,MWTh!$IP$35:$KY$49,48,FALSE)</f>
        <v/>
      </c>
      <c r="CD87" s="151" t="e">
        <f>VLOOKUP(BV87,TF!$IP$38:$KY$55,60,FALSE)</f>
        <v>#N/A</v>
      </c>
      <c r="CE87" s="151"/>
      <c r="CF87" s="149"/>
      <c r="CG87" s="135">
        <f>IF(LEFT($A87,1)="M",VLOOKUP(BV87,MWTh!$IP$35:$KY$49,61,FALSE),VLOOKUP(BV87,TF!$IP$38:$KY$55,61,FALSE))</f>
        <v>0</v>
      </c>
      <c r="CH87" s="552" t="str">
        <f>IF(RIGHT($A87,1)="1",IF(VLOOKUP(BV87,'1st Shift BFp'!$BL$36:$BV$52,7,FALSE)="","",VLOOKUP(BV87,'1st Shift BFp'!$BL$36:$BV$52,7,FALSE)),IF(VLOOKUP(BV87,'2nd Shift BFp'!$BL$36:$BV$52,7,FALSE)="","",VLOOKUP(BV87,'2nd Shift BFp'!$BL$36:$BV$52,7,FALSE)))</f>
        <v>SKIP</v>
      </c>
      <c r="CI87" s="552" t="str">
        <f>IF(RIGHT($A87,1)="1",IF(VLOOKUP(BV87,'1st Shift BFp'!$BL$36:$BV$52,8,FALSE)="","",VLOOKUP(BV87,'1st Shift BFp'!$BL$36:$BV$52,8,FALSE)),IF(VLOOKUP(BV87,'2nd Shift BFp'!$BL$36:$BV$52,8,FALSE)="","",VLOOKUP(BV87,'2nd Shift BFp'!$BL$36:$BV$52,8,FALSE)))</f>
        <v>SKIP</v>
      </c>
      <c r="CJ87" s="558" t="str">
        <f>IF(RIGHT($A87,1)="1",IF(VLOOKUP(BV87,'1st Shift BFp'!$A$36:$BY$52,72,FALSE)="","",VLOOKUP(BV87,'1st Shift BFp'!$A$36:$BY$52,72,FALSE)),IF(VLOOKUP(BV87,'2nd Shift BFp'!$A$36:$BY$52,72,FALSE)="","",VLOOKUP(BV87,'2nd Shift BFp'!$A$36:$BY$52,72,FALSE)))</f>
        <v/>
      </c>
      <c r="CK87" s="559" t="str">
        <f>IF(RIGHT($A87,1)="1",IF(VLOOKUP(BV87,'1st Shift BFp'!$A$36:$BY$52,74,FALSE)="","",VLOOKUP(BV87,'1st Shift BFp'!$A$36:$BY$52,74,FALSE)),IF(VLOOKUP(BV87,'2nd Shift BFp'!$A$36:$BY$52,74,FALSE)="","",VLOOKUP(BV87,'2nd Shift BFp'!$A$36:$BY$52,74,FALSE)))</f>
        <v/>
      </c>
      <c r="CL87" s="420" t="str">
        <f>IF(LEFT($A87,1)="M",VLOOKUP(BV87,MWTh!$IP$35:$KY$49,62,FALSE),VLOOKUP(BV87,TF!$IP$38:$KY$55,62,FALSE))</f>
        <v/>
      </c>
      <c r="CM87" s="418"/>
      <c r="CO87" s="135">
        <f t="shared" si="35"/>
        <v>0</v>
      </c>
      <c r="CR87" s="375" t="s">
        <v>554</v>
      </c>
      <c r="CS87" s="60" t="e">
        <f>TF!#REF!</f>
        <v>#REF!</v>
      </c>
      <c r="CU87" t="e">
        <f t="shared" si="33"/>
        <v>#REF!</v>
      </c>
      <c r="CW87" t="e">
        <f t="shared" si="34"/>
        <v>#REF!</v>
      </c>
    </row>
    <row r="88" spans="1:101">
      <c r="A88" s="1174" t="str">
        <f>VLOOKUP($B88,'OP Info'!$C$67:$Q$101,15,FALSE)</f>
        <v>TF-2</v>
      </c>
      <c r="B88" s="427" t="s">
        <v>210</v>
      </c>
      <c r="C88" s="1174" t="str">
        <f>VLOOKUP($B88,'OP Info'!$C$67:$Q$101,2,FALSE)</f>
        <v>UAMMM-00016</v>
      </c>
      <c r="D88" s="1174" t="str">
        <f>VLOOKUP($B88,'OP Info'!$C$67:$Q$101,4,FALSE)</f>
        <v>GTS-120</v>
      </c>
      <c r="E88" s="1174" t="str">
        <f>CONCATENATE(VLOOKUP($B88,'OP Info'!$C$67:$Q$101,5,FALSE),"% - ",VLOOKUP($B88,'OP Info'!$C$67:$Q$101,6,FALSE),"%")</f>
        <v>5% - 7%</v>
      </c>
      <c r="F88" s="151" t="e">
        <f>VLOOKUP(B88,MWTh!$B$35:$BK$49,12,FALSE)</f>
        <v>#N/A</v>
      </c>
      <c r="G88" s="151" t="str">
        <f>VLOOKUP(B88,TF!$B$38:$BK$55,24,FALSE)</f>
        <v/>
      </c>
      <c r="H88" s="151" t="e">
        <f>VLOOKUP(B88,MWTh!$B$35:$BK$49,36,FALSE)</f>
        <v>#N/A</v>
      </c>
      <c r="I88" s="151" t="e">
        <f>VLOOKUP(B88,MWTh!$B$35:$BK$49,48,FALSE)</f>
        <v>#N/A</v>
      </c>
      <c r="J88" s="151" t="str">
        <f>VLOOKUP(B88,TF!$B$38:$BK$55,60,FALSE)</f>
        <v/>
      </c>
      <c r="K88" s="151"/>
      <c r="L88" s="149"/>
      <c r="M88" s="135">
        <f>IF(LEFT($A88,1)="M",VLOOKUP(B88,MWTh!$B$35:$BK$49,61,FALSE),VLOOKUP(B88,TF!$B$38:$BK$55,61,FALSE))</f>
        <v>0</v>
      </c>
      <c r="N88" s="552" t="str">
        <f>IF(RIGHT($A88,1)="1",IF(VLOOKUP(B88,'1st Shift BFp'!$D$36:$N$52,7,FALSE)="","",VLOOKUP(B88,'1st Shift BFp'!$D$36:$N$52,7,FALSE)),IF(VLOOKUP(B88,'2nd Shift BFp'!$D$36:$N$52,7,FALSE)="","",VLOOKUP(B88,'2nd Shift BFp'!$D$36:$N$52,7,FALSE)))</f>
        <v/>
      </c>
      <c r="O88" s="552" t="str">
        <f>IF(RIGHT($A88,1)="1",IF(VLOOKUP(B88,'1st Shift BFp'!$D$36:$N$52,8,FALSE)="","",VLOOKUP(B88,'1st Shift BFp'!$D$36:$N$52,8,FALSE)),IF(VLOOKUP(B88,'2nd Shift BFp'!$D$36:$N$52,8,FALSE)="","",VLOOKUP(B88,'2nd Shift BFp'!$D$36:$N$52,8,FALSE)))</f>
        <v/>
      </c>
      <c r="P88" s="558" t="str">
        <f>IF(RIGHT($A88,1)="1",IF(VLOOKUP(B88,'1st Shift BFp'!$A$36:$BY$52,12,FALSE)="","",VLOOKUP(B88,'1st Shift BFp'!$A$36:$BY$52,12,FALSE)),IF(VLOOKUP(B88,'2nd Shift BFp'!$A$36:$BY$52,12,FALSE)="","",VLOOKUP(B88,'2nd Shift BFp'!$A$36:$BY$52,12,FALSE)))</f>
        <v/>
      </c>
      <c r="Q88" s="559" t="str">
        <f>IF(RIGHT($A88,1)="1",IF(VLOOKUP(B88,'1st Shift BFp'!$A$36:$BY$52,14,FALSE)="","",VLOOKUP(B88,'1st Shift BFp'!$A$36:$BY$52,14,FALSE)),IF(VLOOKUP(B88,'2nd Shift BFp'!$A$36:$BY$52,14,FALSE)="","",VLOOKUP(B88,'2nd Shift BFp'!$A$36:$BY$52,14,FALSE)))</f>
        <v/>
      </c>
      <c r="R88" s="420" t="str">
        <f>IF(LEFT($A88,1)="M",VLOOKUP(B88,MWTh!$B$35:$BK$49,62,FALSE),VLOOKUP(B88,TF!$B$38:$BK$55,62,FALSE))</f>
        <v/>
      </c>
      <c r="S88" s="443"/>
      <c r="T88" s="412" t="str">
        <f t="shared" si="17"/>
        <v>40D</v>
      </c>
      <c r="U88" s="59" t="str">
        <f t="shared" si="18"/>
        <v>UAMMM-00016</v>
      </c>
      <c r="V88" s="59" t="str">
        <f t="shared" si="19"/>
        <v>GTS-120</v>
      </c>
      <c r="W88" s="59" t="str">
        <f t="shared" si="20"/>
        <v>5% - 7%</v>
      </c>
      <c r="X88" s="151" t="e">
        <f>VLOOKUP(T88,MWTh!$BL$35:$DU$49,12,FALSE)</f>
        <v>#N/A</v>
      </c>
      <c r="Y88" s="151" t="str">
        <f>VLOOKUP(T88,TF!$BL$38:$DU$55,24,FALSE)</f>
        <v/>
      </c>
      <c r="Z88" s="151" t="e">
        <f>VLOOKUP(T88,MWTh!$BL$35:$DU$49,36,FALSE)</f>
        <v>#N/A</v>
      </c>
      <c r="AA88" s="151" t="e">
        <f>VLOOKUP(T88,MWTh!$BL$35:$DU$49,48,FALSE)</f>
        <v>#N/A</v>
      </c>
      <c r="AB88" s="151" t="str">
        <f>VLOOKUP(T88,TF!$BL$38:$DU$55,60,FALSE)</f>
        <v/>
      </c>
      <c r="AC88" s="151"/>
      <c r="AD88" s="149"/>
      <c r="AE88" s="135">
        <f>IF(LEFT($A88,1)="M",VLOOKUP(T88,MWTh!$BL$35:$DU$49,61,FALSE),VLOOKUP(T88,TF!$BL$38:$DU$55,61,FALSE))</f>
        <v>0</v>
      </c>
      <c r="AF88" s="552" t="str">
        <f>IF(RIGHT($A88,1)="1",IF(VLOOKUP(T88,'1st Shift BFp'!$S$36:$AC$52,7,FALSE)="","",VLOOKUP(T88,'1st Shift BFp'!$S$36:$AC$52,7,FALSE)),IF(VLOOKUP(T88,'2nd Shift BFp'!$S$36:$AC$52,7,FALSE)="","",VLOOKUP(T88,'2nd Shift BFp'!$S$36:$AC$52,7,FALSE)))</f>
        <v>SKIP</v>
      </c>
      <c r="AG88" s="552" t="str">
        <f>IF(RIGHT($A88,1)="1",IF(VLOOKUP(T88,'1st Shift BFp'!$S$36:$AC$52,8,FALSE)="","",VLOOKUP(T88,'1st Shift BFp'!$S$36:$AC$52,8,FALSE)),IF(VLOOKUP(T88,'2nd Shift BFp'!$S$36:$AC$52,8,FALSE)="","",VLOOKUP(T88,'2nd Shift BFp'!$S$36:$AC$52,8,FALSE)))</f>
        <v>SKIP</v>
      </c>
      <c r="AH88" s="558" t="str">
        <f>IF(RIGHT($A88,1)="1",IF(VLOOKUP(T88,'1st Shift BFp'!$A$36:$BY$52,27,FALSE)="","",VLOOKUP(T88,'1st Shift BFp'!$A$36:$BY$52,27,FALSE)),IF(VLOOKUP(T88,'2nd Shift BFp'!$A$36:$BY$52,27,FALSE)="","",VLOOKUP(T88,'2nd Shift BFp'!$A$36:$BY$52,27,FALSE)))</f>
        <v/>
      </c>
      <c r="AI88" s="559" t="str">
        <f>IF(RIGHT($A88,1)="1",IF(VLOOKUP(T88,'1st Shift BFp'!$A$36:$BY$52,29,FALSE)="","",VLOOKUP(T88,'1st Shift BFp'!$A$36:$BY$52,29,FALSE)),IF(VLOOKUP(T88,'2nd Shift BFp'!$A$36:$BY$52,29,FALSE)="","",VLOOKUP(T88,'2nd Shift BFp'!$A$36:$BY$52,29,FALSE)))</f>
        <v/>
      </c>
      <c r="AJ88" s="420" t="str">
        <f>IF(LEFT($A88,1)="M",VLOOKUP(T88,MWTh!$BL$35:$DU$49,62,FALSE),VLOOKUP(T88,TF!$BL$38:$DU$55,62,FALSE))</f>
        <v/>
      </c>
      <c r="AK88" s="418"/>
      <c r="AL88" s="375" t="str">
        <f t="shared" si="21"/>
        <v>40D</v>
      </c>
      <c r="AM88" s="378" t="str">
        <f t="shared" si="22"/>
        <v>UAMMM-00016</v>
      </c>
      <c r="AN88" s="59" t="str">
        <f t="shared" si="23"/>
        <v>GTS-120</v>
      </c>
      <c r="AO88" s="59" t="str">
        <f t="shared" si="24"/>
        <v>5% - 7%</v>
      </c>
      <c r="AP88" s="151" t="e">
        <f>VLOOKUP(AL88,MWTh!$DV$35:$GE$49,12,FALSE)</f>
        <v>#N/A</v>
      </c>
      <c r="AQ88" s="151" t="str">
        <f>VLOOKUP(AL88,TF!$DV$38:$GE$55,24,FALSE)</f>
        <v/>
      </c>
      <c r="AR88" s="151" t="e">
        <f>VLOOKUP(AL88,MWTh!$DV$35:$GE$49,36,FALSE)</f>
        <v>#N/A</v>
      </c>
      <c r="AS88" s="151" t="e">
        <f>VLOOKUP(AL88,MWTh!$DV$35:$GE$49,48,FALSE)</f>
        <v>#N/A</v>
      </c>
      <c r="AT88" s="151" t="str">
        <f>VLOOKUP(AL88,TF!$DV$38:$GE$55,60,FALSE)</f>
        <v/>
      </c>
      <c r="AU88" s="151"/>
      <c r="AV88" s="149"/>
      <c r="AW88" s="135">
        <f>IF(LEFT($A88,1)="M",VLOOKUP(AL88,MWTh!$DV$35:$GE$49,61,FALSE),VLOOKUP(AL88,TF!$DV$38:$GE$55,61,FALSE))</f>
        <v>0</v>
      </c>
      <c r="AX88" s="552" t="str">
        <f>IF(RIGHT($A88,1)="1",IF(VLOOKUP(AL88,'1st Shift BFp'!$AH$36:$AR$52,7,FALSE)="","",VLOOKUP(AL88,'1st Shift BFp'!$AH$36:$AR$52,7,FALSE)),IF(VLOOKUP(AL88,'2nd Shift BFp'!$AH$36:$AR$52,7,FALSE)="","",VLOOKUP(AL88,'2nd Shift BFp'!$AH$36:$AR$52,7,FALSE)))</f>
        <v/>
      </c>
      <c r="AY88" s="552" t="str">
        <f>IF(RIGHT($A88,1)="1",IF(VLOOKUP(AL88,'1st Shift BFp'!$AH$36:$AR$52,8,FALSE)="","",VLOOKUP(AL88,'1st Shift BFp'!$AH$36:$AR$52,8,FALSE)),IF(VLOOKUP(AL88,'2nd Shift BFp'!$AH$36:$AR$52,8,FALSE)="","",VLOOKUP(AL88,'2nd Shift BFp'!$AH$36:$AR$52,8,FALSE)))</f>
        <v/>
      </c>
      <c r="AZ88" s="558" t="str">
        <f>IF(RIGHT($A88,1)="1",IF(VLOOKUP(AL88,'1st Shift BFp'!$A$36:$BY$52,42,FALSE)="","",VLOOKUP(AL88,'1st Shift BFp'!$A$36:$BY$52,42,FALSE)),IF(VLOOKUP(AL88,'2nd Shift BFp'!$A$36:$BY$52,42,FALSE)="","",VLOOKUP(AL88,'2nd Shift BFp'!$A$36:$BY$52,42,FALSE)))</f>
        <v/>
      </c>
      <c r="BA88" s="559" t="str">
        <f>IF(RIGHT($A88,1)="1",IF(VLOOKUP(AL88,'1st Shift BFp'!$A$36:$BY$52,44,FALSE)="","",VLOOKUP(AL88,'1st Shift BFp'!$A$36:$BY$52,44,FALSE)),IF(VLOOKUP(AL88,'2nd Shift BFp'!$A$36:$BY$52,44,FALSE)="","",VLOOKUP(AL88,'2nd Shift BFp'!$A$36:$BY$52,44,FALSE)))</f>
        <v/>
      </c>
      <c r="BB88" s="420" t="str">
        <f>IF(LEFT($A88,1)="M",VLOOKUP(AL88,MWTh!$DV$35:$GE$49,62,FALSE),VLOOKUP(AL88,TF!$DV$38:$GE$55,62,FALSE))</f>
        <v/>
      </c>
      <c r="BC88" s="418"/>
      <c r="BD88" s="460" t="str">
        <f t="shared" si="25"/>
        <v>40D</v>
      </c>
      <c r="BE88" s="417" t="str">
        <f t="shared" si="26"/>
        <v>UAMMM-00016</v>
      </c>
      <c r="BF88" s="59" t="str">
        <f t="shared" si="27"/>
        <v>GTS-120</v>
      </c>
      <c r="BG88" s="59" t="str">
        <f t="shared" si="28"/>
        <v>5% - 7%</v>
      </c>
      <c r="BH88" s="151" t="e">
        <f>VLOOKUP(BD88,MWTh!$GF$35:$IO$49,12,FALSE)</f>
        <v>#N/A</v>
      </c>
      <c r="BI88" s="151" t="str">
        <f>VLOOKUP(BD88,TF!$GF$38:$IO$55,24,FALSE)</f>
        <v/>
      </c>
      <c r="BJ88" s="151" t="e">
        <f>VLOOKUP(BD88,MWTh!$GF$35:$IO$49,36,FALSE)</f>
        <v>#N/A</v>
      </c>
      <c r="BK88" s="151" t="e">
        <f>VLOOKUP(BD88,MWTh!$GF$35:$IO$49,48,FALSE)</f>
        <v>#N/A</v>
      </c>
      <c r="BL88" s="151" t="str">
        <f>VLOOKUP(BD88,TF!$GF$38:$IO$55,60,FALSE)</f>
        <v/>
      </c>
      <c r="BM88" s="151"/>
      <c r="BN88" s="149"/>
      <c r="BO88" s="135">
        <f>IF(LEFT($A88,1)="M",VLOOKUP(BD88,MWTh!$GF$35:$IO$49,61,FALSE),VLOOKUP(BD88,TF!$GF$38:$IO$55,61,FALSE))</f>
        <v>0</v>
      </c>
      <c r="BP88" s="552" t="str">
        <f>IF(RIGHT($A88,1)="1",IF(VLOOKUP(BD88,'1st Shift BFp'!$AW$36:$BG$52,7,FALSE)="","",VLOOKUP(BD88,'1st Shift BFp'!$AW$36:$BG$52,7,FALSE)),IF(VLOOKUP(BD88,'2nd Shift BFp'!$AW$36:$BG$52,7,FALSE)="","",VLOOKUP(BD88,'2nd Shift BFp'!$AW$36:$BG$52,7,FALSE)))</f>
        <v>SKIP</v>
      </c>
      <c r="BQ88" s="552" t="str">
        <f>IF(RIGHT($A88,1)="1",IF(VLOOKUP(BD88,'1st Shift BFp'!$AW$36:$BG$52,8,FALSE)="","",VLOOKUP(BD88,'1st Shift BFp'!$AW$36:$BG$52,8,FALSE)),IF(VLOOKUP(BD88,'2nd Shift BFp'!$AW$36:$BG$52,8,FALSE)="","",VLOOKUP(BD88,'2nd Shift BFp'!$AW$36:$BG$52,8,FALSE)))</f>
        <v>SKIP</v>
      </c>
      <c r="BR88" s="558" t="str">
        <f>IF(RIGHT($A88,1)="1",IF(VLOOKUP(BD88,'1st Shift BFp'!$A$36:$BY$52,57,FALSE)="","",VLOOKUP(BD88,'1st Shift BFp'!$A$36:$BY$52,57,FALSE)),IF(VLOOKUP(BD88,'2nd Shift BFp'!$A$36:$BY$52,57,FALSE)="","",VLOOKUP(BD88,'2nd Shift BFp'!$A$36:$BY$52,57,FALSE)))</f>
        <v/>
      </c>
      <c r="BS88" s="559" t="str">
        <f>IF(RIGHT($A88,1)="1",IF(VLOOKUP(BD88,'1st Shift BFp'!$A$36:$BY$52,59,FALSE)="","",VLOOKUP(BD88,'1st Shift BFp'!$A$36:$BY$52,59,FALSE)),IF(VLOOKUP(BD88,'2nd Shift BFp'!$A$36:$BY$52,59,FALSE)="","",VLOOKUP(BD88,'2nd Shift BFp'!$A$36:$BY$52,59,FALSE)))</f>
        <v/>
      </c>
      <c r="BT88" s="60" t="str">
        <f>IF(LEFT($A88,1)="M",VLOOKUP(BD88,MWTh!$GF$35:$IO$49,62,FALSE),VLOOKUP(BD88,TF!$GF$38:$IO$55,62,FALSE))</f>
        <v/>
      </c>
      <c r="BU88" s="61"/>
      <c r="BV88" s="460" t="str">
        <f t="shared" si="29"/>
        <v>40D</v>
      </c>
      <c r="BW88" s="417" t="str">
        <f t="shared" si="30"/>
        <v>UAMMM-00016</v>
      </c>
      <c r="BX88" s="59" t="str">
        <f t="shared" si="31"/>
        <v>GTS-120</v>
      </c>
      <c r="BY88" s="59" t="str">
        <f t="shared" si="32"/>
        <v>5% - 7%</v>
      </c>
      <c r="BZ88" s="151" t="e">
        <f>VLOOKUP(BV88,MWTh!$IP$35:$KY$49,12,FALSE)</f>
        <v>#N/A</v>
      </c>
      <c r="CA88" s="151" t="str">
        <f>VLOOKUP(BV88,TF!$IP$38:$KY$55,24,FALSE)</f>
        <v/>
      </c>
      <c r="CB88" s="151" t="e">
        <f>VLOOKUP(BV88,MWTh!$IP$35:$KY$49,36,FALSE)</f>
        <v>#N/A</v>
      </c>
      <c r="CC88" s="151" t="e">
        <f>VLOOKUP(BV88,MWTh!$IP$35:$KY$49,48,FALSE)</f>
        <v>#N/A</v>
      </c>
      <c r="CD88" s="151" t="str">
        <f>VLOOKUP(BV88,TF!$IP$38:$KY$55,60,FALSE)</f>
        <v/>
      </c>
      <c r="CE88" s="151"/>
      <c r="CF88" s="149"/>
      <c r="CG88" s="135">
        <f>IF(LEFT($A88,1)="M",VLOOKUP(BV88,MWTh!$IP$35:$KY$49,61,FALSE),VLOOKUP(BV88,TF!$IP$38:$KY$55,61,FALSE))</f>
        <v>0</v>
      </c>
      <c r="CH88" s="552" t="str">
        <f>IF(RIGHT($A88,1)="1",IF(VLOOKUP(BV88,'1st Shift BFp'!$BL$36:$BV$52,7,FALSE)="","",VLOOKUP(BV88,'1st Shift BFp'!$BL$36:$BV$52,7,FALSE)),IF(VLOOKUP(BV88,'2nd Shift BFp'!$BL$36:$BV$52,7,FALSE)="","",VLOOKUP(BV88,'2nd Shift BFp'!$BL$36:$BV$52,7,FALSE)))</f>
        <v/>
      </c>
      <c r="CI88" s="552" t="str">
        <f>IF(RIGHT($A88,1)="1",IF(VLOOKUP(BV88,'1st Shift BFp'!$BL$36:$BV$52,8,FALSE)="","",VLOOKUP(BV88,'1st Shift BFp'!$BL$36:$BV$52,8,FALSE)),IF(VLOOKUP(BV88,'2nd Shift BFp'!$BL$36:$BV$52,8,FALSE)="","",VLOOKUP(BV88,'2nd Shift BFp'!$BL$36:$BV$52,8,FALSE)))</f>
        <v/>
      </c>
      <c r="CJ88" s="558" t="str">
        <f>IF(RIGHT($A88,1)="1",IF(VLOOKUP(BV88,'1st Shift BFp'!$A$36:$BY$52,72,FALSE)="","",VLOOKUP(BV88,'1st Shift BFp'!$A$36:$BY$52,72,FALSE)),IF(VLOOKUP(BV88,'2nd Shift BFp'!$A$36:$BY$52,72,FALSE)="","",VLOOKUP(BV88,'2nd Shift BFp'!$A$36:$BY$52,72,FALSE)))</f>
        <v/>
      </c>
      <c r="CK88" s="559" t="str">
        <f>IF(RIGHT($A88,1)="1",IF(VLOOKUP(BV88,'1st Shift BFp'!$A$36:$BY$52,74,FALSE)="","",VLOOKUP(BV88,'1st Shift BFp'!$A$36:$BY$52,74,FALSE)),IF(VLOOKUP(BV88,'2nd Shift BFp'!$A$36:$BY$52,74,FALSE)="","",VLOOKUP(BV88,'2nd Shift BFp'!$A$36:$BY$52,74,FALSE)))</f>
        <v/>
      </c>
      <c r="CL88" s="420" t="str">
        <f>IF(LEFT($A88,1)="M",VLOOKUP(BV88,MWTh!$IP$35:$KY$49,62,FALSE),VLOOKUP(BV88,TF!$IP$38:$KY$55,62,FALSE))</f>
        <v/>
      </c>
      <c r="CM88" s="418"/>
      <c r="CO88" s="135">
        <f t="shared" si="35"/>
        <v>0</v>
      </c>
      <c r="CR88" s="376" t="s">
        <v>555</v>
      </c>
      <c r="CS88" s="60" t="e">
        <f>MWTh!#REF!</f>
        <v>#REF!</v>
      </c>
      <c r="CU88" t="e">
        <f t="shared" si="33"/>
        <v>#REF!</v>
      </c>
      <c r="CW88" t="e">
        <f t="shared" si="34"/>
        <v>#REF!</v>
      </c>
    </row>
    <row r="89" spans="1:101">
      <c r="A89" s="1174" t="str">
        <f>VLOOKUP($B89,'OP Info'!$C$67:$Q$101,15,FALSE)</f>
        <v>TF-2</v>
      </c>
      <c r="B89" s="427" t="s">
        <v>212</v>
      </c>
      <c r="C89" s="1174" t="str">
        <f>VLOOKUP($B89,'OP Info'!$C$67:$Q$101,2,FALSE)</f>
        <v>UAMMM-00015</v>
      </c>
      <c r="D89" s="1174" t="str">
        <f>VLOOKUP($B89,'OP Info'!$C$67:$Q$101,4,FALSE)</f>
        <v>GTS-120</v>
      </c>
      <c r="E89" s="1174" t="str">
        <f>CONCATENATE(VLOOKUP($B89,'OP Info'!$C$67:$Q$101,5,FALSE),"% - ",VLOOKUP($B89,'OP Info'!$C$67:$Q$101,6,FALSE),"%")</f>
        <v>5% - 7%</v>
      </c>
      <c r="F89" s="151" t="e">
        <f>VLOOKUP(B89,MWTh!$B$35:$BK$49,12,FALSE)</f>
        <v>#N/A</v>
      </c>
      <c r="G89" s="151" t="str">
        <f>VLOOKUP(B89,TF!$B$38:$BK$55,24,FALSE)</f>
        <v/>
      </c>
      <c r="H89" s="151" t="e">
        <f>VLOOKUP(B89,MWTh!$B$35:$BK$49,36,FALSE)</f>
        <v>#N/A</v>
      </c>
      <c r="I89" s="151" t="e">
        <f>VLOOKUP(B89,MWTh!$B$35:$BK$49,48,FALSE)</f>
        <v>#N/A</v>
      </c>
      <c r="J89" s="151" t="str">
        <f>VLOOKUP(B89,TF!$B$38:$BK$55,60,FALSE)</f>
        <v/>
      </c>
      <c r="K89" s="151"/>
      <c r="L89" s="149"/>
      <c r="M89" s="135">
        <f>IF(LEFT($A89,1)="M",VLOOKUP(B89,MWTh!$B$35:$BK$49,61,FALSE),VLOOKUP(B89,TF!$B$38:$BK$55,61,FALSE))</f>
        <v>0</v>
      </c>
      <c r="N89" s="552" t="str">
        <f>IF(RIGHT($A89,1)="1",IF(VLOOKUP(B89,'1st Shift BFp'!$D$36:$N$52,7,FALSE)="","",VLOOKUP(B89,'1st Shift BFp'!$D$36:$N$52,7,FALSE)),IF(VLOOKUP(B89,'2nd Shift BFp'!$D$36:$N$52,7,FALSE)="","",VLOOKUP(B89,'2nd Shift BFp'!$D$36:$N$52,7,FALSE)))</f>
        <v/>
      </c>
      <c r="O89" s="552" t="str">
        <f>IF(RIGHT($A89,1)="1",IF(VLOOKUP(B89,'1st Shift BFp'!$D$36:$N$52,8,FALSE)="","",VLOOKUP(B89,'1st Shift BFp'!$D$36:$N$52,8,FALSE)),IF(VLOOKUP(B89,'2nd Shift BFp'!$D$36:$N$52,8,FALSE)="","",VLOOKUP(B89,'2nd Shift BFp'!$D$36:$N$52,8,FALSE)))</f>
        <v/>
      </c>
      <c r="P89" s="558" t="str">
        <f>IF(RIGHT($A89,1)="1",IF(VLOOKUP(B89,'1st Shift BFp'!$A$36:$BY$52,12,FALSE)="","",VLOOKUP(B89,'1st Shift BFp'!$A$36:$BY$52,12,FALSE)),IF(VLOOKUP(B89,'2nd Shift BFp'!$A$36:$BY$52,12,FALSE)="","",VLOOKUP(B89,'2nd Shift BFp'!$A$36:$BY$52,12,FALSE)))</f>
        <v/>
      </c>
      <c r="Q89" s="559" t="str">
        <f>IF(RIGHT($A89,1)="1",IF(VLOOKUP(B89,'1st Shift BFp'!$A$36:$BY$52,14,FALSE)="","",VLOOKUP(B89,'1st Shift BFp'!$A$36:$BY$52,14,FALSE)),IF(VLOOKUP(B89,'2nd Shift BFp'!$A$36:$BY$52,14,FALSE)="","",VLOOKUP(B89,'2nd Shift BFp'!$A$36:$BY$52,14,FALSE)))</f>
        <v/>
      </c>
      <c r="R89" s="420" t="str">
        <f>IF(LEFT($A89,1)="M",VLOOKUP(B89,MWTh!$B$35:$BK$49,62,FALSE),VLOOKUP(B89,TF!$B$38:$BK$55,62,FALSE))</f>
        <v/>
      </c>
      <c r="S89" s="443"/>
      <c r="T89" s="412" t="str">
        <f t="shared" si="17"/>
        <v>50D</v>
      </c>
      <c r="U89" s="59" t="str">
        <f t="shared" si="18"/>
        <v>UAMMM-00015</v>
      </c>
      <c r="V89" s="59" t="str">
        <f t="shared" si="19"/>
        <v>GTS-120</v>
      </c>
      <c r="W89" s="59" t="str">
        <f t="shared" si="20"/>
        <v>5% - 7%</v>
      </c>
      <c r="X89" s="151" t="e">
        <f>VLOOKUP(T89,MWTh!$BL$35:$DU$49,12,FALSE)</f>
        <v>#N/A</v>
      </c>
      <c r="Y89" s="151" t="str">
        <f>VLOOKUP(T89,TF!$BL$38:$DU$55,24,FALSE)</f>
        <v/>
      </c>
      <c r="Z89" s="151" t="e">
        <f>VLOOKUP(T89,MWTh!$BL$35:$DU$49,36,FALSE)</f>
        <v>#N/A</v>
      </c>
      <c r="AA89" s="151" t="e">
        <f>VLOOKUP(T89,MWTh!$BL$35:$DU$49,48,FALSE)</f>
        <v>#N/A</v>
      </c>
      <c r="AB89" s="151" t="str">
        <f>VLOOKUP(T89,TF!$BL$38:$DU$55,60,FALSE)</f>
        <v/>
      </c>
      <c r="AC89" s="151"/>
      <c r="AD89" s="149"/>
      <c r="AE89" s="135">
        <f>IF(LEFT($A89,1)="M",VLOOKUP(T89,MWTh!$BL$35:$DU$49,61,FALSE),VLOOKUP(T89,TF!$BL$38:$DU$55,61,FALSE))</f>
        <v>0</v>
      </c>
      <c r="AF89" s="552" t="str">
        <f>IF(RIGHT($A89,1)="1",IF(VLOOKUP(T89,'1st Shift BFp'!$S$36:$AC$52,7,FALSE)="","",VLOOKUP(T89,'1st Shift BFp'!$S$36:$AC$52,7,FALSE)),IF(VLOOKUP(T89,'2nd Shift BFp'!$S$36:$AC$52,7,FALSE)="","",VLOOKUP(T89,'2nd Shift BFp'!$S$36:$AC$52,7,FALSE)))</f>
        <v>SKIP</v>
      </c>
      <c r="AG89" s="552" t="str">
        <f>IF(RIGHT($A89,1)="1",IF(VLOOKUP(T89,'1st Shift BFp'!$S$36:$AC$52,8,FALSE)="","",VLOOKUP(T89,'1st Shift BFp'!$S$36:$AC$52,8,FALSE)),IF(VLOOKUP(T89,'2nd Shift BFp'!$S$36:$AC$52,8,FALSE)="","",VLOOKUP(T89,'2nd Shift BFp'!$S$36:$AC$52,8,FALSE)))</f>
        <v>SKIP</v>
      </c>
      <c r="AH89" s="558" t="str">
        <f>IF(RIGHT($A89,1)="1",IF(VLOOKUP(T89,'1st Shift BFp'!$A$36:$BY$52,27,FALSE)="","",VLOOKUP(T89,'1st Shift BFp'!$A$36:$BY$52,27,FALSE)),IF(VLOOKUP(T89,'2nd Shift BFp'!$A$36:$BY$52,27,FALSE)="","",VLOOKUP(T89,'2nd Shift BFp'!$A$36:$BY$52,27,FALSE)))</f>
        <v/>
      </c>
      <c r="AI89" s="559" t="str">
        <f>IF(RIGHT($A89,1)="1",IF(VLOOKUP(T89,'1st Shift BFp'!$A$36:$BY$52,29,FALSE)="","",VLOOKUP(T89,'1st Shift BFp'!$A$36:$BY$52,29,FALSE)),IF(VLOOKUP(T89,'2nd Shift BFp'!$A$36:$BY$52,29,FALSE)="","",VLOOKUP(T89,'2nd Shift BFp'!$A$36:$BY$52,29,FALSE)))</f>
        <v/>
      </c>
      <c r="AJ89" s="420" t="str">
        <f>IF(LEFT($A89,1)="M",VLOOKUP(T89,MWTh!$BL$35:$DU$49,62,FALSE),VLOOKUP(T89,TF!$BL$38:$DU$55,62,FALSE))</f>
        <v/>
      </c>
      <c r="AK89" s="418"/>
      <c r="AL89" s="375" t="str">
        <f t="shared" si="21"/>
        <v>50D</v>
      </c>
      <c r="AM89" s="378" t="str">
        <f t="shared" si="22"/>
        <v>UAMMM-00015</v>
      </c>
      <c r="AN89" s="59" t="str">
        <f t="shared" si="23"/>
        <v>GTS-120</v>
      </c>
      <c r="AO89" s="59" t="str">
        <f t="shared" si="24"/>
        <v>5% - 7%</v>
      </c>
      <c r="AP89" s="151" t="e">
        <f>VLOOKUP(AL89,MWTh!$DV$35:$GE$49,12,FALSE)</f>
        <v>#N/A</v>
      </c>
      <c r="AQ89" s="151" t="str">
        <f>VLOOKUP(AL89,TF!$DV$38:$GE$55,24,FALSE)</f>
        <v/>
      </c>
      <c r="AR89" s="151" t="e">
        <f>VLOOKUP(AL89,MWTh!$DV$35:$GE$49,36,FALSE)</f>
        <v>#N/A</v>
      </c>
      <c r="AS89" s="151" t="e">
        <f>VLOOKUP(AL89,MWTh!$DV$35:$GE$49,48,FALSE)</f>
        <v>#N/A</v>
      </c>
      <c r="AT89" s="151" t="str">
        <f>VLOOKUP(AL89,TF!$DV$38:$GE$55,60,FALSE)</f>
        <v/>
      </c>
      <c r="AU89" s="151"/>
      <c r="AV89" s="149"/>
      <c r="AW89" s="135">
        <f>IF(LEFT($A89,1)="M",VLOOKUP(AL89,MWTh!$DV$35:$GE$49,61,FALSE),VLOOKUP(AL89,TF!$DV$38:$GE$55,61,FALSE))</f>
        <v>0</v>
      </c>
      <c r="AX89" s="552" t="str">
        <f>IF(RIGHT($A89,1)="1",IF(VLOOKUP(AL89,'1st Shift BFp'!$AH$36:$AR$52,7,FALSE)="","",VLOOKUP(AL89,'1st Shift BFp'!$AH$36:$AR$52,7,FALSE)),IF(VLOOKUP(AL89,'2nd Shift BFp'!$AH$36:$AR$52,7,FALSE)="","",VLOOKUP(AL89,'2nd Shift BFp'!$AH$36:$AR$52,7,FALSE)))</f>
        <v/>
      </c>
      <c r="AY89" s="552" t="str">
        <f>IF(RIGHT($A89,1)="1",IF(VLOOKUP(AL89,'1st Shift BFp'!$AH$36:$AR$52,8,FALSE)="","",VLOOKUP(AL89,'1st Shift BFp'!$AH$36:$AR$52,8,FALSE)),IF(VLOOKUP(AL89,'2nd Shift BFp'!$AH$36:$AR$52,8,FALSE)="","",VLOOKUP(AL89,'2nd Shift BFp'!$AH$36:$AR$52,8,FALSE)))</f>
        <v/>
      </c>
      <c r="AZ89" s="558" t="str">
        <f>IF(RIGHT($A89,1)="1",IF(VLOOKUP(AL89,'1st Shift BFp'!$A$36:$BY$52,42,FALSE)="","",VLOOKUP(AL89,'1st Shift BFp'!$A$36:$BY$52,42,FALSE)),IF(VLOOKUP(AL89,'2nd Shift BFp'!$A$36:$BY$52,42,FALSE)="","",VLOOKUP(AL89,'2nd Shift BFp'!$A$36:$BY$52,42,FALSE)))</f>
        <v/>
      </c>
      <c r="BA89" s="559" t="str">
        <f>IF(RIGHT($A89,1)="1",IF(VLOOKUP(AL89,'1st Shift BFp'!$A$36:$BY$52,44,FALSE)="","",VLOOKUP(AL89,'1st Shift BFp'!$A$36:$BY$52,44,FALSE)),IF(VLOOKUP(AL89,'2nd Shift BFp'!$A$36:$BY$52,44,FALSE)="","",VLOOKUP(AL89,'2nd Shift BFp'!$A$36:$BY$52,44,FALSE)))</f>
        <v/>
      </c>
      <c r="BB89" s="420" t="str">
        <f>IF(LEFT($A89,1)="M",VLOOKUP(AL89,MWTh!$DV$35:$GE$49,62,FALSE),VLOOKUP(AL89,TF!$DV$38:$GE$55,62,FALSE))</f>
        <v/>
      </c>
      <c r="BC89" s="418"/>
      <c r="BD89" s="460" t="str">
        <f t="shared" si="25"/>
        <v>50D</v>
      </c>
      <c r="BE89" s="417" t="str">
        <f t="shared" si="26"/>
        <v>UAMMM-00015</v>
      </c>
      <c r="BF89" s="59" t="str">
        <f t="shared" si="27"/>
        <v>GTS-120</v>
      </c>
      <c r="BG89" s="59" t="str">
        <f t="shared" si="28"/>
        <v>5% - 7%</v>
      </c>
      <c r="BH89" s="151" t="e">
        <f>VLOOKUP(BD89,MWTh!$GF$35:$IO$49,12,FALSE)</f>
        <v>#N/A</v>
      </c>
      <c r="BI89" s="151" t="str">
        <f>VLOOKUP(BD89,TF!$GF$38:$IO$55,24,FALSE)</f>
        <v/>
      </c>
      <c r="BJ89" s="151" t="e">
        <f>VLOOKUP(BD89,MWTh!$GF$35:$IO$49,36,FALSE)</f>
        <v>#N/A</v>
      </c>
      <c r="BK89" s="151" t="e">
        <f>VLOOKUP(BD89,MWTh!$GF$35:$IO$49,48,FALSE)</f>
        <v>#N/A</v>
      </c>
      <c r="BL89" s="151" t="str">
        <f>VLOOKUP(BD89,TF!$GF$38:$IO$55,60,FALSE)</f>
        <v/>
      </c>
      <c r="BM89" s="151"/>
      <c r="BN89" s="149"/>
      <c r="BO89" s="135">
        <f>IF(LEFT($A89,1)="M",VLOOKUP(BD89,MWTh!$GF$35:$IO$49,61,FALSE),VLOOKUP(BD89,TF!$GF$38:$IO$55,61,FALSE))</f>
        <v>0</v>
      </c>
      <c r="BP89" s="552" t="str">
        <f>IF(RIGHT($A89,1)="1",IF(VLOOKUP(BD89,'1st Shift BFp'!$AW$36:$BG$52,7,FALSE)="","",VLOOKUP(BD89,'1st Shift BFp'!$AW$36:$BG$52,7,FALSE)),IF(VLOOKUP(BD89,'2nd Shift BFp'!$AW$36:$BG$52,7,FALSE)="","",VLOOKUP(BD89,'2nd Shift BFp'!$AW$36:$BG$52,7,FALSE)))</f>
        <v>SKIP</v>
      </c>
      <c r="BQ89" s="552" t="str">
        <f>IF(RIGHT($A89,1)="1",IF(VLOOKUP(BD89,'1st Shift BFp'!$AW$36:$BG$52,8,FALSE)="","",VLOOKUP(BD89,'1st Shift BFp'!$AW$36:$BG$52,8,FALSE)),IF(VLOOKUP(BD89,'2nd Shift BFp'!$AW$36:$BG$52,8,FALSE)="","",VLOOKUP(BD89,'2nd Shift BFp'!$AW$36:$BG$52,8,FALSE)))</f>
        <v>SKIP</v>
      </c>
      <c r="BR89" s="558" t="str">
        <f>IF(RIGHT($A89,1)="1",IF(VLOOKUP(BD89,'1st Shift BFp'!$A$36:$BY$52,57,FALSE)="","",VLOOKUP(BD89,'1st Shift BFp'!$A$36:$BY$52,57,FALSE)),IF(VLOOKUP(BD89,'2nd Shift BFp'!$A$36:$BY$52,57,FALSE)="","",VLOOKUP(BD89,'2nd Shift BFp'!$A$36:$BY$52,57,FALSE)))</f>
        <v/>
      </c>
      <c r="BS89" s="559" t="str">
        <f>IF(RIGHT($A89,1)="1",IF(VLOOKUP(BD89,'1st Shift BFp'!$A$36:$BY$52,59,FALSE)="","",VLOOKUP(BD89,'1st Shift BFp'!$A$36:$BY$52,59,FALSE)),IF(VLOOKUP(BD89,'2nd Shift BFp'!$A$36:$BY$52,59,FALSE)="","",VLOOKUP(BD89,'2nd Shift BFp'!$A$36:$BY$52,59,FALSE)))</f>
        <v/>
      </c>
      <c r="BT89" s="60" t="str">
        <f>IF(LEFT($A89,1)="M",VLOOKUP(BD89,MWTh!$GF$35:$IO$49,62,FALSE),VLOOKUP(BD89,TF!$GF$38:$IO$55,62,FALSE))</f>
        <v/>
      </c>
      <c r="BU89" s="61"/>
      <c r="BV89" s="460" t="str">
        <f t="shared" si="29"/>
        <v>50D</v>
      </c>
      <c r="BW89" s="417" t="str">
        <f t="shared" si="30"/>
        <v>UAMMM-00015</v>
      </c>
      <c r="BX89" s="59" t="str">
        <f t="shared" si="31"/>
        <v>GTS-120</v>
      </c>
      <c r="BY89" s="59" t="str">
        <f t="shared" si="32"/>
        <v>5% - 7%</v>
      </c>
      <c r="BZ89" s="151" t="e">
        <f>VLOOKUP(BV89,MWTh!$IP$35:$KY$49,12,FALSE)</f>
        <v>#N/A</v>
      </c>
      <c r="CA89" s="151" t="str">
        <f>VLOOKUP(BV89,TF!$IP$38:$KY$55,24,FALSE)</f>
        <v/>
      </c>
      <c r="CB89" s="151" t="e">
        <f>VLOOKUP(BV89,MWTh!$IP$35:$KY$49,36,FALSE)</f>
        <v>#N/A</v>
      </c>
      <c r="CC89" s="151" t="e">
        <f>VLOOKUP(BV89,MWTh!$IP$35:$KY$49,48,FALSE)</f>
        <v>#N/A</v>
      </c>
      <c r="CD89" s="151" t="str">
        <f>VLOOKUP(BV89,TF!$IP$38:$KY$55,60,FALSE)</f>
        <v/>
      </c>
      <c r="CE89" s="151"/>
      <c r="CF89" s="149"/>
      <c r="CG89" s="135">
        <f>IF(LEFT($A89,1)="M",VLOOKUP(BV89,MWTh!$IP$35:$KY$49,61,FALSE),VLOOKUP(BV89,TF!$IP$38:$KY$55,61,FALSE))</f>
        <v>0</v>
      </c>
      <c r="CH89" s="552" t="str">
        <f>IF(RIGHT($A89,1)="1",IF(VLOOKUP(BV89,'1st Shift BFp'!$BL$36:$BV$52,7,FALSE)="","",VLOOKUP(BV89,'1st Shift BFp'!$BL$36:$BV$52,7,FALSE)),IF(VLOOKUP(BV89,'2nd Shift BFp'!$BL$36:$BV$52,7,FALSE)="","",VLOOKUP(BV89,'2nd Shift BFp'!$BL$36:$BV$52,7,FALSE)))</f>
        <v/>
      </c>
      <c r="CI89" s="552" t="str">
        <f>IF(RIGHT($A89,1)="1",IF(VLOOKUP(BV89,'1st Shift BFp'!$BL$36:$BV$52,8,FALSE)="","",VLOOKUP(BV89,'1st Shift BFp'!$BL$36:$BV$52,8,FALSE)),IF(VLOOKUP(BV89,'2nd Shift BFp'!$BL$36:$BV$52,8,FALSE)="","",VLOOKUP(BV89,'2nd Shift BFp'!$BL$36:$BV$52,8,FALSE)))</f>
        <v/>
      </c>
      <c r="CJ89" s="558" t="str">
        <f>IF(RIGHT($A89,1)="1",IF(VLOOKUP(BV89,'1st Shift BFp'!$A$36:$BY$52,72,FALSE)="","",VLOOKUP(BV89,'1st Shift BFp'!$A$36:$BY$52,72,FALSE)),IF(VLOOKUP(BV89,'2nd Shift BFp'!$A$36:$BY$52,72,FALSE)="","",VLOOKUP(BV89,'2nd Shift BFp'!$A$36:$BY$52,72,FALSE)))</f>
        <v/>
      </c>
      <c r="CK89" s="559" t="str">
        <f>IF(RIGHT($A89,1)="1",IF(VLOOKUP(BV89,'1st Shift BFp'!$A$36:$BY$52,74,FALSE)="","",VLOOKUP(BV89,'1st Shift BFp'!$A$36:$BY$52,74,FALSE)),IF(VLOOKUP(BV89,'2nd Shift BFp'!$A$36:$BY$52,74,FALSE)="","",VLOOKUP(BV89,'2nd Shift BFp'!$A$36:$BY$52,74,FALSE)))</f>
        <v/>
      </c>
      <c r="CL89" s="420" t="str">
        <f>IF(LEFT($A89,1)="M",VLOOKUP(BV89,MWTh!$IP$35:$KY$49,62,FALSE),VLOOKUP(BV89,TF!$IP$38:$KY$55,62,FALSE))</f>
        <v/>
      </c>
      <c r="CM89" s="418"/>
      <c r="CO89" s="135">
        <f t="shared" si="35"/>
        <v>0</v>
      </c>
      <c r="CR89" s="376" t="s">
        <v>556</v>
      </c>
      <c r="CS89" s="60" t="str">
        <f>TF!$BK40</f>
        <v/>
      </c>
      <c r="CU89" t="str">
        <f t="shared" si="33"/>
        <v/>
      </c>
      <c r="CW89" t="str">
        <f t="shared" si="34"/>
        <v>NOGO</v>
      </c>
    </row>
    <row r="90" spans="1:101">
      <c r="A90" s="1174" t="str">
        <f>VLOOKUP($B90,'OP Info'!$C$67:$Q$101,15,FALSE)</f>
        <v>TF-2</v>
      </c>
      <c r="B90" s="427" t="s">
        <v>214</v>
      </c>
      <c r="C90" s="1174" t="str">
        <f>VLOOKUP($B90,'OP Info'!$C$67:$Q$101,2,FALSE)</f>
        <v>UAMMM-00014</v>
      </c>
      <c r="D90" s="1174" t="str">
        <f>VLOOKUP($B90,'OP Info'!$C$67:$Q$101,4,FALSE)</f>
        <v>GTS-120</v>
      </c>
      <c r="E90" s="1174" t="str">
        <f>CONCATENATE(VLOOKUP($B90,'OP Info'!$C$67:$Q$101,5,FALSE),"% - ",VLOOKUP($B90,'OP Info'!$C$67:$Q$101,6,FALSE),"%")</f>
        <v>5% - 7%</v>
      </c>
      <c r="F90" s="151" t="e">
        <f>VLOOKUP(B90,MWTh!$B$35:$BK$49,12,FALSE)</f>
        <v>#N/A</v>
      </c>
      <c r="G90" s="151" t="str">
        <f>VLOOKUP(B90,TF!$B$38:$BK$55,24,FALSE)</f>
        <v/>
      </c>
      <c r="H90" s="151" t="e">
        <f>VLOOKUP(B90,MWTh!$B$35:$BK$49,36,FALSE)</f>
        <v>#N/A</v>
      </c>
      <c r="I90" s="151" t="e">
        <f>VLOOKUP(B90,MWTh!$B$35:$BK$49,48,FALSE)</f>
        <v>#N/A</v>
      </c>
      <c r="J90" s="151" t="str">
        <f>VLOOKUP(B90,TF!$B$38:$BK$55,60,FALSE)</f>
        <v/>
      </c>
      <c r="K90" s="151"/>
      <c r="L90" s="149"/>
      <c r="M90" s="135">
        <f>IF(LEFT($A90,1)="M",VLOOKUP(B90,MWTh!$B$35:$BK$49,61,FALSE),VLOOKUP(B90,TF!$B$38:$BK$55,61,FALSE))</f>
        <v>0</v>
      </c>
      <c r="N90" s="552" t="str">
        <f>IF(RIGHT($A90,1)="1",IF(VLOOKUP(B90,'1st Shift BFp'!$D$36:$N$52,7,FALSE)="","",VLOOKUP(B90,'1st Shift BFp'!$D$36:$N$52,7,FALSE)),IF(VLOOKUP(B90,'2nd Shift BFp'!$D$36:$N$52,7,FALSE)="","",VLOOKUP(B90,'2nd Shift BFp'!$D$36:$N$52,7,FALSE)))</f>
        <v/>
      </c>
      <c r="O90" s="552" t="str">
        <f>IF(RIGHT($A90,1)="1",IF(VLOOKUP(B90,'1st Shift BFp'!$D$36:$N$52,8,FALSE)="","",VLOOKUP(B90,'1st Shift BFp'!$D$36:$N$52,8,FALSE)),IF(VLOOKUP(B90,'2nd Shift BFp'!$D$36:$N$52,8,FALSE)="","",VLOOKUP(B90,'2nd Shift BFp'!$D$36:$N$52,8,FALSE)))</f>
        <v/>
      </c>
      <c r="P90" s="558" t="str">
        <f>IF(RIGHT($A90,1)="1",IF(VLOOKUP(B90,'1st Shift BFp'!$A$36:$BY$52,12,FALSE)="","",VLOOKUP(B90,'1st Shift BFp'!$A$36:$BY$52,12,FALSE)),IF(VLOOKUP(B90,'2nd Shift BFp'!$A$36:$BY$52,12,FALSE)="","",VLOOKUP(B90,'2nd Shift BFp'!$A$36:$BY$52,12,FALSE)))</f>
        <v/>
      </c>
      <c r="Q90" s="559" t="str">
        <f>IF(RIGHT($A90,1)="1",IF(VLOOKUP(B90,'1st Shift BFp'!$A$36:$BY$52,14,FALSE)="","",VLOOKUP(B90,'1st Shift BFp'!$A$36:$BY$52,14,FALSE)),IF(VLOOKUP(B90,'2nd Shift BFp'!$A$36:$BY$52,14,FALSE)="","",VLOOKUP(B90,'2nd Shift BFp'!$A$36:$BY$52,14,FALSE)))</f>
        <v/>
      </c>
      <c r="R90" s="420" t="str">
        <f>IF(LEFT($A90,1)="M",VLOOKUP(B90,MWTh!$B$35:$BK$49,62,FALSE),VLOOKUP(B90,TF!$B$38:$BK$55,62,FALSE))</f>
        <v/>
      </c>
      <c r="S90" s="443"/>
      <c r="T90" s="412" t="str">
        <f t="shared" si="17"/>
        <v>60D</v>
      </c>
      <c r="U90" s="59" t="str">
        <f t="shared" si="18"/>
        <v>UAMMM-00014</v>
      </c>
      <c r="V90" s="59" t="str">
        <f t="shared" si="19"/>
        <v>GTS-120</v>
      </c>
      <c r="W90" s="59" t="str">
        <f t="shared" si="20"/>
        <v>5% - 7%</v>
      </c>
      <c r="X90" s="151" t="e">
        <f>VLOOKUP(T90,MWTh!$BL$35:$DU$49,12,FALSE)</f>
        <v>#N/A</v>
      </c>
      <c r="Y90" s="151" t="str">
        <f>VLOOKUP(T90,TF!$BL$38:$DU$55,24,FALSE)</f>
        <v/>
      </c>
      <c r="Z90" s="151" t="e">
        <f>VLOOKUP(T90,MWTh!$BL$35:$DU$49,36,FALSE)</f>
        <v>#N/A</v>
      </c>
      <c r="AA90" s="151" t="e">
        <f>VLOOKUP(T90,MWTh!$BL$35:$DU$49,48,FALSE)</f>
        <v>#N/A</v>
      </c>
      <c r="AB90" s="151" t="str">
        <f>VLOOKUP(T90,TF!$BL$38:$DU$55,60,FALSE)</f>
        <v/>
      </c>
      <c r="AC90" s="151"/>
      <c r="AD90" s="149"/>
      <c r="AE90" s="135">
        <f>IF(LEFT($A90,1)="M",VLOOKUP(T90,MWTh!$BL$35:$DU$49,61,FALSE),VLOOKUP(T90,TF!$BL$38:$DU$55,61,FALSE))</f>
        <v>0</v>
      </c>
      <c r="AF90" s="552" t="str">
        <f>IF(RIGHT($A90,1)="1",IF(VLOOKUP(T90,'1st Shift BFp'!$S$36:$AC$52,7,FALSE)="","",VLOOKUP(T90,'1st Shift BFp'!$S$36:$AC$52,7,FALSE)),IF(VLOOKUP(T90,'2nd Shift BFp'!$S$36:$AC$52,7,FALSE)="","",VLOOKUP(T90,'2nd Shift BFp'!$S$36:$AC$52,7,FALSE)))</f>
        <v>SKIP</v>
      </c>
      <c r="AG90" s="552" t="str">
        <f>IF(RIGHT($A90,1)="1",IF(VLOOKUP(T90,'1st Shift BFp'!$S$36:$AC$52,8,FALSE)="","",VLOOKUP(T90,'1st Shift BFp'!$S$36:$AC$52,8,FALSE)),IF(VLOOKUP(T90,'2nd Shift BFp'!$S$36:$AC$52,8,FALSE)="","",VLOOKUP(T90,'2nd Shift BFp'!$S$36:$AC$52,8,FALSE)))</f>
        <v>SKIP</v>
      </c>
      <c r="AH90" s="558" t="str">
        <f>IF(RIGHT($A90,1)="1",IF(VLOOKUP(T90,'1st Shift BFp'!$A$36:$BY$52,27,FALSE)="","",VLOOKUP(T90,'1st Shift BFp'!$A$36:$BY$52,27,FALSE)),IF(VLOOKUP(T90,'2nd Shift BFp'!$A$36:$BY$52,27,FALSE)="","",VLOOKUP(T90,'2nd Shift BFp'!$A$36:$BY$52,27,FALSE)))</f>
        <v/>
      </c>
      <c r="AI90" s="559" t="str">
        <f>IF(RIGHT($A90,1)="1",IF(VLOOKUP(T90,'1st Shift BFp'!$A$36:$BY$52,29,FALSE)="","",VLOOKUP(T90,'1st Shift BFp'!$A$36:$BY$52,29,FALSE)),IF(VLOOKUP(T90,'2nd Shift BFp'!$A$36:$BY$52,29,FALSE)="","",VLOOKUP(T90,'2nd Shift BFp'!$A$36:$BY$52,29,FALSE)))</f>
        <v/>
      </c>
      <c r="AJ90" s="420" t="str">
        <f>IF(LEFT($A90,1)="M",VLOOKUP(T90,MWTh!$BL$35:$DU$49,62,FALSE),VLOOKUP(T90,TF!$BL$38:$DU$55,62,FALSE))</f>
        <v/>
      </c>
      <c r="AK90" s="418"/>
      <c r="AL90" s="375" t="str">
        <f t="shared" si="21"/>
        <v>60D</v>
      </c>
      <c r="AM90" s="378" t="str">
        <f t="shared" si="22"/>
        <v>UAMMM-00014</v>
      </c>
      <c r="AN90" s="59" t="str">
        <f t="shared" si="23"/>
        <v>GTS-120</v>
      </c>
      <c r="AO90" s="59" t="str">
        <f t="shared" si="24"/>
        <v>5% - 7%</v>
      </c>
      <c r="AP90" s="151" t="e">
        <f>VLOOKUP(AL90,MWTh!$DV$35:$GE$49,12,FALSE)</f>
        <v>#N/A</v>
      </c>
      <c r="AQ90" s="151" t="str">
        <f>VLOOKUP(AL90,TF!$DV$38:$GE$55,24,FALSE)</f>
        <v/>
      </c>
      <c r="AR90" s="151" t="e">
        <f>VLOOKUP(AL90,MWTh!$DV$35:$GE$49,36,FALSE)</f>
        <v>#N/A</v>
      </c>
      <c r="AS90" s="151" t="e">
        <f>VLOOKUP(AL90,MWTh!$DV$35:$GE$49,48,FALSE)</f>
        <v>#N/A</v>
      </c>
      <c r="AT90" s="151" t="str">
        <f>VLOOKUP(AL90,TF!$DV$38:$GE$55,60,FALSE)</f>
        <v/>
      </c>
      <c r="AU90" s="151"/>
      <c r="AV90" s="149"/>
      <c r="AW90" s="135">
        <f>IF(LEFT($A90,1)="M",VLOOKUP(AL90,MWTh!$DV$35:$GE$49,61,FALSE),VLOOKUP(AL90,TF!$DV$38:$GE$55,61,FALSE))</f>
        <v>0</v>
      </c>
      <c r="AX90" s="552" t="str">
        <f>IF(RIGHT($A90,1)="1",IF(VLOOKUP(AL90,'1st Shift BFp'!$AH$36:$AR$52,7,FALSE)="","",VLOOKUP(AL90,'1st Shift BFp'!$AH$36:$AR$52,7,FALSE)),IF(VLOOKUP(AL90,'2nd Shift BFp'!$AH$36:$AR$52,7,FALSE)="","",VLOOKUP(AL90,'2nd Shift BFp'!$AH$36:$AR$52,7,FALSE)))</f>
        <v/>
      </c>
      <c r="AY90" s="552" t="str">
        <f>IF(RIGHT($A90,1)="1",IF(VLOOKUP(AL90,'1st Shift BFp'!$AH$36:$AR$52,8,FALSE)="","",VLOOKUP(AL90,'1st Shift BFp'!$AH$36:$AR$52,8,FALSE)),IF(VLOOKUP(AL90,'2nd Shift BFp'!$AH$36:$AR$52,8,FALSE)="","",VLOOKUP(AL90,'2nd Shift BFp'!$AH$36:$AR$52,8,FALSE)))</f>
        <v/>
      </c>
      <c r="AZ90" s="558" t="str">
        <f>IF(RIGHT($A90,1)="1",IF(VLOOKUP(AL90,'1st Shift BFp'!$A$36:$BY$52,42,FALSE)="","",VLOOKUP(AL90,'1st Shift BFp'!$A$36:$BY$52,42,FALSE)),IF(VLOOKUP(AL90,'2nd Shift BFp'!$A$36:$BY$52,42,FALSE)="","",VLOOKUP(AL90,'2nd Shift BFp'!$A$36:$BY$52,42,FALSE)))</f>
        <v/>
      </c>
      <c r="BA90" s="559" t="str">
        <f>IF(RIGHT($A90,1)="1",IF(VLOOKUP(AL90,'1st Shift BFp'!$A$36:$BY$52,44,FALSE)="","",VLOOKUP(AL90,'1st Shift BFp'!$A$36:$BY$52,44,FALSE)),IF(VLOOKUP(AL90,'2nd Shift BFp'!$A$36:$BY$52,44,FALSE)="","",VLOOKUP(AL90,'2nd Shift BFp'!$A$36:$BY$52,44,FALSE)))</f>
        <v/>
      </c>
      <c r="BB90" s="420" t="str">
        <f>IF(LEFT($A90,1)="M",VLOOKUP(AL90,MWTh!$DV$35:$GE$49,62,FALSE),VLOOKUP(AL90,TF!$DV$38:$GE$55,62,FALSE))</f>
        <v/>
      </c>
      <c r="BC90" s="418"/>
      <c r="BD90" s="460" t="str">
        <f t="shared" si="25"/>
        <v>60D</v>
      </c>
      <c r="BE90" s="417" t="str">
        <f t="shared" si="26"/>
        <v>UAMMM-00014</v>
      </c>
      <c r="BF90" s="59" t="str">
        <f t="shared" si="27"/>
        <v>GTS-120</v>
      </c>
      <c r="BG90" s="59" t="str">
        <f t="shared" si="28"/>
        <v>5% - 7%</v>
      </c>
      <c r="BH90" s="151" t="e">
        <f>VLOOKUP(BD90,MWTh!$GF$35:$IO$49,12,FALSE)</f>
        <v>#N/A</v>
      </c>
      <c r="BI90" s="151" t="str">
        <f>VLOOKUP(BD90,TF!$GF$38:$IO$55,24,FALSE)</f>
        <v/>
      </c>
      <c r="BJ90" s="151" t="e">
        <f>VLOOKUP(BD90,MWTh!$GF$35:$IO$49,36,FALSE)</f>
        <v>#N/A</v>
      </c>
      <c r="BK90" s="151" t="e">
        <f>VLOOKUP(BD90,MWTh!$GF$35:$IO$49,48,FALSE)</f>
        <v>#N/A</v>
      </c>
      <c r="BL90" s="151" t="str">
        <f>VLOOKUP(BD90,TF!$GF$38:$IO$55,60,FALSE)</f>
        <v/>
      </c>
      <c r="BM90" s="151"/>
      <c r="BN90" s="149"/>
      <c r="BO90" s="135">
        <f>IF(LEFT($A90,1)="M",VLOOKUP(BD90,MWTh!$GF$35:$IO$49,61,FALSE),VLOOKUP(BD90,TF!$GF$38:$IO$55,61,FALSE))</f>
        <v>0</v>
      </c>
      <c r="BP90" s="552" t="str">
        <f>IF(RIGHT($A90,1)="1",IF(VLOOKUP(BD90,'1st Shift BFp'!$AW$36:$BG$52,7,FALSE)="","",VLOOKUP(BD90,'1st Shift BFp'!$AW$36:$BG$52,7,FALSE)),IF(VLOOKUP(BD90,'2nd Shift BFp'!$AW$36:$BG$52,7,FALSE)="","",VLOOKUP(BD90,'2nd Shift BFp'!$AW$36:$BG$52,7,FALSE)))</f>
        <v>SKIP</v>
      </c>
      <c r="BQ90" s="552" t="str">
        <f>IF(RIGHT($A90,1)="1",IF(VLOOKUP(BD90,'1st Shift BFp'!$AW$36:$BG$52,8,FALSE)="","",VLOOKUP(BD90,'1st Shift BFp'!$AW$36:$BG$52,8,FALSE)),IF(VLOOKUP(BD90,'2nd Shift BFp'!$AW$36:$BG$52,8,FALSE)="","",VLOOKUP(BD90,'2nd Shift BFp'!$AW$36:$BG$52,8,FALSE)))</f>
        <v>SKIP</v>
      </c>
      <c r="BR90" s="558" t="str">
        <f>IF(RIGHT($A90,1)="1",IF(VLOOKUP(BD90,'1st Shift BFp'!$A$36:$BY$52,57,FALSE)="","",VLOOKUP(BD90,'1st Shift BFp'!$A$36:$BY$52,57,FALSE)),IF(VLOOKUP(BD90,'2nd Shift BFp'!$A$36:$BY$52,57,FALSE)="","",VLOOKUP(BD90,'2nd Shift BFp'!$A$36:$BY$52,57,FALSE)))</f>
        <v/>
      </c>
      <c r="BS90" s="559" t="str">
        <f>IF(RIGHT($A90,1)="1",IF(VLOOKUP(BD90,'1st Shift BFp'!$A$36:$BY$52,59,FALSE)="","",VLOOKUP(BD90,'1st Shift BFp'!$A$36:$BY$52,59,FALSE)),IF(VLOOKUP(BD90,'2nd Shift BFp'!$A$36:$BY$52,59,FALSE)="","",VLOOKUP(BD90,'2nd Shift BFp'!$A$36:$BY$52,59,FALSE)))</f>
        <v/>
      </c>
      <c r="BT90" s="60" t="str">
        <f>IF(LEFT($A90,1)="M",VLOOKUP(BD90,MWTh!$GF$35:$IO$49,62,FALSE),VLOOKUP(BD90,TF!$GF$38:$IO$55,62,FALSE))</f>
        <v/>
      </c>
      <c r="BU90" s="61"/>
      <c r="BV90" s="460" t="str">
        <f t="shared" si="29"/>
        <v>60D</v>
      </c>
      <c r="BW90" s="417" t="str">
        <f t="shared" si="30"/>
        <v>UAMMM-00014</v>
      </c>
      <c r="BX90" s="59" t="str">
        <f t="shared" si="31"/>
        <v>GTS-120</v>
      </c>
      <c r="BY90" s="59" t="str">
        <f t="shared" si="32"/>
        <v>5% - 7%</v>
      </c>
      <c r="BZ90" s="151" t="e">
        <f>VLOOKUP(BV90,MWTh!$IP$35:$KY$49,12,FALSE)</f>
        <v>#N/A</v>
      </c>
      <c r="CA90" s="151" t="str">
        <f>VLOOKUP(BV90,TF!$IP$38:$KY$55,24,FALSE)</f>
        <v/>
      </c>
      <c r="CB90" s="151" t="e">
        <f>VLOOKUP(BV90,MWTh!$IP$35:$KY$49,36,FALSE)</f>
        <v>#N/A</v>
      </c>
      <c r="CC90" s="151" t="e">
        <f>VLOOKUP(BV90,MWTh!$IP$35:$KY$49,48,FALSE)</f>
        <v>#N/A</v>
      </c>
      <c r="CD90" s="151" t="str">
        <f>VLOOKUP(BV90,TF!$IP$38:$KY$55,60,FALSE)</f>
        <v/>
      </c>
      <c r="CE90" s="151"/>
      <c r="CF90" s="149"/>
      <c r="CG90" s="135">
        <f>IF(LEFT($A90,1)="M",VLOOKUP(BV90,MWTh!$IP$35:$KY$49,61,FALSE),VLOOKUP(BV90,TF!$IP$38:$KY$55,61,FALSE))</f>
        <v>0</v>
      </c>
      <c r="CH90" s="552" t="str">
        <f>IF(RIGHT($A90,1)="1",IF(VLOOKUP(BV90,'1st Shift BFp'!$BL$36:$BV$52,7,FALSE)="","",VLOOKUP(BV90,'1st Shift BFp'!$BL$36:$BV$52,7,FALSE)),IF(VLOOKUP(BV90,'2nd Shift BFp'!$BL$36:$BV$52,7,FALSE)="","",VLOOKUP(BV90,'2nd Shift BFp'!$BL$36:$BV$52,7,FALSE)))</f>
        <v/>
      </c>
      <c r="CI90" s="552" t="str">
        <f>IF(RIGHT($A90,1)="1",IF(VLOOKUP(BV90,'1st Shift BFp'!$BL$36:$BV$52,8,FALSE)="","",VLOOKUP(BV90,'1st Shift BFp'!$BL$36:$BV$52,8,FALSE)),IF(VLOOKUP(BV90,'2nd Shift BFp'!$BL$36:$BV$52,8,FALSE)="","",VLOOKUP(BV90,'2nd Shift BFp'!$BL$36:$BV$52,8,FALSE)))</f>
        <v/>
      </c>
      <c r="CJ90" s="558" t="str">
        <f>IF(RIGHT($A90,1)="1",IF(VLOOKUP(BV90,'1st Shift BFp'!$A$36:$BY$52,72,FALSE)="","",VLOOKUP(BV90,'1st Shift BFp'!$A$36:$BY$52,72,FALSE)),IF(VLOOKUP(BV90,'2nd Shift BFp'!$A$36:$BY$52,72,FALSE)="","",VLOOKUP(BV90,'2nd Shift BFp'!$A$36:$BY$52,72,FALSE)))</f>
        <v/>
      </c>
      <c r="CK90" s="559" t="str">
        <f>IF(RIGHT($A90,1)="1",IF(VLOOKUP(BV90,'1st Shift BFp'!$A$36:$BY$52,74,FALSE)="","",VLOOKUP(BV90,'1st Shift BFp'!$A$36:$BY$52,74,FALSE)),IF(VLOOKUP(BV90,'2nd Shift BFp'!$A$36:$BY$52,74,FALSE)="","",VLOOKUP(BV90,'2nd Shift BFp'!$A$36:$BY$52,74,FALSE)))</f>
        <v/>
      </c>
      <c r="CL90" s="420" t="str">
        <f>IF(LEFT($A90,1)="M",VLOOKUP(BV90,MWTh!$IP$35:$KY$49,62,FALSE),VLOOKUP(BV90,TF!$IP$38:$KY$55,62,FALSE))</f>
        <v/>
      </c>
      <c r="CM90" s="418"/>
      <c r="CO90" s="135">
        <f t="shared" si="35"/>
        <v>0</v>
      </c>
      <c r="CR90" s="375" t="s">
        <v>557</v>
      </c>
      <c r="CS90" s="60" t="e">
        <f>MWTh!#REF!</f>
        <v>#REF!</v>
      </c>
      <c r="CU90" t="e">
        <f t="shared" si="33"/>
        <v>#REF!</v>
      </c>
      <c r="CW90" t="e">
        <f t="shared" si="34"/>
        <v>#REF!</v>
      </c>
    </row>
    <row r="91" spans="1:101">
      <c r="A91" s="1174" t="str">
        <f>VLOOKUP($B91,'OP Info'!$C$67:$Q$101,15,FALSE)</f>
        <v>MWTH-1</v>
      </c>
      <c r="B91" s="427" t="s">
        <v>194</v>
      </c>
      <c r="C91" s="1174" t="str">
        <f>VLOOKUP($B91,'OP Info'!$C$67:$Q$101,2,FALSE)</f>
        <v>UAMTV-00001</v>
      </c>
      <c r="D91" s="1174" t="str">
        <f>VLOOKUP($B91,'OP Info'!$C$67:$Q$101,4,FALSE)</f>
        <v>GTS-120</v>
      </c>
      <c r="E91" s="1174" t="str">
        <f>CONCATENATE(VLOOKUP($B91,'OP Info'!$C$67:$Q$101,5,FALSE),"% - ",VLOOKUP($B91,'OP Info'!$C$67:$Q$101,6,FALSE),"%")</f>
        <v>5% - 7%</v>
      </c>
      <c r="F91" s="151" t="str">
        <f>VLOOKUP(B91,MWTh!$B$35:$BK$49,12,FALSE)</f>
        <v/>
      </c>
      <c r="G91" s="151" t="e">
        <f>VLOOKUP(B91,TF!$B$38:$BK$55,24,FALSE)</f>
        <v>#N/A</v>
      </c>
      <c r="H91" s="151" t="str">
        <f>VLOOKUP(B91,MWTh!$B$35:$BK$49,36,FALSE)</f>
        <v/>
      </c>
      <c r="I91" s="151" t="str">
        <f>VLOOKUP(B91,MWTh!$B$35:$BK$49,48,FALSE)</f>
        <v/>
      </c>
      <c r="J91" s="151" t="e">
        <f>VLOOKUP(B91,TF!$B$38:$BK$55,60,FALSE)</f>
        <v>#N/A</v>
      </c>
      <c r="K91" s="151"/>
      <c r="L91" s="149"/>
      <c r="M91" s="135">
        <f>IF(LEFT($A91,1)="M",VLOOKUP(B91,MWTh!$B$35:$BK$49,61,FALSE),VLOOKUP(B91,TF!$B$38:$BK$55,61,FALSE))</f>
        <v>0</v>
      </c>
      <c r="N91" s="552" t="str">
        <f>IF(RIGHT($A91,1)="1",IF(VLOOKUP(B91,'1st Shift BFp'!$D$36:$N$52,7,FALSE)="","",VLOOKUP(B91,'1st Shift BFp'!$D$36:$N$52,7,FALSE)),IF(VLOOKUP(B91,'2nd Shift BFp'!$D$36:$N$52,7,FALSE)="","",VLOOKUP(B91,'2nd Shift BFp'!$D$36:$N$52,7,FALSE)))</f>
        <v>SKIP</v>
      </c>
      <c r="O91" s="552" t="str">
        <f>IF(RIGHT($A91,1)="1",IF(VLOOKUP(B91,'1st Shift BFp'!$D$36:$N$52,8,FALSE)="","",VLOOKUP(B91,'1st Shift BFp'!$D$36:$N$52,8,FALSE)),IF(VLOOKUP(B91,'2nd Shift BFp'!$D$36:$N$52,8,FALSE)="","",VLOOKUP(B91,'2nd Shift BFp'!$D$36:$N$52,8,FALSE)))</f>
        <v>SKIP</v>
      </c>
      <c r="P91" s="558" t="str">
        <f>IF(RIGHT($A91,1)="1",IF(VLOOKUP(B91,'1st Shift BFp'!$A$36:$BY$52,12,FALSE)="","",VLOOKUP(B91,'1st Shift BFp'!$A$36:$BY$52,12,FALSE)),IF(VLOOKUP(B91,'2nd Shift BFp'!$A$36:$BY$52,12,FALSE)="","",VLOOKUP(B91,'2nd Shift BFp'!$A$36:$BY$52,12,FALSE)))</f>
        <v/>
      </c>
      <c r="Q91" s="559" t="str">
        <f>IF(RIGHT($A91,1)="1",IF(VLOOKUP(B91,'1st Shift BFp'!$A$36:$BY$52,14,FALSE)="","",VLOOKUP(B91,'1st Shift BFp'!$A$36:$BY$52,14,FALSE)),IF(VLOOKUP(B91,'2nd Shift BFp'!$A$36:$BY$52,14,FALSE)="","",VLOOKUP(B91,'2nd Shift BFp'!$A$36:$BY$52,14,FALSE)))</f>
        <v/>
      </c>
      <c r="R91" s="420" t="str">
        <f>IF(LEFT($A91,1)="M",VLOOKUP(B91,MWTh!$B$35:$BK$49,62,FALSE),VLOOKUP(B91,TF!$B$38:$BK$55,62,FALSE))</f>
        <v/>
      </c>
      <c r="S91" s="443"/>
      <c r="T91" s="412" t="str">
        <f t="shared" si="17"/>
        <v>10E</v>
      </c>
      <c r="U91" s="59" t="str">
        <f t="shared" si="18"/>
        <v>UAMTV-00001</v>
      </c>
      <c r="V91" s="59" t="str">
        <f t="shared" si="19"/>
        <v>GTS-120</v>
      </c>
      <c r="W91" s="59" t="str">
        <f t="shared" si="20"/>
        <v>5% - 7%</v>
      </c>
      <c r="X91" s="151" t="str">
        <f>VLOOKUP(T91,MWTh!$BL$35:$DU$49,12,FALSE)</f>
        <v/>
      </c>
      <c r="Y91" s="151" t="e">
        <f>VLOOKUP(T91,TF!$BL$38:$DU$55,24,FALSE)</f>
        <v>#N/A</v>
      </c>
      <c r="Z91" s="151" t="str">
        <f>VLOOKUP(T91,MWTh!$BL$35:$DU$49,36,FALSE)</f>
        <v/>
      </c>
      <c r="AA91" s="151" t="str">
        <f>VLOOKUP(T91,MWTh!$BL$35:$DU$49,48,FALSE)</f>
        <v/>
      </c>
      <c r="AB91" s="151" t="e">
        <f>VLOOKUP(T91,TF!$BL$38:$DU$55,60,FALSE)</f>
        <v>#N/A</v>
      </c>
      <c r="AC91" s="151"/>
      <c r="AD91" s="149"/>
      <c r="AE91" s="135">
        <f>IF(LEFT($A91,1)="M",VLOOKUP(T91,MWTh!$BL$35:$DU$49,61,FALSE),VLOOKUP(T91,TF!$BL$38:$DU$55,61,FALSE))</f>
        <v>0</v>
      </c>
      <c r="AF91" s="552" t="str">
        <f>IF(RIGHT($A91,1)="1",IF(VLOOKUP(T91,'1st Shift BFp'!$S$36:$AC$52,7,FALSE)="","",VLOOKUP(T91,'1st Shift BFp'!$S$36:$AC$52,7,FALSE)),IF(VLOOKUP(T91,'2nd Shift BFp'!$S$36:$AC$52,7,FALSE)="","",VLOOKUP(T91,'2nd Shift BFp'!$S$36:$AC$52,7,FALSE)))</f>
        <v/>
      </c>
      <c r="AG91" s="552" t="str">
        <f>IF(RIGHT($A91,1)="1",IF(VLOOKUP(T91,'1st Shift BFp'!$S$36:$AC$52,8,FALSE)="","",VLOOKUP(T91,'1st Shift BFp'!$S$36:$AC$52,8,FALSE)),IF(VLOOKUP(T91,'2nd Shift BFp'!$S$36:$AC$52,8,FALSE)="","",VLOOKUP(T91,'2nd Shift BFp'!$S$36:$AC$52,8,FALSE)))</f>
        <v/>
      </c>
      <c r="AH91" s="558" t="str">
        <f>IF(RIGHT($A91,1)="1",IF(VLOOKUP(T91,'1st Shift BFp'!$A$36:$BY$52,27,FALSE)="","",VLOOKUP(T91,'1st Shift BFp'!$A$36:$BY$52,27,FALSE)),IF(VLOOKUP(T91,'2nd Shift BFp'!$A$36:$BY$52,27,FALSE)="","",VLOOKUP(T91,'2nd Shift BFp'!$A$36:$BY$52,27,FALSE)))</f>
        <v/>
      </c>
      <c r="AI91" s="559" t="str">
        <f>IF(RIGHT($A91,1)="1",IF(VLOOKUP(T91,'1st Shift BFp'!$A$36:$BY$52,29,FALSE)="","",VLOOKUP(T91,'1st Shift BFp'!$A$36:$BY$52,29,FALSE)),IF(VLOOKUP(T91,'2nd Shift BFp'!$A$36:$BY$52,29,FALSE)="","",VLOOKUP(T91,'2nd Shift BFp'!$A$36:$BY$52,29,FALSE)))</f>
        <v/>
      </c>
      <c r="AJ91" s="420" t="str">
        <f>IF(LEFT($A91,1)="M",VLOOKUP(T91,MWTh!$BL$35:$DU$49,62,FALSE),VLOOKUP(T91,TF!$BL$38:$DU$55,62,FALSE))</f>
        <v/>
      </c>
      <c r="AK91" s="418"/>
      <c r="AL91" s="375" t="str">
        <f t="shared" si="21"/>
        <v>10E</v>
      </c>
      <c r="AM91" s="378" t="str">
        <f t="shared" si="22"/>
        <v>UAMTV-00001</v>
      </c>
      <c r="AN91" s="59" t="str">
        <f t="shared" si="23"/>
        <v>GTS-120</v>
      </c>
      <c r="AO91" s="59" t="str">
        <f t="shared" si="24"/>
        <v>5% - 7%</v>
      </c>
      <c r="AP91" s="151" t="str">
        <f>VLOOKUP(AL91,MWTh!$DV$35:$GE$49,12,FALSE)</f>
        <v/>
      </c>
      <c r="AQ91" s="151" t="e">
        <f>VLOOKUP(AL91,TF!$DV$38:$GE$55,24,FALSE)</f>
        <v>#N/A</v>
      </c>
      <c r="AR91" s="151" t="str">
        <f>VLOOKUP(AL91,MWTh!$DV$35:$GE$49,36,FALSE)</f>
        <v/>
      </c>
      <c r="AS91" s="151" t="str">
        <f>VLOOKUP(AL91,MWTh!$DV$35:$GE$49,48,FALSE)</f>
        <v/>
      </c>
      <c r="AT91" s="151" t="e">
        <f>VLOOKUP(AL91,TF!$DV$38:$GE$55,60,FALSE)</f>
        <v>#N/A</v>
      </c>
      <c r="AU91" s="151"/>
      <c r="AV91" s="149"/>
      <c r="AW91" s="135">
        <f>IF(LEFT($A91,1)="M",VLOOKUP(AL91,MWTh!$DV$35:$GE$49,61,FALSE),VLOOKUP(AL91,TF!$DV$38:$GE$55,61,FALSE))</f>
        <v>0</v>
      </c>
      <c r="AX91" s="552" t="str">
        <f>IF(RIGHT($A91,1)="1",IF(VLOOKUP(AL91,'1st Shift BFp'!$AH$36:$AR$52,7,FALSE)="","",VLOOKUP(AL91,'1st Shift BFp'!$AH$36:$AR$52,7,FALSE)),IF(VLOOKUP(AL91,'2nd Shift BFp'!$AH$36:$AR$52,7,FALSE)="","",VLOOKUP(AL91,'2nd Shift BFp'!$AH$36:$AR$52,7,FALSE)))</f>
        <v>SKIP</v>
      </c>
      <c r="AY91" s="552" t="str">
        <f>IF(RIGHT($A91,1)="1",IF(VLOOKUP(AL91,'1st Shift BFp'!$AH$36:$AR$52,8,FALSE)="","",VLOOKUP(AL91,'1st Shift BFp'!$AH$36:$AR$52,8,FALSE)),IF(VLOOKUP(AL91,'2nd Shift BFp'!$AH$36:$AR$52,8,FALSE)="","",VLOOKUP(AL91,'2nd Shift BFp'!$AH$36:$AR$52,8,FALSE)))</f>
        <v>SKIP</v>
      </c>
      <c r="AZ91" s="558" t="str">
        <f>IF(RIGHT($A91,1)="1",IF(VLOOKUP(AL91,'1st Shift BFp'!$A$36:$BY$52,42,FALSE)="","",VLOOKUP(AL91,'1st Shift BFp'!$A$36:$BY$52,42,FALSE)),IF(VLOOKUP(AL91,'2nd Shift BFp'!$A$36:$BY$52,42,FALSE)="","",VLOOKUP(AL91,'2nd Shift BFp'!$A$36:$BY$52,42,FALSE)))</f>
        <v/>
      </c>
      <c r="BA91" s="559" t="str">
        <f>IF(RIGHT($A91,1)="1",IF(VLOOKUP(AL91,'1st Shift BFp'!$A$36:$BY$52,44,FALSE)="","",VLOOKUP(AL91,'1st Shift BFp'!$A$36:$BY$52,44,FALSE)),IF(VLOOKUP(AL91,'2nd Shift BFp'!$A$36:$BY$52,44,FALSE)="","",VLOOKUP(AL91,'2nd Shift BFp'!$A$36:$BY$52,44,FALSE)))</f>
        <v/>
      </c>
      <c r="BB91" s="420" t="str">
        <f>IF(LEFT($A91,1)="M",VLOOKUP(AL91,MWTh!$DV$35:$GE$49,62,FALSE),VLOOKUP(AL91,TF!$DV$38:$GE$55,62,FALSE))</f>
        <v/>
      </c>
      <c r="BC91" s="418"/>
      <c r="BD91" s="460" t="str">
        <f t="shared" si="25"/>
        <v>10E</v>
      </c>
      <c r="BE91" s="417" t="str">
        <f t="shared" si="26"/>
        <v>UAMTV-00001</v>
      </c>
      <c r="BF91" s="59" t="str">
        <f t="shared" si="27"/>
        <v>GTS-120</v>
      </c>
      <c r="BG91" s="59" t="str">
        <f t="shared" si="28"/>
        <v>5% - 7%</v>
      </c>
      <c r="BH91" s="151" t="str">
        <f>VLOOKUP(BD91,MWTh!$GF$35:$IO$49,12,FALSE)</f>
        <v/>
      </c>
      <c r="BI91" s="151" t="e">
        <f>VLOOKUP(BD91,TF!$GF$38:$IO$55,24,FALSE)</f>
        <v>#N/A</v>
      </c>
      <c r="BJ91" s="151" t="str">
        <f>VLOOKUP(BD91,MWTh!$GF$35:$IO$49,36,FALSE)</f>
        <v/>
      </c>
      <c r="BK91" s="151" t="str">
        <f>VLOOKUP(BD91,MWTh!$GF$35:$IO$49,48,FALSE)</f>
        <v/>
      </c>
      <c r="BL91" s="151" t="e">
        <f>VLOOKUP(BD91,TF!$GF$38:$IO$55,60,FALSE)</f>
        <v>#N/A</v>
      </c>
      <c r="BM91" s="151"/>
      <c r="BN91" s="149"/>
      <c r="BO91" s="135">
        <f>IF(LEFT($A91,1)="M",VLOOKUP(BD91,MWTh!$GF$35:$IO$49,61,FALSE),VLOOKUP(BD91,TF!$GF$38:$IO$55,61,FALSE))</f>
        <v>0</v>
      </c>
      <c r="BP91" s="552" t="str">
        <f>IF(RIGHT($A91,1)="1",IF(VLOOKUP(BD91,'1st Shift BFp'!$AW$36:$BG$52,7,FALSE)="","",VLOOKUP(BD91,'1st Shift BFp'!$AW$36:$BG$52,7,FALSE)),IF(VLOOKUP(BD91,'2nd Shift BFp'!$AW$36:$BG$52,7,FALSE)="","",VLOOKUP(BD91,'2nd Shift BFp'!$AW$36:$BG$52,7,FALSE)))</f>
        <v/>
      </c>
      <c r="BQ91" s="552" t="str">
        <f>IF(RIGHT($A91,1)="1",IF(VLOOKUP(BD91,'1st Shift BFp'!$AW$36:$BG$52,8,FALSE)="","",VLOOKUP(BD91,'1st Shift BFp'!$AW$36:$BG$52,8,FALSE)),IF(VLOOKUP(BD91,'2nd Shift BFp'!$AW$36:$BG$52,8,FALSE)="","",VLOOKUP(BD91,'2nd Shift BFp'!$AW$36:$BG$52,8,FALSE)))</f>
        <v/>
      </c>
      <c r="BR91" s="558" t="str">
        <f>IF(RIGHT($A91,1)="1",IF(VLOOKUP(BD91,'1st Shift BFp'!$A$36:$BY$52,57,FALSE)="","",VLOOKUP(BD91,'1st Shift BFp'!$A$36:$BY$52,57,FALSE)),IF(VLOOKUP(BD91,'2nd Shift BFp'!$A$36:$BY$52,57,FALSE)="","",VLOOKUP(BD91,'2nd Shift BFp'!$A$36:$BY$52,57,FALSE)))</f>
        <v/>
      </c>
      <c r="BS91" s="559" t="str">
        <f>IF(RIGHT($A91,1)="1",IF(VLOOKUP(BD91,'1st Shift BFp'!$A$36:$BY$52,59,FALSE)="","",VLOOKUP(BD91,'1st Shift BFp'!$A$36:$BY$52,59,FALSE)),IF(VLOOKUP(BD91,'2nd Shift BFp'!$A$36:$BY$52,59,FALSE)="","",VLOOKUP(BD91,'2nd Shift BFp'!$A$36:$BY$52,59,FALSE)))</f>
        <v/>
      </c>
      <c r="BT91" s="60" t="str">
        <f>IF(LEFT($A91,1)="M",VLOOKUP(BD91,MWTh!$GF$35:$IO$49,62,FALSE),VLOOKUP(BD91,TF!$GF$38:$IO$55,62,FALSE))</f>
        <v/>
      </c>
      <c r="BU91" s="61"/>
      <c r="BV91" s="460" t="str">
        <f t="shared" si="29"/>
        <v>10E</v>
      </c>
      <c r="BW91" s="417" t="str">
        <f t="shared" si="30"/>
        <v>UAMTV-00001</v>
      </c>
      <c r="BX91" s="59" t="str">
        <f t="shared" si="31"/>
        <v>GTS-120</v>
      </c>
      <c r="BY91" s="59" t="str">
        <f t="shared" si="32"/>
        <v>5% - 7%</v>
      </c>
      <c r="BZ91" s="151" t="str">
        <f>VLOOKUP(BV91,MWTh!$IP$35:$KY$49,12,FALSE)</f>
        <v/>
      </c>
      <c r="CA91" s="151" t="e">
        <f>VLOOKUP(BV91,TF!$IP$38:$KY$55,24,FALSE)</f>
        <v>#N/A</v>
      </c>
      <c r="CB91" s="151" t="str">
        <f>VLOOKUP(BV91,MWTh!$IP$35:$KY$49,36,FALSE)</f>
        <v/>
      </c>
      <c r="CC91" s="151" t="str">
        <f>VLOOKUP(BV91,MWTh!$IP$35:$KY$49,48,FALSE)</f>
        <v/>
      </c>
      <c r="CD91" s="151" t="e">
        <f>VLOOKUP(BV91,TF!$IP$38:$KY$55,60,FALSE)</f>
        <v>#N/A</v>
      </c>
      <c r="CE91" s="151"/>
      <c r="CF91" s="149"/>
      <c r="CG91" s="135">
        <f>IF(LEFT($A91,1)="M",VLOOKUP(BV91,MWTh!$IP$35:$KY$49,61,FALSE),VLOOKUP(BV91,TF!$IP$38:$KY$55,61,FALSE))</f>
        <v>0</v>
      </c>
      <c r="CH91" s="552" t="str">
        <f>IF(RIGHT($A91,1)="1",IF(VLOOKUP(BV91,'1st Shift BFp'!$BL$36:$BV$52,7,FALSE)="","",VLOOKUP(BV91,'1st Shift BFp'!$BL$36:$BV$52,7,FALSE)),IF(VLOOKUP(BV91,'2nd Shift BFp'!$BL$36:$BV$52,7,FALSE)="","",VLOOKUP(BV91,'2nd Shift BFp'!$BL$36:$BV$52,7,FALSE)))</f>
        <v>SKIP</v>
      </c>
      <c r="CI91" s="552" t="str">
        <f>IF(RIGHT($A91,1)="1",IF(VLOOKUP(BV91,'1st Shift BFp'!$BL$36:$BV$52,8,FALSE)="","",VLOOKUP(BV91,'1st Shift BFp'!$BL$36:$BV$52,8,FALSE)),IF(VLOOKUP(BV91,'2nd Shift BFp'!$BL$36:$BV$52,8,FALSE)="","",VLOOKUP(BV91,'2nd Shift BFp'!$BL$36:$BV$52,8,FALSE)))</f>
        <v>SKIP</v>
      </c>
      <c r="CJ91" s="558" t="str">
        <f>IF(RIGHT($A91,1)="1",IF(VLOOKUP(BV91,'1st Shift BFp'!$A$36:$BY$52,72,FALSE)="","",VLOOKUP(BV91,'1st Shift BFp'!$A$36:$BY$52,72,FALSE)),IF(VLOOKUP(BV91,'2nd Shift BFp'!$A$36:$BY$52,72,FALSE)="","",VLOOKUP(BV91,'2nd Shift BFp'!$A$36:$BY$52,72,FALSE)))</f>
        <v/>
      </c>
      <c r="CK91" s="559" t="str">
        <f>IF(RIGHT($A91,1)="1",IF(VLOOKUP(BV91,'1st Shift BFp'!$A$36:$BY$52,74,FALSE)="","",VLOOKUP(BV91,'1st Shift BFp'!$A$36:$BY$52,74,FALSE)),IF(VLOOKUP(BV91,'2nd Shift BFp'!$A$36:$BY$52,74,FALSE)="","",VLOOKUP(BV91,'2nd Shift BFp'!$A$36:$BY$52,74,FALSE)))</f>
        <v/>
      </c>
      <c r="CL91" s="420" t="str">
        <f>IF(LEFT($A91,1)="M",VLOOKUP(BV91,MWTh!$IP$35:$KY$49,62,FALSE),VLOOKUP(BV91,TF!$IP$38:$KY$55,62,FALSE))</f>
        <v/>
      </c>
      <c r="CM91" s="418"/>
      <c r="CO91" s="135">
        <f t="shared" si="35"/>
        <v>0</v>
      </c>
      <c r="CR91" s="375" t="s">
        <v>558</v>
      </c>
      <c r="CS91" s="60" t="e">
        <f>TF!#REF!</f>
        <v>#REF!</v>
      </c>
      <c r="CU91" t="e">
        <f t="shared" si="33"/>
        <v>#REF!</v>
      </c>
      <c r="CW91" t="e">
        <f t="shared" si="34"/>
        <v>#REF!</v>
      </c>
    </row>
    <row r="92" spans="1:101">
      <c r="A92" s="1174" t="str">
        <f>VLOOKUP($B92,'OP Info'!$C$67:$Q$101,15,FALSE)</f>
        <v>TF-1</v>
      </c>
      <c r="B92" s="427" t="s">
        <v>217</v>
      </c>
      <c r="C92" s="1174" t="str">
        <f>VLOOKUP($B92,'OP Info'!$C$67:$Q$101,2,FALSE)</f>
        <v>UAMMM-00013</v>
      </c>
      <c r="D92" s="1174" t="str">
        <f>VLOOKUP($B92,'OP Info'!$C$67:$Q$101,4,FALSE)</f>
        <v>GTS-120</v>
      </c>
      <c r="E92" s="1174" t="str">
        <f>CONCATENATE(VLOOKUP($B92,'OP Info'!$C$67:$Q$101,5,FALSE),"% - ",VLOOKUP($B92,'OP Info'!$C$67:$Q$101,6,FALSE),"%")</f>
        <v>5% - 7%</v>
      </c>
      <c r="F92" s="151" t="e">
        <f>VLOOKUP(B92,MWTh!$B$35:$BK$49,12,FALSE)</f>
        <v>#N/A</v>
      </c>
      <c r="G92" s="151" t="str">
        <f>VLOOKUP(B92,TF!$B$38:$BK$55,24,FALSE)</f>
        <v/>
      </c>
      <c r="H92" s="151" t="e">
        <f>VLOOKUP(B92,MWTh!$B$35:$BK$49,36,FALSE)</f>
        <v>#N/A</v>
      </c>
      <c r="I92" s="151" t="e">
        <f>VLOOKUP(B92,MWTh!$B$35:$BK$49,48,FALSE)</f>
        <v>#N/A</v>
      </c>
      <c r="J92" s="151" t="str">
        <f>VLOOKUP(B92,TF!$B$38:$BK$55,60,FALSE)</f>
        <v/>
      </c>
      <c r="K92" s="151"/>
      <c r="L92" s="149"/>
      <c r="M92" s="135">
        <f>IF(LEFT($A92,1)="M",VLOOKUP(B92,MWTh!$B$35:$BK$49,61,FALSE),VLOOKUP(B92,TF!$B$38:$BK$55,61,FALSE))</f>
        <v>0</v>
      </c>
      <c r="N92" s="552" t="str">
        <f>IF(RIGHT($A92,1)="1",IF(VLOOKUP(B92,'1st Shift BFp'!$D$36:$N$52,7,FALSE)="","",VLOOKUP(B92,'1st Shift BFp'!$D$36:$N$52,7,FALSE)),IF(VLOOKUP(B92,'2nd Shift BFp'!$D$36:$N$52,7,FALSE)="","",VLOOKUP(B92,'2nd Shift BFp'!$D$36:$N$52,7,FALSE)))</f>
        <v/>
      </c>
      <c r="O92" s="552" t="str">
        <f>IF(RIGHT($A92,1)="1",IF(VLOOKUP(B92,'1st Shift BFp'!$D$36:$N$52,8,FALSE)="","",VLOOKUP(B92,'1st Shift BFp'!$D$36:$N$52,8,FALSE)),IF(VLOOKUP(B92,'2nd Shift BFp'!$D$36:$N$52,8,FALSE)="","",VLOOKUP(B92,'2nd Shift BFp'!$D$36:$N$52,8,FALSE)))</f>
        <v/>
      </c>
      <c r="P92" s="558" t="str">
        <f>IF(RIGHT($A92,1)="1",IF(VLOOKUP(B92,'1st Shift BFp'!$A$36:$BY$52,12,FALSE)="","",VLOOKUP(B92,'1st Shift BFp'!$A$36:$BY$52,12,FALSE)),IF(VLOOKUP(B92,'2nd Shift BFp'!$A$36:$BY$52,12,FALSE)="","",VLOOKUP(B92,'2nd Shift BFp'!$A$36:$BY$52,12,FALSE)))</f>
        <v/>
      </c>
      <c r="Q92" s="559" t="str">
        <f>IF(RIGHT($A92,1)="1",IF(VLOOKUP(B92,'1st Shift BFp'!$A$36:$BY$52,14,FALSE)="","",VLOOKUP(B92,'1st Shift BFp'!$A$36:$BY$52,14,FALSE)),IF(VLOOKUP(B92,'2nd Shift BFp'!$A$36:$BY$52,14,FALSE)="","",VLOOKUP(B92,'2nd Shift BFp'!$A$36:$BY$52,14,FALSE)))</f>
        <v/>
      </c>
      <c r="R92" s="420" t="str">
        <f>IF(LEFT($A92,1)="M",VLOOKUP(B92,MWTh!$B$35:$BK$49,62,FALSE),VLOOKUP(B92,TF!$B$38:$BK$55,62,FALSE))</f>
        <v/>
      </c>
      <c r="S92" s="443"/>
      <c r="T92" s="412" t="str">
        <f t="shared" si="17"/>
        <v>20E</v>
      </c>
      <c r="U92" s="59" t="str">
        <f t="shared" si="18"/>
        <v>UAMMM-00013</v>
      </c>
      <c r="V92" s="59" t="str">
        <f t="shared" si="19"/>
        <v>GTS-120</v>
      </c>
      <c r="W92" s="59" t="str">
        <f t="shared" si="20"/>
        <v>5% - 7%</v>
      </c>
      <c r="X92" s="151" t="e">
        <f>VLOOKUP(T92,MWTh!$BL$35:$DU$49,12,FALSE)</f>
        <v>#N/A</v>
      </c>
      <c r="Y92" s="151" t="str">
        <f>VLOOKUP(T92,TF!$BL$38:$DU$55,24,FALSE)</f>
        <v/>
      </c>
      <c r="Z92" s="151" t="e">
        <f>VLOOKUP(T92,MWTh!$BL$35:$DU$49,36,FALSE)</f>
        <v>#N/A</v>
      </c>
      <c r="AA92" s="151" t="e">
        <f>VLOOKUP(T92,MWTh!$BL$35:$DU$49,48,FALSE)</f>
        <v>#N/A</v>
      </c>
      <c r="AB92" s="151" t="str">
        <f>VLOOKUP(T92,TF!$BL$38:$DU$55,60,FALSE)</f>
        <v/>
      </c>
      <c r="AC92" s="151"/>
      <c r="AD92" s="149"/>
      <c r="AE92" s="135">
        <f>IF(LEFT($A92,1)="M",VLOOKUP(T92,MWTh!$BL$35:$DU$49,61,FALSE),VLOOKUP(T92,TF!$BL$38:$DU$55,61,FALSE))</f>
        <v>0</v>
      </c>
      <c r="AF92" s="552" t="str">
        <f>IF(RIGHT($A92,1)="1",IF(VLOOKUP(T92,'1st Shift BFp'!$S$36:$AC$52,7,FALSE)="","",VLOOKUP(T92,'1st Shift BFp'!$S$36:$AC$52,7,FALSE)),IF(VLOOKUP(T92,'2nd Shift BFp'!$S$36:$AC$52,7,FALSE)="","",VLOOKUP(T92,'2nd Shift BFp'!$S$36:$AC$52,7,FALSE)))</f>
        <v>SKIP</v>
      </c>
      <c r="AG92" s="552" t="str">
        <f>IF(RIGHT($A92,1)="1",IF(VLOOKUP(T92,'1st Shift BFp'!$S$36:$AC$52,8,FALSE)="","",VLOOKUP(T92,'1st Shift BFp'!$S$36:$AC$52,8,FALSE)),IF(VLOOKUP(T92,'2nd Shift BFp'!$S$36:$AC$52,8,FALSE)="","",VLOOKUP(T92,'2nd Shift BFp'!$S$36:$AC$52,8,FALSE)))</f>
        <v>SKIP</v>
      </c>
      <c r="AH92" s="558" t="str">
        <f>IF(RIGHT($A92,1)="1",IF(VLOOKUP(T92,'1st Shift BFp'!$A$36:$BY$52,27,FALSE)="","",VLOOKUP(T92,'1st Shift BFp'!$A$36:$BY$52,27,FALSE)),IF(VLOOKUP(T92,'2nd Shift BFp'!$A$36:$BY$52,27,FALSE)="","",VLOOKUP(T92,'2nd Shift BFp'!$A$36:$BY$52,27,FALSE)))</f>
        <v/>
      </c>
      <c r="AI92" s="559" t="str">
        <f>IF(RIGHT($A92,1)="1",IF(VLOOKUP(T92,'1st Shift BFp'!$A$36:$BY$52,29,FALSE)="","",VLOOKUP(T92,'1st Shift BFp'!$A$36:$BY$52,29,FALSE)),IF(VLOOKUP(T92,'2nd Shift BFp'!$A$36:$BY$52,29,FALSE)="","",VLOOKUP(T92,'2nd Shift BFp'!$A$36:$BY$52,29,FALSE)))</f>
        <v/>
      </c>
      <c r="AJ92" s="420" t="str">
        <f>IF(LEFT($A92,1)="M",VLOOKUP(T92,MWTh!$BL$35:$DU$49,62,FALSE),VLOOKUP(T92,TF!$BL$38:$DU$55,62,FALSE))</f>
        <v/>
      </c>
      <c r="AK92" s="418"/>
      <c r="AL92" s="375" t="str">
        <f t="shared" si="21"/>
        <v>20E</v>
      </c>
      <c r="AM92" s="378" t="str">
        <f t="shared" si="22"/>
        <v>UAMMM-00013</v>
      </c>
      <c r="AN92" s="59" t="str">
        <f t="shared" si="23"/>
        <v>GTS-120</v>
      </c>
      <c r="AO92" s="59" t="str">
        <f t="shared" si="24"/>
        <v>5% - 7%</v>
      </c>
      <c r="AP92" s="151" t="e">
        <f>VLOOKUP(AL92,MWTh!$DV$35:$GE$49,12,FALSE)</f>
        <v>#N/A</v>
      </c>
      <c r="AQ92" s="151" t="str">
        <f>VLOOKUP(AL92,TF!$DV$38:$GE$55,24,FALSE)</f>
        <v/>
      </c>
      <c r="AR92" s="151" t="e">
        <f>VLOOKUP(AL92,MWTh!$DV$35:$GE$49,36,FALSE)</f>
        <v>#N/A</v>
      </c>
      <c r="AS92" s="151" t="e">
        <f>VLOOKUP(AL92,MWTh!$DV$35:$GE$49,48,FALSE)</f>
        <v>#N/A</v>
      </c>
      <c r="AT92" s="151" t="str">
        <f>VLOOKUP(AL92,TF!$DV$38:$GE$55,60,FALSE)</f>
        <v/>
      </c>
      <c r="AU92" s="151"/>
      <c r="AV92" s="149"/>
      <c r="AW92" s="135">
        <f>IF(LEFT($A92,1)="M",VLOOKUP(AL92,MWTh!$DV$35:$GE$49,61,FALSE),VLOOKUP(AL92,TF!$DV$38:$GE$55,61,FALSE))</f>
        <v>0</v>
      </c>
      <c r="AX92" s="552" t="str">
        <f>IF(RIGHT($A92,1)="1",IF(VLOOKUP(AL92,'1st Shift BFp'!$AH$36:$AR$52,7,FALSE)="","",VLOOKUP(AL92,'1st Shift BFp'!$AH$36:$AR$52,7,FALSE)),IF(VLOOKUP(AL92,'2nd Shift BFp'!$AH$36:$AR$52,7,FALSE)="","",VLOOKUP(AL92,'2nd Shift BFp'!$AH$36:$AR$52,7,FALSE)))</f>
        <v/>
      </c>
      <c r="AY92" s="552" t="str">
        <f>IF(RIGHT($A92,1)="1",IF(VLOOKUP(AL92,'1st Shift BFp'!$AH$36:$AR$52,8,FALSE)="","",VLOOKUP(AL92,'1st Shift BFp'!$AH$36:$AR$52,8,FALSE)),IF(VLOOKUP(AL92,'2nd Shift BFp'!$AH$36:$AR$52,8,FALSE)="","",VLOOKUP(AL92,'2nd Shift BFp'!$AH$36:$AR$52,8,FALSE)))</f>
        <v/>
      </c>
      <c r="AZ92" s="558" t="str">
        <f>IF(RIGHT($A92,1)="1",IF(VLOOKUP(AL92,'1st Shift BFp'!$A$36:$BY$52,42,FALSE)="","",VLOOKUP(AL92,'1st Shift BFp'!$A$36:$BY$52,42,FALSE)),IF(VLOOKUP(AL92,'2nd Shift BFp'!$A$36:$BY$52,42,FALSE)="","",VLOOKUP(AL92,'2nd Shift BFp'!$A$36:$BY$52,42,FALSE)))</f>
        <v/>
      </c>
      <c r="BA92" s="559" t="str">
        <f>IF(RIGHT($A92,1)="1",IF(VLOOKUP(AL92,'1st Shift BFp'!$A$36:$BY$52,44,FALSE)="","",VLOOKUP(AL92,'1st Shift BFp'!$A$36:$BY$52,44,FALSE)),IF(VLOOKUP(AL92,'2nd Shift BFp'!$A$36:$BY$52,44,FALSE)="","",VLOOKUP(AL92,'2nd Shift BFp'!$A$36:$BY$52,44,FALSE)))</f>
        <v/>
      </c>
      <c r="BB92" s="420" t="str">
        <f>IF(LEFT($A92,1)="M",VLOOKUP(AL92,MWTh!$DV$35:$GE$49,62,FALSE),VLOOKUP(AL92,TF!$DV$38:$GE$55,62,FALSE))</f>
        <v/>
      </c>
      <c r="BC92" s="418"/>
      <c r="BD92" s="460" t="str">
        <f t="shared" si="25"/>
        <v>20E</v>
      </c>
      <c r="BE92" s="417" t="str">
        <f t="shared" si="26"/>
        <v>UAMMM-00013</v>
      </c>
      <c r="BF92" s="59" t="str">
        <f t="shared" si="27"/>
        <v>GTS-120</v>
      </c>
      <c r="BG92" s="59" t="str">
        <f t="shared" si="28"/>
        <v>5% - 7%</v>
      </c>
      <c r="BH92" s="151" t="e">
        <f>VLOOKUP(BD92,MWTh!$GF$35:$IO$49,12,FALSE)</f>
        <v>#N/A</v>
      </c>
      <c r="BI92" s="151" t="str">
        <f>VLOOKUP(BD92,TF!$GF$38:$IO$55,24,FALSE)</f>
        <v/>
      </c>
      <c r="BJ92" s="151" t="e">
        <f>VLOOKUP(BD92,MWTh!$GF$35:$IO$49,36,FALSE)</f>
        <v>#N/A</v>
      </c>
      <c r="BK92" s="151" t="e">
        <f>VLOOKUP(BD92,MWTh!$GF$35:$IO$49,48,FALSE)</f>
        <v>#N/A</v>
      </c>
      <c r="BL92" s="151" t="str">
        <f>VLOOKUP(BD92,TF!$GF$38:$IO$55,60,FALSE)</f>
        <v/>
      </c>
      <c r="BM92" s="151"/>
      <c r="BN92" s="149"/>
      <c r="BO92" s="135">
        <f>IF(LEFT($A92,1)="M",VLOOKUP(BD92,MWTh!$GF$35:$IO$49,61,FALSE),VLOOKUP(BD92,TF!$GF$38:$IO$55,61,FALSE))</f>
        <v>0</v>
      </c>
      <c r="BP92" s="552" t="str">
        <f>IF(RIGHT($A92,1)="1",IF(VLOOKUP(BD92,'1st Shift BFp'!$AW$36:$BG$52,7,FALSE)="","",VLOOKUP(BD92,'1st Shift BFp'!$AW$36:$BG$52,7,FALSE)),IF(VLOOKUP(BD92,'2nd Shift BFp'!$AW$36:$BG$52,7,FALSE)="","",VLOOKUP(BD92,'2nd Shift BFp'!$AW$36:$BG$52,7,FALSE)))</f>
        <v>SKIP</v>
      </c>
      <c r="BQ92" s="552" t="str">
        <f>IF(RIGHT($A92,1)="1",IF(VLOOKUP(BD92,'1st Shift BFp'!$AW$36:$BG$52,8,FALSE)="","",VLOOKUP(BD92,'1st Shift BFp'!$AW$36:$BG$52,8,FALSE)),IF(VLOOKUP(BD92,'2nd Shift BFp'!$AW$36:$BG$52,8,FALSE)="","",VLOOKUP(BD92,'2nd Shift BFp'!$AW$36:$BG$52,8,FALSE)))</f>
        <v>SKIP</v>
      </c>
      <c r="BR92" s="558" t="str">
        <f>IF(RIGHT($A92,1)="1",IF(VLOOKUP(BD92,'1st Shift BFp'!$A$36:$BY$52,57,FALSE)="","",VLOOKUP(BD92,'1st Shift BFp'!$A$36:$BY$52,57,FALSE)),IF(VLOOKUP(BD92,'2nd Shift BFp'!$A$36:$BY$52,57,FALSE)="","",VLOOKUP(BD92,'2nd Shift BFp'!$A$36:$BY$52,57,FALSE)))</f>
        <v/>
      </c>
      <c r="BS92" s="559" t="str">
        <f>IF(RIGHT($A92,1)="1",IF(VLOOKUP(BD92,'1st Shift BFp'!$A$36:$BY$52,59,FALSE)="","",VLOOKUP(BD92,'1st Shift BFp'!$A$36:$BY$52,59,FALSE)),IF(VLOOKUP(BD92,'2nd Shift BFp'!$A$36:$BY$52,59,FALSE)="","",VLOOKUP(BD92,'2nd Shift BFp'!$A$36:$BY$52,59,FALSE)))</f>
        <v/>
      </c>
      <c r="BT92" s="60" t="str">
        <f>IF(LEFT($A92,1)="M",VLOOKUP(BD92,MWTh!$GF$35:$IO$49,62,FALSE),VLOOKUP(BD92,TF!$GF$38:$IO$55,62,FALSE))</f>
        <v/>
      </c>
      <c r="BU92" s="61"/>
      <c r="BV92" s="460" t="str">
        <f t="shared" si="29"/>
        <v>20E</v>
      </c>
      <c r="BW92" s="417" t="str">
        <f t="shared" si="30"/>
        <v>UAMMM-00013</v>
      </c>
      <c r="BX92" s="59" t="str">
        <f t="shared" si="31"/>
        <v>GTS-120</v>
      </c>
      <c r="BY92" s="59" t="str">
        <f t="shared" si="32"/>
        <v>5% - 7%</v>
      </c>
      <c r="BZ92" s="151" t="e">
        <f>VLOOKUP(BV92,MWTh!$IP$35:$KY$49,12,FALSE)</f>
        <v>#N/A</v>
      </c>
      <c r="CA92" s="151" t="str">
        <f>VLOOKUP(BV92,TF!$IP$38:$KY$55,24,FALSE)</f>
        <v/>
      </c>
      <c r="CB92" s="151" t="e">
        <f>VLOOKUP(BV92,MWTh!$IP$35:$KY$49,36,FALSE)</f>
        <v>#N/A</v>
      </c>
      <c r="CC92" s="151" t="e">
        <f>VLOOKUP(BV92,MWTh!$IP$35:$KY$49,48,FALSE)</f>
        <v>#N/A</v>
      </c>
      <c r="CD92" s="151" t="str">
        <f>VLOOKUP(BV92,TF!$IP$38:$KY$55,60,FALSE)</f>
        <v/>
      </c>
      <c r="CE92" s="151"/>
      <c r="CF92" s="149"/>
      <c r="CG92" s="135">
        <f>IF(LEFT($A92,1)="M",VLOOKUP(BV92,MWTh!$IP$35:$KY$49,61,FALSE),VLOOKUP(BV92,TF!$IP$38:$KY$55,61,FALSE))</f>
        <v>0</v>
      </c>
      <c r="CH92" s="552" t="str">
        <f>IF(RIGHT($A92,1)="1",IF(VLOOKUP(BV92,'1st Shift BFp'!$BL$36:$BV$52,7,FALSE)="","",VLOOKUP(BV92,'1st Shift BFp'!$BL$36:$BV$52,7,FALSE)),IF(VLOOKUP(BV92,'2nd Shift BFp'!$BL$36:$BV$52,7,FALSE)="","",VLOOKUP(BV92,'2nd Shift BFp'!$BL$36:$BV$52,7,FALSE)))</f>
        <v/>
      </c>
      <c r="CI92" s="552" t="str">
        <f>IF(RIGHT($A92,1)="1",IF(VLOOKUP(BV92,'1st Shift BFp'!$BL$36:$BV$52,8,FALSE)="","",VLOOKUP(BV92,'1st Shift BFp'!$BL$36:$BV$52,8,FALSE)),IF(VLOOKUP(BV92,'2nd Shift BFp'!$BL$36:$BV$52,8,FALSE)="","",VLOOKUP(BV92,'2nd Shift BFp'!$BL$36:$BV$52,8,FALSE)))</f>
        <v/>
      </c>
      <c r="CJ92" s="558" t="str">
        <f>IF(RIGHT($A92,1)="1",IF(VLOOKUP(BV92,'1st Shift BFp'!$A$36:$BY$52,72,FALSE)="","",VLOOKUP(BV92,'1st Shift BFp'!$A$36:$BY$52,72,FALSE)),IF(VLOOKUP(BV92,'2nd Shift BFp'!$A$36:$BY$52,72,FALSE)="","",VLOOKUP(BV92,'2nd Shift BFp'!$A$36:$BY$52,72,FALSE)))</f>
        <v/>
      </c>
      <c r="CK92" s="559" t="str">
        <f>IF(RIGHT($A92,1)="1",IF(VLOOKUP(BV92,'1st Shift BFp'!$A$36:$BY$52,74,FALSE)="","",VLOOKUP(BV92,'1st Shift BFp'!$A$36:$BY$52,74,FALSE)),IF(VLOOKUP(BV92,'2nd Shift BFp'!$A$36:$BY$52,74,FALSE)="","",VLOOKUP(BV92,'2nd Shift BFp'!$A$36:$BY$52,74,FALSE)))</f>
        <v/>
      </c>
      <c r="CL92" s="420" t="str">
        <f>IF(LEFT($A92,1)="M",VLOOKUP(BV92,MWTh!$IP$35:$KY$49,62,FALSE),VLOOKUP(BV92,TF!$IP$38:$KY$55,62,FALSE))</f>
        <v/>
      </c>
      <c r="CM92" s="418"/>
      <c r="CO92" s="135">
        <f t="shared" si="35"/>
        <v>0</v>
      </c>
      <c r="CR92" s="376" t="s">
        <v>559</v>
      </c>
      <c r="CS92" s="60" t="e">
        <f>MWTh!#REF!</f>
        <v>#REF!</v>
      </c>
      <c r="CU92" t="e">
        <f t="shared" si="33"/>
        <v>#REF!</v>
      </c>
      <c r="CW92" t="e">
        <f t="shared" si="34"/>
        <v>#REF!</v>
      </c>
    </row>
    <row r="93" spans="1:101">
      <c r="A93" s="1174" t="str">
        <f>VLOOKUP($B93,'OP Info'!$C$67:$Q$101,15,FALSE)</f>
        <v>MWTH-2</v>
      </c>
      <c r="B93" s="427" t="s">
        <v>196</v>
      </c>
      <c r="C93" s="1174" t="str">
        <f>VLOOKUP($B93,'OP Info'!$C$67:$Q$101,2,FALSE)</f>
        <v>UAMMM-00012</v>
      </c>
      <c r="D93" s="1174" t="str">
        <f>VLOOKUP($B93,'OP Info'!$C$67:$Q$101,4,FALSE)</f>
        <v>GTS-120</v>
      </c>
      <c r="E93" s="1174" t="str">
        <f>CONCATENATE(VLOOKUP($B93,'OP Info'!$C$67:$Q$101,5,FALSE),"% - ",VLOOKUP($B93,'OP Info'!$C$67:$Q$101,6,FALSE),"%")</f>
        <v>5% - 7%</v>
      </c>
      <c r="F93" s="151" t="str">
        <f>VLOOKUP(B93,MWTh!$B$35:$BK$49,12,FALSE)</f>
        <v/>
      </c>
      <c r="G93" s="151" t="e">
        <f>VLOOKUP(B93,TF!$B$38:$BK$55,24,FALSE)</f>
        <v>#N/A</v>
      </c>
      <c r="H93" s="151" t="str">
        <f>VLOOKUP(B93,MWTh!$B$35:$BK$49,36,FALSE)</f>
        <v/>
      </c>
      <c r="I93" s="151" t="str">
        <f>VLOOKUP(B93,MWTh!$B$35:$BK$49,48,FALSE)</f>
        <v/>
      </c>
      <c r="J93" s="151" t="e">
        <f>VLOOKUP(B93,TF!$B$38:$BK$55,60,FALSE)</f>
        <v>#N/A</v>
      </c>
      <c r="K93" s="151"/>
      <c r="L93" s="149"/>
      <c r="M93" s="135">
        <f>IF(LEFT($A93,1)="M",VLOOKUP(B93,MWTh!$B$35:$BK$49,61,FALSE),VLOOKUP(B93,TF!$B$38:$BK$55,61,FALSE))</f>
        <v>0</v>
      </c>
      <c r="N93" s="552" t="str">
        <f>IF(RIGHT($A93,1)="1",IF(VLOOKUP(B93,'1st Shift BFp'!$D$36:$N$52,7,FALSE)="","",VLOOKUP(B93,'1st Shift BFp'!$D$36:$N$52,7,FALSE)),IF(VLOOKUP(B93,'2nd Shift BFp'!$D$36:$N$52,7,FALSE)="","",VLOOKUP(B93,'2nd Shift BFp'!$D$36:$N$52,7,FALSE)))</f>
        <v>SKIP</v>
      </c>
      <c r="O93" s="552" t="str">
        <f>IF(RIGHT($A93,1)="1",IF(VLOOKUP(B93,'1st Shift BFp'!$D$36:$N$52,8,FALSE)="","",VLOOKUP(B93,'1st Shift BFp'!$D$36:$N$52,8,FALSE)),IF(VLOOKUP(B93,'2nd Shift BFp'!$D$36:$N$52,8,FALSE)="","",VLOOKUP(B93,'2nd Shift BFp'!$D$36:$N$52,8,FALSE)))</f>
        <v>SKIP</v>
      </c>
      <c r="P93" s="558" t="str">
        <f>IF(RIGHT($A93,1)="1",IF(VLOOKUP(B93,'1st Shift BFp'!$A$36:$BY$52,12,FALSE)="","",VLOOKUP(B93,'1st Shift BFp'!$A$36:$BY$52,12,FALSE)),IF(VLOOKUP(B93,'2nd Shift BFp'!$A$36:$BY$52,12,FALSE)="","",VLOOKUP(B93,'2nd Shift BFp'!$A$36:$BY$52,12,FALSE)))</f>
        <v/>
      </c>
      <c r="Q93" s="559" t="str">
        <f>IF(RIGHT($A93,1)="1",IF(VLOOKUP(B93,'1st Shift BFp'!$A$36:$BY$52,14,FALSE)="","",VLOOKUP(B93,'1st Shift BFp'!$A$36:$BY$52,14,FALSE)),IF(VLOOKUP(B93,'2nd Shift BFp'!$A$36:$BY$52,14,FALSE)="","",VLOOKUP(B93,'2nd Shift BFp'!$A$36:$BY$52,14,FALSE)))</f>
        <v/>
      </c>
      <c r="R93" s="420" t="str">
        <f>IF(LEFT($A93,1)="M",VLOOKUP(B93,MWTh!$B$35:$BK$49,62,FALSE),VLOOKUP(B93,TF!$B$38:$BK$55,62,FALSE))</f>
        <v/>
      </c>
      <c r="S93" s="443"/>
      <c r="T93" s="412" t="str">
        <f t="shared" si="17"/>
        <v>40E</v>
      </c>
      <c r="U93" s="59" t="str">
        <f t="shared" si="18"/>
        <v>UAMMM-00012</v>
      </c>
      <c r="V93" s="59" t="str">
        <f t="shared" si="19"/>
        <v>GTS-120</v>
      </c>
      <c r="W93" s="59" t="str">
        <f t="shared" si="20"/>
        <v>5% - 7%</v>
      </c>
      <c r="X93" s="151" t="str">
        <f>VLOOKUP(T93,MWTh!$BL$35:$DU$49,12,FALSE)</f>
        <v/>
      </c>
      <c r="Y93" s="151" t="e">
        <f>VLOOKUP(T93,TF!$BL$38:$DU$55,24,FALSE)</f>
        <v>#N/A</v>
      </c>
      <c r="Z93" s="151" t="str">
        <f>VLOOKUP(T93,MWTh!$BL$35:$DU$49,36,FALSE)</f>
        <v/>
      </c>
      <c r="AA93" s="151" t="str">
        <f>VLOOKUP(T93,MWTh!$BL$35:$DU$49,48,FALSE)</f>
        <v/>
      </c>
      <c r="AB93" s="151" t="e">
        <f>VLOOKUP(T93,TF!$BL$38:$DU$55,60,FALSE)</f>
        <v>#N/A</v>
      </c>
      <c r="AC93" s="151"/>
      <c r="AD93" s="149"/>
      <c r="AE93" s="135">
        <f>IF(LEFT($A93,1)="M",VLOOKUP(T93,MWTh!$BL$35:$DU$49,61,FALSE),VLOOKUP(T93,TF!$BL$38:$DU$55,61,FALSE))</f>
        <v>0</v>
      </c>
      <c r="AF93" s="552" t="str">
        <f>IF(RIGHT($A93,1)="1",IF(VLOOKUP(T93,'1st Shift BFp'!$S$36:$AC$52,7,FALSE)="","",VLOOKUP(T93,'1st Shift BFp'!$S$36:$AC$52,7,FALSE)),IF(VLOOKUP(T93,'2nd Shift BFp'!$S$36:$AC$52,7,FALSE)="","",VLOOKUP(T93,'2nd Shift BFp'!$S$36:$AC$52,7,FALSE)))</f>
        <v/>
      </c>
      <c r="AG93" s="552" t="str">
        <f>IF(RIGHT($A93,1)="1",IF(VLOOKUP(T93,'1st Shift BFp'!$S$36:$AC$52,8,FALSE)="","",VLOOKUP(T93,'1st Shift BFp'!$S$36:$AC$52,8,FALSE)),IF(VLOOKUP(T93,'2nd Shift BFp'!$S$36:$AC$52,8,FALSE)="","",VLOOKUP(T93,'2nd Shift BFp'!$S$36:$AC$52,8,FALSE)))</f>
        <v/>
      </c>
      <c r="AH93" s="558" t="str">
        <f>IF(RIGHT($A93,1)="1",IF(VLOOKUP(T93,'1st Shift BFp'!$A$36:$BY$52,27,FALSE)="","",VLOOKUP(T93,'1st Shift BFp'!$A$36:$BY$52,27,FALSE)),IF(VLOOKUP(T93,'2nd Shift BFp'!$A$36:$BY$52,27,FALSE)="","",VLOOKUP(T93,'2nd Shift BFp'!$A$36:$BY$52,27,FALSE)))</f>
        <v/>
      </c>
      <c r="AI93" s="559" t="str">
        <f>IF(RIGHT($A93,1)="1",IF(VLOOKUP(T93,'1st Shift BFp'!$A$36:$BY$52,29,FALSE)="","",VLOOKUP(T93,'1st Shift BFp'!$A$36:$BY$52,29,FALSE)),IF(VLOOKUP(T93,'2nd Shift BFp'!$A$36:$BY$52,29,FALSE)="","",VLOOKUP(T93,'2nd Shift BFp'!$A$36:$BY$52,29,FALSE)))</f>
        <v/>
      </c>
      <c r="AJ93" s="420" t="str">
        <f>IF(LEFT($A93,1)="M",VLOOKUP(T93,MWTh!$BL$35:$DU$49,62,FALSE),VLOOKUP(T93,TF!$BL$38:$DU$55,62,FALSE))</f>
        <v/>
      </c>
      <c r="AK93" s="418"/>
      <c r="AL93" s="375" t="str">
        <f t="shared" si="21"/>
        <v>40E</v>
      </c>
      <c r="AM93" s="378" t="str">
        <f t="shared" si="22"/>
        <v>UAMMM-00012</v>
      </c>
      <c r="AN93" s="59" t="str">
        <f t="shared" si="23"/>
        <v>GTS-120</v>
      </c>
      <c r="AO93" s="59" t="str">
        <f t="shared" si="24"/>
        <v>5% - 7%</v>
      </c>
      <c r="AP93" s="151" t="str">
        <f>VLOOKUP(AL93,MWTh!$DV$35:$GE$49,12,FALSE)</f>
        <v/>
      </c>
      <c r="AQ93" s="151" t="e">
        <f>VLOOKUP(AL93,TF!$DV$38:$GE$55,24,FALSE)</f>
        <v>#N/A</v>
      </c>
      <c r="AR93" s="151" t="str">
        <f>VLOOKUP(AL93,MWTh!$DV$35:$GE$49,36,FALSE)</f>
        <v/>
      </c>
      <c r="AS93" s="151" t="str">
        <f>VLOOKUP(AL93,MWTh!$DV$35:$GE$49,48,FALSE)</f>
        <v/>
      </c>
      <c r="AT93" s="151" t="e">
        <f>VLOOKUP(AL93,TF!$DV$38:$GE$55,60,FALSE)</f>
        <v>#N/A</v>
      </c>
      <c r="AU93" s="151"/>
      <c r="AV93" s="149"/>
      <c r="AW93" s="135">
        <f>IF(LEFT($A93,1)="M",VLOOKUP(AL93,MWTh!$DV$35:$GE$49,61,FALSE),VLOOKUP(AL93,TF!$DV$38:$GE$55,61,FALSE))</f>
        <v>0</v>
      </c>
      <c r="AX93" s="552" t="str">
        <f>IF(RIGHT($A93,1)="1",IF(VLOOKUP(AL93,'1st Shift BFp'!$AH$36:$AR$52,7,FALSE)="","",VLOOKUP(AL93,'1st Shift BFp'!$AH$36:$AR$52,7,FALSE)),IF(VLOOKUP(AL93,'2nd Shift BFp'!$AH$36:$AR$52,7,FALSE)="","",VLOOKUP(AL93,'2nd Shift BFp'!$AH$36:$AR$52,7,FALSE)))</f>
        <v>SKIP</v>
      </c>
      <c r="AY93" s="552" t="str">
        <f>IF(RIGHT($A93,1)="1",IF(VLOOKUP(AL93,'1st Shift BFp'!$AH$36:$AR$52,8,FALSE)="","",VLOOKUP(AL93,'1st Shift BFp'!$AH$36:$AR$52,8,FALSE)),IF(VLOOKUP(AL93,'2nd Shift BFp'!$AH$36:$AR$52,8,FALSE)="","",VLOOKUP(AL93,'2nd Shift BFp'!$AH$36:$AR$52,8,FALSE)))</f>
        <v>SKIP</v>
      </c>
      <c r="AZ93" s="558" t="str">
        <f>IF(RIGHT($A93,1)="1",IF(VLOOKUP(AL93,'1st Shift BFp'!$A$36:$BY$52,42,FALSE)="","",VLOOKUP(AL93,'1st Shift BFp'!$A$36:$BY$52,42,FALSE)),IF(VLOOKUP(AL93,'2nd Shift BFp'!$A$36:$BY$52,42,FALSE)="","",VLOOKUP(AL93,'2nd Shift BFp'!$A$36:$BY$52,42,FALSE)))</f>
        <v/>
      </c>
      <c r="BA93" s="559" t="str">
        <f>IF(RIGHT($A93,1)="1",IF(VLOOKUP(AL93,'1st Shift BFp'!$A$36:$BY$52,44,FALSE)="","",VLOOKUP(AL93,'1st Shift BFp'!$A$36:$BY$52,44,FALSE)),IF(VLOOKUP(AL93,'2nd Shift BFp'!$A$36:$BY$52,44,FALSE)="","",VLOOKUP(AL93,'2nd Shift BFp'!$A$36:$BY$52,44,FALSE)))</f>
        <v/>
      </c>
      <c r="BB93" s="420" t="str">
        <f>IF(LEFT($A93,1)="M",VLOOKUP(AL93,MWTh!$DV$35:$GE$49,62,FALSE),VLOOKUP(AL93,TF!$DV$38:$GE$55,62,FALSE))</f>
        <v/>
      </c>
      <c r="BC93" s="418"/>
      <c r="BD93" s="460" t="str">
        <f t="shared" si="25"/>
        <v>40E</v>
      </c>
      <c r="BE93" s="417" t="str">
        <f t="shared" si="26"/>
        <v>UAMMM-00012</v>
      </c>
      <c r="BF93" s="59" t="str">
        <f t="shared" si="27"/>
        <v>GTS-120</v>
      </c>
      <c r="BG93" s="59" t="str">
        <f t="shared" si="28"/>
        <v>5% - 7%</v>
      </c>
      <c r="BH93" s="151" t="str">
        <f>VLOOKUP(BD93,MWTh!$GF$35:$IO$49,12,FALSE)</f>
        <v/>
      </c>
      <c r="BI93" s="151" t="e">
        <f>VLOOKUP(BD93,TF!$GF$38:$IO$55,24,FALSE)</f>
        <v>#N/A</v>
      </c>
      <c r="BJ93" s="151" t="str">
        <f>VLOOKUP(BD93,MWTh!$GF$35:$IO$49,36,FALSE)</f>
        <v/>
      </c>
      <c r="BK93" s="151" t="str">
        <f>VLOOKUP(BD93,MWTh!$GF$35:$IO$49,48,FALSE)</f>
        <v/>
      </c>
      <c r="BL93" s="151" t="e">
        <f>VLOOKUP(BD93,TF!$GF$38:$IO$55,60,FALSE)</f>
        <v>#N/A</v>
      </c>
      <c r="BM93" s="151"/>
      <c r="BN93" s="149"/>
      <c r="BO93" s="135">
        <f>IF(LEFT($A93,1)="M",VLOOKUP(BD93,MWTh!$GF$35:$IO$49,61,FALSE),VLOOKUP(BD93,TF!$GF$38:$IO$55,61,FALSE))</f>
        <v>0</v>
      </c>
      <c r="BP93" s="552" t="str">
        <f>IF(RIGHT($A93,1)="1",IF(VLOOKUP(BD93,'1st Shift BFp'!$AW$36:$BG$52,7,FALSE)="","",VLOOKUP(BD93,'1st Shift BFp'!$AW$36:$BG$52,7,FALSE)),IF(VLOOKUP(BD93,'2nd Shift BFp'!$AW$36:$BG$52,7,FALSE)="","",VLOOKUP(BD93,'2nd Shift BFp'!$AW$36:$BG$52,7,FALSE)))</f>
        <v/>
      </c>
      <c r="BQ93" s="552" t="str">
        <f>IF(RIGHT($A93,1)="1",IF(VLOOKUP(BD93,'1st Shift BFp'!$AW$36:$BG$52,8,FALSE)="","",VLOOKUP(BD93,'1st Shift BFp'!$AW$36:$BG$52,8,FALSE)),IF(VLOOKUP(BD93,'2nd Shift BFp'!$AW$36:$BG$52,8,FALSE)="","",VLOOKUP(BD93,'2nd Shift BFp'!$AW$36:$BG$52,8,FALSE)))</f>
        <v/>
      </c>
      <c r="BR93" s="558" t="str">
        <f>IF(RIGHT($A93,1)="1",IF(VLOOKUP(BD93,'1st Shift BFp'!$A$36:$BY$52,57,FALSE)="","",VLOOKUP(BD93,'1st Shift BFp'!$A$36:$BY$52,57,FALSE)),IF(VLOOKUP(BD93,'2nd Shift BFp'!$A$36:$BY$52,57,FALSE)="","",VLOOKUP(BD93,'2nd Shift BFp'!$A$36:$BY$52,57,FALSE)))</f>
        <v/>
      </c>
      <c r="BS93" s="559" t="str">
        <f>IF(RIGHT($A93,1)="1",IF(VLOOKUP(BD93,'1st Shift BFp'!$A$36:$BY$52,59,FALSE)="","",VLOOKUP(BD93,'1st Shift BFp'!$A$36:$BY$52,59,FALSE)),IF(VLOOKUP(BD93,'2nd Shift BFp'!$A$36:$BY$52,59,FALSE)="","",VLOOKUP(BD93,'2nd Shift BFp'!$A$36:$BY$52,59,FALSE)))</f>
        <v/>
      </c>
      <c r="BT93" s="60" t="str">
        <f>IF(LEFT($A93,1)="M",VLOOKUP(BD93,MWTh!$GF$35:$IO$49,62,FALSE),VLOOKUP(BD93,TF!$GF$38:$IO$55,62,FALSE))</f>
        <v/>
      </c>
      <c r="BU93" s="61"/>
      <c r="BV93" s="460" t="str">
        <f t="shared" si="29"/>
        <v>40E</v>
      </c>
      <c r="BW93" s="417" t="str">
        <f t="shared" si="30"/>
        <v>UAMMM-00012</v>
      </c>
      <c r="BX93" s="59" t="str">
        <f t="shared" si="31"/>
        <v>GTS-120</v>
      </c>
      <c r="BY93" s="59" t="str">
        <f t="shared" si="32"/>
        <v>5% - 7%</v>
      </c>
      <c r="BZ93" s="151" t="str">
        <f>VLOOKUP(BV93,MWTh!$IP$35:$KY$49,12,FALSE)</f>
        <v/>
      </c>
      <c r="CA93" s="151" t="e">
        <f>VLOOKUP(BV93,TF!$IP$38:$KY$55,24,FALSE)</f>
        <v>#N/A</v>
      </c>
      <c r="CB93" s="151" t="str">
        <f>VLOOKUP(BV93,MWTh!$IP$35:$KY$49,36,FALSE)</f>
        <v/>
      </c>
      <c r="CC93" s="151" t="str">
        <f>VLOOKUP(BV93,MWTh!$IP$35:$KY$49,48,FALSE)</f>
        <v/>
      </c>
      <c r="CD93" s="151" t="e">
        <f>VLOOKUP(BV93,TF!$IP$38:$KY$55,60,FALSE)</f>
        <v>#N/A</v>
      </c>
      <c r="CE93" s="151"/>
      <c r="CF93" s="149"/>
      <c r="CG93" s="135">
        <f>IF(LEFT($A93,1)="M",VLOOKUP(BV93,MWTh!$IP$35:$KY$49,61,FALSE),VLOOKUP(BV93,TF!$IP$38:$KY$55,61,FALSE))</f>
        <v>0</v>
      </c>
      <c r="CH93" s="552" t="str">
        <f>IF(RIGHT($A93,1)="1",IF(VLOOKUP(BV93,'1st Shift BFp'!$BL$36:$BV$52,7,FALSE)="","",VLOOKUP(BV93,'1st Shift BFp'!$BL$36:$BV$52,7,FALSE)),IF(VLOOKUP(BV93,'2nd Shift BFp'!$BL$36:$BV$52,7,FALSE)="","",VLOOKUP(BV93,'2nd Shift BFp'!$BL$36:$BV$52,7,FALSE)))</f>
        <v>SKIP</v>
      </c>
      <c r="CI93" s="552" t="str">
        <f>IF(RIGHT($A93,1)="1",IF(VLOOKUP(BV93,'1st Shift BFp'!$BL$36:$BV$52,8,FALSE)="","",VLOOKUP(BV93,'1st Shift BFp'!$BL$36:$BV$52,8,FALSE)),IF(VLOOKUP(BV93,'2nd Shift BFp'!$BL$36:$BV$52,8,FALSE)="","",VLOOKUP(BV93,'2nd Shift BFp'!$BL$36:$BV$52,8,FALSE)))</f>
        <v>SKIP</v>
      </c>
      <c r="CJ93" s="558" t="str">
        <f>IF(RIGHT($A93,1)="1",IF(VLOOKUP(BV93,'1st Shift BFp'!$A$36:$BY$52,72,FALSE)="","",VLOOKUP(BV93,'1st Shift BFp'!$A$36:$BY$52,72,FALSE)),IF(VLOOKUP(BV93,'2nd Shift BFp'!$A$36:$BY$52,72,FALSE)="","",VLOOKUP(BV93,'2nd Shift BFp'!$A$36:$BY$52,72,FALSE)))</f>
        <v/>
      </c>
      <c r="CK93" s="559" t="str">
        <f>IF(RIGHT($A93,1)="1",IF(VLOOKUP(BV93,'1st Shift BFp'!$A$36:$BY$52,74,FALSE)="","",VLOOKUP(BV93,'1st Shift BFp'!$A$36:$BY$52,74,FALSE)),IF(VLOOKUP(BV93,'2nd Shift BFp'!$A$36:$BY$52,74,FALSE)="","",VLOOKUP(BV93,'2nd Shift BFp'!$A$36:$BY$52,74,FALSE)))</f>
        <v/>
      </c>
      <c r="CL93" s="420" t="str">
        <f>IF(LEFT($A93,1)="M",VLOOKUP(BV93,MWTh!$IP$35:$KY$49,62,FALSE),VLOOKUP(BV93,TF!$IP$38:$KY$55,62,FALSE))</f>
        <v/>
      </c>
      <c r="CM93" s="418"/>
      <c r="CO93" s="135">
        <f t="shared" si="35"/>
        <v>0</v>
      </c>
      <c r="CR93" s="376" t="s">
        <v>560</v>
      </c>
      <c r="CS93" s="60" t="str">
        <f>TF!$BK41</f>
        <v/>
      </c>
      <c r="CU93" t="str">
        <f t="shared" si="33"/>
        <v/>
      </c>
      <c r="CW93" t="str">
        <f t="shared" si="34"/>
        <v>NOGO</v>
      </c>
    </row>
    <row r="94" spans="1:101">
      <c r="A94" s="1174" t="str">
        <f>VLOOKUP($B94,'OP Info'!$C$67:$Q$101,15,FALSE)</f>
        <v>TF-2</v>
      </c>
      <c r="B94" s="427" t="s">
        <v>220</v>
      </c>
      <c r="C94" s="1174" t="str">
        <f>VLOOKUP($B94,'OP Info'!$C$67:$Q$101,2,FALSE)</f>
        <v>UAMMM-00011</v>
      </c>
      <c r="D94" s="1174" t="str">
        <f>VLOOKUP($B94,'OP Info'!$C$67:$Q$101,4,FALSE)</f>
        <v>GTS-120</v>
      </c>
      <c r="E94" s="1174" t="str">
        <f>CONCATENATE(VLOOKUP($B94,'OP Info'!$C$67:$Q$101,5,FALSE),"% - ",VLOOKUP($B94,'OP Info'!$C$67:$Q$101,6,FALSE),"%")</f>
        <v>5% - 7%</v>
      </c>
      <c r="F94" s="151" t="e">
        <f>VLOOKUP(B94,MWTh!$B$35:$BK$49,12,FALSE)</f>
        <v>#N/A</v>
      </c>
      <c r="G94" s="151" t="str">
        <f>VLOOKUP(B94,TF!$B$38:$BK$55,24,FALSE)</f>
        <v/>
      </c>
      <c r="H94" s="151" t="e">
        <f>VLOOKUP(B94,MWTh!$B$35:$BK$49,36,FALSE)</f>
        <v>#N/A</v>
      </c>
      <c r="I94" s="151" t="e">
        <f>VLOOKUP(B94,MWTh!$B$35:$BK$49,48,FALSE)</f>
        <v>#N/A</v>
      </c>
      <c r="J94" s="151" t="str">
        <f>VLOOKUP(B94,TF!$B$38:$BK$55,60,FALSE)</f>
        <v/>
      </c>
      <c r="K94" s="151"/>
      <c r="L94" s="149"/>
      <c r="M94" s="135">
        <f>IF(LEFT($A94,1)="M",VLOOKUP(B94,MWTh!$B$35:$BK$49,61,FALSE),VLOOKUP(B94,TF!$B$38:$BK$55,61,FALSE))</f>
        <v>0</v>
      </c>
      <c r="N94" s="552" t="str">
        <f>IF(RIGHT($A94,1)="1",IF(VLOOKUP(B94,'1st Shift BFp'!$D$36:$N$52,7,FALSE)="","",VLOOKUP(B94,'1st Shift BFp'!$D$36:$N$52,7,FALSE)),IF(VLOOKUP(B94,'2nd Shift BFp'!$D$36:$N$52,7,FALSE)="","",VLOOKUP(B94,'2nd Shift BFp'!$D$36:$N$52,7,FALSE)))</f>
        <v/>
      </c>
      <c r="O94" s="552" t="str">
        <f>IF(RIGHT($A94,1)="1",IF(VLOOKUP(B94,'1st Shift BFp'!$D$36:$N$52,8,FALSE)="","",VLOOKUP(B94,'1st Shift BFp'!$D$36:$N$52,8,FALSE)),IF(VLOOKUP(B94,'2nd Shift BFp'!$D$36:$N$52,8,FALSE)="","",VLOOKUP(B94,'2nd Shift BFp'!$D$36:$N$52,8,FALSE)))</f>
        <v/>
      </c>
      <c r="P94" s="558" t="str">
        <f>IF(RIGHT($A94,1)="1",IF(VLOOKUP(B94,'1st Shift BFp'!$A$36:$BY$52,12,FALSE)="","",VLOOKUP(B94,'1st Shift BFp'!$A$36:$BY$52,12,FALSE)),IF(VLOOKUP(B94,'2nd Shift BFp'!$A$36:$BY$52,12,FALSE)="","",VLOOKUP(B94,'2nd Shift BFp'!$A$36:$BY$52,12,FALSE)))</f>
        <v/>
      </c>
      <c r="Q94" s="559" t="str">
        <f>IF(RIGHT($A94,1)="1",IF(VLOOKUP(B94,'1st Shift BFp'!$A$36:$BY$52,14,FALSE)="","",VLOOKUP(B94,'1st Shift BFp'!$A$36:$BY$52,14,FALSE)),IF(VLOOKUP(B94,'2nd Shift BFp'!$A$36:$BY$52,14,FALSE)="","",VLOOKUP(B94,'2nd Shift BFp'!$A$36:$BY$52,14,FALSE)))</f>
        <v/>
      </c>
      <c r="R94" s="420" t="str">
        <f>IF(LEFT($A94,1)="M",VLOOKUP(B94,MWTh!$B$35:$BK$49,62,FALSE),VLOOKUP(B94,TF!$B$38:$BK$55,62,FALSE))</f>
        <v/>
      </c>
      <c r="S94" s="443"/>
      <c r="T94" s="412" t="str">
        <f t="shared" si="17"/>
        <v>50E</v>
      </c>
      <c r="U94" s="59" t="str">
        <f t="shared" si="18"/>
        <v>UAMMM-00011</v>
      </c>
      <c r="V94" s="59" t="str">
        <f t="shared" si="19"/>
        <v>GTS-120</v>
      </c>
      <c r="W94" s="59" t="str">
        <f t="shared" si="20"/>
        <v>5% - 7%</v>
      </c>
      <c r="X94" s="151" t="e">
        <f>VLOOKUP(T94,MWTh!$BL$35:$DU$49,12,FALSE)</f>
        <v>#N/A</v>
      </c>
      <c r="Y94" s="151" t="str">
        <f>VLOOKUP(T94,TF!$BL$38:$DU$55,24,FALSE)</f>
        <v/>
      </c>
      <c r="Z94" s="151" t="e">
        <f>VLOOKUP(T94,MWTh!$BL$35:$DU$49,36,FALSE)</f>
        <v>#N/A</v>
      </c>
      <c r="AA94" s="151" t="e">
        <f>VLOOKUP(T94,MWTh!$BL$35:$DU$49,48,FALSE)</f>
        <v>#N/A</v>
      </c>
      <c r="AB94" s="151" t="str">
        <f>VLOOKUP(T94,TF!$BL$38:$DU$55,60,FALSE)</f>
        <v/>
      </c>
      <c r="AC94" s="151"/>
      <c r="AD94" s="149"/>
      <c r="AE94" s="135">
        <f>IF(LEFT($A94,1)="M",VLOOKUP(T94,MWTh!$BL$35:$DU$49,61,FALSE),VLOOKUP(T94,TF!$BL$38:$DU$55,61,FALSE))</f>
        <v>0</v>
      </c>
      <c r="AF94" s="552" t="str">
        <f>IF(RIGHT($A94,1)="1",IF(VLOOKUP(T94,'1st Shift BFp'!$S$36:$AC$52,7,FALSE)="","",VLOOKUP(T94,'1st Shift BFp'!$S$36:$AC$52,7,FALSE)),IF(VLOOKUP(T94,'2nd Shift BFp'!$S$36:$AC$52,7,FALSE)="","",VLOOKUP(T94,'2nd Shift BFp'!$S$36:$AC$52,7,FALSE)))</f>
        <v>SKIP</v>
      </c>
      <c r="AG94" s="552" t="str">
        <f>IF(RIGHT($A94,1)="1",IF(VLOOKUP(T94,'1st Shift BFp'!$S$36:$AC$52,8,FALSE)="","",VLOOKUP(T94,'1st Shift BFp'!$S$36:$AC$52,8,FALSE)),IF(VLOOKUP(T94,'2nd Shift BFp'!$S$36:$AC$52,8,FALSE)="","",VLOOKUP(T94,'2nd Shift BFp'!$S$36:$AC$52,8,FALSE)))</f>
        <v>SKIP</v>
      </c>
      <c r="AH94" s="558" t="str">
        <f>IF(RIGHT($A94,1)="1",IF(VLOOKUP(T94,'1st Shift BFp'!$A$36:$BY$52,27,FALSE)="","",VLOOKUP(T94,'1st Shift BFp'!$A$36:$BY$52,27,FALSE)),IF(VLOOKUP(T94,'2nd Shift BFp'!$A$36:$BY$52,27,FALSE)="","",VLOOKUP(T94,'2nd Shift BFp'!$A$36:$BY$52,27,FALSE)))</f>
        <v/>
      </c>
      <c r="AI94" s="559" t="str">
        <f>IF(RIGHT($A94,1)="1",IF(VLOOKUP(T94,'1st Shift BFp'!$A$36:$BY$52,29,FALSE)="","",VLOOKUP(T94,'1st Shift BFp'!$A$36:$BY$52,29,FALSE)),IF(VLOOKUP(T94,'2nd Shift BFp'!$A$36:$BY$52,29,FALSE)="","",VLOOKUP(T94,'2nd Shift BFp'!$A$36:$BY$52,29,FALSE)))</f>
        <v/>
      </c>
      <c r="AJ94" s="420" t="str">
        <f>IF(LEFT($A94,1)="M",VLOOKUP(T94,MWTh!$BL$35:$DU$49,62,FALSE),VLOOKUP(T94,TF!$BL$38:$DU$55,62,FALSE))</f>
        <v/>
      </c>
      <c r="AK94" s="418"/>
      <c r="AL94" s="375" t="str">
        <f t="shared" si="21"/>
        <v>50E</v>
      </c>
      <c r="AM94" s="378" t="str">
        <f t="shared" si="22"/>
        <v>UAMMM-00011</v>
      </c>
      <c r="AN94" s="59" t="str">
        <f t="shared" si="23"/>
        <v>GTS-120</v>
      </c>
      <c r="AO94" s="59" t="str">
        <f t="shared" si="24"/>
        <v>5% - 7%</v>
      </c>
      <c r="AP94" s="151" t="e">
        <f>VLOOKUP(AL94,MWTh!$DV$35:$GE$49,12,FALSE)</f>
        <v>#N/A</v>
      </c>
      <c r="AQ94" s="151" t="str">
        <f>VLOOKUP(AL94,TF!$DV$38:$GE$55,24,FALSE)</f>
        <v/>
      </c>
      <c r="AR94" s="151" t="e">
        <f>VLOOKUP(AL94,MWTh!$DV$35:$GE$49,36,FALSE)</f>
        <v>#N/A</v>
      </c>
      <c r="AS94" s="151" t="e">
        <f>VLOOKUP(AL94,MWTh!$DV$35:$GE$49,48,FALSE)</f>
        <v>#N/A</v>
      </c>
      <c r="AT94" s="151" t="str">
        <f>VLOOKUP(AL94,TF!$DV$38:$GE$55,60,FALSE)</f>
        <v/>
      </c>
      <c r="AU94" s="151"/>
      <c r="AV94" s="149"/>
      <c r="AW94" s="135">
        <f>IF(LEFT($A94,1)="M",VLOOKUP(AL94,MWTh!$DV$35:$GE$49,61,FALSE),VLOOKUP(AL94,TF!$DV$38:$GE$55,61,FALSE))</f>
        <v>0</v>
      </c>
      <c r="AX94" s="552" t="str">
        <f>IF(RIGHT($A94,1)="1",IF(VLOOKUP(AL94,'1st Shift BFp'!$AH$36:$AR$52,7,FALSE)="","",VLOOKUP(AL94,'1st Shift BFp'!$AH$36:$AR$52,7,FALSE)),IF(VLOOKUP(AL94,'2nd Shift BFp'!$AH$36:$AR$52,7,FALSE)="","",VLOOKUP(AL94,'2nd Shift BFp'!$AH$36:$AR$52,7,FALSE)))</f>
        <v/>
      </c>
      <c r="AY94" s="552" t="str">
        <f>IF(RIGHT($A94,1)="1",IF(VLOOKUP(AL94,'1st Shift BFp'!$AH$36:$AR$52,8,FALSE)="","",VLOOKUP(AL94,'1st Shift BFp'!$AH$36:$AR$52,8,FALSE)),IF(VLOOKUP(AL94,'2nd Shift BFp'!$AH$36:$AR$52,8,FALSE)="","",VLOOKUP(AL94,'2nd Shift BFp'!$AH$36:$AR$52,8,FALSE)))</f>
        <v/>
      </c>
      <c r="AZ94" s="558" t="str">
        <f>IF(RIGHT($A94,1)="1",IF(VLOOKUP(AL94,'1st Shift BFp'!$A$36:$BY$52,42,FALSE)="","",VLOOKUP(AL94,'1st Shift BFp'!$A$36:$BY$52,42,FALSE)),IF(VLOOKUP(AL94,'2nd Shift BFp'!$A$36:$BY$52,42,FALSE)="","",VLOOKUP(AL94,'2nd Shift BFp'!$A$36:$BY$52,42,FALSE)))</f>
        <v/>
      </c>
      <c r="BA94" s="559" t="str">
        <f>IF(RIGHT($A94,1)="1",IF(VLOOKUP(AL94,'1st Shift BFp'!$A$36:$BY$52,44,FALSE)="","",VLOOKUP(AL94,'1st Shift BFp'!$A$36:$BY$52,44,FALSE)),IF(VLOOKUP(AL94,'2nd Shift BFp'!$A$36:$BY$52,44,FALSE)="","",VLOOKUP(AL94,'2nd Shift BFp'!$A$36:$BY$52,44,FALSE)))</f>
        <v/>
      </c>
      <c r="BB94" s="420" t="str">
        <f>IF(LEFT($A94,1)="M",VLOOKUP(AL94,MWTh!$DV$35:$GE$49,62,FALSE),VLOOKUP(AL94,TF!$DV$38:$GE$55,62,FALSE))</f>
        <v/>
      </c>
      <c r="BC94" s="418"/>
      <c r="BD94" s="460" t="str">
        <f t="shared" si="25"/>
        <v>50E</v>
      </c>
      <c r="BE94" s="417" t="str">
        <f t="shared" si="26"/>
        <v>UAMMM-00011</v>
      </c>
      <c r="BF94" s="59" t="str">
        <f t="shared" si="27"/>
        <v>GTS-120</v>
      </c>
      <c r="BG94" s="59" t="str">
        <f t="shared" si="28"/>
        <v>5% - 7%</v>
      </c>
      <c r="BH94" s="151" t="e">
        <f>VLOOKUP(BD94,MWTh!$GF$35:$IO$49,12,FALSE)</f>
        <v>#N/A</v>
      </c>
      <c r="BI94" s="151" t="str">
        <f>VLOOKUP(BD94,TF!$GF$38:$IO$55,24,FALSE)</f>
        <v/>
      </c>
      <c r="BJ94" s="151" t="e">
        <f>VLOOKUP(BD94,MWTh!$GF$35:$IO$49,36,FALSE)</f>
        <v>#N/A</v>
      </c>
      <c r="BK94" s="151" t="e">
        <f>VLOOKUP(BD94,MWTh!$GF$35:$IO$49,48,FALSE)</f>
        <v>#N/A</v>
      </c>
      <c r="BL94" s="151" t="str">
        <f>VLOOKUP(BD94,TF!$GF$38:$IO$55,60,FALSE)</f>
        <v/>
      </c>
      <c r="BM94" s="151"/>
      <c r="BN94" s="149"/>
      <c r="BO94" s="135">
        <f>IF(LEFT($A94,1)="M",VLOOKUP(BD94,MWTh!$GF$35:$IO$49,61,FALSE),VLOOKUP(BD94,TF!$GF$38:$IO$55,61,FALSE))</f>
        <v>0</v>
      </c>
      <c r="BP94" s="552" t="str">
        <f>IF(RIGHT($A94,1)="1",IF(VLOOKUP(BD94,'1st Shift BFp'!$AW$36:$BG$52,7,FALSE)="","",VLOOKUP(BD94,'1st Shift BFp'!$AW$36:$BG$52,7,FALSE)),IF(VLOOKUP(BD94,'2nd Shift BFp'!$AW$36:$BG$52,7,FALSE)="","",VLOOKUP(BD94,'2nd Shift BFp'!$AW$36:$BG$52,7,FALSE)))</f>
        <v>SKIP</v>
      </c>
      <c r="BQ94" s="552" t="str">
        <f>IF(RIGHT($A94,1)="1",IF(VLOOKUP(BD94,'1st Shift BFp'!$AW$36:$BG$52,8,FALSE)="","",VLOOKUP(BD94,'1st Shift BFp'!$AW$36:$BG$52,8,FALSE)),IF(VLOOKUP(BD94,'2nd Shift BFp'!$AW$36:$BG$52,8,FALSE)="","",VLOOKUP(BD94,'2nd Shift BFp'!$AW$36:$BG$52,8,FALSE)))</f>
        <v>SKIP</v>
      </c>
      <c r="BR94" s="558" t="str">
        <f>IF(RIGHT($A94,1)="1",IF(VLOOKUP(BD94,'1st Shift BFp'!$A$36:$BY$52,57,FALSE)="","",VLOOKUP(BD94,'1st Shift BFp'!$A$36:$BY$52,57,FALSE)),IF(VLOOKUP(BD94,'2nd Shift BFp'!$A$36:$BY$52,57,FALSE)="","",VLOOKUP(BD94,'2nd Shift BFp'!$A$36:$BY$52,57,FALSE)))</f>
        <v/>
      </c>
      <c r="BS94" s="559" t="str">
        <f>IF(RIGHT($A94,1)="1",IF(VLOOKUP(BD94,'1st Shift BFp'!$A$36:$BY$52,59,FALSE)="","",VLOOKUP(BD94,'1st Shift BFp'!$A$36:$BY$52,59,FALSE)),IF(VLOOKUP(BD94,'2nd Shift BFp'!$A$36:$BY$52,59,FALSE)="","",VLOOKUP(BD94,'2nd Shift BFp'!$A$36:$BY$52,59,FALSE)))</f>
        <v/>
      </c>
      <c r="BT94" s="60" t="str">
        <f>IF(LEFT($A94,1)="M",VLOOKUP(BD94,MWTh!$GF$35:$IO$49,62,FALSE),VLOOKUP(BD94,TF!$GF$38:$IO$55,62,FALSE))</f>
        <v/>
      </c>
      <c r="BU94" s="61"/>
      <c r="BV94" s="460" t="str">
        <f t="shared" si="29"/>
        <v>50E</v>
      </c>
      <c r="BW94" s="417" t="str">
        <f t="shared" si="30"/>
        <v>UAMMM-00011</v>
      </c>
      <c r="BX94" s="59" t="str">
        <f t="shared" si="31"/>
        <v>GTS-120</v>
      </c>
      <c r="BY94" s="59" t="str">
        <f t="shared" si="32"/>
        <v>5% - 7%</v>
      </c>
      <c r="BZ94" s="151" t="e">
        <f>VLOOKUP(BV94,MWTh!$IP$35:$KY$49,12,FALSE)</f>
        <v>#N/A</v>
      </c>
      <c r="CA94" s="151" t="str">
        <f>VLOOKUP(BV94,TF!$IP$38:$KY$55,24,FALSE)</f>
        <v/>
      </c>
      <c r="CB94" s="151" t="e">
        <f>VLOOKUP(BV94,MWTh!$IP$35:$KY$49,36,FALSE)</f>
        <v>#N/A</v>
      </c>
      <c r="CC94" s="151" t="e">
        <f>VLOOKUP(BV94,MWTh!$IP$35:$KY$49,48,FALSE)</f>
        <v>#N/A</v>
      </c>
      <c r="CD94" s="151" t="str">
        <f>VLOOKUP(BV94,TF!$IP$38:$KY$55,60,FALSE)</f>
        <v/>
      </c>
      <c r="CE94" s="151"/>
      <c r="CF94" s="149"/>
      <c r="CG94" s="135">
        <f>IF(LEFT($A94,1)="M",VLOOKUP(BV94,MWTh!$IP$35:$KY$49,61,FALSE),VLOOKUP(BV94,TF!$IP$38:$KY$55,61,FALSE))</f>
        <v>0</v>
      </c>
      <c r="CH94" s="552" t="str">
        <f>IF(RIGHT($A94,1)="1",IF(VLOOKUP(BV94,'1st Shift BFp'!$BL$36:$BV$52,7,FALSE)="","",VLOOKUP(BV94,'1st Shift BFp'!$BL$36:$BV$52,7,FALSE)),IF(VLOOKUP(BV94,'2nd Shift BFp'!$BL$36:$BV$52,7,FALSE)="","",VLOOKUP(BV94,'2nd Shift BFp'!$BL$36:$BV$52,7,FALSE)))</f>
        <v/>
      </c>
      <c r="CI94" s="552" t="str">
        <f>IF(RIGHT($A94,1)="1",IF(VLOOKUP(BV94,'1st Shift BFp'!$BL$36:$BV$52,8,FALSE)="","",VLOOKUP(BV94,'1st Shift BFp'!$BL$36:$BV$52,8,FALSE)),IF(VLOOKUP(BV94,'2nd Shift BFp'!$BL$36:$BV$52,8,FALSE)="","",VLOOKUP(BV94,'2nd Shift BFp'!$BL$36:$BV$52,8,FALSE)))</f>
        <v/>
      </c>
      <c r="CJ94" s="558" t="str">
        <f>IF(RIGHT($A94,1)="1",IF(VLOOKUP(BV94,'1st Shift BFp'!$A$36:$BY$52,72,FALSE)="","",VLOOKUP(BV94,'1st Shift BFp'!$A$36:$BY$52,72,FALSE)),IF(VLOOKUP(BV94,'2nd Shift BFp'!$A$36:$BY$52,72,FALSE)="","",VLOOKUP(BV94,'2nd Shift BFp'!$A$36:$BY$52,72,FALSE)))</f>
        <v/>
      </c>
      <c r="CK94" s="559" t="str">
        <f>IF(RIGHT($A94,1)="1",IF(VLOOKUP(BV94,'1st Shift BFp'!$A$36:$BY$52,74,FALSE)="","",VLOOKUP(BV94,'1st Shift BFp'!$A$36:$BY$52,74,FALSE)),IF(VLOOKUP(BV94,'2nd Shift BFp'!$A$36:$BY$52,74,FALSE)="","",VLOOKUP(BV94,'2nd Shift BFp'!$A$36:$BY$52,74,FALSE)))</f>
        <v/>
      </c>
      <c r="CL94" s="420" t="str">
        <f>IF(LEFT($A94,1)="M",VLOOKUP(BV94,MWTh!$IP$35:$KY$49,62,FALSE),VLOOKUP(BV94,TF!$IP$38:$KY$55,62,FALSE))</f>
        <v/>
      </c>
      <c r="CM94" s="418"/>
      <c r="CO94" s="135">
        <f t="shared" si="35"/>
        <v>0</v>
      </c>
      <c r="CR94" s="375" t="s">
        <v>561</v>
      </c>
      <c r="CS94" s="60" t="e">
        <f>MWTh!#REF!</f>
        <v>#REF!</v>
      </c>
      <c r="CU94" t="e">
        <f t="shared" si="33"/>
        <v>#REF!</v>
      </c>
      <c r="CW94" t="e">
        <f t="shared" si="34"/>
        <v>#REF!</v>
      </c>
    </row>
    <row r="95" spans="1:101">
      <c r="A95" s="1174" t="str">
        <f>VLOOKUP($B95,'OP Info'!$C$67:$Q$101,15,FALSE)</f>
        <v>MWTH-2</v>
      </c>
      <c r="B95" s="427" t="s">
        <v>198</v>
      </c>
      <c r="C95" s="1174" t="str">
        <f>VLOOKUP($B95,'OP Info'!$C$67:$Q$101,2,FALSE)</f>
        <v>TAMTV-00001</v>
      </c>
      <c r="D95" s="1174" t="str">
        <f>VLOOKUP($B95,'OP Info'!$C$67:$Q$101,4,FALSE)</f>
        <v>GTS-120</v>
      </c>
      <c r="E95" s="1174" t="str">
        <f>CONCATENATE(VLOOKUP($B95,'OP Info'!$C$67:$Q$101,5,FALSE),"% - ",VLOOKUP($B95,'OP Info'!$C$67:$Q$101,6,FALSE),"%")</f>
        <v>5% - 7%</v>
      </c>
      <c r="F95" s="151" t="str">
        <f>VLOOKUP(B95,MWTh!$B$35:$BK$49,12,FALSE)</f>
        <v/>
      </c>
      <c r="G95" s="151" t="e">
        <f>VLOOKUP(B95,TF!$B$38:$BK$55,24,FALSE)</f>
        <v>#N/A</v>
      </c>
      <c r="H95" s="151" t="str">
        <f>VLOOKUP(B95,MWTh!$B$35:$BK$49,36,FALSE)</f>
        <v/>
      </c>
      <c r="I95" s="151" t="str">
        <f>VLOOKUP(B95,MWTh!$B$35:$BK$49,48,FALSE)</f>
        <v/>
      </c>
      <c r="J95" s="151" t="e">
        <f>VLOOKUP(B95,TF!$B$38:$BK$55,60,FALSE)</f>
        <v>#N/A</v>
      </c>
      <c r="K95" s="151"/>
      <c r="L95" s="149"/>
      <c r="M95" s="135">
        <f>IF(LEFT($A95,1)="M",VLOOKUP(B95,MWTh!$B$35:$BK$49,61,FALSE),VLOOKUP(B95,TF!$B$38:$BK$55,61,FALSE))</f>
        <v>0</v>
      </c>
      <c r="N95" s="552" t="str">
        <f>IF(RIGHT($A95,1)="1",IF(VLOOKUP(B95,'1st Shift BFp'!$D$36:$N$52,7,FALSE)="","",VLOOKUP(B95,'1st Shift BFp'!$D$36:$N$52,7,FALSE)),IF(VLOOKUP(B95,'2nd Shift BFp'!$D$36:$N$52,7,FALSE)="","",VLOOKUP(B95,'2nd Shift BFp'!$D$36:$N$52,7,FALSE)))</f>
        <v>SKIP</v>
      </c>
      <c r="O95" s="552" t="str">
        <f>IF(RIGHT($A95,1)="1",IF(VLOOKUP(B95,'1st Shift BFp'!$D$36:$N$52,8,FALSE)="","",VLOOKUP(B95,'1st Shift BFp'!$D$36:$N$52,8,FALSE)),IF(VLOOKUP(B95,'2nd Shift BFp'!$D$36:$N$52,8,FALSE)="","",VLOOKUP(B95,'2nd Shift BFp'!$D$36:$N$52,8,FALSE)))</f>
        <v>SKIP</v>
      </c>
      <c r="P95" s="558" t="str">
        <f>IF(RIGHT($A95,1)="1",IF(VLOOKUP(B95,'1st Shift BFp'!$A$36:$BY$52,12,FALSE)="","",VLOOKUP(B95,'1st Shift BFp'!$A$36:$BY$52,12,FALSE)),IF(VLOOKUP(B95,'2nd Shift BFp'!$A$36:$BY$52,12,FALSE)="","",VLOOKUP(B95,'2nd Shift BFp'!$A$36:$BY$52,12,FALSE)))</f>
        <v/>
      </c>
      <c r="Q95" s="559" t="str">
        <f>IF(RIGHT($A95,1)="1",IF(VLOOKUP(B95,'1st Shift BFp'!$A$36:$BY$52,14,FALSE)="","",VLOOKUP(B95,'1st Shift BFp'!$A$36:$BY$52,14,FALSE)),IF(VLOOKUP(B95,'2nd Shift BFp'!$A$36:$BY$52,14,FALSE)="","",VLOOKUP(B95,'2nd Shift BFp'!$A$36:$BY$52,14,FALSE)))</f>
        <v/>
      </c>
      <c r="R95" s="420" t="str">
        <f>IF(LEFT($A95,1)="M",VLOOKUP(B95,MWTh!$B$35:$BK$49,62,FALSE),VLOOKUP(B95,TF!$B$38:$BK$55,62,FALSE))</f>
        <v/>
      </c>
      <c r="S95" s="443"/>
      <c r="T95" s="412" t="str">
        <f t="shared" si="17"/>
        <v>10F</v>
      </c>
      <c r="U95" s="59" t="str">
        <f t="shared" si="18"/>
        <v>TAMTV-00001</v>
      </c>
      <c r="V95" s="59" t="str">
        <f t="shared" si="19"/>
        <v>GTS-120</v>
      </c>
      <c r="W95" s="59" t="str">
        <f t="shared" si="20"/>
        <v>5% - 7%</v>
      </c>
      <c r="X95" s="151" t="str">
        <f>VLOOKUP(T95,MWTh!$BL$35:$DU$49,12,FALSE)</f>
        <v/>
      </c>
      <c r="Y95" s="151" t="e">
        <f>VLOOKUP(T95,TF!$BL$38:$DU$55,24,FALSE)</f>
        <v>#N/A</v>
      </c>
      <c r="Z95" s="151" t="str">
        <f>VLOOKUP(T95,MWTh!$BL$35:$DU$49,36,FALSE)</f>
        <v/>
      </c>
      <c r="AA95" s="151" t="str">
        <f>VLOOKUP(T95,MWTh!$BL$35:$DU$49,48,FALSE)</f>
        <v/>
      </c>
      <c r="AB95" s="151" t="e">
        <f>VLOOKUP(T95,TF!$BL$38:$DU$55,60,FALSE)</f>
        <v>#N/A</v>
      </c>
      <c r="AC95" s="151"/>
      <c r="AD95" s="149"/>
      <c r="AE95" s="135">
        <f>IF(LEFT($A95,1)="M",VLOOKUP(T95,MWTh!$BL$35:$DU$49,61,FALSE),VLOOKUP(T95,TF!$BL$38:$DU$55,61,FALSE))</f>
        <v>0</v>
      </c>
      <c r="AF95" s="552" t="str">
        <f>IF(RIGHT($A95,1)="1",IF(VLOOKUP(T95,'1st Shift BFp'!$S$36:$AC$52,7,FALSE)="","",VLOOKUP(T95,'1st Shift BFp'!$S$36:$AC$52,7,FALSE)),IF(VLOOKUP(T95,'2nd Shift BFp'!$S$36:$AC$52,7,FALSE)="","",VLOOKUP(T95,'2nd Shift BFp'!$S$36:$AC$52,7,FALSE)))</f>
        <v/>
      </c>
      <c r="AG95" s="552" t="str">
        <f>IF(RIGHT($A95,1)="1",IF(VLOOKUP(T95,'1st Shift BFp'!$S$36:$AC$52,8,FALSE)="","",VLOOKUP(T95,'1st Shift BFp'!$S$36:$AC$52,8,FALSE)),IF(VLOOKUP(T95,'2nd Shift BFp'!$S$36:$AC$52,8,FALSE)="","",VLOOKUP(T95,'2nd Shift BFp'!$S$36:$AC$52,8,FALSE)))</f>
        <v/>
      </c>
      <c r="AH95" s="558" t="str">
        <f>IF(RIGHT($A95,1)="1",IF(VLOOKUP(T95,'1st Shift BFp'!$A$36:$BY$52,27,FALSE)="","",VLOOKUP(T95,'1st Shift BFp'!$A$36:$BY$52,27,FALSE)),IF(VLOOKUP(T95,'2nd Shift BFp'!$A$36:$BY$52,27,FALSE)="","",VLOOKUP(T95,'2nd Shift BFp'!$A$36:$BY$52,27,FALSE)))</f>
        <v/>
      </c>
      <c r="AI95" s="559" t="str">
        <f>IF(RIGHT($A95,1)="1",IF(VLOOKUP(T95,'1st Shift BFp'!$A$36:$BY$52,29,FALSE)="","",VLOOKUP(T95,'1st Shift BFp'!$A$36:$BY$52,29,FALSE)),IF(VLOOKUP(T95,'2nd Shift BFp'!$A$36:$BY$52,29,FALSE)="","",VLOOKUP(T95,'2nd Shift BFp'!$A$36:$BY$52,29,FALSE)))</f>
        <v/>
      </c>
      <c r="AJ95" s="420" t="str">
        <f>IF(LEFT($A95,1)="M",VLOOKUP(T95,MWTh!$BL$35:$DU$49,62,FALSE),VLOOKUP(T95,TF!$BL$38:$DU$55,62,FALSE))</f>
        <v/>
      </c>
      <c r="AK95" s="418"/>
      <c r="AL95" s="375" t="str">
        <f t="shared" si="21"/>
        <v>10F</v>
      </c>
      <c r="AM95" s="378" t="str">
        <f t="shared" si="22"/>
        <v>TAMTV-00001</v>
      </c>
      <c r="AN95" s="59" t="str">
        <f t="shared" si="23"/>
        <v>GTS-120</v>
      </c>
      <c r="AO95" s="59" t="str">
        <f t="shared" si="24"/>
        <v>5% - 7%</v>
      </c>
      <c r="AP95" s="151" t="str">
        <f>VLOOKUP(AL95,MWTh!$DV$35:$GE$49,12,FALSE)</f>
        <v/>
      </c>
      <c r="AQ95" s="151" t="e">
        <f>VLOOKUP(AL95,TF!$DV$38:$GE$55,24,FALSE)</f>
        <v>#N/A</v>
      </c>
      <c r="AR95" s="151" t="str">
        <f>VLOOKUP(AL95,MWTh!$DV$35:$GE$49,36,FALSE)</f>
        <v/>
      </c>
      <c r="AS95" s="151" t="str">
        <f>VLOOKUP(AL95,MWTh!$DV$35:$GE$49,48,FALSE)</f>
        <v/>
      </c>
      <c r="AT95" s="151" t="e">
        <f>VLOOKUP(AL95,TF!$DV$38:$GE$55,60,FALSE)</f>
        <v>#N/A</v>
      </c>
      <c r="AU95" s="151"/>
      <c r="AV95" s="149"/>
      <c r="AW95" s="135">
        <f>IF(LEFT($A95,1)="M",VLOOKUP(AL95,MWTh!$DV$35:$GE$49,61,FALSE),VLOOKUP(AL95,TF!$DV$38:$GE$55,61,FALSE))</f>
        <v>0</v>
      </c>
      <c r="AX95" s="552" t="str">
        <f>IF(RIGHT($A95,1)="1",IF(VLOOKUP(AL95,'1st Shift BFp'!$AH$36:$AR$52,7,FALSE)="","",VLOOKUP(AL95,'1st Shift BFp'!$AH$36:$AR$52,7,FALSE)),IF(VLOOKUP(AL95,'2nd Shift BFp'!$AH$36:$AR$52,7,FALSE)="","",VLOOKUP(AL95,'2nd Shift BFp'!$AH$36:$AR$52,7,FALSE)))</f>
        <v>SKIP</v>
      </c>
      <c r="AY95" s="552" t="str">
        <f>IF(RIGHT($A95,1)="1",IF(VLOOKUP(AL95,'1st Shift BFp'!$AH$36:$AR$52,8,FALSE)="","",VLOOKUP(AL95,'1st Shift BFp'!$AH$36:$AR$52,8,FALSE)),IF(VLOOKUP(AL95,'2nd Shift BFp'!$AH$36:$AR$52,8,FALSE)="","",VLOOKUP(AL95,'2nd Shift BFp'!$AH$36:$AR$52,8,FALSE)))</f>
        <v>SKIP</v>
      </c>
      <c r="AZ95" s="558" t="str">
        <f>IF(RIGHT($A95,1)="1",IF(VLOOKUP(AL95,'1st Shift BFp'!$A$36:$BY$52,42,FALSE)="","",VLOOKUP(AL95,'1st Shift BFp'!$A$36:$BY$52,42,FALSE)),IF(VLOOKUP(AL95,'2nd Shift BFp'!$A$36:$BY$52,42,FALSE)="","",VLOOKUP(AL95,'2nd Shift BFp'!$A$36:$BY$52,42,FALSE)))</f>
        <v/>
      </c>
      <c r="BA95" s="559" t="str">
        <f>IF(RIGHT($A95,1)="1",IF(VLOOKUP(AL95,'1st Shift BFp'!$A$36:$BY$52,44,FALSE)="","",VLOOKUP(AL95,'1st Shift BFp'!$A$36:$BY$52,44,FALSE)),IF(VLOOKUP(AL95,'2nd Shift BFp'!$A$36:$BY$52,44,FALSE)="","",VLOOKUP(AL95,'2nd Shift BFp'!$A$36:$BY$52,44,FALSE)))</f>
        <v/>
      </c>
      <c r="BB95" s="420" t="str">
        <f>IF(LEFT($A95,1)="M",VLOOKUP(AL95,MWTh!$DV$35:$GE$49,62,FALSE),VLOOKUP(AL95,TF!$DV$38:$GE$55,62,FALSE))</f>
        <v/>
      </c>
      <c r="BC95" s="418"/>
      <c r="BD95" s="460" t="str">
        <f t="shared" si="25"/>
        <v>10F</v>
      </c>
      <c r="BE95" s="417" t="str">
        <f t="shared" si="26"/>
        <v>TAMTV-00001</v>
      </c>
      <c r="BF95" s="59" t="str">
        <f t="shared" si="27"/>
        <v>GTS-120</v>
      </c>
      <c r="BG95" s="59" t="str">
        <f t="shared" si="28"/>
        <v>5% - 7%</v>
      </c>
      <c r="BH95" s="151" t="str">
        <f>VLOOKUP(BD95,MWTh!$GF$35:$IO$49,12,FALSE)</f>
        <v/>
      </c>
      <c r="BI95" s="151" t="e">
        <f>VLOOKUP(BD95,TF!$GF$38:$IO$55,24,FALSE)</f>
        <v>#N/A</v>
      </c>
      <c r="BJ95" s="151" t="str">
        <f>VLOOKUP(BD95,MWTh!$GF$35:$IO$49,36,FALSE)</f>
        <v/>
      </c>
      <c r="BK95" s="151" t="str">
        <f>VLOOKUP(BD95,MWTh!$GF$35:$IO$49,48,FALSE)</f>
        <v/>
      </c>
      <c r="BL95" s="151" t="e">
        <f>VLOOKUP(BD95,TF!$GF$38:$IO$55,60,FALSE)</f>
        <v>#N/A</v>
      </c>
      <c r="BM95" s="151"/>
      <c r="BN95" s="149"/>
      <c r="BO95" s="135">
        <f>IF(LEFT($A95,1)="M",VLOOKUP(BD95,MWTh!$GF$35:$IO$49,61,FALSE),VLOOKUP(BD95,TF!$GF$38:$IO$55,61,FALSE))</f>
        <v>0</v>
      </c>
      <c r="BP95" s="552" t="str">
        <f>IF(RIGHT($A95,1)="1",IF(VLOOKUP(BD95,'1st Shift BFp'!$AW$36:$BG$52,7,FALSE)="","",VLOOKUP(BD95,'1st Shift BFp'!$AW$36:$BG$52,7,FALSE)),IF(VLOOKUP(BD95,'2nd Shift BFp'!$AW$36:$BG$52,7,FALSE)="","",VLOOKUP(BD95,'2nd Shift BFp'!$AW$36:$BG$52,7,FALSE)))</f>
        <v/>
      </c>
      <c r="BQ95" s="552" t="str">
        <f>IF(RIGHT($A95,1)="1",IF(VLOOKUP(BD95,'1st Shift BFp'!$AW$36:$BG$52,8,FALSE)="","",VLOOKUP(BD95,'1st Shift BFp'!$AW$36:$BG$52,8,FALSE)),IF(VLOOKUP(BD95,'2nd Shift BFp'!$AW$36:$BG$52,8,FALSE)="","",VLOOKUP(BD95,'2nd Shift BFp'!$AW$36:$BG$52,8,FALSE)))</f>
        <v/>
      </c>
      <c r="BR95" s="558" t="str">
        <f>IF(RIGHT($A95,1)="1",IF(VLOOKUP(BD95,'1st Shift BFp'!$A$36:$BY$52,57,FALSE)="","",VLOOKUP(BD95,'1st Shift BFp'!$A$36:$BY$52,57,FALSE)),IF(VLOOKUP(BD95,'2nd Shift BFp'!$A$36:$BY$52,57,FALSE)="","",VLOOKUP(BD95,'2nd Shift BFp'!$A$36:$BY$52,57,FALSE)))</f>
        <v/>
      </c>
      <c r="BS95" s="559" t="str">
        <f>IF(RIGHT($A95,1)="1",IF(VLOOKUP(BD95,'1st Shift BFp'!$A$36:$BY$52,59,FALSE)="","",VLOOKUP(BD95,'1st Shift BFp'!$A$36:$BY$52,59,FALSE)),IF(VLOOKUP(BD95,'2nd Shift BFp'!$A$36:$BY$52,59,FALSE)="","",VLOOKUP(BD95,'2nd Shift BFp'!$A$36:$BY$52,59,FALSE)))</f>
        <v/>
      </c>
      <c r="BT95" s="60" t="str">
        <f>IF(LEFT($A95,1)="M",VLOOKUP(BD95,MWTh!$GF$35:$IO$49,62,FALSE),VLOOKUP(BD95,TF!$GF$38:$IO$55,62,FALSE))</f>
        <v/>
      </c>
      <c r="BU95" s="61"/>
      <c r="BV95" s="460" t="str">
        <f t="shared" si="29"/>
        <v>10F</v>
      </c>
      <c r="BW95" s="417" t="str">
        <f t="shared" si="30"/>
        <v>TAMTV-00001</v>
      </c>
      <c r="BX95" s="59" t="str">
        <f t="shared" si="31"/>
        <v>GTS-120</v>
      </c>
      <c r="BY95" s="59" t="str">
        <f t="shared" si="32"/>
        <v>5% - 7%</v>
      </c>
      <c r="BZ95" s="151" t="str">
        <f>VLOOKUP(BV95,MWTh!$IP$35:$KY$49,12,FALSE)</f>
        <v/>
      </c>
      <c r="CA95" s="151" t="e">
        <f>VLOOKUP(BV95,TF!$IP$38:$KY$55,24,FALSE)</f>
        <v>#N/A</v>
      </c>
      <c r="CB95" s="151" t="str">
        <f>VLOOKUP(BV95,MWTh!$IP$35:$KY$49,36,FALSE)</f>
        <v/>
      </c>
      <c r="CC95" s="151" t="str">
        <f>VLOOKUP(BV95,MWTh!$IP$35:$KY$49,48,FALSE)</f>
        <v/>
      </c>
      <c r="CD95" s="151" t="e">
        <f>VLOOKUP(BV95,TF!$IP$38:$KY$55,60,FALSE)</f>
        <v>#N/A</v>
      </c>
      <c r="CE95" s="151"/>
      <c r="CF95" s="149"/>
      <c r="CG95" s="135">
        <f>IF(LEFT($A95,1)="M",VLOOKUP(BV95,MWTh!$IP$35:$KY$49,61,FALSE),VLOOKUP(BV95,TF!$IP$38:$KY$55,61,FALSE))</f>
        <v>0</v>
      </c>
      <c r="CH95" s="552" t="str">
        <f>IF(RIGHT($A95,1)="1",IF(VLOOKUP(BV95,'1st Shift BFp'!$BL$36:$BV$52,7,FALSE)="","",VLOOKUP(BV95,'1st Shift BFp'!$BL$36:$BV$52,7,FALSE)),IF(VLOOKUP(BV95,'2nd Shift BFp'!$BL$36:$BV$52,7,FALSE)="","",VLOOKUP(BV95,'2nd Shift BFp'!$BL$36:$BV$52,7,FALSE)))</f>
        <v>SKIP</v>
      </c>
      <c r="CI95" s="552" t="str">
        <f>IF(RIGHT($A95,1)="1",IF(VLOOKUP(BV95,'1st Shift BFp'!$BL$36:$BV$52,8,FALSE)="","",VLOOKUP(BV95,'1st Shift BFp'!$BL$36:$BV$52,8,FALSE)),IF(VLOOKUP(BV95,'2nd Shift BFp'!$BL$36:$BV$52,8,FALSE)="","",VLOOKUP(BV95,'2nd Shift BFp'!$BL$36:$BV$52,8,FALSE)))</f>
        <v>SKIP</v>
      </c>
      <c r="CJ95" s="558" t="str">
        <f>IF(RIGHT($A95,1)="1",IF(VLOOKUP(BV95,'1st Shift BFp'!$A$36:$BY$52,72,FALSE)="","",VLOOKUP(BV95,'1st Shift BFp'!$A$36:$BY$52,72,FALSE)),IF(VLOOKUP(BV95,'2nd Shift BFp'!$A$36:$BY$52,72,FALSE)="","",VLOOKUP(BV95,'2nd Shift BFp'!$A$36:$BY$52,72,FALSE)))</f>
        <v/>
      </c>
      <c r="CK95" s="559" t="str">
        <f>IF(RIGHT($A95,1)="1",IF(VLOOKUP(BV95,'1st Shift BFp'!$A$36:$BY$52,74,FALSE)="","",VLOOKUP(BV95,'1st Shift BFp'!$A$36:$BY$52,74,FALSE)),IF(VLOOKUP(BV95,'2nd Shift BFp'!$A$36:$BY$52,74,FALSE)="","",VLOOKUP(BV95,'2nd Shift BFp'!$A$36:$BY$52,74,FALSE)))</f>
        <v/>
      </c>
      <c r="CL95" s="420" t="str">
        <f>IF(LEFT($A95,1)="M",VLOOKUP(BV95,MWTh!$IP$35:$KY$49,62,FALSE),VLOOKUP(BV95,TF!$IP$38:$KY$55,62,FALSE))</f>
        <v/>
      </c>
      <c r="CM95" s="418"/>
      <c r="CO95" s="135">
        <f t="shared" si="35"/>
        <v>0</v>
      </c>
      <c r="CR95" s="375" t="s">
        <v>562</v>
      </c>
      <c r="CS95" s="60" t="e">
        <f>TF!#REF!</f>
        <v>#REF!</v>
      </c>
      <c r="CU95" t="e">
        <f t="shared" si="33"/>
        <v>#REF!</v>
      </c>
      <c r="CW95" t="e">
        <f t="shared" si="34"/>
        <v>#REF!</v>
      </c>
    </row>
    <row r="96" spans="1:101">
      <c r="A96" s="1174" t="str">
        <f>VLOOKUP($B96,'OP Info'!$C$67:$Q$101,15,FALSE)</f>
        <v>MWTH-2</v>
      </c>
      <c r="B96" s="427" t="s">
        <v>201</v>
      </c>
      <c r="C96" s="1174" t="str">
        <f>VLOOKUP($B96,'OP Info'!$C$67:$Q$101,2,FALSE)</f>
        <v>TAMMM-00037</v>
      </c>
      <c r="D96" s="1174" t="str">
        <f>VLOOKUP($B96,'OP Info'!$C$67:$Q$101,4,FALSE)</f>
        <v>GTS-120</v>
      </c>
      <c r="E96" s="1174" t="str">
        <f>CONCATENATE(VLOOKUP($B96,'OP Info'!$C$67:$Q$101,5,FALSE),"% - ",VLOOKUP($B96,'OP Info'!$C$67:$Q$101,6,FALSE),"%")</f>
        <v>5% - 7%</v>
      </c>
      <c r="F96" s="151" t="str">
        <f>VLOOKUP(B96,MWTh!$B$35:$BK$49,12,FALSE)</f>
        <v/>
      </c>
      <c r="G96" s="151" t="e">
        <f>VLOOKUP(B96,TF!$B$38:$BK$55,24,FALSE)</f>
        <v>#N/A</v>
      </c>
      <c r="H96" s="151" t="str">
        <f>VLOOKUP(B96,MWTh!$B$35:$BK$49,36,FALSE)</f>
        <v/>
      </c>
      <c r="I96" s="151" t="str">
        <f>VLOOKUP(B96,MWTh!$B$35:$BK$49,48,FALSE)</f>
        <v/>
      </c>
      <c r="J96" s="151" t="e">
        <f>VLOOKUP(B96,TF!$B$38:$BK$55,60,FALSE)</f>
        <v>#N/A</v>
      </c>
      <c r="K96" s="151"/>
      <c r="L96" s="149"/>
      <c r="M96" s="135">
        <f>IF(LEFT($A96,1)="M",VLOOKUP(B96,MWTh!$B$35:$BK$49,61,FALSE),VLOOKUP(B96,TF!$B$38:$BK$55,61,FALSE))</f>
        <v>0</v>
      </c>
      <c r="N96" s="552" t="str">
        <f>IF(RIGHT($A96,1)="1",IF(VLOOKUP(B96,'1st Shift BFp'!$D$36:$N$52,7,FALSE)="","",VLOOKUP(B96,'1st Shift BFp'!$D$36:$N$52,7,FALSE)),IF(VLOOKUP(B96,'2nd Shift BFp'!$D$36:$N$52,7,FALSE)="","",VLOOKUP(B96,'2nd Shift BFp'!$D$36:$N$52,7,FALSE)))</f>
        <v>SKIP</v>
      </c>
      <c r="O96" s="552" t="str">
        <f>IF(RIGHT($A96,1)="1",IF(VLOOKUP(B96,'1st Shift BFp'!$D$36:$N$52,8,FALSE)="","",VLOOKUP(B96,'1st Shift BFp'!$D$36:$N$52,8,FALSE)),IF(VLOOKUP(B96,'2nd Shift BFp'!$D$36:$N$52,8,FALSE)="","",VLOOKUP(B96,'2nd Shift BFp'!$D$36:$N$52,8,FALSE)))</f>
        <v>SKIP</v>
      </c>
      <c r="P96" s="558" t="str">
        <f>IF(RIGHT($A96,1)="1",IF(VLOOKUP(B96,'1st Shift BFp'!$A$36:$BY$52,12,FALSE)="","",VLOOKUP(B96,'1st Shift BFp'!$A$36:$BY$52,12,FALSE)),IF(VLOOKUP(B96,'2nd Shift BFp'!$A$36:$BY$52,12,FALSE)="","",VLOOKUP(B96,'2nd Shift BFp'!$A$36:$BY$52,12,FALSE)))</f>
        <v/>
      </c>
      <c r="Q96" s="559" t="str">
        <f>IF(RIGHT($A96,1)="1",IF(VLOOKUP(B96,'1st Shift BFp'!$A$36:$BY$52,14,FALSE)="","",VLOOKUP(B96,'1st Shift BFp'!$A$36:$BY$52,14,FALSE)),IF(VLOOKUP(B96,'2nd Shift BFp'!$A$36:$BY$52,14,FALSE)="","",VLOOKUP(B96,'2nd Shift BFp'!$A$36:$BY$52,14,FALSE)))</f>
        <v/>
      </c>
      <c r="R96" s="420" t="str">
        <f>IF(LEFT($A96,1)="M",VLOOKUP(B96,MWTh!$B$35:$BK$49,62,FALSE),VLOOKUP(B96,TF!$B$38:$BK$55,62,FALSE))</f>
        <v/>
      </c>
      <c r="S96" s="443"/>
      <c r="T96" s="412" t="str">
        <f t="shared" si="17"/>
        <v>20F</v>
      </c>
      <c r="U96" s="59" t="str">
        <f t="shared" si="18"/>
        <v>TAMMM-00037</v>
      </c>
      <c r="V96" s="59" t="str">
        <f t="shared" si="19"/>
        <v>GTS-120</v>
      </c>
      <c r="W96" s="59" t="str">
        <f t="shared" si="20"/>
        <v>5% - 7%</v>
      </c>
      <c r="X96" s="151" t="str">
        <f>VLOOKUP(T96,MWTh!$BL$35:$DU$49,12,FALSE)</f>
        <v/>
      </c>
      <c r="Y96" s="151" t="e">
        <f>VLOOKUP(T96,TF!$BL$38:$DU$55,24,FALSE)</f>
        <v>#N/A</v>
      </c>
      <c r="Z96" s="151" t="str">
        <f>VLOOKUP(T96,MWTh!$BL$35:$DU$49,36,FALSE)</f>
        <v/>
      </c>
      <c r="AA96" s="151" t="str">
        <f>VLOOKUP(T96,MWTh!$BL$35:$DU$49,48,FALSE)</f>
        <v/>
      </c>
      <c r="AB96" s="151" t="e">
        <f>VLOOKUP(T96,TF!$BL$38:$DU$55,60,FALSE)</f>
        <v>#N/A</v>
      </c>
      <c r="AC96" s="151"/>
      <c r="AD96" s="149"/>
      <c r="AE96" s="135">
        <f>IF(LEFT($A96,1)="M",VLOOKUP(T96,MWTh!$BL$35:$DU$49,61,FALSE),VLOOKUP(T96,TF!$BL$38:$DU$55,61,FALSE))</f>
        <v>0</v>
      </c>
      <c r="AF96" s="552" t="str">
        <f>IF(RIGHT($A96,1)="1",IF(VLOOKUP(T96,'1st Shift BFp'!$S$36:$AC$52,7,FALSE)="","",VLOOKUP(T96,'1st Shift BFp'!$S$36:$AC$52,7,FALSE)),IF(VLOOKUP(T96,'2nd Shift BFp'!$S$36:$AC$52,7,FALSE)="","",VLOOKUP(T96,'2nd Shift BFp'!$S$36:$AC$52,7,FALSE)))</f>
        <v/>
      </c>
      <c r="AG96" s="552" t="str">
        <f>IF(RIGHT($A96,1)="1",IF(VLOOKUP(T96,'1st Shift BFp'!$S$36:$AC$52,8,FALSE)="","",VLOOKUP(T96,'1st Shift BFp'!$S$36:$AC$52,8,FALSE)),IF(VLOOKUP(T96,'2nd Shift BFp'!$S$36:$AC$52,8,FALSE)="","",VLOOKUP(T96,'2nd Shift BFp'!$S$36:$AC$52,8,FALSE)))</f>
        <v/>
      </c>
      <c r="AH96" s="558" t="str">
        <f>IF(RIGHT($A96,1)="1",IF(VLOOKUP(T96,'1st Shift BFp'!$A$36:$BY$52,27,FALSE)="","",VLOOKUP(T96,'1st Shift BFp'!$A$36:$BY$52,27,FALSE)),IF(VLOOKUP(T96,'2nd Shift BFp'!$A$36:$BY$52,27,FALSE)="","",VLOOKUP(T96,'2nd Shift BFp'!$A$36:$BY$52,27,FALSE)))</f>
        <v/>
      </c>
      <c r="AI96" s="559" t="str">
        <f>IF(RIGHT($A96,1)="1",IF(VLOOKUP(T96,'1st Shift BFp'!$A$36:$BY$52,29,FALSE)="","",VLOOKUP(T96,'1st Shift BFp'!$A$36:$BY$52,29,FALSE)),IF(VLOOKUP(T96,'2nd Shift BFp'!$A$36:$BY$52,29,FALSE)="","",VLOOKUP(T96,'2nd Shift BFp'!$A$36:$BY$52,29,FALSE)))</f>
        <v/>
      </c>
      <c r="AJ96" s="420" t="str">
        <f>IF(LEFT($A96,1)="M",VLOOKUP(T96,MWTh!$BL$35:$DU$49,62,FALSE),VLOOKUP(T96,TF!$BL$38:$DU$55,62,FALSE))</f>
        <v/>
      </c>
      <c r="AK96" s="418"/>
      <c r="AL96" s="375" t="str">
        <f t="shared" si="21"/>
        <v>20F</v>
      </c>
      <c r="AM96" s="378" t="str">
        <f t="shared" si="22"/>
        <v>TAMMM-00037</v>
      </c>
      <c r="AN96" s="59" t="str">
        <f t="shared" si="23"/>
        <v>GTS-120</v>
      </c>
      <c r="AO96" s="59" t="str">
        <f t="shared" si="24"/>
        <v>5% - 7%</v>
      </c>
      <c r="AP96" s="151" t="str">
        <f>VLOOKUP(AL96,MWTh!$DV$35:$GE$49,12,FALSE)</f>
        <v/>
      </c>
      <c r="AQ96" s="151" t="e">
        <f>VLOOKUP(AL96,TF!$DV$38:$GE$55,24,FALSE)</f>
        <v>#N/A</v>
      </c>
      <c r="AR96" s="151" t="str">
        <f>VLOOKUP(AL96,MWTh!$DV$35:$GE$49,36,FALSE)</f>
        <v/>
      </c>
      <c r="AS96" s="151" t="str">
        <f>VLOOKUP(AL96,MWTh!$DV$35:$GE$49,48,FALSE)</f>
        <v/>
      </c>
      <c r="AT96" s="151" t="e">
        <f>VLOOKUP(AL96,TF!$DV$38:$GE$55,60,FALSE)</f>
        <v>#N/A</v>
      </c>
      <c r="AU96" s="151"/>
      <c r="AV96" s="149"/>
      <c r="AW96" s="135">
        <f>IF(LEFT($A96,1)="M",VLOOKUP(AL96,MWTh!$DV$35:$GE$49,61,FALSE),VLOOKUP(AL96,TF!$DV$38:$GE$55,61,FALSE))</f>
        <v>0</v>
      </c>
      <c r="AX96" s="552" t="str">
        <f>IF(RIGHT($A96,1)="1",IF(VLOOKUP(AL96,'1st Shift BFp'!$AH$36:$AR$52,7,FALSE)="","",VLOOKUP(AL96,'1st Shift BFp'!$AH$36:$AR$52,7,FALSE)),IF(VLOOKUP(AL96,'2nd Shift BFp'!$AH$36:$AR$52,7,FALSE)="","",VLOOKUP(AL96,'2nd Shift BFp'!$AH$36:$AR$52,7,FALSE)))</f>
        <v>SKIP</v>
      </c>
      <c r="AY96" s="552" t="str">
        <f>IF(RIGHT($A96,1)="1",IF(VLOOKUP(AL96,'1st Shift BFp'!$AH$36:$AR$52,8,FALSE)="","",VLOOKUP(AL96,'1st Shift BFp'!$AH$36:$AR$52,8,FALSE)),IF(VLOOKUP(AL96,'2nd Shift BFp'!$AH$36:$AR$52,8,FALSE)="","",VLOOKUP(AL96,'2nd Shift BFp'!$AH$36:$AR$52,8,FALSE)))</f>
        <v>SKIP</v>
      </c>
      <c r="AZ96" s="558" t="str">
        <f>IF(RIGHT($A96,1)="1",IF(VLOOKUP(AL96,'1st Shift BFp'!$A$36:$BY$52,42,FALSE)="","",VLOOKUP(AL96,'1st Shift BFp'!$A$36:$BY$52,42,FALSE)),IF(VLOOKUP(AL96,'2nd Shift BFp'!$A$36:$BY$52,42,FALSE)="","",VLOOKUP(AL96,'2nd Shift BFp'!$A$36:$BY$52,42,FALSE)))</f>
        <v/>
      </c>
      <c r="BA96" s="559" t="str">
        <f>IF(RIGHT($A96,1)="1",IF(VLOOKUP(AL96,'1st Shift BFp'!$A$36:$BY$52,44,FALSE)="","",VLOOKUP(AL96,'1st Shift BFp'!$A$36:$BY$52,44,FALSE)),IF(VLOOKUP(AL96,'2nd Shift BFp'!$A$36:$BY$52,44,FALSE)="","",VLOOKUP(AL96,'2nd Shift BFp'!$A$36:$BY$52,44,FALSE)))</f>
        <v/>
      </c>
      <c r="BB96" s="420" t="str">
        <f>IF(LEFT($A96,1)="M",VLOOKUP(AL96,MWTh!$DV$35:$GE$49,62,FALSE),VLOOKUP(AL96,TF!$DV$38:$GE$55,62,FALSE))</f>
        <v/>
      </c>
      <c r="BC96" s="418"/>
      <c r="BD96" s="460" t="str">
        <f t="shared" si="25"/>
        <v>20F</v>
      </c>
      <c r="BE96" s="417" t="str">
        <f t="shared" si="26"/>
        <v>TAMMM-00037</v>
      </c>
      <c r="BF96" s="59" t="str">
        <f t="shared" si="27"/>
        <v>GTS-120</v>
      </c>
      <c r="BG96" s="59" t="str">
        <f t="shared" si="28"/>
        <v>5% - 7%</v>
      </c>
      <c r="BH96" s="151" t="str">
        <f>VLOOKUP(BD96,MWTh!$GF$35:$IO$49,12,FALSE)</f>
        <v/>
      </c>
      <c r="BI96" s="151" t="e">
        <f>VLOOKUP(BD96,TF!$GF$38:$IO$55,24,FALSE)</f>
        <v>#N/A</v>
      </c>
      <c r="BJ96" s="151" t="str">
        <f>VLOOKUP(BD96,MWTh!$GF$35:$IO$49,36,FALSE)</f>
        <v/>
      </c>
      <c r="BK96" s="151" t="str">
        <f>VLOOKUP(BD96,MWTh!$GF$35:$IO$49,48,FALSE)</f>
        <v/>
      </c>
      <c r="BL96" s="151" t="e">
        <f>VLOOKUP(BD96,TF!$GF$38:$IO$55,60,FALSE)</f>
        <v>#N/A</v>
      </c>
      <c r="BM96" s="151"/>
      <c r="BN96" s="149"/>
      <c r="BO96" s="135">
        <f>IF(LEFT($A96,1)="M",VLOOKUP(BD96,MWTh!$GF$35:$IO$49,61,FALSE),VLOOKUP(BD96,TF!$GF$38:$IO$55,61,FALSE))</f>
        <v>0</v>
      </c>
      <c r="BP96" s="552" t="str">
        <f>IF(RIGHT($A96,1)="1",IF(VLOOKUP(BD96,'1st Shift BFp'!$AW$36:$BG$52,7,FALSE)="","",VLOOKUP(BD96,'1st Shift BFp'!$AW$36:$BG$52,7,FALSE)),IF(VLOOKUP(BD96,'2nd Shift BFp'!$AW$36:$BG$52,7,FALSE)="","",VLOOKUP(BD96,'2nd Shift BFp'!$AW$36:$BG$52,7,FALSE)))</f>
        <v/>
      </c>
      <c r="BQ96" s="552" t="str">
        <f>IF(RIGHT($A96,1)="1",IF(VLOOKUP(BD96,'1st Shift BFp'!$AW$36:$BG$52,8,FALSE)="","",VLOOKUP(BD96,'1st Shift BFp'!$AW$36:$BG$52,8,FALSE)),IF(VLOOKUP(BD96,'2nd Shift BFp'!$AW$36:$BG$52,8,FALSE)="","",VLOOKUP(BD96,'2nd Shift BFp'!$AW$36:$BG$52,8,FALSE)))</f>
        <v/>
      </c>
      <c r="BR96" s="558" t="str">
        <f>IF(RIGHT($A96,1)="1",IF(VLOOKUP(BD96,'1st Shift BFp'!$A$36:$BY$52,57,FALSE)="","",VLOOKUP(BD96,'1st Shift BFp'!$A$36:$BY$52,57,FALSE)),IF(VLOOKUP(BD96,'2nd Shift BFp'!$A$36:$BY$52,57,FALSE)="","",VLOOKUP(BD96,'2nd Shift BFp'!$A$36:$BY$52,57,FALSE)))</f>
        <v/>
      </c>
      <c r="BS96" s="559" t="str">
        <f>IF(RIGHT($A96,1)="1",IF(VLOOKUP(BD96,'1st Shift BFp'!$A$36:$BY$52,59,FALSE)="","",VLOOKUP(BD96,'1st Shift BFp'!$A$36:$BY$52,59,FALSE)),IF(VLOOKUP(BD96,'2nd Shift BFp'!$A$36:$BY$52,59,FALSE)="","",VLOOKUP(BD96,'2nd Shift BFp'!$A$36:$BY$52,59,FALSE)))</f>
        <v/>
      </c>
      <c r="BT96" s="60" t="str">
        <f>IF(LEFT($A96,1)="M",VLOOKUP(BD96,MWTh!$GF$35:$IO$49,62,FALSE),VLOOKUP(BD96,TF!$GF$38:$IO$55,62,FALSE))</f>
        <v/>
      </c>
      <c r="BU96" s="61"/>
      <c r="BV96" s="460" t="str">
        <f t="shared" si="29"/>
        <v>20F</v>
      </c>
      <c r="BW96" s="417" t="str">
        <f t="shared" si="30"/>
        <v>TAMMM-00037</v>
      </c>
      <c r="BX96" s="59" t="str">
        <f t="shared" si="31"/>
        <v>GTS-120</v>
      </c>
      <c r="BY96" s="59" t="str">
        <f t="shared" si="32"/>
        <v>5% - 7%</v>
      </c>
      <c r="BZ96" s="151" t="str">
        <f>VLOOKUP(BV96,MWTh!$IP$35:$KY$49,12,FALSE)</f>
        <v/>
      </c>
      <c r="CA96" s="151" t="e">
        <f>VLOOKUP(BV96,TF!$IP$38:$KY$55,24,FALSE)</f>
        <v>#N/A</v>
      </c>
      <c r="CB96" s="151" t="str">
        <f>VLOOKUP(BV96,MWTh!$IP$35:$KY$49,36,FALSE)</f>
        <v/>
      </c>
      <c r="CC96" s="151" t="str">
        <f>VLOOKUP(BV96,MWTh!$IP$35:$KY$49,48,FALSE)</f>
        <v/>
      </c>
      <c r="CD96" s="151" t="e">
        <f>VLOOKUP(BV96,TF!$IP$38:$KY$55,60,FALSE)</f>
        <v>#N/A</v>
      </c>
      <c r="CE96" s="151"/>
      <c r="CF96" s="149"/>
      <c r="CG96" s="135">
        <f>IF(LEFT($A96,1)="M",VLOOKUP(BV96,MWTh!$IP$35:$KY$49,61,FALSE),VLOOKUP(BV96,TF!$IP$38:$KY$55,61,FALSE))</f>
        <v>0</v>
      </c>
      <c r="CH96" s="552" t="str">
        <f>IF(RIGHT($A96,1)="1",IF(VLOOKUP(BV96,'1st Shift BFp'!$BL$36:$BV$52,7,FALSE)="","",VLOOKUP(BV96,'1st Shift BFp'!$BL$36:$BV$52,7,FALSE)),IF(VLOOKUP(BV96,'2nd Shift BFp'!$BL$36:$BV$52,7,FALSE)="","",VLOOKUP(BV96,'2nd Shift BFp'!$BL$36:$BV$52,7,FALSE)))</f>
        <v>SKIP</v>
      </c>
      <c r="CI96" s="552" t="str">
        <f>IF(RIGHT($A96,1)="1",IF(VLOOKUP(BV96,'1st Shift BFp'!$BL$36:$BV$52,8,FALSE)="","",VLOOKUP(BV96,'1st Shift BFp'!$BL$36:$BV$52,8,FALSE)),IF(VLOOKUP(BV96,'2nd Shift BFp'!$BL$36:$BV$52,8,FALSE)="","",VLOOKUP(BV96,'2nd Shift BFp'!$BL$36:$BV$52,8,FALSE)))</f>
        <v>SKIP</v>
      </c>
      <c r="CJ96" s="558" t="str">
        <f>IF(RIGHT($A96,1)="1",IF(VLOOKUP(BV96,'1st Shift BFp'!$A$36:$BY$52,72,FALSE)="","",VLOOKUP(BV96,'1st Shift BFp'!$A$36:$BY$52,72,FALSE)),IF(VLOOKUP(BV96,'2nd Shift BFp'!$A$36:$BY$52,72,FALSE)="","",VLOOKUP(BV96,'2nd Shift BFp'!$A$36:$BY$52,72,FALSE)))</f>
        <v/>
      </c>
      <c r="CK96" s="559" t="str">
        <f>IF(RIGHT($A96,1)="1",IF(VLOOKUP(BV96,'1st Shift BFp'!$A$36:$BY$52,74,FALSE)="","",VLOOKUP(BV96,'1st Shift BFp'!$A$36:$BY$52,74,FALSE)),IF(VLOOKUP(BV96,'2nd Shift BFp'!$A$36:$BY$52,74,FALSE)="","",VLOOKUP(BV96,'2nd Shift BFp'!$A$36:$BY$52,74,FALSE)))</f>
        <v/>
      </c>
      <c r="CL96" s="420" t="str">
        <f>IF(LEFT($A96,1)="M",VLOOKUP(BV96,MWTh!$IP$35:$KY$49,62,FALSE),VLOOKUP(BV96,TF!$IP$38:$KY$55,62,FALSE))</f>
        <v/>
      </c>
      <c r="CM96" s="418"/>
      <c r="CO96" s="135">
        <f t="shared" si="35"/>
        <v>0</v>
      </c>
      <c r="CR96" s="376" t="s">
        <v>563</v>
      </c>
      <c r="CS96" s="60" t="str">
        <f>MWTh!$BK41</f>
        <v/>
      </c>
      <c r="CU96" t="str">
        <f t="shared" si="33"/>
        <v/>
      </c>
      <c r="CW96" t="str">
        <f t="shared" si="34"/>
        <v>NOGO</v>
      </c>
    </row>
    <row r="97" spans="1:101">
      <c r="A97" s="1174" t="str">
        <f>VLOOKUP($B97,'OP Info'!$C$67:$Q$101,15,FALSE)</f>
        <v>TF-2</v>
      </c>
      <c r="B97" s="427" t="s">
        <v>224</v>
      </c>
      <c r="C97" s="1174" t="str">
        <f>VLOOKUP($B97,'OP Info'!$C$67:$Q$101,2,FALSE)</f>
        <v>TAMMM-00038</v>
      </c>
      <c r="D97" s="1174" t="str">
        <f>VLOOKUP($B97,'OP Info'!$C$67:$Q$101,4,FALSE)</f>
        <v>GTS-120</v>
      </c>
      <c r="E97" s="1174" t="str">
        <f>CONCATENATE(VLOOKUP($B97,'OP Info'!$C$67:$Q$101,5,FALSE),"% - ",VLOOKUP($B97,'OP Info'!$C$67:$Q$101,6,FALSE),"%")</f>
        <v>5% - 7%</v>
      </c>
      <c r="F97" s="151" t="e">
        <f>VLOOKUP(B97,MWTh!$B$35:$BK$49,12,FALSE)</f>
        <v>#N/A</v>
      </c>
      <c r="G97" s="151" t="str">
        <f>VLOOKUP(B97,TF!$B$38:$BK$55,24,FALSE)</f>
        <v/>
      </c>
      <c r="H97" s="151" t="e">
        <f>VLOOKUP(B97,MWTh!$B$35:$BK$49,36,FALSE)</f>
        <v>#N/A</v>
      </c>
      <c r="I97" s="151" t="e">
        <f>VLOOKUP(B97,MWTh!$B$35:$BK$49,48,FALSE)</f>
        <v>#N/A</v>
      </c>
      <c r="J97" s="151" t="str">
        <f>VLOOKUP(B97,TF!$B$38:$BK$55,60,FALSE)</f>
        <v/>
      </c>
      <c r="K97" s="151"/>
      <c r="L97" s="149"/>
      <c r="M97" s="135">
        <f>IF(LEFT($A97,1)="M",VLOOKUP(B97,MWTh!$B$35:$BK$49,61,FALSE),VLOOKUP(B97,TF!$B$38:$BK$55,61,FALSE))</f>
        <v>0</v>
      </c>
      <c r="N97" s="552" t="str">
        <f>IF(RIGHT($A97,1)="1",IF(VLOOKUP(B97,'1st Shift BFp'!$D$36:$N$52,7,FALSE)="","",VLOOKUP(B97,'1st Shift BFp'!$D$36:$N$52,7,FALSE)),IF(VLOOKUP(B97,'2nd Shift BFp'!$D$36:$N$52,7,FALSE)="","",VLOOKUP(B97,'2nd Shift BFp'!$D$36:$N$52,7,FALSE)))</f>
        <v/>
      </c>
      <c r="O97" s="552" t="str">
        <f>IF(RIGHT($A97,1)="1",IF(VLOOKUP(B97,'1st Shift BFp'!$D$36:$N$52,8,FALSE)="","",VLOOKUP(B97,'1st Shift BFp'!$D$36:$N$52,8,FALSE)),IF(VLOOKUP(B97,'2nd Shift BFp'!$D$36:$N$52,8,FALSE)="","",VLOOKUP(B97,'2nd Shift BFp'!$D$36:$N$52,8,FALSE)))</f>
        <v/>
      </c>
      <c r="P97" s="558" t="str">
        <f>IF(RIGHT($A97,1)="1",IF(VLOOKUP(B97,'1st Shift BFp'!$A$36:$BY$52,12,FALSE)="","",VLOOKUP(B97,'1st Shift BFp'!$A$36:$BY$52,12,FALSE)),IF(VLOOKUP(B97,'2nd Shift BFp'!$A$36:$BY$52,12,FALSE)="","",VLOOKUP(B97,'2nd Shift BFp'!$A$36:$BY$52,12,FALSE)))</f>
        <v/>
      </c>
      <c r="Q97" s="559" t="str">
        <f>IF(RIGHT($A97,1)="1",IF(VLOOKUP(B97,'1st Shift BFp'!$A$36:$BY$52,14,FALSE)="","",VLOOKUP(B97,'1st Shift BFp'!$A$36:$BY$52,14,FALSE)),IF(VLOOKUP(B97,'2nd Shift BFp'!$A$36:$BY$52,14,FALSE)="","",VLOOKUP(B97,'2nd Shift BFp'!$A$36:$BY$52,14,FALSE)))</f>
        <v/>
      </c>
      <c r="R97" s="420" t="str">
        <f>IF(LEFT($A97,1)="M",VLOOKUP(B97,MWTh!$B$35:$BK$49,62,FALSE),VLOOKUP(B97,TF!$B$38:$BK$55,62,FALSE))</f>
        <v/>
      </c>
      <c r="S97" s="443"/>
      <c r="T97" s="412" t="str">
        <f t="shared" si="17"/>
        <v>40F</v>
      </c>
      <c r="U97" s="59" t="str">
        <f t="shared" si="18"/>
        <v>TAMMM-00038</v>
      </c>
      <c r="V97" s="59" t="str">
        <f t="shared" si="19"/>
        <v>GTS-120</v>
      </c>
      <c r="W97" s="59" t="str">
        <f t="shared" si="20"/>
        <v>5% - 7%</v>
      </c>
      <c r="X97" s="151" t="e">
        <f>VLOOKUP(T97,MWTh!$BL$35:$DU$49,12,FALSE)</f>
        <v>#N/A</v>
      </c>
      <c r="Y97" s="151" t="str">
        <f>VLOOKUP(T97,TF!$BL$38:$DU$55,24,FALSE)</f>
        <v/>
      </c>
      <c r="Z97" s="151" t="e">
        <f>VLOOKUP(T97,MWTh!$BL$35:$DU$49,36,FALSE)</f>
        <v>#N/A</v>
      </c>
      <c r="AA97" s="151" t="e">
        <f>VLOOKUP(T97,MWTh!$BL$35:$DU$49,48,FALSE)</f>
        <v>#N/A</v>
      </c>
      <c r="AB97" s="151" t="str">
        <f>VLOOKUP(T97,TF!$BL$38:$DU$55,60,FALSE)</f>
        <v/>
      </c>
      <c r="AC97" s="151"/>
      <c r="AD97" s="149"/>
      <c r="AE97" s="135">
        <f>IF(LEFT($A97,1)="M",VLOOKUP(T97,MWTh!$BL$35:$DU$49,61,FALSE),VLOOKUP(T97,TF!$BL$38:$DU$55,61,FALSE))</f>
        <v>0</v>
      </c>
      <c r="AF97" s="552" t="str">
        <f>IF(RIGHT($A97,1)="1",IF(VLOOKUP(T97,'1st Shift BFp'!$S$36:$AC$52,7,FALSE)="","",VLOOKUP(T97,'1st Shift BFp'!$S$36:$AC$52,7,FALSE)),IF(VLOOKUP(T97,'2nd Shift BFp'!$S$36:$AC$52,7,FALSE)="","",VLOOKUP(T97,'2nd Shift BFp'!$S$36:$AC$52,7,FALSE)))</f>
        <v>SKIP</v>
      </c>
      <c r="AG97" s="552" t="str">
        <f>IF(RIGHT($A97,1)="1",IF(VLOOKUP(T97,'1st Shift BFp'!$S$36:$AC$52,8,FALSE)="","",VLOOKUP(T97,'1st Shift BFp'!$S$36:$AC$52,8,FALSE)),IF(VLOOKUP(T97,'2nd Shift BFp'!$S$36:$AC$52,8,FALSE)="","",VLOOKUP(T97,'2nd Shift BFp'!$S$36:$AC$52,8,FALSE)))</f>
        <v>SKIP</v>
      </c>
      <c r="AH97" s="558" t="str">
        <f>IF(RIGHT($A97,1)="1",IF(VLOOKUP(T97,'1st Shift BFp'!$A$36:$BY$52,27,FALSE)="","",VLOOKUP(T97,'1st Shift BFp'!$A$36:$BY$52,27,FALSE)),IF(VLOOKUP(T97,'2nd Shift BFp'!$A$36:$BY$52,27,FALSE)="","",VLOOKUP(T97,'2nd Shift BFp'!$A$36:$BY$52,27,FALSE)))</f>
        <v/>
      </c>
      <c r="AI97" s="559" t="str">
        <f>IF(RIGHT($A97,1)="1",IF(VLOOKUP(T97,'1st Shift BFp'!$A$36:$BY$52,29,FALSE)="","",VLOOKUP(T97,'1st Shift BFp'!$A$36:$BY$52,29,FALSE)),IF(VLOOKUP(T97,'2nd Shift BFp'!$A$36:$BY$52,29,FALSE)="","",VLOOKUP(T97,'2nd Shift BFp'!$A$36:$BY$52,29,FALSE)))</f>
        <v/>
      </c>
      <c r="AJ97" s="420" t="str">
        <f>IF(LEFT($A97,1)="M",VLOOKUP(T97,MWTh!$BL$35:$DU$49,62,FALSE),VLOOKUP(T97,TF!$BL$38:$DU$55,62,FALSE))</f>
        <v/>
      </c>
      <c r="AK97" s="418"/>
      <c r="AL97" s="375" t="str">
        <f t="shared" si="21"/>
        <v>40F</v>
      </c>
      <c r="AM97" s="378" t="str">
        <f t="shared" si="22"/>
        <v>TAMMM-00038</v>
      </c>
      <c r="AN97" s="59" t="str">
        <f t="shared" si="23"/>
        <v>GTS-120</v>
      </c>
      <c r="AO97" s="59" t="str">
        <f t="shared" si="24"/>
        <v>5% - 7%</v>
      </c>
      <c r="AP97" s="151" t="e">
        <f>VLOOKUP(AL97,MWTh!$DV$35:$GE$49,12,FALSE)</f>
        <v>#N/A</v>
      </c>
      <c r="AQ97" s="151" t="str">
        <f>VLOOKUP(AL97,TF!$DV$38:$GE$55,24,FALSE)</f>
        <v/>
      </c>
      <c r="AR97" s="151" t="e">
        <f>VLOOKUP(AL97,MWTh!$DV$35:$GE$49,36,FALSE)</f>
        <v>#N/A</v>
      </c>
      <c r="AS97" s="151" t="e">
        <f>VLOOKUP(AL97,MWTh!$DV$35:$GE$49,48,FALSE)</f>
        <v>#N/A</v>
      </c>
      <c r="AT97" s="151" t="str">
        <f>VLOOKUP(AL97,TF!$DV$38:$GE$55,60,FALSE)</f>
        <v/>
      </c>
      <c r="AU97" s="151"/>
      <c r="AV97" s="149"/>
      <c r="AW97" s="135">
        <f>IF(LEFT($A97,1)="M",VLOOKUP(AL97,MWTh!$DV$35:$GE$49,61,FALSE),VLOOKUP(AL97,TF!$DV$38:$GE$55,61,FALSE))</f>
        <v>0</v>
      </c>
      <c r="AX97" s="552" t="str">
        <f>IF(RIGHT($A97,1)="1",IF(VLOOKUP(AL97,'1st Shift BFp'!$AH$36:$AR$52,7,FALSE)="","",VLOOKUP(AL97,'1st Shift BFp'!$AH$36:$AR$52,7,FALSE)),IF(VLOOKUP(AL97,'2nd Shift BFp'!$AH$36:$AR$52,7,FALSE)="","",VLOOKUP(AL97,'2nd Shift BFp'!$AH$36:$AR$52,7,FALSE)))</f>
        <v/>
      </c>
      <c r="AY97" s="552" t="str">
        <f>IF(RIGHT($A97,1)="1",IF(VLOOKUP(AL97,'1st Shift BFp'!$AH$36:$AR$52,8,FALSE)="","",VLOOKUP(AL97,'1st Shift BFp'!$AH$36:$AR$52,8,FALSE)),IF(VLOOKUP(AL97,'2nd Shift BFp'!$AH$36:$AR$52,8,FALSE)="","",VLOOKUP(AL97,'2nd Shift BFp'!$AH$36:$AR$52,8,FALSE)))</f>
        <v/>
      </c>
      <c r="AZ97" s="558" t="str">
        <f>IF(RIGHT($A97,1)="1",IF(VLOOKUP(AL97,'1st Shift BFp'!$A$36:$BY$52,42,FALSE)="","",VLOOKUP(AL97,'1st Shift BFp'!$A$36:$BY$52,42,FALSE)),IF(VLOOKUP(AL97,'2nd Shift BFp'!$A$36:$BY$52,42,FALSE)="","",VLOOKUP(AL97,'2nd Shift BFp'!$A$36:$BY$52,42,FALSE)))</f>
        <v/>
      </c>
      <c r="BA97" s="559" t="str">
        <f>IF(RIGHT($A97,1)="1",IF(VLOOKUP(AL97,'1st Shift BFp'!$A$36:$BY$52,44,FALSE)="","",VLOOKUP(AL97,'1st Shift BFp'!$A$36:$BY$52,44,FALSE)),IF(VLOOKUP(AL97,'2nd Shift BFp'!$A$36:$BY$52,44,FALSE)="","",VLOOKUP(AL97,'2nd Shift BFp'!$A$36:$BY$52,44,FALSE)))</f>
        <v/>
      </c>
      <c r="BB97" s="420" t="str">
        <f>IF(LEFT($A97,1)="M",VLOOKUP(AL97,MWTh!$DV$35:$GE$49,62,FALSE),VLOOKUP(AL97,TF!$DV$38:$GE$55,62,FALSE))</f>
        <v/>
      </c>
      <c r="BC97" s="418"/>
      <c r="BD97" s="460" t="str">
        <f t="shared" si="25"/>
        <v>40F</v>
      </c>
      <c r="BE97" s="417" t="str">
        <f t="shared" si="26"/>
        <v>TAMMM-00038</v>
      </c>
      <c r="BF97" s="59" t="str">
        <f t="shared" si="27"/>
        <v>GTS-120</v>
      </c>
      <c r="BG97" s="59" t="str">
        <f t="shared" si="28"/>
        <v>5% - 7%</v>
      </c>
      <c r="BH97" s="151" t="e">
        <f>VLOOKUP(BD97,MWTh!$GF$35:$IO$49,12,FALSE)</f>
        <v>#N/A</v>
      </c>
      <c r="BI97" s="151" t="str">
        <f>VLOOKUP(BD97,TF!$GF$38:$IO$55,24,FALSE)</f>
        <v/>
      </c>
      <c r="BJ97" s="151" t="e">
        <f>VLOOKUP(BD97,MWTh!$GF$35:$IO$49,36,FALSE)</f>
        <v>#N/A</v>
      </c>
      <c r="BK97" s="151" t="e">
        <f>VLOOKUP(BD97,MWTh!$GF$35:$IO$49,48,FALSE)</f>
        <v>#N/A</v>
      </c>
      <c r="BL97" s="151" t="str">
        <f>VLOOKUP(BD97,TF!$GF$38:$IO$55,60,FALSE)</f>
        <v/>
      </c>
      <c r="BM97" s="151"/>
      <c r="BN97" s="149"/>
      <c r="BO97" s="135">
        <f>IF(LEFT($A97,1)="M",VLOOKUP(BD97,MWTh!$GF$35:$IO$49,61,FALSE),VLOOKUP(BD97,TF!$GF$38:$IO$55,61,FALSE))</f>
        <v>0</v>
      </c>
      <c r="BP97" s="552" t="str">
        <f>IF(RIGHT($A97,1)="1",IF(VLOOKUP(BD97,'1st Shift BFp'!$AW$36:$BG$52,7,FALSE)="","",VLOOKUP(BD97,'1st Shift BFp'!$AW$36:$BG$52,7,FALSE)),IF(VLOOKUP(BD97,'2nd Shift BFp'!$AW$36:$BG$52,7,FALSE)="","",VLOOKUP(BD97,'2nd Shift BFp'!$AW$36:$BG$52,7,FALSE)))</f>
        <v>SKIP</v>
      </c>
      <c r="BQ97" s="552" t="str">
        <f>IF(RIGHT($A97,1)="1",IF(VLOOKUP(BD97,'1st Shift BFp'!$AW$36:$BG$52,8,FALSE)="","",VLOOKUP(BD97,'1st Shift BFp'!$AW$36:$BG$52,8,FALSE)),IF(VLOOKUP(BD97,'2nd Shift BFp'!$AW$36:$BG$52,8,FALSE)="","",VLOOKUP(BD97,'2nd Shift BFp'!$AW$36:$BG$52,8,FALSE)))</f>
        <v>SKIP</v>
      </c>
      <c r="BR97" s="558" t="str">
        <f>IF(RIGHT($A97,1)="1",IF(VLOOKUP(BD97,'1st Shift BFp'!$A$36:$BY$52,57,FALSE)="","",VLOOKUP(BD97,'1st Shift BFp'!$A$36:$BY$52,57,FALSE)),IF(VLOOKUP(BD97,'2nd Shift BFp'!$A$36:$BY$52,57,FALSE)="","",VLOOKUP(BD97,'2nd Shift BFp'!$A$36:$BY$52,57,FALSE)))</f>
        <v/>
      </c>
      <c r="BS97" s="559" t="str">
        <f>IF(RIGHT($A97,1)="1",IF(VLOOKUP(BD97,'1st Shift BFp'!$A$36:$BY$52,59,FALSE)="","",VLOOKUP(BD97,'1st Shift BFp'!$A$36:$BY$52,59,FALSE)),IF(VLOOKUP(BD97,'2nd Shift BFp'!$A$36:$BY$52,59,FALSE)="","",VLOOKUP(BD97,'2nd Shift BFp'!$A$36:$BY$52,59,FALSE)))</f>
        <v/>
      </c>
      <c r="BT97" s="60" t="str">
        <f>IF(LEFT($A97,1)="M",VLOOKUP(BD97,MWTh!$GF$35:$IO$49,62,FALSE),VLOOKUP(BD97,TF!$GF$38:$IO$55,62,FALSE))</f>
        <v/>
      </c>
      <c r="BU97" s="61"/>
      <c r="BV97" s="460" t="str">
        <f t="shared" si="29"/>
        <v>40F</v>
      </c>
      <c r="BW97" s="417" t="str">
        <f t="shared" si="30"/>
        <v>TAMMM-00038</v>
      </c>
      <c r="BX97" s="59" t="str">
        <f t="shared" si="31"/>
        <v>GTS-120</v>
      </c>
      <c r="BY97" s="59" t="str">
        <f t="shared" si="32"/>
        <v>5% - 7%</v>
      </c>
      <c r="BZ97" s="151" t="e">
        <f>VLOOKUP(BV97,MWTh!$IP$35:$KY$49,12,FALSE)</f>
        <v>#N/A</v>
      </c>
      <c r="CA97" s="151" t="str">
        <f>VLOOKUP(BV97,TF!$IP$38:$KY$55,24,FALSE)</f>
        <v/>
      </c>
      <c r="CB97" s="151" t="e">
        <f>VLOOKUP(BV97,MWTh!$IP$35:$KY$49,36,FALSE)</f>
        <v>#N/A</v>
      </c>
      <c r="CC97" s="151" t="e">
        <f>VLOOKUP(BV97,MWTh!$IP$35:$KY$49,48,FALSE)</f>
        <v>#N/A</v>
      </c>
      <c r="CD97" s="151" t="str">
        <f>VLOOKUP(BV97,TF!$IP$38:$KY$55,60,FALSE)</f>
        <v/>
      </c>
      <c r="CE97" s="151"/>
      <c r="CF97" s="149"/>
      <c r="CG97" s="135">
        <f>IF(LEFT($A97,1)="M",VLOOKUP(BV97,MWTh!$IP$35:$KY$49,61,FALSE),VLOOKUP(BV97,TF!$IP$38:$KY$55,61,FALSE))</f>
        <v>0</v>
      </c>
      <c r="CH97" s="552" t="str">
        <f>IF(RIGHT($A97,1)="1",IF(VLOOKUP(BV97,'1st Shift BFp'!$BL$36:$BV$52,7,FALSE)="","",VLOOKUP(BV97,'1st Shift BFp'!$BL$36:$BV$52,7,FALSE)),IF(VLOOKUP(BV97,'2nd Shift BFp'!$BL$36:$BV$52,7,FALSE)="","",VLOOKUP(BV97,'2nd Shift BFp'!$BL$36:$BV$52,7,FALSE)))</f>
        <v/>
      </c>
      <c r="CI97" s="552" t="str">
        <f>IF(RIGHT($A97,1)="1",IF(VLOOKUP(BV97,'1st Shift BFp'!$BL$36:$BV$52,8,FALSE)="","",VLOOKUP(BV97,'1st Shift BFp'!$BL$36:$BV$52,8,FALSE)),IF(VLOOKUP(BV97,'2nd Shift BFp'!$BL$36:$BV$52,8,FALSE)="","",VLOOKUP(BV97,'2nd Shift BFp'!$BL$36:$BV$52,8,FALSE)))</f>
        <v/>
      </c>
      <c r="CJ97" s="558" t="str">
        <f>IF(RIGHT($A97,1)="1",IF(VLOOKUP(BV97,'1st Shift BFp'!$A$36:$BY$52,72,FALSE)="","",VLOOKUP(BV97,'1st Shift BFp'!$A$36:$BY$52,72,FALSE)),IF(VLOOKUP(BV97,'2nd Shift BFp'!$A$36:$BY$52,72,FALSE)="","",VLOOKUP(BV97,'2nd Shift BFp'!$A$36:$BY$52,72,FALSE)))</f>
        <v/>
      </c>
      <c r="CK97" s="559" t="str">
        <f>IF(RIGHT($A97,1)="1",IF(VLOOKUP(BV97,'1st Shift BFp'!$A$36:$BY$52,74,FALSE)="","",VLOOKUP(BV97,'1st Shift BFp'!$A$36:$BY$52,74,FALSE)),IF(VLOOKUP(BV97,'2nd Shift BFp'!$A$36:$BY$52,74,FALSE)="","",VLOOKUP(BV97,'2nd Shift BFp'!$A$36:$BY$52,74,FALSE)))</f>
        <v/>
      </c>
      <c r="CL97" s="420" t="str">
        <f>IF(LEFT($A97,1)="M",VLOOKUP(BV97,MWTh!$IP$35:$KY$49,62,FALSE),VLOOKUP(BV97,TF!$IP$38:$KY$55,62,FALSE))</f>
        <v/>
      </c>
      <c r="CM97" s="418"/>
      <c r="CO97" s="135">
        <f t="shared" si="35"/>
        <v>0</v>
      </c>
      <c r="CR97" s="376" t="s">
        <v>564</v>
      </c>
      <c r="CS97" s="60" t="str">
        <f>TF!$BK42</f>
        <v/>
      </c>
      <c r="CU97" t="str">
        <f t="shared" si="33"/>
        <v/>
      </c>
      <c r="CW97" t="str">
        <f t="shared" si="34"/>
        <v>NOGO</v>
      </c>
    </row>
    <row r="98" spans="1:101">
      <c r="A98" s="1174" t="str">
        <f>VLOOKUP($B98,'OP Info'!$C$67:$Q$101,15,FALSE)</f>
        <v>TF-2</v>
      </c>
      <c r="B98" s="427" t="s">
        <v>226</v>
      </c>
      <c r="C98" s="1174" t="str">
        <f>VLOOKUP($B98,'OP Info'!$C$67:$Q$101,2,FALSE)</f>
        <v>TAMMM-00039</v>
      </c>
      <c r="D98" s="1174" t="str">
        <f>VLOOKUP($B98,'OP Info'!$C$67:$Q$101,4,FALSE)</f>
        <v>GTS-120</v>
      </c>
      <c r="E98" s="1174" t="str">
        <f>CONCATENATE(VLOOKUP($B98,'OP Info'!$C$67:$Q$101,5,FALSE),"% - ",VLOOKUP($B98,'OP Info'!$C$67:$Q$101,6,FALSE),"%")</f>
        <v>5% - 7%</v>
      </c>
      <c r="F98" s="151" t="e">
        <f>VLOOKUP(B98,MWTh!$B$35:$BK$49,12,FALSE)</f>
        <v>#N/A</v>
      </c>
      <c r="G98" s="151" t="str">
        <f>VLOOKUP(B98,TF!$B$38:$BK$55,24,FALSE)</f>
        <v/>
      </c>
      <c r="H98" s="151" t="e">
        <f>VLOOKUP(B98,MWTh!$B$35:$BK$49,36,FALSE)</f>
        <v>#N/A</v>
      </c>
      <c r="I98" s="151" t="e">
        <f>VLOOKUP(B98,MWTh!$B$35:$BK$49,48,FALSE)</f>
        <v>#N/A</v>
      </c>
      <c r="J98" s="151" t="str">
        <f>VLOOKUP(B98,TF!$B$38:$BK$55,60,FALSE)</f>
        <v/>
      </c>
      <c r="K98" s="151"/>
      <c r="L98" s="149"/>
      <c r="M98" s="135">
        <f>IF(LEFT($A98,1)="M",VLOOKUP(B98,MWTh!$B$35:$BK$49,61,FALSE),VLOOKUP(B98,TF!$B$38:$BK$55,61,FALSE))</f>
        <v>0</v>
      </c>
      <c r="N98" s="552" t="str">
        <f>IF(RIGHT($A98,1)="1",IF(VLOOKUP(B98,'1st Shift BFp'!$D$36:$N$52,7,FALSE)="","",VLOOKUP(B98,'1st Shift BFp'!$D$36:$N$52,7,FALSE)),IF(VLOOKUP(B98,'2nd Shift BFp'!$D$36:$N$52,7,FALSE)="","",VLOOKUP(B98,'2nd Shift BFp'!$D$36:$N$52,7,FALSE)))</f>
        <v/>
      </c>
      <c r="O98" s="552" t="str">
        <f>IF(RIGHT($A98,1)="1",IF(VLOOKUP(B98,'1st Shift BFp'!$D$36:$N$52,8,FALSE)="","",VLOOKUP(B98,'1st Shift BFp'!$D$36:$N$52,8,FALSE)),IF(VLOOKUP(B98,'2nd Shift BFp'!$D$36:$N$52,8,FALSE)="","",VLOOKUP(B98,'2nd Shift BFp'!$D$36:$N$52,8,FALSE)))</f>
        <v/>
      </c>
      <c r="P98" s="558" t="str">
        <f>IF(RIGHT($A98,1)="1",IF(VLOOKUP(B98,'1st Shift BFp'!$A$36:$BY$52,12,FALSE)="","",VLOOKUP(B98,'1st Shift BFp'!$A$36:$BY$52,12,FALSE)),IF(VLOOKUP(B98,'2nd Shift BFp'!$A$36:$BY$52,12,FALSE)="","",VLOOKUP(B98,'2nd Shift BFp'!$A$36:$BY$52,12,FALSE)))</f>
        <v/>
      </c>
      <c r="Q98" s="559" t="str">
        <f>IF(RIGHT($A98,1)="1",IF(VLOOKUP(B98,'1st Shift BFp'!$A$36:$BY$52,14,FALSE)="","",VLOOKUP(B98,'1st Shift BFp'!$A$36:$BY$52,14,FALSE)),IF(VLOOKUP(B98,'2nd Shift BFp'!$A$36:$BY$52,14,FALSE)="","",VLOOKUP(B98,'2nd Shift BFp'!$A$36:$BY$52,14,FALSE)))</f>
        <v/>
      </c>
      <c r="R98" s="420" t="str">
        <f>IF(LEFT($A98,1)="M",VLOOKUP(B98,MWTh!$B$35:$BK$49,62,FALSE),VLOOKUP(B98,TF!$B$38:$BK$55,62,FALSE))</f>
        <v/>
      </c>
      <c r="S98" s="443"/>
      <c r="T98" s="412" t="str">
        <f t="shared" si="17"/>
        <v>50F</v>
      </c>
      <c r="U98" s="59" t="str">
        <f t="shared" si="18"/>
        <v>TAMMM-00039</v>
      </c>
      <c r="V98" s="59" t="str">
        <f t="shared" si="19"/>
        <v>GTS-120</v>
      </c>
      <c r="W98" s="59" t="str">
        <f t="shared" si="20"/>
        <v>5% - 7%</v>
      </c>
      <c r="X98" s="151" t="e">
        <f>VLOOKUP(T98,MWTh!$BL$35:$DU$49,12,FALSE)</f>
        <v>#N/A</v>
      </c>
      <c r="Y98" s="151" t="str">
        <f>VLOOKUP(T98,TF!$BL$38:$DU$55,24,FALSE)</f>
        <v/>
      </c>
      <c r="Z98" s="151" t="e">
        <f>VLOOKUP(T98,MWTh!$BL$35:$DU$49,36,FALSE)</f>
        <v>#N/A</v>
      </c>
      <c r="AA98" s="151" t="e">
        <f>VLOOKUP(T98,MWTh!$BL$35:$DU$49,48,FALSE)</f>
        <v>#N/A</v>
      </c>
      <c r="AB98" s="151" t="str">
        <f>VLOOKUP(T98,TF!$BL$38:$DU$55,60,FALSE)</f>
        <v/>
      </c>
      <c r="AC98" s="151"/>
      <c r="AD98" s="149"/>
      <c r="AE98" s="135">
        <f>IF(LEFT($A98,1)="M",VLOOKUP(T98,MWTh!$BL$35:$DU$49,61,FALSE),VLOOKUP(T98,TF!$BL$38:$DU$55,61,FALSE))</f>
        <v>0</v>
      </c>
      <c r="AF98" s="552" t="str">
        <f>IF(RIGHT($A98,1)="1",IF(VLOOKUP(T98,'1st Shift BFp'!$S$36:$AC$52,7,FALSE)="","",VLOOKUP(T98,'1st Shift BFp'!$S$36:$AC$52,7,FALSE)),IF(VLOOKUP(T98,'2nd Shift BFp'!$S$36:$AC$52,7,FALSE)="","",VLOOKUP(T98,'2nd Shift BFp'!$S$36:$AC$52,7,FALSE)))</f>
        <v>SKIP</v>
      </c>
      <c r="AG98" s="552" t="str">
        <f>IF(RIGHT($A98,1)="1",IF(VLOOKUP(T98,'1st Shift BFp'!$S$36:$AC$52,8,FALSE)="","",VLOOKUP(T98,'1st Shift BFp'!$S$36:$AC$52,8,FALSE)),IF(VLOOKUP(T98,'2nd Shift BFp'!$S$36:$AC$52,8,FALSE)="","",VLOOKUP(T98,'2nd Shift BFp'!$S$36:$AC$52,8,FALSE)))</f>
        <v>SKIP</v>
      </c>
      <c r="AH98" s="558" t="str">
        <f>IF(RIGHT($A98,1)="1",IF(VLOOKUP(T98,'1st Shift BFp'!$A$36:$BY$52,27,FALSE)="","",VLOOKUP(T98,'1st Shift BFp'!$A$36:$BY$52,27,FALSE)),IF(VLOOKUP(T98,'2nd Shift BFp'!$A$36:$BY$52,27,FALSE)="","",VLOOKUP(T98,'2nd Shift BFp'!$A$36:$BY$52,27,FALSE)))</f>
        <v/>
      </c>
      <c r="AI98" s="559" t="str">
        <f>IF(RIGHT($A98,1)="1",IF(VLOOKUP(T98,'1st Shift BFp'!$A$36:$BY$52,29,FALSE)="","",VLOOKUP(T98,'1st Shift BFp'!$A$36:$BY$52,29,FALSE)),IF(VLOOKUP(T98,'2nd Shift BFp'!$A$36:$BY$52,29,FALSE)="","",VLOOKUP(T98,'2nd Shift BFp'!$A$36:$BY$52,29,FALSE)))</f>
        <v/>
      </c>
      <c r="AJ98" s="420" t="str">
        <f>IF(LEFT($A98,1)="M",VLOOKUP(T98,MWTh!$BL$35:$DU$49,62,FALSE),VLOOKUP(T98,TF!$BL$38:$DU$55,62,FALSE))</f>
        <v/>
      </c>
      <c r="AK98" s="418"/>
      <c r="AL98" s="375" t="str">
        <f t="shared" si="21"/>
        <v>50F</v>
      </c>
      <c r="AM98" s="378" t="str">
        <f t="shared" si="22"/>
        <v>TAMMM-00039</v>
      </c>
      <c r="AN98" s="59" t="str">
        <f t="shared" si="23"/>
        <v>GTS-120</v>
      </c>
      <c r="AO98" s="59" t="str">
        <f t="shared" si="24"/>
        <v>5% - 7%</v>
      </c>
      <c r="AP98" s="151" t="e">
        <f>VLOOKUP(AL98,MWTh!$DV$35:$GE$49,12,FALSE)</f>
        <v>#N/A</v>
      </c>
      <c r="AQ98" s="151" t="str">
        <f>VLOOKUP(AL98,TF!$DV$38:$GE$55,24,FALSE)</f>
        <v/>
      </c>
      <c r="AR98" s="151" t="e">
        <f>VLOOKUP(AL98,MWTh!$DV$35:$GE$49,36,FALSE)</f>
        <v>#N/A</v>
      </c>
      <c r="AS98" s="151" t="e">
        <f>VLOOKUP(AL98,MWTh!$DV$35:$GE$49,48,FALSE)</f>
        <v>#N/A</v>
      </c>
      <c r="AT98" s="151" t="str">
        <f>VLOOKUP(AL98,TF!$DV$38:$GE$55,60,FALSE)</f>
        <v/>
      </c>
      <c r="AU98" s="151"/>
      <c r="AV98" s="149"/>
      <c r="AW98" s="135">
        <f>IF(LEFT($A98,1)="M",VLOOKUP(AL98,MWTh!$DV$35:$GE$49,61,FALSE),VLOOKUP(AL98,TF!$DV$38:$GE$55,61,FALSE))</f>
        <v>0</v>
      </c>
      <c r="AX98" s="552" t="str">
        <f>IF(RIGHT($A98,1)="1",IF(VLOOKUP(AL98,'1st Shift BFp'!$AH$36:$AR$52,7,FALSE)="","",VLOOKUP(AL98,'1st Shift BFp'!$AH$36:$AR$52,7,FALSE)),IF(VLOOKUP(AL98,'2nd Shift BFp'!$AH$36:$AR$52,7,FALSE)="","",VLOOKUP(AL98,'2nd Shift BFp'!$AH$36:$AR$52,7,FALSE)))</f>
        <v/>
      </c>
      <c r="AY98" s="552" t="str">
        <f>IF(RIGHT($A98,1)="1",IF(VLOOKUP(AL98,'1st Shift BFp'!$AH$36:$AR$52,8,FALSE)="","",VLOOKUP(AL98,'1st Shift BFp'!$AH$36:$AR$52,8,FALSE)),IF(VLOOKUP(AL98,'2nd Shift BFp'!$AH$36:$AR$52,8,FALSE)="","",VLOOKUP(AL98,'2nd Shift BFp'!$AH$36:$AR$52,8,FALSE)))</f>
        <v/>
      </c>
      <c r="AZ98" s="558" t="str">
        <f>IF(RIGHT($A98,1)="1",IF(VLOOKUP(AL98,'1st Shift BFp'!$A$36:$BY$52,42,FALSE)="","",VLOOKUP(AL98,'1st Shift BFp'!$A$36:$BY$52,42,FALSE)),IF(VLOOKUP(AL98,'2nd Shift BFp'!$A$36:$BY$52,42,FALSE)="","",VLOOKUP(AL98,'2nd Shift BFp'!$A$36:$BY$52,42,FALSE)))</f>
        <v/>
      </c>
      <c r="BA98" s="559" t="str">
        <f>IF(RIGHT($A98,1)="1",IF(VLOOKUP(AL98,'1st Shift BFp'!$A$36:$BY$52,44,FALSE)="","",VLOOKUP(AL98,'1st Shift BFp'!$A$36:$BY$52,44,FALSE)),IF(VLOOKUP(AL98,'2nd Shift BFp'!$A$36:$BY$52,44,FALSE)="","",VLOOKUP(AL98,'2nd Shift BFp'!$A$36:$BY$52,44,FALSE)))</f>
        <v/>
      </c>
      <c r="BB98" s="420" t="str">
        <f>IF(LEFT($A98,1)="M",VLOOKUP(AL98,MWTh!$DV$35:$GE$49,62,FALSE),VLOOKUP(AL98,TF!$DV$38:$GE$55,62,FALSE))</f>
        <v/>
      </c>
      <c r="BC98" s="418"/>
      <c r="BD98" s="460" t="str">
        <f t="shared" si="25"/>
        <v>50F</v>
      </c>
      <c r="BE98" s="417" t="str">
        <f t="shared" si="26"/>
        <v>TAMMM-00039</v>
      </c>
      <c r="BF98" s="59" t="str">
        <f t="shared" si="27"/>
        <v>GTS-120</v>
      </c>
      <c r="BG98" s="59" t="str">
        <f t="shared" si="28"/>
        <v>5% - 7%</v>
      </c>
      <c r="BH98" s="151" t="e">
        <f>VLOOKUP(BD98,MWTh!$GF$35:$IO$49,12,FALSE)</f>
        <v>#N/A</v>
      </c>
      <c r="BI98" s="151" t="str">
        <f>VLOOKUP(BD98,TF!$GF$38:$IO$55,24,FALSE)</f>
        <v/>
      </c>
      <c r="BJ98" s="151" t="e">
        <f>VLOOKUP(BD98,MWTh!$GF$35:$IO$49,36,FALSE)</f>
        <v>#N/A</v>
      </c>
      <c r="BK98" s="151" t="e">
        <f>VLOOKUP(BD98,MWTh!$GF$35:$IO$49,48,FALSE)</f>
        <v>#N/A</v>
      </c>
      <c r="BL98" s="151" t="str">
        <f>VLOOKUP(BD98,TF!$GF$38:$IO$55,60,FALSE)</f>
        <v/>
      </c>
      <c r="BM98" s="151"/>
      <c r="BN98" s="149"/>
      <c r="BO98" s="135">
        <f>IF(LEFT($A98,1)="M",VLOOKUP(BD98,MWTh!$GF$35:$IO$49,61,FALSE),VLOOKUP(BD98,TF!$GF$38:$IO$55,61,FALSE))</f>
        <v>0</v>
      </c>
      <c r="BP98" s="552" t="str">
        <f>IF(RIGHT($A98,1)="1",IF(VLOOKUP(BD98,'1st Shift BFp'!$AW$36:$BG$52,7,FALSE)="","",VLOOKUP(BD98,'1st Shift BFp'!$AW$36:$BG$52,7,FALSE)),IF(VLOOKUP(BD98,'2nd Shift BFp'!$AW$36:$BG$52,7,FALSE)="","",VLOOKUP(BD98,'2nd Shift BFp'!$AW$36:$BG$52,7,FALSE)))</f>
        <v>SKIP</v>
      </c>
      <c r="BQ98" s="552" t="str">
        <f>IF(RIGHT($A98,1)="1",IF(VLOOKUP(BD98,'1st Shift BFp'!$AW$36:$BG$52,8,FALSE)="","",VLOOKUP(BD98,'1st Shift BFp'!$AW$36:$BG$52,8,FALSE)),IF(VLOOKUP(BD98,'2nd Shift BFp'!$AW$36:$BG$52,8,FALSE)="","",VLOOKUP(BD98,'2nd Shift BFp'!$AW$36:$BG$52,8,FALSE)))</f>
        <v>SKIP</v>
      </c>
      <c r="BR98" s="558" t="str">
        <f>IF(RIGHT($A98,1)="1",IF(VLOOKUP(BD98,'1st Shift BFp'!$A$36:$BY$52,57,FALSE)="","",VLOOKUP(BD98,'1st Shift BFp'!$A$36:$BY$52,57,FALSE)),IF(VLOOKUP(BD98,'2nd Shift BFp'!$A$36:$BY$52,57,FALSE)="","",VLOOKUP(BD98,'2nd Shift BFp'!$A$36:$BY$52,57,FALSE)))</f>
        <v/>
      </c>
      <c r="BS98" s="559" t="str">
        <f>IF(RIGHT($A98,1)="1",IF(VLOOKUP(BD98,'1st Shift BFp'!$A$36:$BY$52,59,FALSE)="","",VLOOKUP(BD98,'1st Shift BFp'!$A$36:$BY$52,59,FALSE)),IF(VLOOKUP(BD98,'2nd Shift BFp'!$A$36:$BY$52,59,FALSE)="","",VLOOKUP(BD98,'2nd Shift BFp'!$A$36:$BY$52,59,FALSE)))</f>
        <v/>
      </c>
      <c r="BT98" s="60" t="str">
        <f>IF(LEFT($A98,1)="M",VLOOKUP(BD98,MWTh!$GF$35:$IO$49,62,FALSE),VLOOKUP(BD98,TF!$GF$38:$IO$55,62,FALSE))</f>
        <v/>
      </c>
      <c r="BU98" s="61"/>
      <c r="BV98" s="460" t="str">
        <f t="shared" si="29"/>
        <v>50F</v>
      </c>
      <c r="BW98" s="417" t="str">
        <f t="shared" si="30"/>
        <v>TAMMM-00039</v>
      </c>
      <c r="BX98" s="59" t="str">
        <f t="shared" si="31"/>
        <v>GTS-120</v>
      </c>
      <c r="BY98" s="59" t="str">
        <f t="shared" si="32"/>
        <v>5% - 7%</v>
      </c>
      <c r="BZ98" s="151" t="e">
        <f>VLOOKUP(BV98,MWTh!$IP$35:$KY$49,12,FALSE)</f>
        <v>#N/A</v>
      </c>
      <c r="CA98" s="151" t="str">
        <f>VLOOKUP(BV98,TF!$IP$38:$KY$55,24,FALSE)</f>
        <v/>
      </c>
      <c r="CB98" s="151" t="e">
        <f>VLOOKUP(BV98,MWTh!$IP$35:$KY$49,36,FALSE)</f>
        <v>#N/A</v>
      </c>
      <c r="CC98" s="151" t="e">
        <f>VLOOKUP(BV98,MWTh!$IP$35:$KY$49,48,FALSE)</f>
        <v>#N/A</v>
      </c>
      <c r="CD98" s="151" t="str">
        <f>VLOOKUP(BV98,TF!$IP$38:$KY$55,60,FALSE)</f>
        <v/>
      </c>
      <c r="CE98" s="151"/>
      <c r="CF98" s="149"/>
      <c r="CG98" s="135">
        <f>IF(LEFT($A98,1)="M",VLOOKUP(BV98,MWTh!$IP$35:$KY$49,61,FALSE),VLOOKUP(BV98,TF!$IP$38:$KY$55,61,FALSE))</f>
        <v>0</v>
      </c>
      <c r="CH98" s="552" t="str">
        <f>IF(RIGHT($A98,1)="1",IF(VLOOKUP(BV98,'1st Shift BFp'!$BL$36:$BV$52,7,FALSE)="","",VLOOKUP(BV98,'1st Shift BFp'!$BL$36:$BV$52,7,FALSE)),IF(VLOOKUP(BV98,'2nd Shift BFp'!$BL$36:$BV$52,7,FALSE)="","",VLOOKUP(BV98,'2nd Shift BFp'!$BL$36:$BV$52,7,FALSE)))</f>
        <v/>
      </c>
      <c r="CI98" s="552" t="str">
        <f>IF(RIGHT($A98,1)="1",IF(VLOOKUP(BV98,'1st Shift BFp'!$BL$36:$BV$52,8,FALSE)="","",VLOOKUP(BV98,'1st Shift BFp'!$BL$36:$BV$52,8,FALSE)),IF(VLOOKUP(BV98,'2nd Shift BFp'!$BL$36:$BV$52,8,FALSE)="","",VLOOKUP(BV98,'2nd Shift BFp'!$BL$36:$BV$52,8,FALSE)))</f>
        <v/>
      </c>
      <c r="CJ98" s="558" t="str">
        <f>IF(RIGHT($A98,1)="1",IF(VLOOKUP(BV98,'1st Shift BFp'!$A$36:$BY$52,72,FALSE)="","",VLOOKUP(BV98,'1st Shift BFp'!$A$36:$BY$52,72,FALSE)),IF(VLOOKUP(BV98,'2nd Shift BFp'!$A$36:$BY$52,72,FALSE)="","",VLOOKUP(BV98,'2nd Shift BFp'!$A$36:$BY$52,72,FALSE)))</f>
        <v/>
      </c>
      <c r="CK98" s="559" t="str">
        <f>IF(RIGHT($A98,1)="1",IF(VLOOKUP(BV98,'1st Shift BFp'!$A$36:$BY$52,74,FALSE)="","",VLOOKUP(BV98,'1st Shift BFp'!$A$36:$BY$52,74,FALSE)),IF(VLOOKUP(BV98,'2nd Shift BFp'!$A$36:$BY$52,74,FALSE)="","",VLOOKUP(BV98,'2nd Shift BFp'!$A$36:$BY$52,74,FALSE)))</f>
        <v/>
      </c>
      <c r="CL98" s="420" t="str">
        <f>IF(LEFT($A98,1)="M",VLOOKUP(BV98,MWTh!$IP$35:$KY$49,62,FALSE),VLOOKUP(BV98,TF!$IP$38:$KY$55,62,FALSE))</f>
        <v/>
      </c>
      <c r="CM98" s="418"/>
      <c r="CO98" s="135">
        <f t="shared" si="35"/>
        <v>0</v>
      </c>
      <c r="CR98" s="375" t="s">
        <v>565</v>
      </c>
      <c r="CS98" s="60" t="e">
        <f>MWTh!#REF!</f>
        <v>#REF!</v>
      </c>
      <c r="CU98" t="e">
        <f t="shared" si="33"/>
        <v>#REF!</v>
      </c>
      <c r="CW98" t="e">
        <f t="shared" si="34"/>
        <v>#REF!</v>
      </c>
    </row>
    <row r="99" spans="1:101">
      <c r="A99" s="1174" t="str">
        <f>VLOOKUP($B99,'OP Info'!$C$67:$Q$101,15,FALSE)</f>
        <v>TF-2</v>
      </c>
      <c r="B99" s="427" t="s">
        <v>228</v>
      </c>
      <c r="C99" s="1174" t="str">
        <f>VLOOKUP($B99,'OP Info'!$C$67:$Q$101,2,FALSE)</f>
        <v>TAMMM-00040</v>
      </c>
      <c r="D99" s="1174" t="str">
        <f>VLOOKUP($B99,'OP Info'!$C$67:$Q$101,4,FALSE)</f>
        <v>GTS-120</v>
      </c>
      <c r="E99" s="1174" t="str">
        <f>CONCATENATE(VLOOKUP($B99,'OP Info'!$C$67:$Q$101,5,FALSE),"% - ",VLOOKUP($B99,'OP Info'!$C$67:$Q$101,6,FALSE),"%")</f>
        <v>5% - 7%</v>
      </c>
      <c r="F99" s="151" t="e">
        <f>VLOOKUP(B99,MWTh!$B$35:$BK$49,12,FALSE)</f>
        <v>#N/A</v>
      </c>
      <c r="G99" s="151" t="str">
        <f>VLOOKUP(B99,TF!$B$38:$BK$55,24,FALSE)</f>
        <v/>
      </c>
      <c r="H99" s="151" t="e">
        <f>VLOOKUP(B99,MWTh!$B$35:$BK$49,36,FALSE)</f>
        <v>#N/A</v>
      </c>
      <c r="I99" s="151" t="e">
        <f>VLOOKUP(B99,MWTh!$B$35:$BK$49,48,FALSE)</f>
        <v>#N/A</v>
      </c>
      <c r="J99" s="151" t="str">
        <f>VLOOKUP(B99,TF!$B$38:$BK$55,60,FALSE)</f>
        <v/>
      </c>
      <c r="K99" s="151"/>
      <c r="L99" s="149"/>
      <c r="M99" s="135">
        <f>IF(LEFT($A99,1)="M",VLOOKUP(B99,MWTh!$B$35:$BK$49,61,FALSE),VLOOKUP(B99,TF!$B$38:$BK$55,61,FALSE))</f>
        <v>0</v>
      </c>
      <c r="N99" s="552" t="str">
        <f>IF(RIGHT($A99,1)="1",IF(VLOOKUP(B99,'1st Shift BFp'!$D$36:$N$52,7,FALSE)="","",VLOOKUP(B99,'1st Shift BFp'!$D$36:$N$52,7,FALSE)),IF(VLOOKUP(B99,'2nd Shift BFp'!$D$36:$N$52,7,FALSE)="","",VLOOKUP(B99,'2nd Shift BFp'!$D$36:$N$52,7,FALSE)))</f>
        <v/>
      </c>
      <c r="O99" s="552" t="str">
        <f>IF(RIGHT($A99,1)="1",IF(VLOOKUP(B99,'1st Shift BFp'!$D$36:$N$52,8,FALSE)="","",VLOOKUP(B99,'1st Shift BFp'!$D$36:$N$52,8,FALSE)),IF(VLOOKUP(B99,'2nd Shift BFp'!$D$36:$N$52,8,FALSE)="","",VLOOKUP(B99,'2nd Shift BFp'!$D$36:$N$52,8,FALSE)))</f>
        <v/>
      </c>
      <c r="P99" s="558" t="str">
        <f>IF(RIGHT($A99,1)="1",IF(VLOOKUP(B99,'1st Shift BFp'!$A$36:$BY$52,12,FALSE)="","",VLOOKUP(B99,'1st Shift BFp'!$A$36:$BY$52,12,FALSE)),IF(VLOOKUP(B99,'2nd Shift BFp'!$A$36:$BY$52,12,FALSE)="","",VLOOKUP(B99,'2nd Shift BFp'!$A$36:$BY$52,12,FALSE)))</f>
        <v/>
      </c>
      <c r="Q99" s="559" t="str">
        <f>IF(RIGHT($A99,1)="1",IF(VLOOKUP(B99,'1st Shift BFp'!$A$36:$BY$52,14,FALSE)="","",VLOOKUP(B99,'1st Shift BFp'!$A$36:$BY$52,14,FALSE)),IF(VLOOKUP(B99,'2nd Shift BFp'!$A$36:$BY$52,14,FALSE)="","",VLOOKUP(B99,'2nd Shift BFp'!$A$36:$BY$52,14,FALSE)))</f>
        <v/>
      </c>
      <c r="R99" s="420" t="str">
        <f>IF(LEFT($A99,1)="M",VLOOKUP(B99,MWTh!$B$35:$BK$49,62,FALSE),VLOOKUP(B99,TF!$B$38:$BK$55,62,FALSE))</f>
        <v/>
      </c>
      <c r="S99" s="443"/>
      <c r="T99" s="412" t="str">
        <f t="shared" si="17"/>
        <v>60F</v>
      </c>
      <c r="U99" s="59" t="str">
        <f t="shared" si="18"/>
        <v>TAMMM-00040</v>
      </c>
      <c r="V99" s="59" t="str">
        <f t="shared" si="19"/>
        <v>GTS-120</v>
      </c>
      <c r="W99" s="59" t="str">
        <f t="shared" si="20"/>
        <v>5% - 7%</v>
      </c>
      <c r="X99" s="151" t="e">
        <f>VLOOKUP(T99,MWTh!$BL$35:$DU$49,12,FALSE)</f>
        <v>#N/A</v>
      </c>
      <c r="Y99" s="151" t="str">
        <f>VLOOKUP(T99,TF!$BL$38:$DU$55,24,FALSE)</f>
        <v/>
      </c>
      <c r="Z99" s="151" t="e">
        <f>VLOOKUP(T99,MWTh!$BL$35:$DU$49,36,FALSE)</f>
        <v>#N/A</v>
      </c>
      <c r="AA99" s="151" t="e">
        <f>VLOOKUP(T99,MWTh!$BL$35:$DU$49,48,FALSE)</f>
        <v>#N/A</v>
      </c>
      <c r="AB99" s="151" t="str">
        <f>VLOOKUP(T99,TF!$BL$38:$DU$55,60,FALSE)</f>
        <v/>
      </c>
      <c r="AC99" s="151"/>
      <c r="AD99" s="149"/>
      <c r="AE99" s="135">
        <f>IF(LEFT($A99,1)="M",VLOOKUP(T99,MWTh!$BL$35:$DU$49,61,FALSE),VLOOKUP(T99,TF!$BL$38:$DU$55,61,FALSE))</f>
        <v>0</v>
      </c>
      <c r="AF99" s="552" t="str">
        <f>IF(RIGHT($A99,1)="1",IF(VLOOKUP(T99,'1st Shift BFp'!$S$36:$AC$52,7,FALSE)="","",VLOOKUP(T99,'1st Shift BFp'!$S$36:$AC$52,7,FALSE)),IF(VLOOKUP(T99,'2nd Shift BFp'!$S$36:$AC$52,7,FALSE)="","",VLOOKUP(T99,'2nd Shift BFp'!$S$36:$AC$52,7,FALSE)))</f>
        <v>SKIP</v>
      </c>
      <c r="AG99" s="552" t="str">
        <f>IF(RIGHT($A99,1)="1",IF(VLOOKUP(T99,'1st Shift BFp'!$S$36:$AC$52,8,FALSE)="","",VLOOKUP(T99,'1st Shift BFp'!$S$36:$AC$52,8,FALSE)),IF(VLOOKUP(T99,'2nd Shift BFp'!$S$36:$AC$52,8,FALSE)="","",VLOOKUP(T99,'2nd Shift BFp'!$S$36:$AC$52,8,FALSE)))</f>
        <v>SKIP</v>
      </c>
      <c r="AH99" s="558" t="str">
        <f>IF(RIGHT($A99,1)="1",IF(VLOOKUP(T99,'1st Shift BFp'!$A$36:$BY$52,27,FALSE)="","",VLOOKUP(T99,'1st Shift BFp'!$A$36:$BY$52,27,FALSE)),IF(VLOOKUP(T99,'2nd Shift BFp'!$A$36:$BY$52,27,FALSE)="","",VLOOKUP(T99,'2nd Shift BFp'!$A$36:$BY$52,27,FALSE)))</f>
        <v/>
      </c>
      <c r="AI99" s="559" t="str">
        <f>IF(RIGHT($A99,1)="1",IF(VLOOKUP(T99,'1st Shift BFp'!$A$36:$BY$52,29,FALSE)="","",VLOOKUP(T99,'1st Shift BFp'!$A$36:$BY$52,29,FALSE)),IF(VLOOKUP(T99,'2nd Shift BFp'!$A$36:$BY$52,29,FALSE)="","",VLOOKUP(T99,'2nd Shift BFp'!$A$36:$BY$52,29,FALSE)))</f>
        <v/>
      </c>
      <c r="AJ99" s="420" t="str">
        <f>IF(LEFT($A99,1)="M",VLOOKUP(T99,MWTh!$BL$35:$DU$49,62,FALSE),VLOOKUP(T99,TF!$BL$38:$DU$55,62,FALSE))</f>
        <v/>
      </c>
      <c r="AK99" s="418"/>
      <c r="AL99" s="375" t="str">
        <f t="shared" si="21"/>
        <v>60F</v>
      </c>
      <c r="AM99" s="378" t="str">
        <f t="shared" si="22"/>
        <v>TAMMM-00040</v>
      </c>
      <c r="AN99" s="59" t="str">
        <f t="shared" si="23"/>
        <v>GTS-120</v>
      </c>
      <c r="AO99" s="59" t="str">
        <f t="shared" si="24"/>
        <v>5% - 7%</v>
      </c>
      <c r="AP99" s="151" t="e">
        <f>VLOOKUP(AL99,MWTh!$DV$35:$GE$49,12,FALSE)</f>
        <v>#N/A</v>
      </c>
      <c r="AQ99" s="151" t="str">
        <f>VLOOKUP(AL99,TF!$DV$38:$GE$55,24,FALSE)</f>
        <v/>
      </c>
      <c r="AR99" s="151" t="e">
        <f>VLOOKUP(AL99,MWTh!$DV$35:$GE$49,36,FALSE)</f>
        <v>#N/A</v>
      </c>
      <c r="AS99" s="151" t="e">
        <f>VLOOKUP(AL99,MWTh!$DV$35:$GE$49,48,FALSE)</f>
        <v>#N/A</v>
      </c>
      <c r="AT99" s="151" t="str">
        <f>VLOOKUP(AL99,TF!$DV$38:$GE$55,60,FALSE)</f>
        <v/>
      </c>
      <c r="AU99" s="151"/>
      <c r="AV99" s="149"/>
      <c r="AW99" s="135">
        <f>IF(LEFT($A99,1)="M",VLOOKUP(AL99,MWTh!$DV$35:$GE$49,61,FALSE),VLOOKUP(AL99,TF!$DV$38:$GE$55,61,FALSE))</f>
        <v>0</v>
      </c>
      <c r="AX99" s="552" t="str">
        <f>IF(RIGHT($A99,1)="1",IF(VLOOKUP(AL99,'1st Shift BFp'!$AH$36:$AR$52,7,FALSE)="","",VLOOKUP(AL99,'1st Shift BFp'!$AH$36:$AR$52,7,FALSE)),IF(VLOOKUP(AL99,'2nd Shift BFp'!$AH$36:$AR$52,7,FALSE)="","",VLOOKUP(AL99,'2nd Shift BFp'!$AH$36:$AR$52,7,FALSE)))</f>
        <v/>
      </c>
      <c r="AY99" s="552" t="str">
        <f>IF(RIGHT($A99,1)="1",IF(VLOOKUP(AL99,'1st Shift BFp'!$AH$36:$AR$52,8,FALSE)="","",VLOOKUP(AL99,'1st Shift BFp'!$AH$36:$AR$52,8,FALSE)),IF(VLOOKUP(AL99,'2nd Shift BFp'!$AH$36:$AR$52,8,FALSE)="","",VLOOKUP(AL99,'2nd Shift BFp'!$AH$36:$AR$52,8,FALSE)))</f>
        <v/>
      </c>
      <c r="AZ99" s="558" t="str">
        <f>IF(RIGHT($A99,1)="1",IF(VLOOKUP(AL99,'1st Shift BFp'!$A$36:$BY$52,42,FALSE)="","",VLOOKUP(AL99,'1st Shift BFp'!$A$36:$BY$52,42,FALSE)),IF(VLOOKUP(AL99,'2nd Shift BFp'!$A$36:$BY$52,42,FALSE)="","",VLOOKUP(AL99,'2nd Shift BFp'!$A$36:$BY$52,42,FALSE)))</f>
        <v/>
      </c>
      <c r="BA99" s="559" t="str">
        <f>IF(RIGHT($A99,1)="1",IF(VLOOKUP(AL99,'1st Shift BFp'!$A$36:$BY$52,44,FALSE)="","",VLOOKUP(AL99,'1st Shift BFp'!$A$36:$BY$52,44,FALSE)),IF(VLOOKUP(AL99,'2nd Shift BFp'!$A$36:$BY$52,44,FALSE)="","",VLOOKUP(AL99,'2nd Shift BFp'!$A$36:$BY$52,44,FALSE)))</f>
        <v/>
      </c>
      <c r="BB99" s="420" t="str">
        <f>IF(LEFT($A99,1)="M",VLOOKUP(AL99,MWTh!$DV$35:$GE$49,62,FALSE),VLOOKUP(AL99,TF!$DV$38:$GE$55,62,FALSE))</f>
        <v/>
      </c>
      <c r="BC99" s="418"/>
      <c r="BD99" s="460" t="str">
        <f t="shared" si="25"/>
        <v>60F</v>
      </c>
      <c r="BE99" s="417" t="str">
        <f t="shared" si="26"/>
        <v>TAMMM-00040</v>
      </c>
      <c r="BF99" s="59" t="str">
        <f t="shared" si="27"/>
        <v>GTS-120</v>
      </c>
      <c r="BG99" s="59" t="str">
        <f t="shared" si="28"/>
        <v>5% - 7%</v>
      </c>
      <c r="BH99" s="151" t="e">
        <f>VLOOKUP(BD99,MWTh!$GF$35:$IO$49,12,FALSE)</f>
        <v>#N/A</v>
      </c>
      <c r="BI99" s="151" t="str">
        <f>VLOOKUP(BD99,TF!$GF$38:$IO$55,24,FALSE)</f>
        <v/>
      </c>
      <c r="BJ99" s="151" t="e">
        <f>VLOOKUP(BD99,MWTh!$GF$35:$IO$49,36,FALSE)</f>
        <v>#N/A</v>
      </c>
      <c r="BK99" s="151" t="e">
        <f>VLOOKUP(BD99,MWTh!$GF$35:$IO$49,48,FALSE)</f>
        <v>#N/A</v>
      </c>
      <c r="BL99" s="151" t="str">
        <f>VLOOKUP(BD99,TF!$GF$38:$IO$55,60,FALSE)</f>
        <v/>
      </c>
      <c r="BM99" s="151"/>
      <c r="BN99" s="149"/>
      <c r="BO99" s="135">
        <f>IF(LEFT($A99,1)="M",VLOOKUP(BD99,MWTh!$GF$35:$IO$49,61,FALSE),VLOOKUP(BD99,TF!$GF$38:$IO$55,61,FALSE))</f>
        <v>0</v>
      </c>
      <c r="BP99" s="552" t="str">
        <f>IF(RIGHT($A99,1)="1",IF(VLOOKUP(BD99,'1st Shift BFp'!$AW$36:$BG$52,7,FALSE)="","",VLOOKUP(BD99,'1st Shift BFp'!$AW$36:$BG$52,7,FALSE)),IF(VLOOKUP(BD99,'2nd Shift BFp'!$AW$36:$BG$52,7,FALSE)="","",VLOOKUP(BD99,'2nd Shift BFp'!$AW$36:$BG$52,7,FALSE)))</f>
        <v>SKIP</v>
      </c>
      <c r="BQ99" s="552" t="str">
        <f>IF(RIGHT($A99,1)="1",IF(VLOOKUP(BD99,'1st Shift BFp'!$AW$36:$BG$52,8,FALSE)="","",VLOOKUP(BD99,'1st Shift BFp'!$AW$36:$BG$52,8,FALSE)),IF(VLOOKUP(BD99,'2nd Shift BFp'!$AW$36:$BG$52,8,FALSE)="","",VLOOKUP(BD99,'2nd Shift BFp'!$AW$36:$BG$52,8,FALSE)))</f>
        <v>SKIP</v>
      </c>
      <c r="BR99" s="558" t="str">
        <f>IF(RIGHT($A99,1)="1",IF(VLOOKUP(BD99,'1st Shift BFp'!$A$36:$BY$52,57,FALSE)="","",VLOOKUP(BD99,'1st Shift BFp'!$A$36:$BY$52,57,FALSE)),IF(VLOOKUP(BD99,'2nd Shift BFp'!$A$36:$BY$52,57,FALSE)="","",VLOOKUP(BD99,'2nd Shift BFp'!$A$36:$BY$52,57,FALSE)))</f>
        <v/>
      </c>
      <c r="BS99" s="559" t="str">
        <f>IF(RIGHT($A99,1)="1",IF(VLOOKUP(BD99,'1st Shift BFp'!$A$36:$BY$52,59,FALSE)="","",VLOOKUP(BD99,'1st Shift BFp'!$A$36:$BY$52,59,FALSE)),IF(VLOOKUP(BD99,'2nd Shift BFp'!$A$36:$BY$52,59,FALSE)="","",VLOOKUP(BD99,'2nd Shift BFp'!$A$36:$BY$52,59,FALSE)))</f>
        <v/>
      </c>
      <c r="BT99" s="60" t="str">
        <f>IF(LEFT($A99,1)="M",VLOOKUP(BD99,MWTh!$GF$35:$IO$49,62,FALSE),VLOOKUP(BD99,TF!$GF$38:$IO$55,62,FALSE))</f>
        <v/>
      </c>
      <c r="BU99" s="61"/>
      <c r="BV99" s="460" t="str">
        <f t="shared" si="29"/>
        <v>60F</v>
      </c>
      <c r="BW99" s="417" t="str">
        <f t="shared" si="30"/>
        <v>TAMMM-00040</v>
      </c>
      <c r="BX99" s="59" t="str">
        <f t="shared" si="31"/>
        <v>GTS-120</v>
      </c>
      <c r="BY99" s="59" t="str">
        <f t="shared" si="32"/>
        <v>5% - 7%</v>
      </c>
      <c r="BZ99" s="151" t="e">
        <f>VLOOKUP(BV99,MWTh!$IP$35:$KY$49,12,FALSE)</f>
        <v>#N/A</v>
      </c>
      <c r="CA99" s="151" t="str">
        <f>VLOOKUP(BV99,TF!$IP$38:$KY$55,24,FALSE)</f>
        <v/>
      </c>
      <c r="CB99" s="151" t="e">
        <f>VLOOKUP(BV99,MWTh!$IP$35:$KY$49,36,FALSE)</f>
        <v>#N/A</v>
      </c>
      <c r="CC99" s="151" t="e">
        <f>VLOOKUP(BV99,MWTh!$IP$35:$KY$49,48,FALSE)</f>
        <v>#N/A</v>
      </c>
      <c r="CD99" s="151" t="str">
        <f>VLOOKUP(BV99,TF!$IP$38:$KY$55,60,FALSE)</f>
        <v/>
      </c>
      <c r="CE99" s="151"/>
      <c r="CF99" s="149"/>
      <c r="CG99" s="135">
        <f>IF(LEFT($A99,1)="M",VLOOKUP(BV99,MWTh!$IP$35:$KY$49,61,FALSE),VLOOKUP(BV99,TF!$IP$38:$KY$55,61,FALSE))</f>
        <v>0</v>
      </c>
      <c r="CH99" s="552" t="str">
        <f>IF(RIGHT($A99,1)="1",IF(VLOOKUP(BV99,'1st Shift BFp'!$BL$36:$BV$52,7,FALSE)="","",VLOOKUP(BV99,'1st Shift BFp'!$BL$36:$BV$52,7,FALSE)),IF(VLOOKUP(BV99,'2nd Shift BFp'!$BL$36:$BV$52,7,FALSE)="","",VLOOKUP(BV99,'2nd Shift BFp'!$BL$36:$BV$52,7,FALSE)))</f>
        <v/>
      </c>
      <c r="CI99" s="552" t="str">
        <f>IF(RIGHT($A99,1)="1",IF(VLOOKUP(BV99,'1st Shift BFp'!$BL$36:$BV$52,8,FALSE)="","",VLOOKUP(BV99,'1st Shift BFp'!$BL$36:$BV$52,8,FALSE)),IF(VLOOKUP(BV99,'2nd Shift BFp'!$BL$36:$BV$52,8,FALSE)="","",VLOOKUP(BV99,'2nd Shift BFp'!$BL$36:$BV$52,8,FALSE)))</f>
        <v/>
      </c>
      <c r="CJ99" s="558" t="str">
        <f>IF(RIGHT($A99,1)="1",IF(VLOOKUP(BV99,'1st Shift BFp'!$A$36:$BY$52,72,FALSE)="","",VLOOKUP(BV99,'1st Shift BFp'!$A$36:$BY$52,72,FALSE)),IF(VLOOKUP(BV99,'2nd Shift BFp'!$A$36:$BY$52,72,FALSE)="","",VLOOKUP(BV99,'2nd Shift BFp'!$A$36:$BY$52,72,FALSE)))</f>
        <v/>
      </c>
      <c r="CK99" s="559" t="str">
        <f>IF(RIGHT($A99,1)="1",IF(VLOOKUP(BV99,'1st Shift BFp'!$A$36:$BY$52,74,FALSE)="","",VLOOKUP(BV99,'1st Shift BFp'!$A$36:$BY$52,74,FALSE)),IF(VLOOKUP(BV99,'2nd Shift BFp'!$A$36:$BY$52,74,FALSE)="","",VLOOKUP(BV99,'2nd Shift BFp'!$A$36:$BY$52,74,FALSE)))</f>
        <v/>
      </c>
      <c r="CL99" s="420" t="str">
        <f>IF(LEFT($A99,1)="M",VLOOKUP(BV99,MWTh!$IP$35:$KY$49,62,FALSE),VLOOKUP(BV99,TF!$IP$38:$KY$55,62,FALSE))</f>
        <v/>
      </c>
      <c r="CM99" s="418"/>
      <c r="CO99" s="135">
        <f t="shared" si="35"/>
        <v>0</v>
      </c>
      <c r="CR99" s="375" t="s">
        <v>566</v>
      </c>
      <c r="CS99" s="60" t="e">
        <f>TF!#REF!</f>
        <v>#REF!</v>
      </c>
      <c r="CU99" t="e">
        <f t="shared" si="33"/>
        <v>#REF!</v>
      </c>
      <c r="CW99" t="e">
        <f t="shared" si="34"/>
        <v>#REF!</v>
      </c>
    </row>
    <row r="100" spans="1:101">
      <c r="A100" s="1174" t="str">
        <f>VLOOKUP($B100,'OP Info'!$C$67:$Q$101,15,FALSE)</f>
        <v>MWTH-2</v>
      </c>
      <c r="B100" s="427" t="s">
        <v>204</v>
      </c>
      <c r="C100" s="1174" t="str">
        <f>VLOOKUP($B100,'OP Info'!$C$67:$Q$101,2,FALSE)</f>
        <v>TAMTV-00003</v>
      </c>
      <c r="D100" s="1174" t="str">
        <f>VLOOKUP($B100,'OP Info'!$C$67:$Q$101,4,FALSE)</f>
        <v>GTS-120</v>
      </c>
      <c r="E100" s="1174" t="str">
        <f>CONCATENATE(VLOOKUP($B100,'OP Info'!$C$67:$Q$101,5,FALSE),"% - ",VLOOKUP($B100,'OP Info'!$C$67:$Q$101,6,FALSE),"%")</f>
        <v>5% - 7%</v>
      </c>
      <c r="F100" s="151" t="str">
        <f>VLOOKUP(B100,MWTh!$B$35:$BK$49,12,FALSE)</f>
        <v/>
      </c>
      <c r="G100" s="151" t="e">
        <f>VLOOKUP(B100,TF!$B$38:$BK$55,24,FALSE)</f>
        <v>#N/A</v>
      </c>
      <c r="H100" s="151" t="str">
        <f>VLOOKUP(B100,MWTh!$B$35:$BK$49,36,FALSE)</f>
        <v/>
      </c>
      <c r="I100" s="151" t="str">
        <f>VLOOKUP(B100,MWTh!$B$35:$BK$49,48,FALSE)</f>
        <v/>
      </c>
      <c r="J100" s="151" t="e">
        <f>VLOOKUP(B100,TF!$B$38:$BK$55,60,FALSE)</f>
        <v>#N/A</v>
      </c>
      <c r="K100" s="151"/>
      <c r="L100" s="149"/>
      <c r="M100" s="135">
        <f>IF(LEFT($A100,1)="M",VLOOKUP(B100,MWTh!$B$35:$BK$49,61,FALSE),VLOOKUP(B100,TF!$B$38:$BK$55,61,FALSE))</f>
        <v>0</v>
      </c>
      <c r="N100" s="552" t="str">
        <f>IF(RIGHT($A100,1)="1",IF(VLOOKUP(B100,'1st Shift BFp'!$D$36:$N$52,7,FALSE)="","",VLOOKUP(B100,'1st Shift BFp'!$D$36:$N$52,7,FALSE)),IF(VLOOKUP(B100,'2nd Shift BFp'!$D$36:$N$52,7,FALSE)="","",VLOOKUP(B100,'2nd Shift BFp'!$D$36:$N$52,7,FALSE)))</f>
        <v>SKIP</v>
      </c>
      <c r="O100" s="552" t="str">
        <f>IF(RIGHT($A100,1)="1",IF(VLOOKUP(B100,'1st Shift BFp'!$D$36:$N$52,8,FALSE)="","",VLOOKUP(B100,'1st Shift BFp'!$D$36:$N$52,8,FALSE)),IF(VLOOKUP(B100,'2nd Shift BFp'!$D$36:$N$52,8,FALSE)="","",VLOOKUP(B100,'2nd Shift BFp'!$D$36:$N$52,8,FALSE)))</f>
        <v>SKIP</v>
      </c>
      <c r="P100" s="558" t="str">
        <f>IF(RIGHT($A100,1)="1",IF(VLOOKUP(B100,'1st Shift BFp'!$A$36:$BY$52,12,FALSE)="","",VLOOKUP(B100,'1st Shift BFp'!$A$36:$BY$52,12,FALSE)),IF(VLOOKUP(B100,'2nd Shift BFp'!$A$36:$BY$52,12,FALSE)="","",VLOOKUP(B100,'2nd Shift BFp'!$A$36:$BY$52,12,FALSE)))</f>
        <v/>
      </c>
      <c r="Q100" s="559" t="str">
        <f>IF(RIGHT($A100,1)="1",IF(VLOOKUP(B100,'1st Shift BFp'!$A$36:$BY$52,14,FALSE)="","",VLOOKUP(B100,'1st Shift BFp'!$A$36:$BY$52,14,FALSE)),IF(VLOOKUP(B100,'2nd Shift BFp'!$A$36:$BY$52,14,FALSE)="","",VLOOKUP(B100,'2nd Shift BFp'!$A$36:$BY$52,14,FALSE)))</f>
        <v/>
      </c>
      <c r="R100" s="420" t="str">
        <f>IF(LEFT($A100,1)="M",VLOOKUP(B100,MWTh!$B$35:$BK$49,62,FALSE),VLOOKUP(B100,TF!$B$38:$BK$55,62,FALSE))</f>
        <v/>
      </c>
      <c r="S100" s="443"/>
      <c r="T100" s="412" t="str">
        <f t="shared" si="17"/>
        <v>10G</v>
      </c>
      <c r="U100" s="59" t="str">
        <f t="shared" si="18"/>
        <v>TAMTV-00003</v>
      </c>
      <c r="V100" s="59" t="str">
        <f t="shared" si="19"/>
        <v>GTS-120</v>
      </c>
      <c r="W100" s="59" t="str">
        <f t="shared" si="20"/>
        <v>5% - 7%</v>
      </c>
      <c r="X100" s="151" t="str">
        <f>VLOOKUP(T100,MWTh!$BL$35:$DU$49,12,FALSE)</f>
        <v/>
      </c>
      <c r="Y100" s="151" t="e">
        <f>VLOOKUP(T100,TF!$BL$38:$DU$55,24,FALSE)</f>
        <v>#N/A</v>
      </c>
      <c r="Z100" s="151" t="str">
        <f>VLOOKUP(T100,MWTh!$BL$35:$DU$49,36,FALSE)</f>
        <v/>
      </c>
      <c r="AA100" s="151" t="str">
        <f>VLOOKUP(T100,MWTh!$BL$35:$DU$49,48,FALSE)</f>
        <v/>
      </c>
      <c r="AB100" s="151" t="e">
        <f>VLOOKUP(T100,TF!$BL$38:$DU$55,60,FALSE)</f>
        <v>#N/A</v>
      </c>
      <c r="AC100" s="151"/>
      <c r="AD100" s="149"/>
      <c r="AE100" s="135">
        <f>IF(LEFT($A100,1)="M",VLOOKUP(T100,MWTh!$BL$35:$DU$49,61,FALSE),VLOOKUP(T100,TF!$BL$38:$DU$55,61,FALSE))</f>
        <v>0</v>
      </c>
      <c r="AF100" s="552" t="str">
        <f>IF(RIGHT($A100,1)="1",IF(VLOOKUP(T100,'1st Shift BFp'!$S$36:$AC$52,7,FALSE)="","",VLOOKUP(T100,'1st Shift BFp'!$S$36:$AC$52,7,FALSE)),IF(VLOOKUP(T100,'2nd Shift BFp'!$S$36:$AC$52,7,FALSE)="","",VLOOKUP(T100,'2nd Shift BFp'!$S$36:$AC$52,7,FALSE)))</f>
        <v/>
      </c>
      <c r="AG100" s="552" t="str">
        <f>IF(RIGHT($A100,1)="1",IF(VLOOKUP(T100,'1st Shift BFp'!$S$36:$AC$52,8,FALSE)="","",VLOOKUP(T100,'1st Shift BFp'!$S$36:$AC$52,8,FALSE)),IF(VLOOKUP(T100,'2nd Shift BFp'!$S$36:$AC$52,8,FALSE)="","",VLOOKUP(T100,'2nd Shift BFp'!$S$36:$AC$52,8,FALSE)))</f>
        <v/>
      </c>
      <c r="AH100" s="558" t="str">
        <f>IF(RIGHT($A100,1)="1",IF(VLOOKUP(T100,'1st Shift BFp'!$A$36:$BY$52,27,FALSE)="","",VLOOKUP(T100,'1st Shift BFp'!$A$36:$BY$52,27,FALSE)),IF(VLOOKUP(T100,'2nd Shift BFp'!$A$36:$BY$52,27,FALSE)="","",VLOOKUP(T100,'2nd Shift BFp'!$A$36:$BY$52,27,FALSE)))</f>
        <v/>
      </c>
      <c r="AI100" s="559" t="str">
        <f>IF(RIGHT($A100,1)="1",IF(VLOOKUP(T100,'1st Shift BFp'!$A$36:$BY$52,29,FALSE)="","",VLOOKUP(T100,'1st Shift BFp'!$A$36:$BY$52,29,FALSE)),IF(VLOOKUP(T100,'2nd Shift BFp'!$A$36:$BY$52,29,FALSE)="","",VLOOKUP(T100,'2nd Shift BFp'!$A$36:$BY$52,29,FALSE)))</f>
        <v/>
      </c>
      <c r="AJ100" s="420" t="str">
        <f>IF(LEFT($A100,1)="M",VLOOKUP(T100,MWTh!$BL$35:$DU$49,62,FALSE),VLOOKUP(T100,TF!$BL$38:$DU$55,62,FALSE))</f>
        <v/>
      </c>
      <c r="AK100" s="418"/>
      <c r="AL100" s="375" t="str">
        <f t="shared" si="21"/>
        <v>10G</v>
      </c>
      <c r="AM100" s="378" t="str">
        <f t="shared" si="22"/>
        <v>TAMTV-00003</v>
      </c>
      <c r="AN100" s="59" t="str">
        <f t="shared" si="23"/>
        <v>GTS-120</v>
      </c>
      <c r="AO100" s="59" t="str">
        <f t="shared" si="24"/>
        <v>5% - 7%</v>
      </c>
      <c r="AP100" s="151" t="str">
        <f>VLOOKUP(AL100,MWTh!$DV$35:$GE$49,12,FALSE)</f>
        <v/>
      </c>
      <c r="AQ100" s="151" t="e">
        <f>VLOOKUP(AL100,TF!$DV$38:$GE$55,24,FALSE)</f>
        <v>#N/A</v>
      </c>
      <c r="AR100" s="151" t="str">
        <f>VLOOKUP(AL100,MWTh!$DV$35:$GE$49,36,FALSE)</f>
        <v/>
      </c>
      <c r="AS100" s="151" t="str">
        <f>VLOOKUP(AL100,MWTh!$DV$35:$GE$49,48,FALSE)</f>
        <v/>
      </c>
      <c r="AT100" s="151" t="e">
        <f>VLOOKUP(AL100,TF!$DV$38:$GE$55,60,FALSE)</f>
        <v>#N/A</v>
      </c>
      <c r="AU100" s="151"/>
      <c r="AV100" s="149"/>
      <c r="AW100" s="135">
        <f>IF(LEFT($A100,1)="M",VLOOKUP(AL100,MWTh!$DV$35:$GE$49,61,FALSE),VLOOKUP(AL100,TF!$DV$38:$GE$55,61,FALSE))</f>
        <v>0</v>
      </c>
      <c r="AX100" s="552" t="str">
        <f>IF(RIGHT($A100,1)="1",IF(VLOOKUP(AL100,'1st Shift BFp'!$AH$36:$AR$52,7,FALSE)="","",VLOOKUP(AL100,'1st Shift BFp'!$AH$36:$AR$52,7,FALSE)),IF(VLOOKUP(AL100,'2nd Shift BFp'!$AH$36:$AR$52,7,FALSE)="","",VLOOKUP(AL100,'2nd Shift BFp'!$AH$36:$AR$52,7,FALSE)))</f>
        <v>SKIP</v>
      </c>
      <c r="AY100" s="552" t="str">
        <f>IF(RIGHT($A100,1)="1",IF(VLOOKUP(AL100,'1st Shift BFp'!$AH$36:$AR$52,8,FALSE)="","",VLOOKUP(AL100,'1st Shift BFp'!$AH$36:$AR$52,8,FALSE)),IF(VLOOKUP(AL100,'2nd Shift BFp'!$AH$36:$AR$52,8,FALSE)="","",VLOOKUP(AL100,'2nd Shift BFp'!$AH$36:$AR$52,8,FALSE)))</f>
        <v>SKIP</v>
      </c>
      <c r="AZ100" s="558" t="str">
        <f>IF(RIGHT($A100,1)="1",IF(VLOOKUP(AL100,'1st Shift BFp'!$A$36:$BY$52,42,FALSE)="","",VLOOKUP(AL100,'1st Shift BFp'!$A$36:$BY$52,42,FALSE)),IF(VLOOKUP(AL100,'2nd Shift BFp'!$A$36:$BY$52,42,FALSE)="","",VLOOKUP(AL100,'2nd Shift BFp'!$A$36:$BY$52,42,FALSE)))</f>
        <v/>
      </c>
      <c r="BA100" s="559" t="str">
        <f>IF(RIGHT($A100,1)="1",IF(VLOOKUP(AL100,'1st Shift BFp'!$A$36:$BY$52,44,FALSE)="","",VLOOKUP(AL100,'1st Shift BFp'!$A$36:$BY$52,44,FALSE)),IF(VLOOKUP(AL100,'2nd Shift BFp'!$A$36:$BY$52,44,FALSE)="","",VLOOKUP(AL100,'2nd Shift BFp'!$A$36:$BY$52,44,FALSE)))</f>
        <v/>
      </c>
      <c r="BB100" s="420" t="str">
        <f>IF(LEFT($A100,1)="M",VLOOKUP(AL100,MWTh!$DV$35:$GE$49,62,FALSE),VLOOKUP(AL100,TF!$DV$38:$GE$55,62,FALSE))</f>
        <v/>
      </c>
      <c r="BC100" s="418"/>
      <c r="BD100" s="460" t="str">
        <f t="shared" si="25"/>
        <v>10G</v>
      </c>
      <c r="BE100" s="417" t="str">
        <f t="shared" si="26"/>
        <v>TAMTV-00003</v>
      </c>
      <c r="BF100" s="59" t="str">
        <f t="shared" si="27"/>
        <v>GTS-120</v>
      </c>
      <c r="BG100" s="59" t="str">
        <f t="shared" si="28"/>
        <v>5% - 7%</v>
      </c>
      <c r="BH100" s="151" t="str">
        <f>VLOOKUP(BD100,MWTh!$GF$35:$IO$49,12,FALSE)</f>
        <v/>
      </c>
      <c r="BI100" s="151" t="e">
        <f>VLOOKUP(BD100,TF!$GF$38:$IO$55,24,FALSE)</f>
        <v>#N/A</v>
      </c>
      <c r="BJ100" s="151" t="str">
        <f>VLOOKUP(BD100,MWTh!$GF$35:$IO$49,36,FALSE)</f>
        <v/>
      </c>
      <c r="BK100" s="151" t="str">
        <f>VLOOKUP(BD100,MWTh!$GF$35:$IO$49,48,FALSE)</f>
        <v/>
      </c>
      <c r="BL100" s="151" t="e">
        <f>VLOOKUP(BD100,TF!$GF$38:$IO$55,60,FALSE)</f>
        <v>#N/A</v>
      </c>
      <c r="BM100" s="151"/>
      <c r="BN100" s="149"/>
      <c r="BO100" s="135">
        <f>IF(LEFT($A100,1)="M",VLOOKUP(BD100,MWTh!$GF$35:$IO$49,61,FALSE),VLOOKUP(BD100,TF!$GF$38:$IO$55,61,FALSE))</f>
        <v>0</v>
      </c>
      <c r="BP100" s="552" t="str">
        <f>IF(RIGHT($A100,1)="1",IF(VLOOKUP(BD100,'1st Shift BFp'!$AW$36:$BG$52,7,FALSE)="","",VLOOKUP(BD100,'1st Shift BFp'!$AW$36:$BG$52,7,FALSE)),IF(VLOOKUP(BD100,'2nd Shift BFp'!$AW$36:$BG$52,7,FALSE)="","",VLOOKUP(BD100,'2nd Shift BFp'!$AW$36:$BG$52,7,FALSE)))</f>
        <v/>
      </c>
      <c r="BQ100" s="552" t="str">
        <f>IF(RIGHT($A100,1)="1",IF(VLOOKUP(BD100,'1st Shift BFp'!$AW$36:$BG$52,8,FALSE)="","",VLOOKUP(BD100,'1st Shift BFp'!$AW$36:$BG$52,8,FALSE)),IF(VLOOKUP(BD100,'2nd Shift BFp'!$AW$36:$BG$52,8,FALSE)="","",VLOOKUP(BD100,'2nd Shift BFp'!$AW$36:$BG$52,8,FALSE)))</f>
        <v/>
      </c>
      <c r="BR100" s="558" t="str">
        <f>IF(RIGHT($A100,1)="1",IF(VLOOKUP(BD100,'1st Shift BFp'!$A$36:$BY$52,57,FALSE)="","",VLOOKUP(BD100,'1st Shift BFp'!$A$36:$BY$52,57,FALSE)),IF(VLOOKUP(BD100,'2nd Shift BFp'!$A$36:$BY$52,57,FALSE)="","",VLOOKUP(BD100,'2nd Shift BFp'!$A$36:$BY$52,57,FALSE)))</f>
        <v/>
      </c>
      <c r="BS100" s="559" t="str">
        <f>IF(RIGHT($A100,1)="1",IF(VLOOKUP(BD100,'1st Shift BFp'!$A$36:$BY$52,59,FALSE)="","",VLOOKUP(BD100,'1st Shift BFp'!$A$36:$BY$52,59,FALSE)),IF(VLOOKUP(BD100,'2nd Shift BFp'!$A$36:$BY$52,59,FALSE)="","",VLOOKUP(BD100,'2nd Shift BFp'!$A$36:$BY$52,59,FALSE)))</f>
        <v/>
      </c>
      <c r="BT100" s="60" t="str">
        <f>IF(LEFT($A100,1)="M",VLOOKUP(BD100,MWTh!$GF$35:$IO$49,62,FALSE),VLOOKUP(BD100,TF!$GF$38:$IO$55,62,FALSE))</f>
        <v/>
      </c>
      <c r="BU100" s="61"/>
      <c r="BV100" s="460" t="str">
        <f t="shared" si="29"/>
        <v>10G</v>
      </c>
      <c r="BW100" s="417" t="str">
        <f t="shared" si="30"/>
        <v>TAMTV-00003</v>
      </c>
      <c r="BX100" s="59" t="str">
        <f t="shared" si="31"/>
        <v>GTS-120</v>
      </c>
      <c r="BY100" s="59" t="str">
        <f t="shared" si="32"/>
        <v>5% - 7%</v>
      </c>
      <c r="BZ100" s="151" t="str">
        <f>VLOOKUP(BV100,MWTh!$IP$35:$KY$49,12,FALSE)</f>
        <v/>
      </c>
      <c r="CA100" s="151" t="e">
        <f>VLOOKUP(BV100,TF!$IP$38:$KY$55,24,FALSE)</f>
        <v>#N/A</v>
      </c>
      <c r="CB100" s="151" t="str">
        <f>VLOOKUP(BV100,MWTh!$IP$35:$KY$49,36,FALSE)</f>
        <v/>
      </c>
      <c r="CC100" s="151" t="str">
        <f>VLOOKUP(BV100,MWTh!$IP$35:$KY$49,48,FALSE)</f>
        <v/>
      </c>
      <c r="CD100" s="151" t="e">
        <f>VLOOKUP(BV100,TF!$IP$38:$KY$55,60,FALSE)</f>
        <v>#N/A</v>
      </c>
      <c r="CE100" s="151"/>
      <c r="CF100" s="149"/>
      <c r="CG100" s="135">
        <f>IF(LEFT($A100,1)="M",VLOOKUP(BV100,MWTh!$IP$35:$KY$49,61,FALSE),VLOOKUP(BV100,TF!$IP$38:$KY$55,61,FALSE))</f>
        <v>0</v>
      </c>
      <c r="CH100" s="552" t="str">
        <f>IF(RIGHT($A100,1)="1",IF(VLOOKUP(BV100,'1st Shift BFp'!$BL$36:$BV$52,7,FALSE)="","",VLOOKUP(BV100,'1st Shift BFp'!$BL$36:$BV$52,7,FALSE)),IF(VLOOKUP(BV100,'2nd Shift BFp'!$BL$36:$BV$52,7,FALSE)="","",VLOOKUP(BV100,'2nd Shift BFp'!$BL$36:$BV$52,7,FALSE)))</f>
        <v>SKIP</v>
      </c>
      <c r="CI100" s="552" t="str">
        <f>IF(RIGHT($A100,1)="1",IF(VLOOKUP(BV100,'1st Shift BFp'!$BL$36:$BV$52,8,FALSE)="","",VLOOKUP(BV100,'1st Shift BFp'!$BL$36:$BV$52,8,FALSE)),IF(VLOOKUP(BV100,'2nd Shift BFp'!$BL$36:$BV$52,8,FALSE)="","",VLOOKUP(BV100,'2nd Shift BFp'!$BL$36:$BV$52,8,FALSE)))</f>
        <v>SKIP</v>
      </c>
      <c r="CJ100" s="558" t="str">
        <f>IF(RIGHT($A100,1)="1",IF(VLOOKUP(BV100,'1st Shift BFp'!$A$36:$BY$52,72,FALSE)="","",VLOOKUP(BV100,'1st Shift BFp'!$A$36:$BY$52,72,FALSE)),IF(VLOOKUP(BV100,'2nd Shift BFp'!$A$36:$BY$52,72,FALSE)="","",VLOOKUP(BV100,'2nd Shift BFp'!$A$36:$BY$52,72,FALSE)))</f>
        <v/>
      </c>
      <c r="CK100" s="559" t="str">
        <f>IF(RIGHT($A100,1)="1",IF(VLOOKUP(BV100,'1st Shift BFp'!$A$36:$BY$52,74,FALSE)="","",VLOOKUP(BV100,'1st Shift BFp'!$A$36:$BY$52,74,FALSE)),IF(VLOOKUP(BV100,'2nd Shift BFp'!$A$36:$BY$52,74,FALSE)="","",VLOOKUP(BV100,'2nd Shift BFp'!$A$36:$BY$52,74,FALSE)))</f>
        <v/>
      </c>
      <c r="CL100" s="420" t="str">
        <f>IF(LEFT($A100,1)="M",VLOOKUP(BV100,MWTh!$IP$35:$KY$49,62,FALSE),VLOOKUP(BV100,TF!$IP$38:$KY$55,62,FALSE))</f>
        <v/>
      </c>
      <c r="CM100" s="418"/>
      <c r="CO100" s="135" t="e">
        <f>SUM(#REF!,AE100,AW100,BO100,CG100)</f>
        <v>#REF!</v>
      </c>
      <c r="CR100" s="376" t="s">
        <v>567</v>
      </c>
      <c r="CS100" s="60" t="e">
        <f>MWTh!#REF!</f>
        <v>#REF!</v>
      </c>
      <c r="CU100" t="e">
        <f t="shared" si="33"/>
        <v>#REF!</v>
      </c>
      <c r="CW100" t="e">
        <f t="shared" si="34"/>
        <v>#REF!</v>
      </c>
    </row>
    <row r="101" spans="1:101">
      <c r="A101" s="1174" t="str">
        <f>VLOOKUP($B101,'OP Info'!$C$67:$Q$101,15,FALSE)</f>
        <v>MWTH-2</v>
      </c>
      <c r="B101" s="427" t="s">
        <v>207</v>
      </c>
      <c r="C101" s="1174" t="str">
        <f>VLOOKUP($B101,'OP Info'!$C$67:$Q$101,2,FALSE)</f>
        <v>TAMMM-00035</v>
      </c>
      <c r="D101" s="1174" t="str">
        <f>VLOOKUP($B101,'OP Info'!$C$67:$Q$101,4,FALSE)</f>
        <v>GTS-120</v>
      </c>
      <c r="E101" s="1174" t="str">
        <f>CONCATENATE(VLOOKUP($B101,'OP Info'!$C$67:$Q$101,5,FALSE),"% - ",VLOOKUP($B101,'OP Info'!$C$67:$Q$101,6,FALSE),"%")</f>
        <v>5% - 7%</v>
      </c>
      <c r="F101" s="151" t="str">
        <f>VLOOKUP(B101,MWTh!$B$35:$BK$49,12,FALSE)</f>
        <v/>
      </c>
      <c r="G101" s="151" t="e">
        <f>VLOOKUP(B101,TF!$B$38:$BK$55,24,FALSE)</f>
        <v>#N/A</v>
      </c>
      <c r="H101" s="151" t="str">
        <f>VLOOKUP(B101,MWTh!$B$35:$BK$49,36,FALSE)</f>
        <v/>
      </c>
      <c r="I101" s="151" t="str">
        <f>VLOOKUP(B101,MWTh!$B$35:$BK$49,48,FALSE)</f>
        <v/>
      </c>
      <c r="J101" s="151" t="e">
        <f>VLOOKUP(B101,TF!$B$38:$BK$55,60,FALSE)</f>
        <v>#N/A</v>
      </c>
      <c r="K101" s="151"/>
      <c r="L101" s="149"/>
      <c r="M101" s="135">
        <f>IF(LEFT($A101,1)="M",VLOOKUP(B101,MWTh!$B$35:$BK$49,61,FALSE),VLOOKUP(B101,TF!$B$38:$BK$55,61,FALSE))</f>
        <v>0</v>
      </c>
      <c r="N101" s="552" t="str">
        <f>IF(RIGHT($A101,1)="1",IF(VLOOKUP(B101,'1st Shift BFp'!$D$36:$N$52,7,FALSE)="","",VLOOKUP(B101,'1st Shift BFp'!$D$36:$N$52,7,FALSE)),IF(VLOOKUP(B101,'2nd Shift BFp'!$D$36:$N$52,7,FALSE)="","",VLOOKUP(B101,'2nd Shift BFp'!$D$36:$N$52,7,FALSE)))</f>
        <v>SKIP</v>
      </c>
      <c r="O101" s="552" t="str">
        <f>IF(RIGHT($A101,1)="1",IF(VLOOKUP(B101,'1st Shift BFp'!$D$36:$N$52,8,FALSE)="","",VLOOKUP(B101,'1st Shift BFp'!$D$36:$N$52,8,FALSE)),IF(VLOOKUP(B101,'2nd Shift BFp'!$D$36:$N$52,8,FALSE)="","",VLOOKUP(B101,'2nd Shift BFp'!$D$36:$N$52,8,FALSE)))</f>
        <v>SKIP</v>
      </c>
      <c r="P101" s="558" t="str">
        <f>IF(RIGHT($A101,1)="1",IF(VLOOKUP(B101,'1st Shift BFp'!$A$36:$BY$52,12,FALSE)="","",VLOOKUP(B101,'1st Shift BFp'!$A$36:$BY$52,12,FALSE)),IF(VLOOKUP(B101,'2nd Shift BFp'!$A$36:$BY$52,12,FALSE)="","",VLOOKUP(B101,'2nd Shift BFp'!$A$36:$BY$52,12,FALSE)))</f>
        <v/>
      </c>
      <c r="Q101" s="559" t="str">
        <f>IF(RIGHT($A101,1)="1",IF(VLOOKUP(B101,'1st Shift BFp'!$A$36:$BY$52,14,FALSE)="","",VLOOKUP(B101,'1st Shift BFp'!$A$36:$BY$52,14,FALSE)),IF(VLOOKUP(B101,'2nd Shift BFp'!$A$36:$BY$52,14,FALSE)="","",VLOOKUP(B101,'2nd Shift BFp'!$A$36:$BY$52,14,FALSE)))</f>
        <v/>
      </c>
      <c r="R101" s="420" t="str">
        <f>IF(LEFT($A101,1)="M",VLOOKUP(B101,MWTh!$B$35:$BK$49,62,FALSE),VLOOKUP(B101,TF!$B$38:$BK$55,62,FALSE))</f>
        <v/>
      </c>
      <c r="S101" s="443"/>
      <c r="T101" s="412" t="str">
        <f t="shared" si="17"/>
        <v>20G</v>
      </c>
      <c r="U101" s="59" t="str">
        <f t="shared" si="18"/>
        <v>TAMMM-00035</v>
      </c>
      <c r="V101" s="59" t="str">
        <f t="shared" si="19"/>
        <v>GTS-120</v>
      </c>
      <c r="W101" s="59" t="str">
        <f t="shared" si="20"/>
        <v>5% - 7%</v>
      </c>
      <c r="X101" s="151" t="str">
        <f>VLOOKUP(T101,MWTh!$BL$35:$DU$49,12,FALSE)</f>
        <v/>
      </c>
      <c r="Y101" s="151" t="e">
        <f>VLOOKUP(T101,TF!$BL$38:$DU$55,24,FALSE)</f>
        <v>#N/A</v>
      </c>
      <c r="Z101" s="151" t="str">
        <f>VLOOKUP(T101,MWTh!$BL$35:$DU$49,36,FALSE)</f>
        <v/>
      </c>
      <c r="AA101" s="151" t="str">
        <f>VLOOKUP(T101,MWTh!$BL$35:$DU$49,48,FALSE)</f>
        <v/>
      </c>
      <c r="AB101" s="151" t="e">
        <f>VLOOKUP(T101,TF!$BL$38:$DU$55,60,FALSE)</f>
        <v>#N/A</v>
      </c>
      <c r="AC101" s="151"/>
      <c r="AD101" s="149"/>
      <c r="AE101" s="135">
        <f>IF(LEFT($A101,1)="M",VLOOKUP(T101,MWTh!$BL$35:$DU$49,61,FALSE),VLOOKUP(T101,TF!$BL$38:$DU$55,61,FALSE))</f>
        <v>0</v>
      </c>
      <c r="AF101" s="552" t="str">
        <f>IF(RIGHT($A101,1)="1",IF(VLOOKUP(T101,'1st Shift BFp'!$S$36:$AC$52,7,FALSE)="","",VLOOKUP(T101,'1st Shift BFp'!$S$36:$AC$52,7,FALSE)),IF(VLOOKUP(T101,'2nd Shift BFp'!$S$36:$AC$52,7,FALSE)="","",VLOOKUP(T101,'2nd Shift BFp'!$S$36:$AC$52,7,FALSE)))</f>
        <v/>
      </c>
      <c r="AG101" s="552" t="str">
        <f>IF(RIGHT($A101,1)="1",IF(VLOOKUP(T101,'1st Shift BFp'!$S$36:$AC$52,8,FALSE)="","",VLOOKUP(T101,'1st Shift BFp'!$S$36:$AC$52,8,FALSE)),IF(VLOOKUP(T101,'2nd Shift BFp'!$S$36:$AC$52,8,FALSE)="","",VLOOKUP(T101,'2nd Shift BFp'!$S$36:$AC$52,8,FALSE)))</f>
        <v/>
      </c>
      <c r="AH101" s="558" t="str">
        <f>IF(RIGHT($A101,1)="1",IF(VLOOKUP(T101,'1st Shift BFp'!$A$36:$BY$52,27,FALSE)="","",VLOOKUP(T101,'1st Shift BFp'!$A$36:$BY$52,27,FALSE)),IF(VLOOKUP(T101,'2nd Shift BFp'!$A$36:$BY$52,27,FALSE)="","",VLOOKUP(T101,'2nd Shift BFp'!$A$36:$BY$52,27,FALSE)))</f>
        <v/>
      </c>
      <c r="AI101" s="559" t="str">
        <f>IF(RIGHT($A101,1)="1",IF(VLOOKUP(T101,'1st Shift BFp'!$A$36:$BY$52,29,FALSE)="","",VLOOKUP(T101,'1st Shift BFp'!$A$36:$BY$52,29,FALSE)),IF(VLOOKUP(T101,'2nd Shift BFp'!$A$36:$BY$52,29,FALSE)="","",VLOOKUP(T101,'2nd Shift BFp'!$A$36:$BY$52,29,FALSE)))</f>
        <v/>
      </c>
      <c r="AJ101" s="420" t="str">
        <f>IF(LEFT($A101,1)="M",VLOOKUP(T101,MWTh!$BL$35:$DU$49,62,FALSE),VLOOKUP(T101,TF!$BL$38:$DU$55,62,FALSE))</f>
        <v/>
      </c>
      <c r="AK101" s="418"/>
      <c r="AL101" s="375" t="str">
        <f t="shared" si="21"/>
        <v>20G</v>
      </c>
      <c r="AM101" s="378" t="str">
        <f t="shared" si="22"/>
        <v>TAMMM-00035</v>
      </c>
      <c r="AN101" s="59" t="str">
        <f t="shared" si="23"/>
        <v>GTS-120</v>
      </c>
      <c r="AO101" s="59" t="str">
        <f t="shared" si="24"/>
        <v>5% - 7%</v>
      </c>
      <c r="AP101" s="151" t="str">
        <f>VLOOKUP(AL101,MWTh!$DV$35:$GE$49,12,FALSE)</f>
        <v/>
      </c>
      <c r="AQ101" s="151" t="e">
        <f>VLOOKUP(AL101,TF!$DV$38:$GE$55,24,FALSE)</f>
        <v>#N/A</v>
      </c>
      <c r="AR101" s="151" t="str">
        <f>VLOOKUP(AL101,MWTh!$DV$35:$GE$49,36,FALSE)</f>
        <v/>
      </c>
      <c r="AS101" s="151" t="str">
        <f>VLOOKUP(AL101,MWTh!$DV$35:$GE$49,48,FALSE)</f>
        <v/>
      </c>
      <c r="AT101" s="151" t="e">
        <f>VLOOKUP(AL101,TF!$DV$38:$GE$55,60,FALSE)</f>
        <v>#N/A</v>
      </c>
      <c r="AU101" s="151"/>
      <c r="AV101" s="149"/>
      <c r="AW101" s="135">
        <f>IF(LEFT($A101,1)="M",VLOOKUP(AL101,MWTh!$DV$35:$GE$49,61,FALSE),VLOOKUP(AL101,TF!$DV$38:$GE$55,61,FALSE))</f>
        <v>0</v>
      </c>
      <c r="AX101" s="552" t="str">
        <f>IF(RIGHT($A101,1)="1",IF(VLOOKUP(AL101,'1st Shift BFp'!$AH$36:$AR$52,7,FALSE)="","",VLOOKUP(AL101,'1st Shift BFp'!$AH$36:$AR$52,7,FALSE)),IF(VLOOKUP(AL101,'2nd Shift BFp'!$AH$36:$AR$52,7,FALSE)="","",VLOOKUP(AL101,'2nd Shift BFp'!$AH$36:$AR$52,7,FALSE)))</f>
        <v>SKIP</v>
      </c>
      <c r="AY101" s="552" t="str">
        <f>IF(RIGHT($A101,1)="1",IF(VLOOKUP(AL101,'1st Shift BFp'!$AH$36:$AR$52,8,FALSE)="","",VLOOKUP(AL101,'1st Shift BFp'!$AH$36:$AR$52,8,FALSE)),IF(VLOOKUP(AL101,'2nd Shift BFp'!$AH$36:$AR$52,8,FALSE)="","",VLOOKUP(AL101,'2nd Shift BFp'!$AH$36:$AR$52,8,FALSE)))</f>
        <v>SKIP</v>
      </c>
      <c r="AZ101" s="558" t="str">
        <f>IF(RIGHT($A101,1)="1",IF(VLOOKUP(AL101,'1st Shift BFp'!$A$36:$BY$52,42,FALSE)="","",VLOOKUP(AL101,'1st Shift BFp'!$A$36:$BY$52,42,FALSE)),IF(VLOOKUP(AL101,'2nd Shift BFp'!$A$36:$BY$52,42,FALSE)="","",VLOOKUP(AL101,'2nd Shift BFp'!$A$36:$BY$52,42,FALSE)))</f>
        <v/>
      </c>
      <c r="BA101" s="559" t="str">
        <f>IF(RIGHT($A101,1)="1",IF(VLOOKUP(AL101,'1st Shift BFp'!$A$36:$BY$52,44,FALSE)="","",VLOOKUP(AL101,'1st Shift BFp'!$A$36:$BY$52,44,FALSE)),IF(VLOOKUP(AL101,'2nd Shift BFp'!$A$36:$BY$52,44,FALSE)="","",VLOOKUP(AL101,'2nd Shift BFp'!$A$36:$BY$52,44,FALSE)))</f>
        <v/>
      </c>
      <c r="BB101" s="420" t="str">
        <f>IF(LEFT($A101,1)="M",VLOOKUP(AL101,MWTh!$DV$35:$GE$49,62,FALSE),VLOOKUP(AL101,TF!$DV$38:$GE$55,62,FALSE))</f>
        <v/>
      </c>
      <c r="BC101" s="418"/>
      <c r="BD101" s="460" t="str">
        <f t="shared" si="25"/>
        <v>20G</v>
      </c>
      <c r="BE101" s="417" t="str">
        <f t="shared" si="26"/>
        <v>TAMMM-00035</v>
      </c>
      <c r="BF101" s="59" t="str">
        <f t="shared" si="27"/>
        <v>GTS-120</v>
      </c>
      <c r="BG101" s="59" t="str">
        <f t="shared" si="28"/>
        <v>5% - 7%</v>
      </c>
      <c r="BH101" s="151" t="str">
        <f>VLOOKUP(BD101,MWTh!$GF$35:$IO$49,12,FALSE)</f>
        <v/>
      </c>
      <c r="BI101" s="151" t="e">
        <f>VLOOKUP(BD101,TF!$GF$38:$IO$55,24,FALSE)</f>
        <v>#N/A</v>
      </c>
      <c r="BJ101" s="151" t="str">
        <f>VLOOKUP(BD101,MWTh!$GF$35:$IO$49,36,FALSE)</f>
        <v/>
      </c>
      <c r="BK101" s="151" t="str">
        <f>VLOOKUP(BD101,MWTh!$GF$35:$IO$49,48,FALSE)</f>
        <v/>
      </c>
      <c r="BL101" s="151" t="e">
        <f>VLOOKUP(BD101,TF!$GF$38:$IO$55,60,FALSE)</f>
        <v>#N/A</v>
      </c>
      <c r="BM101" s="151"/>
      <c r="BN101" s="149"/>
      <c r="BO101" s="135">
        <f>IF(LEFT($A101,1)="M",VLOOKUP(BD101,MWTh!$GF$35:$IO$49,61,FALSE),VLOOKUP(BD101,TF!$GF$38:$IO$55,61,FALSE))</f>
        <v>0</v>
      </c>
      <c r="BP101" s="552" t="str">
        <f>IF(RIGHT($A101,1)="1",IF(VLOOKUP(BD101,'1st Shift BFp'!$AW$36:$BG$52,7,FALSE)="","",VLOOKUP(BD101,'1st Shift BFp'!$AW$36:$BG$52,7,FALSE)),IF(VLOOKUP(BD101,'2nd Shift BFp'!$AW$36:$BG$52,7,FALSE)="","",VLOOKUP(BD101,'2nd Shift BFp'!$AW$36:$BG$52,7,FALSE)))</f>
        <v/>
      </c>
      <c r="BQ101" s="552" t="str">
        <f>IF(RIGHT($A101,1)="1",IF(VLOOKUP(BD101,'1st Shift BFp'!$AW$36:$BG$52,8,FALSE)="","",VLOOKUP(BD101,'1st Shift BFp'!$AW$36:$BG$52,8,FALSE)),IF(VLOOKUP(BD101,'2nd Shift BFp'!$AW$36:$BG$52,8,FALSE)="","",VLOOKUP(BD101,'2nd Shift BFp'!$AW$36:$BG$52,8,FALSE)))</f>
        <v/>
      </c>
      <c r="BR101" s="558" t="str">
        <f>IF(RIGHT($A101,1)="1",IF(VLOOKUP(BD101,'1st Shift BFp'!$A$36:$BY$52,57,FALSE)="","",VLOOKUP(BD101,'1st Shift BFp'!$A$36:$BY$52,57,FALSE)),IF(VLOOKUP(BD101,'2nd Shift BFp'!$A$36:$BY$52,57,FALSE)="","",VLOOKUP(BD101,'2nd Shift BFp'!$A$36:$BY$52,57,FALSE)))</f>
        <v/>
      </c>
      <c r="BS101" s="559" t="str">
        <f>IF(RIGHT($A101,1)="1",IF(VLOOKUP(BD101,'1st Shift BFp'!$A$36:$BY$52,59,FALSE)="","",VLOOKUP(BD101,'1st Shift BFp'!$A$36:$BY$52,59,FALSE)),IF(VLOOKUP(BD101,'2nd Shift BFp'!$A$36:$BY$52,59,FALSE)="","",VLOOKUP(BD101,'2nd Shift BFp'!$A$36:$BY$52,59,FALSE)))</f>
        <v/>
      </c>
      <c r="BT101" s="60" t="str">
        <f>IF(LEFT($A101,1)="M",VLOOKUP(BD101,MWTh!$GF$35:$IO$49,62,FALSE),VLOOKUP(BD101,TF!$GF$38:$IO$55,62,FALSE))</f>
        <v/>
      </c>
      <c r="BU101" s="61"/>
      <c r="BV101" s="460" t="str">
        <f t="shared" si="29"/>
        <v>20G</v>
      </c>
      <c r="BW101" s="417" t="str">
        <f t="shared" si="30"/>
        <v>TAMMM-00035</v>
      </c>
      <c r="BX101" s="59" t="str">
        <f t="shared" si="31"/>
        <v>GTS-120</v>
      </c>
      <c r="BY101" s="59" t="str">
        <f t="shared" si="32"/>
        <v>5% - 7%</v>
      </c>
      <c r="BZ101" s="151" t="str">
        <f>VLOOKUP(BV101,MWTh!$IP$35:$KY$49,12,FALSE)</f>
        <v/>
      </c>
      <c r="CA101" s="151" t="e">
        <f>VLOOKUP(BV101,TF!$IP$38:$KY$55,24,FALSE)</f>
        <v>#N/A</v>
      </c>
      <c r="CB101" s="151" t="str">
        <f>VLOOKUP(BV101,MWTh!$IP$35:$KY$49,36,FALSE)</f>
        <v/>
      </c>
      <c r="CC101" s="151" t="str">
        <f>VLOOKUP(BV101,MWTh!$IP$35:$KY$49,48,FALSE)</f>
        <v/>
      </c>
      <c r="CD101" s="151" t="e">
        <f>VLOOKUP(BV101,TF!$IP$38:$KY$55,60,FALSE)</f>
        <v>#N/A</v>
      </c>
      <c r="CE101" s="151"/>
      <c r="CF101" s="149"/>
      <c r="CG101" s="135">
        <f>IF(LEFT($A101,1)="M",VLOOKUP(BV101,MWTh!$IP$35:$KY$49,61,FALSE),VLOOKUP(BV101,TF!$IP$38:$KY$55,61,FALSE))</f>
        <v>0</v>
      </c>
      <c r="CH101" s="552" t="str">
        <f>IF(RIGHT($A101,1)="1",IF(VLOOKUP(BV101,'1st Shift BFp'!$BL$36:$BV$52,7,FALSE)="","",VLOOKUP(BV101,'1st Shift BFp'!$BL$36:$BV$52,7,FALSE)),IF(VLOOKUP(BV101,'2nd Shift BFp'!$BL$36:$BV$52,7,FALSE)="","",VLOOKUP(BV101,'2nd Shift BFp'!$BL$36:$BV$52,7,FALSE)))</f>
        <v>SKIP</v>
      </c>
      <c r="CI101" s="552" t="str">
        <f>IF(RIGHT($A101,1)="1",IF(VLOOKUP(BV101,'1st Shift BFp'!$BL$36:$BV$52,8,FALSE)="","",VLOOKUP(BV101,'1st Shift BFp'!$BL$36:$BV$52,8,FALSE)),IF(VLOOKUP(BV101,'2nd Shift BFp'!$BL$36:$BV$52,8,FALSE)="","",VLOOKUP(BV101,'2nd Shift BFp'!$BL$36:$BV$52,8,FALSE)))</f>
        <v>SKIP</v>
      </c>
      <c r="CJ101" s="558" t="str">
        <f>IF(RIGHT($A101,1)="1",IF(VLOOKUP(BV101,'1st Shift BFp'!$A$36:$BY$52,72,FALSE)="","",VLOOKUP(BV101,'1st Shift BFp'!$A$36:$BY$52,72,FALSE)),IF(VLOOKUP(BV101,'2nd Shift BFp'!$A$36:$BY$52,72,FALSE)="","",VLOOKUP(BV101,'2nd Shift BFp'!$A$36:$BY$52,72,FALSE)))</f>
        <v/>
      </c>
      <c r="CK101" s="559" t="str">
        <f>IF(RIGHT($A101,1)="1",IF(VLOOKUP(BV101,'1st Shift BFp'!$A$36:$BY$52,74,FALSE)="","",VLOOKUP(BV101,'1st Shift BFp'!$A$36:$BY$52,74,FALSE)),IF(VLOOKUP(BV101,'2nd Shift BFp'!$A$36:$BY$52,74,FALSE)="","",VLOOKUP(BV101,'2nd Shift BFp'!$A$36:$BY$52,74,FALSE)))</f>
        <v/>
      </c>
      <c r="CL101" s="420" t="str">
        <f>IF(LEFT($A101,1)="M",VLOOKUP(BV101,MWTh!$IP$35:$KY$49,62,FALSE),VLOOKUP(BV101,TF!$IP$38:$KY$55,62,FALSE))</f>
        <v/>
      </c>
      <c r="CM101" s="418"/>
      <c r="CO101" s="135" t="e">
        <f>SUM(#REF!,AE101,AW101,BO101,CG101)</f>
        <v>#REF!</v>
      </c>
      <c r="CR101" s="376" t="s">
        <v>568</v>
      </c>
      <c r="CS101" s="60" t="str">
        <f>TF!$BK43</f>
        <v/>
      </c>
      <c r="CU101" t="str">
        <f t="shared" si="33"/>
        <v/>
      </c>
      <c r="CW101" t="str">
        <f t="shared" si="34"/>
        <v>NOGO</v>
      </c>
    </row>
    <row r="102" spans="1:101">
      <c r="A102" s="1174" t="str">
        <f>VLOOKUP($B102,'OP Info'!$C$67:$Q$101,15,FALSE)</f>
        <v>TF-2</v>
      </c>
      <c r="B102" s="427" t="s">
        <v>232</v>
      </c>
      <c r="C102" s="1174" t="str">
        <f>VLOOKUP($B102,'OP Info'!$C$67:$Q$101,2,FALSE)</f>
        <v>TAMMM-00029</v>
      </c>
      <c r="D102" s="1174" t="str">
        <f>VLOOKUP($B102,'OP Info'!$C$67:$Q$101,4,FALSE)</f>
        <v>GTS-120</v>
      </c>
      <c r="E102" s="1174" t="str">
        <f>CONCATENATE(VLOOKUP($B102,'OP Info'!$C$67:$Q$101,5,FALSE),"% - ",VLOOKUP($B102,'OP Info'!$C$67:$Q$101,6,FALSE),"%")</f>
        <v>5% - 7%</v>
      </c>
      <c r="F102" s="151" t="e">
        <f>VLOOKUP(B102,MWTh!$B$35:$BK$49,12,FALSE)</f>
        <v>#N/A</v>
      </c>
      <c r="G102" s="151" t="str">
        <f>VLOOKUP(B102,TF!$B$38:$BK$55,24,FALSE)</f>
        <v/>
      </c>
      <c r="H102" s="151" t="e">
        <f>VLOOKUP(B102,MWTh!$B$35:$BK$49,36,FALSE)</f>
        <v>#N/A</v>
      </c>
      <c r="I102" s="151" t="e">
        <f>VLOOKUP(B102,MWTh!$B$35:$BK$49,48,FALSE)</f>
        <v>#N/A</v>
      </c>
      <c r="J102" s="151" t="str">
        <f>VLOOKUP(B102,TF!$B$38:$BK$55,60,FALSE)</f>
        <v/>
      </c>
      <c r="K102" s="151"/>
      <c r="L102" s="149"/>
      <c r="M102" s="135">
        <f>IF(LEFT($A102,1)="M",VLOOKUP(B102,MWTh!$B$35:$BK$49,61,FALSE),VLOOKUP(B102,TF!$B$38:$BK$55,61,FALSE))</f>
        <v>0</v>
      </c>
      <c r="N102" s="552" t="str">
        <f>IF(RIGHT($A102,1)="1",IF(VLOOKUP(B102,'1st Shift BFp'!$D$36:$N$52,7,FALSE)="","",VLOOKUP(B102,'1st Shift BFp'!$D$36:$N$52,7,FALSE)),IF(VLOOKUP(B102,'2nd Shift BFp'!$D$36:$N$52,7,FALSE)="","",VLOOKUP(B102,'2nd Shift BFp'!$D$36:$N$52,7,FALSE)))</f>
        <v/>
      </c>
      <c r="O102" s="552" t="str">
        <f>IF(RIGHT($A102,1)="1",IF(VLOOKUP(B102,'1st Shift BFp'!$D$36:$N$52,8,FALSE)="","",VLOOKUP(B102,'1st Shift BFp'!$D$36:$N$52,8,FALSE)),IF(VLOOKUP(B102,'2nd Shift BFp'!$D$36:$N$52,8,FALSE)="","",VLOOKUP(B102,'2nd Shift BFp'!$D$36:$N$52,8,FALSE)))</f>
        <v/>
      </c>
      <c r="P102" s="558" t="str">
        <f>IF(RIGHT($A102,1)="1",IF(VLOOKUP(B102,'1st Shift BFp'!$A$36:$BY$52,12,FALSE)="","",VLOOKUP(B102,'1st Shift BFp'!$A$36:$BY$52,12,FALSE)),IF(VLOOKUP(B102,'2nd Shift BFp'!$A$36:$BY$52,12,FALSE)="","",VLOOKUP(B102,'2nd Shift BFp'!$A$36:$BY$52,12,FALSE)))</f>
        <v/>
      </c>
      <c r="Q102" s="559" t="str">
        <f>IF(RIGHT($A102,1)="1",IF(VLOOKUP(B102,'1st Shift BFp'!$A$36:$BY$52,14,FALSE)="","",VLOOKUP(B102,'1st Shift BFp'!$A$36:$BY$52,14,FALSE)),IF(VLOOKUP(B102,'2nd Shift BFp'!$A$36:$BY$52,14,FALSE)="","",VLOOKUP(B102,'2nd Shift BFp'!$A$36:$BY$52,14,FALSE)))</f>
        <v/>
      </c>
      <c r="R102" s="420" t="str">
        <f>IF(LEFT($A102,1)="M",VLOOKUP(B102,MWTh!$B$35:$BK$49,62,FALSE),VLOOKUP(B102,TF!$B$38:$BK$55,62,FALSE))</f>
        <v/>
      </c>
      <c r="S102" s="443"/>
      <c r="T102" s="412" t="str">
        <f t="shared" si="17"/>
        <v>40G</v>
      </c>
      <c r="U102" s="59" t="str">
        <f t="shared" si="18"/>
        <v>TAMMM-00029</v>
      </c>
      <c r="V102" s="59" t="str">
        <f t="shared" si="19"/>
        <v>GTS-120</v>
      </c>
      <c r="W102" s="59" t="str">
        <f t="shared" si="20"/>
        <v>5% - 7%</v>
      </c>
      <c r="X102" s="151" t="e">
        <f>VLOOKUP(T102,MWTh!$BL$35:$DU$49,12,FALSE)</f>
        <v>#N/A</v>
      </c>
      <c r="Y102" s="151" t="str">
        <f>VLOOKUP(T102,TF!$BL$38:$DU$55,24,FALSE)</f>
        <v/>
      </c>
      <c r="Z102" s="151" t="e">
        <f>VLOOKUP(T102,MWTh!$BL$35:$DU$49,36,FALSE)</f>
        <v>#N/A</v>
      </c>
      <c r="AA102" s="151" t="e">
        <f>VLOOKUP(T102,MWTh!$BL$35:$DU$49,48,FALSE)</f>
        <v>#N/A</v>
      </c>
      <c r="AB102" s="151" t="str">
        <f>VLOOKUP(T102,TF!$BL$38:$DU$55,60,FALSE)</f>
        <v/>
      </c>
      <c r="AC102" s="151"/>
      <c r="AD102" s="149"/>
      <c r="AE102" s="135">
        <f>IF(LEFT($A102,1)="M",VLOOKUP(T102,MWTh!$BL$35:$DU$49,61,FALSE),VLOOKUP(T102,TF!$BL$38:$DU$55,61,FALSE))</f>
        <v>0</v>
      </c>
      <c r="AF102" s="552" t="str">
        <f>IF(RIGHT($A102,1)="1",IF(VLOOKUP(T102,'1st Shift BFp'!$S$36:$AC$52,7,FALSE)="","",VLOOKUP(T102,'1st Shift BFp'!$S$36:$AC$52,7,FALSE)),IF(VLOOKUP(T102,'2nd Shift BFp'!$S$36:$AC$52,7,FALSE)="","",VLOOKUP(T102,'2nd Shift BFp'!$S$36:$AC$52,7,FALSE)))</f>
        <v>SKIP</v>
      </c>
      <c r="AG102" s="552" t="str">
        <f>IF(RIGHT($A102,1)="1",IF(VLOOKUP(T102,'1st Shift BFp'!$S$36:$AC$52,8,FALSE)="","",VLOOKUP(T102,'1st Shift BFp'!$S$36:$AC$52,8,FALSE)),IF(VLOOKUP(T102,'2nd Shift BFp'!$S$36:$AC$52,8,FALSE)="","",VLOOKUP(T102,'2nd Shift BFp'!$S$36:$AC$52,8,FALSE)))</f>
        <v>SKIP</v>
      </c>
      <c r="AH102" s="558" t="str">
        <f>IF(RIGHT($A102,1)="1",IF(VLOOKUP(T102,'1st Shift BFp'!$A$36:$BY$52,27,FALSE)="","",VLOOKUP(T102,'1st Shift BFp'!$A$36:$BY$52,27,FALSE)),IF(VLOOKUP(T102,'2nd Shift BFp'!$A$36:$BY$52,27,FALSE)="","",VLOOKUP(T102,'2nd Shift BFp'!$A$36:$BY$52,27,FALSE)))</f>
        <v/>
      </c>
      <c r="AI102" s="559" t="str">
        <f>IF(RIGHT($A102,1)="1",IF(VLOOKUP(T102,'1st Shift BFp'!$A$36:$BY$52,29,FALSE)="","",VLOOKUP(T102,'1st Shift BFp'!$A$36:$BY$52,29,FALSE)),IF(VLOOKUP(T102,'2nd Shift BFp'!$A$36:$BY$52,29,FALSE)="","",VLOOKUP(T102,'2nd Shift BFp'!$A$36:$BY$52,29,FALSE)))</f>
        <v/>
      </c>
      <c r="AJ102" s="420" t="str">
        <f>IF(LEFT($A102,1)="M",VLOOKUP(T102,MWTh!$BL$35:$DU$49,62,FALSE),VLOOKUP(T102,TF!$BL$38:$DU$55,62,FALSE))</f>
        <v/>
      </c>
      <c r="AK102" s="418"/>
      <c r="AL102" s="375" t="str">
        <f t="shared" si="21"/>
        <v>40G</v>
      </c>
      <c r="AM102" s="378" t="str">
        <f t="shared" si="22"/>
        <v>TAMMM-00029</v>
      </c>
      <c r="AN102" s="59" t="str">
        <f t="shared" si="23"/>
        <v>GTS-120</v>
      </c>
      <c r="AO102" s="59" t="str">
        <f t="shared" si="24"/>
        <v>5% - 7%</v>
      </c>
      <c r="AP102" s="151" t="e">
        <f>VLOOKUP(AL102,MWTh!$DV$35:$GE$49,12,FALSE)</f>
        <v>#N/A</v>
      </c>
      <c r="AQ102" s="151" t="str">
        <f>VLOOKUP(AL102,TF!$DV$38:$GE$55,24,FALSE)</f>
        <v/>
      </c>
      <c r="AR102" s="151" t="e">
        <f>VLOOKUP(AL102,MWTh!$DV$35:$GE$49,36,FALSE)</f>
        <v>#N/A</v>
      </c>
      <c r="AS102" s="151" t="e">
        <f>VLOOKUP(AL102,MWTh!$DV$35:$GE$49,48,FALSE)</f>
        <v>#N/A</v>
      </c>
      <c r="AT102" s="151" t="str">
        <f>VLOOKUP(AL102,TF!$DV$38:$GE$55,60,FALSE)</f>
        <v/>
      </c>
      <c r="AU102" s="151"/>
      <c r="AV102" s="149"/>
      <c r="AW102" s="135">
        <f>IF(LEFT($A102,1)="M",VLOOKUP(AL102,MWTh!$DV$35:$GE$49,61,FALSE),VLOOKUP(AL102,TF!$DV$38:$GE$55,61,FALSE))</f>
        <v>0</v>
      </c>
      <c r="AX102" s="552" t="str">
        <f>IF(RIGHT($A102,1)="1",IF(VLOOKUP(AL102,'1st Shift BFp'!$AH$36:$AR$52,7,FALSE)="","",VLOOKUP(AL102,'1st Shift BFp'!$AH$36:$AR$52,7,FALSE)),IF(VLOOKUP(AL102,'2nd Shift BFp'!$AH$36:$AR$52,7,FALSE)="","",VLOOKUP(AL102,'2nd Shift BFp'!$AH$36:$AR$52,7,FALSE)))</f>
        <v/>
      </c>
      <c r="AY102" s="552" t="str">
        <f>IF(RIGHT($A102,1)="1",IF(VLOOKUP(AL102,'1st Shift BFp'!$AH$36:$AR$52,8,FALSE)="","",VLOOKUP(AL102,'1st Shift BFp'!$AH$36:$AR$52,8,FALSE)),IF(VLOOKUP(AL102,'2nd Shift BFp'!$AH$36:$AR$52,8,FALSE)="","",VLOOKUP(AL102,'2nd Shift BFp'!$AH$36:$AR$52,8,FALSE)))</f>
        <v/>
      </c>
      <c r="AZ102" s="558" t="str">
        <f>IF(RIGHT($A102,1)="1",IF(VLOOKUP(AL102,'1st Shift BFp'!$A$36:$BY$52,42,FALSE)="","",VLOOKUP(AL102,'1st Shift BFp'!$A$36:$BY$52,42,FALSE)),IF(VLOOKUP(AL102,'2nd Shift BFp'!$A$36:$BY$52,42,FALSE)="","",VLOOKUP(AL102,'2nd Shift BFp'!$A$36:$BY$52,42,FALSE)))</f>
        <v/>
      </c>
      <c r="BA102" s="559" t="str">
        <f>IF(RIGHT($A102,1)="1",IF(VLOOKUP(AL102,'1st Shift BFp'!$A$36:$BY$52,44,FALSE)="","",VLOOKUP(AL102,'1st Shift BFp'!$A$36:$BY$52,44,FALSE)),IF(VLOOKUP(AL102,'2nd Shift BFp'!$A$36:$BY$52,44,FALSE)="","",VLOOKUP(AL102,'2nd Shift BFp'!$A$36:$BY$52,44,FALSE)))</f>
        <v/>
      </c>
      <c r="BB102" s="420" t="str">
        <f>IF(LEFT($A102,1)="M",VLOOKUP(AL102,MWTh!$DV$35:$GE$49,62,FALSE),VLOOKUP(AL102,TF!$DV$38:$GE$55,62,FALSE))</f>
        <v/>
      </c>
      <c r="BC102" s="418"/>
      <c r="BD102" s="460" t="str">
        <f t="shared" si="25"/>
        <v>40G</v>
      </c>
      <c r="BE102" s="417" t="str">
        <f t="shared" si="26"/>
        <v>TAMMM-00029</v>
      </c>
      <c r="BF102" s="59" t="str">
        <f t="shared" si="27"/>
        <v>GTS-120</v>
      </c>
      <c r="BG102" s="59" t="str">
        <f t="shared" si="28"/>
        <v>5% - 7%</v>
      </c>
      <c r="BH102" s="151" t="e">
        <f>VLOOKUP(BD102,MWTh!$GF$35:$IO$49,12,FALSE)</f>
        <v>#N/A</v>
      </c>
      <c r="BI102" s="151" t="str">
        <f>VLOOKUP(BD102,TF!$GF$38:$IO$55,24,FALSE)</f>
        <v/>
      </c>
      <c r="BJ102" s="151" t="e">
        <f>VLOOKUP(BD102,MWTh!$GF$35:$IO$49,36,FALSE)</f>
        <v>#N/A</v>
      </c>
      <c r="BK102" s="151" t="e">
        <f>VLOOKUP(BD102,MWTh!$GF$35:$IO$49,48,FALSE)</f>
        <v>#N/A</v>
      </c>
      <c r="BL102" s="151" t="str">
        <f>VLOOKUP(BD102,TF!$GF$38:$IO$55,60,FALSE)</f>
        <v/>
      </c>
      <c r="BM102" s="151"/>
      <c r="BN102" s="149"/>
      <c r="BO102" s="135">
        <f>IF(LEFT($A102,1)="M",VLOOKUP(BD102,MWTh!$GF$35:$IO$49,61,FALSE),VLOOKUP(BD102,TF!$GF$38:$IO$55,61,FALSE))</f>
        <v>0</v>
      </c>
      <c r="BP102" s="552" t="str">
        <f>IF(RIGHT($A102,1)="1",IF(VLOOKUP(BD102,'1st Shift BFp'!$AW$36:$BG$52,7,FALSE)="","",VLOOKUP(BD102,'1st Shift BFp'!$AW$36:$BG$52,7,FALSE)),IF(VLOOKUP(BD102,'2nd Shift BFp'!$AW$36:$BG$52,7,FALSE)="","",VLOOKUP(BD102,'2nd Shift BFp'!$AW$36:$BG$52,7,FALSE)))</f>
        <v>SKIP</v>
      </c>
      <c r="BQ102" s="552" t="str">
        <f>IF(RIGHT($A102,1)="1",IF(VLOOKUP(BD102,'1st Shift BFp'!$AW$36:$BG$52,8,FALSE)="","",VLOOKUP(BD102,'1st Shift BFp'!$AW$36:$BG$52,8,FALSE)),IF(VLOOKUP(BD102,'2nd Shift BFp'!$AW$36:$BG$52,8,FALSE)="","",VLOOKUP(BD102,'2nd Shift BFp'!$AW$36:$BG$52,8,FALSE)))</f>
        <v>SKIP</v>
      </c>
      <c r="BR102" s="558" t="str">
        <f>IF(RIGHT($A102,1)="1",IF(VLOOKUP(BD102,'1st Shift BFp'!$A$36:$BY$52,57,FALSE)="","",VLOOKUP(BD102,'1st Shift BFp'!$A$36:$BY$52,57,FALSE)),IF(VLOOKUP(BD102,'2nd Shift BFp'!$A$36:$BY$52,57,FALSE)="","",VLOOKUP(BD102,'2nd Shift BFp'!$A$36:$BY$52,57,FALSE)))</f>
        <v/>
      </c>
      <c r="BS102" s="559" t="str">
        <f>IF(RIGHT($A102,1)="1",IF(VLOOKUP(BD102,'1st Shift BFp'!$A$36:$BY$52,59,FALSE)="","",VLOOKUP(BD102,'1st Shift BFp'!$A$36:$BY$52,59,FALSE)),IF(VLOOKUP(BD102,'2nd Shift BFp'!$A$36:$BY$52,59,FALSE)="","",VLOOKUP(BD102,'2nd Shift BFp'!$A$36:$BY$52,59,FALSE)))</f>
        <v/>
      </c>
      <c r="BT102" s="60" t="str">
        <f>IF(LEFT($A102,1)="M",VLOOKUP(BD102,MWTh!$GF$35:$IO$49,62,FALSE),VLOOKUP(BD102,TF!$GF$38:$IO$55,62,FALSE))</f>
        <v/>
      </c>
      <c r="BU102" s="61"/>
      <c r="BV102" s="460" t="str">
        <f t="shared" si="29"/>
        <v>40G</v>
      </c>
      <c r="BW102" s="417" t="str">
        <f t="shared" si="30"/>
        <v>TAMMM-00029</v>
      </c>
      <c r="BX102" s="59" t="str">
        <f t="shared" si="31"/>
        <v>GTS-120</v>
      </c>
      <c r="BY102" s="59" t="str">
        <f t="shared" si="32"/>
        <v>5% - 7%</v>
      </c>
      <c r="BZ102" s="151" t="e">
        <f>VLOOKUP(BV102,MWTh!$IP$35:$KY$49,12,FALSE)</f>
        <v>#N/A</v>
      </c>
      <c r="CA102" s="151" t="str">
        <f>VLOOKUP(BV102,TF!$IP$38:$KY$55,24,FALSE)</f>
        <v/>
      </c>
      <c r="CB102" s="151" t="e">
        <f>VLOOKUP(BV102,MWTh!$IP$35:$KY$49,36,FALSE)</f>
        <v>#N/A</v>
      </c>
      <c r="CC102" s="151" t="e">
        <f>VLOOKUP(BV102,MWTh!$IP$35:$KY$49,48,FALSE)</f>
        <v>#N/A</v>
      </c>
      <c r="CD102" s="151" t="str">
        <f>VLOOKUP(BV102,TF!$IP$38:$KY$55,60,FALSE)</f>
        <v/>
      </c>
      <c r="CE102" s="151"/>
      <c r="CF102" s="149"/>
      <c r="CG102" s="135">
        <f>IF(LEFT($A102,1)="M",VLOOKUP(BV102,MWTh!$IP$35:$KY$49,61,FALSE),VLOOKUP(BV102,TF!$IP$38:$KY$55,61,FALSE))</f>
        <v>0</v>
      </c>
      <c r="CH102" s="552" t="str">
        <f>IF(RIGHT($A102,1)="1",IF(VLOOKUP(BV102,'1st Shift BFp'!$BL$36:$BV$52,7,FALSE)="","",VLOOKUP(BV102,'1st Shift BFp'!$BL$36:$BV$52,7,FALSE)),IF(VLOOKUP(BV102,'2nd Shift BFp'!$BL$36:$BV$52,7,FALSE)="","",VLOOKUP(BV102,'2nd Shift BFp'!$BL$36:$BV$52,7,FALSE)))</f>
        <v/>
      </c>
      <c r="CI102" s="552" t="str">
        <f>IF(RIGHT($A102,1)="1",IF(VLOOKUP(BV102,'1st Shift BFp'!$BL$36:$BV$52,8,FALSE)="","",VLOOKUP(BV102,'1st Shift BFp'!$BL$36:$BV$52,8,FALSE)),IF(VLOOKUP(BV102,'2nd Shift BFp'!$BL$36:$BV$52,8,FALSE)="","",VLOOKUP(BV102,'2nd Shift BFp'!$BL$36:$BV$52,8,FALSE)))</f>
        <v/>
      </c>
      <c r="CJ102" s="558" t="str">
        <f>IF(RIGHT($A102,1)="1",IF(VLOOKUP(BV102,'1st Shift BFp'!$A$36:$BY$52,72,FALSE)="","",VLOOKUP(BV102,'1st Shift BFp'!$A$36:$BY$52,72,FALSE)),IF(VLOOKUP(BV102,'2nd Shift BFp'!$A$36:$BY$52,72,FALSE)="","",VLOOKUP(BV102,'2nd Shift BFp'!$A$36:$BY$52,72,FALSE)))</f>
        <v/>
      </c>
      <c r="CK102" s="559" t="str">
        <f>IF(RIGHT($A102,1)="1",IF(VLOOKUP(BV102,'1st Shift BFp'!$A$36:$BY$52,74,FALSE)="","",VLOOKUP(BV102,'1st Shift BFp'!$A$36:$BY$52,74,FALSE)),IF(VLOOKUP(BV102,'2nd Shift BFp'!$A$36:$BY$52,74,FALSE)="","",VLOOKUP(BV102,'2nd Shift BFp'!$A$36:$BY$52,74,FALSE)))</f>
        <v/>
      </c>
      <c r="CL102" s="420" t="str">
        <f>IF(LEFT($A102,1)="M",VLOOKUP(BV102,MWTh!$IP$35:$KY$49,62,FALSE),VLOOKUP(BV102,TF!$IP$38:$KY$55,62,FALSE))</f>
        <v/>
      </c>
      <c r="CM102" s="418"/>
      <c r="CO102" s="135" t="e">
        <f>SUM(#REF!,AE102,AW102,BO102,CG102)</f>
        <v>#REF!</v>
      </c>
      <c r="CR102" s="375" t="s">
        <v>569</v>
      </c>
      <c r="CS102" s="60" t="e">
        <f>MWTh!#REF!</f>
        <v>#REF!</v>
      </c>
      <c r="CU102" t="e">
        <f t="shared" si="33"/>
        <v>#REF!</v>
      </c>
      <c r="CW102" t="e">
        <f t="shared" si="34"/>
        <v>#REF!</v>
      </c>
    </row>
    <row r="103" spans="1:101" ht="15.75" thickBot="1">
      <c r="A103" s="1174" t="str">
        <f>VLOOKUP($B103,'OP Info'!$C$67:$Q$101,15,FALSE)</f>
        <v>TF-2</v>
      </c>
      <c r="B103" s="427" t="s">
        <v>234</v>
      </c>
      <c r="C103" s="1174" t="str">
        <f>VLOOKUP($B103,'OP Info'!$C$67:$Q$101,2,FALSE)</f>
        <v>TAMMM-00036</v>
      </c>
      <c r="D103" s="1174" t="str">
        <f>VLOOKUP($B103,'OP Info'!$C$67:$Q$101,4,FALSE)</f>
        <v>GTS-120</v>
      </c>
      <c r="E103" s="1174" t="str">
        <f>CONCATENATE(VLOOKUP($B103,'OP Info'!$C$67:$Q$101,5,FALSE),"% - ",VLOOKUP($B103,'OP Info'!$C$67:$Q$101,6,FALSE),"%")</f>
        <v>5% - 7%</v>
      </c>
      <c r="F103" s="151" t="e">
        <f>VLOOKUP(B103,MWTh!$B$35:$BK$49,12,FALSE)</f>
        <v>#N/A</v>
      </c>
      <c r="G103" s="151" t="str">
        <f>VLOOKUP(B103,TF!$B$38:$BK$55,24,FALSE)</f>
        <v/>
      </c>
      <c r="H103" s="151" t="e">
        <f>VLOOKUP(B103,MWTh!$B$35:$BK$49,36,FALSE)</f>
        <v>#N/A</v>
      </c>
      <c r="I103" s="151" t="e">
        <f>VLOOKUP(B103,MWTh!$B$35:$BK$49,48,FALSE)</f>
        <v>#N/A</v>
      </c>
      <c r="J103" s="151" t="str">
        <f>VLOOKUP(B103,TF!$B$38:$BK$55,60,FALSE)</f>
        <v/>
      </c>
      <c r="K103" s="423"/>
      <c r="L103" s="424"/>
      <c r="M103" s="425">
        <f>IF(LEFT($A103,1)="M",VLOOKUP(B103,MWTh!$B$35:$BK$49,61,FALSE),VLOOKUP(B103,TF!$B$38:$BK$55,61,FALSE))</f>
        <v>0</v>
      </c>
      <c r="N103" s="552" t="str">
        <f>IF(RIGHT($A103,1)="1",IF(VLOOKUP(B103,'1st Shift BFp'!$D$36:$N$52,7,FALSE)="","",VLOOKUP(B103,'1st Shift BFp'!$D$36:$N$52,7,FALSE)),IF(VLOOKUP(B103,'2nd Shift BFp'!$D$36:$N$52,7,FALSE)="","",VLOOKUP(B103,'2nd Shift BFp'!$D$36:$N$52,7,FALSE)))</f>
        <v/>
      </c>
      <c r="O103" s="552" t="str">
        <f>IF(RIGHT($A103,1)="1",IF(VLOOKUP(B103,'1st Shift BFp'!$D$36:$N$52,8,FALSE)="","",VLOOKUP(B103,'1st Shift BFp'!$D$36:$N$52,8,FALSE)),IF(VLOOKUP(B103,'2nd Shift BFp'!$D$36:$N$52,8,FALSE)="","",VLOOKUP(B103,'2nd Shift BFp'!$D$36:$N$52,8,FALSE)))</f>
        <v/>
      </c>
      <c r="P103" s="560" t="str">
        <f>IF(RIGHT($A103,1)="1",IF(VLOOKUP(B103,'1st Shift BFp'!$A$36:$BY$52,12,FALSE)="","",VLOOKUP(B103,'1st Shift BFp'!$A$36:$BY$52,12,FALSE)),IF(VLOOKUP(B103,'2nd Shift BFp'!$A$36:$BY$52,12,FALSE)="","",VLOOKUP(B103,'2nd Shift BFp'!$A$36:$BY$52,12,FALSE)))</f>
        <v/>
      </c>
      <c r="Q103" s="559" t="str">
        <f>IF(RIGHT($A103,1)="1",IF(VLOOKUP(B103,'1st Shift BFp'!$A$36:$BY$52,14,FALSE)="","",VLOOKUP(B103,'1st Shift BFp'!$A$36:$BY$52,14,FALSE)),IF(VLOOKUP(B103,'2nd Shift BFp'!$A$36:$BY$52,14,FALSE)="","",VLOOKUP(B103,'2nd Shift BFp'!$A$36:$BY$52,14,FALSE)))</f>
        <v/>
      </c>
      <c r="R103" s="426" t="str">
        <f>IF(LEFT($A103,1)="M",VLOOKUP(B103,MWTh!$B$35:$BK$49,62,FALSE),VLOOKUP(B103,TF!$B$38:$BK$55,62,FALSE))</f>
        <v/>
      </c>
      <c r="S103" s="443"/>
      <c r="T103" s="433" t="str">
        <f t="shared" si="17"/>
        <v>50G</v>
      </c>
      <c r="U103" s="422" t="str">
        <f t="shared" si="18"/>
        <v>TAMMM-00036</v>
      </c>
      <c r="V103" s="422" t="str">
        <f t="shared" si="19"/>
        <v>GTS-120</v>
      </c>
      <c r="W103" s="422" t="str">
        <f t="shared" si="20"/>
        <v>5% - 7%</v>
      </c>
      <c r="X103" s="151" t="e">
        <f>VLOOKUP(T103,MWTh!$BL$35:$DU$49,12,FALSE)</f>
        <v>#N/A</v>
      </c>
      <c r="Y103" s="151" t="str">
        <f>VLOOKUP(T103,TF!$BL$38:$DU$55,24,FALSE)</f>
        <v/>
      </c>
      <c r="Z103" s="151" t="e">
        <f>VLOOKUP(T103,MWTh!$BL$35:$DU$49,36,FALSE)</f>
        <v>#N/A</v>
      </c>
      <c r="AA103" s="151" t="e">
        <f>VLOOKUP(T103,MWTh!$BL$35:$DU$49,48,FALSE)</f>
        <v>#N/A</v>
      </c>
      <c r="AB103" s="151" t="str">
        <f>VLOOKUP(T103,TF!$BL$38:$DU$55,60,FALSE)</f>
        <v/>
      </c>
      <c r="AC103" s="423"/>
      <c r="AD103" s="424"/>
      <c r="AE103" s="425">
        <f>IF(LEFT($A103,1)="M",VLOOKUP(T103,MWTh!$BL$35:$DU$49,61,FALSE),VLOOKUP(T103,TF!$BL$38:$DU$55,61,FALSE))</f>
        <v>0</v>
      </c>
      <c r="AF103" s="552" t="str">
        <f>IF(RIGHT($A103,1)="1",IF(VLOOKUP(T103,'1st Shift BFp'!$S$36:$AC$52,7,FALSE)="","",VLOOKUP(T103,'1st Shift BFp'!$S$36:$AC$52,7,FALSE)),IF(VLOOKUP(T103,'2nd Shift BFp'!$S$36:$AC$52,7,FALSE)="","",VLOOKUP(T103,'2nd Shift BFp'!$S$36:$AC$52,7,FALSE)))</f>
        <v>SKIP</v>
      </c>
      <c r="AG103" s="552" t="str">
        <f>IF(RIGHT($A103,1)="1",IF(VLOOKUP(T103,'1st Shift BFp'!$S$36:$AC$52,8,FALSE)="","",VLOOKUP(T103,'1st Shift BFp'!$S$36:$AC$52,8,FALSE)),IF(VLOOKUP(T103,'2nd Shift BFp'!$S$36:$AC$52,8,FALSE)="","",VLOOKUP(T103,'2nd Shift BFp'!$S$36:$AC$52,8,FALSE)))</f>
        <v>SKIP</v>
      </c>
      <c r="AH103" s="560" t="str">
        <f>IF(RIGHT($A103,1)="1",IF(VLOOKUP(T103,'1st Shift BFp'!$A$36:$BY$52,27,FALSE)="","",VLOOKUP(T103,'1st Shift BFp'!$A$36:$BY$52,27,FALSE)),IF(VLOOKUP(T103,'2nd Shift BFp'!$A$36:$BY$52,27,FALSE)="","",VLOOKUP(T103,'2nd Shift BFp'!$A$36:$BY$52,27,FALSE)))</f>
        <v/>
      </c>
      <c r="AI103" s="559" t="str">
        <f>IF(RIGHT($A103,1)="1",IF(VLOOKUP(T103,'1st Shift BFp'!$A$36:$BY$52,29,FALSE)="","",VLOOKUP(T103,'1st Shift BFp'!$A$36:$BY$52,29,FALSE)),IF(VLOOKUP(T103,'2nd Shift BFp'!$A$36:$BY$52,29,FALSE)="","",VLOOKUP(T103,'2nd Shift BFp'!$A$36:$BY$52,29,FALSE)))</f>
        <v/>
      </c>
      <c r="AJ103" s="426" t="str">
        <f>IF(LEFT($A103,1)="M",VLOOKUP(T103,MWTh!$BL$35:$DU$49,62,FALSE),VLOOKUP(T103,TF!$BL$38:$DU$55,62,FALSE))</f>
        <v/>
      </c>
      <c r="AK103" s="418"/>
      <c r="AL103" s="454" t="str">
        <f t="shared" si="21"/>
        <v>50G</v>
      </c>
      <c r="AM103" s="452" t="str">
        <f t="shared" si="22"/>
        <v>TAMMM-00036</v>
      </c>
      <c r="AN103" s="422" t="str">
        <f t="shared" si="23"/>
        <v>GTS-120</v>
      </c>
      <c r="AO103" s="422" t="str">
        <f t="shared" si="24"/>
        <v>5% - 7%</v>
      </c>
      <c r="AP103" s="151" t="e">
        <f>VLOOKUP(AL103,MWTh!$DV$35:$GE$49,12,FALSE)</f>
        <v>#N/A</v>
      </c>
      <c r="AQ103" s="151" t="str">
        <f>VLOOKUP(AL103,TF!$DV$38:$GE$55,24,FALSE)</f>
        <v/>
      </c>
      <c r="AR103" s="151" t="e">
        <f>VLOOKUP(AL103,MWTh!$DV$35:$GE$49,36,FALSE)</f>
        <v>#N/A</v>
      </c>
      <c r="AS103" s="151" t="e">
        <f>VLOOKUP(AL103,MWTh!$DV$35:$GE$49,48,FALSE)</f>
        <v>#N/A</v>
      </c>
      <c r="AT103" s="151" t="str">
        <f>VLOOKUP(AL103,TF!$DV$38:$GE$55,60,FALSE)</f>
        <v/>
      </c>
      <c r="AU103" s="423"/>
      <c r="AV103" s="424"/>
      <c r="AW103" s="425">
        <f>IF(LEFT($A103,1)="M",VLOOKUP(AL103,MWTh!$DV$35:$GE$49,61,FALSE),VLOOKUP(AL103,TF!$DV$38:$GE$55,61,FALSE))</f>
        <v>0</v>
      </c>
      <c r="AX103" s="552" t="str">
        <f>IF(RIGHT($A103,1)="1",IF(VLOOKUP(AL103,'1st Shift BFp'!$AH$36:$AR$52,7,FALSE)="","",VLOOKUP(AL103,'1st Shift BFp'!$AH$36:$AR$52,7,FALSE)),IF(VLOOKUP(AL103,'2nd Shift BFp'!$AH$36:$AR$52,7,FALSE)="","",VLOOKUP(AL103,'2nd Shift BFp'!$AH$36:$AR$52,7,FALSE)))</f>
        <v/>
      </c>
      <c r="AY103" s="552" t="str">
        <f>IF(RIGHT($A103,1)="1",IF(VLOOKUP(AL103,'1st Shift BFp'!$AH$36:$AR$52,8,FALSE)="","",VLOOKUP(AL103,'1st Shift BFp'!$AH$36:$AR$52,8,FALSE)),IF(VLOOKUP(AL103,'2nd Shift BFp'!$AH$36:$AR$52,8,FALSE)="","",VLOOKUP(AL103,'2nd Shift BFp'!$AH$36:$AR$52,8,FALSE)))</f>
        <v/>
      </c>
      <c r="AZ103" s="560" t="str">
        <f>IF(RIGHT($A103,1)="1",IF(VLOOKUP(AL103,'1st Shift BFp'!$A$36:$BY$52,42,FALSE)="","",VLOOKUP(AL103,'1st Shift BFp'!$A$36:$BY$52,42,FALSE)),IF(VLOOKUP(AL103,'2nd Shift BFp'!$A$36:$BY$52,42,FALSE)="","",VLOOKUP(AL103,'2nd Shift BFp'!$A$36:$BY$52,42,FALSE)))</f>
        <v/>
      </c>
      <c r="BA103" s="559" t="str">
        <f>IF(RIGHT($A103,1)="1",IF(VLOOKUP(AL103,'1st Shift BFp'!$A$36:$BY$52,44,FALSE)="","",VLOOKUP(AL103,'1st Shift BFp'!$A$36:$BY$52,44,FALSE)),IF(VLOOKUP(AL103,'2nd Shift BFp'!$A$36:$BY$52,44,FALSE)="","",VLOOKUP(AL103,'2nd Shift BFp'!$A$36:$BY$52,44,FALSE)))</f>
        <v/>
      </c>
      <c r="BB103" s="426" t="str">
        <f>IF(LEFT($A103,1)="M",VLOOKUP(AL103,MWTh!$DV$35:$GE$49,62,FALSE),VLOOKUP(AL103,TF!$DV$38:$GE$55,62,FALSE))</f>
        <v/>
      </c>
      <c r="BC103" s="418"/>
      <c r="BD103" s="460" t="str">
        <f t="shared" si="25"/>
        <v>50G</v>
      </c>
      <c r="BE103" s="417" t="str">
        <f t="shared" si="26"/>
        <v>TAMMM-00036</v>
      </c>
      <c r="BF103" s="59" t="str">
        <f t="shared" si="27"/>
        <v>GTS-120</v>
      </c>
      <c r="BG103" s="59" t="str">
        <f t="shared" si="28"/>
        <v>5% - 7%</v>
      </c>
      <c r="BH103" s="151" t="e">
        <f>VLOOKUP(BD103,MWTh!$GF$35:$IO$49,12,FALSE)</f>
        <v>#N/A</v>
      </c>
      <c r="BI103" s="151" t="str">
        <f>VLOOKUP(BD103,TF!$GF$38:$IO$55,24,FALSE)</f>
        <v/>
      </c>
      <c r="BJ103" s="151" t="e">
        <f>VLOOKUP(BD103,MWTh!$GF$35:$IO$49,36,FALSE)</f>
        <v>#N/A</v>
      </c>
      <c r="BK103" s="151" t="e">
        <f>VLOOKUP(BD103,MWTh!$GF$35:$IO$49,48,FALSE)</f>
        <v>#N/A</v>
      </c>
      <c r="BL103" s="151" t="str">
        <f>VLOOKUP(BD103,TF!$GF$38:$IO$55,60,FALSE)</f>
        <v/>
      </c>
      <c r="BM103" s="151"/>
      <c r="BN103" s="149"/>
      <c r="BO103" s="135">
        <f>IF(LEFT($A103,1)="M",VLOOKUP(BD103,MWTh!$GF$35:$IO$49,61,FALSE),VLOOKUP(BD103,TF!$GF$38:$IO$55,61,FALSE))</f>
        <v>0</v>
      </c>
      <c r="BP103" s="552" t="str">
        <f>IF(RIGHT($A103,1)="1",IF(VLOOKUP(BD103,'1st Shift BFp'!$AW$36:$BG$52,7,FALSE)="","",VLOOKUP(BD103,'1st Shift BFp'!$AW$36:$BG$52,7,FALSE)),IF(VLOOKUP(BD103,'2nd Shift BFp'!$AW$36:$BG$52,7,FALSE)="","",VLOOKUP(BD103,'2nd Shift BFp'!$AW$36:$BG$52,7,FALSE)))</f>
        <v>SKIP</v>
      </c>
      <c r="BQ103" s="552" t="str">
        <f>IF(RIGHT($A103,1)="1",IF(VLOOKUP(BD103,'1st Shift BFp'!$AW$36:$BG$52,8,FALSE)="","",VLOOKUP(BD103,'1st Shift BFp'!$AW$36:$BG$52,8,FALSE)),IF(VLOOKUP(BD103,'2nd Shift BFp'!$AW$36:$BG$52,8,FALSE)="","",VLOOKUP(BD103,'2nd Shift BFp'!$AW$36:$BG$52,8,FALSE)))</f>
        <v>SKIP</v>
      </c>
      <c r="BR103" s="560" t="str">
        <f>IF(RIGHT($A103,1)="1",IF(VLOOKUP(BD103,'1st Shift BFp'!$A$36:$BY$52,57,FALSE)="","",VLOOKUP(BD103,'1st Shift BFp'!$A$36:$BY$52,57,FALSE)),IF(VLOOKUP(BD103,'2nd Shift BFp'!$A$36:$BY$52,57,FALSE)="","",VLOOKUP(BD103,'2nd Shift BFp'!$A$36:$BY$52,57,FALSE)))</f>
        <v/>
      </c>
      <c r="BS103" s="559" t="str">
        <f>IF(RIGHT($A103,1)="1",IF(VLOOKUP(BD103,'1st Shift BFp'!$A$36:$BY$52,59,FALSE)="","",VLOOKUP(BD103,'1st Shift BFp'!$A$36:$BY$52,59,FALSE)),IF(VLOOKUP(BD103,'2nd Shift BFp'!$A$36:$BY$52,59,FALSE)="","",VLOOKUP(BD103,'2nd Shift BFp'!$A$36:$BY$52,59,FALSE)))</f>
        <v/>
      </c>
      <c r="BT103" s="60" t="str">
        <f>IF(LEFT($A103,1)="M",VLOOKUP(BD103,MWTh!$GF$35:$IO$49,62,FALSE),VLOOKUP(BD103,TF!$GF$38:$IO$55,62,FALSE))</f>
        <v/>
      </c>
      <c r="BU103" s="61"/>
      <c r="BV103" s="466" t="str">
        <f t="shared" si="29"/>
        <v>50G</v>
      </c>
      <c r="BW103" s="428" t="str">
        <f t="shared" si="30"/>
        <v>TAMMM-00036</v>
      </c>
      <c r="BX103" s="422" t="str">
        <f t="shared" si="31"/>
        <v>GTS-120</v>
      </c>
      <c r="BY103" s="422" t="str">
        <f t="shared" si="32"/>
        <v>5% - 7%</v>
      </c>
      <c r="BZ103" s="151" t="e">
        <f>VLOOKUP(BV103,MWTh!$IP$35:$KY$49,12,FALSE)</f>
        <v>#N/A</v>
      </c>
      <c r="CA103" s="151" t="str">
        <f>VLOOKUP(BV103,TF!$IP$38:$KY$55,24,FALSE)</f>
        <v/>
      </c>
      <c r="CB103" s="151" t="e">
        <f>VLOOKUP(BV103,MWTh!$IP$35:$KY$49,36,FALSE)</f>
        <v>#N/A</v>
      </c>
      <c r="CC103" s="151" t="e">
        <f>VLOOKUP(BV103,MWTh!$IP$35:$KY$49,48,FALSE)</f>
        <v>#N/A</v>
      </c>
      <c r="CD103" s="151" t="str">
        <f>VLOOKUP(BV103,TF!$IP$38:$KY$55,60,FALSE)</f>
        <v/>
      </c>
      <c r="CE103" s="423"/>
      <c r="CF103" s="424"/>
      <c r="CG103" s="425">
        <f>IF(LEFT($A103,1)="M",VLOOKUP(BV103,MWTh!$IP$35:$KY$49,61,FALSE),VLOOKUP(BV103,TF!$IP$38:$KY$55,61,FALSE))</f>
        <v>0</v>
      </c>
      <c r="CH103" s="552" t="str">
        <f>IF(RIGHT($A103,1)="1",IF(VLOOKUP(BV103,'1st Shift BFp'!$BL$36:$BV$52,7,FALSE)="","",VLOOKUP(BV103,'1st Shift BFp'!$BL$36:$BV$52,7,FALSE)),IF(VLOOKUP(BV103,'2nd Shift BFp'!$BL$36:$BV$52,7,FALSE)="","",VLOOKUP(BV103,'2nd Shift BFp'!$BL$36:$BV$52,7,FALSE)))</f>
        <v/>
      </c>
      <c r="CI103" s="552" t="str">
        <f>IF(RIGHT($A103,1)="1",IF(VLOOKUP(BV103,'1st Shift BFp'!$BL$36:$BV$52,8,FALSE)="","",VLOOKUP(BV103,'1st Shift BFp'!$BL$36:$BV$52,8,FALSE)),IF(VLOOKUP(BV103,'2nd Shift BFp'!$BL$36:$BV$52,8,FALSE)="","",VLOOKUP(BV103,'2nd Shift BFp'!$BL$36:$BV$52,8,FALSE)))</f>
        <v/>
      </c>
      <c r="CJ103" s="560" t="str">
        <f>IF(RIGHT($A103,1)="1",IF(VLOOKUP(BV103,'1st Shift BFp'!$A$36:$BY$52,72,FALSE)="","",VLOOKUP(BV103,'1st Shift BFp'!$A$36:$BY$52,72,FALSE)),IF(VLOOKUP(BV103,'2nd Shift BFp'!$A$36:$BY$52,72,FALSE)="","",VLOOKUP(BV103,'2nd Shift BFp'!$A$36:$BY$52,72,FALSE)))</f>
        <v/>
      </c>
      <c r="CK103" s="559" t="str">
        <f>IF(RIGHT($A103,1)="1",IF(VLOOKUP(BV103,'1st Shift BFp'!$A$36:$BY$52,74,FALSE)="","",VLOOKUP(BV103,'1st Shift BFp'!$A$36:$BY$52,74,FALSE)),IF(VLOOKUP(BV103,'2nd Shift BFp'!$A$36:$BY$52,74,FALSE)="","",VLOOKUP(BV103,'2nd Shift BFp'!$A$36:$BY$52,74,FALSE)))</f>
        <v/>
      </c>
      <c r="CL103" s="426" t="str">
        <f>IF(LEFT($A103,1)="M",VLOOKUP(BV103,MWTh!$IP$35:$KY$49,62,FALSE),VLOOKUP(BV103,TF!$IP$38:$KY$55,62,FALSE))</f>
        <v/>
      </c>
      <c r="CM103" s="418"/>
      <c r="CO103" s="135">
        <f t="shared" ref="CO103" si="38">SUM(M106,AE103,AW103,BO103,CG103)</f>
        <v>0</v>
      </c>
      <c r="CR103" s="375" t="s">
        <v>570</v>
      </c>
      <c r="CS103" s="60" t="str">
        <f>TF!$BK55</f>
        <v/>
      </c>
      <c r="CU103" t="str">
        <f t="shared" si="33"/>
        <v/>
      </c>
      <c r="CW103" t="str">
        <f t="shared" si="34"/>
        <v>NOGO</v>
      </c>
    </row>
    <row r="104" spans="1:101">
      <c r="M104" s="569">
        <f>SUM(M72:M103)</f>
        <v>0</v>
      </c>
      <c r="N104" s="81" t="s">
        <v>535</v>
      </c>
      <c r="S104" s="65"/>
      <c r="AK104" s="65"/>
      <c r="BC104" s="65"/>
      <c r="BU104" s="65"/>
      <c r="CM104" s="65"/>
    </row>
    <row r="105" spans="1:101">
      <c r="B105" s="81" t="s">
        <v>536</v>
      </c>
      <c r="C105" s="81"/>
      <c r="D105" s="81"/>
      <c r="E105" s="82" t="s">
        <v>537</v>
      </c>
      <c r="F105" s="82"/>
      <c r="G105" s="83"/>
      <c r="H105" s="83"/>
      <c r="I105" s="81" t="s">
        <v>519</v>
      </c>
      <c r="J105" s="83"/>
      <c r="L105" s="83"/>
      <c r="M105" s="83"/>
      <c r="N105" s="87"/>
      <c r="O105" s="83"/>
      <c r="P105" s="83"/>
      <c r="Q105" s="83"/>
      <c r="R105" s="84"/>
      <c r="S105" s="88"/>
      <c r="T105" s="81" t="s">
        <v>536</v>
      </c>
      <c r="U105" s="81"/>
      <c r="V105" s="81"/>
      <c r="W105" s="82" t="s">
        <v>537</v>
      </c>
      <c r="X105" s="82"/>
      <c r="Y105" s="82"/>
      <c r="Z105" s="83"/>
      <c r="AA105" s="81" t="s">
        <v>519</v>
      </c>
      <c r="AB105" s="83"/>
      <c r="AD105" s="83"/>
      <c r="AE105" s="83"/>
      <c r="AF105" s="87"/>
      <c r="AG105" s="83"/>
      <c r="AH105" s="83"/>
      <c r="AI105" s="83"/>
      <c r="AJ105" s="84"/>
      <c r="AK105" s="88"/>
      <c r="AL105" s="81" t="s">
        <v>536</v>
      </c>
      <c r="AM105" s="81"/>
      <c r="AN105" s="81"/>
      <c r="AO105" s="82" t="s">
        <v>537</v>
      </c>
      <c r="AP105" s="82"/>
      <c r="AQ105" s="82"/>
      <c r="AR105" s="83"/>
      <c r="AS105" s="81" t="s">
        <v>519</v>
      </c>
      <c r="AT105" s="83"/>
      <c r="AV105" s="83"/>
      <c r="AW105" s="83"/>
      <c r="AX105" s="87"/>
      <c r="AY105" s="83"/>
      <c r="AZ105" s="83"/>
      <c r="BA105" s="83"/>
      <c r="BB105" s="84"/>
      <c r="BC105" s="88"/>
      <c r="BD105" s="81" t="s">
        <v>536</v>
      </c>
      <c r="BE105" s="81"/>
      <c r="BF105" s="81"/>
      <c r="BG105" s="82" t="s">
        <v>537</v>
      </c>
      <c r="BH105" s="82"/>
      <c r="BI105" s="82"/>
      <c r="BJ105" s="83"/>
      <c r="BK105" s="81" t="s">
        <v>519</v>
      </c>
      <c r="BL105" s="83"/>
      <c r="BN105" s="83"/>
      <c r="BO105" s="83"/>
      <c r="BP105" s="87"/>
      <c r="BQ105" s="83"/>
      <c r="BR105" s="83"/>
      <c r="BS105" s="83"/>
      <c r="BT105" s="84"/>
      <c r="BU105" s="88"/>
      <c r="BV105" s="81" t="s">
        <v>536</v>
      </c>
      <c r="BW105" s="81"/>
      <c r="BX105" s="81"/>
      <c r="BY105" s="82" t="s">
        <v>537</v>
      </c>
      <c r="BZ105" s="82"/>
      <c r="CA105" s="82"/>
      <c r="CB105" s="83"/>
      <c r="CC105" s="81" t="s">
        <v>519</v>
      </c>
      <c r="CD105" s="83"/>
      <c r="CF105" s="83"/>
      <c r="CG105" s="83"/>
      <c r="CH105" s="87"/>
      <c r="CI105" s="83"/>
      <c r="CJ105" s="83"/>
      <c r="CK105" s="83"/>
      <c r="CL105" s="84"/>
      <c r="CM105" s="88"/>
      <c r="CO105" s="98"/>
    </row>
    <row r="106" spans="1:101">
      <c r="B106" s="68"/>
      <c r="C106" s="81" t="s">
        <v>538</v>
      </c>
      <c r="D106" s="81"/>
      <c r="E106" s="68"/>
      <c r="F106" s="81" t="s">
        <v>538</v>
      </c>
      <c r="G106" s="81"/>
      <c r="H106" s="84"/>
      <c r="I106" s="69"/>
      <c r="J106" s="81" t="s">
        <v>539</v>
      </c>
      <c r="L106" s="81"/>
      <c r="M106" s="81"/>
      <c r="N106" s="81"/>
      <c r="O106" s="83"/>
      <c r="P106" s="83"/>
      <c r="Q106" s="83"/>
      <c r="R106" s="84"/>
      <c r="S106" s="88"/>
      <c r="T106" s="68"/>
      <c r="U106" s="81" t="s">
        <v>538</v>
      </c>
      <c r="V106" s="81"/>
      <c r="W106" s="68"/>
      <c r="X106" s="81" t="s">
        <v>538</v>
      </c>
      <c r="Y106" s="81"/>
      <c r="Z106" s="84"/>
      <c r="AA106" s="69"/>
      <c r="AB106" s="81" t="s">
        <v>539</v>
      </c>
      <c r="AD106" s="81"/>
      <c r="AE106" s="81"/>
      <c r="AF106" s="81"/>
      <c r="AG106" s="83"/>
      <c r="AH106" s="83"/>
      <c r="AI106" s="83"/>
      <c r="AJ106" s="84"/>
      <c r="AK106" s="88"/>
      <c r="AL106" s="68"/>
      <c r="AM106" s="81" t="s">
        <v>538</v>
      </c>
      <c r="AN106" s="81"/>
      <c r="AO106" s="68"/>
      <c r="AP106" s="81" t="s">
        <v>538</v>
      </c>
      <c r="AQ106" s="81"/>
      <c r="AR106" s="84"/>
      <c r="AS106" s="69"/>
      <c r="AT106" s="81" t="s">
        <v>539</v>
      </c>
      <c r="AV106" s="81"/>
      <c r="AW106" s="81"/>
      <c r="AX106" s="81"/>
      <c r="AY106" s="83"/>
      <c r="AZ106" s="83"/>
      <c r="BA106" s="83"/>
      <c r="BB106" s="84"/>
      <c r="BC106" s="88"/>
      <c r="BD106" s="68"/>
      <c r="BE106" s="81" t="s">
        <v>538</v>
      </c>
      <c r="BF106" s="81"/>
      <c r="BG106" s="68"/>
      <c r="BH106" s="81" t="s">
        <v>538</v>
      </c>
      <c r="BI106" s="81"/>
      <c r="BJ106" s="84"/>
      <c r="BK106" s="69"/>
      <c r="BL106" s="81" t="s">
        <v>539</v>
      </c>
      <c r="BN106" s="81"/>
      <c r="BO106" s="81"/>
      <c r="BP106" s="81"/>
      <c r="BQ106" s="83"/>
      <c r="BR106" s="83"/>
      <c r="BS106" s="83"/>
      <c r="BT106" s="84"/>
      <c r="BU106" s="88"/>
      <c r="BV106" s="68"/>
      <c r="BW106" s="81" t="s">
        <v>538</v>
      </c>
      <c r="BX106" s="81"/>
      <c r="BY106" s="68"/>
      <c r="BZ106" s="81" t="s">
        <v>538</v>
      </c>
      <c r="CA106" s="81"/>
      <c r="CB106" s="84"/>
      <c r="CC106" s="69"/>
      <c r="CD106" s="81" t="s">
        <v>539</v>
      </c>
      <c r="CF106" s="81"/>
      <c r="CG106" s="81"/>
      <c r="CH106" s="81"/>
      <c r="CI106" s="83"/>
      <c r="CJ106" s="83"/>
      <c r="CK106" s="83"/>
      <c r="CL106" s="84"/>
      <c r="CM106" s="88"/>
      <c r="CO106" s="98"/>
    </row>
    <row r="107" spans="1:101">
      <c r="B107" s="69"/>
      <c r="C107" s="81" t="s">
        <v>540</v>
      </c>
      <c r="D107" s="81"/>
      <c r="E107" s="69"/>
      <c r="F107" s="81" t="s">
        <v>522</v>
      </c>
      <c r="G107" s="81"/>
      <c r="H107" s="84"/>
      <c r="I107" s="85"/>
      <c r="J107" s="81" t="s">
        <v>523</v>
      </c>
      <c r="L107" s="81"/>
      <c r="M107" s="81"/>
      <c r="N107" s="81"/>
      <c r="O107" s="84"/>
      <c r="P107" s="84"/>
      <c r="Q107" s="84"/>
      <c r="R107" s="84"/>
      <c r="S107" s="88"/>
      <c r="T107" s="69"/>
      <c r="U107" s="81" t="s">
        <v>540</v>
      </c>
      <c r="V107" s="81"/>
      <c r="W107" s="69"/>
      <c r="X107" s="81" t="s">
        <v>522</v>
      </c>
      <c r="Y107" s="81"/>
      <c r="Z107" s="84"/>
      <c r="AA107" s="85"/>
      <c r="AB107" s="81" t="s">
        <v>523</v>
      </c>
      <c r="AD107" s="81"/>
      <c r="AE107" s="81"/>
      <c r="AF107" s="81"/>
      <c r="AG107" s="84"/>
      <c r="AH107" s="84"/>
      <c r="AI107" s="84"/>
      <c r="AJ107" s="84"/>
      <c r="AK107" s="88"/>
      <c r="AL107" s="69"/>
      <c r="AM107" s="81" t="s">
        <v>540</v>
      </c>
      <c r="AN107" s="81"/>
      <c r="AO107" s="69"/>
      <c r="AP107" s="81" t="s">
        <v>522</v>
      </c>
      <c r="AQ107" s="81"/>
      <c r="AR107" s="84"/>
      <c r="AS107" s="85"/>
      <c r="AT107" s="81" t="s">
        <v>523</v>
      </c>
      <c r="AV107" s="81"/>
      <c r="AW107" s="81"/>
      <c r="AX107" s="81"/>
      <c r="AY107" s="84"/>
      <c r="AZ107" s="84"/>
      <c r="BA107" s="84"/>
      <c r="BB107" s="84"/>
      <c r="BC107" s="88"/>
      <c r="BD107" s="69"/>
      <c r="BE107" s="81" t="s">
        <v>540</v>
      </c>
      <c r="BF107" s="81"/>
      <c r="BG107" s="69"/>
      <c r="BH107" s="81" t="s">
        <v>522</v>
      </c>
      <c r="BI107" s="81"/>
      <c r="BJ107" s="84"/>
      <c r="BK107" s="85"/>
      <c r="BL107" s="81" t="s">
        <v>523</v>
      </c>
      <c r="BN107" s="81"/>
      <c r="BO107" s="81"/>
      <c r="BP107" s="81"/>
      <c r="BQ107" s="84"/>
      <c r="BR107" s="84"/>
      <c r="BS107" s="84"/>
      <c r="BT107" s="84"/>
      <c r="BU107" s="88"/>
      <c r="BV107" s="69"/>
      <c r="BW107" s="81" t="s">
        <v>540</v>
      </c>
      <c r="BX107" s="81"/>
      <c r="BY107" s="69"/>
      <c r="BZ107" s="81" t="s">
        <v>522</v>
      </c>
      <c r="CA107" s="81"/>
      <c r="CB107" s="84"/>
      <c r="CC107" s="85"/>
      <c r="CD107" s="81" t="s">
        <v>523</v>
      </c>
      <c r="CF107" s="81"/>
      <c r="CG107" s="81"/>
      <c r="CH107" s="81"/>
      <c r="CI107" s="84"/>
      <c r="CJ107" s="84"/>
      <c r="CK107" s="84"/>
      <c r="CL107" s="84"/>
      <c r="CM107" s="88"/>
      <c r="CO107" s="98"/>
    </row>
    <row r="108" spans="1:101">
      <c r="B108" s="70"/>
      <c r="C108" s="81" t="s">
        <v>541</v>
      </c>
      <c r="D108" s="81"/>
      <c r="E108" s="70"/>
      <c r="F108" s="81" t="s">
        <v>542</v>
      </c>
      <c r="G108" s="83"/>
      <c r="H108" s="84"/>
      <c r="I108" s="70"/>
      <c r="J108" s="81" t="s">
        <v>525</v>
      </c>
      <c r="L108" s="81"/>
      <c r="M108" s="81"/>
      <c r="N108" s="81"/>
      <c r="O108" s="84"/>
      <c r="P108" s="84"/>
      <c r="Q108" s="84"/>
      <c r="R108" s="84"/>
      <c r="S108" s="88"/>
      <c r="T108" s="70"/>
      <c r="U108" s="81" t="s">
        <v>541</v>
      </c>
      <c r="V108" s="81"/>
      <c r="W108" s="70"/>
      <c r="X108" s="81" t="s">
        <v>542</v>
      </c>
      <c r="Y108" s="83"/>
      <c r="Z108" s="84"/>
      <c r="AA108" s="70"/>
      <c r="AB108" s="81" t="s">
        <v>525</v>
      </c>
      <c r="AD108" s="81"/>
      <c r="AE108" s="81"/>
      <c r="AF108" s="81"/>
      <c r="AG108" s="84"/>
      <c r="AH108" s="84"/>
      <c r="AI108" s="84"/>
      <c r="AJ108" s="84"/>
      <c r="AK108" s="88"/>
      <c r="AL108" s="70"/>
      <c r="AM108" s="81" t="s">
        <v>541</v>
      </c>
      <c r="AN108" s="81"/>
      <c r="AO108" s="70"/>
      <c r="AP108" s="81" t="s">
        <v>542</v>
      </c>
      <c r="AQ108" s="83"/>
      <c r="AR108" s="84"/>
      <c r="AS108" s="70"/>
      <c r="AT108" s="81" t="s">
        <v>525</v>
      </c>
      <c r="AV108" s="81"/>
      <c r="AW108" s="81"/>
      <c r="AX108" s="81"/>
      <c r="AY108" s="84"/>
      <c r="AZ108" s="84"/>
      <c r="BA108" s="84"/>
      <c r="BB108" s="84"/>
      <c r="BC108" s="88"/>
      <c r="BD108" s="70"/>
      <c r="BE108" s="81" t="s">
        <v>541</v>
      </c>
      <c r="BF108" s="81"/>
      <c r="BG108" s="70"/>
      <c r="BH108" s="81" t="s">
        <v>542</v>
      </c>
      <c r="BI108" s="83"/>
      <c r="BJ108" s="84"/>
      <c r="BK108" s="70"/>
      <c r="BL108" s="81" t="s">
        <v>525</v>
      </c>
      <c r="BN108" s="81"/>
      <c r="BO108" s="81"/>
      <c r="BP108" s="81"/>
      <c r="BQ108" s="84"/>
      <c r="BR108" s="84"/>
      <c r="BS108" s="84"/>
      <c r="BT108" s="84"/>
      <c r="BU108" s="88"/>
      <c r="BV108" s="70"/>
      <c r="BW108" s="81" t="s">
        <v>541</v>
      </c>
      <c r="BX108" s="81"/>
      <c r="BY108" s="70"/>
      <c r="BZ108" s="81" t="s">
        <v>542</v>
      </c>
      <c r="CA108" s="83"/>
      <c r="CB108" s="84"/>
      <c r="CC108" s="70"/>
      <c r="CD108" s="81" t="s">
        <v>525</v>
      </c>
      <c r="CF108" s="81"/>
      <c r="CG108" s="81"/>
      <c r="CH108" s="81"/>
      <c r="CI108" s="84"/>
      <c r="CJ108" s="84"/>
      <c r="CK108" s="84"/>
      <c r="CL108" s="84"/>
      <c r="CM108" s="88"/>
      <c r="CO108" s="98"/>
    </row>
    <row r="109" spans="1:101">
      <c r="B109" s="85"/>
      <c r="C109" s="81" t="s">
        <v>543</v>
      </c>
      <c r="F109" s="45"/>
      <c r="G109" s="81"/>
      <c r="H109" s="81"/>
      <c r="I109" s="81"/>
      <c r="J109" s="81"/>
      <c r="K109" s="81"/>
      <c r="T109" s="85"/>
      <c r="U109" s="81" t="s">
        <v>543</v>
      </c>
      <c r="X109" s="45"/>
      <c r="AL109" s="85"/>
      <c r="AM109" s="81" t="s">
        <v>543</v>
      </c>
      <c r="AP109" s="45"/>
      <c r="BD109" s="85"/>
      <c r="BE109" s="81" t="s">
        <v>543</v>
      </c>
      <c r="BH109" s="45"/>
      <c r="BV109" s="85"/>
      <c r="BW109" s="81" t="s">
        <v>543</v>
      </c>
      <c r="BZ109" s="45"/>
    </row>
    <row r="111" spans="1:101" ht="15.75" thickBot="1"/>
    <row r="112" spans="1:101" ht="14.45" customHeight="1">
      <c r="A112" s="1364" t="s">
        <v>31</v>
      </c>
      <c r="B112" s="1364" t="s">
        <v>32</v>
      </c>
      <c r="C112" s="1364" t="s">
        <v>33</v>
      </c>
      <c r="D112" s="1358" t="s">
        <v>35</v>
      </c>
      <c r="E112" s="1358" t="s">
        <v>526</v>
      </c>
      <c r="F112" s="1352" t="str">
        <f>CONCATENATE('OP Info'!$B$1," -  Cap Line
Daily Concentration by Refractometer Readings")</f>
        <v>SPRINT  - TRUQ2 -  Cap Line
Daily Concentration by Refractometer Readings</v>
      </c>
      <c r="G112" s="1353"/>
      <c r="H112" s="1353"/>
      <c r="I112" s="1353"/>
      <c r="J112" s="1354"/>
      <c r="K112" s="598" t="s">
        <v>527</v>
      </c>
      <c r="L112" s="599"/>
      <c r="M112" s="1358" t="s">
        <v>528</v>
      </c>
      <c r="N112" s="1352" t="s">
        <v>529</v>
      </c>
      <c r="O112" s="1353"/>
      <c r="P112" s="1354"/>
      <c r="Q112" s="1361" t="s">
        <v>530</v>
      </c>
      <c r="R112" s="1364" t="s">
        <v>531</v>
      </c>
      <c r="S112" s="441"/>
      <c r="T112" s="1364" t="s">
        <v>32</v>
      </c>
      <c r="U112" s="1364" t="s">
        <v>33</v>
      </c>
      <c r="V112" s="1358" t="s">
        <v>35</v>
      </c>
      <c r="W112" s="1358" t="s">
        <v>526</v>
      </c>
      <c r="X112" s="1352" t="str">
        <f>F112</f>
        <v>SPRINT  - TRUQ2 -  Cap Line
Daily Concentration by Refractometer Readings</v>
      </c>
      <c r="Y112" s="1353"/>
      <c r="Z112" s="1353"/>
      <c r="AA112" s="1353"/>
      <c r="AB112" s="1354"/>
      <c r="AC112" s="598" t="s">
        <v>527</v>
      </c>
      <c r="AD112" s="599"/>
      <c r="AE112" s="1358" t="s">
        <v>528</v>
      </c>
      <c r="AF112" s="1352" t="s">
        <v>529</v>
      </c>
      <c r="AG112" s="1353"/>
      <c r="AH112" s="1354"/>
      <c r="AI112" s="1361" t="s">
        <v>530</v>
      </c>
      <c r="AJ112" s="1364" t="s">
        <v>531</v>
      </c>
      <c r="AK112" s="1346"/>
      <c r="AL112" s="1364" t="s">
        <v>32</v>
      </c>
      <c r="AM112" s="1364" t="s">
        <v>33</v>
      </c>
      <c r="AN112" s="1358" t="s">
        <v>35</v>
      </c>
      <c r="AO112" s="1358" t="s">
        <v>526</v>
      </c>
      <c r="AP112" s="1352" t="str">
        <f>F112</f>
        <v>SPRINT  - TRUQ2 -  Cap Line
Daily Concentration by Refractometer Readings</v>
      </c>
      <c r="AQ112" s="1353"/>
      <c r="AR112" s="1353"/>
      <c r="AS112" s="1353"/>
      <c r="AT112" s="1354"/>
      <c r="AU112" s="598" t="s">
        <v>527</v>
      </c>
      <c r="AV112" s="599"/>
      <c r="AW112" s="1358" t="s">
        <v>528</v>
      </c>
      <c r="AX112" s="1352" t="s">
        <v>529</v>
      </c>
      <c r="AY112" s="1353"/>
      <c r="AZ112" s="1354"/>
      <c r="BA112" s="1361" t="s">
        <v>530</v>
      </c>
      <c r="BB112" s="1364" t="s">
        <v>531</v>
      </c>
      <c r="BC112" s="1346"/>
      <c r="BD112" s="1364" t="s">
        <v>32</v>
      </c>
      <c r="BE112" s="1364" t="s">
        <v>33</v>
      </c>
      <c r="BF112" s="1358" t="s">
        <v>35</v>
      </c>
      <c r="BG112" s="1358" t="s">
        <v>526</v>
      </c>
      <c r="BH112" s="1352" t="str">
        <f>F112</f>
        <v>SPRINT  - TRUQ2 -  Cap Line
Daily Concentration by Refractometer Readings</v>
      </c>
      <c r="BI112" s="1353"/>
      <c r="BJ112" s="1353"/>
      <c r="BK112" s="1353"/>
      <c r="BL112" s="1354"/>
      <c r="BM112" s="598" t="s">
        <v>527</v>
      </c>
      <c r="BN112" s="599"/>
      <c r="BO112" s="1358" t="s">
        <v>528</v>
      </c>
      <c r="BP112" s="1352" t="s">
        <v>529</v>
      </c>
      <c r="BQ112" s="1353"/>
      <c r="BR112" s="1354"/>
      <c r="BS112" s="1361" t="s">
        <v>530</v>
      </c>
      <c r="BT112" s="1364" t="s">
        <v>531</v>
      </c>
      <c r="BU112" s="1346"/>
      <c r="BV112" s="1364" t="s">
        <v>32</v>
      </c>
      <c r="BW112" s="1364" t="s">
        <v>33</v>
      </c>
      <c r="BX112" s="1358" t="s">
        <v>35</v>
      </c>
      <c r="BY112" s="1358" t="s">
        <v>526</v>
      </c>
      <c r="BZ112" s="1352" t="str">
        <f>F112</f>
        <v>SPRINT  - TRUQ2 -  Cap Line
Daily Concentration by Refractometer Readings</v>
      </c>
      <c r="CA112" s="1353"/>
      <c r="CB112" s="1353"/>
      <c r="CC112" s="1353"/>
      <c r="CD112" s="1354"/>
      <c r="CE112" s="598" t="s">
        <v>527</v>
      </c>
      <c r="CF112" s="599"/>
      <c r="CG112" s="1358" t="s">
        <v>528</v>
      </c>
      <c r="CH112" s="1352" t="s">
        <v>529</v>
      </c>
      <c r="CI112" s="1353"/>
      <c r="CJ112" s="1354"/>
      <c r="CK112" s="1361" t="s">
        <v>530</v>
      </c>
      <c r="CL112" s="1364" t="s">
        <v>531</v>
      </c>
      <c r="CM112" s="1346"/>
      <c r="CO112" s="1349" t="s">
        <v>532</v>
      </c>
    </row>
    <row r="113" spans="1:93" ht="15.75" thickBot="1">
      <c r="A113" s="1365"/>
      <c r="B113" s="1365"/>
      <c r="C113" s="1365"/>
      <c r="D113" s="1359"/>
      <c r="E113" s="1359"/>
      <c r="F113" s="1355"/>
      <c r="G113" s="1356"/>
      <c r="H113" s="1356"/>
      <c r="I113" s="1356"/>
      <c r="J113" s="1357"/>
      <c r="K113" s="600"/>
      <c r="L113" s="601"/>
      <c r="M113" s="1359"/>
      <c r="N113" s="1355"/>
      <c r="O113" s="1356"/>
      <c r="P113" s="1357"/>
      <c r="Q113" s="1362"/>
      <c r="R113" s="1365"/>
      <c r="S113" s="65"/>
      <c r="T113" s="1365"/>
      <c r="U113" s="1365"/>
      <c r="V113" s="1359"/>
      <c r="W113" s="1359"/>
      <c r="X113" s="1355"/>
      <c r="Y113" s="1356"/>
      <c r="Z113" s="1356"/>
      <c r="AA113" s="1356"/>
      <c r="AB113" s="1357"/>
      <c r="AC113" s="600"/>
      <c r="AD113" s="601"/>
      <c r="AE113" s="1359"/>
      <c r="AF113" s="1355"/>
      <c r="AG113" s="1356"/>
      <c r="AH113" s="1357"/>
      <c r="AI113" s="1362"/>
      <c r="AJ113" s="1365"/>
      <c r="AK113" s="1347"/>
      <c r="AL113" s="1365"/>
      <c r="AM113" s="1365"/>
      <c r="AN113" s="1359"/>
      <c r="AO113" s="1359"/>
      <c r="AP113" s="1355"/>
      <c r="AQ113" s="1356"/>
      <c r="AR113" s="1356"/>
      <c r="AS113" s="1356"/>
      <c r="AT113" s="1357"/>
      <c r="AU113" s="600"/>
      <c r="AV113" s="601"/>
      <c r="AW113" s="1359"/>
      <c r="AX113" s="1355"/>
      <c r="AY113" s="1356"/>
      <c r="AZ113" s="1357"/>
      <c r="BA113" s="1362"/>
      <c r="BB113" s="1365"/>
      <c r="BC113" s="1347"/>
      <c r="BD113" s="1365"/>
      <c r="BE113" s="1365"/>
      <c r="BF113" s="1359"/>
      <c r="BG113" s="1359"/>
      <c r="BH113" s="1355"/>
      <c r="BI113" s="1356"/>
      <c r="BJ113" s="1356"/>
      <c r="BK113" s="1356"/>
      <c r="BL113" s="1357"/>
      <c r="BM113" s="600"/>
      <c r="BN113" s="601"/>
      <c r="BO113" s="1359"/>
      <c r="BP113" s="1355"/>
      <c r="BQ113" s="1356"/>
      <c r="BR113" s="1357"/>
      <c r="BS113" s="1362"/>
      <c r="BT113" s="1365"/>
      <c r="BU113" s="1347"/>
      <c r="BV113" s="1365"/>
      <c r="BW113" s="1365"/>
      <c r="BX113" s="1359"/>
      <c r="BY113" s="1359"/>
      <c r="BZ113" s="1355"/>
      <c r="CA113" s="1356"/>
      <c r="CB113" s="1356"/>
      <c r="CC113" s="1356"/>
      <c r="CD113" s="1357"/>
      <c r="CE113" s="600"/>
      <c r="CF113" s="601"/>
      <c r="CG113" s="1359"/>
      <c r="CH113" s="1355"/>
      <c r="CI113" s="1356"/>
      <c r="CJ113" s="1357"/>
      <c r="CK113" s="1362"/>
      <c r="CL113" s="1365"/>
      <c r="CM113" s="1347"/>
      <c r="CO113" s="1350"/>
    </row>
    <row r="114" spans="1:93" ht="30.75" thickBot="1">
      <c r="A114" s="1366"/>
      <c r="B114" s="1366"/>
      <c r="C114" s="1366"/>
      <c r="D114" s="1360"/>
      <c r="E114" s="1360"/>
      <c r="F114" s="138">
        <f>MWTh!H2</f>
        <v>46300</v>
      </c>
      <c r="G114" s="139">
        <f>F114+1</f>
        <v>46301</v>
      </c>
      <c r="H114" s="139">
        <f>F114+2</f>
        <v>46302</v>
      </c>
      <c r="I114" s="139">
        <f>F114+3</f>
        <v>46303</v>
      </c>
      <c r="J114" s="139">
        <f>F114+4</f>
        <v>46304</v>
      </c>
      <c r="K114" s="140" t="s">
        <v>533</v>
      </c>
      <c r="L114" s="141" t="s">
        <v>534</v>
      </c>
      <c r="M114" s="1360"/>
      <c r="N114" s="142" t="s">
        <v>451</v>
      </c>
      <c r="O114" s="143" t="s">
        <v>452</v>
      </c>
      <c r="P114" s="152" t="s">
        <v>453</v>
      </c>
      <c r="Q114" s="1363"/>
      <c r="R114" s="1366"/>
      <c r="S114" s="442"/>
      <c r="T114" s="1366"/>
      <c r="U114" s="1366"/>
      <c r="V114" s="1360"/>
      <c r="W114" s="1360"/>
      <c r="X114" s="138">
        <f>MWTh!BR141</f>
        <v>0</v>
      </c>
      <c r="Y114" s="139">
        <f>X114+1</f>
        <v>1</v>
      </c>
      <c r="Z114" s="139">
        <f>X114+2</f>
        <v>2</v>
      </c>
      <c r="AA114" s="139">
        <f>X114+3</f>
        <v>3</v>
      </c>
      <c r="AB114" s="139">
        <f>X114+4</f>
        <v>4</v>
      </c>
      <c r="AC114" s="140" t="s">
        <v>533</v>
      </c>
      <c r="AD114" s="141" t="s">
        <v>534</v>
      </c>
      <c r="AE114" s="1360"/>
      <c r="AF114" s="142" t="s">
        <v>451</v>
      </c>
      <c r="AG114" s="143" t="s">
        <v>452</v>
      </c>
      <c r="AH114" s="152" t="s">
        <v>453</v>
      </c>
      <c r="AI114" s="1363"/>
      <c r="AJ114" s="1366"/>
      <c r="AK114" s="1348"/>
      <c r="AL114" s="1366"/>
      <c r="AM114" s="1366"/>
      <c r="AN114" s="1360"/>
      <c r="AO114" s="1360"/>
      <c r="AP114" s="40">
        <f>MWTh!EB141</f>
        <v>0</v>
      </c>
      <c r="AQ114" s="41">
        <f>AP114+1</f>
        <v>1</v>
      </c>
      <c r="AR114" s="41">
        <f>AP114+2</f>
        <v>2</v>
      </c>
      <c r="AS114" s="41">
        <f>AP114+3</f>
        <v>3</v>
      </c>
      <c r="AT114" s="41">
        <f>AP114+4</f>
        <v>4</v>
      </c>
      <c r="AU114" s="42" t="s">
        <v>533</v>
      </c>
      <c r="AV114" s="43" t="s">
        <v>534</v>
      </c>
      <c r="AW114" s="1360"/>
      <c r="AX114" s="44" t="s">
        <v>451</v>
      </c>
      <c r="AY114" s="44" t="s">
        <v>452</v>
      </c>
      <c r="AZ114" s="29" t="s">
        <v>453</v>
      </c>
      <c r="BA114" s="1363"/>
      <c r="BB114" s="1366"/>
      <c r="BC114" s="1348"/>
      <c r="BD114" s="1366"/>
      <c r="BE114" s="1366"/>
      <c r="BF114" s="1360"/>
      <c r="BG114" s="1360"/>
      <c r="BH114" s="40">
        <f>MWTh!GL141</f>
        <v>0</v>
      </c>
      <c r="BI114" s="41">
        <f>BH114+1</f>
        <v>1</v>
      </c>
      <c r="BJ114" s="41">
        <f>BH114+2</f>
        <v>2</v>
      </c>
      <c r="BK114" s="41">
        <f>BH114+3</f>
        <v>3</v>
      </c>
      <c r="BL114" s="41">
        <f>BH114+4</f>
        <v>4</v>
      </c>
      <c r="BM114" s="42" t="s">
        <v>533</v>
      </c>
      <c r="BN114" s="43" t="s">
        <v>534</v>
      </c>
      <c r="BO114" s="1360"/>
      <c r="BP114" s="562" t="s">
        <v>451</v>
      </c>
      <c r="BQ114" s="562" t="s">
        <v>452</v>
      </c>
      <c r="BR114" s="563" t="s">
        <v>453</v>
      </c>
      <c r="BS114" s="1363"/>
      <c r="BT114" s="1366"/>
      <c r="BU114" s="1348"/>
      <c r="BV114" s="1366"/>
      <c r="BW114" s="1366"/>
      <c r="BX114" s="1360"/>
      <c r="BY114" s="1360"/>
      <c r="BZ114" s="40">
        <f>MWTh!IV141</f>
        <v>0</v>
      </c>
      <c r="CA114" s="41">
        <f>BZ114+1</f>
        <v>1</v>
      </c>
      <c r="CB114" s="41">
        <f>BZ114+2</f>
        <v>2</v>
      </c>
      <c r="CC114" s="41">
        <f>BZ114+3</f>
        <v>3</v>
      </c>
      <c r="CD114" s="41">
        <f>BZ114+4</f>
        <v>4</v>
      </c>
      <c r="CE114" s="42" t="s">
        <v>533</v>
      </c>
      <c r="CF114" s="43" t="s">
        <v>534</v>
      </c>
      <c r="CG114" s="1360"/>
      <c r="CH114" s="44" t="s">
        <v>451</v>
      </c>
      <c r="CI114" s="44" t="s">
        <v>452</v>
      </c>
      <c r="CJ114" s="29" t="s">
        <v>453</v>
      </c>
      <c r="CK114" s="1363"/>
      <c r="CL114" s="1366"/>
      <c r="CM114" s="1348"/>
      <c r="CO114" s="1351"/>
    </row>
    <row r="115" spans="1:93">
      <c r="A115" s="1174" t="str">
        <f>VLOOKUP($B115,'OP Info'!$C$106:$Q$115,15,FALSE)</f>
        <v>MWTH-1</v>
      </c>
      <c r="B115" s="429" t="s">
        <v>172</v>
      </c>
      <c r="C115" s="1174" t="str">
        <f>VLOOKUP($B115,'OP Info'!$C$106:$Q$115,2,FALSE)</f>
        <v>TAMMM-00042</v>
      </c>
      <c r="D115" s="1174" t="str">
        <f>VLOOKUP($B115,'OP Info'!$C$106:$Q$115,4,FALSE)</f>
        <v>GTS-120</v>
      </c>
      <c r="E115" s="1174" t="str">
        <f>CONCATENATE(VLOOKUP($B115,'OP Info'!$C$106:$Q$115,5,FALSE),"% - ",VLOOKUP($B115,'OP Info'!$C$106:$Q$115,6,FALSE),"%")</f>
        <v>5% - 7%</v>
      </c>
      <c r="F115" s="151" t="str">
        <f>VLOOKUP(B115,MWTh!$B$54:$BK$57,12,FALSE)</f>
        <v/>
      </c>
      <c r="G115" s="151" t="e">
        <f>VLOOKUP(B115,TF!$B$59:$BK$60,24,FALSE)</f>
        <v>#N/A</v>
      </c>
      <c r="H115" s="151" t="str">
        <f>VLOOKUP(B115,MWTh!$B$54:$BK$57,36,FALSE)</f>
        <v/>
      </c>
      <c r="I115" s="151" t="str">
        <f>VLOOKUP(B115,MWTh!$B$54:$BK$57,48,FALSE)</f>
        <v/>
      </c>
      <c r="J115" s="151" t="e">
        <f>VLOOKUP(B115,TF!$B$59:$BK$60,60,FALSE)</f>
        <v>#N/A</v>
      </c>
      <c r="K115" s="430"/>
      <c r="L115" s="383"/>
      <c r="M115" s="431">
        <f>IF(LEFT($A115,1)="M",VLOOKUP(B115,MWTh!$B$54:$BK$57,61,FALSE),VLOOKUP(B115,TF!$B$59:$BK$60,61,FALSE))</f>
        <v>0</v>
      </c>
      <c r="N115" s="552" t="str">
        <f>IF(RIGHT($A115,1)="1",IF(VLOOKUP(B115,'1st Shift BFp'!$D$56:$N$59,7,FALSE)="","",VLOOKUP(B115,'1st Shift BFp'!$D$56:$N$59,7,FALSE)),IF(VLOOKUP(B115,'2nd Shift BFp'!$D$56:$N$60,7,FALSE)="","",VLOOKUP(B115,'2nd Shift BFp'!$D$56:$N$60,7,FALSE)))</f>
        <v>SKIP</v>
      </c>
      <c r="O115" s="552" t="str">
        <f>IF(RIGHT($A115,1)="1",IF(VLOOKUP(B115,'1st Shift BFp'!$D$56:$N$59,8,FALSE)="","",VLOOKUP(B115,'1st Shift BFp'!$D$56:$N$59,8,FALSE)),IF(VLOOKUP(B115,'2nd Shift BFp'!$D$56:$N$60,8,FALSE)="","",VLOOKUP(B115,'2nd Shift BFp'!$D$56:$N$60,8,FALSE)))</f>
        <v>SKIP</v>
      </c>
      <c r="P115" s="556" t="str">
        <f>IF(RIGHT($A115,1)="1",IF(VLOOKUP(B115,'1st Shift BFp'!$A$56:$BY$59,12,FALSE)="","",VLOOKUP(B115,'1st Shift BFp'!$A$56:$BY$59,12,FALSE)),IF(VLOOKUP(B115,'2nd Shift BFp'!$A$56:$BY$60,12,FALSE)="","",VLOOKUP(B115,'2nd Shift BFp'!$A$56:$BY$60,12,FALSE)))</f>
        <v/>
      </c>
      <c r="Q115" s="559" t="str">
        <f>IF(RIGHT($A115,1)="1",IF(VLOOKUP(B115,'1st Shift BFp'!$A$56:$BY$59,14,FALSE)="","",VLOOKUP(B115,'1st Shift BFp'!$A$56:$BY$59,14,FALSE)),IF(VLOOKUP(B115,'2nd Shift BFp'!$A$56:$BY$60,14,FALSE)="","",VLOOKUP(B115,'2nd Shift BFp'!$A$56:$BY$60,14,FALSE)))</f>
        <v/>
      </c>
      <c r="R115" s="432" t="str">
        <f>IF(LEFT($A115,1)="M",VLOOKUP(B115,MWTh!$B$54:$BK$57,62,FALSE),VLOOKUP(B115,TF!$B$59:$BK$60,62,FALSE))</f>
        <v/>
      </c>
      <c r="S115" s="418"/>
      <c r="T115" s="412" t="str">
        <f t="shared" ref="T115:T120" si="39">$B115</f>
        <v>10A</v>
      </c>
      <c r="U115" s="156" t="str">
        <f t="shared" ref="U115:U120" si="40">$C115</f>
        <v>TAMMM-00042</v>
      </c>
      <c r="V115" s="58" t="str">
        <f t="shared" ref="V115:V120" si="41">$D115</f>
        <v>GTS-120</v>
      </c>
      <c r="W115" s="59" t="str">
        <f t="shared" ref="W115:W120" si="42">$E115</f>
        <v>5% - 7%</v>
      </c>
      <c r="X115" s="151" t="str">
        <f>VLOOKUP(T115,MWTh!$BL$54:$DU$57,12,FALSE)</f>
        <v/>
      </c>
      <c r="Y115" s="151" t="e">
        <f>VLOOKUP(T115,TF!$BL$59:$DU$60,24,FALSE)</f>
        <v>#N/A</v>
      </c>
      <c r="Z115" s="151" t="str">
        <f>VLOOKUP(T115,MWTh!$BL$54:$DU$57,36,FALSE)</f>
        <v/>
      </c>
      <c r="AA115" s="151" t="str">
        <f>VLOOKUP(T115,MWTh!$BL$54:$DU$57,48,FALSE)</f>
        <v/>
      </c>
      <c r="AB115" s="151" t="e">
        <f>VLOOKUP(T115,TF!$BL$59:$DU$60,60,FALSE)</f>
        <v>#N/A</v>
      </c>
      <c r="AC115" s="381"/>
      <c r="AD115" s="382"/>
      <c r="AE115" s="135">
        <f>IF(LEFT($A115,1)="M",VLOOKUP(T115,MWTh!$BL$54:$DU$57,61,FALSE),VLOOKUP(T115,TF!$BL$59:$DU$60,61,FALSE))</f>
        <v>0</v>
      </c>
      <c r="AF115" s="552" t="str">
        <f>IF(RIGHT($A115,1)="1",IF(VLOOKUP(T115,'1st Shift BFp'!$S$56:$AC$59,7,FALSE)="","",VLOOKUP(T115,'1st Shift BFp'!$S$56:$AC$59,7,FALSE)),IF(VLOOKUP(T115,'2nd Shift BFp'!$S$56:$AC$60,7,FALSE)="","",VLOOKUP(T115,'2nd Shift BFp'!$S$56:$AC$60,7,FALSE)))</f>
        <v/>
      </c>
      <c r="AG115" s="552" t="str">
        <f>IF(RIGHT($A115,1)="1",IF(VLOOKUP(T115,'1st Shift BFp'!$S$56:$AC$59,8,FALSE)="","",VLOOKUP(T115,'1st Shift BFp'!$S$56:$AC$59,8,FALSE)),IF(VLOOKUP(T115,'2nd Shift BFp'!$S$56:$AC$60,8,FALSE)="","",VLOOKUP(T115,'2nd Shift BFp'!$S$56:$AC$60,8,FALSE)))</f>
        <v/>
      </c>
      <c r="AH115" s="556" t="str">
        <f>IF(RIGHT($A115,1)="1",IF(VLOOKUP(T115,'1st Shift BFp'!$A$56:$BY$59,27,FALSE)="","",VLOOKUP(T115,'1st Shift BFp'!$A$56:$BY$59,27,FALSE)),IF(VLOOKUP(T115,'2nd Shift BFp'!$A$56:$BY$60,27,FALSE)="","",VLOOKUP(T115,'2nd Shift BFp'!$A$56:$BY$60,27,FALSE)))</f>
        <v/>
      </c>
      <c r="AI115" s="559" t="str">
        <f>IF(RIGHT($A115,1)="1",IF(VLOOKUP(T115,'1st Shift BFp'!$A$56:$BY$59,29,FALSE)="","",VLOOKUP(T115,'1st Shift BFp'!$A$56:$BY$59,29,FALSE)),IF(VLOOKUP(T115,'2nd Shift BFp'!$A$56:$BY$60,29,FALSE)="","",VLOOKUP(T115,'2nd Shift BFp'!$A$56:$BY$60,29,FALSE)))</f>
        <v/>
      </c>
      <c r="AJ115" s="420" t="str">
        <f>IF(LEFT($A115,1)="M",VLOOKUP(T115,MWTh!$BL$54:$DU$57,62,FALSE),VLOOKUP(T115,TF!$BL$59:$DU$60,62,FALSE))</f>
        <v/>
      </c>
      <c r="AK115" s="418"/>
      <c r="AL115" s="413" t="str">
        <f t="shared" ref="AL115:AL120" si="43">$B115</f>
        <v>10A</v>
      </c>
      <c r="AM115" s="448" t="str">
        <f t="shared" ref="AM115:AM120" si="44">$C115</f>
        <v>TAMMM-00042</v>
      </c>
      <c r="AN115" s="446" t="str">
        <f t="shared" ref="AN115:AN120" si="45">$D115</f>
        <v>GTS-120</v>
      </c>
      <c r="AO115" s="450" t="str">
        <f t="shared" ref="AO115:AO120" si="46">$E115</f>
        <v>5% - 7%</v>
      </c>
      <c r="AP115" s="151" t="str">
        <f>VLOOKUP(AL115,MWTh!$DV$54:$GE$57,12,FALSE)</f>
        <v/>
      </c>
      <c r="AQ115" s="151" t="e">
        <f>VLOOKUP(AL115,TF!$DV$59:$GE$60,24,FALSE)</f>
        <v>#N/A</v>
      </c>
      <c r="AR115" s="151" t="str">
        <f>VLOOKUP(AL115,MWTh!$DV$54:$GE$57,36,FALSE)</f>
        <v/>
      </c>
      <c r="AS115" s="151" t="str">
        <f>VLOOKUP(AL115,MWTh!$DV$54:$GE$57,48,FALSE)</f>
        <v/>
      </c>
      <c r="AT115" s="151" t="e">
        <f>VLOOKUP(AL115,TF!$DV$59:$GE$60,60,FALSE)</f>
        <v>#N/A</v>
      </c>
      <c r="AU115" s="381"/>
      <c r="AV115" s="382"/>
      <c r="AW115" s="135">
        <f>IF(LEFT($A115,1)="M",VLOOKUP(AL115,MWTh!$DV$54:$GE$57,61,FALSE),VLOOKUP(AL115,TF!$DV$59:$GE$60,61,FALSE))</f>
        <v>0</v>
      </c>
      <c r="AX115" s="552" t="str">
        <f>IF(RIGHT($A115,1)="1",IF(VLOOKUP(AL115,'1st Shift BFp'!$AH$56:$AR$59,7,FALSE)="","",VLOOKUP(AL115,'1st Shift BFp'!$AH$56:$AR$59,7,FALSE)),IF(VLOOKUP(AL115,'2nd Shift BFp'!$AH$56:$AR$60,7,FALSE)="","",VLOOKUP(AL115,'2nd Shift BFp'!$AH$56:$AR$60,7,FALSE)))</f>
        <v>SKIP</v>
      </c>
      <c r="AY115" s="552" t="str">
        <f>IF(RIGHT($A115,1)="1",IF(VLOOKUP(AL115,'1st Shift BFp'!$AH$56:$AR$59,8,FALSE)="","",VLOOKUP(AL115,'1st Shift BFp'!$AH$56:$AR$59,8,FALSE)),IF(VLOOKUP(AL115,'2nd Shift BFp'!$AH$56:$AR$60,8,FALSE)="","",VLOOKUP(AL115,'2nd Shift BFp'!$AH$56:$AR$60,8,FALSE)))</f>
        <v>SKIP</v>
      </c>
      <c r="AZ115" s="556" t="str">
        <f>IF(RIGHT($A115,1)="1",IF(VLOOKUP(AL115,'1st Shift BFp'!$A$56:$BY$59,42,FALSE)="","",VLOOKUP(AL115,'1st Shift BFp'!$A$56:$BY$59,42,FALSE)),IF(VLOOKUP(AL115,'2nd Shift BFp'!$A$56:$BY$60,42,FALSE)="","",VLOOKUP(AL115,'2nd Shift BFp'!$A$56:$BY$60,42,FALSE)))</f>
        <v/>
      </c>
      <c r="BA115" s="559" t="str">
        <f>IF(RIGHT($A115,1)="1",IF(VLOOKUP(AL115,'1st Shift BFp'!$A$56:$BY$59,44,FALSE)="","",VLOOKUP(AL115,'1st Shift BFp'!$A$56:$BY$59,44,FALSE)),IF(VLOOKUP(AL115,'2nd Shift BFp'!$A$56:$BY$60,44,FALSE)="","",VLOOKUP(AL115,'2nd Shift BFp'!$A$56:$BY$60,44,FALSE)))</f>
        <v/>
      </c>
      <c r="BB115" s="420" t="str">
        <f>IF(LEFT($A115,1)="M",VLOOKUP(AL115,MWTh!$DV$54:$GE$57,62,FALSE),VLOOKUP(AL115,TF!$DV$59:$GE$60,62,FALSE))</f>
        <v/>
      </c>
      <c r="BC115" s="65"/>
      <c r="BD115" s="412" t="str">
        <f t="shared" ref="BD115:BD120" si="47">$B115</f>
        <v>10A</v>
      </c>
      <c r="BE115" s="156" t="str">
        <f t="shared" ref="BE115:BE120" si="48">$C115</f>
        <v>TAMMM-00042</v>
      </c>
      <c r="BF115" s="58" t="str">
        <f t="shared" ref="BF115:BF120" si="49">$D115</f>
        <v>GTS-120</v>
      </c>
      <c r="BG115" s="59" t="str">
        <f t="shared" ref="BG115:BG120" si="50">$E115</f>
        <v>5% - 7%</v>
      </c>
      <c r="BH115" s="151" t="str">
        <f>VLOOKUP(BD115,MWTh!$GF$54:$IO$57,12,FALSE)</f>
        <v/>
      </c>
      <c r="BI115" s="151" t="e">
        <f>VLOOKUP(BD115,TF!$GF$59:$IO$60,24,FALSE)</f>
        <v>#N/A</v>
      </c>
      <c r="BJ115" s="151" t="str">
        <f>VLOOKUP(BD115,MWTh!$GF$54:$IO$57,36,FALSE)</f>
        <v/>
      </c>
      <c r="BK115" s="151" t="str">
        <f>VLOOKUP(BD115,MWTh!$GF$54:$IO$57,48,FALSE)</f>
        <v/>
      </c>
      <c r="BL115" s="151" t="e">
        <f>VLOOKUP(BD115,TF!$GF$59:$IO$60,60,FALSE)</f>
        <v>#N/A</v>
      </c>
      <c r="BM115" s="381"/>
      <c r="BN115" s="382"/>
      <c r="BO115" s="135">
        <f>IF(LEFT($A115,1)="M",VLOOKUP(BD115,MWTh!$GF$54:$IO$57,61,FALSE),VLOOKUP(BD115,TF!$GF$59:$IO$60,61,FALSE))</f>
        <v>0</v>
      </c>
      <c r="BP115" s="552" t="str">
        <f>IF(RIGHT($A115,1)="1",IF(VLOOKUP(BD115,'1st Shift BFp'!$AW$56:$BG$59,7,FALSE)="","",VLOOKUP(BD115,'1st Shift BFp'!$AW$56:$BG$59,7,FALSE)),IF(VLOOKUP(BD115,'2nd Shift BFp'!$AW$56:$BG$60,7,FALSE)="","",VLOOKUP(BD115,'2nd Shift BFp'!$AW$56:$BG$60,7,FALSE)))</f>
        <v/>
      </c>
      <c r="BQ115" s="552" t="str">
        <f>IF(RIGHT($A115,1)="1",IF(VLOOKUP(BD115,'1st Shift BFp'!$AW$56:$BG$59,8,FALSE)="","",VLOOKUP(BD115,'1st Shift BFp'!$AW$56:$BG$59,8,FALSE)),IF(VLOOKUP(BD115,'2nd Shift BFp'!$AW$56:$BG$60,8,FALSE)="","",VLOOKUP(BD115,'2nd Shift BFp'!$AW$56:$BG$60,8,FALSE)))</f>
        <v/>
      </c>
      <c r="BR115" s="556" t="str">
        <f>IF(RIGHT($A115,1)="1",IF(VLOOKUP(BD115,'1st Shift BFp'!$A$56:$BY$59,57,FALSE)="","",VLOOKUP(BD115,'1st Shift BFp'!$A$56:$BY$59,57,FALSE)),IF(VLOOKUP(BD115,'2nd Shift BFp'!$A$56:$BY$60,57,FALSE)="","",VLOOKUP(BD115,'2nd Shift BFp'!$A$56:$BY$60,57,FALSE)))</f>
        <v/>
      </c>
      <c r="BS115" s="559" t="str">
        <f>IF(RIGHT($A115,1)="1",IF(VLOOKUP(BD115,'1st Shift BFp'!$A$56:$BY$59,59,FALSE)="","",VLOOKUP(BD115,'1st Shift BFp'!$A$56:$BY$59,59,FALSE)),IF(VLOOKUP(BD115,'2nd Shift BFp'!$A$56:$BY$60,59,FALSE)="","",VLOOKUP(BD115,'2nd Shift BFp'!$A$56:$BY$60,59,FALSE)))</f>
        <v/>
      </c>
      <c r="BT115" s="60" t="str">
        <f>IF(LEFT($A115,1)="M",VLOOKUP(BD115,MWTh!$GF$54:$IO$57,62,FALSE),VLOOKUP(BD115,TF!$GF$59:$IO$60,62,FALSE))</f>
        <v/>
      </c>
      <c r="BU115" s="65"/>
      <c r="BV115" s="412" t="str">
        <f t="shared" ref="BV115:BV120" si="51">$B115</f>
        <v>10A</v>
      </c>
      <c r="BW115" s="156" t="str">
        <f t="shared" ref="BW115:BW120" si="52">$C115</f>
        <v>TAMMM-00042</v>
      </c>
      <c r="BX115" s="58" t="str">
        <f t="shared" ref="BX115:BX120" si="53">$D115</f>
        <v>GTS-120</v>
      </c>
      <c r="BY115" s="59" t="str">
        <f t="shared" ref="BY115:BY120" si="54">$E115</f>
        <v>5% - 7%</v>
      </c>
      <c r="BZ115" s="151" t="str">
        <f>VLOOKUP(BV115,MWTh!$IP$54:$KY$57,12,FALSE)</f>
        <v/>
      </c>
      <c r="CA115" s="151" t="e">
        <f>VLOOKUP(BV115,TF!$IP$59:$KY$60,24,FALSE)</f>
        <v>#N/A</v>
      </c>
      <c r="CB115" s="151" t="str">
        <f>VLOOKUP(BV115,MWTh!$IP$54:$KY$57,36,FALSE)</f>
        <v/>
      </c>
      <c r="CC115" s="151" t="str">
        <f>VLOOKUP(BV115,MWTh!$IP$54:$KY$57,48,FALSE)</f>
        <v/>
      </c>
      <c r="CD115" s="151" t="e">
        <f>VLOOKUP(BV115,TF!$IP$59:$KY$60,60,FALSE)</f>
        <v>#N/A</v>
      </c>
      <c r="CE115" s="381"/>
      <c r="CF115" s="382"/>
      <c r="CG115" s="135">
        <f>IF(LEFT($A115,1)="M",VLOOKUP(BV115,MWTh!$IP$54:$KY$57,61,FALSE),VLOOKUP(BV115,TF!$IP$59:$KY$60,61,FALSE))</f>
        <v>0</v>
      </c>
      <c r="CH115" s="552" t="str">
        <f>IF(RIGHT($A115,1)="1",IF(VLOOKUP(BV115,'1st Shift BFp'!$BL$56:$BV$59,7,FALSE)="","",VLOOKUP(BV115,'1st Shift BFp'!$BL$56:$BV$59,7,FALSE)),IF(VLOOKUP(BV115,'2nd Shift BFp'!$BL$56:$BV$60,7,FALSE)="","",VLOOKUP(BV115,'2nd Shift BFp'!$BL$56:$BV$60,7,FALSE)))</f>
        <v>SKIP</v>
      </c>
      <c r="CI115" s="552" t="str">
        <f>IF(RIGHT($A115,1)="1",IF(VLOOKUP(BV115,'1st Shift BFp'!$BL$56:$BV$59,8,FALSE)="","",VLOOKUP(BV115,'1st Shift BFp'!$BL$56:$BV$59,8,FALSE)),IF(VLOOKUP(BV115,'2nd Shift BFp'!$BL$56:$BV$60,8,FALSE)="","",VLOOKUP(BV115,'2nd Shift BFp'!$BL$56:$BV$60,8,FALSE)))</f>
        <v>SKIP</v>
      </c>
      <c r="CJ115" s="556" t="str">
        <f>IF(RIGHT($A115,1)="1",IF(VLOOKUP(BV115,'1st Shift BFp'!$A$56:$BY$59,72,FALSE)="","",VLOOKUP(BV115,'1st Shift BFp'!$A$56:$BY$59,72,FALSE)),IF(VLOOKUP(BV115,'2nd Shift BFp'!$A$56:$BY$60,72,FALSE)="","",VLOOKUP(BV115,'2nd Shift BFp'!$A$56:$BY$60,72,FALSE)))</f>
        <v/>
      </c>
      <c r="CK115" s="559" t="str">
        <f>IF(RIGHT($A115,1)="1",IF(VLOOKUP(BV115,'1st Shift BFp'!$A$56:$BY$59,74,FALSE)="","",VLOOKUP(BV115,'1st Shift BFp'!$A$56:$BY$59,74,FALSE)),IF(VLOOKUP(BV115,'2nd Shift BFp'!$A$56:$BY$60,74,FALSE)="","",VLOOKUP(BV115,'2nd Shift BFp'!$A$56:$BY$60,74,FALSE)))</f>
        <v/>
      </c>
      <c r="CL115" s="420" t="str">
        <f>IF(LEFT($A115,1)="M",VLOOKUP(BV115,MWTh!$IP$54:$KY$57,62,FALSE),VLOOKUP(BV115,TF!$IP$59:$KY$60,62,FALSE))</f>
        <v/>
      </c>
      <c r="CM115" s="418"/>
      <c r="CO115" s="135">
        <f>SUM(M115,BO115,AW115,AE115,CG115)</f>
        <v>0</v>
      </c>
    </row>
    <row r="116" spans="1:93">
      <c r="A116" s="1174" t="str">
        <f>VLOOKUP($B116,'OP Info'!$C$106:$Q$115,15,FALSE)</f>
        <v>TF-1</v>
      </c>
      <c r="B116" s="412" t="s">
        <v>178</v>
      </c>
      <c r="C116" s="1174" t="str">
        <f>VLOOKUP($B116,'OP Info'!$C$106:$Q$115,2,FALSE)</f>
        <v>TAMMM-00043</v>
      </c>
      <c r="D116" s="1174" t="str">
        <f>VLOOKUP($B116,'OP Info'!$C$106:$Q$115,4,FALSE)</f>
        <v>GTS-120</v>
      </c>
      <c r="E116" s="1174" t="str">
        <f>CONCATENATE(VLOOKUP($B116,'OP Info'!$C$106:$Q$115,5,FALSE),"% - ",VLOOKUP($B116,'OP Info'!$C$106:$Q$115,6,FALSE),"%")</f>
        <v>5% - 7%</v>
      </c>
      <c r="F116" s="151" t="e">
        <f>VLOOKUP(B116,MWTh!$B$54:$BK$57,12,FALSE)</f>
        <v>#N/A</v>
      </c>
      <c r="G116" s="151" t="str">
        <f>VLOOKUP(B116,TF!$B$59:$BK$60,24,FALSE)</f>
        <v/>
      </c>
      <c r="H116" s="151" t="e">
        <f>VLOOKUP(B116,MWTh!$B$54:$BK$57,36,FALSE)</f>
        <v>#N/A</v>
      </c>
      <c r="I116" s="151" t="e">
        <f>VLOOKUP(B116,MWTh!$B$54:$BK$57,48,FALSE)</f>
        <v>#N/A</v>
      </c>
      <c r="J116" s="151" t="str">
        <f>VLOOKUP(B116,TF!$B$59:$BK$60,60,FALSE)</f>
        <v/>
      </c>
      <c r="K116" s="381"/>
      <c r="L116" s="382"/>
      <c r="M116" s="135">
        <f>IF(LEFT($A116,1)="M",VLOOKUP(B116,MWTh!$B$54:$BK$57,61,FALSE),VLOOKUP(B116,TF!$B$59:$BK$60,61,FALSE))</f>
        <v>0</v>
      </c>
      <c r="N116" s="552" t="str">
        <f>IF(RIGHT($A116,1)="1",IF(VLOOKUP(B116,'1st Shift BFp'!$D$56:$N$59,7,FALSE)="","",VLOOKUP(B116,'1st Shift BFp'!$D$56:$N$59,7,FALSE)),IF(VLOOKUP(B116,'2nd Shift BFp'!$D$56:$N$60,7,FALSE)="","",VLOOKUP(B116,'2nd Shift BFp'!$D$56:$N$60,7,FALSE)))</f>
        <v/>
      </c>
      <c r="O116" s="552" t="str">
        <f>IF(RIGHT($A116,1)="1",IF(VLOOKUP(B116,'1st Shift BFp'!$D$56:$N$59,8,FALSE)="","",VLOOKUP(B116,'1st Shift BFp'!$D$56:$N$59,8,FALSE)),IF(VLOOKUP(B116,'2nd Shift BFp'!$D$56:$N$60,8,FALSE)="","",VLOOKUP(B116,'2nd Shift BFp'!$D$56:$N$60,8,FALSE)))</f>
        <v/>
      </c>
      <c r="P116" s="558" t="str">
        <f>IF(RIGHT($A116,1)="1",IF(VLOOKUP(B116,'1st Shift BFp'!$A$56:$BY$59,12,FALSE)="","",VLOOKUP(B116,'1st Shift BFp'!$A$56:$BY$59,12,FALSE)),IF(VLOOKUP(B116,'2nd Shift BFp'!$A$56:$BY$60,12,FALSE)="","",VLOOKUP(B116,'2nd Shift BFp'!$A$56:$BY$60,12,FALSE)))</f>
        <v/>
      </c>
      <c r="Q116" s="559" t="str">
        <f>IF(RIGHT($A116,1)="1",IF(VLOOKUP(B116,'1st Shift BFp'!$A$56:$BY$59,14,FALSE)="","",VLOOKUP(B116,'1st Shift BFp'!$A$56:$BY$59,14,FALSE)),IF(VLOOKUP(B116,'2nd Shift BFp'!$A$56:$BY$60,14,FALSE)="","",VLOOKUP(B116,'2nd Shift BFp'!$A$56:$BY$60,14,FALSE)))</f>
        <v/>
      </c>
      <c r="R116" s="420" t="str">
        <f>IF(LEFT($A116,1)="M",VLOOKUP(B116,MWTh!$B$54:$BK$57,62,FALSE),VLOOKUP(B116,TF!$B$59:$BK$60,62,FALSE))</f>
        <v/>
      </c>
      <c r="S116" s="418"/>
      <c r="T116" s="412" t="str">
        <f t="shared" si="39"/>
        <v>10B</v>
      </c>
      <c r="U116" s="156" t="str">
        <f t="shared" si="40"/>
        <v>TAMMM-00043</v>
      </c>
      <c r="V116" s="58" t="str">
        <f t="shared" si="41"/>
        <v>GTS-120</v>
      </c>
      <c r="W116" s="59" t="str">
        <f t="shared" si="42"/>
        <v>5% - 7%</v>
      </c>
      <c r="X116" s="151" t="e">
        <f>VLOOKUP(T116,MWTh!$BL$54:$DU$57,12,FALSE)</f>
        <v>#N/A</v>
      </c>
      <c r="Y116" s="151" t="str">
        <f>VLOOKUP(T116,TF!$BL$59:$DU$60,24,FALSE)</f>
        <v/>
      </c>
      <c r="Z116" s="151" t="e">
        <f>VLOOKUP(T116,MWTh!$BL$54:$DU$57,36,FALSE)</f>
        <v>#N/A</v>
      </c>
      <c r="AA116" s="151" t="e">
        <f>VLOOKUP(T116,MWTh!$BL$54:$DU$57,48,FALSE)</f>
        <v>#N/A</v>
      </c>
      <c r="AB116" s="151" t="str">
        <f>VLOOKUP(T116,TF!$BL$59:$DU$60,60,FALSE)</f>
        <v/>
      </c>
      <c r="AC116" s="381"/>
      <c r="AD116" s="382"/>
      <c r="AE116" s="135">
        <f>IF(LEFT($A116,1)="M",VLOOKUP(T116,MWTh!$BL$54:$DU$57,61,FALSE),VLOOKUP(T116,TF!$BL$59:$DU$60,61,FALSE))</f>
        <v>0</v>
      </c>
      <c r="AF116" s="552" t="str">
        <f>IF(RIGHT($A116,1)="1",IF(VLOOKUP(T116,'1st Shift BFp'!$S$56:$AC$59,7,FALSE)="","",VLOOKUP(T116,'1st Shift BFp'!$S$56:$AC$59,7,FALSE)),IF(VLOOKUP(T116,'2nd Shift BFp'!$S$56:$AC$60,7,FALSE)="","",VLOOKUP(T116,'2nd Shift BFp'!$S$56:$AC$60,7,FALSE)))</f>
        <v>SKIP</v>
      </c>
      <c r="AG116" s="552" t="str">
        <f>IF(RIGHT($A116,1)="1",IF(VLOOKUP(T116,'1st Shift BFp'!$S$56:$AC$59,8,FALSE)="","",VLOOKUP(T116,'1st Shift BFp'!$S$56:$AC$59,8,FALSE)),IF(VLOOKUP(T116,'2nd Shift BFp'!$S$56:$AC$60,8,FALSE)="","",VLOOKUP(T116,'2nd Shift BFp'!$S$56:$AC$60,8,FALSE)))</f>
        <v>SKIP</v>
      </c>
      <c r="AH116" s="558" t="str">
        <f>IF(RIGHT($A116,1)="1",IF(VLOOKUP(T116,'1st Shift BFp'!$A$56:$BY$59,27,FALSE)="","",VLOOKUP(T116,'1st Shift BFp'!$A$56:$BY$59,27,FALSE)),IF(VLOOKUP(T116,'2nd Shift BFp'!$A$56:$BY$60,27,FALSE)="","",VLOOKUP(T116,'2nd Shift BFp'!$A$56:$BY$60,27,FALSE)))</f>
        <v/>
      </c>
      <c r="AI116" s="559" t="str">
        <f>IF(RIGHT($A116,1)="1",IF(VLOOKUP(T116,'1st Shift BFp'!$A$56:$BY$59,29,FALSE)="","",VLOOKUP(T116,'1st Shift BFp'!$A$56:$BY$59,29,FALSE)),IF(VLOOKUP(T116,'2nd Shift BFp'!$A$56:$BY$60,29,FALSE)="","",VLOOKUP(T116,'2nd Shift BFp'!$A$56:$BY$60,29,FALSE)))</f>
        <v/>
      </c>
      <c r="AJ116" s="420" t="str">
        <f>IF(LEFT($A116,1)="M",VLOOKUP(T116,MWTh!$BL$54:$DU$57,62,FALSE),VLOOKUP(T116,TF!$BL$59:$DU$60,62,FALSE))</f>
        <v/>
      </c>
      <c r="AK116" s="418"/>
      <c r="AL116" s="413" t="str">
        <f t="shared" si="43"/>
        <v>10B</v>
      </c>
      <c r="AM116" s="448" t="str">
        <f t="shared" si="44"/>
        <v>TAMMM-00043</v>
      </c>
      <c r="AN116" s="446" t="str">
        <f t="shared" si="45"/>
        <v>GTS-120</v>
      </c>
      <c r="AO116" s="450" t="str">
        <f t="shared" si="46"/>
        <v>5% - 7%</v>
      </c>
      <c r="AP116" s="151" t="e">
        <f>VLOOKUP(AL116,MWTh!$DV$54:$GE$57,12,FALSE)</f>
        <v>#N/A</v>
      </c>
      <c r="AQ116" s="151" t="str">
        <f>VLOOKUP(AL116,TF!$DV$59:$GE$60,24,FALSE)</f>
        <v/>
      </c>
      <c r="AR116" s="151" t="e">
        <f>VLOOKUP(AL116,MWTh!$DV$54:$GE$57,36,FALSE)</f>
        <v>#N/A</v>
      </c>
      <c r="AS116" s="151" t="e">
        <f>VLOOKUP(AL116,MWTh!$DV$54:$GE$57,48,FALSE)</f>
        <v>#N/A</v>
      </c>
      <c r="AT116" s="151" t="str">
        <f>VLOOKUP(AL116,TF!$DV$59:$GE$60,60,FALSE)</f>
        <v/>
      </c>
      <c r="AU116" s="381"/>
      <c r="AV116" s="382"/>
      <c r="AW116" s="135">
        <f>IF(LEFT($A116,1)="M",VLOOKUP(AL116,MWTh!$DV$54:$GE$57,61,FALSE),VLOOKUP(AL116,TF!$DV$59:$GE$60,61,FALSE))</f>
        <v>0</v>
      </c>
      <c r="AX116" s="552" t="str">
        <f>IF(RIGHT($A116,1)="1",IF(VLOOKUP(AL116,'1st Shift BFp'!$AH$56:$AR$59,7,FALSE)="","",VLOOKUP(AL116,'1st Shift BFp'!$AH$56:$AR$59,7,FALSE)),IF(VLOOKUP(AL116,'2nd Shift BFp'!$AH$56:$AR$60,7,FALSE)="","",VLOOKUP(AL116,'2nd Shift BFp'!$AH$56:$AR$60,7,FALSE)))</f>
        <v/>
      </c>
      <c r="AY116" s="552" t="str">
        <f>IF(RIGHT($A116,1)="1",IF(VLOOKUP(AL116,'1st Shift BFp'!$AH$56:$AR$59,8,FALSE)="","",VLOOKUP(AL116,'1st Shift BFp'!$AH$56:$AR$59,8,FALSE)),IF(VLOOKUP(AL116,'2nd Shift BFp'!$AH$56:$AR$60,8,FALSE)="","",VLOOKUP(AL116,'2nd Shift BFp'!$AH$56:$AR$60,8,FALSE)))</f>
        <v/>
      </c>
      <c r="AZ116" s="558" t="str">
        <f>IF(RIGHT($A116,1)="1",IF(VLOOKUP(AL116,'1st Shift BFp'!$A$56:$BY$59,42,FALSE)="","",VLOOKUP(AL116,'1st Shift BFp'!$A$56:$BY$59,42,FALSE)),IF(VLOOKUP(AL116,'2nd Shift BFp'!$A$56:$BY$60,42,FALSE)="","",VLOOKUP(AL116,'2nd Shift BFp'!$A$56:$BY$60,42,FALSE)))</f>
        <v/>
      </c>
      <c r="BA116" s="559" t="str">
        <f>IF(RIGHT($A116,1)="1",IF(VLOOKUP(AL116,'1st Shift BFp'!$A$56:$BY$59,44,FALSE)="","",VLOOKUP(AL116,'1st Shift BFp'!$A$56:$BY$59,44,FALSE)),IF(VLOOKUP(AL116,'2nd Shift BFp'!$A$56:$BY$60,44,FALSE)="","",VLOOKUP(AL116,'2nd Shift BFp'!$A$56:$BY$60,44,FALSE)))</f>
        <v/>
      </c>
      <c r="BB116" s="420" t="str">
        <f>IF(LEFT($A116,1)="M",VLOOKUP(AL116,MWTh!$DV$54:$GE$57,62,FALSE),VLOOKUP(AL116,TF!$DV$59:$GE$60,62,FALSE))</f>
        <v/>
      </c>
      <c r="BC116" s="65"/>
      <c r="BD116" s="412" t="str">
        <f t="shared" si="47"/>
        <v>10B</v>
      </c>
      <c r="BE116" s="156" t="str">
        <f t="shared" si="48"/>
        <v>TAMMM-00043</v>
      </c>
      <c r="BF116" s="58" t="str">
        <f t="shared" si="49"/>
        <v>GTS-120</v>
      </c>
      <c r="BG116" s="59" t="str">
        <f t="shared" si="50"/>
        <v>5% - 7%</v>
      </c>
      <c r="BH116" s="151" t="e">
        <f>VLOOKUP(BD116,MWTh!$GF$54:$IO$57,12,FALSE)</f>
        <v>#N/A</v>
      </c>
      <c r="BI116" s="151" t="str">
        <f>VLOOKUP(BD116,TF!$GF$59:$IO$60,24,FALSE)</f>
        <v/>
      </c>
      <c r="BJ116" s="151" t="e">
        <f>VLOOKUP(BD116,MWTh!$GF$54:$IO$57,36,FALSE)</f>
        <v>#N/A</v>
      </c>
      <c r="BK116" s="151" t="e">
        <f>VLOOKUP(BD116,MWTh!$GF$54:$IO$57,48,FALSE)</f>
        <v>#N/A</v>
      </c>
      <c r="BL116" s="151" t="str">
        <f>VLOOKUP(BD116,TF!$GF$59:$IO$60,60,FALSE)</f>
        <v/>
      </c>
      <c r="BM116" s="381"/>
      <c r="BN116" s="382"/>
      <c r="BO116" s="135">
        <f>IF(LEFT($A116,1)="M",VLOOKUP(BD116,MWTh!$GF$54:$IO$57,61,FALSE),VLOOKUP(BD116,TF!$GF$59:$IO$60,61,FALSE))</f>
        <v>0</v>
      </c>
      <c r="BP116" s="552" t="str">
        <f>IF(RIGHT($A116,1)="1",IF(VLOOKUP(BD116,'1st Shift BFp'!$AW$56:$BG$59,7,FALSE)="","",VLOOKUP(BD116,'1st Shift BFp'!$AW$56:$BG$59,7,FALSE)),IF(VLOOKUP(BD116,'2nd Shift BFp'!$AW$56:$BG$60,7,FALSE)="","",VLOOKUP(BD116,'2nd Shift BFp'!$AW$56:$BG$60,7,FALSE)))</f>
        <v>SKIP</v>
      </c>
      <c r="BQ116" s="552" t="str">
        <f>IF(RIGHT($A116,1)="1",IF(VLOOKUP(BD116,'1st Shift BFp'!$AW$56:$BG$59,8,FALSE)="","",VLOOKUP(BD116,'1st Shift BFp'!$AW$56:$BG$59,8,FALSE)),IF(VLOOKUP(BD116,'2nd Shift BFp'!$AW$56:$BG$60,8,FALSE)="","",VLOOKUP(BD116,'2nd Shift BFp'!$AW$56:$BG$60,8,FALSE)))</f>
        <v>SKIP</v>
      </c>
      <c r="BR116" s="558" t="str">
        <f>IF(RIGHT($A116,1)="1",IF(VLOOKUP(BD116,'1st Shift BFp'!$A$56:$BY$59,57,FALSE)="","",VLOOKUP(BD116,'1st Shift BFp'!$A$56:$BY$59,57,FALSE)),IF(VLOOKUP(BD116,'2nd Shift BFp'!$A$56:$BY$60,57,FALSE)="","",VLOOKUP(BD116,'2nd Shift BFp'!$A$56:$BY$60,57,FALSE)))</f>
        <v/>
      </c>
      <c r="BS116" s="559" t="str">
        <f>IF(RIGHT($A116,1)="1",IF(VLOOKUP(BD116,'1st Shift BFp'!$A$56:$BY$59,59,FALSE)="","",VLOOKUP(BD116,'1st Shift BFp'!$A$56:$BY$59,59,FALSE)),IF(VLOOKUP(BD116,'2nd Shift BFp'!$A$56:$BY$60,59,FALSE)="","",VLOOKUP(BD116,'2nd Shift BFp'!$A$56:$BY$60,59,FALSE)))</f>
        <v/>
      </c>
      <c r="BT116" s="60" t="str">
        <f>IF(LEFT($A116,1)="M",VLOOKUP(BD116,MWTh!$GF$54:$IO$57,62,FALSE),VLOOKUP(BD116,TF!$GF$59:$IO$60,62,FALSE))</f>
        <v/>
      </c>
      <c r="BU116" s="65"/>
      <c r="BV116" s="412" t="str">
        <f t="shared" si="51"/>
        <v>10B</v>
      </c>
      <c r="BW116" s="156" t="str">
        <f t="shared" si="52"/>
        <v>TAMMM-00043</v>
      </c>
      <c r="BX116" s="58" t="str">
        <f t="shared" si="53"/>
        <v>GTS-120</v>
      </c>
      <c r="BY116" s="59" t="str">
        <f t="shared" si="54"/>
        <v>5% - 7%</v>
      </c>
      <c r="BZ116" s="151" t="e">
        <f>VLOOKUP(BV116,MWTh!$IP$54:$KY$57,12,FALSE)</f>
        <v>#N/A</v>
      </c>
      <c r="CA116" s="151" t="str">
        <f>VLOOKUP(BV116,TF!$IP$59:$KY$60,24,FALSE)</f>
        <v/>
      </c>
      <c r="CB116" s="151" t="e">
        <f>VLOOKUP(BV116,MWTh!$IP$54:$KY$57,36,FALSE)</f>
        <v>#N/A</v>
      </c>
      <c r="CC116" s="151" t="e">
        <f>VLOOKUP(BV116,MWTh!$IP$54:$KY$57,48,FALSE)</f>
        <v>#N/A</v>
      </c>
      <c r="CD116" s="151" t="str">
        <f>VLOOKUP(BV116,TF!$IP$59:$KY$60,60,FALSE)</f>
        <v/>
      </c>
      <c r="CE116" s="381"/>
      <c r="CF116" s="382"/>
      <c r="CG116" s="135">
        <f>IF(LEFT($A116,1)="M",VLOOKUP(BV116,MWTh!$IP$54:$KY$57,61,FALSE),VLOOKUP(BV116,TF!$IP$59:$KY$60,61,FALSE))</f>
        <v>0</v>
      </c>
      <c r="CH116" s="552" t="str">
        <f>IF(RIGHT($A116,1)="1",IF(VLOOKUP(BV116,'1st Shift BFp'!$BL$56:$BV$59,7,FALSE)="","",VLOOKUP(BV116,'1st Shift BFp'!$BL$56:$BV$59,7,FALSE)),IF(VLOOKUP(BV116,'2nd Shift BFp'!$BL$56:$BV$60,7,FALSE)="","",VLOOKUP(BV116,'2nd Shift BFp'!$BL$56:$BV$60,7,FALSE)))</f>
        <v/>
      </c>
      <c r="CI116" s="552" t="str">
        <f>IF(RIGHT($A116,1)="1",IF(VLOOKUP(BV116,'1st Shift BFp'!$BL$56:$BV$59,8,FALSE)="","",VLOOKUP(BV116,'1st Shift BFp'!$BL$56:$BV$59,8,FALSE)),IF(VLOOKUP(BV116,'2nd Shift BFp'!$BL$56:$BV$60,8,FALSE)="","",VLOOKUP(BV116,'2nd Shift BFp'!$BL$56:$BV$60,8,FALSE)))</f>
        <v/>
      </c>
      <c r="CJ116" s="558" t="str">
        <f>IF(RIGHT($A116,1)="1",IF(VLOOKUP(BV116,'1st Shift BFp'!$A$56:$BY$59,72,FALSE)="","",VLOOKUP(BV116,'1st Shift BFp'!$A$56:$BY$59,72,FALSE)),IF(VLOOKUP(BV116,'2nd Shift BFp'!$A$56:$BY$60,72,FALSE)="","",VLOOKUP(BV116,'2nd Shift BFp'!$A$56:$BY$60,72,FALSE)))</f>
        <v/>
      </c>
      <c r="CK116" s="559" t="str">
        <f>IF(RIGHT($A116,1)="1",IF(VLOOKUP(BV116,'1st Shift BFp'!$A$56:$BY$59,74,FALSE)="","",VLOOKUP(BV116,'1st Shift BFp'!$A$56:$BY$59,74,FALSE)),IF(VLOOKUP(BV116,'2nd Shift BFp'!$A$56:$BY$60,74,FALSE)="","",VLOOKUP(BV116,'2nd Shift BFp'!$A$56:$BY$60,74,FALSE)))</f>
        <v/>
      </c>
      <c r="CL116" s="420" t="str">
        <f>IF(LEFT($A116,1)="M",VLOOKUP(BV116,MWTh!$IP$54:$KY$57,62,FALSE),VLOOKUP(BV116,TF!$IP$59:$KY$60,62,FALSE))</f>
        <v/>
      </c>
      <c r="CM116" s="418"/>
      <c r="CO116" s="135">
        <f>SUM(M116,BO116,AW116,AE116,CG116)</f>
        <v>0</v>
      </c>
    </row>
    <row r="117" spans="1:93">
      <c r="A117" s="1174" t="str">
        <f>VLOOKUP($B117,'OP Info'!$C$106:$Q$115,15,FALSE)</f>
        <v>MWTH-1</v>
      </c>
      <c r="B117" s="412" t="s">
        <v>184</v>
      </c>
      <c r="C117" s="1174" t="str">
        <f>VLOOKUP($B117,'OP Info'!$C$106:$Q$115,2,FALSE)</f>
        <v>UAMMM-00018</v>
      </c>
      <c r="D117" s="1174" t="str">
        <f>VLOOKUP($B117,'OP Info'!$C$106:$Q$115,4,FALSE)</f>
        <v>GTS-120</v>
      </c>
      <c r="E117" s="1174" t="str">
        <f>CONCATENATE(VLOOKUP($B117,'OP Info'!$C$106:$Q$115,5,FALSE),"% - ",VLOOKUP($B117,'OP Info'!$C$106:$Q$115,6,FALSE),"%")</f>
        <v>5% - 7%</v>
      </c>
      <c r="F117" s="151" t="str">
        <f>VLOOKUP(B117,MWTh!$B$54:$BK$57,12,FALSE)</f>
        <v/>
      </c>
      <c r="G117" s="151" t="e">
        <f>VLOOKUP(B117,TF!$B$59:$BK$60,24,FALSE)</f>
        <v>#N/A</v>
      </c>
      <c r="H117" s="151" t="str">
        <f>VLOOKUP(B117,MWTh!$B$54:$BK$57,36,FALSE)</f>
        <v/>
      </c>
      <c r="I117" s="151" t="str">
        <f>VLOOKUP(B117,MWTh!$B$54:$BK$57,48,FALSE)</f>
        <v/>
      </c>
      <c r="J117" s="151" t="e">
        <f>VLOOKUP(B117,TF!$B$59:$BK$60,60,FALSE)</f>
        <v>#N/A</v>
      </c>
      <c r="K117" s="381"/>
      <c r="L117" s="382"/>
      <c r="M117" s="135">
        <f>IF(LEFT($A117,1)="M",VLOOKUP(B117,MWTh!$B$54:$BK$57,61,FALSE),VLOOKUP(B117,TF!$B$59:$BK$60,61,FALSE))</f>
        <v>0</v>
      </c>
      <c r="N117" s="552" t="str">
        <f>IF(RIGHT($A117,1)="1",IF(VLOOKUP(B117,'1st Shift BFp'!$D$56:$N$59,7,FALSE)="","",VLOOKUP(B117,'1st Shift BFp'!$D$56:$N$59,7,FALSE)),IF(VLOOKUP(B117,'2nd Shift BFp'!$D$56:$N$60,7,FALSE)="","",VLOOKUP(B117,'2nd Shift BFp'!$D$56:$N$60,7,FALSE)))</f>
        <v>SKIP</v>
      </c>
      <c r="O117" s="552" t="str">
        <f>IF(RIGHT($A117,1)="1",IF(VLOOKUP(B117,'1st Shift BFp'!$D$56:$N$59,8,FALSE)="","",VLOOKUP(B117,'1st Shift BFp'!$D$56:$N$59,8,FALSE)),IF(VLOOKUP(B117,'2nd Shift BFp'!$D$56:$N$60,8,FALSE)="","",VLOOKUP(B117,'2nd Shift BFp'!$D$56:$N$60,8,FALSE)))</f>
        <v>SKIP</v>
      </c>
      <c r="P117" s="558" t="str">
        <f>IF(RIGHT($A117,1)="1",IF(VLOOKUP(B117,'1st Shift BFp'!$A$56:$BY$59,12,FALSE)="","",VLOOKUP(B117,'1st Shift BFp'!$A$56:$BY$59,12,FALSE)),IF(VLOOKUP(B117,'2nd Shift BFp'!$A$56:$BY$60,12,FALSE)="","",VLOOKUP(B117,'2nd Shift BFp'!$A$56:$BY$60,12,FALSE)))</f>
        <v/>
      </c>
      <c r="Q117" s="559" t="str">
        <f>IF(RIGHT($A117,1)="1",IF(VLOOKUP(B117,'1st Shift BFp'!$A$56:$BY$59,14,FALSE)="","",VLOOKUP(B117,'1st Shift BFp'!$A$56:$BY$59,14,FALSE)),IF(VLOOKUP(B117,'2nd Shift BFp'!$A$56:$BY$60,14,FALSE)="","",VLOOKUP(B117,'2nd Shift BFp'!$A$56:$BY$60,14,FALSE)))</f>
        <v/>
      </c>
      <c r="R117" s="420" t="str">
        <f>IF(LEFT($A117,1)="M",VLOOKUP(B117,MWTh!$B$54:$BK$57,62,FALSE),VLOOKUP(B117,TF!$B$59:$BK$60,62,FALSE))</f>
        <v/>
      </c>
      <c r="S117" s="418"/>
      <c r="T117" s="412" t="str">
        <f t="shared" si="39"/>
        <v>10C</v>
      </c>
      <c r="U117" s="156" t="str">
        <f t="shared" si="40"/>
        <v>UAMMM-00018</v>
      </c>
      <c r="V117" s="58" t="str">
        <f t="shared" si="41"/>
        <v>GTS-120</v>
      </c>
      <c r="W117" s="59" t="str">
        <f t="shared" si="42"/>
        <v>5% - 7%</v>
      </c>
      <c r="X117" s="151" t="str">
        <f>VLOOKUP(T117,MWTh!$BL$54:$DU$57,12,FALSE)</f>
        <v/>
      </c>
      <c r="Y117" s="151" t="e">
        <f>VLOOKUP(T117,TF!$BL$59:$DU$60,24,FALSE)</f>
        <v>#N/A</v>
      </c>
      <c r="Z117" s="151" t="str">
        <f>VLOOKUP(T117,MWTh!$BL$54:$DU$57,36,FALSE)</f>
        <v/>
      </c>
      <c r="AA117" s="151" t="str">
        <f>VLOOKUP(T117,MWTh!$BL$54:$DU$57,48,FALSE)</f>
        <v/>
      </c>
      <c r="AB117" s="151" t="e">
        <f>VLOOKUP(T117,TF!$BL$59:$DU$60,60,FALSE)</f>
        <v>#N/A</v>
      </c>
      <c r="AC117" s="381"/>
      <c r="AD117" s="382"/>
      <c r="AE117" s="135">
        <f>IF(LEFT($A117,1)="M",VLOOKUP(T117,MWTh!$BL$54:$DU$57,61,FALSE),VLOOKUP(T117,TF!$BL$59:$DU$60,61,FALSE))</f>
        <v>0</v>
      </c>
      <c r="AF117" s="552" t="str">
        <f>IF(RIGHT($A117,1)="1",IF(VLOOKUP(T117,'1st Shift BFp'!$S$56:$AC$59,7,FALSE)="","",VLOOKUP(T117,'1st Shift BFp'!$S$56:$AC$59,7,FALSE)),IF(VLOOKUP(T117,'2nd Shift BFp'!$S$56:$AC$60,7,FALSE)="","",VLOOKUP(T117,'2nd Shift BFp'!$S$56:$AC$60,7,FALSE)))</f>
        <v/>
      </c>
      <c r="AG117" s="552" t="str">
        <f>IF(RIGHT($A117,1)="1",IF(VLOOKUP(T117,'1st Shift BFp'!$S$56:$AC$59,8,FALSE)="","",VLOOKUP(T117,'1st Shift BFp'!$S$56:$AC$59,8,FALSE)),IF(VLOOKUP(T117,'2nd Shift BFp'!$S$56:$AC$60,8,FALSE)="","",VLOOKUP(T117,'2nd Shift BFp'!$S$56:$AC$60,8,FALSE)))</f>
        <v/>
      </c>
      <c r="AH117" s="558" t="str">
        <f>IF(RIGHT($A117,1)="1",IF(VLOOKUP(T117,'1st Shift BFp'!$A$56:$BY$59,27,FALSE)="","",VLOOKUP(T117,'1st Shift BFp'!$A$56:$BY$59,27,FALSE)),IF(VLOOKUP(T117,'2nd Shift BFp'!$A$56:$BY$60,27,FALSE)="","",VLOOKUP(T117,'2nd Shift BFp'!$A$56:$BY$60,27,FALSE)))</f>
        <v/>
      </c>
      <c r="AI117" s="559" t="str">
        <f>IF(RIGHT($A117,1)="1",IF(VLOOKUP(T117,'1st Shift BFp'!$A$56:$BY$59,29,FALSE)="","",VLOOKUP(T117,'1st Shift BFp'!$A$56:$BY$59,29,FALSE)),IF(VLOOKUP(T117,'2nd Shift BFp'!$A$56:$BY$60,29,FALSE)="","",VLOOKUP(T117,'2nd Shift BFp'!$A$56:$BY$60,29,FALSE)))</f>
        <v/>
      </c>
      <c r="AJ117" s="420" t="str">
        <f>IF(LEFT($A117,1)="M",VLOOKUP(T117,MWTh!$BL$54:$DU$57,62,FALSE),VLOOKUP(T117,TF!$BL$59:$DU$60,62,FALSE))</f>
        <v/>
      </c>
      <c r="AK117" s="418"/>
      <c r="AL117" s="413" t="str">
        <f t="shared" si="43"/>
        <v>10C</v>
      </c>
      <c r="AM117" s="448" t="str">
        <f t="shared" si="44"/>
        <v>UAMMM-00018</v>
      </c>
      <c r="AN117" s="446" t="str">
        <f t="shared" si="45"/>
        <v>GTS-120</v>
      </c>
      <c r="AO117" s="450" t="str">
        <f t="shared" si="46"/>
        <v>5% - 7%</v>
      </c>
      <c r="AP117" s="151" t="str">
        <f>VLOOKUP(AL117,MWTh!$DV$54:$GE$57,12,FALSE)</f>
        <v/>
      </c>
      <c r="AQ117" s="151" t="e">
        <f>VLOOKUP(AL117,TF!$DV$59:$GE$60,24,FALSE)</f>
        <v>#N/A</v>
      </c>
      <c r="AR117" s="151" t="str">
        <f>VLOOKUP(AL117,MWTh!$DV$54:$GE$57,36,FALSE)</f>
        <v/>
      </c>
      <c r="AS117" s="151" t="str">
        <f>VLOOKUP(AL117,MWTh!$DV$54:$GE$57,48,FALSE)</f>
        <v/>
      </c>
      <c r="AT117" s="151" t="e">
        <f>VLOOKUP(AL117,TF!$DV$59:$GE$60,60,FALSE)</f>
        <v>#N/A</v>
      </c>
      <c r="AU117" s="381"/>
      <c r="AV117" s="382"/>
      <c r="AW117" s="135">
        <f>IF(LEFT($A117,1)="M",VLOOKUP(AL117,MWTh!$DV$54:$GE$57,61,FALSE),VLOOKUP(AL117,TF!$DV$59:$GE$60,61,FALSE))</f>
        <v>0</v>
      </c>
      <c r="AX117" s="552" t="str">
        <f>IF(RIGHT($A117,1)="1",IF(VLOOKUP(AL117,'1st Shift BFp'!$AH$56:$AR$59,7,FALSE)="","",VLOOKUP(AL117,'1st Shift BFp'!$AH$56:$AR$59,7,FALSE)),IF(VLOOKUP(AL117,'2nd Shift BFp'!$AH$56:$AR$60,7,FALSE)="","",VLOOKUP(AL117,'2nd Shift BFp'!$AH$56:$AR$60,7,FALSE)))</f>
        <v>SKIP</v>
      </c>
      <c r="AY117" s="552" t="str">
        <f>IF(RIGHT($A117,1)="1",IF(VLOOKUP(AL117,'1st Shift BFp'!$AH$56:$AR$59,8,FALSE)="","",VLOOKUP(AL117,'1st Shift BFp'!$AH$56:$AR$59,8,FALSE)),IF(VLOOKUP(AL117,'2nd Shift BFp'!$AH$56:$AR$60,8,FALSE)="","",VLOOKUP(AL117,'2nd Shift BFp'!$AH$56:$AR$60,8,FALSE)))</f>
        <v>SKIP</v>
      </c>
      <c r="AZ117" s="558" t="str">
        <f>IF(RIGHT($A117,1)="1",IF(VLOOKUP(AL117,'1st Shift BFp'!$A$56:$BY$59,42,FALSE)="","",VLOOKUP(AL117,'1st Shift BFp'!$A$56:$BY$59,42,FALSE)),IF(VLOOKUP(AL117,'2nd Shift BFp'!$A$56:$BY$60,42,FALSE)="","",VLOOKUP(AL117,'2nd Shift BFp'!$A$56:$BY$60,42,FALSE)))</f>
        <v/>
      </c>
      <c r="BA117" s="559" t="str">
        <f>IF(RIGHT($A117,1)="1",IF(VLOOKUP(AL117,'1st Shift BFp'!$A$56:$BY$59,44,FALSE)="","",VLOOKUP(AL117,'1st Shift BFp'!$A$56:$BY$59,44,FALSE)),IF(VLOOKUP(AL117,'2nd Shift BFp'!$A$56:$BY$60,44,FALSE)="","",VLOOKUP(AL117,'2nd Shift BFp'!$A$56:$BY$60,44,FALSE)))</f>
        <v/>
      </c>
      <c r="BB117" s="420" t="str">
        <f>IF(LEFT($A117,1)="M",VLOOKUP(AL117,MWTh!$DV$54:$GE$57,62,FALSE),VLOOKUP(AL117,TF!$DV$59:$GE$60,62,FALSE))</f>
        <v/>
      </c>
      <c r="BC117" s="65"/>
      <c r="BD117" s="412" t="str">
        <f t="shared" si="47"/>
        <v>10C</v>
      </c>
      <c r="BE117" s="156" t="str">
        <f t="shared" si="48"/>
        <v>UAMMM-00018</v>
      </c>
      <c r="BF117" s="58" t="str">
        <f t="shared" si="49"/>
        <v>GTS-120</v>
      </c>
      <c r="BG117" s="59" t="str">
        <f t="shared" si="50"/>
        <v>5% - 7%</v>
      </c>
      <c r="BH117" s="151" t="str">
        <f>VLOOKUP(BD117,MWTh!$GF$54:$IO$57,12,FALSE)</f>
        <v/>
      </c>
      <c r="BI117" s="151" t="e">
        <f>VLOOKUP(BD117,TF!$GF$59:$IO$60,24,FALSE)</f>
        <v>#N/A</v>
      </c>
      <c r="BJ117" s="151" t="str">
        <f>VLOOKUP(BD117,MWTh!$GF$54:$IO$57,36,FALSE)</f>
        <v/>
      </c>
      <c r="BK117" s="151" t="str">
        <f>VLOOKUP(BD117,MWTh!$GF$54:$IO$57,48,FALSE)</f>
        <v/>
      </c>
      <c r="BL117" s="151" t="e">
        <f>VLOOKUP(BD117,TF!$GF$59:$IO$60,60,FALSE)</f>
        <v>#N/A</v>
      </c>
      <c r="BM117" s="381"/>
      <c r="BN117" s="382"/>
      <c r="BO117" s="135">
        <f>IF(LEFT($A117,1)="M",VLOOKUP(BD117,MWTh!$GF$54:$IO$57,61,FALSE),VLOOKUP(BD117,TF!$GF$59:$IO$60,61,FALSE))</f>
        <v>0</v>
      </c>
      <c r="BP117" s="552" t="str">
        <f>IF(RIGHT($A117,1)="1",IF(VLOOKUP(BD117,'1st Shift BFp'!$AW$56:$BG$59,7,FALSE)="","",VLOOKUP(BD117,'1st Shift BFp'!$AW$56:$BG$59,7,FALSE)),IF(VLOOKUP(BD117,'2nd Shift BFp'!$AW$56:$BG$60,7,FALSE)="","",VLOOKUP(BD117,'2nd Shift BFp'!$AW$56:$BG$60,7,FALSE)))</f>
        <v/>
      </c>
      <c r="BQ117" s="552" t="str">
        <f>IF(RIGHT($A117,1)="1",IF(VLOOKUP(BD117,'1st Shift BFp'!$AW$56:$BG$59,8,FALSE)="","",VLOOKUP(BD117,'1st Shift BFp'!$AW$56:$BG$59,8,FALSE)),IF(VLOOKUP(BD117,'2nd Shift BFp'!$AW$56:$BG$60,8,FALSE)="","",VLOOKUP(BD117,'2nd Shift BFp'!$AW$56:$BG$60,8,FALSE)))</f>
        <v/>
      </c>
      <c r="BR117" s="558" t="str">
        <f>IF(RIGHT($A117,1)="1",IF(VLOOKUP(BD117,'1st Shift BFp'!$A$56:$BY$59,57,FALSE)="","",VLOOKUP(BD117,'1st Shift BFp'!$A$56:$BY$59,57,FALSE)),IF(VLOOKUP(BD117,'2nd Shift BFp'!$A$56:$BY$60,57,FALSE)="","",VLOOKUP(BD117,'2nd Shift BFp'!$A$56:$BY$60,57,FALSE)))</f>
        <v/>
      </c>
      <c r="BS117" s="559" t="str">
        <f>IF(RIGHT($A117,1)="1",IF(VLOOKUP(BD117,'1st Shift BFp'!$A$56:$BY$59,59,FALSE)="","",VLOOKUP(BD117,'1st Shift BFp'!$A$56:$BY$59,59,FALSE)),IF(VLOOKUP(BD117,'2nd Shift BFp'!$A$56:$BY$60,59,FALSE)="","",VLOOKUP(BD117,'2nd Shift BFp'!$A$56:$BY$60,59,FALSE)))</f>
        <v/>
      </c>
      <c r="BT117" s="60" t="str">
        <f>IF(LEFT($A117,1)="M",VLOOKUP(BD117,MWTh!$GF$54:$IO$57,62,FALSE),VLOOKUP(BD117,TF!$GF$59:$IO$60,62,FALSE))</f>
        <v/>
      </c>
      <c r="BU117" s="65"/>
      <c r="BV117" s="412" t="str">
        <f t="shared" si="51"/>
        <v>10C</v>
      </c>
      <c r="BW117" s="156" t="str">
        <f t="shared" si="52"/>
        <v>UAMMM-00018</v>
      </c>
      <c r="BX117" s="58" t="str">
        <f t="shared" si="53"/>
        <v>GTS-120</v>
      </c>
      <c r="BY117" s="59" t="str">
        <f t="shared" si="54"/>
        <v>5% - 7%</v>
      </c>
      <c r="BZ117" s="151" t="str">
        <f>VLOOKUP(BV117,MWTh!$IP$54:$KY$57,12,FALSE)</f>
        <v/>
      </c>
      <c r="CA117" s="151" t="e">
        <f>VLOOKUP(BV117,TF!$IP$59:$KY$60,24,FALSE)</f>
        <v>#N/A</v>
      </c>
      <c r="CB117" s="151" t="str">
        <f>VLOOKUP(BV117,MWTh!$IP$54:$KY$57,36,FALSE)</f>
        <v/>
      </c>
      <c r="CC117" s="151" t="str">
        <f>VLOOKUP(BV117,MWTh!$IP$54:$KY$57,48,FALSE)</f>
        <v/>
      </c>
      <c r="CD117" s="151" t="e">
        <f>VLOOKUP(BV117,TF!$IP$59:$KY$60,60,FALSE)</f>
        <v>#N/A</v>
      </c>
      <c r="CE117" s="381"/>
      <c r="CF117" s="382"/>
      <c r="CG117" s="135">
        <f>IF(LEFT($A117,1)="M",VLOOKUP(BV117,MWTh!$IP$54:$KY$57,61,FALSE),VLOOKUP(BV117,TF!$IP$59:$KY$60,61,FALSE))</f>
        <v>0</v>
      </c>
      <c r="CH117" s="552" t="str">
        <f>IF(RIGHT($A117,1)="1",IF(VLOOKUP(BV117,'1st Shift BFp'!$BL$56:$BV$59,7,FALSE)="","",VLOOKUP(BV117,'1st Shift BFp'!$BL$56:$BV$59,7,FALSE)),IF(VLOOKUP(BV117,'2nd Shift BFp'!$BL$56:$BV$60,7,FALSE)="","",VLOOKUP(BV117,'2nd Shift BFp'!$BL$56:$BV$60,7,FALSE)))</f>
        <v>SKIP</v>
      </c>
      <c r="CI117" s="552" t="str">
        <f>IF(RIGHT($A117,1)="1",IF(VLOOKUP(BV117,'1st Shift BFp'!$BL$56:$BV$59,8,FALSE)="","",VLOOKUP(BV117,'1st Shift BFp'!$BL$56:$BV$59,8,FALSE)),IF(VLOOKUP(BV117,'2nd Shift BFp'!$BL$56:$BV$60,8,FALSE)="","",VLOOKUP(BV117,'2nd Shift BFp'!$BL$56:$BV$60,8,FALSE)))</f>
        <v>SKIP</v>
      </c>
      <c r="CJ117" s="558" t="str">
        <f>IF(RIGHT($A117,1)="1",IF(VLOOKUP(BV117,'1st Shift BFp'!$A$56:$BY$59,72,FALSE)="","",VLOOKUP(BV117,'1st Shift BFp'!$A$56:$BY$59,72,FALSE)),IF(VLOOKUP(BV117,'2nd Shift BFp'!$A$56:$BY$60,72,FALSE)="","",VLOOKUP(BV117,'2nd Shift BFp'!$A$56:$BY$60,72,FALSE)))</f>
        <v/>
      </c>
      <c r="CK117" s="559" t="str">
        <f>IF(RIGHT($A117,1)="1",IF(VLOOKUP(BV117,'1st Shift BFp'!$A$56:$BY$59,74,FALSE)="","",VLOOKUP(BV117,'1st Shift BFp'!$A$56:$BY$59,74,FALSE)),IF(VLOOKUP(BV117,'2nd Shift BFp'!$A$56:$BY$60,74,FALSE)="","",VLOOKUP(BV117,'2nd Shift BFp'!$A$56:$BY$60,74,FALSE)))</f>
        <v/>
      </c>
      <c r="CL117" s="420" t="str">
        <f>IF(LEFT($A117,1)="M",VLOOKUP(BV117,MWTh!$IP$54:$KY$57,62,FALSE),VLOOKUP(BV117,TF!$IP$59:$KY$60,62,FALSE))</f>
        <v/>
      </c>
      <c r="CM117" s="418"/>
      <c r="CO117" s="135">
        <f>SUM(M117,BO117,AW117,AE117,CG117)</f>
        <v>0</v>
      </c>
    </row>
    <row r="118" spans="1:93">
      <c r="A118" s="1174" t="str">
        <f>VLOOKUP($B118,'OP Info'!$C$106:$Q$115,15,FALSE)</f>
        <v>MWTH-2</v>
      </c>
      <c r="B118" s="412" t="s">
        <v>188</v>
      </c>
      <c r="C118" s="1174" t="str">
        <f>VLOOKUP($B118,'OP Info'!$C$106:$Q$115,2,FALSE)</f>
        <v>UAMMM-00019</v>
      </c>
      <c r="D118" s="1174" t="str">
        <f>VLOOKUP($B118,'OP Info'!$C$106:$Q$115,4,FALSE)</f>
        <v>GTS-120</v>
      </c>
      <c r="E118" s="1174" t="str">
        <f>CONCATENATE(VLOOKUP($B118,'OP Info'!$C$106:$Q$115,5,FALSE),"% - ",VLOOKUP($B118,'OP Info'!$C$106:$Q$115,6,FALSE),"%")</f>
        <v>5% - 7%</v>
      </c>
      <c r="F118" s="151" t="str">
        <f>VLOOKUP(B118,MWTh!$B$54:$BK$57,12,FALSE)</f>
        <v/>
      </c>
      <c r="G118" s="151" t="e">
        <f>VLOOKUP(B118,TF!$B$59:$BK$60,24,FALSE)</f>
        <v>#N/A</v>
      </c>
      <c r="H118" s="151" t="str">
        <f>VLOOKUP(B118,MWTh!$B$54:$BK$57,36,FALSE)</f>
        <v/>
      </c>
      <c r="I118" s="151" t="str">
        <f>VLOOKUP(B118,MWTh!$B$54:$BK$57,48,FALSE)</f>
        <v/>
      </c>
      <c r="J118" s="151" t="e">
        <f>VLOOKUP(B118,TF!$B$59:$BK$60,60,FALSE)</f>
        <v>#N/A</v>
      </c>
      <c r="K118" s="381"/>
      <c r="L118" s="382"/>
      <c r="M118" s="135">
        <f>IF(LEFT($A118,1)="M",VLOOKUP(B118,MWTh!$B$54:$BK$57,61,FALSE),VLOOKUP(B118,TF!$B$59:$BK$60,61,FALSE))</f>
        <v>0</v>
      </c>
      <c r="N118" s="552" t="str">
        <f>IF(RIGHT($A118,1)="1",IF(VLOOKUP(B118,'1st Shift BFp'!$D$56:$N$59,7,FALSE)="","",VLOOKUP(B118,'1st Shift BFp'!$D$56:$N$59,7,FALSE)),IF(VLOOKUP(B118,'2nd Shift BFp'!$D$56:$N$60,7,FALSE)="","",VLOOKUP(B118,'2nd Shift BFp'!$D$56:$N$60,7,FALSE)))</f>
        <v>SKIP</v>
      </c>
      <c r="O118" s="552" t="str">
        <f>IF(RIGHT($A118,1)="1",IF(VLOOKUP(B118,'1st Shift BFp'!$D$56:$N$59,8,FALSE)="","",VLOOKUP(B118,'1st Shift BFp'!$D$56:$N$59,8,FALSE)),IF(VLOOKUP(B118,'2nd Shift BFp'!$D$56:$N$60,8,FALSE)="","",VLOOKUP(B118,'2nd Shift BFp'!$D$56:$N$60,8,FALSE)))</f>
        <v>SKIP</v>
      </c>
      <c r="P118" s="558" t="str">
        <f>IF(RIGHT($A118,1)="1",IF(VLOOKUP(B118,'1st Shift BFp'!$A$56:$BY$59,12,FALSE)="","",VLOOKUP(B118,'1st Shift BFp'!$A$56:$BY$59,12,FALSE)),IF(VLOOKUP(B118,'2nd Shift BFp'!$A$56:$BY$60,12,FALSE)="","",VLOOKUP(B118,'2nd Shift BFp'!$A$56:$BY$60,12,FALSE)))</f>
        <v/>
      </c>
      <c r="Q118" s="559" t="str">
        <f>IF(RIGHT($A118,1)="1",IF(VLOOKUP(B118,'1st Shift BFp'!$A$56:$BY$59,14,FALSE)="","",VLOOKUP(B118,'1st Shift BFp'!$A$56:$BY$59,14,FALSE)),IF(VLOOKUP(B118,'2nd Shift BFp'!$A$56:$BY$60,14,FALSE)="","",VLOOKUP(B118,'2nd Shift BFp'!$A$56:$BY$60,14,FALSE)))</f>
        <v/>
      </c>
      <c r="R118" s="420" t="str">
        <f>IF(LEFT($A118,1)="M",VLOOKUP(B118,MWTh!$B$54:$BK$57,62,FALSE),VLOOKUP(B118,TF!$B$59:$BK$60,62,FALSE))</f>
        <v/>
      </c>
      <c r="S118" s="418"/>
      <c r="T118" s="412" t="str">
        <f t="shared" si="39"/>
        <v>10D</v>
      </c>
      <c r="U118" s="156" t="str">
        <f t="shared" si="40"/>
        <v>UAMMM-00019</v>
      </c>
      <c r="V118" s="58" t="str">
        <f t="shared" si="41"/>
        <v>GTS-120</v>
      </c>
      <c r="W118" s="59" t="str">
        <f t="shared" si="42"/>
        <v>5% - 7%</v>
      </c>
      <c r="X118" s="151" t="str">
        <f>VLOOKUP(T118,MWTh!$BL$54:$DU$57,12,FALSE)</f>
        <v/>
      </c>
      <c r="Y118" s="151" t="e">
        <f>VLOOKUP(T118,TF!$BL$59:$DU$60,24,FALSE)</f>
        <v>#N/A</v>
      </c>
      <c r="Z118" s="151" t="str">
        <f>VLOOKUP(T118,MWTh!$BL$54:$DU$57,36,FALSE)</f>
        <v/>
      </c>
      <c r="AA118" s="151" t="str">
        <f>VLOOKUP(T118,MWTh!$BL$54:$DU$57,48,FALSE)</f>
        <v/>
      </c>
      <c r="AB118" s="151" t="e">
        <f>VLOOKUP(T118,TF!$BL$59:$DU$60,60,FALSE)</f>
        <v>#N/A</v>
      </c>
      <c r="AC118" s="381"/>
      <c r="AD118" s="382"/>
      <c r="AE118" s="135">
        <f>IF(LEFT($A118,1)="M",VLOOKUP(T118,MWTh!$BL$54:$DU$57,61,FALSE),VLOOKUP(T118,TF!$BL$59:$DU$60,61,FALSE))</f>
        <v>0</v>
      </c>
      <c r="AF118" s="552" t="str">
        <f>IF(RIGHT($A118,1)="1",IF(VLOOKUP(T118,'1st Shift BFp'!$S$56:$AC$59,7,FALSE)="","",VLOOKUP(T118,'1st Shift BFp'!$S$56:$AC$59,7,FALSE)),IF(VLOOKUP(T118,'2nd Shift BFp'!$S$56:$AC$60,7,FALSE)="","",VLOOKUP(T118,'2nd Shift BFp'!$S$56:$AC$60,7,FALSE)))</f>
        <v/>
      </c>
      <c r="AG118" s="552" t="str">
        <f>IF(RIGHT($A118,1)="1",IF(VLOOKUP(T118,'1st Shift BFp'!$S$56:$AC$59,8,FALSE)="","",VLOOKUP(T118,'1st Shift BFp'!$S$56:$AC$59,8,FALSE)),IF(VLOOKUP(T118,'2nd Shift BFp'!$S$56:$AC$60,8,FALSE)="","",VLOOKUP(T118,'2nd Shift BFp'!$S$56:$AC$60,8,FALSE)))</f>
        <v/>
      </c>
      <c r="AH118" s="558" t="str">
        <f>IF(RIGHT($A118,1)="1",IF(VLOOKUP(T118,'1st Shift BFp'!$A$56:$BY$59,27,FALSE)="","",VLOOKUP(T118,'1st Shift BFp'!$A$56:$BY$59,27,FALSE)),IF(VLOOKUP(T118,'2nd Shift BFp'!$A$56:$BY$60,27,FALSE)="","",VLOOKUP(T118,'2nd Shift BFp'!$A$56:$BY$60,27,FALSE)))</f>
        <v/>
      </c>
      <c r="AI118" s="559" t="str">
        <f>IF(RIGHT($A118,1)="1",IF(VLOOKUP(T118,'1st Shift BFp'!$A$56:$BY$59,29,FALSE)="","",VLOOKUP(T118,'1st Shift BFp'!$A$56:$BY$59,29,FALSE)),IF(VLOOKUP(T118,'2nd Shift BFp'!$A$56:$BY$60,29,FALSE)="","",VLOOKUP(T118,'2nd Shift BFp'!$A$56:$BY$60,29,FALSE)))</f>
        <v/>
      </c>
      <c r="AJ118" s="420" t="str">
        <f>IF(LEFT($A118,1)="M",VLOOKUP(T118,MWTh!$BL$54:$DU$57,62,FALSE),VLOOKUP(T118,TF!$BL$59:$DU$60,62,FALSE))</f>
        <v/>
      </c>
      <c r="AK118" s="418"/>
      <c r="AL118" s="413" t="str">
        <f t="shared" si="43"/>
        <v>10D</v>
      </c>
      <c r="AM118" s="448" t="str">
        <f t="shared" si="44"/>
        <v>UAMMM-00019</v>
      </c>
      <c r="AN118" s="446" t="str">
        <f t="shared" si="45"/>
        <v>GTS-120</v>
      </c>
      <c r="AO118" s="450" t="str">
        <f t="shared" si="46"/>
        <v>5% - 7%</v>
      </c>
      <c r="AP118" s="151" t="str">
        <f>VLOOKUP(AL118,MWTh!$DV$54:$GE$57,12,FALSE)</f>
        <v/>
      </c>
      <c r="AQ118" s="151" t="e">
        <f>VLOOKUP(AL118,TF!$DV$59:$GE$60,24,FALSE)</f>
        <v>#N/A</v>
      </c>
      <c r="AR118" s="151" t="str">
        <f>VLOOKUP(AL118,MWTh!$DV$54:$GE$57,36,FALSE)</f>
        <v/>
      </c>
      <c r="AS118" s="151" t="str">
        <f>VLOOKUP(AL118,MWTh!$DV$54:$GE$57,48,FALSE)</f>
        <v/>
      </c>
      <c r="AT118" s="151" t="e">
        <f>VLOOKUP(AL118,TF!$DV$59:$GE$60,60,FALSE)</f>
        <v>#N/A</v>
      </c>
      <c r="AU118" s="381"/>
      <c r="AV118" s="382"/>
      <c r="AW118" s="135">
        <f>IF(LEFT($A118,1)="M",VLOOKUP(AL118,MWTh!$DV$54:$GE$57,61,FALSE),VLOOKUP(AL118,TF!$DV$59:$GE$60,61,FALSE))</f>
        <v>0</v>
      </c>
      <c r="AX118" s="552" t="str">
        <f>IF(RIGHT($A118,1)="1",IF(VLOOKUP(AL118,'1st Shift BFp'!$AH$56:$AR$59,7,FALSE)="","",VLOOKUP(AL118,'1st Shift BFp'!$AH$56:$AR$59,7,FALSE)),IF(VLOOKUP(AL118,'2nd Shift BFp'!$AH$56:$AR$60,7,FALSE)="","",VLOOKUP(AL118,'2nd Shift BFp'!$AH$56:$AR$60,7,FALSE)))</f>
        <v>SKIP</v>
      </c>
      <c r="AY118" s="552" t="str">
        <f>IF(RIGHT($A118,1)="1",IF(VLOOKUP(AL118,'1st Shift BFp'!$AH$56:$AR$59,8,FALSE)="","",VLOOKUP(AL118,'1st Shift BFp'!$AH$56:$AR$59,8,FALSE)),IF(VLOOKUP(AL118,'2nd Shift BFp'!$AH$56:$AR$60,8,FALSE)="","",VLOOKUP(AL118,'2nd Shift BFp'!$AH$56:$AR$60,8,FALSE)))</f>
        <v>SKIP</v>
      </c>
      <c r="AZ118" s="558" t="str">
        <f>IF(RIGHT($A118,1)="1",IF(VLOOKUP(AL118,'1st Shift BFp'!$A$56:$BY$59,42,FALSE)="","",VLOOKUP(AL118,'1st Shift BFp'!$A$56:$BY$59,42,FALSE)),IF(VLOOKUP(AL118,'2nd Shift BFp'!$A$56:$BY$60,42,FALSE)="","",VLOOKUP(AL118,'2nd Shift BFp'!$A$56:$BY$60,42,FALSE)))</f>
        <v/>
      </c>
      <c r="BA118" s="559" t="str">
        <f>IF(RIGHT($A118,1)="1",IF(VLOOKUP(AL118,'1st Shift BFp'!$A$56:$BY$59,44,FALSE)="","",VLOOKUP(AL118,'1st Shift BFp'!$A$56:$BY$59,44,FALSE)),IF(VLOOKUP(AL118,'2nd Shift BFp'!$A$56:$BY$60,44,FALSE)="","",VLOOKUP(AL118,'2nd Shift BFp'!$A$56:$BY$60,44,FALSE)))</f>
        <v/>
      </c>
      <c r="BB118" s="420" t="str">
        <f>IF(LEFT($A118,1)="M",VLOOKUP(AL118,MWTh!$DV$54:$GE$57,62,FALSE),VLOOKUP(AL118,TF!$DV$59:$GE$60,62,FALSE))</f>
        <v/>
      </c>
      <c r="BC118" s="65"/>
      <c r="BD118" s="412" t="str">
        <f t="shared" si="47"/>
        <v>10D</v>
      </c>
      <c r="BE118" s="156" t="str">
        <f t="shared" si="48"/>
        <v>UAMMM-00019</v>
      </c>
      <c r="BF118" s="58" t="str">
        <f t="shared" si="49"/>
        <v>GTS-120</v>
      </c>
      <c r="BG118" s="59" t="str">
        <f t="shared" si="50"/>
        <v>5% - 7%</v>
      </c>
      <c r="BH118" s="151" t="str">
        <f>VLOOKUP(BD118,MWTh!$GF$54:$IO$57,12,FALSE)</f>
        <v/>
      </c>
      <c r="BI118" s="151" t="e">
        <f>VLOOKUP(BD118,TF!$GF$59:$IO$60,24,FALSE)</f>
        <v>#N/A</v>
      </c>
      <c r="BJ118" s="151" t="str">
        <f>VLOOKUP(BD118,MWTh!$GF$54:$IO$57,36,FALSE)</f>
        <v/>
      </c>
      <c r="BK118" s="151" t="str">
        <f>VLOOKUP(BD118,MWTh!$GF$54:$IO$57,48,FALSE)</f>
        <v/>
      </c>
      <c r="BL118" s="151" t="e">
        <f>VLOOKUP(BD118,TF!$GF$59:$IO$60,60,FALSE)</f>
        <v>#N/A</v>
      </c>
      <c r="BM118" s="381"/>
      <c r="BN118" s="382"/>
      <c r="BO118" s="135">
        <f>IF(LEFT($A118,1)="M",VLOOKUP(BD118,MWTh!$GF$54:$IO$57,61,FALSE),VLOOKUP(BD118,TF!$GF$59:$IO$60,61,FALSE))</f>
        <v>0</v>
      </c>
      <c r="BP118" s="552" t="str">
        <f>IF(RIGHT($A118,1)="1",IF(VLOOKUP(BD118,'1st Shift BFp'!$AW$56:$BG$59,7,FALSE)="","",VLOOKUP(BD118,'1st Shift BFp'!$AW$56:$BG$59,7,FALSE)),IF(VLOOKUP(BD118,'2nd Shift BFp'!$AW$56:$BG$60,7,FALSE)="","",VLOOKUP(BD118,'2nd Shift BFp'!$AW$56:$BG$60,7,FALSE)))</f>
        <v/>
      </c>
      <c r="BQ118" s="552" t="str">
        <f>IF(RIGHT($A118,1)="1",IF(VLOOKUP(BD118,'1st Shift BFp'!$AW$56:$BG$59,8,FALSE)="","",VLOOKUP(BD118,'1st Shift BFp'!$AW$56:$BG$59,8,FALSE)),IF(VLOOKUP(BD118,'2nd Shift BFp'!$AW$56:$BG$60,8,FALSE)="","",VLOOKUP(BD118,'2nd Shift BFp'!$AW$56:$BG$60,8,FALSE)))</f>
        <v/>
      </c>
      <c r="BR118" s="558" t="str">
        <f>IF(RIGHT($A118,1)="1",IF(VLOOKUP(BD118,'1st Shift BFp'!$A$56:$BY$59,57,FALSE)="","",VLOOKUP(BD118,'1st Shift BFp'!$A$56:$BY$59,57,FALSE)),IF(VLOOKUP(BD118,'2nd Shift BFp'!$A$56:$BY$60,57,FALSE)="","",VLOOKUP(BD118,'2nd Shift BFp'!$A$56:$BY$60,57,FALSE)))</f>
        <v/>
      </c>
      <c r="BS118" s="559" t="str">
        <f>IF(RIGHT($A118,1)="1",IF(VLOOKUP(BD118,'1st Shift BFp'!$A$56:$BY$59,59,FALSE)="","",VLOOKUP(BD118,'1st Shift BFp'!$A$56:$BY$59,59,FALSE)),IF(VLOOKUP(BD118,'2nd Shift BFp'!$A$56:$BY$60,59,FALSE)="","",VLOOKUP(BD118,'2nd Shift BFp'!$A$56:$BY$60,59,FALSE)))</f>
        <v/>
      </c>
      <c r="BT118" s="60" t="str">
        <f>IF(LEFT($A118,1)="M",VLOOKUP(BD118,MWTh!$GF$54:$IO$57,62,FALSE),VLOOKUP(BD118,TF!$GF$59:$IO$60,62,FALSE))</f>
        <v/>
      </c>
      <c r="BU118" s="65"/>
      <c r="BV118" s="412" t="str">
        <f t="shared" si="51"/>
        <v>10D</v>
      </c>
      <c r="BW118" s="156" t="str">
        <f t="shared" si="52"/>
        <v>UAMMM-00019</v>
      </c>
      <c r="BX118" s="58" t="str">
        <f t="shared" si="53"/>
        <v>GTS-120</v>
      </c>
      <c r="BY118" s="59" t="str">
        <f t="shared" si="54"/>
        <v>5% - 7%</v>
      </c>
      <c r="BZ118" s="151" t="str">
        <f>VLOOKUP(BV118,MWTh!$IP$54:$KY$57,12,FALSE)</f>
        <v/>
      </c>
      <c r="CA118" s="151" t="e">
        <f>VLOOKUP(BV118,TF!$IP$59:$KY$60,24,FALSE)</f>
        <v>#N/A</v>
      </c>
      <c r="CB118" s="151" t="str">
        <f>VLOOKUP(BV118,MWTh!$IP$54:$KY$57,36,FALSE)</f>
        <v/>
      </c>
      <c r="CC118" s="151" t="str">
        <f>VLOOKUP(BV118,MWTh!$IP$54:$KY$57,48,FALSE)</f>
        <v/>
      </c>
      <c r="CD118" s="151" t="e">
        <f>VLOOKUP(BV118,TF!$IP$59:$KY$60,60,FALSE)</f>
        <v>#N/A</v>
      </c>
      <c r="CE118" s="381"/>
      <c r="CF118" s="382"/>
      <c r="CG118" s="135">
        <f>IF(LEFT($A118,1)="M",VLOOKUP(BV118,MWTh!$IP$54:$KY$57,61,FALSE),VLOOKUP(BV118,TF!$IP$59:$KY$60,61,FALSE))</f>
        <v>0</v>
      </c>
      <c r="CH118" s="552" t="str">
        <f>IF(RIGHT($A118,1)="1",IF(VLOOKUP(BV118,'1st Shift BFp'!$BL$56:$BV$59,7,FALSE)="","",VLOOKUP(BV118,'1st Shift BFp'!$BL$56:$BV$59,7,FALSE)),IF(VLOOKUP(BV118,'2nd Shift BFp'!$BL$56:$BV$60,7,FALSE)="","",VLOOKUP(BV118,'2nd Shift BFp'!$BL$56:$BV$60,7,FALSE)))</f>
        <v>SKIP</v>
      </c>
      <c r="CI118" s="552" t="str">
        <f>IF(RIGHT($A118,1)="1",IF(VLOOKUP(BV118,'1st Shift BFp'!$BL$56:$BV$59,8,FALSE)="","",VLOOKUP(BV118,'1st Shift BFp'!$BL$56:$BV$59,8,FALSE)),IF(VLOOKUP(BV118,'2nd Shift BFp'!$BL$56:$BV$60,8,FALSE)="","",VLOOKUP(BV118,'2nd Shift BFp'!$BL$56:$BV$60,8,FALSE)))</f>
        <v>SKIP</v>
      </c>
      <c r="CJ118" s="558" t="str">
        <f>IF(RIGHT($A118,1)="1",IF(VLOOKUP(BV118,'1st Shift BFp'!$A$56:$BY$59,72,FALSE)="","",VLOOKUP(BV118,'1st Shift BFp'!$A$56:$BY$59,72,FALSE)),IF(VLOOKUP(BV118,'2nd Shift BFp'!$A$56:$BY$60,72,FALSE)="","",VLOOKUP(BV118,'2nd Shift BFp'!$A$56:$BY$60,72,FALSE)))</f>
        <v/>
      </c>
      <c r="CK118" s="559" t="str">
        <f>IF(RIGHT($A118,1)="1",IF(VLOOKUP(BV118,'1st Shift BFp'!$A$56:$BY$59,74,FALSE)="","",VLOOKUP(BV118,'1st Shift BFp'!$A$56:$BY$59,74,FALSE)),IF(VLOOKUP(BV118,'2nd Shift BFp'!$A$56:$BY$60,74,FALSE)="","",VLOOKUP(BV118,'2nd Shift BFp'!$A$56:$BY$60,74,FALSE)))</f>
        <v/>
      </c>
      <c r="CL118" s="420" t="str">
        <f>IF(LEFT($A118,1)="M",VLOOKUP(BV118,MWTh!$IP$54:$KY$57,62,FALSE),VLOOKUP(BV118,TF!$IP$59:$KY$60,62,FALSE))</f>
        <v/>
      </c>
      <c r="CM118" s="418"/>
      <c r="CO118" s="135">
        <f>SUM(M118,BO118,AW118,AE118,CG118)</f>
        <v>0</v>
      </c>
    </row>
    <row r="119" spans="1:93">
      <c r="A119" s="1174" t="str">
        <f>VLOOKUP($B119,'OP Info'!$C$106:$Q$115,15,FALSE)</f>
        <v>MWTH-2</v>
      </c>
      <c r="B119" s="412" t="s">
        <v>194</v>
      </c>
      <c r="C119" s="1174" t="str">
        <f>VLOOKUP($B119,'OP Info'!$C$106:$Q$115,2,FALSE)</f>
        <v>TAMMM-00044</v>
      </c>
      <c r="D119" s="1174" t="str">
        <f>VLOOKUP($B119,'OP Info'!$C$106:$Q$115,4,FALSE)</f>
        <v>GTS-120</v>
      </c>
      <c r="E119" s="1174" t="str">
        <f>CONCATENATE(VLOOKUP($B119,'OP Info'!$C$106:$Q$115,5,FALSE),"% - ",VLOOKUP($B119,'OP Info'!$C$106:$Q$115,6,FALSE),"%")</f>
        <v>5% - 7%</v>
      </c>
      <c r="F119" s="151" t="str">
        <f>VLOOKUP(B119,MWTh!$B$54:$BK$57,12,FALSE)</f>
        <v/>
      </c>
      <c r="G119" s="151" t="e">
        <f>VLOOKUP(B119,TF!$B$59:$BK$60,24,FALSE)</f>
        <v>#N/A</v>
      </c>
      <c r="H119" s="151" t="str">
        <f>VLOOKUP(B119,MWTh!$B$54:$BK$57,36,FALSE)</f>
        <v/>
      </c>
      <c r="I119" s="151" t="str">
        <f>VLOOKUP(B119,MWTh!$B$54:$BK$57,48,FALSE)</f>
        <v/>
      </c>
      <c r="J119" s="151" t="e">
        <f>VLOOKUP(B119,TF!$B$59:$BK$60,60,FALSE)</f>
        <v>#N/A</v>
      </c>
      <c r="K119" s="151"/>
      <c r="L119" s="153"/>
      <c r="M119" s="135">
        <f>IF(LEFT($A119,1)="M",VLOOKUP(B119,MWTh!$B$54:$BK$57,61,FALSE),VLOOKUP(B119,TF!$B$59:$BK$60,61,FALSE))</f>
        <v>0</v>
      </c>
      <c r="N119" s="552" t="str">
        <f>IF(RIGHT($A119,1)="1",IF(VLOOKUP(B119,'1st Shift BFp'!$D$56:$N$59,7,FALSE)="","",VLOOKUP(B119,'1st Shift BFp'!$D$56:$N$59,7,FALSE)),IF(VLOOKUP(B119,'2nd Shift BFp'!$D$56:$N$60,7,FALSE)="","",VLOOKUP(B119,'2nd Shift BFp'!$D$56:$N$60,7,FALSE)))</f>
        <v>SKIP</v>
      </c>
      <c r="O119" s="552" t="str">
        <f>IF(RIGHT($A119,1)="1",IF(VLOOKUP(B119,'1st Shift BFp'!$D$56:$N$59,8,FALSE)="","",VLOOKUP(B119,'1st Shift BFp'!$D$56:$N$59,8,FALSE)),IF(VLOOKUP(B119,'2nd Shift BFp'!$D$56:$N$60,8,FALSE)="","",VLOOKUP(B119,'2nd Shift BFp'!$D$56:$N$60,8,FALSE)))</f>
        <v>SKIP</v>
      </c>
      <c r="P119" s="558" t="str">
        <f>IF(RIGHT($A119,1)="1",IF(VLOOKUP(B119,'1st Shift BFp'!$A$56:$BY$59,12,FALSE)="","",VLOOKUP(B119,'1st Shift BFp'!$A$56:$BY$59,12,FALSE)),IF(VLOOKUP(B119,'2nd Shift BFp'!$A$56:$BY$60,12,FALSE)="","",VLOOKUP(B119,'2nd Shift BFp'!$A$56:$BY$60,12,FALSE)))</f>
        <v/>
      </c>
      <c r="Q119" s="559" t="str">
        <f>IF(RIGHT($A119,1)="1",IF(VLOOKUP(B119,'1st Shift BFp'!$A$56:$BY$59,14,FALSE)="","",VLOOKUP(B119,'1st Shift BFp'!$A$56:$BY$59,14,FALSE)),IF(VLOOKUP(B119,'2nd Shift BFp'!$A$56:$BY$60,14,FALSE)="","",VLOOKUP(B119,'2nd Shift BFp'!$A$56:$BY$60,14,FALSE)))</f>
        <v/>
      </c>
      <c r="R119" s="420" t="str">
        <f>IF(LEFT($A119,1)="M",VLOOKUP(B119,MWTh!$B$54:$BK$57,62,FALSE),VLOOKUP(B119,TF!$B$59:$BK$60,62,FALSE))</f>
        <v/>
      </c>
      <c r="S119" s="418"/>
      <c r="T119" s="412" t="str">
        <f t="shared" si="39"/>
        <v>10E</v>
      </c>
      <c r="U119" s="156" t="str">
        <f t="shared" si="40"/>
        <v>TAMMM-00044</v>
      </c>
      <c r="V119" s="58" t="str">
        <f t="shared" si="41"/>
        <v>GTS-120</v>
      </c>
      <c r="W119" s="59" t="str">
        <f t="shared" si="42"/>
        <v>5% - 7%</v>
      </c>
      <c r="X119" s="151" t="str">
        <f>VLOOKUP(T119,MWTh!$BL$54:$DU$57,12,FALSE)</f>
        <v/>
      </c>
      <c r="Y119" s="151" t="e">
        <f>VLOOKUP(T119,TF!$BL$59:$DU$60,24,FALSE)</f>
        <v>#N/A</v>
      </c>
      <c r="Z119" s="151" t="str">
        <f>VLOOKUP(T119,MWTh!$BL$54:$DU$57,36,FALSE)</f>
        <v/>
      </c>
      <c r="AA119" s="151" t="str">
        <f>VLOOKUP(T119,MWTh!$BL$54:$DU$57,48,FALSE)</f>
        <v/>
      </c>
      <c r="AB119" s="151" t="e">
        <f>VLOOKUP(T119,TF!$BL$59:$DU$60,60,FALSE)</f>
        <v>#N/A</v>
      </c>
      <c r="AC119" s="151"/>
      <c r="AD119" s="153"/>
      <c r="AE119" s="135">
        <f>IF(LEFT($A119,1)="M",VLOOKUP(T119,MWTh!$BL$54:$DU$57,61,FALSE),VLOOKUP(T119,TF!$BL$59:$DU$60,61,FALSE))</f>
        <v>0</v>
      </c>
      <c r="AF119" s="552" t="str">
        <f>IF(RIGHT($A119,1)="1",IF(VLOOKUP(T119,'1st Shift BFp'!$S$56:$AC$59,7,FALSE)="","",VLOOKUP(T119,'1st Shift BFp'!$S$56:$AC$59,7,FALSE)),IF(VLOOKUP(T119,'2nd Shift BFp'!$S$56:$AC$60,7,FALSE)="","",VLOOKUP(T119,'2nd Shift BFp'!$S$56:$AC$60,7,FALSE)))</f>
        <v/>
      </c>
      <c r="AG119" s="552" t="str">
        <f>IF(RIGHT($A119,1)="1",IF(VLOOKUP(T119,'1st Shift BFp'!$S$56:$AC$59,8,FALSE)="","",VLOOKUP(T119,'1st Shift BFp'!$S$56:$AC$59,8,FALSE)),IF(VLOOKUP(T119,'2nd Shift BFp'!$S$56:$AC$60,8,FALSE)="","",VLOOKUP(T119,'2nd Shift BFp'!$S$56:$AC$60,8,FALSE)))</f>
        <v/>
      </c>
      <c r="AH119" s="558" t="str">
        <f>IF(RIGHT($A119,1)="1",IF(VLOOKUP(T119,'1st Shift BFp'!$A$56:$BY$59,27,FALSE)="","",VLOOKUP(T119,'1st Shift BFp'!$A$56:$BY$59,27,FALSE)),IF(VLOOKUP(T119,'2nd Shift BFp'!$A$56:$BY$60,27,FALSE)="","",VLOOKUP(T119,'2nd Shift BFp'!$A$56:$BY$60,27,FALSE)))</f>
        <v/>
      </c>
      <c r="AI119" s="559" t="str">
        <f>IF(RIGHT($A119,1)="1",IF(VLOOKUP(T119,'1st Shift BFp'!$A$56:$BY$59,29,FALSE)="","",VLOOKUP(T119,'1st Shift BFp'!$A$56:$BY$59,29,FALSE)),IF(VLOOKUP(T119,'2nd Shift BFp'!$A$56:$BY$60,29,FALSE)="","",VLOOKUP(T119,'2nd Shift BFp'!$A$56:$BY$60,29,FALSE)))</f>
        <v/>
      </c>
      <c r="AJ119" s="420" t="str">
        <f>IF(LEFT($A119,1)="M",VLOOKUP(T119,MWTh!$BL$54:$DU$57,62,FALSE),VLOOKUP(T119,TF!$BL$59:$DU$60,62,FALSE))</f>
        <v/>
      </c>
      <c r="AK119" s="418"/>
      <c r="AL119" s="413" t="str">
        <f t="shared" si="43"/>
        <v>10E</v>
      </c>
      <c r="AM119" s="448" t="str">
        <f t="shared" si="44"/>
        <v>TAMMM-00044</v>
      </c>
      <c r="AN119" s="446" t="str">
        <f t="shared" si="45"/>
        <v>GTS-120</v>
      </c>
      <c r="AO119" s="450" t="str">
        <f t="shared" si="46"/>
        <v>5% - 7%</v>
      </c>
      <c r="AP119" s="151" t="str">
        <f>VLOOKUP(AL119,MWTh!$DV$54:$GE$57,12,FALSE)</f>
        <v/>
      </c>
      <c r="AQ119" s="151" t="e">
        <f>VLOOKUP(AL119,TF!$DV$59:$GE$60,24,FALSE)</f>
        <v>#N/A</v>
      </c>
      <c r="AR119" s="151" t="str">
        <f>VLOOKUP(AL119,MWTh!$DV$54:$GE$57,36,FALSE)</f>
        <v/>
      </c>
      <c r="AS119" s="151" t="str">
        <f>VLOOKUP(AL119,MWTh!$DV$54:$GE$57,48,FALSE)</f>
        <v/>
      </c>
      <c r="AT119" s="151" t="e">
        <f>VLOOKUP(AL119,TF!$DV$59:$GE$60,60,FALSE)</f>
        <v>#N/A</v>
      </c>
      <c r="AU119" s="151"/>
      <c r="AV119" s="153"/>
      <c r="AW119" s="135">
        <f>IF(LEFT($A119,1)="M",VLOOKUP(AL119,MWTh!$DV$54:$GE$57,61,FALSE),VLOOKUP(AL119,TF!$DV$59:$GE$60,61,FALSE))</f>
        <v>0</v>
      </c>
      <c r="AX119" s="552" t="str">
        <f>IF(RIGHT($A119,1)="1",IF(VLOOKUP(AL119,'1st Shift BFp'!$AH$56:$AR$59,7,FALSE)="","",VLOOKUP(AL119,'1st Shift BFp'!$AH$56:$AR$59,7,FALSE)),IF(VLOOKUP(AL119,'2nd Shift BFp'!$AH$56:$AR$60,7,FALSE)="","",VLOOKUP(AL119,'2nd Shift BFp'!$AH$56:$AR$60,7,FALSE)))</f>
        <v>SKIP</v>
      </c>
      <c r="AY119" s="552" t="str">
        <f>IF(RIGHT($A119,1)="1",IF(VLOOKUP(AL119,'1st Shift BFp'!$AH$56:$AR$59,8,FALSE)="","",VLOOKUP(AL119,'1st Shift BFp'!$AH$56:$AR$59,8,FALSE)),IF(VLOOKUP(AL119,'2nd Shift BFp'!$AH$56:$AR$60,8,FALSE)="","",VLOOKUP(AL119,'2nd Shift BFp'!$AH$56:$AR$60,8,FALSE)))</f>
        <v>SKIP</v>
      </c>
      <c r="AZ119" s="558" t="str">
        <f>IF(RIGHT($A119,1)="1",IF(VLOOKUP(AL119,'1st Shift BFp'!$A$56:$BY$59,42,FALSE)="","",VLOOKUP(AL119,'1st Shift BFp'!$A$56:$BY$59,42,FALSE)),IF(VLOOKUP(AL119,'2nd Shift BFp'!$A$56:$BY$60,42,FALSE)="","",VLOOKUP(AL119,'2nd Shift BFp'!$A$56:$BY$60,42,FALSE)))</f>
        <v/>
      </c>
      <c r="BA119" s="559" t="str">
        <f>IF(RIGHT($A119,1)="1",IF(VLOOKUP(AL119,'1st Shift BFp'!$A$56:$BY$59,44,FALSE)="","",VLOOKUP(AL119,'1st Shift BFp'!$A$56:$BY$59,44,FALSE)),IF(VLOOKUP(AL119,'2nd Shift BFp'!$A$56:$BY$60,44,FALSE)="","",VLOOKUP(AL119,'2nd Shift BFp'!$A$56:$BY$60,44,FALSE)))</f>
        <v/>
      </c>
      <c r="BB119" s="420" t="str">
        <f>IF(LEFT($A119,1)="M",VLOOKUP(AL119,MWTh!$DV$54:$GE$57,62,FALSE),VLOOKUP(AL119,TF!$DV$59:$GE$60,62,FALSE))</f>
        <v/>
      </c>
      <c r="BC119" s="419"/>
      <c r="BD119" s="412" t="str">
        <f t="shared" si="47"/>
        <v>10E</v>
      </c>
      <c r="BE119" s="156" t="str">
        <f t="shared" si="48"/>
        <v>TAMMM-00044</v>
      </c>
      <c r="BF119" s="58" t="str">
        <f t="shared" si="49"/>
        <v>GTS-120</v>
      </c>
      <c r="BG119" s="59" t="str">
        <f t="shared" si="50"/>
        <v>5% - 7%</v>
      </c>
      <c r="BH119" s="151" t="str">
        <f>VLOOKUP(BD119,MWTh!$GF$54:$IO$57,12,FALSE)</f>
        <v/>
      </c>
      <c r="BI119" s="151" t="e">
        <f>VLOOKUP(BD119,TF!$GF$59:$IO$60,24,FALSE)</f>
        <v>#N/A</v>
      </c>
      <c r="BJ119" s="151" t="str">
        <f>VLOOKUP(BD119,MWTh!$GF$54:$IO$57,36,FALSE)</f>
        <v/>
      </c>
      <c r="BK119" s="151" t="str">
        <f>VLOOKUP(BD119,MWTh!$GF$54:$IO$57,48,FALSE)</f>
        <v/>
      </c>
      <c r="BL119" s="151" t="e">
        <f>VLOOKUP(BD119,TF!$GF$59:$IO$60,60,FALSE)</f>
        <v>#N/A</v>
      </c>
      <c r="BM119" s="151"/>
      <c r="BN119" s="153"/>
      <c r="BO119" s="135">
        <f>IF(LEFT($A119,1)="M",VLOOKUP(BD119,MWTh!$GF$54:$IO$57,61,FALSE),VLOOKUP(BD119,TF!$GF$59:$IO$60,61,FALSE))</f>
        <v>0</v>
      </c>
      <c r="BP119" s="552" t="str">
        <f>IF(RIGHT($A119,1)="1",IF(VLOOKUP(BD119,'1st Shift BFp'!$AW$56:$BG$59,7,FALSE)="","",VLOOKUP(BD119,'1st Shift BFp'!$AW$56:$BG$59,7,FALSE)),IF(VLOOKUP(BD119,'2nd Shift BFp'!$AW$56:$BG$60,7,FALSE)="","",VLOOKUP(BD119,'2nd Shift BFp'!$AW$56:$BG$60,7,FALSE)))</f>
        <v/>
      </c>
      <c r="BQ119" s="552" t="str">
        <f>IF(RIGHT($A119,1)="1",IF(VLOOKUP(BD119,'1st Shift BFp'!$AW$56:$BG$59,8,FALSE)="","",VLOOKUP(BD119,'1st Shift BFp'!$AW$56:$BG$59,8,FALSE)),IF(VLOOKUP(BD119,'2nd Shift BFp'!$AW$56:$BG$60,8,FALSE)="","",VLOOKUP(BD119,'2nd Shift BFp'!$AW$56:$BG$60,8,FALSE)))</f>
        <v/>
      </c>
      <c r="BR119" s="558" t="str">
        <f>IF(RIGHT($A119,1)="1",IF(VLOOKUP(BD119,'1st Shift BFp'!$A$56:$BY$59,57,FALSE)="","",VLOOKUP(BD119,'1st Shift BFp'!$A$56:$BY$59,57,FALSE)),IF(VLOOKUP(BD119,'2nd Shift BFp'!$A$56:$BY$60,57,FALSE)="","",VLOOKUP(BD119,'2nd Shift BFp'!$A$56:$BY$60,57,FALSE)))</f>
        <v/>
      </c>
      <c r="BS119" s="559" t="str">
        <f>IF(RIGHT($A119,1)="1",IF(VLOOKUP(BD119,'1st Shift BFp'!$A$56:$BY$59,59,FALSE)="","",VLOOKUP(BD119,'1st Shift BFp'!$A$56:$BY$59,59,FALSE)),IF(VLOOKUP(BD119,'2nd Shift BFp'!$A$56:$BY$60,59,FALSE)="","",VLOOKUP(BD119,'2nd Shift BFp'!$A$56:$BY$60,59,FALSE)))</f>
        <v/>
      </c>
      <c r="BT119" s="60" t="str">
        <f>IF(LEFT($A119,1)="M",VLOOKUP(BD119,MWTh!$GF$54:$IO$57,62,FALSE),VLOOKUP(BD119,TF!$GF$59:$IO$60,62,FALSE))</f>
        <v/>
      </c>
      <c r="BU119" s="63"/>
      <c r="BV119" s="412" t="str">
        <f t="shared" si="51"/>
        <v>10E</v>
      </c>
      <c r="BW119" s="156" t="str">
        <f t="shared" si="52"/>
        <v>TAMMM-00044</v>
      </c>
      <c r="BX119" s="58" t="str">
        <f t="shared" si="53"/>
        <v>GTS-120</v>
      </c>
      <c r="BY119" s="59" t="str">
        <f t="shared" si="54"/>
        <v>5% - 7%</v>
      </c>
      <c r="BZ119" s="151" t="str">
        <f>VLOOKUP(BV119,MWTh!$IP$54:$KY$57,12,FALSE)</f>
        <v/>
      </c>
      <c r="CA119" s="151" t="e">
        <f>VLOOKUP(BV119,TF!$IP$59:$KY$60,24,FALSE)</f>
        <v>#N/A</v>
      </c>
      <c r="CB119" s="151" t="str">
        <f>VLOOKUP(BV119,MWTh!$IP$54:$KY$57,36,FALSE)</f>
        <v/>
      </c>
      <c r="CC119" s="151" t="str">
        <f>VLOOKUP(BV119,MWTh!$IP$54:$KY$57,48,FALSE)</f>
        <v/>
      </c>
      <c r="CD119" s="151" t="e">
        <f>VLOOKUP(BV119,TF!$IP$59:$KY$60,60,FALSE)</f>
        <v>#N/A</v>
      </c>
      <c r="CE119" s="151"/>
      <c r="CF119" s="153"/>
      <c r="CG119" s="135">
        <f>IF(LEFT($A119,1)="M",VLOOKUP(BV119,MWTh!$IP$54:$KY$57,61,FALSE),VLOOKUP(BV119,TF!$IP$59:$KY$60,61,FALSE))</f>
        <v>0</v>
      </c>
      <c r="CH119" s="552" t="str">
        <f>IF(RIGHT($A119,1)="1",IF(VLOOKUP(BV119,'1st Shift BFp'!$BL$56:$BV$59,7,FALSE)="","",VLOOKUP(BV119,'1st Shift BFp'!$BL$56:$BV$59,7,FALSE)),IF(VLOOKUP(BV119,'2nd Shift BFp'!$BL$56:$BV$60,7,FALSE)="","",VLOOKUP(BV119,'2nd Shift BFp'!$BL$56:$BV$60,7,FALSE)))</f>
        <v>SKIP</v>
      </c>
      <c r="CI119" s="552" t="str">
        <f>IF(RIGHT($A119,1)="1",IF(VLOOKUP(BV119,'1st Shift BFp'!$BL$56:$BV$59,8,FALSE)="","",VLOOKUP(BV119,'1st Shift BFp'!$BL$56:$BV$59,8,FALSE)),IF(VLOOKUP(BV119,'2nd Shift BFp'!$BL$56:$BV$60,8,FALSE)="","",VLOOKUP(BV119,'2nd Shift BFp'!$BL$56:$BV$60,8,FALSE)))</f>
        <v>SKIP</v>
      </c>
      <c r="CJ119" s="558" t="str">
        <f>IF(RIGHT($A119,1)="1",IF(VLOOKUP(BV119,'1st Shift BFp'!$A$56:$BY$59,72,FALSE)="","",VLOOKUP(BV119,'1st Shift BFp'!$A$56:$BY$59,72,FALSE)),IF(VLOOKUP(BV119,'2nd Shift BFp'!$A$56:$BY$60,72,FALSE)="","",VLOOKUP(BV119,'2nd Shift BFp'!$A$56:$BY$60,72,FALSE)))</f>
        <v/>
      </c>
      <c r="CK119" s="559" t="str">
        <f>IF(RIGHT($A119,1)="1",IF(VLOOKUP(BV119,'1st Shift BFp'!$A$56:$BY$59,74,FALSE)="","",VLOOKUP(BV119,'1st Shift BFp'!$A$56:$BY$59,74,FALSE)),IF(VLOOKUP(BV119,'2nd Shift BFp'!$A$56:$BY$60,74,FALSE)="","",VLOOKUP(BV119,'2nd Shift BFp'!$A$56:$BY$60,74,FALSE)))</f>
        <v/>
      </c>
      <c r="CL119" s="420" t="str">
        <f>IF(LEFT($A119,1)="M",VLOOKUP(BV119,MWTh!$IP$54:$KY$57,62,FALSE),VLOOKUP(BV119,TF!$IP$59:$KY$60,62,FALSE))</f>
        <v/>
      </c>
      <c r="CM119" s="418"/>
      <c r="CO119" s="135">
        <f>SUM(M119,BO119,AW119,AE119,CG119)</f>
        <v>0</v>
      </c>
    </row>
    <row r="120" spans="1:93">
      <c r="A120" s="1174" t="str">
        <f>VLOOKUP($B120,'OP Info'!$C$106:$Q$115,15,FALSE)</f>
        <v>TF-2</v>
      </c>
      <c r="B120" s="412" t="s">
        <v>198</v>
      </c>
      <c r="C120" s="1174" t="str">
        <f>VLOOKUP($B120,'OP Info'!$C$106:$Q$115,2,FALSE)</f>
        <v>TAMMM-00045</v>
      </c>
      <c r="D120" s="1174" t="str">
        <f>VLOOKUP($B120,'OP Info'!$C$106:$Q$115,4,FALSE)</f>
        <v>GTS-120</v>
      </c>
      <c r="E120" s="1174" t="str">
        <f>CONCATENATE(VLOOKUP($B120,'OP Info'!$C$106:$Q$115,5,FALSE),"% - ",VLOOKUP($B120,'OP Info'!$C$106:$Q$115,6,FALSE),"%")</f>
        <v>5% - 7%</v>
      </c>
      <c r="F120" s="151" t="e">
        <f>VLOOKUP(B120,MWTh!$B$54:$BK$57,12,FALSE)</f>
        <v>#N/A</v>
      </c>
      <c r="G120" s="151" t="str">
        <f>VLOOKUP(B120,TF!$B$59:$BK$60,24,FALSE)</f>
        <v/>
      </c>
      <c r="H120" s="151" t="e">
        <f>VLOOKUP(B120,MWTh!$B$54:$BK$57,36,FALSE)</f>
        <v>#N/A</v>
      </c>
      <c r="I120" s="151" t="e">
        <f>VLOOKUP(B120,MWTh!$B$54:$BK$57,48,FALSE)</f>
        <v>#N/A</v>
      </c>
      <c r="J120" s="151" t="str">
        <f>VLOOKUP(B120,TF!$B$59:$BK$60,60,FALSE)</f>
        <v/>
      </c>
      <c r="K120" s="151"/>
      <c r="L120" s="149"/>
      <c r="M120" s="135">
        <f>IF(LEFT($A120,1)="M",VLOOKUP(B120,MWTh!$B$54:$BK$57,61,FALSE),VLOOKUP(B120,TF!$B$59:$BK$60,61,FALSE))</f>
        <v>0</v>
      </c>
      <c r="N120" s="552" t="str">
        <f>IF(RIGHT($A120,1)="1",IF(VLOOKUP(B120,'1st Shift BFp'!$D$56:$N$59,7,FALSE)="","",VLOOKUP(B120,'1st Shift BFp'!$D$56:$N$59,7,FALSE)),IF(VLOOKUP(B120,'2nd Shift BFp'!$D$56:$N$60,7,FALSE)="","",VLOOKUP(B120,'2nd Shift BFp'!$D$56:$N$60,7,FALSE)))</f>
        <v/>
      </c>
      <c r="O120" s="552" t="str">
        <f>IF(RIGHT($A120,1)="1",IF(VLOOKUP(B120,'1st Shift BFp'!$D$56:$N$59,8,FALSE)="","",VLOOKUP(B120,'1st Shift BFp'!$D$56:$N$59,8,FALSE)),IF(VLOOKUP(B120,'2nd Shift BFp'!$D$56:$N$60,8,FALSE)="","",VLOOKUP(B120,'2nd Shift BFp'!$D$56:$N$60,8,FALSE)))</f>
        <v/>
      </c>
      <c r="P120" s="558" t="str">
        <f>IF(RIGHT($A120,1)="1",IF(VLOOKUP(B120,'1st Shift BFp'!$A$56:$BY$59,12,FALSE)="","",VLOOKUP(B120,'1st Shift BFp'!$A$56:$BY$59,12,FALSE)),IF(VLOOKUP(B120,'2nd Shift BFp'!$A$56:$BY$60,12,FALSE)="","",VLOOKUP(B120,'2nd Shift BFp'!$A$56:$BY$60,12,FALSE)))</f>
        <v/>
      </c>
      <c r="Q120" s="559" t="str">
        <f>IF(RIGHT($A120,1)="1",IF(VLOOKUP(B120,'1st Shift BFp'!$A$56:$BY$59,14,FALSE)="","",VLOOKUP(B120,'1st Shift BFp'!$A$56:$BY$59,14,FALSE)),IF(VLOOKUP(B120,'2nd Shift BFp'!$A$56:$BY$60,14,FALSE)="","",VLOOKUP(B120,'2nd Shift BFp'!$A$56:$BY$60,14,FALSE)))</f>
        <v/>
      </c>
      <c r="R120" s="420" t="str">
        <f>IF(LEFT($A120,1)="M",VLOOKUP(B120,MWTh!$B$54:$BK$57,62,FALSE),VLOOKUP(B120,TF!$B$59:$BK$60,62,FALSE))</f>
        <v/>
      </c>
      <c r="S120" s="418"/>
      <c r="T120" s="412" t="str">
        <f t="shared" si="39"/>
        <v>10F</v>
      </c>
      <c r="U120" s="156" t="str">
        <f t="shared" si="40"/>
        <v>TAMMM-00045</v>
      </c>
      <c r="V120" s="58" t="str">
        <f t="shared" si="41"/>
        <v>GTS-120</v>
      </c>
      <c r="W120" s="59" t="str">
        <f t="shared" si="42"/>
        <v>5% - 7%</v>
      </c>
      <c r="X120" s="151" t="e">
        <f>VLOOKUP(T120,MWTh!$BL$54:$DU$57,12,FALSE)</f>
        <v>#N/A</v>
      </c>
      <c r="Y120" s="151" t="str">
        <f>VLOOKUP(T120,TF!$BL$59:$DU$60,24,FALSE)</f>
        <v/>
      </c>
      <c r="Z120" s="151" t="e">
        <f>VLOOKUP(T120,MWTh!$BL$54:$DU$57,36,FALSE)</f>
        <v>#N/A</v>
      </c>
      <c r="AA120" s="151" t="e">
        <f>VLOOKUP(T120,MWTh!$BL$54:$DU$57,48,FALSE)</f>
        <v>#N/A</v>
      </c>
      <c r="AB120" s="151" t="str">
        <f>VLOOKUP(T120,TF!$BL$59:$DU$60,60,FALSE)</f>
        <v/>
      </c>
      <c r="AC120" s="151"/>
      <c r="AD120" s="149"/>
      <c r="AE120" s="135">
        <f>IF(LEFT($A120,1)="M",VLOOKUP(T120,MWTh!$BL$54:$DU$57,61,FALSE),VLOOKUP(T120,TF!$BL$59:$DU$60,61,FALSE))</f>
        <v>0</v>
      </c>
      <c r="AF120" s="552" t="str">
        <f>IF(RIGHT($A120,1)="1",IF(VLOOKUP(T120,'1st Shift BFp'!$S$56:$AC$59,7,FALSE)="","",VLOOKUP(T120,'1st Shift BFp'!$S$56:$AC$59,7,FALSE)),IF(VLOOKUP(T120,'2nd Shift BFp'!$S$56:$AC$60,7,FALSE)="","",VLOOKUP(T120,'2nd Shift BFp'!$S$56:$AC$60,7,FALSE)))</f>
        <v>SKIP</v>
      </c>
      <c r="AG120" s="552" t="str">
        <f>IF(RIGHT($A120,1)="1",IF(VLOOKUP(T120,'1st Shift BFp'!$S$56:$AC$59,8,FALSE)="","",VLOOKUP(T120,'1st Shift BFp'!$S$56:$AC$59,8,FALSE)),IF(VLOOKUP(T120,'2nd Shift BFp'!$S$56:$AC$60,8,FALSE)="","",VLOOKUP(T120,'2nd Shift BFp'!$S$56:$AC$60,8,FALSE)))</f>
        <v>SKIP</v>
      </c>
      <c r="AH120" s="558" t="str">
        <f>IF(RIGHT($A120,1)="1",IF(VLOOKUP(T120,'1st Shift BFp'!$A$56:$BY$59,27,FALSE)="","",VLOOKUP(T120,'1st Shift BFp'!$A$56:$BY$59,27,FALSE)),IF(VLOOKUP(T120,'2nd Shift BFp'!$A$56:$BY$60,27,FALSE)="","",VLOOKUP(T120,'2nd Shift BFp'!$A$56:$BY$60,27,FALSE)))</f>
        <v/>
      </c>
      <c r="AI120" s="559" t="str">
        <f>IF(RIGHT($A120,1)="1",IF(VLOOKUP(T120,'1st Shift BFp'!$A$56:$BY$59,29,FALSE)="","",VLOOKUP(T120,'1st Shift BFp'!$A$56:$BY$59,29,FALSE)),IF(VLOOKUP(T120,'2nd Shift BFp'!$A$56:$BY$60,29,FALSE)="","",VLOOKUP(T120,'2nd Shift BFp'!$A$56:$BY$60,29,FALSE)))</f>
        <v/>
      </c>
      <c r="AJ120" s="420" t="str">
        <f>IF(LEFT($A120,1)="M",VLOOKUP(T120,MWTh!$BL$54:$DU$57,62,FALSE),VLOOKUP(T120,TF!$BL$59:$DU$60,62,FALSE))</f>
        <v/>
      </c>
      <c r="AK120" s="418"/>
      <c r="AL120" s="413" t="str">
        <f t="shared" si="43"/>
        <v>10F</v>
      </c>
      <c r="AM120" s="448" t="str">
        <f t="shared" si="44"/>
        <v>TAMMM-00045</v>
      </c>
      <c r="AN120" s="446" t="str">
        <f t="shared" si="45"/>
        <v>GTS-120</v>
      </c>
      <c r="AO120" s="450" t="str">
        <f t="shared" si="46"/>
        <v>5% - 7%</v>
      </c>
      <c r="AP120" s="151" t="e">
        <f>VLOOKUP(AL120,MWTh!$DV$54:$GE$57,12,FALSE)</f>
        <v>#N/A</v>
      </c>
      <c r="AQ120" s="151" t="str">
        <f>VLOOKUP(AL120,TF!$DV$59:$GE$60,24,FALSE)</f>
        <v/>
      </c>
      <c r="AR120" s="151" t="e">
        <f>VLOOKUP(AL120,MWTh!$DV$54:$GE$57,36,FALSE)</f>
        <v>#N/A</v>
      </c>
      <c r="AS120" s="151" t="e">
        <f>VLOOKUP(AL120,MWTh!$DV$54:$GE$57,48,FALSE)</f>
        <v>#N/A</v>
      </c>
      <c r="AT120" s="151" t="str">
        <f>VLOOKUP(AL120,TF!$DV$59:$GE$60,60,FALSE)</f>
        <v/>
      </c>
      <c r="AU120" s="151"/>
      <c r="AV120" s="149"/>
      <c r="AW120" s="135">
        <f>IF(LEFT($A120,1)="M",VLOOKUP(AL120,MWTh!$DV$54:$GE$57,61,FALSE),VLOOKUP(AL120,TF!$DV$59:$GE$60,61,FALSE))</f>
        <v>0</v>
      </c>
      <c r="AX120" s="552" t="str">
        <f>IF(RIGHT($A120,1)="1",IF(VLOOKUP(AL120,'1st Shift BFp'!$AH$56:$AR$59,7,FALSE)="","",VLOOKUP(AL120,'1st Shift BFp'!$AH$56:$AR$59,7,FALSE)),IF(VLOOKUP(AL120,'2nd Shift BFp'!$AH$56:$AR$60,7,FALSE)="","",VLOOKUP(AL120,'2nd Shift BFp'!$AH$56:$AR$60,7,FALSE)))</f>
        <v/>
      </c>
      <c r="AY120" s="552" t="str">
        <f>IF(RIGHT($A120,1)="1",IF(VLOOKUP(AL120,'1st Shift BFp'!$AH$56:$AR$59,8,FALSE)="","",VLOOKUP(AL120,'1st Shift BFp'!$AH$56:$AR$59,8,FALSE)),IF(VLOOKUP(AL120,'2nd Shift BFp'!$AH$56:$AR$60,8,FALSE)="","",VLOOKUP(AL120,'2nd Shift BFp'!$AH$56:$AR$60,8,FALSE)))</f>
        <v/>
      </c>
      <c r="AZ120" s="558" t="str">
        <f>IF(RIGHT($A120,1)="1",IF(VLOOKUP(AL120,'1st Shift BFp'!$A$56:$BY$59,42,FALSE)="","",VLOOKUP(AL120,'1st Shift BFp'!$A$56:$BY$59,42,FALSE)),IF(VLOOKUP(AL120,'2nd Shift BFp'!$A$56:$BY$60,42,FALSE)="","",VLOOKUP(AL120,'2nd Shift BFp'!$A$56:$BY$60,42,FALSE)))</f>
        <v/>
      </c>
      <c r="BA120" s="559" t="str">
        <f>IF(RIGHT($A120,1)="1",IF(VLOOKUP(AL120,'1st Shift BFp'!$A$56:$BY$59,44,FALSE)="","",VLOOKUP(AL120,'1st Shift BFp'!$A$56:$BY$59,44,FALSE)),IF(VLOOKUP(AL120,'2nd Shift BFp'!$A$56:$BY$60,44,FALSE)="","",VLOOKUP(AL120,'2nd Shift BFp'!$A$56:$BY$60,44,FALSE)))</f>
        <v/>
      </c>
      <c r="BB120" s="420" t="str">
        <f>IF(LEFT($A120,1)="M",VLOOKUP(AL120,MWTh!$DV$54:$GE$57,62,FALSE),VLOOKUP(AL120,TF!$DV$59:$GE$60,62,FALSE))</f>
        <v/>
      </c>
      <c r="BC120" s="418"/>
      <c r="BD120" s="412" t="str">
        <f t="shared" si="47"/>
        <v>10F</v>
      </c>
      <c r="BE120" s="156" t="str">
        <f t="shared" si="48"/>
        <v>TAMMM-00045</v>
      </c>
      <c r="BF120" s="58" t="str">
        <f t="shared" si="49"/>
        <v>GTS-120</v>
      </c>
      <c r="BG120" s="59" t="str">
        <f t="shared" si="50"/>
        <v>5% - 7%</v>
      </c>
      <c r="BH120" s="151" t="e">
        <f>VLOOKUP(BD120,MWTh!$GF$54:$IO$57,12,FALSE)</f>
        <v>#N/A</v>
      </c>
      <c r="BI120" s="151" t="str">
        <f>VLOOKUP(BD120,TF!$GF$59:$IO$60,24,FALSE)</f>
        <v/>
      </c>
      <c r="BJ120" s="151" t="e">
        <f>VLOOKUP(BD120,MWTh!$GF$54:$IO$57,36,FALSE)</f>
        <v>#N/A</v>
      </c>
      <c r="BK120" s="151" t="e">
        <f>VLOOKUP(BD120,MWTh!$GF$54:$IO$57,48,FALSE)</f>
        <v>#N/A</v>
      </c>
      <c r="BL120" s="151" t="str">
        <f>VLOOKUP(BD120,TF!$GF$59:$IO$60,60,FALSE)</f>
        <v/>
      </c>
      <c r="BM120" s="151"/>
      <c r="BN120" s="149"/>
      <c r="BO120" s="135">
        <f>IF(LEFT($A120,1)="M",VLOOKUP(BD120,MWTh!$GF$54:$IO$57,61,FALSE),VLOOKUP(BD120,TF!$GF$59:$IO$60,61,FALSE))</f>
        <v>0</v>
      </c>
      <c r="BP120" s="552" t="str">
        <f>IF(RIGHT($A120,1)="1",IF(VLOOKUP(BD120,'1st Shift BFp'!$AW$56:$BG$59,7,FALSE)="","",VLOOKUP(BD120,'1st Shift BFp'!$AW$56:$BG$59,7,FALSE)),IF(VLOOKUP(BD120,'2nd Shift BFp'!$AW$56:$BG$60,7,FALSE)="","",VLOOKUP(BD120,'2nd Shift BFp'!$AW$56:$BG$60,7,FALSE)))</f>
        <v>SKIP</v>
      </c>
      <c r="BQ120" s="552" t="str">
        <f>IF(RIGHT($A120,1)="1",IF(VLOOKUP(BD120,'1st Shift BFp'!$AW$56:$BG$59,8,FALSE)="","",VLOOKUP(BD120,'1st Shift BFp'!$AW$56:$BG$59,8,FALSE)),IF(VLOOKUP(BD120,'2nd Shift BFp'!$AW$56:$BG$60,8,FALSE)="","",VLOOKUP(BD120,'2nd Shift BFp'!$AW$56:$BG$60,8,FALSE)))</f>
        <v>SKIP</v>
      </c>
      <c r="BR120" s="558" t="str">
        <f>IF(RIGHT($A120,1)="1",IF(VLOOKUP(BD120,'1st Shift BFp'!$A$56:$BY$59,57,FALSE)="","",VLOOKUP(BD120,'1st Shift BFp'!$A$56:$BY$59,57,FALSE)),IF(VLOOKUP(BD120,'2nd Shift BFp'!$A$56:$BY$60,57,FALSE)="","",VLOOKUP(BD120,'2nd Shift BFp'!$A$56:$BY$60,57,FALSE)))</f>
        <v/>
      </c>
      <c r="BS120" s="559" t="str">
        <f>IF(RIGHT($A120,1)="1",IF(VLOOKUP(BD120,'1st Shift BFp'!$A$56:$BY$59,59,FALSE)="","",VLOOKUP(BD120,'1st Shift BFp'!$A$56:$BY$59,59,FALSE)),IF(VLOOKUP(BD120,'2nd Shift BFp'!$A$56:$BY$60,59,FALSE)="","",VLOOKUP(BD120,'2nd Shift BFp'!$A$56:$BY$60,59,FALSE)))</f>
        <v/>
      </c>
      <c r="BT120" s="60" t="str">
        <f>IF(LEFT($A120,1)="M",VLOOKUP(BD120,MWTh!$GF$54:$IO$57,62,FALSE),VLOOKUP(BD120,TF!$GF$59:$IO$60,62,FALSE))</f>
        <v/>
      </c>
      <c r="BU120" s="61"/>
      <c r="BV120" s="412" t="str">
        <f t="shared" si="51"/>
        <v>10F</v>
      </c>
      <c r="BW120" s="156" t="str">
        <f t="shared" si="52"/>
        <v>TAMMM-00045</v>
      </c>
      <c r="BX120" s="58" t="str">
        <f t="shared" si="53"/>
        <v>GTS-120</v>
      </c>
      <c r="BY120" s="59" t="str">
        <f t="shared" si="54"/>
        <v>5% - 7%</v>
      </c>
      <c r="BZ120" s="151" t="e">
        <f>VLOOKUP(BV120,MWTh!$IP$54:$KY$57,12,FALSE)</f>
        <v>#N/A</v>
      </c>
      <c r="CA120" s="151" t="str">
        <f>VLOOKUP(BV120,TF!$IP$59:$KY$60,24,FALSE)</f>
        <v/>
      </c>
      <c r="CB120" s="151" t="e">
        <f>VLOOKUP(BV120,MWTh!$IP$54:$KY$57,36,FALSE)</f>
        <v>#N/A</v>
      </c>
      <c r="CC120" s="151" t="e">
        <f>VLOOKUP(BV120,MWTh!$IP$54:$KY$57,48,FALSE)</f>
        <v>#N/A</v>
      </c>
      <c r="CD120" s="151" t="str">
        <f>VLOOKUP(BV120,TF!$IP$59:$KY$60,60,FALSE)</f>
        <v/>
      </c>
      <c r="CE120" s="151"/>
      <c r="CF120" s="149"/>
      <c r="CG120" s="135">
        <f>IF(LEFT($A120,1)="M",VLOOKUP(BV120,MWTh!$IP$54:$KY$57,61,FALSE),VLOOKUP(BV120,TF!$IP$59:$KY$60,61,FALSE))</f>
        <v>0</v>
      </c>
      <c r="CH120" s="552" t="str">
        <f>IF(RIGHT($A120,1)="1",IF(VLOOKUP(BV120,'1st Shift BFp'!$BL$56:$BV$59,7,FALSE)="","",VLOOKUP(BV120,'1st Shift BFp'!$BL$56:$BV$59,7,FALSE)),IF(VLOOKUP(BV120,'2nd Shift BFp'!$BL$56:$BV$60,7,FALSE)="","",VLOOKUP(BV120,'2nd Shift BFp'!$BL$56:$BV$60,7,FALSE)))</f>
        <v/>
      </c>
      <c r="CI120" s="552" t="str">
        <f>IF(RIGHT($A120,1)="1",IF(VLOOKUP(BV120,'1st Shift BFp'!$BL$56:$BV$59,8,FALSE)="","",VLOOKUP(BV120,'1st Shift BFp'!$BL$56:$BV$59,8,FALSE)),IF(VLOOKUP(BV120,'2nd Shift BFp'!$BL$56:$BV$60,8,FALSE)="","",VLOOKUP(BV120,'2nd Shift BFp'!$BL$56:$BV$60,8,FALSE)))</f>
        <v/>
      </c>
      <c r="CJ120" s="558" t="str">
        <f>IF(RIGHT($A120,1)="1",IF(VLOOKUP(BV120,'1st Shift BFp'!$A$56:$BY$59,72,FALSE)="","",VLOOKUP(BV120,'1st Shift BFp'!$A$56:$BY$59,72,FALSE)),IF(VLOOKUP(BV120,'2nd Shift BFp'!$A$56:$BY$60,72,FALSE)="","",VLOOKUP(BV120,'2nd Shift BFp'!$A$56:$BY$60,72,FALSE)))</f>
        <v/>
      </c>
      <c r="CK120" s="559" t="str">
        <f>IF(RIGHT($A120,1)="1",IF(VLOOKUP(BV120,'1st Shift BFp'!$A$56:$BY$59,74,FALSE)="","",VLOOKUP(BV120,'1st Shift BFp'!$A$56:$BY$59,74,FALSE)),IF(VLOOKUP(BV120,'2nd Shift BFp'!$A$56:$BY$60,74,FALSE)="","",VLOOKUP(BV120,'2nd Shift BFp'!$A$56:$BY$60,74,FALSE)))</f>
        <v/>
      </c>
      <c r="CL120" s="420" t="str">
        <f>IF(LEFT($A120,1)="M",VLOOKUP(BV120,MWTh!$IP$54:$KY$57,62,FALSE),VLOOKUP(BV120,TF!$IP$59:$KY$60,62,FALSE))</f>
        <v/>
      </c>
      <c r="CM120" s="418"/>
      <c r="CO120" s="135">
        <f t="shared" ref="CO120" si="55">SUM(M120,BO120,AW120,AE120,CG120)</f>
        <v>0</v>
      </c>
    </row>
    <row r="121" spans="1:93">
      <c r="M121" s="569">
        <f>SUM(M115:M120)</f>
        <v>0</v>
      </c>
      <c r="N121" s="81" t="s">
        <v>535</v>
      </c>
      <c r="S121" s="65"/>
      <c r="AK121" s="65"/>
      <c r="BC121" s="65"/>
      <c r="BU121" s="65"/>
      <c r="CM121" s="65"/>
    </row>
    <row r="122" spans="1:93">
      <c r="B122" s="81" t="s">
        <v>536</v>
      </c>
      <c r="C122" s="81"/>
      <c r="D122" s="81"/>
      <c r="E122" s="82" t="s">
        <v>537</v>
      </c>
      <c r="F122" s="82"/>
      <c r="G122" s="83"/>
      <c r="H122" s="83"/>
      <c r="I122" s="81" t="s">
        <v>519</v>
      </c>
      <c r="J122" s="83"/>
      <c r="L122" s="83"/>
      <c r="M122" s="83"/>
      <c r="N122" s="87"/>
      <c r="O122" s="83"/>
      <c r="P122" s="83"/>
      <c r="Q122" s="83"/>
      <c r="R122" s="84"/>
      <c r="S122" s="88"/>
      <c r="T122" s="81" t="s">
        <v>536</v>
      </c>
      <c r="U122" s="81"/>
      <c r="V122" s="81"/>
      <c r="W122" s="82" t="s">
        <v>537</v>
      </c>
      <c r="X122" s="82"/>
      <c r="Y122" s="82"/>
      <c r="Z122" s="83"/>
      <c r="AA122" s="81" t="s">
        <v>519</v>
      </c>
      <c r="AB122" s="83"/>
      <c r="AD122" s="83"/>
      <c r="AE122" s="83"/>
      <c r="AF122" s="87"/>
      <c r="AG122" s="83"/>
      <c r="AH122" s="83"/>
      <c r="AI122" s="83"/>
      <c r="AJ122" s="84"/>
      <c r="AK122" s="88"/>
      <c r="AL122" s="81" t="s">
        <v>536</v>
      </c>
      <c r="AM122" s="81"/>
      <c r="AN122" s="81"/>
      <c r="AO122" s="82" t="s">
        <v>537</v>
      </c>
      <c r="AP122" s="82"/>
      <c r="AQ122" s="82"/>
      <c r="AR122" s="83"/>
      <c r="AS122" s="81" t="s">
        <v>519</v>
      </c>
      <c r="AT122" s="83"/>
      <c r="AV122" s="83"/>
      <c r="AW122" s="83"/>
      <c r="AX122" s="87"/>
      <c r="AY122" s="83"/>
      <c r="AZ122" s="83"/>
      <c r="BA122" s="83"/>
      <c r="BB122" s="84"/>
      <c r="BC122" s="88"/>
      <c r="BD122" s="81" t="s">
        <v>536</v>
      </c>
      <c r="BE122" s="81"/>
      <c r="BF122" s="81"/>
      <c r="BG122" s="82" t="s">
        <v>537</v>
      </c>
      <c r="BH122" s="82"/>
      <c r="BI122" s="82"/>
      <c r="BJ122" s="83"/>
      <c r="BK122" s="81" t="s">
        <v>519</v>
      </c>
      <c r="BL122" s="83"/>
      <c r="BN122" s="83"/>
      <c r="BO122" s="83"/>
      <c r="BP122" s="87"/>
      <c r="BQ122" s="83"/>
      <c r="BR122" s="83"/>
      <c r="BS122" s="83"/>
      <c r="BT122" s="84"/>
      <c r="BU122" s="88"/>
      <c r="BV122" s="81" t="s">
        <v>536</v>
      </c>
      <c r="BW122" s="81"/>
      <c r="BX122" s="81"/>
      <c r="BY122" s="82" t="s">
        <v>537</v>
      </c>
      <c r="BZ122" s="82"/>
      <c r="CA122" s="82"/>
      <c r="CB122" s="83"/>
      <c r="CC122" s="81" t="s">
        <v>519</v>
      </c>
      <c r="CD122" s="83"/>
      <c r="CF122" s="83"/>
      <c r="CG122" s="83"/>
      <c r="CH122" s="87"/>
      <c r="CI122" s="83"/>
      <c r="CJ122" s="83"/>
      <c r="CK122" s="83"/>
      <c r="CL122" s="84"/>
      <c r="CM122" s="88"/>
      <c r="CO122" s="98"/>
    </row>
    <row r="123" spans="1:93">
      <c r="B123" s="68"/>
      <c r="C123" s="81" t="s">
        <v>538</v>
      </c>
      <c r="D123" s="81"/>
      <c r="E123" s="68"/>
      <c r="F123" s="81" t="s">
        <v>538</v>
      </c>
      <c r="G123" s="81"/>
      <c r="H123" s="84"/>
      <c r="I123" s="69"/>
      <c r="J123" s="81" t="s">
        <v>539</v>
      </c>
      <c r="L123" s="81"/>
      <c r="M123" s="81"/>
      <c r="N123" s="81"/>
      <c r="O123" s="83"/>
      <c r="P123" s="83"/>
      <c r="Q123" s="83"/>
      <c r="R123" s="84"/>
      <c r="S123" s="88"/>
      <c r="T123" s="68"/>
      <c r="U123" s="81" t="s">
        <v>538</v>
      </c>
      <c r="V123" s="81"/>
      <c r="W123" s="68"/>
      <c r="X123" s="81" t="s">
        <v>538</v>
      </c>
      <c r="Y123" s="81"/>
      <c r="Z123" s="84"/>
      <c r="AA123" s="69"/>
      <c r="AB123" s="81" t="s">
        <v>539</v>
      </c>
      <c r="AD123" s="81"/>
      <c r="AE123" s="81"/>
      <c r="AF123" s="81"/>
      <c r="AG123" s="83"/>
      <c r="AH123" s="83"/>
      <c r="AI123" s="83"/>
      <c r="AJ123" s="84"/>
      <c r="AK123" s="88"/>
      <c r="AL123" s="68"/>
      <c r="AM123" s="81" t="s">
        <v>538</v>
      </c>
      <c r="AN123" s="81"/>
      <c r="AO123" s="68"/>
      <c r="AP123" s="81" t="s">
        <v>538</v>
      </c>
      <c r="AQ123" s="81"/>
      <c r="AR123" s="84"/>
      <c r="AS123" s="69"/>
      <c r="AT123" s="81" t="s">
        <v>539</v>
      </c>
      <c r="AV123" s="81"/>
      <c r="AW123" s="81"/>
      <c r="AX123" s="81"/>
      <c r="AY123" s="83"/>
      <c r="AZ123" s="83"/>
      <c r="BA123" s="83"/>
      <c r="BB123" s="84"/>
      <c r="BC123" s="88"/>
      <c r="BD123" s="68"/>
      <c r="BE123" s="81" t="s">
        <v>538</v>
      </c>
      <c r="BF123" s="81"/>
      <c r="BG123" s="68"/>
      <c r="BH123" s="81" t="s">
        <v>538</v>
      </c>
      <c r="BI123" s="81"/>
      <c r="BJ123" s="84"/>
      <c r="BK123" s="69"/>
      <c r="BL123" s="81" t="s">
        <v>539</v>
      </c>
      <c r="BN123" s="81"/>
      <c r="BO123" s="81"/>
      <c r="BP123" s="81"/>
      <c r="BQ123" s="83"/>
      <c r="BR123" s="83"/>
      <c r="BS123" s="83"/>
      <c r="BT123" s="84"/>
      <c r="BU123" s="88"/>
      <c r="BV123" s="68"/>
      <c r="BW123" s="81" t="s">
        <v>538</v>
      </c>
      <c r="BX123" s="81"/>
      <c r="BY123" s="68"/>
      <c r="BZ123" s="81" t="s">
        <v>538</v>
      </c>
      <c r="CA123" s="81"/>
      <c r="CB123" s="84"/>
      <c r="CC123" s="69"/>
      <c r="CD123" s="81" t="s">
        <v>539</v>
      </c>
      <c r="CF123" s="81"/>
      <c r="CG123" s="81"/>
      <c r="CH123" s="81"/>
      <c r="CI123" s="83"/>
      <c r="CJ123" s="83"/>
      <c r="CK123" s="83"/>
      <c r="CL123" s="84"/>
      <c r="CM123" s="88"/>
      <c r="CO123" s="98"/>
    </row>
    <row r="124" spans="1:93">
      <c r="B124" s="69"/>
      <c r="C124" s="81" t="s">
        <v>540</v>
      </c>
      <c r="D124" s="81"/>
      <c r="E124" s="69"/>
      <c r="F124" s="81" t="s">
        <v>522</v>
      </c>
      <c r="G124" s="81"/>
      <c r="H124" s="84"/>
      <c r="I124" s="85"/>
      <c r="J124" s="81" t="s">
        <v>523</v>
      </c>
      <c r="L124" s="81"/>
      <c r="M124" s="81"/>
      <c r="N124" s="81"/>
      <c r="O124" s="84"/>
      <c r="P124" s="84"/>
      <c r="Q124" s="84"/>
      <c r="R124" s="84"/>
      <c r="S124" s="88"/>
      <c r="T124" s="69"/>
      <c r="U124" s="81" t="s">
        <v>540</v>
      </c>
      <c r="V124" s="81"/>
      <c r="W124" s="69"/>
      <c r="X124" s="81" t="s">
        <v>522</v>
      </c>
      <c r="Y124" s="81"/>
      <c r="Z124" s="84"/>
      <c r="AA124" s="85"/>
      <c r="AB124" s="81" t="s">
        <v>523</v>
      </c>
      <c r="AD124" s="81"/>
      <c r="AE124" s="81"/>
      <c r="AF124" s="81"/>
      <c r="AG124" s="84"/>
      <c r="AH124" s="84"/>
      <c r="AI124" s="84"/>
      <c r="AJ124" s="84"/>
      <c r="AK124" s="88"/>
      <c r="AL124" s="69"/>
      <c r="AM124" s="81" t="s">
        <v>540</v>
      </c>
      <c r="AN124" s="81"/>
      <c r="AO124" s="69"/>
      <c r="AP124" s="81" t="s">
        <v>522</v>
      </c>
      <c r="AQ124" s="81"/>
      <c r="AR124" s="84"/>
      <c r="AS124" s="85"/>
      <c r="AT124" s="81" t="s">
        <v>523</v>
      </c>
      <c r="AV124" s="81"/>
      <c r="AW124" s="81"/>
      <c r="AX124" s="81"/>
      <c r="AY124" s="84"/>
      <c r="AZ124" s="84"/>
      <c r="BA124" s="84"/>
      <c r="BB124" s="84"/>
      <c r="BC124" s="88"/>
      <c r="BD124" s="69"/>
      <c r="BE124" s="81" t="s">
        <v>540</v>
      </c>
      <c r="BF124" s="81"/>
      <c r="BG124" s="69"/>
      <c r="BH124" s="81" t="s">
        <v>522</v>
      </c>
      <c r="BI124" s="81"/>
      <c r="BJ124" s="84"/>
      <c r="BK124" s="85"/>
      <c r="BL124" s="81" t="s">
        <v>523</v>
      </c>
      <c r="BN124" s="81"/>
      <c r="BO124" s="81"/>
      <c r="BP124" s="81"/>
      <c r="BQ124" s="84"/>
      <c r="BR124" s="84"/>
      <c r="BS124" s="84"/>
      <c r="BT124" s="84"/>
      <c r="BU124" s="88"/>
      <c r="BV124" s="69"/>
      <c r="BW124" s="81" t="s">
        <v>540</v>
      </c>
      <c r="BX124" s="81"/>
      <c r="BY124" s="69"/>
      <c r="BZ124" s="81" t="s">
        <v>522</v>
      </c>
      <c r="CA124" s="81"/>
      <c r="CB124" s="84"/>
      <c r="CC124" s="85"/>
      <c r="CD124" s="81" t="s">
        <v>523</v>
      </c>
      <c r="CF124" s="81"/>
      <c r="CG124" s="81"/>
      <c r="CH124" s="81"/>
      <c r="CI124" s="84"/>
      <c r="CJ124" s="84"/>
      <c r="CK124" s="84"/>
      <c r="CL124" s="84"/>
      <c r="CM124" s="88"/>
      <c r="CO124" s="98"/>
    </row>
    <row r="125" spans="1:93">
      <c r="B125" s="70"/>
      <c r="C125" s="81" t="s">
        <v>541</v>
      </c>
      <c r="D125" s="81"/>
      <c r="E125" s="70"/>
      <c r="F125" s="81" t="s">
        <v>542</v>
      </c>
      <c r="G125" s="83"/>
      <c r="H125" s="84"/>
      <c r="I125" s="70"/>
      <c r="J125" s="81" t="s">
        <v>525</v>
      </c>
      <c r="L125" s="81"/>
      <c r="M125" s="81"/>
      <c r="N125" s="81"/>
      <c r="O125" s="84"/>
      <c r="P125" s="84"/>
      <c r="Q125" s="84"/>
      <c r="R125" s="84"/>
      <c r="S125" s="88"/>
      <c r="T125" s="70"/>
      <c r="U125" s="81" t="s">
        <v>541</v>
      </c>
      <c r="V125" s="81"/>
      <c r="W125" s="70"/>
      <c r="X125" s="81" t="s">
        <v>542</v>
      </c>
      <c r="Y125" s="83"/>
      <c r="Z125" s="84"/>
      <c r="AA125" s="70"/>
      <c r="AB125" s="81" t="s">
        <v>525</v>
      </c>
      <c r="AD125" s="81"/>
      <c r="AE125" s="81"/>
      <c r="AF125" s="81"/>
      <c r="AG125" s="84"/>
      <c r="AH125" s="84"/>
      <c r="AI125" s="84"/>
      <c r="AJ125" s="84"/>
      <c r="AK125" s="88"/>
      <c r="AL125" s="70"/>
      <c r="AM125" s="81" t="s">
        <v>541</v>
      </c>
      <c r="AN125" s="81"/>
      <c r="AO125" s="70"/>
      <c r="AP125" s="81" t="s">
        <v>542</v>
      </c>
      <c r="AQ125" s="83"/>
      <c r="AR125" s="84"/>
      <c r="AS125" s="70"/>
      <c r="AT125" s="81" t="s">
        <v>525</v>
      </c>
      <c r="AV125" s="81"/>
      <c r="AW125" s="81"/>
      <c r="AX125" s="81"/>
      <c r="AY125" s="84"/>
      <c r="AZ125" s="84"/>
      <c r="BA125" s="84"/>
      <c r="BB125" s="84"/>
      <c r="BC125" s="88"/>
      <c r="BD125" s="70"/>
      <c r="BE125" s="81" t="s">
        <v>541</v>
      </c>
      <c r="BF125" s="81"/>
      <c r="BG125" s="70"/>
      <c r="BH125" s="81" t="s">
        <v>542</v>
      </c>
      <c r="BI125" s="83"/>
      <c r="BJ125" s="84"/>
      <c r="BK125" s="70"/>
      <c r="BL125" s="81" t="s">
        <v>525</v>
      </c>
      <c r="BN125" s="81"/>
      <c r="BO125" s="81"/>
      <c r="BP125" s="81"/>
      <c r="BQ125" s="84"/>
      <c r="BR125" s="84"/>
      <c r="BS125" s="84"/>
      <c r="BT125" s="84"/>
      <c r="BU125" s="88"/>
      <c r="BV125" s="70"/>
      <c r="BW125" s="81" t="s">
        <v>541</v>
      </c>
      <c r="BX125" s="81"/>
      <c r="BY125" s="70"/>
      <c r="BZ125" s="81" t="s">
        <v>542</v>
      </c>
      <c r="CA125" s="83"/>
      <c r="CB125" s="84"/>
      <c r="CC125" s="70"/>
      <c r="CD125" s="81" t="s">
        <v>525</v>
      </c>
      <c r="CF125" s="81"/>
      <c r="CG125" s="81"/>
      <c r="CH125" s="81"/>
      <c r="CI125" s="84"/>
      <c r="CJ125" s="84"/>
      <c r="CK125" s="84"/>
      <c r="CL125" s="84"/>
      <c r="CM125" s="88"/>
      <c r="CO125" s="98"/>
    </row>
    <row r="126" spans="1:93">
      <c r="B126" s="85"/>
      <c r="C126" s="81" t="s">
        <v>543</v>
      </c>
      <c r="F126" s="45"/>
      <c r="T126" s="85"/>
      <c r="U126" s="81" t="s">
        <v>543</v>
      </c>
      <c r="X126" s="45"/>
      <c r="AL126" s="85"/>
      <c r="AM126" s="81" t="s">
        <v>543</v>
      </c>
      <c r="AP126" s="45"/>
      <c r="BD126" s="85"/>
      <c r="BE126" s="81" t="s">
        <v>543</v>
      </c>
      <c r="BH126" s="45"/>
      <c r="BV126" s="85"/>
      <c r="BW126" s="81" t="s">
        <v>543</v>
      </c>
      <c r="BZ126" s="45"/>
    </row>
    <row r="128" spans="1:93" ht="15.75" thickBot="1"/>
    <row r="129" spans="1:93" ht="14.45" customHeight="1">
      <c r="A129" s="1364" t="s">
        <v>31</v>
      </c>
      <c r="B129" s="1364" t="s">
        <v>32</v>
      </c>
      <c r="C129" s="1364" t="s">
        <v>33</v>
      </c>
      <c r="D129" s="1358" t="s">
        <v>35</v>
      </c>
      <c r="E129" s="1358" t="s">
        <v>526</v>
      </c>
      <c r="F129" s="1352" t="str">
        <f>CONCATENATE('OP Info'!$B$1," -  Case Line
Daily Concentration by Refractometer Readings")</f>
        <v>SPRINT  - TRUQ2 -  Case Line
Daily Concentration by Refractometer Readings</v>
      </c>
      <c r="G129" s="1353"/>
      <c r="H129" s="1353"/>
      <c r="I129" s="1353"/>
      <c r="J129" s="1354"/>
      <c r="K129" s="598" t="s">
        <v>527</v>
      </c>
      <c r="L129" s="599"/>
      <c r="M129" s="1358" t="s">
        <v>528</v>
      </c>
      <c r="N129" s="1352" t="s">
        <v>529</v>
      </c>
      <c r="O129" s="1353"/>
      <c r="P129" s="1354"/>
      <c r="Q129" s="559" t="s">
        <v>530</v>
      </c>
      <c r="R129" s="1364" t="s">
        <v>531</v>
      </c>
      <c r="S129" s="441"/>
      <c r="T129" s="1364" t="s">
        <v>32</v>
      </c>
      <c r="U129" s="1364" t="s">
        <v>33</v>
      </c>
      <c r="V129" s="1358" t="s">
        <v>35</v>
      </c>
      <c r="W129" s="1358" t="s">
        <v>526</v>
      </c>
      <c r="X129" s="1352" t="str">
        <f>F129</f>
        <v>SPRINT  - TRUQ2 -  Case Line
Daily Concentration by Refractometer Readings</v>
      </c>
      <c r="Y129" s="1353"/>
      <c r="Z129" s="1353"/>
      <c r="AA129" s="1353"/>
      <c r="AB129" s="1354"/>
      <c r="AC129" s="598" t="s">
        <v>527</v>
      </c>
      <c r="AD129" s="599"/>
      <c r="AE129" s="1358" t="s">
        <v>528</v>
      </c>
      <c r="AF129" s="1352" t="s">
        <v>529</v>
      </c>
      <c r="AG129" s="1353"/>
      <c r="AH129" s="1354"/>
      <c r="AI129" s="1361" t="s">
        <v>530</v>
      </c>
      <c r="AJ129" s="1364" t="s">
        <v>531</v>
      </c>
      <c r="AK129" s="1346"/>
      <c r="AL129" s="1364" t="s">
        <v>32</v>
      </c>
      <c r="AM129" s="1364" t="s">
        <v>33</v>
      </c>
      <c r="AN129" s="1358" t="s">
        <v>35</v>
      </c>
      <c r="AO129" s="1358" t="s">
        <v>526</v>
      </c>
      <c r="AP129" s="1352" t="str">
        <f>F129</f>
        <v>SPRINT  - TRUQ2 -  Case Line
Daily Concentration by Refractometer Readings</v>
      </c>
      <c r="AQ129" s="1353"/>
      <c r="AR129" s="1353"/>
      <c r="AS129" s="1353"/>
      <c r="AT129" s="1354"/>
      <c r="AU129" s="598" t="s">
        <v>527</v>
      </c>
      <c r="AV129" s="599"/>
      <c r="AW129" s="1358" t="s">
        <v>528</v>
      </c>
      <c r="AX129" s="1352" t="s">
        <v>529</v>
      </c>
      <c r="AY129" s="1353"/>
      <c r="AZ129" s="1354"/>
      <c r="BA129" s="1361" t="s">
        <v>530</v>
      </c>
      <c r="BB129" s="1364" t="s">
        <v>531</v>
      </c>
      <c r="BC129" s="1346"/>
      <c r="BD129" s="1364" t="s">
        <v>32</v>
      </c>
      <c r="BE129" s="1364" t="s">
        <v>33</v>
      </c>
      <c r="BF129" s="1358" t="s">
        <v>35</v>
      </c>
      <c r="BG129" s="1358" t="s">
        <v>526</v>
      </c>
      <c r="BH129" s="1352" t="str">
        <f>F129</f>
        <v>SPRINT  - TRUQ2 -  Case Line
Daily Concentration by Refractometer Readings</v>
      </c>
      <c r="BI129" s="1353"/>
      <c r="BJ129" s="1353"/>
      <c r="BK129" s="1353"/>
      <c r="BL129" s="1354"/>
      <c r="BM129" s="598" t="s">
        <v>527</v>
      </c>
      <c r="BN129" s="599"/>
      <c r="BO129" s="1358" t="s">
        <v>528</v>
      </c>
      <c r="BP129" s="1352" t="s">
        <v>529</v>
      </c>
      <c r="BQ129" s="1353"/>
      <c r="BR129" s="1354"/>
      <c r="BS129" s="1361" t="s">
        <v>530</v>
      </c>
      <c r="BT129" s="1364" t="s">
        <v>531</v>
      </c>
      <c r="BU129" s="1346"/>
      <c r="BV129" s="1364" t="s">
        <v>32</v>
      </c>
      <c r="BW129" s="1364" t="s">
        <v>33</v>
      </c>
      <c r="BX129" s="1358" t="s">
        <v>35</v>
      </c>
      <c r="BY129" s="1358" t="s">
        <v>526</v>
      </c>
      <c r="BZ129" s="1352" t="str">
        <f>F129</f>
        <v>SPRINT  - TRUQ2 -  Case Line
Daily Concentration by Refractometer Readings</v>
      </c>
      <c r="CA129" s="1353"/>
      <c r="CB129" s="1353"/>
      <c r="CC129" s="1353"/>
      <c r="CD129" s="1354"/>
      <c r="CE129" s="598" t="s">
        <v>527</v>
      </c>
      <c r="CF129" s="599"/>
      <c r="CG129" s="1358" t="s">
        <v>528</v>
      </c>
      <c r="CH129" s="1352" t="s">
        <v>529</v>
      </c>
      <c r="CI129" s="1353"/>
      <c r="CJ129" s="1354"/>
      <c r="CK129" s="1361" t="s">
        <v>530</v>
      </c>
      <c r="CL129" s="1364" t="s">
        <v>531</v>
      </c>
      <c r="CM129" s="1346"/>
      <c r="CO129" s="1349" t="s">
        <v>532</v>
      </c>
    </row>
    <row r="130" spans="1:93" ht="15.75" thickBot="1">
      <c r="A130" s="1365"/>
      <c r="B130" s="1365"/>
      <c r="C130" s="1365"/>
      <c r="D130" s="1359"/>
      <c r="E130" s="1359"/>
      <c r="F130" s="1355"/>
      <c r="G130" s="1356"/>
      <c r="H130" s="1356"/>
      <c r="I130" s="1356"/>
      <c r="J130" s="1357"/>
      <c r="K130" s="600"/>
      <c r="L130" s="601"/>
      <c r="M130" s="1359"/>
      <c r="N130" s="1355"/>
      <c r="O130" s="1356"/>
      <c r="P130" s="1357"/>
      <c r="Q130" s="559"/>
      <c r="R130" s="1365"/>
      <c r="S130" s="65"/>
      <c r="T130" s="1365"/>
      <c r="U130" s="1365"/>
      <c r="V130" s="1359"/>
      <c r="W130" s="1359"/>
      <c r="X130" s="1355"/>
      <c r="Y130" s="1356"/>
      <c r="Z130" s="1356"/>
      <c r="AA130" s="1356"/>
      <c r="AB130" s="1357"/>
      <c r="AC130" s="600"/>
      <c r="AD130" s="601"/>
      <c r="AE130" s="1359"/>
      <c r="AF130" s="1355"/>
      <c r="AG130" s="1356"/>
      <c r="AH130" s="1357"/>
      <c r="AI130" s="1362"/>
      <c r="AJ130" s="1365"/>
      <c r="AK130" s="1347"/>
      <c r="AL130" s="1365"/>
      <c r="AM130" s="1365"/>
      <c r="AN130" s="1359"/>
      <c r="AO130" s="1359"/>
      <c r="AP130" s="1355"/>
      <c r="AQ130" s="1356"/>
      <c r="AR130" s="1356"/>
      <c r="AS130" s="1356"/>
      <c r="AT130" s="1357"/>
      <c r="AU130" s="600"/>
      <c r="AV130" s="601"/>
      <c r="AW130" s="1359"/>
      <c r="AX130" s="1355"/>
      <c r="AY130" s="1356"/>
      <c r="AZ130" s="1357"/>
      <c r="BA130" s="1362"/>
      <c r="BB130" s="1365"/>
      <c r="BC130" s="1347"/>
      <c r="BD130" s="1365"/>
      <c r="BE130" s="1365"/>
      <c r="BF130" s="1359"/>
      <c r="BG130" s="1359"/>
      <c r="BH130" s="1355"/>
      <c r="BI130" s="1356"/>
      <c r="BJ130" s="1356"/>
      <c r="BK130" s="1356"/>
      <c r="BL130" s="1357"/>
      <c r="BM130" s="600"/>
      <c r="BN130" s="601"/>
      <c r="BO130" s="1359"/>
      <c r="BP130" s="1355"/>
      <c r="BQ130" s="1356"/>
      <c r="BR130" s="1357"/>
      <c r="BS130" s="1362"/>
      <c r="BT130" s="1365"/>
      <c r="BU130" s="1347"/>
      <c r="BV130" s="1365"/>
      <c r="BW130" s="1365"/>
      <c r="BX130" s="1359"/>
      <c r="BY130" s="1359"/>
      <c r="BZ130" s="1355"/>
      <c r="CA130" s="1356"/>
      <c r="CB130" s="1356"/>
      <c r="CC130" s="1356"/>
      <c r="CD130" s="1357"/>
      <c r="CE130" s="600"/>
      <c r="CF130" s="601"/>
      <c r="CG130" s="1359"/>
      <c r="CH130" s="1355"/>
      <c r="CI130" s="1356"/>
      <c r="CJ130" s="1357"/>
      <c r="CK130" s="1362"/>
      <c r="CL130" s="1365"/>
      <c r="CM130" s="1347"/>
      <c r="CO130" s="1350"/>
    </row>
    <row r="131" spans="1:93" ht="30.75" thickBot="1">
      <c r="A131" s="1366"/>
      <c r="B131" s="1366"/>
      <c r="C131" s="1366"/>
      <c r="D131" s="1360"/>
      <c r="E131" s="1360"/>
      <c r="F131" s="138">
        <f>MWTh!H2</f>
        <v>46300</v>
      </c>
      <c r="G131" s="139">
        <f>F131+1</f>
        <v>46301</v>
      </c>
      <c r="H131" s="139">
        <f>F131+2</f>
        <v>46302</v>
      </c>
      <c r="I131" s="139">
        <f>F131+3</f>
        <v>46303</v>
      </c>
      <c r="J131" s="139">
        <f>F131+4</f>
        <v>46304</v>
      </c>
      <c r="K131" s="140" t="s">
        <v>533</v>
      </c>
      <c r="L131" s="141" t="s">
        <v>534</v>
      </c>
      <c r="M131" s="1360"/>
      <c r="N131" s="142" t="s">
        <v>451</v>
      </c>
      <c r="O131" s="143" t="s">
        <v>452</v>
      </c>
      <c r="P131" s="152" t="s">
        <v>453</v>
      </c>
      <c r="Q131" s="559"/>
      <c r="R131" s="1366"/>
      <c r="S131" s="442"/>
      <c r="T131" s="1366"/>
      <c r="U131" s="1366"/>
      <c r="V131" s="1360"/>
      <c r="W131" s="1360"/>
      <c r="X131" s="138">
        <f>MWTh!BR178</f>
        <v>0</v>
      </c>
      <c r="Y131" s="139">
        <f>X131+1</f>
        <v>1</v>
      </c>
      <c r="Z131" s="139">
        <f>X131+2</f>
        <v>2</v>
      </c>
      <c r="AA131" s="139">
        <f>X131+3</f>
        <v>3</v>
      </c>
      <c r="AB131" s="139">
        <f>X131+4</f>
        <v>4</v>
      </c>
      <c r="AC131" s="140" t="s">
        <v>533</v>
      </c>
      <c r="AD131" s="141" t="s">
        <v>534</v>
      </c>
      <c r="AE131" s="1360"/>
      <c r="AF131" s="142" t="s">
        <v>451</v>
      </c>
      <c r="AG131" s="143" t="s">
        <v>452</v>
      </c>
      <c r="AH131" s="152" t="s">
        <v>453</v>
      </c>
      <c r="AI131" s="1363"/>
      <c r="AJ131" s="1366"/>
      <c r="AK131" s="1348"/>
      <c r="AL131" s="1366"/>
      <c r="AM131" s="1366"/>
      <c r="AN131" s="1360"/>
      <c r="AO131" s="1360"/>
      <c r="AP131" s="40">
        <f>MWTh!EB178</f>
        <v>0</v>
      </c>
      <c r="AQ131" s="41">
        <f>AP131+1</f>
        <v>1</v>
      </c>
      <c r="AR131" s="41">
        <f>AP131+2</f>
        <v>2</v>
      </c>
      <c r="AS131" s="41">
        <f>AP131+3</f>
        <v>3</v>
      </c>
      <c r="AT131" s="41">
        <f>AP131+4</f>
        <v>4</v>
      </c>
      <c r="AU131" s="42" t="s">
        <v>533</v>
      </c>
      <c r="AV131" s="43" t="s">
        <v>534</v>
      </c>
      <c r="AW131" s="1360"/>
      <c r="AX131" s="44" t="s">
        <v>451</v>
      </c>
      <c r="AY131" s="44" t="s">
        <v>452</v>
      </c>
      <c r="AZ131" s="29" t="s">
        <v>453</v>
      </c>
      <c r="BA131" s="1363"/>
      <c r="BB131" s="1366"/>
      <c r="BC131" s="1348"/>
      <c r="BD131" s="1366"/>
      <c r="BE131" s="1366"/>
      <c r="BF131" s="1360"/>
      <c r="BG131" s="1360"/>
      <c r="BH131" s="40">
        <f>MWTh!GL178</f>
        <v>0</v>
      </c>
      <c r="BI131" s="41">
        <f>BH131+1</f>
        <v>1</v>
      </c>
      <c r="BJ131" s="41">
        <f>BH131+2</f>
        <v>2</v>
      </c>
      <c r="BK131" s="41">
        <f>BH131+3</f>
        <v>3</v>
      </c>
      <c r="BL131" s="41">
        <f>BH131+4</f>
        <v>4</v>
      </c>
      <c r="BM131" s="42" t="s">
        <v>533</v>
      </c>
      <c r="BN131" s="43" t="s">
        <v>534</v>
      </c>
      <c r="BO131" s="1360"/>
      <c r="BP131" s="562" t="s">
        <v>451</v>
      </c>
      <c r="BQ131" s="562" t="s">
        <v>452</v>
      </c>
      <c r="BR131" s="563" t="s">
        <v>453</v>
      </c>
      <c r="BS131" s="1363"/>
      <c r="BT131" s="1366"/>
      <c r="BU131" s="1348"/>
      <c r="BV131" s="1366"/>
      <c r="BW131" s="1366"/>
      <c r="BX131" s="1360"/>
      <c r="BY131" s="1360"/>
      <c r="BZ131" s="40">
        <f>MWTh!IV178</f>
        <v>0</v>
      </c>
      <c r="CA131" s="41">
        <f>BZ131+1</f>
        <v>1</v>
      </c>
      <c r="CB131" s="41">
        <f>BZ131+2</f>
        <v>2</v>
      </c>
      <c r="CC131" s="41">
        <f>BZ131+3</f>
        <v>3</v>
      </c>
      <c r="CD131" s="41">
        <f>BZ131+4</f>
        <v>4</v>
      </c>
      <c r="CE131" s="42" t="s">
        <v>533</v>
      </c>
      <c r="CF131" s="43" t="s">
        <v>534</v>
      </c>
      <c r="CG131" s="1360"/>
      <c r="CH131" s="44" t="s">
        <v>451</v>
      </c>
      <c r="CI131" s="44" t="s">
        <v>452</v>
      </c>
      <c r="CJ131" s="29" t="s">
        <v>453</v>
      </c>
      <c r="CK131" s="1363"/>
      <c r="CL131" s="1366"/>
      <c r="CM131" s="1348"/>
      <c r="CO131" s="1351"/>
    </row>
    <row r="132" spans="1:93">
      <c r="A132" s="1174" t="str">
        <f>VLOOKUP($B132,'OP Info'!$C$121:$Q$137,15,FALSE)</f>
        <v>MWTH-1</v>
      </c>
      <c r="B132" s="415" t="s">
        <v>255</v>
      </c>
      <c r="C132" s="1174" t="str">
        <f>VLOOKUP($B132,'OP Info'!$C$121:$Q$137,2,FALSE)</f>
        <v>TAMLA-00055</v>
      </c>
      <c r="D132" s="1174" t="str">
        <f>VLOOKUP($B132,'OP Info'!$C$121:$Q$137,4,FALSE)</f>
        <v>GTS-120</v>
      </c>
      <c r="E132" s="1174" t="str">
        <f>CONCATENATE(VLOOKUP($B132,'OP Info'!$C$121:$Q$137,5,FALSE),"% - ",VLOOKUP($B132,'OP Info'!$C$121:$Q$137,6,FALSE),"%")</f>
        <v>5% - 7%</v>
      </c>
      <c r="F132" s="151" t="str">
        <f>VLOOKUP(B132,MWTh!$B$61:$BK$70,12,FALSE)</f>
        <v/>
      </c>
      <c r="G132" s="151" t="e">
        <f>VLOOKUP(B132,TF!$B$64:$BK$67,24,FALSE)</f>
        <v>#N/A</v>
      </c>
      <c r="H132" s="151" t="str">
        <f>VLOOKUP(B132,MWTh!$B$61:$BK$70,36,FALSE)</f>
        <v/>
      </c>
      <c r="I132" s="151" t="str">
        <f>VLOOKUP(B132,MWTh!$B$61:$BK$70,48,FALSE)</f>
        <v/>
      </c>
      <c r="J132" s="151" t="e">
        <f>VLOOKUP(B132,TF!$B$64:$BK$67,60,FALSE)</f>
        <v>#N/A</v>
      </c>
      <c r="K132" s="144"/>
      <c r="L132" s="144"/>
      <c r="M132" s="136">
        <f>IF(LEFT($A132,1)="M",VLOOKUP(B132,MWTh!$B$61:$BK$70,61,FALSE),VLOOKUP(B132,TF!$B$64:$BK$67,61,FALSE))</f>
        <v>0</v>
      </c>
      <c r="N132" s="552" t="str">
        <f>IF(RIGHT($A132,1)="1",IF(VLOOKUP(B132,'1st Shift BFp'!$D$63:$N$70,7,FALSE)="","",VLOOKUP(B132,'1st Shift BFp'!$D$63:$N$70,7,FALSE)),IF(VLOOKUP(B132,'2nd Shift BFp'!$D$64:$N$75,7,FALSE)="","",VLOOKUP(B132,'2nd Shift BFp'!$D$64:$N$75,7,FALSE)))</f>
        <v>SKIP</v>
      </c>
      <c r="O132" s="552" t="str">
        <f>IF(RIGHT($A132,1)="1",IF(VLOOKUP(B132,'1st Shift BFp'!$D$63:$N$70,8,FALSE)="","",VLOOKUP(B132,'1st Shift BFp'!$D$63:$N$70,8,FALSE)),IF(VLOOKUP(B132,'2nd Shift BFp'!$D$64:$N$75,8,FALSE)="","",VLOOKUP(B132,'2nd Shift BFp'!$D$64:$N$75,8,FALSE)))</f>
        <v>SKIP</v>
      </c>
      <c r="P132" s="556" t="str">
        <f>IF(RIGHT($A132,1)="1",IF(VLOOKUP(B132,'1st Shift BFp'!$A$63:$BY$70,12,FALSE)="","",VLOOKUP(B132,'1st Shift BFp'!$A$63:$BY$70,12,FALSE)),IF(VLOOKUP(B132,'2nd Shift BFp'!$A$64:$BY$75,12,FALSE)="","",VLOOKUP(B132,'2nd Shift BFp'!$A$64:$BY$75,12,FALSE)))</f>
        <v/>
      </c>
      <c r="Q132" s="559" t="str">
        <f>IF(RIGHT($A132,1)="1",IF(VLOOKUP(B132,'1st Shift BFp'!$A$63:$BY$70,14,FALSE)="","",VLOOKUP(B132,'1st Shift BFp'!$A$63:$BY$70,14,FALSE)),IF(VLOOKUP(B132,'2nd Shift BFp'!$A$64:$BY$75,14,FALSE)="","",VLOOKUP(B132,'2nd Shift BFp'!$A$64:$BY$75,14,FALSE)))</f>
        <v/>
      </c>
      <c r="R132" s="440" t="str">
        <f>IF(LEFT($A132,1)="M",VLOOKUP(B132,MWTh!$B$61:$BK$70,62,FALSE),VLOOKUP(B132,TF!$B$64:$BK$67,62,FALSE))</f>
        <v/>
      </c>
      <c r="S132" s="65"/>
      <c r="T132" s="412" t="str">
        <f t="shared" ref="T132:T145" si="56">$B132</f>
        <v>10-1</v>
      </c>
      <c r="U132" s="156" t="str">
        <f t="shared" ref="U132:U145" si="57">$C132</f>
        <v>TAMLA-00055</v>
      </c>
      <c r="V132" s="155" t="str">
        <f t="shared" ref="V132:V145" si="58">$D132</f>
        <v>GTS-120</v>
      </c>
      <c r="W132" s="146" t="str">
        <f t="shared" ref="W132:W145" si="59">$E132</f>
        <v>5% - 7%</v>
      </c>
      <c r="X132" s="151" t="str">
        <f>VLOOKUP(T132,MWTh!$BL$61:$DU$70,12,FALSE)</f>
        <v/>
      </c>
      <c r="Y132" s="151" t="e">
        <f>VLOOKUP(T132,TF!$BL$64:$DU$67,24,FALSE)</f>
        <v>#N/A</v>
      </c>
      <c r="Z132" s="151" t="str">
        <f>VLOOKUP(T132,MWTh!$BL$61:$DU$70,36,FALSE)</f>
        <v/>
      </c>
      <c r="AA132" s="151" t="str">
        <f>VLOOKUP(T132,MWTh!$BL$61:$DU$70,48,FALSE)</f>
        <v/>
      </c>
      <c r="AB132" s="151" t="e">
        <f>VLOOKUP(T132,TF!$BL$64:$DU$67,60,FALSE)</f>
        <v>#N/A</v>
      </c>
      <c r="AC132" s="381"/>
      <c r="AD132" s="382"/>
      <c r="AE132" s="135">
        <f>IF(LEFT($A132,1)="M",VLOOKUP(T132,MWTh!$BL$61:$DU$70,61,FALSE),VLOOKUP(T132,TF!$BL$64:$DU$67,61,FALSE))</f>
        <v>0</v>
      </c>
      <c r="AF132" s="552" t="str">
        <f>IF(RIGHT($A132,1)="1",IF(VLOOKUP(T132,'1st Shift BFp'!$S$63:$AC$70,7,FALSE)="","",VLOOKUP(T132,'1st Shift BFp'!$S$63:$AC$70,7,FALSE)),IF(VLOOKUP(T132,'2nd Shift BFp'!$S$64:$AC$75,7,FALSE)="","",VLOOKUP(T132,'2nd Shift BFp'!$S$64:$AC$75,7,FALSE)))</f>
        <v/>
      </c>
      <c r="AG132" s="552" t="str">
        <f>IF(RIGHT($A132,1)="1",IF(VLOOKUP(T132,'1st Shift BFp'!$S$63:$AC$70,8,FALSE)="","",VLOOKUP(T132,'1st Shift BFp'!$S$63:$AC$70,8,FALSE)),IF(VLOOKUP(T132,'2nd Shift BFp'!$S$64:$AC$75,8,FALSE)="","",VLOOKUP(T132,'2nd Shift BFp'!$S$64:$AC$75,8,FALSE)))</f>
        <v/>
      </c>
      <c r="AH132" s="556" t="str">
        <f>IF(RIGHT($A132,1)="1",IF(VLOOKUP(T132,'1st Shift BFp'!$A$63:$BY$70,27,FALSE)="","",VLOOKUP(T132,'1st Shift BFp'!$A$63:$BY$70,27,FALSE)),IF(VLOOKUP(T132,'2nd Shift BFp'!$A$64:$BY$75,27,FALSE)="","",VLOOKUP(T132,'2nd Shift BFp'!$A$64:$BY$75,27,FALSE)))</f>
        <v/>
      </c>
      <c r="AI132" s="559" t="str">
        <f>IF(RIGHT($A132,1)="1",IF(VLOOKUP(T132,'1st Shift BFp'!$A$63:$BY$70,29,FALSE)="","",VLOOKUP(T132,'1st Shift BFp'!$A$63:$BY$70,29,FALSE)),IF(VLOOKUP(T132,'2nd Shift BFp'!$A$64:$BY$75,29,FALSE)="","",VLOOKUP(T132,'2nd Shift BFp'!$A$64:$BY$75,29,FALSE)))</f>
        <v/>
      </c>
      <c r="AJ132" s="440" t="str">
        <f>IF(LEFT($A132,1)="M",VLOOKUP(T132,MWTh!$BL$61:$DU$70,62,FALSE),VLOOKUP(T132,TF!$BL$64:$DU$67,62,FALSE))</f>
        <v/>
      </c>
      <c r="AK132" s="65"/>
      <c r="AL132" s="413" t="str">
        <f t="shared" ref="AL132:AL145" si="60">$B132</f>
        <v>10-1</v>
      </c>
      <c r="AM132" s="448" t="str">
        <f t="shared" ref="AM132:AM145" si="61">$C132</f>
        <v>TAMLA-00055</v>
      </c>
      <c r="AN132" s="449" t="str">
        <f t="shared" ref="AN132:AN145" si="62">$D132</f>
        <v>GTS-120</v>
      </c>
      <c r="AO132" s="447" t="str">
        <f t="shared" ref="AO132:AO145" si="63">$E132</f>
        <v>5% - 7%</v>
      </c>
      <c r="AP132" s="151" t="str">
        <f>VLOOKUP(AL132,MWTh!$DV$61:$GE$70,12,FALSE)</f>
        <v/>
      </c>
      <c r="AQ132" s="151" t="e">
        <f>VLOOKUP(AL132,TF!$DV$64:$GE$67,24,FALSE)</f>
        <v>#N/A</v>
      </c>
      <c r="AR132" s="151" t="str">
        <f>VLOOKUP(AL132,MWTh!$DV$61:$GE$70,36,FALSE)</f>
        <v/>
      </c>
      <c r="AS132" s="151" t="str">
        <f>VLOOKUP(AL132,MWTh!$DV$61:$GE$70,48,FALSE)</f>
        <v/>
      </c>
      <c r="AT132" s="151" t="e">
        <f>VLOOKUP(AL132,TF!$DV$64:$GE$67,60,FALSE)</f>
        <v>#N/A</v>
      </c>
      <c r="AU132" s="381"/>
      <c r="AV132" s="382"/>
      <c r="AW132" s="135">
        <f>IF(LEFT($A132,1)="M",VLOOKUP(AL132,MWTh!$DV$61:$GE$70,61,FALSE),VLOOKUP(AL132,TF!$DV$64:$GE$67,61,FALSE))</f>
        <v>0</v>
      </c>
      <c r="AX132" s="552" t="str">
        <f>IF(RIGHT($A132,1)="1",IF(VLOOKUP(AL132,'1st Shift BFp'!$AH$63:$AR$70,7,FALSE)="","",VLOOKUP(AL132,'1st Shift BFp'!$AH$63:$AR$70,7,FALSE)),IF(VLOOKUP(AL132,'2nd Shift BFp'!$AH$64:$AR$75,7,FALSE)="","",VLOOKUP(AL132,'2nd Shift BFp'!$AH$64:$AR$75,7,FALSE)))</f>
        <v>SKIP</v>
      </c>
      <c r="AY132" s="552" t="str">
        <f>IF(RIGHT($A132,1)="1",IF(VLOOKUP(AL132,'1st Shift BFp'!$AH$63:$AR$70,8,FALSE)="","",VLOOKUP(AL132,'1st Shift BFp'!$AH$63:$AR$70,8,FALSE)),IF(VLOOKUP(AL132,'2nd Shift BFp'!$AH$64:$AR$75,8,FALSE)="","",VLOOKUP(AL132,'2nd Shift BFp'!$AH$64:$AR$75,8,FALSE)))</f>
        <v>SKIP</v>
      </c>
      <c r="AZ132" s="556" t="str">
        <f>IF(RIGHT($A132,1)="1",IF(VLOOKUP(AL132,'1st Shift BFp'!$A$63:$BY$70,42,FALSE)="","",VLOOKUP(AL132,'1st Shift BFp'!$A$63:$BY$70,42,FALSE)),IF(VLOOKUP(AL132,'2nd Shift BFp'!$A$64:$BY$75,42,FALSE)="","",VLOOKUP(AL132,'2nd Shift BFp'!$A$64:$BY$75,42,FALSE)))</f>
        <v/>
      </c>
      <c r="BA132" s="559" t="str">
        <f>IF(RIGHT($A132,1)="1",IF(VLOOKUP(AL132,'1st Shift BFp'!$A$63:$BY$70,44,FALSE)="","",VLOOKUP(AL132,'1st Shift BFp'!$A$63:$BY$70,44,FALSE)),IF(VLOOKUP(AL132,'2nd Shift BFp'!$A$64:$BY$75,44,FALSE)="","",VLOOKUP(AL132,'2nd Shift BFp'!$A$64:$BY$75,44,FALSE)))</f>
        <v/>
      </c>
      <c r="BB132" s="440" t="str">
        <f>IF(LEFT($A132,1)="M",VLOOKUP(AL132,MWTh!$DV$61:$GE$70,62,FALSE),VLOOKUP(AL132,TF!$DV$64:$GE$67,62,FALSE))</f>
        <v/>
      </c>
      <c r="BC132" s="65"/>
      <c r="BD132" s="412" t="str">
        <f t="shared" ref="BD132:BD145" si="64">$B132</f>
        <v>10-1</v>
      </c>
      <c r="BE132" s="156" t="str">
        <f t="shared" ref="BE132:BE145" si="65">$C132</f>
        <v>TAMLA-00055</v>
      </c>
      <c r="BF132" s="155" t="str">
        <f t="shared" ref="BF132:BF145" si="66">$D132</f>
        <v>GTS-120</v>
      </c>
      <c r="BG132" s="146" t="str">
        <f t="shared" ref="BG132:BG145" si="67">$E132</f>
        <v>5% - 7%</v>
      </c>
      <c r="BH132" s="151" t="str">
        <f>VLOOKUP(BD132,MWTh!$GF$61:$IO$70,12,FALSE)</f>
        <v/>
      </c>
      <c r="BI132" s="151" t="e">
        <f>VLOOKUP(BD132,TF!$GF$64:$IO$67,24,FALSE)</f>
        <v>#N/A</v>
      </c>
      <c r="BJ132" s="151" t="str">
        <f>VLOOKUP(BD132,MWTh!$GF$61:$IO$70,36,FALSE)</f>
        <v/>
      </c>
      <c r="BK132" s="151" t="str">
        <f>VLOOKUP(BD132,MWTh!$GF$61:$IO$70,48,FALSE)</f>
        <v/>
      </c>
      <c r="BL132" s="151" t="e">
        <f>VLOOKUP(BD132,TF!$GF$64:$IO$67,60,FALSE)</f>
        <v>#N/A</v>
      </c>
      <c r="BM132" s="381"/>
      <c r="BN132" s="382"/>
      <c r="BO132" s="135">
        <f>IF(LEFT($A132,1)="M",VLOOKUP(BD132,MWTh!$GF$61:$IO$70,61,FALSE),VLOOKUP(BD132,TF!$GF$64:$IO$67,61,FALSE))</f>
        <v>0</v>
      </c>
      <c r="BP132" s="552" t="str">
        <f>IF(RIGHT($A132,1)="1",IF(VLOOKUP(BD132,'1st Shift BFp'!$AW$63:$BG$70,7,FALSE)="","",VLOOKUP(BD132,'1st Shift BFp'!$AW$63:$BG$70,7,FALSE)),IF(VLOOKUP(BD132,'2nd Shift BFp'!$AW$64:$BG$75,7,FALSE)="","",VLOOKUP(BD132,'2nd Shift BFp'!$AW$64:$BG$75,7,FALSE)))</f>
        <v/>
      </c>
      <c r="BQ132" s="552" t="str">
        <f>IF(RIGHT($A132,1)="1",IF(VLOOKUP(BD132,'1st Shift BFp'!$AW$63:$BG$70,8,FALSE)="","",VLOOKUP(BD132,'1st Shift BFp'!$AW$63:$BG$70,8,FALSE)),IF(VLOOKUP(BD132,'2nd Shift BFp'!$AW$64:$BG$75,8,FALSE)="","",VLOOKUP(BD132,'2nd Shift BFp'!$AW$64:$BG$75,8,FALSE)))</f>
        <v/>
      </c>
      <c r="BR132" s="556" t="str">
        <f>IF(RIGHT($A132,1)="1",IF(VLOOKUP(BD132,'1st Shift BFp'!$A$63:$BY$70,57,FALSE)="","",VLOOKUP(BD132,'1st Shift BFp'!$A$63:$BY$70,57,FALSE)),IF(VLOOKUP(BD132,'2nd Shift BFp'!$A$64:$BY$75,57,FALSE)="","",VLOOKUP(BD132,'2nd Shift BFp'!$A$64:$BY$75,57,FALSE)))</f>
        <v/>
      </c>
      <c r="BS132" s="559" t="str">
        <f>IF(RIGHT($A132,1)="1",IF(VLOOKUP(BD132,'1st Shift BFp'!$A$63:$BY$70,59,FALSE)="","",VLOOKUP(BD132,'1st Shift BFp'!$A$63:$BY$70,59,FALSE)),IF(VLOOKUP(BD132,'2nd Shift BFp'!$A$64:$BY$75,59,FALSE)="","",VLOOKUP(BD132,'2nd Shift BFp'!$A$64:$BY$75,59,FALSE)))</f>
        <v/>
      </c>
      <c r="BT132" s="62" t="str">
        <f>IF(LEFT($A132,1)="M",VLOOKUP(BD132,MWTh!$GF$61:$IO$70,62,FALSE),VLOOKUP(BD132,TF!$GF$64:$IO$67,62,FALSE))</f>
        <v/>
      </c>
      <c r="BU132" s="65"/>
      <c r="BV132" s="412" t="str">
        <f t="shared" ref="BV132:BV145" si="68">$B132</f>
        <v>10-1</v>
      </c>
      <c r="BW132" s="156" t="str">
        <f t="shared" ref="BW132:BW145" si="69">$C132</f>
        <v>TAMLA-00055</v>
      </c>
      <c r="BX132" s="155" t="str">
        <f t="shared" ref="BX132:BX145" si="70">$D132</f>
        <v>GTS-120</v>
      </c>
      <c r="BY132" s="146" t="str">
        <f t="shared" ref="BY132:BY145" si="71">$E132</f>
        <v>5% - 7%</v>
      </c>
      <c r="BZ132" s="151" t="str">
        <f>VLOOKUP(BV132,MWTh!$IP$61:$KY$70,12,FALSE)</f>
        <v/>
      </c>
      <c r="CA132" s="151" t="e">
        <f>VLOOKUP(BV132,TF!$IP$64:$KY$67,24,FALSE)</f>
        <v>#N/A</v>
      </c>
      <c r="CB132" s="151" t="str">
        <f>VLOOKUP(BV132,MWTh!$IP$61:$KY$70,36,FALSE)</f>
        <v/>
      </c>
      <c r="CC132" s="151" t="str">
        <f>VLOOKUP(BV132,MWTh!$IP$61:$KY$70,48,FALSE)</f>
        <v/>
      </c>
      <c r="CD132" s="151" t="e">
        <f>VLOOKUP(BV132,TF!$IP$64:$KY$67,60,FALSE)</f>
        <v>#N/A</v>
      </c>
      <c r="CE132" s="381"/>
      <c r="CF132" s="382"/>
      <c r="CG132" s="135">
        <f>IF(LEFT($A132,1)="M",VLOOKUP(BV132,MWTh!$IP$61:$KY$70,61,FALSE),VLOOKUP(BV132,TF!$IP$64:$KY$67,61,FALSE))</f>
        <v>0</v>
      </c>
      <c r="CH132" s="552" t="str">
        <f>IF(RIGHT($A132,1)="1",IF(VLOOKUP(BV132,'1st Shift BFp'!$BL$63:$BV$70,7,FALSE)="","",VLOOKUP(BV132,'1st Shift BFp'!$BL$63:$BV$70,7,FALSE)),IF(VLOOKUP(BV132,'2nd Shift BFp'!$BL$64:$BV$75,7,FALSE)="","",VLOOKUP(BV132,'2nd Shift BFp'!$BL$64:$BV$75,7,FALSE)))</f>
        <v>SKIP</v>
      </c>
      <c r="CI132" s="552" t="str">
        <f>IF(RIGHT($A132,1)="1",IF(VLOOKUP(BV132,'1st Shift BFp'!$BL$63:$BV$70,8,FALSE)="","",VLOOKUP(BV132,'1st Shift BFp'!$BL$63:$BV$70,8,FALSE)),IF(VLOOKUP(BV132,'2nd Shift BFp'!$BL$64:$BV$75,8,FALSE)="","",VLOOKUP(BV132,'2nd Shift BFp'!$BL$64:$BV$75,8,FALSE)))</f>
        <v>SKIP</v>
      </c>
      <c r="CJ132" s="556" t="str">
        <f>IF(RIGHT($A132,1)="1",IF(VLOOKUP(BV132,'1st Shift BFp'!$A$63:$BY$70,72,FALSE)="","",VLOOKUP(BV132,'1st Shift BFp'!$A$63:$BY$70,72,FALSE)),IF(VLOOKUP(BV132,'2nd Shift BFp'!$A$64:$BY$75,72,FALSE)="","",VLOOKUP(BV132,'2nd Shift BFp'!$A$64:$BY$75,72,FALSE)))</f>
        <v/>
      </c>
      <c r="CK132" s="559" t="str">
        <f>IF(RIGHT($A132,1)="1",IF(VLOOKUP(BV132,'1st Shift BFp'!$A$63:$BY$70,74,FALSE)="","",VLOOKUP(BV132,'1st Shift BFp'!$A$63:$BY$70,74,FALSE)),IF(VLOOKUP(BV132,'2nd Shift BFp'!$A$64:$BY$75,74,FALSE)="","",VLOOKUP(BV132,'2nd Shift BFp'!$A$64:$BY$75,74,FALSE)))</f>
        <v/>
      </c>
      <c r="CL132" s="440" t="str">
        <f>IF(LEFT($A132,1)="M",VLOOKUP(BV132,MWTh!$IP$61:$KY$70,62,FALSE),VLOOKUP(BV132,TF!$IP$64:$KY$67,62,FALSE))</f>
        <v/>
      </c>
      <c r="CM132" s="65"/>
      <c r="CO132" s="24"/>
    </row>
    <row r="133" spans="1:93">
      <c r="A133" s="1174" t="str">
        <f>VLOOKUP($B133,'OP Info'!$C$121:$Q$137,15,FALSE)</f>
        <v>MWTH-1</v>
      </c>
      <c r="B133" s="412" t="s">
        <v>257</v>
      </c>
      <c r="C133" s="1174" t="str">
        <f>VLOOKUP($B133,'OP Info'!$C$121:$Q$137,2,FALSE)</f>
        <v>TAMLA-00056</v>
      </c>
      <c r="D133" s="1174" t="str">
        <f>VLOOKUP($B133,'OP Info'!$C$121:$Q$137,4,FALSE)</f>
        <v>GTS-120</v>
      </c>
      <c r="E133" s="1174" t="str">
        <f>CONCATENATE(VLOOKUP($B133,'OP Info'!$C$121:$Q$137,5,FALSE),"% - ",VLOOKUP($B133,'OP Info'!$C$121:$Q$137,6,FALSE),"%")</f>
        <v>5% - 7%</v>
      </c>
      <c r="F133" s="151" t="str">
        <f>VLOOKUP(B133,MWTh!$B$61:$BK$70,12,FALSE)</f>
        <v/>
      </c>
      <c r="G133" s="151" t="e">
        <f>VLOOKUP(B133,TF!$B$64:$BK$67,24,FALSE)</f>
        <v>#N/A</v>
      </c>
      <c r="H133" s="151" t="str">
        <f>VLOOKUP(B133,MWTh!$B$61:$BK$70,36,FALSE)</f>
        <v/>
      </c>
      <c r="I133" s="151" t="str">
        <f>VLOOKUP(B133,MWTh!$B$61:$BK$70,48,FALSE)</f>
        <v/>
      </c>
      <c r="J133" s="151" t="e">
        <f>VLOOKUP(B133,TF!$B$64:$BK$67,60,FALSE)</f>
        <v>#N/A</v>
      </c>
      <c r="K133" s="145"/>
      <c r="L133" s="145"/>
      <c r="M133" s="135">
        <f>IF(LEFT($A133,1)="M",VLOOKUP(B133,MWTh!$B$61:$BK$70,61,FALSE),VLOOKUP(B133,TF!$B$64:$BK$67,61,FALSE))</f>
        <v>0</v>
      </c>
      <c r="N133" s="552" t="str">
        <f>IF(RIGHT($A133,1)="1",IF(VLOOKUP(B133,'1st Shift BFp'!$D$63:$N$70,7,FALSE)="","",VLOOKUP(B133,'1st Shift BFp'!$D$63:$N$70,7,FALSE)),IF(VLOOKUP(B133,'2nd Shift BFp'!$D$64:$N$75,7,FALSE)="","",VLOOKUP(B133,'2nd Shift BFp'!$D$64:$N$75,7,FALSE)))</f>
        <v>SKIP</v>
      </c>
      <c r="O133" s="552" t="str">
        <f>IF(RIGHT($A133,1)="1",IF(VLOOKUP(B133,'1st Shift BFp'!$D$63:$N$70,8,FALSE)="","",VLOOKUP(B133,'1st Shift BFp'!$D$63:$N$70,8,FALSE)),IF(VLOOKUP(B133,'2nd Shift BFp'!$D$64:$N$75,8,FALSE)="","",VLOOKUP(B133,'2nd Shift BFp'!$D$64:$N$75,8,FALSE)))</f>
        <v>SKIP</v>
      </c>
      <c r="P133" s="558" t="str">
        <f>IF(RIGHT($A133,1)="1",IF(VLOOKUP(B133,'1st Shift BFp'!$A$63:$BY$70,12,FALSE)="","",VLOOKUP(B133,'1st Shift BFp'!$A$63:$BY$70,12,FALSE)),IF(VLOOKUP(B133,'2nd Shift BFp'!$A$64:$BY$75,12,FALSE)="","",VLOOKUP(B133,'2nd Shift BFp'!$A$64:$BY$75,12,FALSE)))</f>
        <v/>
      </c>
      <c r="Q133" s="559" t="str">
        <f>IF(RIGHT($A133,1)="1",IF(VLOOKUP(B133,'1st Shift BFp'!$A$63:$BY$70,14,FALSE)="","",VLOOKUP(B133,'1st Shift BFp'!$A$63:$BY$70,14,FALSE)),IF(VLOOKUP(B133,'2nd Shift BFp'!$A$64:$BY$75,14,FALSE)="","",VLOOKUP(B133,'2nd Shift BFp'!$A$64:$BY$75,14,FALSE)))</f>
        <v/>
      </c>
      <c r="R133" s="420" t="str">
        <f>IF(LEFT($A133,1)="M",VLOOKUP(B133,MWTh!$B$61:$BK$70,62,FALSE),VLOOKUP(B133,TF!$B$64:$BK$67,62,FALSE))</f>
        <v/>
      </c>
      <c r="S133" s="65"/>
      <c r="T133" s="412" t="str">
        <f t="shared" si="56"/>
        <v>20-1</v>
      </c>
      <c r="U133" s="156" t="str">
        <f t="shared" si="57"/>
        <v>TAMLA-00056</v>
      </c>
      <c r="V133" s="155" t="str">
        <f t="shared" si="58"/>
        <v>GTS-120</v>
      </c>
      <c r="W133" s="146" t="str">
        <f t="shared" si="59"/>
        <v>5% - 7%</v>
      </c>
      <c r="X133" s="151" t="str">
        <f>VLOOKUP(T133,MWTh!$BL$61:$DU$70,12,FALSE)</f>
        <v/>
      </c>
      <c r="Y133" s="151" t="e">
        <f>VLOOKUP(T133,TF!$BL$64:$DU$67,24,FALSE)</f>
        <v>#N/A</v>
      </c>
      <c r="Z133" s="151" t="str">
        <f>VLOOKUP(T133,MWTh!$BL$61:$DU$70,36,FALSE)</f>
        <v/>
      </c>
      <c r="AA133" s="151" t="str">
        <f>VLOOKUP(T133,MWTh!$BL$61:$DU$70,48,FALSE)</f>
        <v/>
      </c>
      <c r="AB133" s="151" t="e">
        <f>VLOOKUP(T133,TF!$BL$64:$DU$67,60,FALSE)</f>
        <v>#N/A</v>
      </c>
      <c r="AC133" s="381"/>
      <c r="AD133" s="382"/>
      <c r="AE133" s="135">
        <f>IF(LEFT($A133,1)="M",VLOOKUP(T133,MWTh!$BL$61:$DU$70,61,FALSE),VLOOKUP(T133,TF!$BL$64:$DU$67,61,FALSE))</f>
        <v>0</v>
      </c>
      <c r="AF133" s="552" t="str">
        <f>IF(RIGHT($A133,1)="1",IF(VLOOKUP(T133,'1st Shift BFp'!$S$63:$AC$70,7,FALSE)="","",VLOOKUP(T133,'1st Shift BFp'!$S$63:$AC$70,7,FALSE)),IF(VLOOKUP(T133,'2nd Shift BFp'!$S$64:$AC$75,7,FALSE)="","",VLOOKUP(T133,'2nd Shift BFp'!$S$64:$AC$75,7,FALSE)))</f>
        <v/>
      </c>
      <c r="AG133" s="552" t="str">
        <f>IF(RIGHT($A133,1)="1",IF(VLOOKUP(T133,'1st Shift BFp'!$S$63:$AC$70,8,FALSE)="","",VLOOKUP(T133,'1st Shift BFp'!$S$63:$AC$70,8,FALSE)),IF(VLOOKUP(T133,'2nd Shift BFp'!$S$64:$AC$75,8,FALSE)="","",VLOOKUP(T133,'2nd Shift BFp'!$S$64:$AC$75,8,FALSE)))</f>
        <v/>
      </c>
      <c r="AH133" s="558" t="str">
        <f>IF(RIGHT($A133,1)="1",IF(VLOOKUP(T133,'1st Shift BFp'!$A$63:$BY$70,27,FALSE)="","",VLOOKUP(T133,'1st Shift BFp'!$A$63:$BY$70,27,FALSE)),IF(VLOOKUP(T133,'2nd Shift BFp'!$A$64:$BY$75,27,FALSE)="","",VLOOKUP(T133,'2nd Shift BFp'!$A$64:$BY$75,27,FALSE)))</f>
        <v/>
      </c>
      <c r="AI133" s="559" t="str">
        <f>IF(RIGHT($A133,1)="1",IF(VLOOKUP(T133,'1st Shift BFp'!$A$63:$BY$70,29,FALSE)="","",VLOOKUP(T133,'1st Shift BFp'!$A$63:$BY$70,29,FALSE)),IF(VLOOKUP(T133,'2nd Shift BFp'!$A$64:$BY$75,29,FALSE)="","",VLOOKUP(T133,'2nd Shift BFp'!$A$64:$BY$75,29,FALSE)))</f>
        <v/>
      </c>
      <c r="AJ133" s="440" t="str">
        <f>IF(LEFT($A133,1)="M",VLOOKUP(T133,MWTh!$BL$61:$DU$70,62,FALSE),VLOOKUP(T133,TF!$BL$64:$DU$67,62,FALSE))</f>
        <v/>
      </c>
      <c r="AK133" s="65"/>
      <c r="AL133" s="413" t="str">
        <f t="shared" si="60"/>
        <v>20-1</v>
      </c>
      <c r="AM133" s="448" t="str">
        <f t="shared" si="61"/>
        <v>TAMLA-00056</v>
      </c>
      <c r="AN133" s="449" t="str">
        <f t="shared" si="62"/>
        <v>GTS-120</v>
      </c>
      <c r="AO133" s="447" t="str">
        <f t="shared" si="63"/>
        <v>5% - 7%</v>
      </c>
      <c r="AP133" s="151" t="str">
        <f>VLOOKUP(AL133,MWTh!$DV$61:$GE$70,12,FALSE)</f>
        <v/>
      </c>
      <c r="AQ133" s="151" t="e">
        <f>VLOOKUP(AL133,TF!$DV$64:$GE$67,24,FALSE)</f>
        <v>#N/A</v>
      </c>
      <c r="AR133" s="151" t="str">
        <f>VLOOKUP(AL133,MWTh!$DV$61:$GE$70,36,FALSE)</f>
        <v/>
      </c>
      <c r="AS133" s="151" t="str">
        <f>VLOOKUP(AL133,MWTh!$DV$61:$GE$70,48,FALSE)</f>
        <v/>
      </c>
      <c r="AT133" s="151" t="e">
        <f>VLOOKUP(AL133,TF!$DV$64:$GE$67,60,FALSE)</f>
        <v>#N/A</v>
      </c>
      <c r="AU133" s="381"/>
      <c r="AV133" s="382"/>
      <c r="AW133" s="135">
        <f>IF(LEFT($A133,1)="M",VLOOKUP(AL133,MWTh!$DV$61:$GE$70,61,FALSE),VLOOKUP(AL133,TF!$DV$64:$GE$67,61,FALSE))</f>
        <v>0</v>
      </c>
      <c r="AX133" s="552" t="str">
        <f>IF(RIGHT($A133,1)="1",IF(VLOOKUP(AL133,'1st Shift BFp'!$AH$63:$AR$70,7,FALSE)="","",VLOOKUP(AL133,'1st Shift BFp'!$AH$63:$AR$70,7,FALSE)),IF(VLOOKUP(AL133,'2nd Shift BFp'!$AH$64:$AR$75,7,FALSE)="","",VLOOKUP(AL133,'2nd Shift BFp'!$AH$64:$AR$75,7,FALSE)))</f>
        <v>SKIP</v>
      </c>
      <c r="AY133" s="552" t="str">
        <f>IF(RIGHT($A133,1)="1",IF(VLOOKUP(AL133,'1st Shift BFp'!$AH$63:$AR$70,8,FALSE)="","",VLOOKUP(AL133,'1st Shift BFp'!$AH$63:$AR$70,8,FALSE)),IF(VLOOKUP(AL133,'2nd Shift BFp'!$AH$64:$AR$75,8,FALSE)="","",VLOOKUP(AL133,'2nd Shift BFp'!$AH$64:$AR$75,8,FALSE)))</f>
        <v>SKIP</v>
      </c>
      <c r="AZ133" s="558" t="str">
        <f>IF(RIGHT($A133,1)="1",IF(VLOOKUP(AL133,'1st Shift BFp'!$A$63:$BY$70,42,FALSE)="","",VLOOKUP(AL133,'1st Shift BFp'!$A$63:$BY$70,42,FALSE)),IF(VLOOKUP(AL133,'2nd Shift BFp'!$A$64:$BY$75,42,FALSE)="","",VLOOKUP(AL133,'2nd Shift BFp'!$A$64:$BY$75,42,FALSE)))</f>
        <v/>
      </c>
      <c r="BA133" s="559" t="str">
        <f>IF(RIGHT($A133,1)="1",IF(VLOOKUP(AL133,'1st Shift BFp'!$A$63:$BY$70,44,FALSE)="","",VLOOKUP(AL133,'1st Shift BFp'!$A$63:$BY$70,44,FALSE)),IF(VLOOKUP(AL133,'2nd Shift BFp'!$A$64:$BY$75,44,FALSE)="","",VLOOKUP(AL133,'2nd Shift BFp'!$A$64:$BY$75,44,FALSE)))</f>
        <v/>
      </c>
      <c r="BB133" s="440" t="str">
        <f>IF(LEFT($A133,1)="M",VLOOKUP(AL133,MWTh!$DV$61:$GE$70,62,FALSE),VLOOKUP(AL133,TF!$DV$64:$GE$67,62,FALSE))</f>
        <v/>
      </c>
      <c r="BC133" s="65"/>
      <c r="BD133" s="412" t="str">
        <f t="shared" si="64"/>
        <v>20-1</v>
      </c>
      <c r="BE133" s="156" t="str">
        <f t="shared" si="65"/>
        <v>TAMLA-00056</v>
      </c>
      <c r="BF133" s="155" t="str">
        <f t="shared" si="66"/>
        <v>GTS-120</v>
      </c>
      <c r="BG133" s="146" t="str">
        <f t="shared" si="67"/>
        <v>5% - 7%</v>
      </c>
      <c r="BH133" s="151" t="str">
        <f>VLOOKUP(BD133,MWTh!$GF$61:$IO$70,12,FALSE)</f>
        <v/>
      </c>
      <c r="BI133" s="151" t="e">
        <f>VLOOKUP(BD133,TF!$GF$64:$IO$67,24,FALSE)</f>
        <v>#N/A</v>
      </c>
      <c r="BJ133" s="151" t="str">
        <f>VLOOKUP(BD133,MWTh!$GF$61:$IO$70,36,FALSE)</f>
        <v/>
      </c>
      <c r="BK133" s="151" t="str">
        <f>VLOOKUP(BD133,MWTh!$GF$61:$IO$70,48,FALSE)</f>
        <v/>
      </c>
      <c r="BL133" s="151" t="e">
        <f>VLOOKUP(BD133,TF!$GF$64:$IO$67,60,FALSE)</f>
        <v>#N/A</v>
      </c>
      <c r="BM133" s="381"/>
      <c r="BN133" s="382"/>
      <c r="BO133" s="135">
        <f>IF(LEFT($A133,1)="M",VLOOKUP(BD133,MWTh!$GF$61:$IO$70,61,FALSE),VLOOKUP(BD133,TF!$GF$64:$IO$67,61,FALSE))</f>
        <v>0</v>
      </c>
      <c r="BP133" s="552" t="str">
        <f>IF(RIGHT($A133,1)="1",IF(VLOOKUP(BD133,'1st Shift BFp'!$AW$63:$BG$70,7,FALSE)="","",VLOOKUP(BD133,'1st Shift BFp'!$AW$63:$BG$70,7,FALSE)),IF(VLOOKUP(BD133,'2nd Shift BFp'!$AW$64:$BG$75,7,FALSE)="","",VLOOKUP(BD133,'2nd Shift BFp'!$AW$64:$BG$75,7,FALSE)))</f>
        <v/>
      </c>
      <c r="BQ133" s="552" t="str">
        <f>IF(RIGHT($A133,1)="1",IF(VLOOKUP(BD133,'1st Shift BFp'!$AW$63:$BG$70,8,FALSE)="","",VLOOKUP(BD133,'1st Shift BFp'!$AW$63:$BG$70,8,FALSE)),IF(VLOOKUP(BD133,'2nd Shift BFp'!$AW$64:$BG$75,8,FALSE)="","",VLOOKUP(BD133,'2nd Shift BFp'!$AW$64:$BG$75,8,FALSE)))</f>
        <v/>
      </c>
      <c r="BR133" s="558" t="str">
        <f>IF(RIGHT($A133,1)="1",IF(VLOOKUP(BD133,'1st Shift BFp'!$A$63:$BY$70,57,FALSE)="","",VLOOKUP(BD133,'1st Shift BFp'!$A$63:$BY$70,57,FALSE)),IF(VLOOKUP(BD133,'2nd Shift BFp'!$A$64:$BY$75,57,FALSE)="","",VLOOKUP(BD133,'2nd Shift BFp'!$A$64:$BY$75,57,FALSE)))</f>
        <v/>
      </c>
      <c r="BS133" s="559" t="str">
        <f>IF(RIGHT($A133,1)="1",IF(VLOOKUP(BD133,'1st Shift BFp'!$A$63:$BY$70,59,FALSE)="","",VLOOKUP(BD133,'1st Shift BFp'!$A$63:$BY$70,59,FALSE)),IF(VLOOKUP(BD133,'2nd Shift BFp'!$A$64:$BY$75,59,FALSE)="","",VLOOKUP(BD133,'2nd Shift BFp'!$A$64:$BY$75,59,FALSE)))</f>
        <v/>
      </c>
      <c r="BT133" s="62" t="str">
        <f>IF(LEFT($A133,1)="M",VLOOKUP(BD133,MWTh!$GF$61:$IO$70,62,FALSE),VLOOKUP(BD133,TF!$GF$64:$IO$67,62,FALSE))</f>
        <v/>
      </c>
      <c r="BU133" s="65"/>
      <c r="BV133" s="412" t="str">
        <f t="shared" si="68"/>
        <v>20-1</v>
      </c>
      <c r="BW133" s="156" t="str">
        <f t="shared" si="69"/>
        <v>TAMLA-00056</v>
      </c>
      <c r="BX133" s="155" t="str">
        <f t="shared" si="70"/>
        <v>GTS-120</v>
      </c>
      <c r="BY133" s="146" t="str">
        <f t="shared" si="71"/>
        <v>5% - 7%</v>
      </c>
      <c r="BZ133" s="151" t="str">
        <f>VLOOKUP(BV133,MWTh!$IP$61:$KY$70,12,FALSE)</f>
        <v/>
      </c>
      <c r="CA133" s="151" t="e">
        <f>VLOOKUP(BV133,TF!$IP$64:$KY$67,24,FALSE)</f>
        <v>#N/A</v>
      </c>
      <c r="CB133" s="151" t="str">
        <f>VLOOKUP(BV133,MWTh!$IP$61:$KY$70,36,FALSE)</f>
        <v/>
      </c>
      <c r="CC133" s="151" t="str">
        <f>VLOOKUP(BV133,MWTh!$IP$61:$KY$70,48,FALSE)</f>
        <v/>
      </c>
      <c r="CD133" s="151" t="e">
        <f>VLOOKUP(BV133,TF!$IP$64:$KY$67,60,FALSE)</f>
        <v>#N/A</v>
      </c>
      <c r="CE133" s="381"/>
      <c r="CF133" s="382"/>
      <c r="CG133" s="135">
        <f>IF(LEFT($A133,1)="M",VLOOKUP(BV133,MWTh!$IP$61:$KY$70,61,FALSE),VLOOKUP(BV133,TF!$IP$64:$KY$67,61,FALSE))</f>
        <v>0</v>
      </c>
      <c r="CH133" s="552" t="str">
        <f>IF(RIGHT($A133,1)="1",IF(VLOOKUP(BV133,'1st Shift BFp'!$BL$63:$BV$70,7,FALSE)="","",VLOOKUP(BV133,'1st Shift BFp'!$BL$63:$BV$70,7,FALSE)),IF(VLOOKUP(BV133,'2nd Shift BFp'!$BL$64:$BV$75,7,FALSE)="","",VLOOKUP(BV133,'2nd Shift BFp'!$BL$64:$BV$75,7,FALSE)))</f>
        <v>SKIP</v>
      </c>
      <c r="CI133" s="552" t="str">
        <f>IF(RIGHT($A133,1)="1",IF(VLOOKUP(BV133,'1st Shift BFp'!$BL$63:$BV$70,8,FALSE)="","",VLOOKUP(BV133,'1st Shift BFp'!$BL$63:$BV$70,8,FALSE)),IF(VLOOKUP(BV133,'2nd Shift BFp'!$BL$64:$BV$75,8,FALSE)="","",VLOOKUP(BV133,'2nd Shift BFp'!$BL$64:$BV$75,8,FALSE)))</f>
        <v>SKIP</v>
      </c>
      <c r="CJ133" s="558" t="str">
        <f>IF(RIGHT($A133,1)="1",IF(VLOOKUP(BV133,'1st Shift BFp'!$A$63:$BY$70,72,FALSE)="","",VLOOKUP(BV133,'1st Shift BFp'!$A$63:$BY$70,72,FALSE)),IF(VLOOKUP(BV133,'2nd Shift BFp'!$A$64:$BY$75,72,FALSE)="","",VLOOKUP(BV133,'2nd Shift BFp'!$A$64:$BY$75,72,FALSE)))</f>
        <v/>
      </c>
      <c r="CK133" s="559" t="str">
        <f>IF(RIGHT($A133,1)="1",IF(VLOOKUP(BV133,'1st Shift BFp'!$A$63:$BY$70,74,FALSE)="","",VLOOKUP(BV133,'1st Shift BFp'!$A$63:$BY$70,74,FALSE)),IF(VLOOKUP(BV133,'2nd Shift BFp'!$A$64:$BY$75,74,FALSE)="","",VLOOKUP(BV133,'2nd Shift BFp'!$A$64:$BY$75,74,FALSE)))</f>
        <v/>
      </c>
      <c r="CL133" s="440" t="str">
        <f>IF(LEFT($A133,1)="M",VLOOKUP(BV133,MWTh!$IP$61:$KY$70,62,FALSE),VLOOKUP(BV133,TF!$IP$64:$KY$67,62,FALSE))</f>
        <v/>
      </c>
      <c r="CM133" s="65"/>
      <c r="CO133" s="24"/>
    </row>
    <row r="134" spans="1:93">
      <c r="A134" s="1174" t="str">
        <f>VLOOKUP($B134,'OP Info'!$C$121:$Q$137,15,FALSE)</f>
        <v>MWTH-1</v>
      </c>
      <c r="B134" s="412" t="s">
        <v>259</v>
      </c>
      <c r="C134" s="1174" t="str">
        <f>VLOOKUP($B134,'OP Info'!$C$121:$Q$137,2,FALSE)</f>
        <v>TAMLA-00057</v>
      </c>
      <c r="D134" s="1174" t="str">
        <f>VLOOKUP($B134,'OP Info'!$C$121:$Q$137,4,FALSE)</f>
        <v>GTS-120</v>
      </c>
      <c r="E134" s="1174" t="str">
        <f>CONCATENATE(VLOOKUP($B134,'OP Info'!$C$121:$Q$137,5,FALSE),"% - ",VLOOKUP($B134,'OP Info'!$C$121:$Q$137,6,FALSE),"%")</f>
        <v>5% - 7%</v>
      </c>
      <c r="F134" s="151" t="str">
        <f>VLOOKUP(B134,MWTh!$B$61:$BK$70,12,FALSE)</f>
        <v/>
      </c>
      <c r="G134" s="151" t="e">
        <f>VLOOKUP(B134,TF!$B$64:$BK$67,24,FALSE)</f>
        <v>#N/A</v>
      </c>
      <c r="H134" s="151" t="str">
        <f>VLOOKUP(B134,MWTh!$B$61:$BK$70,36,FALSE)</f>
        <v/>
      </c>
      <c r="I134" s="151" t="str">
        <f>VLOOKUP(B134,MWTh!$B$61:$BK$70,48,FALSE)</f>
        <v/>
      </c>
      <c r="J134" s="151" t="e">
        <f>VLOOKUP(B134,TF!$B$64:$BK$67,60,FALSE)</f>
        <v>#N/A</v>
      </c>
      <c r="K134" s="145"/>
      <c r="L134" s="145"/>
      <c r="M134" s="135">
        <f>IF(LEFT($A134,1)="M",VLOOKUP(B134,MWTh!$B$61:$BK$70,61,FALSE),VLOOKUP(B134,TF!$B$64:$BK$67,61,FALSE))</f>
        <v>0</v>
      </c>
      <c r="N134" s="552" t="str">
        <f>IF(RIGHT($A134,1)="1",IF(VLOOKUP(B134,'1st Shift BFp'!$D$63:$N$70,7,FALSE)="","",VLOOKUP(B134,'1st Shift BFp'!$D$63:$N$70,7,FALSE)),IF(VLOOKUP(B134,'2nd Shift BFp'!$D$64:$N$75,7,FALSE)="","",VLOOKUP(B134,'2nd Shift BFp'!$D$64:$N$75,7,FALSE)))</f>
        <v>SKIP</v>
      </c>
      <c r="O134" s="552" t="str">
        <f>IF(RIGHT($A134,1)="1",IF(VLOOKUP(B134,'1st Shift BFp'!$D$63:$N$70,8,FALSE)="","",VLOOKUP(B134,'1st Shift BFp'!$D$63:$N$70,8,FALSE)),IF(VLOOKUP(B134,'2nd Shift BFp'!$D$64:$N$75,8,FALSE)="","",VLOOKUP(B134,'2nd Shift BFp'!$D$64:$N$75,8,FALSE)))</f>
        <v>SKIP</v>
      </c>
      <c r="P134" s="558" t="str">
        <f>IF(RIGHT($A134,1)="1",IF(VLOOKUP(B134,'1st Shift BFp'!$A$63:$BY$70,12,FALSE)="","",VLOOKUP(B134,'1st Shift BFp'!$A$63:$BY$70,12,FALSE)),IF(VLOOKUP(B134,'2nd Shift BFp'!$A$64:$BY$75,12,FALSE)="","",VLOOKUP(B134,'2nd Shift BFp'!$A$64:$BY$75,12,FALSE)))</f>
        <v/>
      </c>
      <c r="Q134" s="559" t="str">
        <f>IF(RIGHT($A134,1)="1",IF(VLOOKUP(B134,'1st Shift BFp'!$A$63:$BY$70,14,FALSE)="","",VLOOKUP(B134,'1st Shift BFp'!$A$63:$BY$70,14,FALSE)),IF(VLOOKUP(B134,'2nd Shift BFp'!$A$64:$BY$75,14,FALSE)="","",VLOOKUP(B134,'2nd Shift BFp'!$A$64:$BY$75,14,FALSE)))</f>
        <v/>
      </c>
      <c r="R134" s="420" t="str">
        <f>IF(LEFT($A134,1)="M",VLOOKUP(B134,MWTh!$B$61:$BK$70,62,FALSE),VLOOKUP(B134,TF!$B$64:$BK$67,62,FALSE))</f>
        <v/>
      </c>
      <c r="S134" s="65"/>
      <c r="T134" s="412" t="str">
        <f t="shared" si="56"/>
        <v>30-1</v>
      </c>
      <c r="U134" s="156" t="str">
        <f t="shared" si="57"/>
        <v>TAMLA-00057</v>
      </c>
      <c r="V134" s="155" t="str">
        <f t="shared" si="58"/>
        <v>GTS-120</v>
      </c>
      <c r="W134" s="146" t="str">
        <f t="shared" si="59"/>
        <v>5% - 7%</v>
      </c>
      <c r="X134" s="151" t="str">
        <f>VLOOKUP(T134,MWTh!$BL$61:$DU$70,12,FALSE)</f>
        <v/>
      </c>
      <c r="Y134" s="151" t="e">
        <f>VLOOKUP(T134,TF!$BL$64:$DU$67,24,FALSE)</f>
        <v>#N/A</v>
      </c>
      <c r="Z134" s="151" t="str">
        <f>VLOOKUP(T134,MWTh!$BL$61:$DU$70,36,FALSE)</f>
        <v/>
      </c>
      <c r="AA134" s="151" t="str">
        <f>VLOOKUP(T134,MWTh!$BL$61:$DU$70,48,FALSE)</f>
        <v/>
      </c>
      <c r="AB134" s="151" t="e">
        <f>VLOOKUP(T134,TF!$BL$64:$DU$67,60,FALSE)</f>
        <v>#N/A</v>
      </c>
      <c r="AC134" s="381"/>
      <c r="AD134" s="382"/>
      <c r="AE134" s="135">
        <f>IF(LEFT($A134,1)="M",VLOOKUP(T134,MWTh!$BL$61:$DU$70,61,FALSE),VLOOKUP(T134,TF!$BL$64:$DU$67,61,FALSE))</f>
        <v>0</v>
      </c>
      <c r="AF134" s="552" t="str">
        <f>IF(RIGHT($A134,1)="1",IF(VLOOKUP(T134,'1st Shift BFp'!$S$63:$AC$70,7,FALSE)="","",VLOOKUP(T134,'1st Shift BFp'!$S$63:$AC$70,7,FALSE)),IF(VLOOKUP(T134,'2nd Shift BFp'!$S$64:$AC$75,7,FALSE)="","",VLOOKUP(T134,'2nd Shift BFp'!$S$64:$AC$75,7,FALSE)))</f>
        <v/>
      </c>
      <c r="AG134" s="552" t="str">
        <f>IF(RIGHT($A134,1)="1",IF(VLOOKUP(T134,'1st Shift BFp'!$S$63:$AC$70,8,FALSE)="","",VLOOKUP(T134,'1st Shift BFp'!$S$63:$AC$70,8,FALSE)),IF(VLOOKUP(T134,'2nd Shift BFp'!$S$64:$AC$75,8,FALSE)="","",VLOOKUP(T134,'2nd Shift BFp'!$S$64:$AC$75,8,FALSE)))</f>
        <v/>
      </c>
      <c r="AH134" s="558" t="str">
        <f>IF(RIGHT($A134,1)="1",IF(VLOOKUP(T134,'1st Shift BFp'!$A$63:$BY$70,27,FALSE)="","",VLOOKUP(T134,'1st Shift BFp'!$A$63:$BY$70,27,FALSE)),IF(VLOOKUP(T134,'2nd Shift BFp'!$A$64:$BY$75,27,FALSE)="","",VLOOKUP(T134,'2nd Shift BFp'!$A$64:$BY$75,27,FALSE)))</f>
        <v/>
      </c>
      <c r="AI134" s="559" t="str">
        <f>IF(RIGHT($A134,1)="1",IF(VLOOKUP(T134,'1st Shift BFp'!$A$63:$BY$70,29,FALSE)="","",VLOOKUP(T134,'1st Shift BFp'!$A$63:$BY$70,29,FALSE)),IF(VLOOKUP(T134,'2nd Shift BFp'!$A$64:$BY$75,29,FALSE)="","",VLOOKUP(T134,'2nd Shift BFp'!$A$64:$BY$75,29,FALSE)))</f>
        <v/>
      </c>
      <c r="AJ134" s="440" t="str">
        <f>IF(LEFT($A134,1)="M",VLOOKUP(T134,MWTh!$BL$61:$DU$70,62,FALSE),VLOOKUP(T134,TF!$BL$64:$DU$67,62,FALSE))</f>
        <v/>
      </c>
      <c r="AK134" s="65"/>
      <c r="AL134" s="413" t="str">
        <f t="shared" si="60"/>
        <v>30-1</v>
      </c>
      <c r="AM134" s="448" t="str">
        <f t="shared" si="61"/>
        <v>TAMLA-00057</v>
      </c>
      <c r="AN134" s="449" t="str">
        <f t="shared" si="62"/>
        <v>GTS-120</v>
      </c>
      <c r="AO134" s="447" t="str">
        <f t="shared" si="63"/>
        <v>5% - 7%</v>
      </c>
      <c r="AP134" s="151" t="str">
        <f>VLOOKUP(AL134,MWTh!$DV$61:$GE$70,12,FALSE)</f>
        <v/>
      </c>
      <c r="AQ134" s="151" t="e">
        <f>VLOOKUP(AL134,TF!$DV$64:$GE$67,24,FALSE)</f>
        <v>#N/A</v>
      </c>
      <c r="AR134" s="151" t="str">
        <f>VLOOKUP(AL134,MWTh!$DV$61:$GE$70,36,FALSE)</f>
        <v/>
      </c>
      <c r="AS134" s="151" t="str">
        <f>VLOOKUP(AL134,MWTh!$DV$61:$GE$70,48,FALSE)</f>
        <v/>
      </c>
      <c r="AT134" s="151" t="e">
        <f>VLOOKUP(AL134,TF!$DV$64:$GE$67,60,FALSE)</f>
        <v>#N/A</v>
      </c>
      <c r="AU134" s="381"/>
      <c r="AV134" s="382"/>
      <c r="AW134" s="135">
        <f>IF(LEFT($A134,1)="M",VLOOKUP(AL134,MWTh!$DV$61:$GE$70,61,FALSE),VLOOKUP(AL134,TF!$DV$64:$GE$67,61,FALSE))</f>
        <v>0</v>
      </c>
      <c r="AX134" s="552" t="str">
        <f>IF(RIGHT($A134,1)="1",IF(VLOOKUP(AL134,'1st Shift BFp'!$AH$63:$AR$70,7,FALSE)="","",VLOOKUP(AL134,'1st Shift BFp'!$AH$63:$AR$70,7,FALSE)),IF(VLOOKUP(AL134,'2nd Shift BFp'!$AH$64:$AR$75,7,FALSE)="","",VLOOKUP(AL134,'2nd Shift BFp'!$AH$64:$AR$75,7,FALSE)))</f>
        <v>SKIP</v>
      </c>
      <c r="AY134" s="552" t="str">
        <f>IF(RIGHT($A134,1)="1",IF(VLOOKUP(AL134,'1st Shift BFp'!$AH$63:$AR$70,8,FALSE)="","",VLOOKUP(AL134,'1st Shift BFp'!$AH$63:$AR$70,8,FALSE)),IF(VLOOKUP(AL134,'2nd Shift BFp'!$AH$64:$AR$75,8,FALSE)="","",VLOOKUP(AL134,'2nd Shift BFp'!$AH$64:$AR$75,8,FALSE)))</f>
        <v>SKIP</v>
      </c>
      <c r="AZ134" s="558" t="str">
        <f>IF(RIGHT($A134,1)="1",IF(VLOOKUP(AL134,'1st Shift BFp'!$A$63:$BY$70,42,FALSE)="","",VLOOKUP(AL134,'1st Shift BFp'!$A$63:$BY$70,42,FALSE)),IF(VLOOKUP(AL134,'2nd Shift BFp'!$A$64:$BY$75,42,FALSE)="","",VLOOKUP(AL134,'2nd Shift BFp'!$A$64:$BY$75,42,FALSE)))</f>
        <v/>
      </c>
      <c r="BA134" s="559" t="str">
        <f>IF(RIGHT($A134,1)="1",IF(VLOOKUP(AL134,'1st Shift BFp'!$A$63:$BY$70,44,FALSE)="","",VLOOKUP(AL134,'1st Shift BFp'!$A$63:$BY$70,44,FALSE)),IF(VLOOKUP(AL134,'2nd Shift BFp'!$A$64:$BY$75,44,FALSE)="","",VLOOKUP(AL134,'2nd Shift BFp'!$A$64:$BY$75,44,FALSE)))</f>
        <v/>
      </c>
      <c r="BB134" s="440" t="str">
        <f>IF(LEFT($A134,1)="M",VLOOKUP(AL134,MWTh!$DV$61:$GE$70,62,FALSE),VLOOKUP(AL134,TF!$DV$64:$GE$67,62,FALSE))</f>
        <v/>
      </c>
      <c r="BC134" s="65"/>
      <c r="BD134" s="412" t="str">
        <f t="shared" si="64"/>
        <v>30-1</v>
      </c>
      <c r="BE134" s="156" t="str">
        <f t="shared" si="65"/>
        <v>TAMLA-00057</v>
      </c>
      <c r="BF134" s="155" t="str">
        <f t="shared" si="66"/>
        <v>GTS-120</v>
      </c>
      <c r="BG134" s="146" t="str">
        <f t="shared" si="67"/>
        <v>5% - 7%</v>
      </c>
      <c r="BH134" s="151" t="str">
        <f>VLOOKUP(BD134,MWTh!$GF$61:$IO$70,12,FALSE)</f>
        <v/>
      </c>
      <c r="BI134" s="151" t="e">
        <f>VLOOKUP(BD134,TF!$GF$64:$IO$67,24,FALSE)</f>
        <v>#N/A</v>
      </c>
      <c r="BJ134" s="151" t="str">
        <f>VLOOKUP(BD134,MWTh!$GF$61:$IO$70,36,FALSE)</f>
        <v/>
      </c>
      <c r="BK134" s="151" t="str">
        <f>VLOOKUP(BD134,MWTh!$GF$61:$IO$70,48,FALSE)</f>
        <v/>
      </c>
      <c r="BL134" s="151" t="e">
        <f>VLOOKUP(BD134,TF!$GF$64:$IO$67,60,FALSE)</f>
        <v>#N/A</v>
      </c>
      <c r="BM134" s="381"/>
      <c r="BN134" s="382"/>
      <c r="BO134" s="135">
        <f>IF(LEFT($A134,1)="M",VLOOKUP(BD134,MWTh!$GF$61:$IO$70,61,FALSE),VLOOKUP(BD134,TF!$GF$64:$IO$67,61,FALSE))</f>
        <v>0</v>
      </c>
      <c r="BP134" s="552" t="str">
        <f>IF(RIGHT($A134,1)="1",IF(VLOOKUP(BD134,'1st Shift BFp'!$AW$63:$BG$70,7,FALSE)="","",VLOOKUP(BD134,'1st Shift BFp'!$AW$63:$BG$70,7,FALSE)),IF(VLOOKUP(BD134,'2nd Shift BFp'!$AW$64:$BG$75,7,FALSE)="","",VLOOKUP(BD134,'2nd Shift BFp'!$AW$64:$BG$75,7,FALSE)))</f>
        <v/>
      </c>
      <c r="BQ134" s="552" t="str">
        <f>IF(RIGHT($A134,1)="1",IF(VLOOKUP(BD134,'1st Shift BFp'!$AW$63:$BG$70,8,FALSE)="","",VLOOKUP(BD134,'1st Shift BFp'!$AW$63:$BG$70,8,FALSE)),IF(VLOOKUP(BD134,'2nd Shift BFp'!$AW$64:$BG$75,8,FALSE)="","",VLOOKUP(BD134,'2nd Shift BFp'!$AW$64:$BG$75,8,FALSE)))</f>
        <v/>
      </c>
      <c r="BR134" s="558" t="str">
        <f>IF(RIGHT($A134,1)="1",IF(VLOOKUP(BD134,'1st Shift BFp'!$A$63:$BY$70,57,FALSE)="","",VLOOKUP(BD134,'1st Shift BFp'!$A$63:$BY$70,57,FALSE)),IF(VLOOKUP(BD134,'2nd Shift BFp'!$A$64:$BY$75,57,FALSE)="","",VLOOKUP(BD134,'2nd Shift BFp'!$A$64:$BY$75,57,FALSE)))</f>
        <v/>
      </c>
      <c r="BS134" s="559" t="str">
        <f>IF(RIGHT($A134,1)="1",IF(VLOOKUP(BD134,'1st Shift BFp'!$A$63:$BY$70,59,FALSE)="","",VLOOKUP(BD134,'1st Shift BFp'!$A$63:$BY$70,59,FALSE)),IF(VLOOKUP(BD134,'2nd Shift BFp'!$A$64:$BY$75,59,FALSE)="","",VLOOKUP(BD134,'2nd Shift BFp'!$A$64:$BY$75,59,FALSE)))</f>
        <v/>
      </c>
      <c r="BT134" s="62" t="str">
        <f>IF(LEFT($A134,1)="M",VLOOKUP(BD134,MWTh!$GF$61:$IO$70,62,FALSE),VLOOKUP(BD134,TF!$GF$64:$IO$67,62,FALSE))</f>
        <v/>
      </c>
      <c r="BU134" s="65"/>
      <c r="BV134" s="412" t="str">
        <f t="shared" si="68"/>
        <v>30-1</v>
      </c>
      <c r="BW134" s="156" t="str">
        <f t="shared" si="69"/>
        <v>TAMLA-00057</v>
      </c>
      <c r="BX134" s="155" t="str">
        <f t="shared" si="70"/>
        <v>GTS-120</v>
      </c>
      <c r="BY134" s="146" t="str">
        <f t="shared" si="71"/>
        <v>5% - 7%</v>
      </c>
      <c r="BZ134" s="151" t="str">
        <f>VLOOKUP(BV134,MWTh!$IP$61:$KY$70,12,FALSE)</f>
        <v/>
      </c>
      <c r="CA134" s="151" t="e">
        <f>VLOOKUP(BV134,TF!$IP$64:$KY$67,24,FALSE)</f>
        <v>#N/A</v>
      </c>
      <c r="CB134" s="151" t="str">
        <f>VLOOKUP(BV134,MWTh!$IP$61:$KY$70,36,FALSE)</f>
        <v/>
      </c>
      <c r="CC134" s="151" t="str">
        <f>VLOOKUP(BV134,MWTh!$IP$61:$KY$70,48,FALSE)</f>
        <v/>
      </c>
      <c r="CD134" s="151" t="e">
        <f>VLOOKUP(BV134,TF!$IP$64:$KY$67,60,FALSE)</f>
        <v>#N/A</v>
      </c>
      <c r="CE134" s="381"/>
      <c r="CF134" s="382"/>
      <c r="CG134" s="135">
        <f>IF(LEFT($A134,1)="M",VLOOKUP(BV134,MWTh!$IP$61:$KY$70,61,FALSE),VLOOKUP(BV134,TF!$IP$64:$KY$67,61,FALSE))</f>
        <v>0</v>
      </c>
      <c r="CH134" s="552" t="str">
        <f>IF(RIGHT($A134,1)="1",IF(VLOOKUP(BV134,'1st Shift BFp'!$BL$63:$BV$70,7,FALSE)="","",VLOOKUP(BV134,'1st Shift BFp'!$BL$63:$BV$70,7,FALSE)),IF(VLOOKUP(BV134,'2nd Shift BFp'!$BL$64:$BV$75,7,FALSE)="","",VLOOKUP(BV134,'2nd Shift BFp'!$BL$64:$BV$75,7,FALSE)))</f>
        <v>SKIP</v>
      </c>
      <c r="CI134" s="552" t="str">
        <f>IF(RIGHT($A134,1)="1",IF(VLOOKUP(BV134,'1st Shift BFp'!$BL$63:$BV$70,8,FALSE)="","",VLOOKUP(BV134,'1st Shift BFp'!$BL$63:$BV$70,8,FALSE)),IF(VLOOKUP(BV134,'2nd Shift BFp'!$BL$64:$BV$75,8,FALSE)="","",VLOOKUP(BV134,'2nd Shift BFp'!$BL$64:$BV$75,8,FALSE)))</f>
        <v>SKIP</v>
      </c>
      <c r="CJ134" s="558" t="str">
        <f>IF(RIGHT($A134,1)="1",IF(VLOOKUP(BV134,'1st Shift BFp'!$A$63:$BY$70,72,FALSE)="","",VLOOKUP(BV134,'1st Shift BFp'!$A$63:$BY$70,72,FALSE)),IF(VLOOKUP(BV134,'2nd Shift BFp'!$A$64:$BY$75,72,FALSE)="","",VLOOKUP(BV134,'2nd Shift BFp'!$A$64:$BY$75,72,FALSE)))</f>
        <v/>
      </c>
      <c r="CK134" s="559" t="str">
        <f>IF(RIGHT($A134,1)="1",IF(VLOOKUP(BV134,'1st Shift BFp'!$A$63:$BY$70,74,FALSE)="","",VLOOKUP(BV134,'1st Shift BFp'!$A$63:$BY$70,74,FALSE)),IF(VLOOKUP(BV134,'2nd Shift BFp'!$A$64:$BY$75,74,FALSE)="","",VLOOKUP(BV134,'2nd Shift BFp'!$A$64:$BY$75,74,FALSE)))</f>
        <v/>
      </c>
      <c r="CL134" s="440" t="str">
        <f>IF(LEFT($A134,1)="M",VLOOKUP(BV134,MWTh!$IP$61:$KY$70,62,FALSE),VLOOKUP(BV134,TF!$IP$64:$KY$67,62,FALSE))</f>
        <v/>
      </c>
      <c r="CM134" s="65"/>
      <c r="CO134" s="24"/>
    </row>
    <row r="135" spans="1:93">
      <c r="A135" s="1174" t="str">
        <f>VLOOKUP($B135,'OP Info'!$C$121:$Q$137,15,FALSE)</f>
        <v>TF-2</v>
      </c>
      <c r="B135" s="412" t="s">
        <v>261</v>
      </c>
      <c r="C135" s="1174" t="str">
        <f>VLOOKUP($B135,'OP Info'!$C$121:$Q$137,2,FALSE)</f>
        <v>TAMSP-00374</v>
      </c>
      <c r="D135" s="1174" t="str">
        <f>VLOOKUP($B135,'OP Info'!$C$121:$Q$137,4,FALSE)</f>
        <v>GTS-120</v>
      </c>
      <c r="E135" s="1174" t="str">
        <f>CONCATENATE(VLOOKUP($B135,'OP Info'!$C$121:$Q$137,5,FALSE),"% - ",VLOOKUP($B135,'OP Info'!$C$121:$Q$137,6,FALSE),"%")</f>
        <v>5% - 7%</v>
      </c>
      <c r="F135" s="151" t="e">
        <f>VLOOKUP(B135,MWTh!$B$61:$BK$70,12,FALSE)</f>
        <v>#N/A</v>
      </c>
      <c r="G135" s="151" t="str">
        <f>VLOOKUP(B135,TF!$B$64:$BK$67,24,FALSE)</f>
        <v/>
      </c>
      <c r="H135" s="151" t="e">
        <f>VLOOKUP(B135,MWTh!$B$61:$BK$70,36,FALSE)</f>
        <v>#N/A</v>
      </c>
      <c r="I135" s="151" t="e">
        <f>VLOOKUP(B135,MWTh!$B$61:$BK$70,48,FALSE)</f>
        <v>#N/A</v>
      </c>
      <c r="J135" s="151" t="str">
        <f>VLOOKUP(B135,TF!$B$64:$BK$67,60,FALSE)</f>
        <v/>
      </c>
      <c r="K135" s="145"/>
      <c r="L135" s="145"/>
      <c r="M135" s="135">
        <f>IF(LEFT($A135,1)="M",VLOOKUP(B135,MWTh!$B$61:$BK$70,61,FALSE),VLOOKUP(B135,TF!$B$64:$BK$67,61,FALSE))</f>
        <v>0</v>
      </c>
      <c r="N135" s="552" t="str">
        <f>IF(RIGHT($A135,1)="1",IF(VLOOKUP(B135,'1st Shift BFp'!$D$63:$N$70,7,FALSE)="","",VLOOKUP(B135,'1st Shift BFp'!$D$63:$N$70,7,FALSE)),IF(VLOOKUP(B135,'2nd Shift BFp'!$D$64:$N$75,7,FALSE)="","",VLOOKUP(B135,'2nd Shift BFp'!$D$64:$N$75,7,FALSE)))</f>
        <v/>
      </c>
      <c r="O135" s="552" t="str">
        <f>IF(RIGHT($A135,1)="1",IF(VLOOKUP(B135,'1st Shift BFp'!$D$63:$N$70,8,FALSE)="","",VLOOKUP(B135,'1st Shift BFp'!$D$63:$N$70,8,FALSE)),IF(VLOOKUP(B135,'2nd Shift BFp'!$D$64:$N$75,8,FALSE)="","",VLOOKUP(B135,'2nd Shift BFp'!$D$64:$N$75,8,FALSE)))</f>
        <v/>
      </c>
      <c r="P135" s="558" t="str">
        <f>IF(RIGHT($A135,1)="1",IF(VLOOKUP(B135,'1st Shift BFp'!$A$63:$BY$70,12,FALSE)="","",VLOOKUP(B135,'1st Shift BFp'!$A$63:$BY$70,12,FALSE)),IF(VLOOKUP(B135,'2nd Shift BFp'!$A$64:$BY$75,12,FALSE)="","",VLOOKUP(B135,'2nd Shift BFp'!$A$64:$BY$75,12,FALSE)))</f>
        <v/>
      </c>
      <c r="Q135" s="559" t="str">
        <f>IF(RIGHT($A135,1)="1",IF(VLOOKUP(B135,'1st Shift BFp'!$A$63:$BY$70,14,FALSE)="","",VLOOKUP(B135,'1st Shift BFp'!$A$63:$BY$70,14,FALSE)),IF(VLOOKUP(B135,'2nd Shift BFp'!$A$64:$BY$75,14,FALSE)="","",VLOOKUP(B135,'2nd Shift BFp'!$A$64:$BY$75,14,FALSE)))</f>
        <v/>
      </c>
      <c r="R135" s="420" t="str">
        <f>IF(LEFT($A135,1)="M",VLOOKUP(B135,MWTh!$B$61:$BK$70,62,FALSE),VLOOKUP(B135,TF!$B$64:$BK$67,62,FALSE))</f>
        <v/>
      </c>
      <c r="S135" s="65"/>
      <c r="T135" s="412" t="str">
        <f t="shared" si="56"/>
        <v>40-1</v>
      </c>
      <c r="U135" s="156" t="str">
        <f t="shared" si="57"/>
        <v>TAMSP-00374</v>
      </c>
      <c r="V135" s="155" t="str">
        <f t="shared" si="58"/>
        <v>GTS-120</v>
      </c>
      <c r="W135" s="146" t="str">
        <f t="shared" si="59"/>
        <v>5% - 7%</v>
      </c>
      <c r="X135" s="151" t="e">
        <f>VLOOKUP(T135,MWTh!$BL$61:$DU$70,12,FALSE)</f>
        <v>#N/A</v>
      </c>
      <c r="Y135" s="151" t="str">
        <f>VLOOKUP(T135,TF!$BL$64:$DU$67,24,FALSE)</f>
        <v/>
      </c>
      <c r="Z135" s="151" t="e">
        <f>VLOOKUP(T135,MWTh!$BL$61:$DU$70,36,FALSE)</f>
        <v>#N/A</v>
      </c>
      <c r="AA135" s="151" t="e">
        <f>VLOOKUP(T135,MWTh!$BL$61:$DU$70,48,FALSE)</f>
        <v>#N/A</v>
      </c>
      <c r="AB135" s="151" t="str">
        <f>VLOOKUP(T135,TF!$BL$64:$DU$67,60,FALSE)</f>
        <v/>
      </c>
      <c r="AC135" s="381"/>
      <c r="AD135" s="382"/>
      <c r="AE135" s="135">
        <f>IF(LEFT($A135,1)="M",VLOOKUP(T135,MWTh!$BL$61:$DU$70,61,FALSE),VLOOKUP(T135,TF!$BL$64:$DU$67,61,FALSE))</f>
        <v>0</v>
      </c>
      <c r="AF135" s="552" t="str">
        <f>IF(RIGHT($A135,1)="1",IF(VLOOKUP(T135,'1st Shift BFp'!$S$63:$AC$70,7,FALSE)="","",VLOOKUP(T135,'1st Shift BFp'!$S$63:$AC$70,7,FALSE)),IF(VLOOKUP(T135,'2nd Shift BFp'!$S$64:$AC$75,7,FALSE)="","",VLOOKUP(T135,'2nd Shift BFp'!$S$64:$AC$75,7,FALSE)))</f>
        <v>SKIP</v>
      </c>
      <c r="AG135" s="552" t="str">
        <f>IF(RIGHT($A135,1)="1",IF(VLOOKUP(T135,'1st Shift BFp'!$S$63:$AC$70,8,FALSE)="","",VLOOKUP(T135,'1st Shift BFp'!$S$63:$AC$70,8,FALSE)),IF(VLOOKUP(T135,'2nd Shift BFp'!$S$64:$AC$75,8,FALSE)="","",VLOOKUP(T135,'2nd Shift BFp'!$S$64:$AC$75,8,FALSE)))</f>
        <v>SKIP</v>
      </c>
      <c r="AH135" s="558" t="str">
        <f>IF(RIGHT($A135,1)="1",IF(VLOOKUP(T135,'1st Shift BFp'!$A$63:$BY$70,27,FALSE)="","",VLOOKUP(T135,'1st Shift BFp'!$A$63:$BY$70,27,FALSE)),IF(VLOOKUP(T135,'2nd Shift BFp'!$A$64:$BY$75,27,FALSE)="","",VLOOKUP(T135,'2nd Shift BFp'!$A$64:$BY$75,27,FALSE)))</f>
        <v/>
      </c>
      <c r="AI135" s="559" t="str">
        <f>IF(RIGHT($A135,1)="1",IF(VLOOKUP(T135,'1st Shift BFp'!$A$63:$BY$70,29,FALSE)="","",VLOOKUP(T135,'1st Shift BFp'!$A$63:$BY$70,29,FALSE)),IF(VLOOKUP(T135,'2nd Shift BFp'!$A$64:$BY$75,29,FALSE)="","",VLOOKUP(T135,'2nd Shift BFp'!$A$64:$BY$75,29,FALSE)))</f>
        <v/>
      </c>
      <c r="AJ135" s="440" t="str">
        <f>IF(LEFT($A135,1)="M",VLOOKUP(T135,MWTh!$BL$61:$DU$70,62,FALSE),VLOOKUP(T135,TF!$BL$64:$DU$67,62,FALSE))</f>
        <v/>
      </c>
      <c r="AK135" s="65"/>
      <c r="AL135" s="413" t="str">
        <f t="shared" si="60"/>
        <v>40-1</v>
      </c>
      <c r="AM135" s="448" t="str">
        <f t="shared" si="61"/>
        <v>TAMSP-00374</v>
      </c>
      <c r="AN135" s="449" t="str">
        <f t="shared" si="62"/>
        <v>GTS-120</v>
      </c>
      <c r="AO135" s="447" t="str">
        <f t="shared" si="63"/>
        <v>5% - 7%</v>
      </c>
      <c r="AP135" s="151" t="e">
        <f>VLOOKUP(AL135,MWTh!$DV$61:$GE$70,12,FALSE)</f>
        <v>#N/A</v>
      </c>
      <c r="AQ135" s="151" t="str">
        <f>VLOOKUP(AL135,TF!$DV$64:$GE$67,24,FALSE)</f>
        <v/>
      </c>
      <c r="AR135" s="151" t="e">
        <f>VLOOKUP(AL135,MWTh!$DV$61:$GE$70,36,FALSE)</f>
        <v>#N/A</v>
      </c>
      <c r="AS135" s="151" t="e">
        <f>VLOOKUP(AL135,MWTh!$DV$61:$GE$70,48,FALSE)</f>
        <v>#N/A</v>
      </c>
      <c r="AT135" s="151" t="str">
        <f>VLOOKUP(AL135,TF!$DV$64:$GE$67,60,FALSE)</f>
        <v/>
      </c>
      <c r="AU135" s="381"/>
      <c r="AV135" s="382"/>
      <c r="AW135" s="135">
        <f>IF(LEFT($A135,1)="M",VLOOKUP(AL135,MWTh!$DV$61:$GE$70,61,FALSE),VLOOKUP(AL135,TF!$DV$64:$GE$67,61,FALSE))</f>
        <v>0</v>
      </c>
      <c r="AX135" s="552" t="str">
        <f>IF(RIGHT($A135,1)="1",IF(VLOOKUP(AL135,'1st Shift BFp'!$AH$63:$AR$70,7,FALSE)="","",VLOOKUP(AL135,'1st Shift BFp'!$AH$63:$AR$70,7,FALSE)),IF(VLOOKUP(AL135,'2nd Shift BFp'!$AH$64:$AR$75,7,FALSE)="","",VLOOKUP(AL135,'2nd Shift BFp'!$AH$64:$AR$75,7,FALSE)))</f>
        <v/>
      </c>
      <c r="AY135" s="552" t="str">
        <f>IF(RIGHT($A135,1)="1",IF(VLOOKUP(AL135,'1st Shift BFp'!$AH$63:$AR$70,8,FALSE)="","",VLOOKUP(AL135,'1st Shift BFp'!$AH$63:$AR$70,8,FALSE)),IF(VLOOKUP(AL135,'2nd Shift BFp'!$AH$64:$AR$75,8,FALSE)="","",VLOOKUP(AL135,'2nd Shift BFp'!$AH$64:$AR$75,8,FALSE)))</f>
        <v/>
      </c>
      <c r="AZ135" s="558" t="str">
        <f>IF(RIGHT($A135,1)="1",IF(VLOOKUP(AL135,'1st Shift BFp'!$A$63:$BY$70,42,FALSE)="","",VLOOKUP(AL135,'1st Shift BFp'!$A$63:$BY$70,42,FALSE)),IF(VLOOKUP(AL135,'2nd Shift BFp'!$A$64:$BY$75,42,FALSE)="","",VLOOKUP(AL135,'2nd Shift BFp'!$A$64:$BY$75,42,FALSE)))</f>
        <v/>
      </c>
      <c r="BA135" s="559" t="str">
        <f>IF(RIGHT($A135,1)="1",IF(VLOOKUP(AL135,'1st Shift BFp'!$A$63:$BY$70,44,FALSE)="","",VLOOKUP(AL135,'1st Shift BFp'!$A$63:$BY$70,44,FALSE)),IF(VLOOKUP(AL135,'2nd Shift BFp'!$A$64:$BY$75,44,FALSE)="","",VLOOKUP(AL135,'2nd Shift BFp'!$A$64:$BY$75,44,FALSE)))</f>
        <v/>
      </c>
      <c r="BB135" s="440" t="str">
        <f>IF(LEFT($A135,1)="M",VLOOKUP(AL135,MWTh!$DV$61:$GE$70,62,FALSE),VLOOKUP(AL135,TF!$DV$64:$GE$67,62,FALSE))</f>
        <v/>
      </c>
      <c r="BC135" s="65"/>
      <c r="BD135" s="412" t="str">
        <f t="shared" si="64"/>
        <v>40-1</v>
      </c>
      <c r="BE135" s="156" t="str">
        <f t="shared" si="65"/>
        <v>TAMSP-00374</v>
      </c>
      <c r="BF135" s="155" t="str">
        <f t="shared" si="66"/>
        <v>GTS-120</v>
      </c>
      <c r="BG135" s="146" t="str">
        <f t="shared" si="67"/>
        <v>5% - 7%</v>
      </c>
      <c r="BH135" s="151" t="e">
        <f>VLOOKUP(BD135,MWTh!$GF$61:$IO$70,12,FALSE)</f>
        <v>#N/A</v>
      </c>
      <c r="BI135" s="151" t="str">
        <f>VLOOKUP(BD135,TF!$GF$64:$IO$67,24,FALSE)</f>
        <v/>
      </c>
      <c r="BJ135" s="151" t="e">
        <f>VLOOKUP(BD135,MWTh!$GF$61:$IO$70,36,FALSE)</f>
        <v>#N/A</v>
      </c>
      <c r="BK135" s="151" t="e">
        <f>VLOOKUP(BD135,MWTh!$GF$61:$IO$70,48,FALSE)</f>
        <v>#N/A</v>
      </c>
      <c r="BL135" s="151" t="str">
        <f>VLOOKUP(BD135,TF!$GF$64:$IO$67,60,FALSE)</f>
        <v/>
      </c>
      <c r="BM135" s="381"/>
      <c r="BN135" s="382"/>
      <c r="BO135" s="135">
        <f>IF(LEFT($A135,1)="M",VLOOKUP(BD135,MWTh!$GF$61:$IO$70,61,FALSE),VLOOKUP(BD135,TF!$GF$64:$IO$67,61,FALSE))</f>
        <v>0</v>
      </c>
      <c r="BP135" s="552" t="str">
        <f>IF(RIGHT($A135,1)="1",IF(VLOOKUP(BD135,'1st Shift BFp'!$AW$63:$BG$70,7,FALSE)="","",VLOOKUP(BD135,'1st Shift BFp'!$AW$63:$BG$70,7,FALSE)),IF(VLOOKUP(BD135,'2nd Shift BFp'!$AW$64:$BG$75,7,FALSE)="","",VLOOKUP(BD135,'2nd Shift BFp'!$AW$64:$BG$75,7,FALSE)))</f>
        <v>SKIP</v>
      </c>
      <c r="BQ135" s="552" t="str">
        <f>IF(RIGHT($A135,1)="1",IF(VLOOKUP(BD135,'1st Shift BFp'!$AW$63:$BG$70,8,FALSE)="","",VLOOKUP(BD135,'1st Shift BFp'!$AW$63:$BG$70,8,FALSE)),IF(VLOOKUP(BD135,'2nd Shift BFp'!$AW$64:$BG$75,8,FALSE)="","",VLOOKUP(BD135,'2nd Shift BFp'!$AW$64:$BG$75,8,FALSE)))</f>
        <v>SKIP</v>
      </c>
      <c r="BR135" s="558" t="str">
        <f>IF(RIGHT($A135,1)="1",IF(VLOOKUP(BD135,'1st Shift BFp'!$A$63:$BY$70,57,FALSE)="","",VLOOKUP(BD135,'1st Shift BFp'!$A$63:$BY$70,57,FALSE)),IF(VLOOKUP(BD135,'2nd Shift BFp'!$A$64:$BY$75,57,FALSE)="","",VLOOKUP(BD135,'2nd Shift BFp'!$A$64:$BY$75,57,FALSE)))</f>
        <v/>
      </c>
      <c r="BS135" s="559" t="str">
        <f>IF(RIGHT($A135,1)="1",IF(VLOOKUP(BD135,'1st Shift BFp'!$A$63:$BY$70,59,FALSE)="","",VLOOKUP(BD135,'1st Shift BFp'!$A$63:$BY$70,59,FALSE)),IF(VLOOKUP(BD135,'2nd Shift BFp'!$A$64:$BY$75,59,FALSE)="","",VLOOKUP(BD135,'2nd Shift BFp'!$A$64:$BY$75,59,FALSE)))</f>
        <v/>
      </c>
      <c r="BT135" s="62" t="str">
        <f>IF(LEFT($A135,1)="M",VLOOKUP(BD135,MWTh!$GF$61:$IO$70,62,FALSE),VLOOKUP(BD135,TF!$GF$64:$IO$67,62,FALSE))</f>
        <v/>
      </c>
      <c r="BU135" s="65"/>
      <c r="BV135" s="412" t="str">
        <f t="shared" si="68"/>
        <v>40-1</v>
      </c>
      <c r="BW135" s="156" t="str">
        <f t="shared" si="69"/>
        <v>TAMSP-00374</v>
      </c>
      <c r="BX135" s="155" t="str">
        <f t="shared" si="70"/>
        <v>GTS-120</v>
      </c>
      <c r="BY135" s="146" t="str">
        <f t="shared" si="71"/>
        <v>5% - 7%</v>
      </c>
      <c r="BZ135" s="151" t="e">
        <f>VLOOKUP(BV135,MWTh!$IP$61:$KY$70,12,FALSE)</f>
        <v>#N/A</v>
      </c>
      <c r="CA135" s="151" t="str">
        <f>VLOOKUP(BV135,TF!$IP$64:$KY$67,24,FALSE)</f>
        <v/>
      </c>
      <c r="CB135" s="151" t="e">
        <f>VLOOKUP(BV135,MWTh!$IP$61:$KY$70,36,FALSE)</f>
        <v>#N/A</v>
      </c>
      <c r="CC135" s="151" t="e">
        <f>VLOOKUP(BV135,MWTh!$IP$61:$KY$70,48,FALSE)</f>
        <v>#N/A</v>
      </c>
      <c r="CD135" s="151" t="str">
        <f>VLOOKUP(BV135,TF!$IP$64:$KY$67,60,FALSE)</f>
        <v/>
      </c>
      <c r="CE135" s="381"/>
      <c r="CF135" s="382"/>
      <c r="CG135" s="135">
        <f>IF(LEFT($A135,1)="M",VLOOKUP(BV135,MWTh!$IP$61:$KY$70,61,FALSE),VLOOKUP(BV135,TF!$IP$64:$KY$67,61,FALSE))</f>
        <v>0</v>
      </c>
      <c r="CH135" s="552" t="str">
        <f>IF(RIGHT($A135,1)="1",IF(VLOOKUP(BV135,'1st Shift BFp'!$BL$63:$BV$70,7,FALSE)="","",VLOOKUP(BV135,'1st Shift BFp'!$BL$63:$BV$70,7,FALSE)),IF(VLOOKUP(BV135,'2nd Shift BFp'!$BL$64:$BV$75,7,FALSE)="","",VLOOKUP(BV135,'2nd Shift BFp'!$BL$64:$BV$75,7,FALSE)))</f>
        <v/>
      </c>
      <c r="CI135" s="552" t="str">
        <f>IF(RIGHT($A135,1)="1",IF(VLOOKUP(BV135,'1st Shift BFp'!$BL$63:$BV$70,8,FALSE)="","",VLOOKUP(BV135,'1st Shift BFp'!$BL$63:$BV$70,8,FALSE)),IF(VLOOKUP(BV135,'2nd Shift BFp'!$BL$64:$BV$75,8,FALSE)="","",VLOOKUP(BV135,'2nd Shift BFp'!$BL$64:$BV$75,8,FALSE)))</f>
        <v/>
      </c>
      <c r="CJ135" s="558" t="str">
        <f>IF(RIGHT($A135,1)="1",IF(VLOOKUP(BV135,'1st Shift BFp'!$A$63:$BY$70,72,FALSE)="","",VLOOKUP(BV135,'1st Shift BFp'!$A$63:$BY$70,72,FALSE)),IF(VLOOKUP(BV135,'2nd Shift BFp'!$A$64:$BY$75,72,FALSE)="","",VLOOKUP(BV135,'2nd Shift BFp'!$A$64:$BY$75,72,FALSE)))</f>
        <v/>
      </c>
      <c r="CK135" s="559" t="str">
        <f>IF(RIGHT($A135,1)="1",IF(VLOOKUP(BV135,'1st Shift BFp'!$A$63:$BY$70,74,FALSE)="","",VLOOKUP(BV135,'1st Shift BFp'!$A$63:$BY$70,74,FALSE)),IF(VLOOKUP(BV135,'2nd Shift BFp'!$A$64:$BY$75,74,FALSE)="","",VLOOKUP(BV135,'2nd Shift BFp'!$A$64:$BY$75,74,FALSE)))</f>
        <v/>
      </c>
      <c r="CL135" s="440" t="str">
        <f>IF(LEFT($A135,1)="M",VLOOKUP(BV135,MWTh!$IP$61:$KY$70,62,FALSE),VLOOKUP(BV135,TF!$IP$64:$KY$67,62,FALSE))</f>
        <v/>
      </c>
      <c r="CM135" s="65"/>
      <c r="CO135" s="24"/>
    </row>
    <row r="136" spans="1:93">
      <c r="A136" s="1174" t="str">
        <f>VLOOKUP($B136,'OP Info'!$C$121:$Q$137,15,FALSE)</f>
        <v>TF-2</v>
      </c>
      <c r="B136" s="412" t="s">
        <v>264</v>
      </c>
      <c r="C136" s="1174" t="str">
        <f>VLOOKUP($B136,'OP Info'!$C$121:$Q$137,2,FALSE)</f>
        <v>TAMSP-00370</v>
      </c>
      <c r="D136" s="1174" t="str">
        <f>VLOOKUP($B136,'OP Info'!$C$121:$Q$137,4,FALSE)</f>
        <v>GTS-120</v>
      </c>
      <c r="E136" s="1174" t="str">
        <f>CONCATENATE(VLOOKUP($B136,'OP Info'!$C$121:$Q$137,5,FALSE),"% - ",VLOOKUP($B136,'OP Info'!$C$121:$Q$137,6,FALSE),"%")</f>
        <v>5% - 7%</v>
      </c>
      <c r="F136" s="151" t="e">
        <f>VLOOKUP(B136,MWTh!$B$61:$BK$70,12,FALSE)</f>
        <v>#N/A</v>
      </c>
      <c r="G136" s="151" t="str">
        <f>VLOOKUP(B136,TF!$B$64:$BK$67,24,FALSE)</f>
        <v/>
      </c>
      <c r="H136" s="151" t="e">
        <f>VLOOKUP(B136,MWTh!$B$61:$BK$70,36,FALSE)</f>
        <v>#N/A</v>
      </c>
      <c r="I136" s="151" t="e">
        <f>VLOOKUP(B136,MWTh!$B$61:$BK$70,48,FALSE)</f>
        <v>#N/A</v>
      </c>
      <c r="J136" s="151" t="str">
        <f>VLOOKUP(B136,TF!$B$64:$BK$67,60,FALSE)</f>
        <v/>
      </c>
      <c r="K136" s="144"/>
      <c r="L136" s="388"/>
      <c r="M136" s="135">
        <f>IF(LEFT($A136,1)="M",VLOOKUP(B136,MWTh!$B$61:$BK$70,61,FALSE),VLOOKUP(B136,TF!$B$64:$BK$67,61,FALSE))</f>
        <v>0</v>
      </c>
      <c r="N136" s="552" t="str">
        <f>IF(RIGHT($A136,1)="1",IF(VLOOKUP(B136,'1st Shift BFp'!$D$63:$N$70,7,FALSE)="","",VLOOKUP(B136,'1st Shift BFp'!$D$63:$N$70,7,FALSE)),IF(VLOOKUP(B136,'2nd Shift BFp'!$D$64:$N$75,7,FALSE)="","",VLOOKUP(B136,'2nd Shift BFp'!$D$64:$N$75,7,FALSE)))</f>
        <v/>
      </c>
      <c r="O136" s="552" t="str">
        <f>IF(RIGHT($A136,1)="1",IF(VLOOKUP(B136,'1st Shift BFp'!$D$63:$N$70,8,FALSE)="","",VLOOKUP(B136,'1st Shift BFp'!$D$63:$N$70,8,FALSE)),IF(VLOOKUP(B136,'2nd Shift BFp'!$D$64:$N$75,8,FALSE)="","",VLOOKUP(B136,'2nd Shift BFp'!$D$64:$N$75,8,FALSE)))</f>
        <v/>
      </c>
      <c r="P136" s="558" t="str">
        <f>IF(RIGHT($A136,1)="1",IF(VLOOKUP(B136,'1st Shift BFp'!$A$63:$BY$70,12,FALSE)="","",VLOOKUP(B136,'1st Shift BFp'!$A$63:$BY$70,12,FALSE)),IF(VLOOKUP(B136,'2nd Shift BFp'!$A$64:$BY$75,12,FALSE)="","",VLOOKUP(B136,'2nd Shift BFp'!$A$64:$BY$75,12,FALSE)))</f>
        <v/>
      </c>
      <c r="Q136" s="559" t="str">
        <f>IF(RIGHT($A136,1)="1",IF(VLOOKUP(B136,'1st Shift BFp'!$A$63:$BY$70,14,FALSE)="","",VLOOKUP(B136,'1st Shift BFp'!$A$63:$BY$70,14,FALSE)),IF(VLOOKUP(B136,'2nd Shift BFp'!$A$64:$BY$75,14,FALSE)="","",VLOOKUP(B136,'2nd Shift BFp'!$A$64:$BY$75,14,FALSE)))</f>
        <v/>
      </c>
      <c r="R136" s="420" t="str">
        <f>IF(LEFT($A136,1)="M",VLOOKUP(B136,MWTh!$B$61:$BK$70,62,FALSE),VLOOKUP(B136,TF!$B$64:$BK$67,62,FALSE))</f>
        <v/>
      </c>
      <c r="S136" s="65"/>
      <c r="T136" s="412" t="str">
        <f t="shared" si="56"/>
        <v>50-1</v>
      </c>
      <c r="U136" s="156" t="str">
        <f t="shared" si="57"/>
        <v>TAMSP-00370</v>
      </c>
      <c r="V136" s="58" t="str">
        <f t="shared" si="58"/>
        <v>GTS-120</v>
      </c>
      <c r="W136" s="146" t="str">
        <f t="shared" si="59"/>
        <v>5% - 7%</v>
      </c>
      <c r="X136" s="151" t="e">
        <f>VLOOKUP(T136,MWTh!$BL$61:$DU$70,12,FALSE)</f>
        <v>#N/A</v>
      </c>
      <c r="Y136" s="151" t="str">
        <f>VLOOKUP(T136,TF!$BL$64:$DU$67,24,FALSE)</f>
        <v/>
      </c>
      <c r="Z136" s="151" t="e">
        <f>VLOOKUP(T136,MWTh!$BL$61:$DU$70,36,FALSE)</f>
        <v>#N/A</v>
      </c>
      <c r="AA136" s="151" t="e">
        <f>VLOOKUP(T136,MWTh!$BL$61:$DU$70,48,FALSE)</f>
        <v>#N/A</v>
      </c>
      <c r="AB136" s="151" t="str">
        <f>VLOOKUP(T136,TF!$BL$64:$DU$67,60,FALSE)</f>
        <v/>
      </c>
      <c r="AC136" s="381"/>
      <c r="AD136" s="382"/>
      <c r="AE136" s="135">
        <f>IF(LEFT($A136,1)="M",VLOOKUP(T136,MWTh!$BL$61:$DU$70,61,FALSE),VLOOKUP(T136,TF!$BL$64:$DU$67,61,FALSE))</f>
        <v>0</v>
      </c>
      <c r="AF136" s="552" t="str">
        <f>IF(RIGHT($A136,1)="1",IF(VLOOKUP(T136,'1st Shift BFp'!$S$63:$AC$70,7,FALSE)="","",VLOOKUP(T136,'1st Shift BFp'!$S$63:$AC$70,7,FALSE)),IF(VLOOKUP(T136,'2nd Shift BFp'!$S$64:$AC$75,7,FALSE)="","",VLOOKUP(T136,'2nd Shift BFp'!$S$64:$AC$75,7,FALSE)))</f>
        <v>SKIP</v>
      </c>
      <c r="AG136" s="552" t="str">
        <f>IF(RIGHT($A136,1)="1",IF(VLOOKUP(T136,'1st Shift BFp'!$S$63:$AC$70,8,FALSE)="","",VLOOKUP(T136,'1st Shift BFp'!$S$63:$AC$70,8,FALSE)),IF(VLOOKUP(T136,'2nd Shift BFp'!$S$64:$AC$75,8,FALSE)="","",VLOOKUP(T136,'2nd Shift BFp'!$S$64:$AC$75,8,FALSE)))</f>
        <v>SKIP</v>
      </c>
      <c r="AH136" s="558" t="str">
        <f>IF(RIGHT($A136,1)="1",IF(VLOOKUP(T136,'1st Shift BFp'!$A$63:$BY$70,27,FALSE)="","",VLOOKUP(T136,'1st Shift BFp'!$A$63:$BY$70,27,FALSE)),IF(VLOOKUP(T136,'2nd Shift BFp'!$A$64:$BY$75,27,FALSE)="","",VLOOKUP(T136,'2nd Shift BFp'!$A$64:$BY$75,27,FALSE)))</f>
        <v/>
      </c>
      <c r="AI136" s="559" t="str">
        <f>IF(RIGHT($A136,1)="1",IF(VLOOKUP(T136,'1st Shift BFp'!$A$63:$BY$70,29,FALSE)="","",VLOOKUP(T136,'1st Shift BFp'!$A$63:$BY$70,29,FALSE)),IF(VLOOKUP(T136,'2nd Shift BFp'!$A$64:$BY$75,29,FALSE)="","",VLOOKUP(T136,'2nd Shift BFp'!$A$64:$BY$75,29,FALSE)))</f>
        <v/>
      </c>
      <c r="AJ136" s="440" t="str">
        <f>IF(LEFT($A136,1)="M",VLOOKUP(T136,MWTh!$BL$61:$DU$70,62,FALSE),VLOOKUP(T136,TF!$BL$64:$DU$67,62,FALSE))</f>
        <v/>
      </c>
      <c r="AK136" s="65"/>
      <c r="AL136" s="413" t="str">
        <f t="shared" si="60"/>
        <v>50-1</v>
      </c>
      <c r="AM136" s="448" t="str">
        <f t="shared" si="61"/>
        <v>TAMSP-00370</v>
      </c>
      <c r="AN136" s="446" t="str">
        <f t="shared" si="62"/>
        <v>GTS-120</v>
      </c>
      <c r="AO136" s="447" t="str">
        <f t="shared" si="63"/>
        <v>5% - 7%</v>
      </c>
      <c r="AP136" s="151" t="e">
        <f>VLOOKUP(AL136,MWTh!$DV$61:$GE$70,12,FALSE)</f>
        <v>#N/A</v>
      </c>
      <c r="AQ136" s="151" t="str">
        <f>VLOOKUP(AL136,TF!$DV$64:$GE$67,24,FALSE)</f>
        <v/>
      </c>
      <c r="AR136" s="151" t="e">
        <f>VLOOKUP(AL136,MWTh!$DV$61:$GE$70,36,FALSE)</f>
        <v>#N/A</v>
      </c>
      <c r="AS136" s="151" t="e">
        <f>VLOOKUP(AL136,MWTh!$DV$61:$GE$70,48,FALSE)</f>
        <v>#N/A</v>
      </c>
      <c r="AT136" s="151" t="str">
        <f>VLOOKUP(AL136,TF!$DV$64:$GE$67,60,FALSE)</f>
        <v/>
      </c>
      <c r="AU136" s="381"/>
      <c r="AV136" s="382"/>
      <c r="AW136" s="135">
        <f>IF(LEFT($A136,1)="M",VLOOKUP(AL136,MWTh!$DV$61:$GE$70,61,FALSE),VLOOKUP(AL136,TF!$DV$64:$GE$67,61,FALSE))</f>
        <v>0</v>
      </c>
      <c r="AX136" s="552" t="str">
        <f>IF(RIGHT($A136,1)="1",IF(VLOOKUP(AL136,'1st Shift BFp'!$AH$63:$AR$70,7,FALSE)="","",VLOOKUP(AL136,'1st Shift BFp'!$AH$63:$AR$70,7,FALSE)),IF(VLOOKUP(AL136,'2nd Shift BFp'!$AH$64:$AR$75,7,FALSE)="","",VLOOKUP(AL136,'2nd Shift BFp'!$AH$64:$AR$75,7,FALSE)))</f>
        <v/>
      </c>
      <c r="AY136" s="552" t="str">
        <f>IF(RIGHT($A136,1)="1",IF(VLOOKUP(AL136,'1st Shift BFp'!$AH$63:$AR$70,8,FALSE)="","",VLOOKUP(AL136,'1st Shift BFp'!$AH$63:$AR$70,8,FALSE)),IF(VLOOKUP(AL136,'2nd Shift BFp'!$AH$64:$AR$75,8,FALSE)="","",VLOOKUP(AL136,'2nd Shift BFp'!$AH$64:$AR$75,8,FALSE)))</f>
        <v/>
      </c>
      <c r="AZ136" s="558" t="str">
        <f>IF(RIGHT($A136,1)="1",IF(VLOOKUP(AL136,'1st Shift BFp'!$A$63:$BY$70,42,FALSE)="","",VLOOKUP(AL136,'1st Shift BFp'!$A$63:$BY$70,42,FALSE)),IF(VLOOKUP(AL136,'2nd Shift BFp'!$A$64:$BY$75,42,FALSE)="","",VLOOKUP(AL136,'2nd Shift BFp'!$A$64:$BY$75,42,FALSE)))</f>
        <v/>
      </c>
      <c r="BA136" s="559" t="str">
        <f>IF(RIGHT($A136,1)="1",IF(VLOOKUP(AL136,'1st Shift BFp'!$A$63:$BY$70,44,FALSE)="","",VLOOKUP(AL136,'1st Shift BFp'!$A$63:$BY$70,44,FALSE)),IF(VLOOKUP(AL136,'2nd Shift BFp'!$A$64:$BY$75,44,FALSE)="","",VLOOKUP(AL136,'2nd Shift BFp'!$A$64:$BY$75,44,FALSE)))</f>
        <v/>
      </c>
      <c r="BB136" s="440" t="str">
        <f>IF(LEFT($A136,1)="M",VLOOKUP(AL136,MWTh!$DV$61:$GE$70,62,FALSE),VLOOKUP(AL136,TF!$DV$64:$GE$67,62,FALSE))</f>
        <v/>
      </c>
      <c r="BC136" s="65"/>
      <c r="BD136" s="412" t="str">
        <f t="shared" si="64"/>
        <v>50-1</v>
      </c>
      <c r="BE136" s="156" t="str">
        <f t="shared" si="65"/>
        <v>TAMSP-00370</v>
      </c>
      <c r="BF136" s="58" t="str">
        <f t="shared" si="66"/>
        <v>GTS-120</v>
      </c>
      <c r="BG136" s="146" t="str">
        <f t="shared" si="67"/>
        <v>5% - 7%</v>
      </c>
      <c r="BH136" s="151" t="e">
        <f>VLOOKUP(BD136,MWTh!$GF$61:$IO$70,12,FALSE)</f>
        <v>#N/A</v>
      </c>
      <c r="BI136" s="151" t="str">
        <f>VLOOKUP(BD136,TF!$GF$64:$IO$67,24,FALSE)</f>
        <v/>
      </c>
      <c r="BJ136" s="151" t="e">
        <f>VLOOKUP(BD136,MWTh!$GF$61:$IO$70,36,FALSE)</f>
        <v>#N/A</v>
      </c>
      <c r="BK136" s="151" t="e">
        <f>VLOOKUP(BD136,MWTh!$GF$61:$IO$70,48,FALSE)</f>
        <v>#N/A</v>
      </c>
      <c r="BL136" s="151" t="str">
        <f>VLOOKUP(BD136,TF!$GF$64:$IO$67,60,FALSE)</f>
        <v/>
      </c>
      <c r="BM136" s="381"/>
      <c r="BN136" s="382"/>
      <c r="BO136" s="135">
        <f>IF(LEFT($A136,1)="M",VLOOKUP(BD136,MWTh!$GF$61:$IO$70,61,FALSE),VLOOKUP(BD136,TF!$GF$64:$IO$67,61,FALSE))</f>
        <v>0</v>
      </c>
      <c r="BP136" s="552" t="str">
        <f>IF(RIGHT($A136,1)="1",IF(VLOOKUP(BD136,'1st Shift BFp'!$AW$63:$BG$70,7,FALSE)="","",VLOOKUP(BD136,'1st Shift BFp'!$AW$63:$BG$70,7,FALSE)),IF(VLOOKUP(BD136,'2nd Shift BFp'!$AW$64:$BG$75,7,FALSE)="","",VLOOKUP(BD136,'2nd Shift BFp'!$AW$64:$BG$75,7,FALSE)))</f>
        <v>SKIP</v>
      </c>
      <c r="BQ136" s="552" t="str">
        <f>IF(RIGHT($A136,1)="1",IF(VLOOKUP(BD136,'1st Shift BFp'!$AW$63:$BG$70,8,FALSE)="","",VLOOKUP(BD136,'1st Shift BFp'!$AW$63:$BG$70,8,FALSE)),IF(VLOOKUP(BD136,'2nd Shift BFp'!$AW$64:$BG$75,8,FALSE)="","",VLOOKUP(BD136,'2nd Shift BFp'!$AW$64:$BG$75,8,FALSE)))</f>
        <v>SKIP</v>
      </c>
      <c r="BR136" s="558" t="str">
        <f>IF(RIGHT($A136,1)="1",IF(VLOOKUP(BD136,'1st Shift BFp'!$A$63:$BY$70,57,FALSE)="","",VLOOKUP(BD136,'1st Shift BFp'!$A$63:$BY$70,57,FALSE)),IF(VLOOKUP(BD136,'2nd Shift BFp'!$A$64:$BY$75,57,FALSE)="","",VLOOKUP(BD136,'2nd Shift BFp'!$A$64:$BY$75,57,FALSE)))</f>
        <v/>
      </c>
      <c r="BS136" s="559" t="str">
        <f>IF(RIGHT($A136,1)="1",IF(VLOOKUP(BD136,'1st Shift BFp'!$A$63:$BY$70,59,FALSE)="","",VLOOKUP(BD136,'1st Shift BFp'!$A$63:$BY$70,59,FALSE)),IF(VLOOKUP(BD136,'2nd Shift BFp'!$A$64:$BY$75,59,FALSE)="","",VLOOKUP(BD136,'2nd Shift BFp'!$A$64:$BY$75,59,FALSE)))</f>
        <v/>
      </c>
      <c r="BT136" s="62" t="str">
        <f>IF(LEFT($A136,1)="M",VLOOKUP(BD136,MWTh!$GF$61:$IO$70,62,FALSE),VLOOKUP(BD136,TF!$GF$64:$IO$67,62,FALSE))</f>
        <v/>
      </c>
      <c r="BU136" s="65"/>
      <c r="BV136" s="412" t="str">
        <f t="shared" si="68"/>
        <v>50-1</v>
      </c>
      <c r="BW136" s="156" t="str">
        <f t="shared" si="69"/>
        <v>TAMSP-00370</v>
      </c>
      <c r="BX136" s="58" t="str">
        <f t="shared" si="70"/>
        <v>GTS-120</v>
      </c>
      <c r="BY136" s="146" t="str">
        <f t="shared" si="71"/>
        <v>5% - 7%</v>
      </c>
      <c r="BZ136" s="151" t="e">
        <f>VLOOKUP(BV136,MWTh!$IP$61:$KY$70,12,FALSE)</f>
        <v>#N/A</v>
      </c>
      <c r="CA136" s="151" t="str">
        <f>VLOOKUP(BV136,TF!$IP$64:$KY$67,24,FALSE)</f>
        <v/>
      </c>
      <c r="CB136" s="151" t="e">
        <f>VLOOKUP(BV136,MWTh!$IP$61:$KY$70,36,FALSE)</f>
        <v>#N/A</v>
      </c>
      <c r="CC136" s="151" t="e">
        <f>VLOOKUP(BV136,MWTh!$IP$61:$KY$70,48,FALSE)</f>
        <v>#N/A</v>
      </c>
      <c r="CD136" s="151" t="str">
        <f>VLOOKUP(BV136,TF!$IP$64:$KY$67,60,FALSE)</f>
        <v/>
      </c>
      <c r="CE136" s="381"/>
      <c r="CF136" s="382"/>
      <c r="CG136" s="135">
        <f>IF(LEFT($A136,1)="M",VLOOKUP(BV136,MWTh!$IP$61:$KY$70,61,FALSE),VLOOKUP(BV136,TF!$IP$64:$KY$67,61,FALSE))</f>
        <v>0</v>
      </c>
      <c r="CH136" s="552" t="str">
        <f>IF(RIGHT($A136,1)="1",IF(VLOOKUP(BV136,'1st Shift BFp'!$BL$63:$BV$70,7,FALSE)="","",VLOOKUP(BV136,'1st Shift BFp'!$BL$63:$BV$70,7,FALSE)),IF(VLOOKUP(BV136,'2nd Shift BFp'!$BL$64:$BV$75,7,FALSE)="","",VLOOKUP(BV136,'2nd Shift BFp'!$BL$64:$BV$75,7,FALSE)))</f>
        <v/>
      </c>
      <c r="CI136" s="552" t="str">
        <f>IF(RIGHT($A136,1)="1",IF(VLOOKUP(BV136,'1st Shift BFp'!$BL$63:$BV$70,8,FALSE)="","",VLOOKUP(BV136,'1st Shift BFp'!$BL$63:$BV$70,8,FALSE)),IF(VLOOKUP(BV136,'2nd Shift BFp'!$BL$64:$BV$75,8,FALSE)="","",VLOOKUP(BV136,'2nd Shift BFp'!$BL$64:$BV$75,8,FALSE)))</f>
        <v/>
      </c>
      <c r="CJ136" s="558" t="str">
        <f>IF(RIGHT($A136,1)="1",IF(VLOOKUP(BV136,'1st Shift BFp'!$A$63:$BY$70,72,FALSE)="","",VLOOKUP(BV136,'1st Shift BFp'!$A$63:$BY$70,72,FALSE)),IF(VLOOKUP(BV136,'2nd Shift BFp'!$A$64:$BY$75,72,FALSE)="","",VLOOKUP(BV136,'2nd Shift BFp'!$A$64:$BY$75,72,FALSE)))</f>
        <v/>
      </c>
      <c r="CK136" s="559" t="str">
        <f>IF(RIGHT($A136,1)="1",IF(VLOOKUP(BV136,'1st Shift BFp'!$A$63:$BY$70,74,FALSE)="","",VLOOKUP(BV136,'1st Shift BFp'!$A$63:$BY$70,74,FALSE)),IF(VLOOKUP(BV136,'2nd Shift BFp'!$A$64:$BY$75,74,FALSE)="","",VLOOKUP(BV136,'2nd Shift BFp'!$A$64:$BY$75,74,FALSE)))</f>
        <v/>
      </c>
      <c r="CL136" s="440" t="str">
        <f>IF(LEFT($A136,1)="M",VLOOKUP(BV136,MWTh!$IP$61:$KY$70,62,FALSE),VLOOKUP(BV136,TF!$IP$64:$KY$67,62,FALSE))</f>
        <v/>
      </c>
      <c r="CM136" s="65"/>
      <c r="CO136" s="24"/>
    </row>
    <row r="137" spans="1:93">
      <c r="A137" s="1174" t="str">
        <f>VLOOKUP($B137,'OP Info'!$C$121:$Q$137,15,FALSE)</f>
        <v>TF-2</v>
      </c>
      <c r="B137" s="412" t="s">
        <v>267</v>
      </c>
      <c r="C137" s="1174" t="str">
        <f>VLOOKUP($B137,'OP Info'!$C$121:$Q$137,2,FALSE)</f>
        <v>TAMSP-00371</v>
      </c>
      <c r="D137" s="1174" t="str">
        <f>VLOOKUP($B137,'OP Info'!$C$121:$Q$137,4,FALSE)</f>
        <v>GTS-120</v>
      </c>
      <c r="E137" s="1174" t="str">
        <f>CONCATENATE(VLOOKUP($B137,'OP Info'!$C$121:$Q$137,5,FALSE),"% - ",VLOOKUP($B137,'OP Info'!$C$121:$Q$137,6,FALSE),"%")</f>
        <v>5% - 7%</v>
      </c>
      <c r="F137" s="151" t="e">
        <f>VLOOKUP(B137,MWTh!$B$61:$BK$70,12,FALSE)</f>
        <v>#N/A</v>
      </c>
      <c r="G137" s="151" t="str">
        <f>VLOOKUP(B137,TF!$B$64:$BK$67,24,FALSE)</f>
        <v/>
      </c>
      <c r="H137" s="151" t="e">
        <f>VLOOKUP(B137,MWTh!$B$61:$BK$70,36,FALSE)</f>
        <v>#N/A</v>
      </c>
      <c r="I137" s="151" t="e">
        <f>VLOOKUP(B137,MWTh!$B$61:$BK$70,48,FALSE)</f>
        <v>#N/A</v>
      </c>
      <c r="J137" s="151" t="str">
        <f>VLOOKUP(B137,TF!$B$64:$BK$67,60,FALSE)</f>
        <v/>
      </c>
      <c r="K137" s="144"/>
      <c r="L137" s="388"/>
      <c r="M137" s="135">
        <f>IF(LEFT($A137,1)="M",VLOOKUP(B137,MWTh!$B$61:$BK$70,61,FALSE),VLOOKUP(B137,TF!$B$64:$BK$67,61,FALSE))</f>
        <v>0</v>
      </c>
      <c r="N137" s="552" t="str">
        <f>IF(RIGHT($A137,1)="1",IF(VLOOKUP(B137,'1st Shift BFp'!$D$63:$N$70,7,FALSE)="","",VLOOKUP(B137,'1st Shift BFp'!$D$63:$N$70,7,FALSE)),IF(VLOOKUP(B137,'2nd Shift BFp'!$D$64:$N$75,7,FALSE)="","",VLOOKUP(B137,'2nd Shift BFp'!$D$64:$N$75,7,FALSE)))</f>
        <v/>
      </c>
      <c r="O137" s="552" t="str">
        <f>IF(RIGHT($A137,1)="1",IF(VLOOKUP(B137,'1st Shift BFp'!$D$63:$N$70,8,FALSE)="","",VLOOKUP(B137,'1st Shift BFp'!$D$63:$N$70,8,FALSE)),IF(VLOOKUP(B137,'2nd Shift BFp'!$D$64:$N$75,8,FALSE)="","",VLOOKUP(B137,'2nd Shift BFp'!$D$64:$N$75,8,FALSE)))</f>
        <v/>
      </c>
      <c r="P137" s="558" t="str">
        <f>IF(RIGHT($A137,1)="1",IF(VLOOKUP(B137,'1st Shift BFp'!$A$63:$BY$70,12,FALSE)="","",VLOOKUP(B137,'1st Shift BFp'!$A$63:$BY$70,12,FALSE)),IF(VLOOKUP(B137,'2nd Shift BFp'!$A$64:$BY$75,12,FALSE)="","",VLOOKUP(B137,'2nd Shift BFp'!$A$64:$BY$75,12,FALSE)))</f>
        <v/>
      </c>
      <c r="Q137" s="559" t="str">
        <f>IF(RIGHT($A137,1)="1",IF(VLOOKUP(B137,'1st Shift BFp'!$A$63:$BY$70,14,FALSE)="","",VLOOKUP(B137,'1st Shift BFp'!$A$63:$BY$70,14,FALSE)),IF(VLOOKUP(B137,'2nd Shift BFp'!$A$64:$BY$75,14,FALSE)="","",VLOOKUP(B137,'2nd Shift BFp'!$A$64:$BY$75,14,FALSE)))</f>
        <v/>
      </c>
      <c r="R137" s="420" t="str">
        <f>IF(LEFT($A137,1)="M",VLOOKUP(B137,MWTh!$B$61:$BK$70,62,FALSE),VLOOKUP(B137,TF!$B$64:$BK$67,62,FALSE))</f>
        <v/>
      </c>
      <c r="S137" s="65"/>
      <c r="T137" s="412" t="str">
        <f t="shared" si="56"/>
        <v>60-1</v>
      </c>
      <c r="U137" s="156" t="str">
        <f t="shared" si="57"/>
        <v>TAMSP-00371</v>
      </c>
      <c r="V137" s="58" t="str">
        <f t="shared" si="58"/>
        <v>GTS-120</v>
      </c>
      <c r="W137" s="146" t="str">
        <f t="shared" si="59"/>
        <v>5% - 7%</v>
      </c>
      <c r="X137" s="151" t="e">
        <f>VLOOKUP(T137,MWTh!$BL$61:$DU$70,12,FALSE)</f>
        <v>#N/A</v>
      </c>
      <c r="Y137" s="151" t="str">
        <f>VLOOKUP(T137,TF!$BL$64:$DU$67,24,FALSE)</f>
        <v/>
      </c>
      <c r="Z137" s="151" t="e">
        <f>VLOOKUP(T137,MWTh!$BL$61:$DU$70,36,FALSE)</f>
        <v>#N/A</v>
      </c>
      <c r="AA137" s="151" t="e">
        <f>VLOOKUP(T137,MWTh!$BL$61:$DU$70,48,FALSE)</f>
        <v>#N/A</v>
      </c>
      <c r="AB137" s="151" t="str">
        <f>VLOOKUP(T137,TF!$BL$64:$DU$67,60,FALSE)</f>
        <v/>
      </c>
      <c r="AC137" s="381"/>
      <c r="AD137" s="382"/>
      <c r="AE137" s="135">
        <f>IF(LEFT($A137,1)="M",VLOOKUP(T137,MWTh!$BL$61:$DU$70,61,FALSE),VLOOKUP(T137,TF!$BL$64:$DU$67,61,FALSE))</f>
        <v>0</v>
      </c>
      <c r="AF137" s="552" t="str">
        <f>IF(RIGHT($A137,1)="1",IF(VLOOKUP(T137,'1st Shift BFp'!$S$63:$AC$70,7,FALSE)="","",VLOOKUP(T137,'1st Shift BFp'!$S$63:$AC$70,7,FALSE)),IF(VLOOKUP(T137,'2nd Shift BFp'!$S$64:$AC$75,7,FALSE)="","",VLOOKUP(T137,'2nd Shift BFp'!$S$64:$AC$75,7,FALSE)))</f>
        <v>SKIP</v>
      </c>
      <c r="AG137" s="552" t="str">
        <f>IF(RIGHT($A137,1)="1",IF(VLOOKUP(T137,'1st Shift BFp'!$S$63:$AC$70,8,FALSE)="","",VLOOKUP(T137,'1st Shift BFp'!$S$63:$AC$70,8,FALSE)),IF(VLOOKUP(T137,'2nd Shift BFp'!$S$64:$AC$75,8,FALSE)="","",VLOOKUP(T137,'2nd Shift BFp'!$S$64:$AC$75,8,FALSE)))</f>
        <v>SKIP</v>
      </c>
      <c r="AH137" s="558" t="str">
        <f>IF(RIGHT($A137,1)="1",IF(VLOOKUP(T137,'1st Shift BFp'!$A$63:$BY$70,27,FALSE)="","",VLOOKUP(T137,'1st Shift BFp'!$A$63:$BY$70,27,FALSE)),IF(VLOOKUP(T137,'2nd Shift BFp'!$A$64:$BY$75,27,FALSE)="","",VLOOKUP(T137,'2nd Shift BFp'!$A$64:$BY$75,27,FALSE)))</f>
        <v/>
      </c>
      <c r="AI137" s="559" t="str">
        <f>IF(RIGHT($A137,1)="1",IF(VLOOKUP(T137,'1st Shift BFp'!$A$63:$BY$70,29,FALSE)="","",VLOOKUP(T137,'1st Shift BFp'!$A$63:$BY$70,29,FALSE)),IF(VLOOKUP(T137,'2nd Shift BFp'!$A$64:$BY$75,29,FALSE)="","",VLOOKUP(T137,'2nd Shift BFp'!$A$64:$BY$75,29,FALSE)))</f>
        <v/>
      </c>
      <c r="AJ137" s="440" t="str">
        <f>IF(LEFT($A137,1)="M",VLOOKUP(T137,MWTh!$BL$61:$DU$70,62,FALSE),VLOOKUP(T137,TF!$BL$64:$DU$67,62,FALSE))</f>
        <v/>
      </c>
      <c r="AK137" s="65"/>
      <c r="AL137" s="413" t="str">
        <f t="shared" si="60"/>
        <v>60-1</v>
      </c>
      <c r="AM137" s="448" t="str">
        <f t="shared" si="61"/>
        <v>TAMSP-00371</v>
      </c>
      <c r="AN137" s="446" t="str">
        <f t="shared" si="62"/>
        <v>GTS-120</v>
      </c>
      <c r="AO137" s="447" t="str">
        <f t="shared" si="63"/>
        <v>5% - 7%</v>
      </c>
      <c r="AP137" s="151" t="e">
        <f>VLOOKUP(AL137,MWTh!$DV$61:$GE$70,12,FALSE)</f>
        <v>#N/A</v>
      </c>
      <c r="AQ137" s="151" t="str">
        <f>VLOOKUP(AL137,TF!$DV$64:$GE$67,24,FALSE)</f>
        <v/>
      </c>
      <c r="AR137" s="151" t="e">
        <f>VLOOKUP(AL137,MWTh!$DV$61:$GE$70,36,FALSE)</f>
        <v>#N/A</v>
      </c>
      <c r="AS137" s="151" t="e">
        <f>VLOOKUP(AL137,MWTh!$DV$61:$GE$70,48,FALSE)</f>
        <v>#N/A</v>
      </c>
      <c r="AT137" s="151" t="str">
        <f>VLOOKUP(AL137,TF!$DV$64:$GE$67,60,FALSE)</f>
        <v/>
      </c>
      <c r="AU137" s="381"/>
      <c r="AV137" s="382"/>
      <c r="AW137" s="135">
        <f>IF(LEFT($A137,1)="M",VLOOKUP(AL137,MWTh!$DV$61:$GE$70,61,FALSE),VLOOKUP(AL137,TF!$DV$64:$GE$67,61,FALSE))</f>
        <v>0</v>
      </c>
      <c r="AX137" s="552" t="str">
        <f>IF(RIGHT($A137,1)="1",IF(VLOOKUP(AL137,'1st Shift BFp'!$AH$63:$AR$70,7,FALSE)="","",VLOOKUP(AL137,'1st Shift BFp'!$AH$63:$AR$70,7,FALSE)),IF(VLOOKUP(AL137,'2nd Shift BFp'!$AH$64:$AR$75,7,FALSE)="","",VLOOKUP(AL137,'2nd Shift BFp'!$AH$64:$AR$75,7,FALSE)))</f>
        <v/>
      </c>
      <c r="AY137" s="552" t="str">
        <f>IF(RIGHT($A137,1)="1",IF(VLOOKUP(AL137,'1st Shift BFp'!$AH$63:$AR$70,8,FALSE)="","",VLOOKUP(AL137,'1st Shift BFp'!$AH$63:$AR$70,8,FALSE)),IF(VLOOKUP(AL137,'2nd Shift BFp'!$AH$64:$AR$75,8,FALSE)="","",VLOOKUP(AL137,'2nd Shift BFp'!$AH$64:$AR$75,8,FALSE)))</f>
        <v/>
      </c>
      <c r="AZ137" s="558" t="str">
        <f>IF(RIGHT($A137,1)="1",IF(VLOOKUP(AL137,'1st Shift BFp'!$A$63:$BY$70,42,FALSE)="","",VLOOKUP(AL137,'1st Shift BFp'!$A$63:$BY$70,42,FALSE)),IF(VLOOKUP(AL137,'2nd Shift BFp'!$A$64:$BY$75,42,FALSE)="","",VLOOKUP(AL137,'2nd Shift BFp'!$A$64:$BY$75,42,FALSE)))</f>
        <v/>
      </c>
      <c r="BA137" s="559" t="str">
        <f>IF(RIGHT($A137,1)="1",IF(VLOOKUP(AL137,'1st Shift BFp'!$A$63:$BY$70,44,FALSE)="","",VLOOKUP(AL137,'1st Shift BFp'!$A$63:$BY$70,44,FALSE)),IF(VLOOKUP(AL137,'2nd Shift BFp'!$A$64:$BY$75,44,FALSE)="","",VLOOKUP(AL137,'2nd Shift BFp'!$A$64:$BY$75,44,FALSE)))</f>
        <v/>
      </c>
      <c r="BB137" s="440" t="str">
        <f>IF(LEFT($A137,1)="M",VLOOKUP(AL137,MWTh!$DV$61:$GE$70,62,FALSE),VLOOKUP(AL137,TF!$DV$64:$GE$67,62,FALSE))</f>
        <v/>
      </c>
      <c r="BC137" s="65"/>
      <c r="BD137" s="412" t="str">
        <f t="shared" si="64"/>
        <v>60-1</v>
      </c>
      <c r="BE137" s="156" t="str">
        <f t="shared" si="65"/>
        <v>TAMSP-00371</v>
      </c>
      <c r="BF137" s="58" t="str">
        <f t="shared" si="66"/>
        <v>GTS-120</v>
      </c>
      <c r="BG137" s="146" t="str">
        <f t="shared" si="67"/>
        <v>5% - 7%</v>
      </c>
      <c r="BH137" s="151" t="e">
        <f>VLOOKUP(BD137,MWTh!$GF$61:$IO$70,12,FALSE)</f>
        <v>#N/A</v>
      </c>
      <c r="BI137" s="151" t="str">
        <f>VLOOKUP(BD137,TF!$GF$64:$IO$67,24,FALSE)</f>
        <v/>
      </c>
      <c r="BJ137" s="151" t="e">
        <f>VLOOKUP(BD137,MWTh!$GF$61:$IO$70,36,FALSE)</f>
        <v>#N/A</v>
      </c>
      <c r="BK137" s="151" t="e">
        <f>VLOOKUP(BD137,MWTh!$GF$61:$IO$70,48,FALSE)</f>
        <v>#N/A</v>
      </c>
      <c r="BL137" s="151" t="str">
        <f>VLOOKUP(BD137,TF!$GF$64:$IO$67,60,FALSE)</f>
        <v/>
      </c>
      <c r="BM137" s="381"/>
      <c r="BN137" s="382"/>
      <c r="BO137" s="135">
        <f>IF(LEFT($A137,1)="M",VLOOKUP(BD137,MWTh!$GF$61:$IO$70,61,FALSE),VLOOKUP(BD137,TF!$GF$64:$IO$67,61,FALSE))</f>
        <v>0</v>
      </c>
      <c r="BP137" s="552" t="str">
        <f>IF(RIGHT($A137,1)="1",IF(VLOOKUP(BD137,'1st Shift BFp'!$AW$63:$BG$70,7,FALSE)="","",VLOOKUP(BD137,'1st Shift BFp'!$AW$63:$BG$70,7,FALSE)),IF(VLOOKUP(BD137,'2nd Shift BFp'!$AW$64:$BG$75,7,FALSE)="","",VLOOKUP(BD137,'2nd Shift BFp'!$AW$64:$BG$75,7,FALSE)))</f>
        <v>SKIP</v>
      </c>
      <c r="BQ137" s="552" t="str">
        <f>IF(RIGHT($A137,1)="1",IF(VLOOKUP(BD137,'1st Shift BFp'!$AW$63:$BG$70,8,FALSE)="","",VLOOKUP(BD137,'1st Shift BFp'!$AW$63:$BG$70,8,FALSE)),IF(VLOOKUP(BD137,'2nd Shift BFp'!$AW$64:$BG$75,8,FALSE)="","",VLOOKUP(BD137,'2nd Shift BFp'!$AW$64:$BG$75,8,FALSE)))</f>
        <v>SKIP</v>
      </c>
      <c r="BR137" s="558" t="str">
        <f>IF(RIGHT($A137,1)="1",IF(VLOOKUP(BD137,'1st Shift BFp'!$A$63:$BY$70,57,FALSE)="","",VLOOKUP(BD137,'1st Shift BFp'!$A$63:$BY$70,57,FALSE)),IF(VLOOKUP(BD137,'2nd Shift BFp'!$A$64:$BY$75,57,FALSE)="","",VLOOKUP(BD137,'2nd Shift BFp'!$A$64:$BY$75,57,FALSE)))</f>
        <v/>
      </c>
      <c r="BS137" s="559" t="str">
        <f>IF(RIGHT($A137,1)="1",IF(VLOOKUP(BD137,'1st Shift BFp'!$A$63:$BY$70,59,FALSE)="","",VLOOKUP(BD137,'1st Shift BFp'!$A$63:$BY$70,59,FALSE)),IF(VLOOKUP(BD137,'2nd Shift BFp'!$A$64:$BY$75,59,FALSE)="","",VLOOKUP(BD137,'2nd Shift BFp'!$A$64:$BY$75,59,FALSE)))</f>
        <v/>
      </c>
      <c r="BT137" s="62" t="str">
        <f>IF(LEFT($A137,1)="M",VLOOKUP(BD137,MWTh!$GF$61:$IO$70,62,FALSE),VLOOKUP(BD137,TF!$GF$64:$IO$67,62,FALSE))</f>
        <v/>
      </c>
      <c r="BU137" s="65"/>
      <c r="BV137" s="412" t="str">
        <f t="shared" si="68"/>
        <v>60-1</v>
      </c>
      <c r="BW137" s="156" t="str">
        <f t="shared" si="69"/>
        <v>TAMSP-00371</v>
      </c>
      <c r="BX137" s="58" t="str">
        <f t="shared" si="70"/>
        <v>GTS-120</v>
      </c>
      <c r="BY137" s="146" t="str">
        <f t="shared" si="71"/>
        <v>5% - 7%</v>
      </c>
      <c r="BZ137" s="151" t="e">
        <f>VLOOKUP(BV137,MWTh!$IP$61:$KY$70,12,FALSE)</f>
        <v>#N/A</v>
      </c>
      <c r="CA137" s="151" t="str">
        <f>VLOOKUP(BV137,TF!$IP$64:$KY$67,24,FALSE)</f>
        <v/>
      </c>
      <c r="CB137" s="151" t="e">
        <f>VLOOKUP(BV137,MWTh!$IP$61:$KY$70,36,FALSE)</f>
        <v>#N/A</v>
      </c>
      <c r="CC137" s="151" t="e">
        <f>VLOOKUP(BV137,MWTh!$IP$61:$KY$70,48,FALSE)</f>
        <v>#N/A</v>
      </c>
      <c r="CD137" s="151" t="str">
        <f>VLOOKUP(BV137,TF!$IP$64:$KY$67,60,FALSE)</f>
        <v/>
      </c>
      <c r="CE137" s="381"/>
      <c r="CF137" s="382"/>
      <c r="CG137" s="135">
        <f>IF(LEFT($A137,1)="M",VLOOKUP(BV137,MWTh!$IP$61:$KY$70,61,FALSE),VLOOKUP(BV137,TF!$IP$64:$KY$67,61,FALSE))</f>
        <v>0</v>
      </c>
      <c r="CH137" s="552" t="str">
        <f>IF(RIGHT($A137,1)="1",IF(VLOOKUP(BV137,'1st Shift BFp'!$BL$63:$BV$70,7,FALSE)="","",VLOOKUP(BV137,'1st Shift BFp'!$BL$63:$BV$70,7,FALSE)),IF(VLOOKUP(BV137,'2nd Shift BFp'!$BL$64:$BV$75,7,FALSE)="","",VLOOKUP(BV137,'2nd Shift BFp'!$BL$64:$BV$75,7,FALSE)))</f>
        <v/>
      </c>
      <c r="CI137" s="552" t="str">
        <f>IF(RIGHT($A137,1)="1",IF(VLOOKUP(BV137,'1st Shift BFp'!$BL$63:$BV$70,8,FALSE)="","",VLOOKUP(BV137,'1st Shift BFp'!$BL$63:$BV$70,8,FALSE)),IF(VLOOKUP(BV137,'2nd Shift BFp'!$BL$64:$BV$75,8,FALSE)="","",VLOOKUP(BV137,'2nd Shift BFp'!$BL$64:$BV$75,8,FALSE)))</f>
        <v/>
      </c>
      <c r="CJ137" s="558" t="str">
        <f>IF(RIGHT($A137,1)="1",IF(VLOOKUP(BV137,'1st Shift BFp'!$A$63:$BY$70,72,FALSE)="","",VLOOKUP(BV137,'1st Shift BFp'!$A$63:$BY$70,72,FALSE)),IF(VLOOKUP(BV137,'2nd Shift BFp'!$A$64:$BY$75,72,FALSE)="","",VLOOKUP(BV137,'2nd Shift BFp'!$A$64:$BY$75,72,FALSE)))</f>
        <v/>
      </c>
      <c r="CK137" s="559" t="str">
        <f>IF(RIGHT($A137,1)="1",IF(VLOOKUP(BV137,'1st Shift BFp'!$A$63:$BY$70,74,FALSE)="","",VLOOKUP(BV137,'1st Shift BFp'!$A$63:$BY$70,74,FALSE)),IF(VLOOKUP(BV137,'2nd Shift BFp'!$A$64:$BY$75,74,FALSE)="","",VLOOKUP(BV137,'2nd Shift BFp'!$A$64:$BY$75,74,FALSE)))</f>
        <v/>
      </c>
      <c r="CL137" s="440" t="str">
        <f>IF(LEFT($A137,1)="M",VLOOKUP(BV137,MWTh!$IP$61:$KY$70,62,FALSE),VLOOKUP(BV137,TF!$IP$64:$KY$67,62,FALSE))</f>
        <v/>
      </c>
      <c r="CM137" s="65"/>
      <c r="CO137" s="24"/>
    </row>
    <row r="138" spans="1:93">
      <c r="A138" s="1174" t="str">
        <f>VLOOKUP($B138,'OP Info'!$C$121:$Q$137,15,FALSE)</f>
        <v>TF-2</v>
      </c>
      <c r="B138" s="412" t="s">
        <v>270</v>
      </c>
      <c r="C138" s="1174" t="str">
        <f>VLOOKUP($B138,'OP Info'!$C$121:$Q$137,2,FALSE)</f>
        <v>TAMSP-00372</v>
      </c>
      <c r="D138" s="1174" t="str">
        <f>VLOOKUP($B138,'OP Info'!$C$121:$Q$137,4,FALSE)</f>
        <v>GTS-120</v>
      </c>
      <c r="E138" s="1174" t="str">
        <f>CONCATENATE(VLOOKUP($B138,'OP Info'!$C$121:$Q$137,5,FALSE),"% - ",VLOOKUP($B138,'OP Info'!$C$121:$Q$137,6,FALSE),"%")</f>
        <v>5% - 7%</v>
      </c>
      <c r="F138" s="151" t="e">
        <f>VLOOKUP(B138,MWTh!$B$61:$BK$70,12,FALSE)</f>
        <v>#N/A</v>
      </c>
      <c r="G138" s="151" t="str">
        <f>VLOOKUP(B138,TF!$B$64:$BK$67,24,FALSE)</f>
        <v/>
      </c>
      <c r="H138" s="151" t="e">
        <f>VLOOKUP(B138,MWTh!$B$61:$BK$70,36,FALSE)</f>
        <v>#N/A</v>
      </c>
      <c r="I138" s="151" t="e">
        <f>VLOOKUP(B138,MWTh!$B$61:$BK$70,48,FALSE)</f>
        <v>#N/A</v>
      </c>
      <c r="J138" s="151" t="str">
        <f>VLOOKUP(B138,TF!$B$64:$BK$67,60,FALSE)</f>
        <v/>
      </c>
      <c r="K138" s="151"/>
      <c r="L138" s="153"/>
      <c r="M138" s="135">
        <f>IF(LEFT($A138,1)="M",VLOOKUP(B138,MWTh!$B$61:$BK$70,61,FALSE),VLOOKUP(B138,TF!$B$64:$BK$67,61,FALSE))</f>
        <v>0</v>
      </c>
      <c r="N138" s="552" t="str">
        <f>IF(RIGHT($A138,1)="1",IF(VLOOKUP(B138,'1st Shift BFp'!$D$63:$N$70,7,FALSE)="","",VLOOKUP(B138,'1st Shift BFp'!$D$63:$N$70,7,FALSE)),IF(VLOOKUP(B138,'2nd Shift BFp'!$D$64:$N$75,7,FALSE)="","",VLOOKUP(B138,'2nd Shift BFp'!$D$64:$N$75,7,FALSE)))</f>
        <v/>
      </c>
      <c r="O138" s="552" t="str">
        <f>IF(RIGHT($A138,1)="1",IF(VLOOKUP(B138,'1st Shift BFp'!$D$63:$N$70,8,FALSE)="","",VLOOKUP(B138,'1st Shift BFp'!$D$63:$N$70,8,FALSE)),IF(VLOOKUP(B138,'2nd Shift BFp'!$D$64:$N$75,8,FALSE)="","",VLOOKUP(B138,'2nd Shift BFp'!$D$64:$N$75,8,FALSE)))</f>
        <v/>
      </c>
      <c r="P138" s="558" t="str">
        <f>IF(RIGHT($A138,1)="1",IF(VLOOKUP(B138,'1st Shift BFp'!$A$63:$BY$70,12,FALSE)="","",VLOOKUP(B138,'1st Shift BFp'!$A$63:$BY$70,12,FALSE)),IF(VLOOKUP(B138,'2nd Shift BFp'!$A$64:$BY$75,12,FALSE)="","",VLOOKUP(B138,'2nd Shift BFp'!$A$64:$BY$75,12,FALSE)))</f>
        <v/>
      </c>
      <c r="Q138" s="559" t="str">
        <f>IF(RIGHT($A138,1)="1",IF(VLOOKUP(B138,'1st Shift BFp'!$A$63:$BY$70,14,FALSE)="","",VLOOKUP(B138,'1st Shift BFp'!$A$63:$BY$70,14,FALSE)),IF(VLOOKUP(B138,'2nd Shift BFp'!$A$64:$BY$75,14,FALSE)="","",VLOOKUP(B138,'2nd Shift BFp'!$A$64:$BY$75,14,FALSE)))</f>
        <v/>
      </c>
      <c r="R138" s="420" t="str">
        <f>IF(LEFT($A138,1)="M",VLOOKUP(B138,MWTh!$B$61:$BK$70,62,FALSE),VLOOKUP(B138,TF!$B$64:$BK$67,62,FALSE))</f>
        <v/>
      </c>
      <c r="S138" s="419"/>
      <c r="T138" s="412" t="str">
        <f t="shared" si="56"/>
        <v>70-1</v>
      </c>
      <c r="U138" s="156" t="str">
        <f t="shared" si="57"/>
        <v>TAMSP-00372</v>
      </c>
      <c r="V138" s="155" t="str">
        <f t="shared" si="58"/>
        <v>GTS-120</v>
      </c>
      <c r="W138" s="146" t="str">
        <f t="shared" si="59"/>
        <v>5% - 7%</v>
      </c>
      <c r="X138" s="151" t="e">
        <f>VLOOKUP(T138,MWTh!$BL$61:$DU$70,12,FALSE)</f>
        <v>#N/A</v>
      </c>
      <c r="Y138" s="151" t="str">
        <f>VLOOKUP(T138,TF!$BL$64:$DU$67,24,FALSE)</f>
        <v/>
      </c>
      <c r="Z138" s="151" t="e">
        <f>VLOOKUP(T138,MWTh!$BL$61:$DU$70,36,FALSE)</f>
        <v>#N/A</v>
      </c>
      <c r="AA138" s="151" t="e">
        <f>VLOOKUP(T138,MWTh!$BL$61:$DU$70,48,FALSE)</f>
        <v>#N/A</v>
      </c>
      <c r="AB138" s="151" t="str">
        <f>VLOOKUP(T138,TF!$BL$64:$DU$67,60,FALSE)</f>
        <v/>
      </c>
      <c r="AC138" s="151"/>
      <c r="AD138" s="153"/>
      <c r="AE138" s="135">
        <f>IF(LEFT($A138,1)="M",VLOOKUP(T138,MWTh!$BL$61:$DU$70,61,FALSE),VLOOKUP(T138,TF!$BL$64:$DU$67,61,FALSE))</f>
        <v>0</v>
      </c>
      <c r="AF138" s="552" t="str">
        <f>IF(RIGHT($A138,1)="1",IF(VLOOKUP(T138,'1st Shift BFp'!$S$63:$AC$70,7,FALSE)="","",VLOOKUP(T138,'1st Shift BFp'!$S$63:$AC$70,7,FALSE)),IF(VLOOKUP(T138,'2nd Shift BFp'!$S$64:$AC$75,7,FALSE)="","",VLOOKUP(T138,'2nd Shift BFp'!$S$64:$AC$75,7,FALSE)))</f>
        <v>SKIP</v>
      </c>
      <c r="AG138" s="552" t="str">
        <f>IF(RIGHT($A138,1)="1",IF(VLOOKUP(T138,'1st Shift BFp'!$S$63:$AC$70,8,FALSE)="","",VLOOKUP(T138,'1st Shift BFp'!$S$63:$AC$70,8,FALSE)),IF(VLOOKUP(T138,'2nd Shift BFp'!$S$64:$AC$75,8,FALSE)="","",VLOOKUP(T138,'2nd Shift BFp'!$S$64:$AC$75,8,FALSE)))</f>
        <v>SKIP</v>
      </c>
      <c r="AH138" s="558" t="str">
        <f>IF(RIGHT($A138,1)="1",IF(VLOOKUP(T138,'1st Shift BFp'!$A$63:$BY$70,27,FALSE)="","",VLOOKUP(T138,'1st Shift BFp'!$A$63:$BY$70,27,FALSE)),IF(VLOOKUP(T138,'2nd Shift BFp'!$A$64:$BY$75,27,FALSE)="","",VLOOKUP(T138,'2nd Shift BFp'!$A$64:$BY$75,27,FALSE)))</f>
        <v/>
      </c>
      <c r="AI138" s="559" t="str">
        <f>IF(RIGHT($A138,1)="1",IF(VLOOKUP(T138,'1st Shift BFp'!$A$63:$BY$70,29,FALSE)="","",VLOOKUP(T138,'1st Shift BFp'!$A$63:$BY$70,29,FALSE)),IF(VLOOKUP(T138,'2nd Shift BFp'!$A$64:$BY$75,29,FALSE)="","",VLOOKUP(T138,'2nd Shift BFp'!$A$64:$BY$75,29,FALSE)))</f>
        <v/>
      </c>
      <c r="AJ138" s="440" t="str">
        <f>IF(LEFT($A138,1)="M",VLOOKUP(T138,MWTh!$BL$61:$DU$70,62,FALSE),VLOOKUP(T138,TF!$BL$64:$DU$67,62,FALSE))</f>
        <v/>
      </c>
      <c r="AK138" s="419"/>
      <c r="AL138" s="413" t="str">
        <f t="shared" si="60"/>
        <v>70-1</v>
      </c>
      <c r="AM138" s="448" t="str">
        <f t="shared" si="61"/>
        <v>TAMSP-00372</v>
      </c>
      <c r="AN138" s="449" t="str">
        <f t="shared" si="62"/>
        <v>GTS-120</v>
      </c>
      <c r="AO138" s="447" t="str">
        <f t="shared" si="63"/>
        <v>5% - 7%</v>
      </c>
      <c r="AP138" s="151" t="e">
        <f>VLOOKUP(AL138,MWTh!$DV$61:$GE$70,12,FALSE)</f>
        <v>#N/A</v>
      </c>
      <c r="AQ138" s="151" t="str">
        <f>VLOOKUP(AL138,TF!$DV$64:$GE$67,24,FALSE)</f>
        <v/>
      </c>
      <c r="AR138" s="151" t="e">
        <f>VLOOKUP(AL138,MWTh!$DV$61:$GE$70,36,FALSE)</f>
        <v>#N/A</v>
      </c>
      <c r="AS138" s="151" t="e">
        <f>VLOOKUP(AL138,MWTh!$DV$61:$GE$70,48,FALSE)</f>
        <v>#N/A</v>
      </c>
      <c r="AT138" s="151" t="str">
        <f>VLOOKUP(AL138,TF!$DV$64:$GE$67,60,FALSE)</f>
        <v/>
      </c>
      <c r="AU138" s="151"/>
      <c r="AV138" s="153"/>
      <c r="AW138" s="135">
        <f>IF(LEFT($A138,1)="M",VLOOKUP(AL138,MWTh!$DV$61:$GE$70,61,FALSE),VLOOKUP(AL138,TF!$DV$64:$GE$67,61,FALSE))</f>
        <v>0</v>
      </c>
      <c r="AX138" s="552" t="str">
        <f>IF(RIGHT($A138,1)="1",IF(VLOOKUP(AL138,'1st Shift BFp'!$AH$63:$AR$70,7,FALSE)="","",VLOOKUP(AL138,'1st Shift BFp'!$AH$63:$AR$70,7,FALSE)),IF(VLOOKUP(AL138,'2nd Shift BFp'!$AH$64:$AR$75,7,FALSE)="","",VLOOKUP(AL138,'2nd Shift BFp'!$AH$64:$AR$75,7,FALSE)))</f>
        <v/>
      </c>
      <c r="AY138" s="552" t="str">
        <f>IF(RIGHT($A138,1)="1",IF(VLOOKUP(AL138,'1st Shift BFp'!$AH$63:$AR$70,8,FALSE)="","",VLOOKUP(AL138,'1st Shift BFp'!$AH$63:$AR$70,8,FALSE)),IF(VLOOKUP(AL138,'2nd Shift BFp'!$AH$64:$AR$75,8,FALSE)="","",VLOOKUP(AL138,'2nd Shift BFp'!$AH$64:$AR$75,8,FALSE)))</f>
        <v/>
      </c>
      <c r="AZ138" s="558" t="str">
        <f>IF(RIGHT($A138,1)="1",IF(VLOOKUP(AL138,'1st Shift BFp'!$A$63:$BY$70,42,FALSE)="","",VLOOKUP(AL138,'1st Shift BFp'!$A$63:$BY$70,42,FALSE)),IF(VLOOKUP(AL138,'2nd Shift BFp'!$A$64:$BY$75,42,FALSE)="","",VLOOKUP(AL138,'2nd Shift BFp'!$A$64:$BY$75,42,FALSE)))</f>
        <v/>
      </c>
      <c r="BA138" s="559" t="str">
        <f>IF(RIGHT($A138,1)="1",IF(VLOOKUP(AL138,'1st Shift BFp'!$A$63:$BY$70,44,FALSE)="","",VLOOKUP(AL138,'1st Shift BFp'!$A$63:$BY$70,44,FALSE)),IF(VLOOKUP(AL138,'2nd Shift BFp'!$A$64:$BY$75,44,FALSE)="","",VLOOKUP(AL138,'2nd Shift BFp'!$A$64:$BY$75,44,FALSE)))</f>
        <v/>
      </c>
      <c r="BB138" s="440" t="str">
        <f>IF(LEFT($A138,1)="M",VLOOKUP(AL138,MWTh!$DV$61:$GE$70,62,FALSE),VLOOKUP(AL138,TF!$DV$64:$GE$67,62,FALSE))</f>
        <v/>
      </c>
      <c r="BC138" s="419"/>
      <c r="BD138" s="412" t="str">
        <f t="shared" si="64"/>
        <v>70-1</v>
      </c>
      <c r="BE138" s="156" t="str">
        <f t="shared" si="65"/>
        <v>TAMSP-00372</v>
      </c>
      <c r="BF138" s="155" t="str">
        <f t="shared" si="66"/>
        <v>GTS-120</v>
      </c>
      <c r="BG138" s="146" t="str">
        <f t="shared" si="67"/>
        <v>5% - 7%</v>
      </c>
      <c r="BH138" s="151" t="e">
        <f>VLOOKUP(BD138,MWTh!$GF$61:$IO$70,12,FALSE)</f>
        <v>#N/A</v>
      </c>
      <c r="BI138" s="151" t="str">
        <f>VLOOKUP(BD138,TF!$GF$64:$IO$67,24,FALSE)</f>
        <v/>
      </c>
      <c r="BJ138" s="151" t="e">
        <f>VLOOKUP(BD138,MWTh!$GF$61:$IO$70,36,FALSE)</f>
        <v>#N/A</v>
      </c>
      <c r="BK138" s="151" t="e">
        <f>VLOOKUP(BD138,MWTh!$GF$61:$IO$70,48,FALSE)</f>
        <v>#N/A</v>
      </c>
      <c r="BL138" s="151" t="str">
        <f>VLOOKUP(BD138,TF!$GF$64:$IO$67,60,FALSE)</f>
        <v/>
      </c>
      <c r="BM138" s="151"/>
      <c r="BN138" s="153"/>
      <c r="BO138" s="135">
        <f>IF(LEFT($A138,1)="M",VLOOKUP(BD138,MWTh!$GF$61:$IO$70,61,FALSE),VLOOKUP(BD138,TF!$GF$64:$IO$67,61,FALSE))</f>
        <v>0</v>
      </c>
      <c r="BP138" s="552" t="str">
        <f>IF(RIGHT($A138,1)="1",IF(VLOOKUP(BD138,'1st Shift BFp'!$AW$63:$BG$70,7,FALSE)="","",VLOOKUP(BD138,'1st Shift BFp'!$AW$63:$BG$70,7,FALSE)),IF(VLOOKUP(BD138,'2nd Shift BFp'!$AW$64:$BG$75,7,FALSE)="","",VLOOKUP(BD138,'2nd Shift BFp'!$AW$64:$BG$75,7,FALSE)))</f>
        <v>SKIP</v>
      </c>
      <c r="BQ138" s="552" t="str">
        <f>IF(RIGHT($A138,1)="1",IF(VLOOKUP(BD138,'1st Shift BFp'!$AW$63:$BG$70,8,FALSE)="","",VLOOKUP(BD138,'1st Shift BFp'!$AW$63:$BG$70,8,FALSE)),IF(VLOOKUP(BD138,'2nd Shift BFp'!$AW$64:$BG$75,8,FALSE)="","",VLOOKUP(BD138,'2nd Shift BFp'!$AW$64:$BG$75,8,FALSE)))</f>
        <v>SKIP</v>
      </c>
      <c r="BR138" s="558" t="str">
        <f>IF(RIGHT($A138,1)="1",IF(VLOOKUP(BD138,'1st Shift BFp'!$A$63:$BY$70,57,FALSE)="","",VLOOKUP(BD138,'1st Shift BFp'!$A$63:$BY$70,57,FALSE)),IF(VLOOKUP(BD138,'2nd Shift BFp'!$A$64:$BY$75,57,FALSE)="","",VLOOKUP(BD138,'2nd Shift BFp'!$A$64:$BY$75,57,FALSE)))</f>
        <v/>
      </c>
      <c r="BS138" s="559" t="str">
        <f>IF(RIGHT($A138,1)="1",IF(VLOOKUP(BD138,'1st Shift BFp'!$A$63:$BY$70,59,FALSE)="","",VLOOKUP(BD138,'1st Shift BFp'!$A$63:$BY$70,59,FALSE)),IF(VLOOKUP(BD138,'2nd Shift BFp'!$A$64:$BY$75,59,FALSE)="","",VLOOKUP(BD138,'2nd Shift BFp'!$A$64:$BY$75,59,FALSE)))</f>
        <v/>
      </c>
      <c r="BT138" s="62" t="str">
        <f>IF(LEFT($A138,1)="M",VLOOKUP(BD138,MWTh!$GF$61:$IO$70,62,FALSE),VLOOKUP(BD138,TF!$GF$64:$IO$67,62,FALSE))</f>
        <v/>
      </c>
      <c r="BU138" s="63"/>
      <c r="BV138" s="412" t="str">
        <f t="shared" si="68"/>
        <v>70-1</v>
      </c>
      <c r="BW138" s="156" t="str">
        <f t="shared" si="69"/>
        <v>TAMSP-00372</v>
      </c>
      <c r="BX138" s="155" t="str">
        <f t="shared" si="70"/>
        <v>GTS-120</v>
      </c>
      <c r="BY138" s="146" t="str">
        <f t="shared" si="71"/>
        <v>5% - 7%</v>
      </c>
      <c r="BZ138" s="151" t="e">
        <f>VLOOKUP(BV138,MWTh!$IP$61:$KY$70,12,FALSE)</f>
        <v>#N/A</v>
      </c>
      <c r="CA138" s="151" t="str">
        <f>VLOOKUP(BV138,TF!$IP$64:$KY$67,24,FALSE)</f>
        <v/>
      </c>
      <c r="CB138" s="151" t="e">
        <f>VLOOKUP(BV138,MWTh!$IP$61:$KY$70,36,FALSE)</f>
        <v>#N/A</v>
      </c>
      <c r="CC138" s="151" t="e">
        <f>VLOOKUP(BV138,MWTh!$IP$61:$KY$70,48,FALSE)</f>
        <v>#N/A</v>
      </c>
      <c r="CD138" s="151" t="str">
        <f>VLOOKUP(BV138,TF!$IP$64:$KY$67,60,FALSE)</f>
        <v/>
      </c>
      <c r="CE138" s="151"/>
      <c r="CF138" s="153"/>
      <c r="CG138" s="135">
        <f>IF(LEFT($A138,1)="M",VLOOKUP(BV138,MWTh!$IP$61:$KY$70,61,FALSE),VLOOKUP(BV138,TF!$IP$64:$KY$67,61,FALSE))</f>
        <v>0</v>
      </c>
      <c r="CH138" s="552" t="str">
        <f>IF(RIGHT($A138,1)="1",IF(VLOOKUP(BV138,'1st Shift BFp'!$BL$63:$BV$70,7,FALSE)="","",VLOOKUP(BV138,'1st Shift BFp'!$BL$63:$BV$70,7,FALSE)),IF(VLOOKUP(BV138,'2nd Shift BFp'!$BL$64:$BV$75,7,FALSE)="","",VLOOKUP(BV138,'2nd Shift BFp'!$BL$64:$BV$75,7,FALSE)))</f>
        <v/>
      </c>
      <c r="CI138" s="552" t="str">
        <f>IF(RIGHT($A138,1)="1",IF(VLOOKUP(BV138,'1st Shift BFp'!$BL$63:$BV$70,8,FALSE)="","",VLOOKUP(BV138,'1st Shift BFp'!$BL$63:$BV$70,8,FALSE)),IF(VLOOKUP(BV138,'2nd Shift BFp'!$BL$64:$BV$75,8,FALSE)="","",VLOOKUP(BV138,'2nd Shift BFp'!$BL$64:$BV$75,8,FALSE)))</f>
        <v/>
      </c>
      <c r="CJ138" s="558" t="str">
        <f>IF(RIGHT($A138,1)="1",IF(VLOOKUP(BV138,'1st Shift BFp'!$A$63:$BY$70,72,FALSE)="","",VLOOKUP(BV138,'1st Shift BFp'!$A$63:$BY$70,72,FALSE)),IF(VLOOKUP(BV138,'2nd Shift BFp'!$A$64:$BY$75,72,FALSE)="","",VLOOKUP(BV138,'2nd Shift BFp'!$A$64:$BY$75,72,FALSE)))</f>
        <v/>
      </c>
      <c r="CK138" s="559" t="str">
        <f>IF(RIGHT($A138,1)="1",IF(VLOOKUP(BV138,'1st Shift BFp'!$A$63:$BY$70,74,FALSE)="","",VLOOKUP(BV138,'1st Shift BFp'!$A$63:$BY$70,74,FALSE)),IF(VLOOKUP(BV138,'2nd Shift BFp'!$A$64:$BY$75,74,FALSE)="","",VLOOKUP(BV138,'2nd Shift BFp'!$A$64:$BY$75,74,FALSE)))</f>
        <v/>
      </c>
      <c r="CL138" s="440" t="str">
        <f>IF(LEFT($A138,1)="M",VLOOKUP(BV138,MWTh!$IP$61:$KY$70,62,FALSE),VLOOKUP(BV138,TF!$IP$64:$KY$67,62,FALSE))</f>
        <v/>
      </c>
      <c r="CM138" s="419"/>
      <c r="CO138" s="135">
        <f t="shared" ref="CO138:CO145" si="72">SUM(M138,BQ138,AW138,DA138,CG138)</f>
        <v>0</v>
      </c>
    </row>
    <row r="139" spans="1:93">
      <c r="A139" s="1174" t="str">
        <f>VLOOKUP($B139,'OP Info'!$C$121:$Q$137,15,FALSE)</f>
        <v>MWTH-2</v>
      </c>
      <c r="B139" s="412" t="s">
        <v>263</v>
      </c>
      <c r="C139" s="1174" t="str">
        <f>VLOOKUP($B139,'OP Info'!$C$121:$Q$137,2,FALSE)</f>
        <v>TAMLA-00058</v>
      </c>
      <c r="D139" s="1174" t="str">
        <f>VLOOKUP($B139,'OP Info'!$C$121:$Q$137,4,FALSE)</f>
        <v>GTS-120</v>
      </c>
      <c r="E139" s="1174" t="str">
        <f>CONCATENATE(VLOOKUP($B139,'OP Info'!$C$121:$Q$137,5,FALSE),"% - ",VLOOKUP($B139,'OP Info'!$C$121:$Q$137,6,FALSE),"%")</f>
        <v>5% - 7%</v>
      </c>
      <c r="F139" s="151" t="str">
        <f>VLOOKUP(B139,MWTh!$B$61:$BK$70,12,FALSE)</f>
        <v/>
      </c>
      <c r="G139" s="151" t="e">
        <f>VLOOKUP(B139,TF!$B$64:$BK$67,24,FALSE)</f>
        <v>#N/A</v>
      </c>
      <c r="H139" s="151" t="str">
        <f>VLOOKUP(B139,MWTh!$B$61:$BK$70,36,FALSE)</f>
        <v/>
      </c>
      <c r="I139" s="151" t="str">
        <f>VLOOKUP(B139,MWTh!$B$61:$BK$70,48,FALSE)</f>
        <v/>
      </c>
      <c r="J139" s="151" t="e">
        <f>VLOOKUP(B139,TF!$B$64:$BK$67,60,FALSE)</f>
        <v>#N/A</v>
      </c>
      <c r="K139" s="151"/>
      <c r="L139" s="149"/>
      <c r="M139" s="135">
        <f>IF(LEFT($A139,1)="M",VLOOKUP(B139,MWTh!$B$61:$BK$70,61,FALSE),VLOOKUP(B139,TF!$B$64:$BK$67,61,FALSE))</f>
        <v>0</v>
      </c>
      <c r="N139" s="552" t="str">
        <f>IF(RIGHT($A139,1)="1",IF(VLOOKUP(B139,'1st Shift BFp'!$D$63:$N$70,7,FALSE)="","",VLOOKUP(B139,'1st Shift BFp'!$D$63:$N$70,7,FALSE)),IF(VLOOKUP(B139,'2nd Shift BFp'!$D$64:$N$75,7,FALSE)="","",VLOOKUP(B139,'2nd Shift BFp'!$D$64:$N$75,7,FALSE)))</f>
        <v>SKIP</v>
      </c>
      <c r="O139" s="552" t="str">
        <f>IF(RIGHT($A139,1)="1",IF(VLOOKUP(B139,'1st Shift BFp'!$D$63:$N$70,8,FALSE)="","",VLOOKUP(B139,'1st Shift BFp'!$D$63:$N$70,8,FALSE)),IF(VLOOKUP(B139,'2nd Shift BFp'!$D$64:$N$75,8,FALSE)="","",VLOOKUP(B139,'2nd Shift BFp'!$D$64:$N$75,8,FALSE)))</f>
        <v>SKIP</v>
      </c>
      <c r="P139" s="558" t="str">
        <f>IF(RIGHT($A139,1)="1",IF(VLOOKUP(B139,'1st Shift BFp'!$A$63:$BY$70,12,FALSE)="","",VLOOKUP(B139,'1st Shift BFp'!$A$63:$BY$70,12,FALSE)),IF(VLOOKUP(B139,'2nd Shift BFp'!$A$64:$BY$75,12,FALSE)="","",VLOOKUP(B139,'2nd Shift BFp'!$A$64:$BY$75,12,FALSE)))</f>
        <v/>
      </c>
      <c r="Q139" s="559" t="str">
        <f>IF(RIGHT($A139,1)="1",IF(VLOOKUP(B139,'1st Shift BFp'!$A$63:$BY$70,14,FALSE)="","",VLOOKUP(B139,'1st Shift BFp'!$A$63:$BY$70,14,FALSE)),IF(VLOOKUP(B139,'2nd Shift BFp'!$A$64:$BY$75,14,FALSE)="","",VLOOKUP(B139,'2nd Shift BFp'!$A$64:$BY$75,14,FALSE)))</f>
        <v/>
      </c>
      <c r="R139" s="420" t="str">
        <f>IF(LEFT($A139,1)="M",VLOOKUP(B139,MWTh!$B$61:$BK$70,62,FALSE),VLOOKUP(B139,TF!$B$64:$BK$67,62,FALSE))</f>
        <v/>
      </c>
      <c r="S139" s="418"/>
      <c r="T139" s="412" t="str">
        <f t="shared" si="56"/>
        <v>10-2</v>
      </c>
      <c r="U139" s="156" t="str">
        <f t="shared" si="57"/>
        <v>TAMLA-00058</v>
      </c>
      <c r="V139" s="156" t="str">
        <f t="shared" si="58"/>
        <v>GTS-120</v>
      </c>
      <c r="W139" s="146" t="str">
        <f t="shared" si="59"/>
        <v>5% - 7%</v>
      </c>
      <c r="X139" s="151" t="str">
        <f>VLOOKUP(T139,MWTh!$BL$61:$DU$70,12,FALSE)</f>
        <v/>
      </c>
      <c r="Y139" s="151" t="e">
        <f>VLOOKUP(T139,TF!$BL$64:$DU$67,24,FALSE)</f>
        <v>#N/A</v>
      </c>
      <c r="Z139" s="151" t="str">
        <f>VLOOKUP(T139,MWTh!$BL$61:$DU$70,36,FALSE)</f>
        <v/>
      </c>
      <c r="AA139" s="151" t="str">
        <f>VLOOKUP(T139,MWTh!$BL$61:$DU$70,48,FALSE)</f>
        <v/>
      </c>
      <c r="AB139" s="151" t="e">
        <f>VLOOKUP(T139,TF!$BL$64:$DU$67,60,FALSE)</f>
        <v>#N/A</v>
      </c>
      <c r="AC139" s="151"/>
      <c r="AD139" s="149"/>
      <c r="AE139" s="135">
        <f>IF(LEFT($A139,1)="M",VLOOKUP(T139,MWTh!$BL$61:$DU$70,61,FALSE),VLOOKUP(T139,TF!$BL$64:$DU$67,61,FALSE))</f>
        <v>0</v>
      </c>
      <c r="AF139" s="552" t="str">
        <f>IF(RIGHT($A139,1)="1",IF(VLOOKUP(T139,'1st Shift BFp'!$S$63:$AC$70,7,FALSE)="","",VLOOKUP(T139,'1st Shift BFp'!$S$63:$AC$70,7,FALSE)),IF(VLOOKUP(T139,'2nd Shift BFp'!$S$64:$AC$75,7,FALSE)="","",VLOOKUP(T139,'2nd Shift BFp'!$S$64:$AC$75,7,FALSE)))</f>
        <v/>
      </c>
      <c r="AG139" s="552" t="str">
        <f>IF(RIGHT($A139,1)="1",IF(VLOOKUP(T139,'1st Shift BFp'!$S$63:$AC$70,8,FALSE)="","",VLOOKUP(T139,'1st Shift BFp'!$S$63:$AC$70,8,FALSE)),IF(VLOOKUP(T139,'2nd Shift BFp'!$S$64:$AC$75,8,FALSE)="","",VLOOKUP(T139,'2nd Shift BFp'!$S$64:$AC$75,8,FALSE)))</f>
        <v/>
      </c>
      <c r="AH139" s="558" t="str">
        <f>IF(RIGHT($A139,1)="1",IF(VLOOKUP(T139,'1st Shift BFp'!$A$63:$BY$70,27,FALSE)="","",VLOOKUP(T139,'1st Shift BFp'!$A$63:$BY$70,27,FALSE)),IF(VLOOKUP(T139,'2nd Shift BFp'!$A$64:$BY$75,27,FALSE)="","",VLOOKUP(T139,'2nd Shift BFp'!$A$64:$BY$75,27,FALSE)))</f>
        <v/>
      </c>
      <c r="AI139" s="559" t="str">
        <f>IF(RIGHT($A139,1)="1",IF(VLOOKUP(T139,'1st Shift BFp'!$A$63:$BY$70,29,FALSE)="","",VLOOKUP(T139,'1st Shift BFp'!$A$63:$BY$70,29,FALSE)),IF(VLOOKUP(T139,'2nd Shift BFp'!$A$64:$BY$75,29,FALSE)="","",VLOOKUP(T139,'2nd Shift BFp'!$A$64:$BY$75,29,FALSE)))</f>
        <v/>
      </c>
      <c r="AJ139" s="440" t="str">
        <f>IF(LEFT($A139,1)="M",VLOOKUP(T139,MWTh!$BL$61:$DU$70,62,FALSE),VLOOKUP(T139,TF!$BL$64:$DU$67,62,FALSE))</f>
        <v/>
      </c>
      <c r="AK139" s="418"/>
      <c r="AL139" s="413" t="str">
        <f t="shared" si="60"/>
        <v>10-2</v>
      </c>
      <c r="AM139" s="448" t="str">
        <f t="shared" si="61"/>
        <v>TAMLA-00058</v>
      </c>
      <c r="AN139" s="448" t="str">
        <f t="shared" si="62"/>
        <v>GTS-120</v>
      </c>
      <c r="AO139" s="447" t="str">
        <f t="shared" si="63"/>
        <v>5% - 7%</v>
      </c>
      <c r="AP139" s="151" t="str">
        <f>VLOOKUP(AL139,MWTh!$DV$61:$GE$70,12,FALSE)</f>
        <v/>
      </c>
      <c r="AQ139" s="151" t="e">
        <f>VLOOKUP(AL139,TF!$DV$64:$GE$67,24,FALSE)</f>
        <v>#N/A</v>
      </c>
      <c r="AR139" s="151" t="str">
        <f>VLOOKUP(AL139,MWTh!$DV$61:$GE$70,36,FALSE)</f>
        <v/>
      </c>
      <c r="AS139" s="151" t="str">
        <f>VLOOKUP(AL139,MWTh!$DV$61:$GE$70,48,FALSE)</f>
        <v/>
      </c>
      <c r="AT139" s="151" t="e">
        <f>VLOOKUP(AL139,TF!$DV$64:$GE$67,60,FALSE)</f>
        <v>#N/A</v>
      </c>
      <c r="AU139" s="151"/>
      <c r="AV139" s="149"/>
      <c r="AW139" s="135">
        <f>IF(LEFT($A139,1)="M",VLOOKUP(AL139,MWTh!$DV$61:$GE$70,61,FALSE),VLOOKUP(AL139,TF!$DV$64:$GE$67,61,FALSE))</f>
        <v>0</v>
      </c>
      <c r="AX139" s="552" t="str">
        <f>IF(RIGHT($A139,1)="1",IF(VLOOKUP(AL139,'1st Shift BFp'!$AH$63:$AR$70,7,FALSE)="","",VLOOKUP(AL139,'1st Shift BFp'!$AH$63:$AR$70,7,FALSE)),IF(VLOOKUP(AL139,'2nd Shift BFp'!$AH$64:$AR$75,7,FALSE)="","",VLOOKUP(AL139,'2nd Shift BFp'!$AH$64:$AR$75,7,FALSE)))</f>
        <v>SKIP</v>
      </c>
      <c r="AY139" s="552" t="str">
        <f>IF(RIGHT($A139,1)="1",IF(VLOOKUP(AL139,'1st Shift BFp'!$AH$63:$AR$70,8,FALSE)="","",VLOOKUP(AL139,'1st Shift BFp'!$AH$63:$AR$70,8,FALSE)),IF(VLOOKUP(AL139,'2nd Shift BFp'!$AH$64:$AR$75,8,FALSE)="","",VLOOKUP(AL139,'2nd Shift BFp'!$AH$64:$AR$75,8,FALSE)))</f>
        <v>SKIP</v>
      </c>
      <c r="AZ139" s="558" t="str">
        <f>IF(RIGHT($A139,1)="1",IF(VLOOKUP(AL139,'1st Shift BFp'!$A$63:$BY$70,42,FALSE)="","",VLOOKUP(AL139,'1st Shift BFp'!$A$63:$BY$70,42,FALSE)),IF(VLOOKUP(AL139,'2nd Shift BFp'!$A$64:$BY$75,42,FALSE)="","",VLOOKUP(AL139,'2nd Shift BFp'!$A$64:$BY$75,42,FALSE)))</f>
        <v/>
      </c>
      <c r="BA139" s="559" t="str">
        <f>IF(RIGHT($A139,1)="1",IF(VLOOKUP(AL139,'1st Shift BFp'!$A$63:$BY$70,44,FALSE)="","",VLOOKUP(AL139,'1st Shift BFp'!$A$63:$BY$70,44,FALSE)),IF(VLOOKUP(AL139,'2nd Shift BFp'!$A$64:$BY$75,44,FALSE)="","",VLOOKUP(AL139,'2nd Shift BFp'!$A$64:$BY$75,44,FALSE)))</f>
        <v/>
      </c>
      <c r="BB139" s="440" t="str">
        <f>IF(LEFT($A139,1)="M",VLOOKUP(AL139,MWTh!$DV$61:$GE$70,62,FALSE),VLOOKUP(AL139,TF!$DV$64:$GE$67,62,FALSE))</f>
        <v/>
      </c>
      <c r="BC139" s="418"/>
      <c r="BD139" s="412" t="str">
        <f t="shared" si="64"/>
        <v>10-2</v>
      </c>
      <c r="BE139" s="156" t="str">
        <f t="shared" si="65"/>
        <v>TAMLA-00058</v>
      </c>
      <c r="BF139" s="156" t="str">
        <f t="shared" si="66"/>
        <v>GTS-120</v>
      </c>
      <c r="BG139" s="146" t="str">
        <f t="shared" si="67"/>
        <v>5% - 7%</v>
      </c>
      <c r="BH139" s="151" t="str">
        <f>VLOOKUP(BD139,MWTh!$GF$61:$IO$70,12,FALSE)</f>
        <v/>
      </c>
      <c r="BI139" s="151" t="e">
        <f>VLOOKUP(BD139,TF!$GF$64:$IO$67,24,FALSE)</f>
        <v>#N/A</v>
      </c>
      <c r="BJ139" s="151" t="str">
        <f>VLOOKUP(BD139,MWTh!$GF$61:$IO$70,36,FALSE)</f>
        <v/>
      </c>
      <c r="BK139" s="151" t="str">
        <f>VLOOKUP(BD139,MWTh!$GF$61:$IO$70,48,FALSE)</f>
        <v/>
      </c>
      <c r="BL139" s="151" t="e">
        <f>VLOOKUP(BD139,TF!$GF$64:$IO$67,60,FALSE)</f>
        <v>#N/A</v>
      </c>
      <c r="BM139" s="151"/>
      <c r="BN139" s="149"/>
      <c r="BO139" s="135">
        <f>IF(LEFT($A139,1)="M",VLOOKUP(BD139,MWTh!$GF$61:$IO$70,61,FALSE),VLOOKUP(BD139,TF!$GF$64:$IO$67,61,FALSE))</f>
        <v>0</v>
      </c>
      <c r="BP139" s="552" t="str">
        <f>IF(RIGHT($A139,1)="1",IF(VLOOKUP(BD139,'1st Shift BFp'!$AW$63:$BG$70,7,FALSE)="","",VLOOKUP(BD139,'1st Shift BFp'!$AW$63:$BG$70,7,FALSE)),IF(VLOOKUP(BD139,'2nd Shift BFp'!$AW$64:$BG$75,7,FALSE)="","",VLOOKUP(BD139,'2nd Shift BFp'!$AW$64:$BG$75,7,FALSE)))</f>
        <v/>
      </c>
      <c r="BQ139" s="552" t="str">
        <f>IF(RIGHT($A139,1)="1",IF(VLOOKUP(BD139,'1st Shift BFp'!$AW$63:$BG$70,8,FALSE)="","",VLOOKUP(BD139,'1st Shift BFp'!$AW$63:$BG$70,8,FALSE)),IF(VLOOKUP(BD139,'2nd Shift BFp'!$AW$64:$BG$75,8,FALSE)="","",VLOOKUP(BD139,'2nd Shift BFp'!$AW$64:$BG$75,8,FALSE)))</f>
        <v/>
      </c>
      <c r="BR139" s="558" t="str">
        <f>IF(RIGHT($A139,1)="1",IF(VLOOKUP(BD139,'1st Shift BFp'!$A$63:$BY$70,57,FALSE)="","",VLOOKUP(BD139,'1st Shift BFp'!$A$63:$BY$70,57,FALSE)),IF(VLOOKUP(BD139,'2nd Shift BFp'!$A$64:$BY$75,57,FALSE)="","",VLOOKUP(BD139,'2nd Shift BFp'!$A$64:$BY$75,57,FALSE)))</f>
        <v/>
      </c>
      <c r="BS139" s="559" t="str">
        <f>IF(RIGHT($A139,1)="1",IF(VLOOKUP(BD139,'1st Shift BFp'!$A$63:$BY$70,59,FALSE)="","",VLOOKUP(BD139,'1st Shift BFp'!$A$63:$BY$70,59,FALSE)),IF(VLOOKUP(BD139,'2nd Shift BFp'!$A$64:$BY$75,59,FALSE)="","",VLOOKUP(BD139,'2nd Shift BFp'!$A$64:$BY$75,59,FALSE)))</f>
        <v/>
      </c>
      <c r="BT139" s="62" t="str">
        <f>IF(LEFT($A139,1)="M",VLOOKUP(BD139,MWTh!$GF$61:$IO$70,62,FALSE),VLOOKUP(BD139,TF!$GF$64:$IO$67,62,FALSE))</f>
        <v/>
      </c>
      <c r="BU139" s="61"/>
      <c r="BV139" s="412" t="str">
        <f t="shared" si="68"/>
        <v>10-2</v>
      </c>
      <c r="BW139" s="156" t="str">
        <f t="shared" si="69"/>
        <v>TAMLA-00058</v>
      </c>
      <c r="BX139" s="156" t="str">
        <f t="shared" si="70"/>
        <v>GTS-120</v>
      </c>
      <c r="BY139" s="146" t="str">
        <f t="shared" si="71"/>
        <v>5% - 7%</v>
      </c>
      <c r="BZ139" s="151" t="str">
        <f>VLOOKUP(BV139,MWTh!$IP$61:$KY$70,12,FALSE)</f>
        <v/>
      </c>
      <c r="CA139" s="151" t="e">
        <f>VLOOKUP(BV139,TF!$IP$64:$KY$67,24,FALSE)</f>
        <v>#N/A</v>
      </c>
      <c r="CB139" s="151" t="str">
        <f>VLOOKUP(BV139,MWTh!$IP$61:$KY$70,36,FALSE)</f>
        <v/>
      </c>
      <c r="CC139" s="151" t="str">
        <f>VLOOKUP(BV139,MWTh!$IP$61:$KY$70,48,FALSE)</f>
        <v/>
      </c>
      <c r="CD139" s="151" t="e">
        <f>VLOOKUP(BV139,TF!$IP$64:$KY$67,60,FALSE)</f>
        <v>#N/A</v>
      </c>
      <c r="CE139" s="151"/>
      <c r="CF139" s="149"/>
      <c r="CG139" s="135">
        <f>IF(LEFT($A139,1)="M",VLOOKUP(BV139,MWTh!$IP$61:$KY$70,61,FALSE),VLOOKUP(BV139,TF!$IP$64:$KY$67,61,FALSE))</f>
        <v>0</v>
      </c>
      <c r="CH139" s="552" t="str">
        <f>IF(RIGHT($A139,1)="1",IF(VLOOKUP(BV139,'1st Shift BFp'!$BL$63:$BV$70,7,FALSE)="","",VLOOKUP(BV139,'1st Shift BFp'!$BL$63:$BV$70,7,FALSE)),IF(VLOOKUP(BV139,'2nd Shift BFp'!$BL$64:$BV$75,7,FALSE)="","",VLOOKUP(BV139,'2nd Shift BFp'!$BL$64:$BV$75,7,FALSE)))</f>
        <v>SKIP</v>
      </c>
      <c r="CI139" s="552" t="str">
        <f>IF(RIGHT($A139,1)="1",IF(VLOOKUP(BV139,'1st Shift BFp'!$BL$63:$BV$70,8,FALSE)="","",VLOOKUP(BV139,'1st Shift BFp'!$BL$63:$BV$70,8,FALSE)),IF(VLOOKUP(BV139,'2nd Shift BFp'!$BL$64:$BV$75,8,FALSE)="","",VLOOKUP(BV139,'2nd Shift BFp'!$BL$64:$BV$75,8,FALSE)))</f>
        <v>SKIP</v>
      </c>
      <c r="CJ139" s="558" t="str">
        <f>IF(RIGHT($A139,1)="1",IF(VLOOKUP(BV139,'1st Shift BFp'!$A$63:$BY$70,72,FALSE)="","",VLOOKUP(BV139,'1st Shift BFp'!$A$63:$BY$70,72,FALSE)),IF(VLOOKUP(BV139,'2nd Shift BFp'!$A$64:$BY$75,72,FALSE)="","",VLOOKUP(BV139,'2nd Shift BFp'!$A$64:$BY$75,72,FALSE)))</f>
        <v/>
      </c>
      <c r="CK139" s="559" t="str">
        <f>IF(RIGHT($A139,1)="1",IF(VLOOKUP(BV139,'1st Shift BFp'!$A$63:$BY$70,74,FALSE)="","",VLOOKUP(BV139,'1st Shift BFp'!$A$63:$BY$70,74,FALSE)),IF(VLOOKUP(BV139,'2nd Shift BFp'!$A$64:$BY$75,74,FALSE)="","",VLOOKUP(BV139,'2nd Shift BFp'!$A$64:$BY$75,74,FALSE)))</f>
        <v/>
      </c>
      <c r="CL139" s="440" t="str">
        <f>IF(LEFT($A139,1)="M",VLOOKUP(BV139,MWTh!$IP$61:$KY$70,62,FALSE),VLOOKUP(BV139,TF!$IP$64:$KY$67,62,FALSE))</f>
        <v/>
      </c>
      <c r="CM139" s="418"/>
      <c r="CO139" s="135">
        <f t="shared" si="72"/>
        <v>0</v>
      </c>
    </row>
    <row r="140" spans="1:93">
      <c r="A140" s="1174" t="str">
        <f>VLOOKUP($B140,'OP Info'!$C$121:$Q$137,15,FALSE)</f>
        <v>MWTH-2</v>
      </c>
      <c r="B140" s="412" t="s">
        <v>266</v>
      </c>
      <c r="C140" s="1174" t="str">
        <f>VLOOKUP($B140,'OP Info'!$C$121:$Q$137,2,FALSE)</f>
        <v>TAMLA-00059</v>
      </c>
      <c r="D140" s="1174" t="str">
        <f>VLOOKUP($B140,'OP Info'!$C$121:$Q$137,4,FALSE)</f>
        <v>GTS-120</v>
      </c>
      <c r="E140" s="1174" t="str">
        <f>CONCATENATE(VLOOKUP($B140,'OP Info'!$C$121:$Q$137,5,FALSE),"% - ",VLOOKUP($B140,'OP Info'!$C$121:$Q$137,6,FALSE),"%")</f>
        <v>5% - 7%</v>
      </c>
      <c r="F140" s="151" t="str">
        <f>VLOOKUP(B140,MWTh!$B$61:$BK$70,12,FALSE)</f>
        <v/>
      </c>
      <c r="G140" s="151" t="e">
        <f>VLOOKUP(B140,TF!$B$64:$BK$67,24,FALSE)</f>
        <v>#N/A</v>
      </c>
      <c r="H140" s="151" t="str">
        <f>VLOOKUP(B140,MWTh!$B$61:$BK$70,36,FALSE)</f>
        <v/>
      </c>
      <c r="I140" s="151" t="str">
        <f>VLOOKUP(B140,MWTh!$B$61:$BK$70,48,FALSE)</f>
        <v/>
      </c>
      <c r="J140" s="151" t="e">
        <f>VLOOKUP(B140,TF!$B$64:$BK$67,60,FALSE)</f>
        <v>#N/A</v>
      </c>
      <c r="K140" s="151"/>
      <c r="L140" s="149"/>
      <c r="M140" s="135">
        <f>IF(LEFT($A140,1)="M",VLOOKUP(B140,MWTh!$B$61:$BK$70,61,FALSE),VLOOKUP(B140,TF!$B$64:$BK$67,61,FALSE))</f>
        <v>0</v>
      </c>
      <c r="N140" s="552" t="str">
        <f>IF(RIGHT($A140,1)="1",IF(VLOOKUP(B140,'1st Shift BFp'!$D$63:$N$70,7,FALSE)="","",VLOOKUP(B140,'1st Shift BFp'!$D$63:$N$70,7,FALSE)),IF(VLOOKUP(B140,'2nd Shift BFp'!$D$64:$N$75,7,FALSE)="","",VLOOKUP(B140,'2nd Shift BFp'!$D$64:$N$75,7,FALSE)))</f>
        <v>SKIP</v>
      </c>
      <c r="O140" s="552" t="str">
        <f>IF(RIGHT($A140,1)="1",IF(VLOOKUP(B140,'1st Shift BFp'!$D$63:$N$70,8,FALSE)="","",VLOOKUP(B140,'1st Shift BFp'!$D$63:$N$70,8,FALSE)),IF(VLOOKUP(B140,'2nd Shift BFp'!$D$64:$N$75,8,FALSE)="","",VLOOKUP(B140,'2nd Shift BFp'!$D$64:$N$75,8,FALSE)))</f>
        <v>SKIP</v>
      </c>
      <c r="P140" s="558" t="str">
        <f>IF(RIGHT($A140,1)="1",IF(VLOOKUP(B140,'1st Shift BFp'!$A$63:$BY$70,12,FALSE)="","",VLOOKUP(B140,'1st Shift BFp'!$A$63:$BY$70,12,FALSE)),IF(VLOOKUP(B140,'2nd Shift BFp'!$A$64:$BY$75,12,FALSE)="","",VLOOKUP(B140,'2nd Shift BFp'!$A$64:$BY$75,12,FALSE)))</f>
        <v/>
      </c>
      <c r="Q140" s="559" t="str">
        <f>IF(RIGHT($A140,1)="1",IF(VLOOKUP(B140,'1st Shift BFp'!$A$63:$BY$70,14,FALSE)="","",VLOOKUP(B140,'1st Shift BFp'!$A$63:$BY$70,14,FALSE)),IF(VLOOKUP(B140,'2nd Shift BFp'!$A$64:$BY$75,14,FALSE)="","",VLOOKUP(B140,'2nd Shift BFp'!$A$64:$BY$75,14,FALSE)))</f>
        <v/>
      </c>
      <c r="R140" s="420" t="str">
        <f>IF(LEFT($A140,1)="M",VLOOKUP(B140,MWTh!$B$61:$BK$70,62,FALSE),VLOOKUP(B140,TF!$B$64:$BK$67,62,FALSE))</f>
        <v/>
      </c>
      <c r="S140" s="418"/>
      <c r="T140" s="412" t="str">
        <f t="shared" si="56"/>
        <v>20-2</v>
      </c>
      <c r="U140" s="156" t="str">
        <f t="shared" si="57"/>
        <v>TAMLA-00059</v>
      </c>
      <c r="V140" s="156" t="str">
        <f t="shared" si="58"/>
        <v>GTS-120</v>
      </c>
      <c r="W140" s="146" t="str">
        <f t="shared" si="59"/>
        <v>5% - 7%</v>
      </c>
      <c r="X140" s="151" t="str">
        <f>VLOOKUP(T140,MWTh!$BL$61:$DU$70,12,FALSE)</f>
        <v/>
      </c>
      <c r="Y140" s="151" t="e">
        <f>VLOOKUP(T140,TF!$BL$64:$DU$67,24,FALSE)</f>
        <v>#N/A</v>
      </c>
      <c r="Z140" s="151" t="str">
        <f>VLOOKUP(T140,MWTh!$BL$61:$DU$70,36,FALSE)</f>
        <v/>
      </c>
      <c r="AA140" s="151" t="str">
        <f>VLOOKUP(T140,MWTh!$BL$61:$DU$70,48,FALSE)</f>
        <v/>
      </c>
      <c r="AB140" s="151" t="e">
        <f>VLOOKUP(T140,TF!$BL$64:$DU$67,60,FALSE)</f>
        <v>#N/A</v>
      </c>
      <c r="AC140" s="151"/>
      <c r="AD140" s="149"/>
      <c r="AE140" s="135">
        <f>IF(LEFT($A140,1)="M",VLOOKUP(T140,MWTh!$BL$61:$DU$70,61,FALSE),VLOOKUP(T140,TF!$BL$64:$DU$67,61,FALSE))</f>
        <v>0</v>
      </c>
      <c r="AF140" s="552" t="str">
        <f>IF(RIGHT($A140,1)="1",IF(VLOOKUP(T140,'1st Shift BFp'!$S$63:$AC$70,7,FALSE)="","",VLOOKUP(T140,'1st Shift BFp'!$S$63:$AC$70,7,FALSE)),IF(VLOOKUP(T140,'2nd Shift BFp'!$S$64:$AC$75,7,FALSE)="","",VLOOKUP(T140,'2nd Shift BFp'!$S$64:$AC$75,7,FALSE)))</f>
        <v/>
      </c>
      <c r="AG140" s="552" t="str">
        <f>IF(RIGHT($A140,1)="1",IF(VLOOKUP(T140,'1st Shift BFp'!$S$63:$AC$70,8,FALSE)="","",VLOOKUP(T140,'1st Shift BFp'!$S$63:$AC$70,8,FALSE)),IF(VLOOKUP(T140,'2nd Shift BFp'!$S$64:$AC$75,8,FALSE)="","",VLOOKUP(T140,'2nd Shift BFp'!$S$64:$AC$75,8,FALSE)))</f>
        <v/>
      </c>
      <c r="AH140" s="558" t="str">
        <f>IF(RIGHT($A140,1)="1",IF(VLOOKUP(T140,'1st Shift BFp'!$A$63:$BY$70,27,FALSE)="","",VLOOKUP(T140,'1st Shift BFp'!$A$63:$BY$70,27,FALSE)),IF(VLOOKUP(T140,'2nd Shift BFp'!$A$64:$BY$75,27,FALSE)="","",VLOOKUP(T140,'2nd Shift BFp'!$A$64:$BY$75,27,FALSE)))</f>
        <v/>
      </c>
      <c r="AI140" s="559" t="str">
        <f>IF(RIGHT($A140,1)="1",IF(VLOOKUP(T140,'1st Shift BFp'!$A$63:$BY$70,29,FALSE)="","",VLOOKUP(T140,'1st Shift BFp'!$A$63:$BY$70,29,FALSE)),IF(VLOOKUP(T140,'2nd Shift BFp'!$A$64:$BY$75,29,FALSE)="","",VLOOKUP(T140,'2nd Shift BFp'!$A$64:$BY$75,29,FALSE)))</f>
        <v/>
      </c>
      <c r="AJ140" s="440" t="str">
        <f>IF(LEFT($A140,1)="M",VLOOKUP(T140,MWTh!$BL$61:$DU$70,62,FALSE),VLOOKUP(T140,TF!$BL$64:$DU$67,62,FALSE))</f>
        <v/>
      </c>
      <c r="AK140" s="418"/>
      <c r="AL140" s="413" t="str">
        <f t="shared" si="60"/>
        <v>20-2</v>
      </c>
      <c r="AM140" s="448" t="str">
        <f t="shared" si="61"/>
        <v>TAMLA-00059</v>
      </c>
      <c r="AN140" s="448" t="str">
        <f t="shared" si="62"/>
        <v>GTS-120</v>
      </c>
      <c r="AO140" s="447" t="str">
        <f t="shared" si="63"/>
        <v>5% - 7%</v>
      </c>
      <c r="AP140" s="151" t="str">
        <f>VLOOKUP(AL140,MWTh!$DV$61:$GE$70,12,FALSE)</f>
        <v/>
      </c>
      <c r="AQ140" s="151" t="e">
        <f>VLOOKUP(AL140,TF!$DV$64:$GE$67,24,FALSE)</f>
        <v>#N/A</v>
      </c>
      <c r="AR140" s="151" t="str">
        <f>VLOOKUP(AL140,MWTh!$DV$61:$GE$70,36,FALSE)</f>
        <v/>
      </c>
      <c r="AS140" s="151" t="str">
        <f>VLOOKUP(AL140,MWTh!$DV$61:$GE$70,48,FALSE)</f>
        <v/>
      </c>
      <c r="AT140" s="151" t="e">
        <f>VLOOKUP(AL140,TF!$DV$64:$GE$67,60,FALSE)</f>
        <v>#N/A</v>
      </c>
      <c r="AU140" s="151"/>
      <c r="AV140" s="149"/>
      <c r="AW140" s="135">
        <f>IF(LEFT($A140,1)="M",VLOOKUP(AL140,MWTh!$DV$61:$GE$70,61,FALSE),VLOOKUP(AL140,TF!$DV$64:$GE$67,61,FALSE))</f>
        <v>0</v>
      </c>
      <c r="AX140" s="552" t="str">
        <f>IF(RIGHT($A140,1)="1",IF(VLOOKUP(AL140,'1st Shift BFp'!$AH$63:$AR$70,7,FALSE)="","",VLOOKUP(AL140,'1st Shift BFp'!$AH$63:$AR$70,7,FALSE)),IF(VLOOKUP(AL140,'2nd Shift BFp'!$AH$64:$AR$75,7,FALSE)="","",VLOOKUP(AL140,'2nd Shift BFp'!$AH$64:$AR$75,7,FALSE)))</f>
        <v>SKIP</v>
      </c>
      <c r="AY140" s="552" t="str">
        <f>IF(RIGHT($A140,1)="1",IF(VLOOKUP(AL140,'1st Shift BFp'!$AH$63:$AR$70,8,FALSE)="","",VLOOKUP(AL140,'1st Shift BFp'!$AH$63:$AR$70,8,FALSE)),IF(VLOOKUP(AL140,'2nd Shift BFp'!$AH$64:$AR$75,8,FALSE)="","",VLOOKUP(AL140,'2nd Shift BFp'!$AH$64:$AR$75,8,FALSE)))</f>
        <v>SKIP</v>
      </c>
      <c r="AZ140" s="558" t="str">
        <f>IF(RIGHT($A140,1)="1",IF(VLOOKUP(AL140,'1st Shift BFp'!$A$63:$BY$70,42,FALSE)="","",VLOOKUP(AL140,'1st Shift BFp'!$A$63:$BY$70,42,FALSE)),IF(VLOOKUP(AL140,'2nd Shift BFp'!$A$64:$BY$75,42,FALSE)="","",VLOOKUP(AL140,'2nd Shift BFp'!$A$64:$BY$75,42,FALSE)))</f>
        <v/>
      </c>
      <c r="BA140" s="559" t="str">
        <f>IF(RIGHT($A140,1)="1",IF(VLOOKUP(AL140,'1st Shift BFp'!$A$63:$BY$70,44,FALSE)="","",VLOOKUP(AL140,'1st Shift BFp'!$A$63:$BY$70,44,FALSE)),IF(VLOOKUP(AL140,'2nd Shift BFp'!$A$64:$BY$75,44,FALSE)="","",VLOOKUP(AL140,'2nd Shift BFp'!$A$64:$BY$75,44,FALSE)))</f>
        <v/>
      </c>
      <c r="BB140" s="440" t="str">
        <f>IF(LEFT($A140,1)="M",VLOOKUP(AL140,MWTh!$DV$61:$GE$70,62,FALSE),VLOOKUP(AL140,TF!$DV$64:$GE$67,62,FALSE))</f>
        <v/>
      </c>
      <c r="BC140" s="418"/>
      <c r="BD140" s="412" t="str">
        <f t="shared" si="64"/>
        <v>20-2</v>
      </c>
      <c r="BE140" s="156" t="str">
        <f t="shared" si="65"/>
        <v>TAMLA-00059</v>
      </c>
      <c r="BF140" s="156" t="str">
        <f t="shared" si="66"/>
        <v>GTS-120</v>
      </c>
      <c r="BG140" s="146" t="str">
        <f t="shared" si="67"/>
        <v>5% - 7%</v>
      </c>
      <c r="BH140" s="151" t="str">
        <f>VLOOKUP(BD140,MWTh!$GF$61:$IO$70,12,FALSE)</f>
        <v/>
      </c>
      <c r="BI140" s="151" t="e">
        <f>VLOOKUP(BD140,TF!$GF$64:$IO$67,24,FALSE)</f>
        <v>#N/A</v>
      </c>
      <c r="BJ140" s="151" t="str">
        <f>VLOOKUP(BD140,MWTh!$GF$61:$IO$70,36,FALSE)</f>
        <v/>
      </c>
      <c r="BK140" s="151" t="str">
        <f>VLOOKUP(BD140,MWTh!$GF$61:$IO$70,48,FALSE)</f>
        <v/>
      </c>
      <c r="BL140" s="151" t="e">
        <f>VLOOKUP(BD140,TF!$GF$64:$IO$67,60,FALSE)</f>
        <v>#N/A</v>
      </c>
      <c r="BM140" s="151"/>
      <c r="BN140" s="149"/>
      <c r="BO140" s="135">
        <f>IF(LEFT($A140,1)="M",VLOOKUP(BD140,MWTh!$GF$61:$IO$70,61,FALSE),VLOOKUP(BD140,TF!$GF$64:$IO$67,61,FALSE))</f>
        <v>0</v>
      </c>
      <c r="BP140" s="552" t="str">
        <f>IF(RIGHT($A140,1)="1",IF(VLOOKUP(BD140,'1st Shift BFp'!$AW$63:$BG$70,7,FALSE)="","",VLOOKUP(BD140,'1st Shift BFp'!$AW$63:$BG$70,7,FALSE)),IF(VLOOKUP(BD140,'2nd Shift BFp'!$AW$64:$BG$75,7,FALSE)="","",VLOOKUP(BD140,'2nd Shift BFp'!$AW$64:$BG$75,7,FALSE)))</f>
        <v/>
      </c>
      <c r="BQ140" s="552" t="str">
        <f>IF(RIGHT($A140,1)="1",IF(VLOOKUP(BD140,'1st Shift BFp'!$AW$63:$BG$70,8,FALSE)="","",VLOOKUP(BD140,'1st Shift BFp'!$AW$63:$BG$70,8,FALSE)),IF(VLOOKUP(BD140,'2nd Shift BFp'!$AW$64:$BG$75,8,FALSE)="","",VLOOKUP(BD140,'2nd Shift BFp'!$AW$64:$BG$75,8,FALSE)))</f>
        <v/>
      </c>
      <c r="BR140" s="558" t="str">
        <f>IF(RIGHT($A140,1)="1",IF(VLOOKUP(BD140,'1st Shift BFp'!$A$63:$BY$70,57,FALSE)="","",VLOOKUP(BD140,'1st Shift BFp'!$A$63:$BY$70,57,FALSE)),IF(VLOOKUP(BD140,'2nd Shift BFp'!$A$64:$BY$75,57,FALSE)="","",VLOOKUP(BD140,'2nd Shift BFp'!$A$64:$BY$75,57,FALSE)))</f>
        <v/>
      </c>
      <c r="BS140" s="559" t="str">
        <f>IF(RIGHT($A140,1)="1",IF(VLOOKUP(BD140,'1st Shift BFp'!$A$63:$BY$70,59,FALSE)="","",VLOOKUP(BD140,'1st Shift BFp'!$A$63:$BY$70,59,FALSE)),IF(VLOOKUP(BD140,'2nd Shift BFp'!$A$64:$BY$75,59,FALSE)="","",VLOOKUP(BD140,'2nd Shift BFp'!$A$64:$BY$75,59,FALSE)))</f>
        <v/>
      </c>
      <c r="BT140" s="62" t="str">
        <f>IF(LEFT($A140,1)="M",VLOOKUP(BD140,MWTh!$GF$61:$IO$70,62,FALSE),VLOOKUP(BD140,TF!$GF$64:$IO$67,62,FALSE))</f>
        <v/>
      </c>
      <c r="BU140" s="61"/>
      <c r="BV140" s="412" t="str">
        <f t="shared" si="68"/>
        <v>20-2</v>
      </c>
      <c r="BW140" s="156" t="str">
        <f t="shared" si="69"/>
        <v>TAMLA-00059</v>
      </c>
      <c r="BX140" s="156" t="str">
        <f t="shared" si="70"/>
        <v>GTS-120</v>
      </c>
      <c r="BY140" s="146" t="str">
        <f t="shared" si="71"/>
        <v>5% - 7%</v>
      </c>
      <c r="BZ140" s="151" t="str">
        <f>VLOOKUP(BV140,MWTh!$IP$61:$KY$70,12,FALSE)</f>
        <v/>
      </c>
      <c r="CA140" s="151" t="e">
        <f>VLOOKUP(BV140,TF!$IP$64:$KY$67,24,FALSE)</f>
        <v>#N/A</v>
      </c>
      <c r="CB140" s="151" t="str">
        <f>VLOOKUP(BV140,MWTh!$IP$61:$KY$70,36,FALSE)</f>
        <v/>
      </c>
      <c r="CC140" s="151" t="str">
        <f>VLOOKUP(BV140,MWTh!$IP$61:$KY$70,48,FALSE)</f>
        <v/>
      </c>
      <c r="CD140" s="151" t="e">
        <f>VLOOKUP(BV140,TF!$IP$64:$KY$67,60,FALSE)</f>
        <v>#N/A</v>
      </c>
      <c r="CE140" s="151"/>
      <c r="CF140" s="149"/>
      <c r="CG140" s="135">
        <f>IF(LEFT($A140,1)="M",VLOOKUP(BV140,MWTh!$IP$61:$KY$70,61,FALSE),VLOOKUP(BV140,TF!$IP$64:$KY$67,61,FALSE))</f>
        <v>0</v>
      </c>
      <c r="CH140" s="552" t="str">
        <f>IF(RIGHT($A140,1)="1",IF(VLOOKUP(BV140,'1st Shift BFp'!$BL$63:$BV$70,7,FALSE)="","",VLOOKUP(BV140,'1st Shift BFp'!$BL$63:$BV$70,7,FALSE)),IF(VLOOKUP(BV140,'2nd Shift BFp'!$BL$64:$BV$75,7,FALSE)="","",VLOOKUP(BV140,'2nd Shift BFp'!$BL$64:$BV$75,7,FALSE)))</f>
        <v>SKIP</v>
      </c>
      <c r="CI140" s="552" t="str">
        <f>IF(RIGHT($A140,1)="1",IF(VLOOKUP(BV140,'1st Shift BFp'!$BL$63:$BV$70,8,FALSE)="","",VLOOKUP(BV140,'1st Shift BFp'!$BL$63:$BV$70,8,FALSE)),IF(VLOOKUP(BV140,'2nd Shift BFp'!$BL$64:$BV$75,8,FALSE)="","",VLOOKUP(BV140,'2nd Shift BFp'!$BL$64:$BV$75,8,FALSE)))</f>
        <v>SKIP</v>
      </c>
      <c r="CJ140" s="558" t="str">
        <f>IF(RIGHT($A140,1)="1",IF(VLOOKUP(BV140,'1st Shift BFp'!$A$63:$BY$70,72,FALSE)="","",VLOOKUP(BV140,'1st Shift BFp'!$A$63:$BY$70,72,FALSE)),IF(VLOOKUP(BV140,'2nd Shift BFp'!$A$64:$BY$75,72,FALSE)="","",VLOOKUP(BV140,'2nd Shift BFp'!$A$64:$BY$75,72,FALSE)))</f>
        <v/>
      </c>
      <c r="CK140" s="559" t="str">
        <f>IF(RIGHT($A140,1)="1",IF(VLOOKUP(BV140,'1st Shift BFp'!$A$63:$BY$70,74,FALSE)="","",VLOOKUP(BV140,'1st Shift BFp'!$A$63:$BY$70,74,FALSE)),IF(VLOOKUP(BV140,'2nd Shift BFp'!$A$64:$BY$75,74,FALSE)="","",VLOOKUP(BV140,'2nd Shift BFp'!$A$64:$BY$75,74,FALSE)))</f>
        <v/>
      </c>
      <c r="CL140" s="440" t="str">
        <f>IF(LEFT($A140,1)="M",VLOOKUP(BV140,MWTh!$IP$61:$KY$70,62,FALSE),VLOOKUP(BV140,TF!$IP$64:$KY$67,62,FALSE))</f>
        <v/>
      </c>
      <c r="CM140" s="418"/>
      <c r="CO140" s="135">
        <f t="shared" si="72"/>
        <v>0</v>
      </c>
    </row>
    <row r="141" spans="1:93">
      <c r="A141" s="1174" t="str">
        <f>VLOOKUP($B141,'OP Info'!$C$121:$Q$137,15,FALSE)</f>
        <v>MWTH-2</v>
      </c>
      <c r="B141" s="412" t="s">
        <v>269</v>
      </c>
      <c r="C141" s="1174" t="str">
        <f>VLOOKUP($B141,'OP Info'!$C$121:$Q$137,2,FALSE)</f>
        <v>TAMLA-00060</v>
      </c>
      <c r="D141" s="1174" t="str">
        <f>VLOOKUP($B141,'OP Info'!$C$121:$Q$137,4,FALSE)</f>
        <v>GTS-120</v>
      </c>
      <c r="E141" s="1174" t="str">
        <f>CONCATENATE(VLOOKUP($B141,'OP Info'!$C$121:$Q$137,5,FALSE),"% - ",VLOOKUP($B141,'OP Info'!$C$121:$Q$137,6,FALSE),"%")</f>
        <v>5% - 7%</v>
      </c>
      <c r="F141" s="151" t="str">
        <f>VLOOKUP(B141,MWTh!$B$61:$BK$70,12,FALSE)</f>
        <v/>
      </c>
      <c r="G141" s="151" t="e">
        <f>VLOOKUP(B141,TF!$B$64:$BK$67,24,FALSE)</f>
        <v>#N/A</v>
      </c>
      <c r="H141" s="151" t="str">
        <f>VLOOKUP(B141,MWTh!$B$61:$BK$70,36,FALSE)</f>
        <v/>
      </c>
      <c r="I141" s="151" t="str">
        <f>VLOOKUP(B141,MWTh!$B$61:$BK$70,48,FALSE)</f>
        <v/>
      </c>
      <c r="J141" s="151" t="e">
        <f>VLOOKUP(B141,TF!$B$64:$BK$67,60,FALSE)</f>
        <v>#N/A</v>
      </c>
      <c r="K141" s="151"/>
      <c r="L141" s="149"/>
      <c r="M141" s="135">
        <f>IF(LEFT($A141,1)="M",VLOOKUP(B141,MWTh!$B$61:$BK$70,61,FALSE),VLOOKUP(B141,TF!$B$64:$BK$67,61,FALSE))</f>
        <v>0</v>
      </c>
      <c r="N141" s="552" t="str">
        <f>IF(RIGHT($A141,1)="1",IF(VLOOKUP(B141,'1st Shift BFp'!$D$63:$N$70,7,FALSE)="","",VLOOKUP(B141,'1st Shift BFp'!$D$63:$N$70,7,FALSE)),IF(VLOOKUP(B141,'2nd Shift BFp'!$D$64:$N$75,7,FALSE)="","",VLOOKUP(B141,'2nd Shift BFp'!$D$64:$N$75,7,FALSE)))</f>
        <v>SKIP</v>
      </c>
      <c r="O141" s="552" t="str">
        <f>IF(RIGHT($A141,1)="1",IF(VLOOKUP(B141,'1st Shift BFp'!$D$63:$N$70,8,FALSE)="","",VLOOKUP(B141,'1st Shift BFp'!$D$63:$N$70,8,FALSE)),IF(VLOOKUP(B141,'2nd Shift BFp'!$D$64:$N$75,8,FALSE)="","",VLOOKUP(B141,'2nd Shift BFp'!$D$64:$N$75,8,FALSE)))</f>
        <v>SKIP</v>
      </c>
      <c r="P141" s="558" t="str">
        <f>IF(RIGHT($A141,1)="1",IF(VLOOKUP(B141,'1st Shift BFp'!$A$63:$BY$70,12,FALSE)="","",VLOOKUP(B141,'1st Shift BFp'!$A$63:$BY$70,12,FALSE)),IF(VLOOKUP(B141,'2nd Shift BFp'!$A$64:$BY$75,12,FALSE)="","",VLOOKUP(B141,'2nd Shift BFp'!$A$64:$BY$75,12,FALSE)))</f>
        <v/>
      </c>
      <c r="Q141" s="559" t="str">
        <f>IF(RIGHT($A141,1)="1",IF(VLOOKUP(B141,'1st Shift BFp'!$A$63:$BY$70,14,FALSE)="","",VLOOKUP(B141,'1st Shift BFp'!$A$63:$BY$70,14,FALSE)),IF(VLOOKUP(B141,'2nd Shift BFp'!$A$64:$BY$75,14,FALSE)="","",VLOOKUP(B141,'2nd Shift BFp'!$A$64:$BY$75,14,FALSE)))</f>
        <v/>
      </c>
      <c r="R141" s="420" t="str">
        <f>IF(LEFT($A141,1)="M",VLOOKUP(B141,MWTh!$B$61:$BK$70,62,FALSE),VLOOKUP(B141,TF!$B$64:$BK$67,62,FALSE))</f>
        <v/>
      </c>
      <c r="S141" s="418"/>
      <c r="T141" s="412" t="str">
        <f t="shared" si="56"/>
        <v>30-2</v>
      </c>
      <c r="U141" s="156" t="str">
        <f t="shared" si="57"/>
        <v>TAMLA-00060</v>
      </c>
      <c r="V141" s="156" t="str">
        <f t="shared" si="58"/>
        <v>GTS-120</v>
      </c>
      <c r="W141" s="146" t="str">
        <f t="shared" si="59"/>
        <v>5% - 7%</v>
      </c>
      <c r="X141" s="151" t="str">
        <f>VLOOKUP(T141,MWTh!$BL$61:$DU$70,12,FALSE)</f>
        <v/>
      </c>
      <c r="Y141" s="151" t="e">
        <f>VLOOKUP(T141,TF!$BL$64:$DU$67,24,FALSE)</f>
        <v>#N/A</v>
      </c>
      <c r="Z141" s="151" t="str">
        <f>VLOOKUP(T141,MWTh!$BL$61:$DU$70,36,FALSE)</f>
        <v/>
      </c>
      <c r="AA141" s="151" t="str">
        <f>VLOOKUP(T141,MWTh!$BL$61:$DU$70,48,FALSE)</f>
        <v/>
      </c>
      <c r="AB141" s="151" t="e">
        <f>VLOOKUP(T141,TF!$BL$64:$DU$67,60,FALSE)</f>
        <v>#N/A</v>
      </c>
      <c r="AC141" s="151"/>
      <c r="AD141" s="149"/>
      <c r="AE141" s="135">
        <f>IF(LEFT($A141,1)="M",VLOOKUP(T141,MWTh!$BL$61:$DU$70,61,FALSE),VLOOKUP(T141,TF!$BL$64:$DU$67,61,FALSE))</f>
        <v>0</v>
      </c>
      <c r="AF141" s="552" t="str">
        <f>IF(RIGHT($A141,1)="1",IF(VLOOKUP(T141,'1st Shift BFp'!$S$63:$AC$70,7,FALSE)="","",VLOOKUP(T141,'1st Shift BFp'!$S$63:$AC$70,7,FALSE)),IF(VLOOKUP(T141,'2nd Shift BFp'!$S$64:$AC$75,7,FALSE)="","",VLOOKUP(T141,'2nd Shift BFp'!$S$64:$AC$75,7,FALSE)))</f>
        <v/>
      </c>
      <c r="AG141" s="552" t="str">
        <f>IF(RIGHT($A141,1)="1",IF(VLOOKUP(T141,'1st Shift BFp'!$S$63:$AC$70,8,FALSE)="","",VLOOKUP(T141,'1st Shift BFp'!$S$63:$AC$70,8,FALSE)),IF(VLOOKUP(T141,'2nd Shift BFp'!$S$64:$AC$75,8,FALSE)="","",VLOOKUP(T141,'2nd Shift BFp'!$S$64:$AC$75,8,FALSE)))</f>
        <v/>
      </c>
      <c r="AH141" s="558" t="str">
        <f>IF(RIGHT($A141,1)="1",IF(VLOOKUP(T141,'1st Shift BFp'!$A$63:$BY$70,27,FALSE)="","",VLOOKUP(T141,'1st Shift BFp'!$A$63:$BY$70,27,FALSE)),IF(VLOOKUP(T141,'2nd Shift BFp'!$A$64:$BY$75,27,FALSE)="","",VLOOKUP(T141,'2nd Shift BFp'!$A$64:$BY$75,27,FALSE)))</f>
        <v/>
      </c>
      <c r="AI141" s="559" t="str">
        <f>IF(RIGHT($A141,1)="1",IF(VLOOKUP(T141,'1st Shift BFp'!$A$63:$BY$70,29,FALSE)="","",VLOOKUP(T141,'1st Shift BFp'!$A$63:$BY$70,29,FALSE)),IF(VLOOKUP(T141,'2nd Shift BFp'!$A$64:$BY$75,29,FALSE)="","",VLOOKUP(T141,'2nd Shift BFp'!$A$64:$BY$75,29,FALSE)))</f>
        <v/>
      </c>
      <c r="AJ141" s="440" t="str">
        <f>IF(LEFT($A141,1)="M",VLOOKUP(T141,MWTh!$BL$61:$DU$70,62,FALSE),VLOOKUP(T141,TF!$BL$64:$DU$67,62,FALSE))</f>
        <v/>
      </c>
      <c r="AK141" s="418"/>
      <c r="AL141" s="413" t="str">
        <f t="shared" si="60"/>
        <v>30-2</v>
      </c>
      <c r="AM141" s="448" t="str">
        <f t="shared" si="61"/>
        <v>TAMLA-00060</v>
      </c>
      <c r="AN141" s="448" t="str">
        <f t="shared" si="62"/>
        <v>GTS-120</v>
      </c>
      <c r="AO141" s="447" t="str">
        <f t="shared" si="63"/>
        <v>5% - 7%</v>
      </c>
      <c r="AP141" s="151" t="str">
        <f>VLOOKUP(AL141,MWTh!$DV$61:$GE$70,12,FALSE)</f>
        <v/>
      </c>
      <c r="AQ141" s="151" t="e">
        <f>VLOOKUP(AL141,TF!$DV$64:$GE$67,24,FALSE)</f>
        <v>#N/A</v>
      </c>
      <c r="AR141" s="151" t="str">
        <f>VLOOKUP(AL141,MWTh!$DV$61:$GE$70,36,FALSE)</f>
        <v/>
      </c>
      <c r="AS141" s="151" t="str">
        <f>VLOOKUP(AL141,MWTh!$DV$61:$GE$70,48,FALSE)</f>
        <v/>
      </c>
      <c r="AT141" s="151" t="e">
        <f>VLOOKUP(AL141,TF!$DV$64:$GE$67,60,FALSE)</f>
        <v>#N/A</v>
      </c>
      <c r="AU141" s="151"/>
      <c r="AV141" s="149"/>
      <c r="AW141" s="135">
        <f>IF(LEFT($A141,1)="M",VLOOKUP(AL141,MWTh!$DV$61:$GE$70,61,FALSE),VLOOKUP(AL141,TF!$DV$64:$GE$67,61,FALSE))</f>
        <v>0</v>
      </c>
      <c r="AX141" s="552" t="str">
        <f>IF(RIGHT($A141,1)="1",IF(VLOOKUP(AL141,'1st Shift BFp'!$AH$63:$AR$70,7,FALSE)="","",VLOOKUP(AL141,'1st Shift BFp'!$AH$63:$AR$70,7,FALSE)),IF(VLOOKUP(AL141,'2nd Shift BFp'!$AH$64:$AR$75,7,FALSE)="","",VLOOKUP(AL141,'2nd Shift BFp'!$AH$64:$AR$75,7,FALSE)))</f>
        <v>SKIP</v>
      </c>
      <c r="AY141" s="552" t="str">
        <f>IF(RIGHT($A141,1)="1",IF(VLOOKUP(AL141,'1st Shift BFp'!$AH$63:$AR$70,8,FALSE)="","",VLOOKUP(AL141,'1st Shift BFp'!$AH$63:$AR$70,8,FALSE)),IF(VLOOKUP(AL141,'2nd Shift BFp'!$AH$64:$AR$75,8,FALSE)="","",VLOOKUP(AL141,'2nd Shift BFp'!$AH$64:$AR$75,8,FALSE)))</f>
        <v>SKIP</v>
      </c>
      <c r="AZ141" s="558" t="str">
        <f>IF(RIGHT($A141,1)="1",IF(VLOOKUP(AL141,'1st Shift BFp'!$A$63:$BY$70,42,FALSE)="","",VLOOKUP(AL141,'1st Shift BFp'!$A$63:$BY$70,42,FALSE)),IF(VLOOKUP(AL141,'2nd Shift BFp'!$A$64:$BY$75,42,FALSE)="","",VLOOKUP(AL141,'2nd Shift BFp'!$A$64:$BY$75,42,FALSE)))</f>
        <v/>
      </c>
      <c r="BA141" s="559" t="str">
        <f>IF(RIGHT($A141,1)="1",IF(VLOOKUP(AL141,'1st Shift BFp'!$A$63:$BY$70,44,FALSE)="","",VLOOKUP(AL141,'1st Shift BFp'!$A$63:$BY$70,44,FALSE)),IF(VLOOKUP(AL141,'2nd Shift BFp'!$A$64:$BY$75,44,FALSE)="","",VLOOKUP(AL141,'2nd Shift BFp'!$A$64:$BY$75,44,FALSE)))</f>
        <v/>
      </c>
      <c r="BB141" s="440" t="str">
        <f>IF(LEFT($A141,1)="M",VLOOKUP(AL141,MWTh!$DV$61:$GE$70,62,FALSE),VLOOKUP(AL141,TF!$DV$64:$GE$67,62,FALSE))</f>
        <v/>
      </c>
      <c r="BC141" s="418"/>
      <c r="BD141" s="412" t="str">
        <f t="shared" si="64"/>
        <v>30-2</v>
      </c>
      <c r="BE141" s="156" t="str">
        <f t="shared" si="65"/>
        <v>TAMLA-00060</v>
      </c>
      <c r="BF141" s="156" t="str">
        <f t="shared" si="66"/>
        <v>GTS-120</v>
      </c>
      <c r="BG141" s="146" t="str">
        <f t="shared" si="67"/>
        <v>5% - 7%</v>
      </c>
      <c r="BH141" s="151" t="str">
        <f>VLOOKUP(BD141,MWTh!$GF$61:$IO$70,12,FALSE)</f>
        <v/>
      </c>
      <c r="BI141" s="151" t="e">
        <f>VLOOKUP(BD141,TF!$GF$64:$IO$67,24,FALSE)</f>
        <v>#N/A</v>
      </c>
      <c r="BJ141" s="151" t="str">
        <f>VLOOKUP(BD141,MWTh!$GF$61:$IO$70,36,FALSE)</f>
        <v/>
      </c>
      <c r="BK141" s="151" t="str">
        <f>VLOOKUP(BD141,MWTh!$GF$61:$IO$70,48,FALSE)</f>
        <v/>
      </c>
      <c r="BL141" s="151" t="e">
        <f>VLOOKUP(BD141,TF!$GF$64:$IO$67,60,FALSE)</f>
        <v>#N/A</v>
      </c>
      <c r="BM141" s="151"/>
      <c r="BN141" s="149"/>
      <c r="BO141" s="135">
        <f>IF(LEFT($A141,1)="M",VLOOKUP(BD141,MWTh!$GF$61:$IO$70,61,FALSE),VLOOKUP(BD141,TF!$GF$64:$IO$67,61,FALSE))</f>
        <v>0</v>
      </c>
      <c r="BP141" s="552" t="str">
        <f>IF(RIGHT($A141,1)="1",IF(VLOOKUP(BD141,'1st Shift BFp'!$AW$63:$BG$70,7,FALSE)="","",VLOOKUP(BD141,'1st Shift BFp'!$AW$63:$BG$70,7,FALSE)),IF(VLOOKUP(BD141,'2nd Shift BFp'!$AW$64:$BG$75,7,FALSE)="","",VLOOKUP(BD141,'2nd Shift BFp'!$AW$64:$BG$75,7,FALSE)))</f>
        <v/>
      </c>
      <c r="BQ141" s="552" t="str">
        <f>IF(RIGHT($A141,1)="1",IF(VLOOKUP(BD141,'1st Shift BFp'!$AW$63:$BG$70,8,FALSE)="","",VLOOKUP(BD141,'1st Shift BFp'!$AW$63:$BG$70,8,FALSE)),IF(VLOOKUP(BD141,'2nd Shift BFp'!$AW$64:$BG$75,8,FALSE)="","",VLOOKUP(BD141,'2nd Shift BFp'!$AW$64:$BG$75,8,FALSE)))</f>
        <v/>
      </c>
      <c r="BR141" s="558" t="str">
        <f>IF(RIGHT($A141,1)="1",IF(VLOOKUP(BD141,'1st Shift BFp'!$A$63:$BY$70,57,FALSE)="","",VLOOKUP(BD141,'1st Shift BFp'!$A$63:$BY$70,57,FALSE)),IF(VLOOKUP(BD141,'2nd Shift BFp'!$A$64:$BY$75,57,FALSE)="","",VLOOKUP(BD141,'2nd Shift BFp'!$A$64:$BY$75,57,FALSE)))</f>
        <v/>
      </c>
      <c r="BS141" s="559" t="str">
        <f>IF(RIGHT($A141,1)="1",IF(VLOOKUP(BD141,'1st Shift BFp'!$A$63:$BY$70,59,FALSE)="","",VLOOKUP(BD141,'1st Shift BFp'!$A$63:$BY$70,59,FALSE)),IF(VLOOKUP(BD141,'2nd Shift BFp'!$A$64:$BY$75,59,FALSE)="","",VLOOKUP(BD141,'2nd Shift BFp'!$A$64:$BY$75,59,FALSE)))</f>
        <v/>
      </c>
      <c r="BT141" s="62" t="str">
        <f>IF(LEFT($A141,1)="M",VLOOKUP(BD141,MWTh!$GF$61:$IO$70,62,FALSE),VLOOKUP(BD141,TF!$GF$64:$IO$67,62,FALSE))</f>
        <v/>
      </c>
      <c r="BU141" s="61"/>
      <c r="BV141" s="412" t="str">
        <f t="shared" si="68"/>
        <v>30-2</v>
      </c>
      <c r="BW141" s="156" t="str">
        <f t="shared" si="69"/>
        <v>TAMLA-00060</v>
      </c>
      <c r="BX141" s="156" t="str">
        <f t="shared" si="70"/>
        <v>GTS-120</v>
      </c>
      <c r="BY141" s="146" t="str">
        <f t="shared" si="71"/>
        <v>5% - 7%</v>
      </c>
      <c r="BZ141" s="151" t="str">
        <f>VLOOKUP(BV141,MWTh!$IP$61:$KY$70,12,FALSE)</f>
        <v/>
      </c>
      <c r="CA141" s="151" t="e">
        <f>VLOOKUP(BV141,TF!$IP$64:$KY$67,24,FALSE)</f>
        <v>#N/A</v>
      </c>
      <c r="CB141" s="151" t="str">
        <f>VLOOKUP(BV141,MWTh!$IP$61:$KY$70,36,FALSE)</f>
        <v/>
      </c>
      <c r="CC141" s="151" t="str">
        <f>VLOOKUP(BV141,MWTh!$IP$61:$KY$70,48,FALSE)</f>
        <v/>
      </c>
      <c r="CD141" s="151" t="e">
        <f>VLOOKUP(BV141,TF!$IP$64:$KY$67,60,FALSE)</f>
        <v>#N/A</v>
      </c>
      <c r="CE141" s="151"/>
      <c r="CF141" s="149"/>
      <c r="CG141" s="135">
        <f>IF(LEFT($A141,1)="M",VLOOKUP(BV141,MWTh!$IP$61:$KY$70,61,FALSE),VLOOKUP(BV141,TF!$IP$64:$KY$67,61,FALSE))</f>
        <v>0</v>
      </c>
      <c r="CH141" s="552" t="str">
        <f>IF(RIGHT($A141,1)="1",IF(VLOOKUP(BV141,'1st Shift BFp'!$BL$63:$BV$70,7,FALSE)="","",VLOOKUP(BV141,'1st Shift BFp'!$BL$63:$BV$70,7,FALSE)),IF(VLOOKUP(BV141,'2nd Shift BFp'!$BL$64:$BV$75,7,FALSE)="","",VLOOKUP(BV141,'2nd Shift BFp'!$BL$64:$BV$75,7,FALSE)))</f>
        <v>SKIP</v>
      </c>
      <c r="CI141" s="552" t="str">
        <f>IF(RIGHT($A141,1)="1",IF(VLOOKUP(BV141,'1st Shift BFp'!$BL$63:$BV$70,8,FALSE)="","",VLOOKUP(BV141,'1st Shift BFp'!$BL$63:$BV$70,8,FALSE)),IF(VLOOKUP(BV141,'2nd Shift BFp'!$BL$64:$BV$75,8,FALSE)="","",VLOOKUP(BV141,'2nd Shift BFp'!$BL$64:$BV$75,8,FALSE)))</f>
        <v>SKIP</v>
      </c>
      <c r="CJ141" s="558" t="str">
        <f>IF(RIGHT($A141,1)="1",IF(VLOOKUP(BV141,'1st Shift BFp'!$A$63:$BY$70,72,FALSE)="","",VLOOKUP(BV141,'1st Shift BFp'!$A$63:$BY$70,72,FALSE)),IF(VLOOKUP(BV141,'2nd Shift BFp'!$A$64:$BY$75,72,FALSE)="","",VLOOKUP(BV141,'2nd Shift BFp'!$A$64:$BY$75,72,FALSE)))</f>
        <v/>
      </c>
      <c r="CK141" s="559" t="str">
        <f>IF(RIGHT($A141,1)="1",IF(VLOOKUP(BV141,'1st Shift BFp'!$A$63:$BY$70,74,FALSE)="","",VLOOKUP(BV141,'1st Shift BFp'!$A$63:$BY$70,74,FALSE)),IF(VLOOKUP(BV141,'2nd Shift BFp'!$A$64:$BY$75,74,FALSE)="","",VLOOKUP(BV141,'2nd Shift BFp'!$A$64:$BY$75,74,FALSE)))</f>
        <v/>
      </c>
      <c r="CL141" s="440" t="str">
        <f>IF(LEFT($A141,1)="M",VLOOKUP(BV141,MWTh!$IP$61:$KY$70,62,FALSE),VLOOKUP(BV141,TF!$IP$64:$KY$67,62,FALSE))</f>
        <v/>
      </c>
      <c r="CM141" s="418"/>
      <c r="CO141" s="135">
        <f t="shared" si="72"/>
        <v>0</v>
      </c>
    </row>
    <row r="142" spans="1:93">
      <c r="A142" s="1174" t="str">
        <f>VLOOKUP($B142,'OP Info'!$C$121:$Q$137,15,FALSE)</f>
        <v>MWTH-2</v>
      </c>
      <c r="B142" s="412" t="s">
        <v>272</v>
      </c>
      <c r="C142" s="1174" t="str">
        <f>VLOOKUP($B142,'OP Info'!$C$121:$Q$137,2,FALSE)</f>
        <v>TAMSP-00375</v>
      </c>
      <c r="D142" s="1174" t="str">
        <f>VLOOKUP($B142,'OP Info'!$C$121:$Q$137,4,FALSE)</f>
        <v>GTS-120</v>
      </c>
      <c r="E142" s="1174" t="str">
        <f>CONCATENATE(VLOOKUP($B142,'OP Info'!$C$121:$Q$137,5,FALSE),"% - ",VLOOKUP($B142,'OP Info'!$C$121:$Q$137,6,FALSE),"%")</f>
        <v>5% - 7%</v>
      </c>
      <c r="F142" s="151" t="str">
        <f>VLOOKUP(B142,MWTh!$B$61:$BK$70,12,FALSE)</f>
        <v/>
      </c>
      <c r="G142" s="151" t="e">
        <f>VLOOKUP(B142,TF!$B$64:$BK$67,24,FALSE)</f>
        <v>#N/A</v>
      </c>
      <c r="H142" s="151" t="str">
        <f>VLOOKUP(B142,MWTh!$B$61:$BK$70,36,FALSE)</f>
        <v/>
      </c>
      <c r="I142" s="151" t="str">
        <f>VLOOKUP(B142,MWTh!$B$61:$BK$70,48,FALSE)</f>
        <v/>
      </c>
      <c r="J142" s="151" t="e">
        <f>VLOOKUP(B142,TF!$B$64:$BK$67,60,FALSE)</f>
        <v>#N/A</v>
      </c>
      <c r="K142" s="151"/>
      <c r="L142" s="149"/>
      <c r="M142" s="135">
        <f>IF(LEFT($A142,1)="M",VLOOKUP(B142,MWTh!$B$61:$BK$70,61,FALSE),VLOOKUP(B142,TF!$B$64:$BK$67,61,FALSE))</f>
        <v>0</v>
      </c>
      <c r="N142" s="552" t="str">
        <f>IF(RIGHT($A142,1)="1",IF(VLOOKUP(B142,'1st Shift BFp'!$D$63:$N$70,7,FALSE)="","",VLOOKUP(B142,'1st Shift BFp'!$D$63:$N$70,7,FALSE)),IF(VLOOKUP(B142,'2nd Shift BFp'!$D$64:$N$75,7,FALSE)="","",VLOOKUP(B142,'2nd Shift BFp'!$D$64:$N$75,7,FALSE)))</f>
        <v>SKIP</v>
      </c>
      <c r="O142" s="552" t="str">
        <f>IF(RIGHT($A142,1)="1",IF(VLOOKUP(B142,'1st Shift BFp'!$D$63:$N$70,8,FALSE)="","",VLOOKUP(B142,'1st Shift BFp'!$D$63:$N$70,8,FALSE)),IF(VLOOKUP(B142,'2nd Shift BFp'!$D$64:$N$75,8,FALSE)="","",VLOOKUP(B142,'2nd Shift BFp'!$D$64:$N$75,8,FALSE)))</f>
        <v>SKIP</v>
      </c>
      <c r="P142" s="558" t="str">
        <f>IF(RIGHT($A142,1)="1",IF(VLOOKUP(B142,'1st Shift BFp'!$A$63:$BY$70,12,FALSE)="","",VLOOKUP(B142,'1st Shift BFp'!$A$63:$BY$70,12,FALSE)),IF(VLOOKUP(B142,'2nd Shift BFp'!$A$64:$BY$75,12,FALSE)="","",VLOOKUP(B142,'2nd Shift BFp'!$A$64:$BY$75,12,FALSE)))</f>
        <v/>
      </c>
      <c r="Q142" s="559" t="str">
        <f>IF(RIGHT($A142,1)="1",IF(VLOOKUP(B142,'1st Shift BFp'!$A$63:$BY$70,14,FALSE)="","",VLOOKUP(B142,'1st Shift BFp'!$A$63:$BY$70,14,FALSE)),IF(VLOOKUP(B142,'2nd Shift BFp'!$A$64:$BY$75,14,FALSE)="","",VLOOKUP(B142,'2nd Shift BFp'!$A$64:$BY$75,14,FALSE)))</f>
        <v/>
      </c>
      <c r="R142" s="420" t="str">
        <f>IF(LEFT($A142,1)="M",VLOOKUP(B142,MWTh!$B$61:$BK$70,62,FALSE),VLOOKUP(B142,TF!$B$64:$BK$67,62,FALSE))</f>
        <v/>
      </c>
      <c r="S142" s="418"/>
      <c r="T142" s="412" t="str">
        <f t="shared" si="56"/>
        <v>40-2</v>
      </c>
      <c r="U142" s="156" t="str">
        <f t="shared" si="57"/>
        <v>TAMSP-00375</v>
      </c>
      <c r="V142" s="156" t="str">
        <f t="shared" si="58"/>
        <v>GTS-120</v>
      </c>
      <c r="W142" s="146" t="str">
        <f t="shared" si="59"/>
        <v>5% - 7%</v>
      </c>
      <c r="X142" s="151" t="str">
        <f>VLOOKUP(T142,MWTh!$BL$61:$DU$70,12,FALSE)</f>
        <v/>
      </c>
      <c r="Y142" s="151" t="e">
        <f>VLOOKUP(T142,TF!$BL$64:$DU$67,24,FALSE)</f>
        <v>#N/A</v>
      </c>
      <c r="Z142" s="151" t="str">
        <f>VLOOKUP(T142,MWTh!$BL$61:$DU$70,36,FALSE)</f>
        <v/>
      </c>
      <c r="AA142" s="151" t="str">
        <f>VLOOKUP(T142,MWTh!$BL$61:$DU$70,48,FALSE)</f>
        <v/>
      </c>
      <c r="AB142" s="151" t="e">
        <f>VLOOKUP(T142,TF!$BL$64:$DU$67,60,FALSE)</f>
        <v>#N/A</v>
      </c>
      <c r="AC142" s="151"/>
      <c r="AD142" s="149"/>
      <c r="AE142" s="135">
        <f>IF(LEFT($A142,1)="M",VLOOKUP(T142,MWTh!$BL$61:$DU$70,61,FALSE),VLOOKUP(T142,TF!$BL$64:$DU$67,61,FALSE))</f>
        <v>0</v>
      </c>
      <c r="AF142" s="552" t="str">
        <f>IF(RIGHT($A142,1)="1",IF(VLOOKUP(T142,'1st Shift BFp'!$S$63:$AC$70,7,FALSE)="","",VLOOKUP(T142,'1st Shift BFp'!$S$63:$AC$70,7,FALSE)),IF(VLOOKUP(T142,'2nd Shift BFp'!$S$64:$AC$75,7,FALSE)="","",VLOOKUP(T142,'2nd Shift BFp'!$S$64:$AC$75,7,FALSE)))</f>
        <v/>
      </c>
      <c r="AG142" s="552" t="str">
        <f>IF(RIGHT($A142,1)="1",IF(VLOOKUP(T142,'1st Shift BFp'!$S$63:$AC$70,8,FALSE)="","",VLOOKUP(T142,'1st Shift BFp'!$S$63:$AC$70,8,FALSE)),IF(VLOOKUP(T142,'2nd Shift BFp'!$S$64:$AC$75,8,FALSE)="","",VLOOKUP(T142,'2nd Shift BFp'!$S$64:$AC$75,8,FALSE)))</f>
        <v/>
      </c>
      <c r="AH142" s="558" t="str">
        <f>IF(RIGHT($A142,1)="1",IF(VLOOKUP(T142,'1st Shift BFp'!$A$63:$BY$70,27,FALSE)="","",VLOOKUP(T142,'1st Shift BFp'!$A$63:$BY$70,27,FALSE)),IF(VLOOKUP(T142,'2nd Shift BFp'!$A$64:$BY$75,27,FALSE)="","",VLOOKUP(T142,'2nd Shift BFp'!$A$64:$BY$75,27,FALSE)))</f>
        <v/>
      </c>
      <c r="AI142" s="559" t="str">
        <f>IF(RIGHT($A142,1)="1",IF(VLOOKUP(T142,'1st Shift BFp'!$A$63:$BY$70,29,FALSE)="","",VLOOKUP(T142,'1st Shift BFp'!$A$63:$BY$70,29,FALSE)),IF(VLOOKUP(T142,'2nd Shift BFp'!$A$64:$BY$75,29,FALSE)="","",VLOOKUP(T142,'2nd Shift BFp'!$A$64:$BY$75,29,FALSE)))</f>
        <v/>
      </c>
      <c r="AJ142" s="440" t="str">
        <f>IF(LEFT($A142,1)="M",VLOOKUP(T142,MWTh!$BL$61:$DU$70,62,FALSE),VLOOKUP(T142,TF!$BL$64:$DU$67,62,FALSE))</f>
        <v/>
      </c>
      <c r="AK142" s="418"/>
      <c r="AL142" s="413" t="str">
        <f t="shared" si="60"/>
        <v>40-2</v>
      </c>
      <c r="AM142" s="448" t="str">
        <f t="shared" si="61"/>
        <v>TAMSP-00375</v>
      </c>
      <c r="AN142" s="448" t="str">
        <f t="shared" si="62"/>
        <v>GTS-120</v>
      </c>
      <c r="AO142" s="447" t="str">
        <f t="shared" si="63"/>
        <v>5% - 7%</v>
      </c>
      <c r="AP142" s="151" t="str">
        <f>VLOOKUP(AL142,MWTh!$DV$61:$GE$70,12,FALSE)</f>
        <v/>
      </c>
      <c r="AQ142" s="151" t="e">
        <f>VLOOKUP(AL142,TF!$DV$64:$GE$67,24,FALSE)</f>
        <v>#N/A</v>
      </c>
      <c r="AR142" s="151" t="str">
        <f>VLOOKUP(AL142,MWTh!$DV$61:$GE$70,36,FALSE)</f>
        <v/>
      </c>
      <c r="AS142" s="151" t="str">
        <f>VLOOKUP(AL142,MWTh!$DV$61:$GE$70,48,FALSE)</f>
        <v/>
      </c>
      <c r="AT142" s="151" t="e">
        <f>VLOOKUP(AL142,TF!$DV$64:$GE$67,60,FALSE)</f>
        <v>#N/A</v>
      </c>
      <c r="AU142" s="151"/>
      <c r="AV142" s="149"/>
      <c r="AW142" s="135">
        <f>IF(LEFT($A142,1)="M",VLOOKUP(AL142,MWTh!$DV$61:$GE$70,61,FALSE),VLOOKUP(AL142,TF!$DV$64:$GE$67,61,FALSE))</f>
        <v>0</v>
      </c>
      <c r="AX142" s="552" t="str">
        <f>IF(RIGHT($A142,1)="1",IF(VLOOKUP(AL142,'1st Shift BFp'!$AH$63:$AR$70,7,FALSE)="","",VLOOKUP(AL142,'1st Shift BFp'!$AH$63:$AR$70,7,FALSE)),IF(VLOOKUP(AL142,'2nd Shift BFp'!$AH$64:$AR$75,7,FALSE)="","",VLOOKUP(AL142,'2nd Shift BFp'!$AH$64:$AR$75,7,FALSE)))</f>
        <v>SKIP</v>
      </c>
      <c r="AY142" s="552" t="str">
        <f>IF(RIGHT($A142,1)="1",IF(VLOOKUP(AL142,'1st Shift BFp'!$AH$63:$AR$70,8,FALSE)="","",VLOOKUP(AL142,'1st Shift BFp'!$AH$63:$AR$70,8,FALSE)),IF(VLOOKUP(AL142,'2nd Shift BFp'!$AH$64:$AR$75,8,FALSE)="","",VLOOKUP(AL142,'2nd Shift BFp'!$AH$64:$AR$75,8,FALSE)))</f>
        <v>SKIP</v>
      </c>
      <c r="AZ142" s="558" t="str">
        <f>IF(RIGHT($A142,1)="1",IF(VLOOKUP(AL142,'1st Shift BFp'!$A$63:$BY$70,42,FALSE)="","",VLOOKUP(AL142,'1st Shift BFp'!$A$63:$BY$70,42,FALSE)),IF(VLOOKUP(AL142,'2nd Shift BFp'!$A$64:$BY$75,42,FALSE)="","",VLOOKUP(AL142,'2nd Shift BFp'!$A$64:$BY$75,42,FALSE)))</f>
        <v/>
      </c>
      <c r="BA142" s="559" t="str">
        <f>IF(RIGHT($A142,1)="1",IF(VLOOKUP(AL142,'1st Shift BFp'!$A$63:$BY$70,44,FALSE)="","",VLOOKUP(AL142,'1st Shift BFp'!$A$63:$BY$70,44,FALSE)),IF(VLOOKUP(AL142,'2nd Shift BFp'!$A$64:$BY$75,44,FALSE)="","",VLOOKUP(AL142,'2nd Shift BFp'!$A$64:$BY$75,44,FALSE)))</f>
        <v/>
      </c>
      <c r="BB142" s="440" t="str">
        <f>IF(LEFT($A142,1)="M",VLOOKUP(AL142,MWTh!$DV$61:$GE$70,62,FALSE),VLOOKUP(AL142,TF!$DV$64:$GE$67,62,FALSE))</f>
        <v/>
      </c>
      <c r="BC142" s="418"/>
      <c r="BD142" s="412" t="str">
        <f t="shared" si="64"/>
        <v>40-2</v>
      </c>
      <c r="BE142" s="156" t="str">
        <f t="shared" si="65"/>
        <v>TAMSP-00375</v>
      </c>
      <c r="BF142" s="156" t="str">
        <f t="shared" si="66"/>
        <v>GTS-120</v>
      </c>
      <c r="BG142" s="146" t="str">
        <f t="shared" si="67"/>
        <v>5% - 7%</v>
      </c>
      <c r="BH142" s="151" t="str">
        <f>VLOOKUP(BD142,MWTh!$GF$61:$IO$70,12,FALSE)</f>
        <v/>
      </c>
      <c r="BI142" s="151" t="e">
        <f>VLOOKUP(BD142,TF!$GF$64:$IO$67,24,FALSE)</f>
        <v>#N/A</v>
      </c>
      <c r="BJ142" s="151" t="str">
        <f>VLOOKUP(BD142,MWTh!$GF$61:$IO$70,36,FALSE)</f>
        <v/>
      </c>
      <c r="BK142" s="151" t="str">
        <f>VLOOKUP(BD142,MWTh!$GF$61:$IO$70,48,FALSE)</f>
        <v/>
      </c>
      <c r="BL142" s="151" t="e">
        <f>VLOOKUP(BD142,TF!$GF$64:$IO$67,60,FALSE)</f>
        <v>#N/A</v>
      </c>
      <c r="BM142" s="151"/>
      <c r="BN142" s="149"/>
      <c r="BO142" s="135">
        <f>IF(LEFT($A142,1)="M",VLOOKUP(BD142,MWTh!$GF$61:$IO$70,61,FALSE),VLOOKUP(BD142,TF!$GF$64:$IO$67,61,FALSE))</f>
        <v>0</v>
      </c>
      <c r="BP142" s="552" t="str">
        <f>IF(RIGHT($A142,1)="1",IF(VLOOKUP(BD142,'1st Shift BFp'!$AW$63:$BG$70,7,FALSE)="","",VLOOKUP(BD142,'1st Shift BFp'!$AW$63:$BG$70,7,FALSE)),IF(VLOOKUP(BD142,'2nd Shift BFp'!$AW$64:$BG$75,7,FALSE)="","",VLOOKUP(BD142,'2nd Shift BFp'!$AW$64:$BG$75,7,FALSE)))</f>
        <v/>
      </c>
      <c r="BQ142" s="552" t="str">
        <f>IF(RIGHT($A142,1)="1",IF(VLOOKUP(BD142,'1st Shift BFp'!$AW$63:$BG$70,8,FALSE)="","",VLOOKUP(BD142,'1st Shift BFp'!$AW$63:$BG$70,8,FALSE)),IF(VLOOKUP(BD142,'2nd Shift BFp'!$AW$64:$BG$75,8,FALSE)="","",VLOOKUP(BD142,'2nd Shift BFp'!$AW$64:$BG$75,8,FALSE)))</f>
        <v/>
      </c>
      <c r="BR142" s="558" t="str">
        <f>IF(RIGHT($A142,1)="1",IF(VLOOKUP(BD142,'1st Shift BFp'!$A$63:$BY$70,57,FALSE)="","",VLOOKUP(BD142,'1st Shift BFp'!$A$63:$BY$70,57,FALSE)),IF(VLOOKUP(BD142,'2nd Shift BFp'!$A$64:$BY$75,57,FALSE)="","",VLOOKUP(BD142,'2nd Shift BFp'!$A$64:$BY$75,57,FALSE)))</f>
        <v/>
      </c>
      <c r="BS142" s="559" t="str">
        <f>IF(RIGHT($A142,1)="1",IF(VLOOKUP(BD142,'1st Shift BFp'!$A$63:$BY$70,59,FALSE)="","",VLOOKUP(BD142,'1st Shift BFp'!$A$63:$BY$70,59,FALSE)),IF(VLOOKUP(BD142,'2nd Shift BFp'!$A$64:$BY$75,59,FALSE)="","",VLOOKUP(BD142,'2nd Shift BFp'!$A$64:$BY$75,59,FALSE)))</f>
        <v/>
      </c>
      <c r="BT142" s="62" t="str">
        <f>IF(LEFT($A142,1)="M",VLOOKUP(BD142,MWTh!$GF$61:$IO$70,62,FALSE),VLOOKUP(BD142,TF!$GF$64:$IO$67,62,FALSE))</f>
        <v/>
      </c>
      <c r="BU142" s="61"/>
      <c r="BV142" s="412" t="str">
        <f t="shared" si="68"/>
        <v>40-2</v>
      </c>
      <c r="BW142" s="156" t="str">
        <f t="shared" si="69"/>
        <v>TAMSP-00375</v>
      </c>
      <c r="BX142" s="156" t="str">
        <f t="shared" si="70"/>
        <v>GTS-120</v>
      </c>
      <c r="BY142" s="146" t="str">
        <f t="shared" si="71"/>
        <v>5% - 7%</v>
      </c>
      <c r="BZ142" s="151" t="str">
        <f>VLOOKUP(BV142,MWTh!$IP$61:$KY$70,12,FALSE)</f>
        <v/>
      </c>
      <c r="CA142" s="151" t="e">
        <f>VLOOKUP(BV142,TF!$IP$64:$KY$67,24,FALSE)</f>
        <v>#N/A</v>
      </c>
      <c r="CB142" s="151" t="str">
        <f>VLOOKUP(BV142,MWTh!$IP$61:$KY$70,36,FALSE)</f>
        <v/>
      </c>
      <c r="CC142" s="151" t="str">
        <f>VLOOKUP(BV142,MWTh!$IP$61:$KY$70,48,FALSE)</f>
        <v/>
      </c>
      <c r="CD142" s="151" t="e">
        <f>VLOOKUP(BV142,TF!$IP$64:$KY$67,60,FALSE)</f>
        <v>#N/A</v>
      </c>
      <c r="CE142" s="151"/>
      <c r="CF142" s="149"/>
      <c r="CG142" s="135">
        <f>IF(LEFT($A142,1)="M",VLOOKUP(BV142,MWTh!$IP$61:$KY$70,61,FALSE),VLOOKUP(BV142,TF!$IP$64:$KY$67,61,FALSE))</f>
        <v>0</v>
      </c>
      <c r="CH142" s="552" t="str">
        <f>IF(RIGHT($A142,1)="1",IF(VLOOKUP(BV142,'1st Shift BFp'!$BL$63:$BV$70,7,FALSE)="","",VLOOKUP(BV142,'1st Shift BFp'!$BL$63:$BV$70,7,FALSE)),IF(VLOOKUP(BV142,'2nd Shift BFp'!$BL$64:$BV$75,7,FALSE)="","",VLOOKUP(BV142,'2nd Shift BFp'!$BL$64:$BV$75,7,FALSE)))</f>
        <v>SKIP</v>
      </c>
      <c r="CI142" s="552" t="str">
        <f>IF(RIGHT($A142,1)="1",IF(VLOOKUP(BV142,'1st Shift BFp'!$BL$63:$BV$70,8,FALSE)="","",VLOOKUP(BV142,'1st Shift BFp'!$BL$63:$BV$70,8,FALSE)),IF(VLOOKUP(BV142,'2nd Shift BFp'!$BL$64:$BV$75,8,FALSE)="","",VLOOKUP(BV142,'2nd Shift BFp'!$BL$64:$BV$75,8,FALSE)))</f>
        <v>SKIP</v>
      </c>
      <c r="CJ142" s="558" t="str">
        <f>IF(RIGHT($A142,1)="1",IF(VLOOKUP(BV142,'1st Shift BFp'!$A$63:$BY$70,72,FALSE)="","",VLOOKUP(BV142,'1st Shift BFp'!$A$63:$BY$70,72,FALSE)),IF(VLOOKUP(BV142,'2nd Shift BFp'!$A$64:$BY$75,72,FALSE)="","",VLOOKUP(BV142,'2nd Shift BFp'!$A$64:$BY$75,72,FALSE)))</f>
        <v/>
      </c>
      <c r="CK142" s="559" t="str">
        <f>IF(RIGHT($A142,1)="1",IF(VLOOKUP(BV142,'1st Shift BFp'!$A$63:$BY$70,74,FALSE)="","",VLOOKUP(BV142,'1st Shift BFp'!$A$63:$BY$70,74,FALSE)),IF(VLOOKUP(BV142,'2nd Shift BFp'!$A$64:$BY$75,74,FALSE)="","",VLOOKUP(BV142,'2nd Shift BFp'!$A$64:$BY$75,74,FALSE)))</f>
        <v/>
      </c>
      <c r="CL142" s="440" t="str">
        <f>IF(LEFT($A142,1)="M",VLOOKUP(BV142,MWTh!$IP$61:$KY$70,62,FALSE),VLOOKUP(BV142,TF!$IP$64:$KY$67,62,FALSE))</f>
        <v/>
      </c>
      <c r="CM142" s="418"/>
      <c r="CO142" s="135">
        <f t="shared" si="72"/>
        <v>0</v>
      </c>
    </row>
    <row r="143" spans="1:93">
      <c r="A143" s="1174" t="str">
        <f>VLOOKUP($B143,'OP Info'!$C$121:$Q$137,15,FALSE)</f>
        <v>MWTH-2</v>
      </c>
      <c r="B143" s="412" t="s">
        <v>274</v>
      </c>
      <c r="C143" s="1174" t="str">
        <f>VLOOKUP($B143,'OP Info'!$C$121:$Q$137,2,FALSE)</f>
        <v>TAMSP-00376</v>
      </c>
      <c r="D143" s="1174" t="str">
        <f>VLOOKUP($B143,'OP Info'!$C$121:$Q$137,4,FALSE)</f>
        <v>GTS-120</v>
      </c>
      <c r="E143" s="1174" t="str">
        <f>CONCATENATE(VLOOKUP($B143,'OP Info'!$C$121:$Q$137,5,FALSE),"% - ",VLOOKUP($B143,'OP Info'!$C$121:$Q$137,6,FALSE),"%")</f>
        <v>5% - 7%</v>
      </c>
      <c r="F143" s="151" t="str">
        <f>VLOOKUP(B143,MWTh!$B$61:$BK$70,12,FALSE)</f>
        <v/>
      </c>
      <c r="G143" s="151" t="e">
        <f>VLOOKUP(B143,TF!$B$64:$BK$67,24,FALSE)</f>
        <v>#N/A</v>
      </c>
      <c r="H143" s="151" t="str">
        <f>VLOOKUP(B143,MWTh!$B$61:$BK$70,36,FALSE)</f>
        <v/>
      </c>
      <c r="I143" s="151" t="str">
        <f>VLOOKUP(B143,MWTh!$B$61:$BK$70,48,FALSE)</f>
        <v/>
      </c>
      <c r="J143" s="151" t="e">
        <f>VLOOKUP(B143,TF!$B$64:$BK$67,60,FALSE)</f>
        <v>#N/A</v>
      </c>
      <c r="K143" s="151"/>
      <c r="L143" s="149"/>
      <c r="M143" s="135">
        <f>IF(LEFT($A143,1)="M",VLOOKUP(B143,MWTh!$B$61:$BK$70,61,FALSE),VLOOKUP(B143,TF!$B$64:$BK$67,61,FALSE))</f>
        <v>0</v>
      </c>
      <c r="N143" s="552" t="str">
        <f>IF(RIGHT($A143,1)="1",IF(VLOOKUP(B143,'1st Shift BFp'!$D$63:$N$70,7,FALSE)="","",VLOOKUP(B143,'1st Shift BFp'!$D$63:$N$70,7,FALSE)),IF(VLOOKUP(B143,'2nd Shift BFp'!$D$64:$N$75,7,FALSE)="","",VLOOKUP(B143,'2nd Shift BFp'!$D$64:$N$75,7,FALSE)))</f>
        <v>SKIP</v>
      </c>
      <c r="O143" s="552" t="str">
        <f>IF(RIGHT($A143,1)="1",IF(VLOOKUP(B143,'1st Shift BFp'!$D$63:$N$70,8,FALSE)="","",VLOOKUP(B143,'1st Shift BFp'!$D$63:$N$70,8,FALSE)),IF(VLOOKUP(B143,'2nd Shift BFp'!$D$64:$N$75,8,FALSE)="","",VLOOKUP(B143,'2nd Shift BFp'!$D$64:$N$75,8,FALSE)))</f>
        <v>SKIP</v>
      </c>
      <c r="P143" s="558" t="str">
        <f>IF(RIGHT($A143,1)="1",IF(VLOOKUP(B143,'1st Shift BFp'!$A$63:$BY$70,12,FALSE)="","",VLOOKUP(B143,'1st Shift BFp'!$A$63:$BY$70,12,FALSE)),IF(VLOOKUP(B143,'2nd Shift BFp'!$A$64:$BY$75,12,FALSE)="","",VLOOKUP(B143,'2nd Shift BFp'!$A$64:$BY$75,12,FALSE)))</f>
        <v/>
      </c>
      <c r="Q143" s="559" t="str">
        <f>IF(RIGHT($A143,1)="1",IF(VLOOKUP(B143,'1st Shift BFp'!$A$63:$BY$70,14,FALSE)="","",VLOOKUP(B143,'1st Shift BFp'!$A$63:$BY$70,14,FALSE)),IF(VLOOKUP(B143,'2nd Shift BFp'!$A$64:$BY$75,14,FALSE)="","",VLOOKUP(B143,'2nd Shift BFp'!$A$64:$BY$75,14,FALSE)))</f>
        <v/>
      </c>
      <c r="R143" s="420" t="str">
        <f>IF(LEFT($A143,1)="M",VLOOKUP(B143,MWTh!$B$61:$BK$70,62,FALSE),VLOOKUP(B143,TF!$B$64:$BK$67,62,FALSE))</f>
        <v/>
      </c>
      <c r="S143" s="418"/>
      <c r="T143" s="412" t="str">
        <f t="shared" si="56"/>
        <v>50-2</v>
      </c>
      <c r="U143" s="156" t="str">
        <f t="shared" si="57"/>
        <v>TAMSP-00376</v>
      </c>
      <c r="V143" s="156" t="str">
        <f t="shared" si="58"/>
        <v>GTS-120</v>
      </c>
      <c r="W143" s="146" t="str">
        <f t="shared" si="59"/>
        <v>5% - 7%</v>
      </c>
      <c r="X143" s="151" t="str">
        <f>VLOOKUP(T143,MWTh!$BL$61:$DU$70,12,FALSE)</f>
        <v/>
      </c>
      <c r="Y143" s="151" t="e">
        <f>VLOOKUP(T143,TF!$BL$64:$DU$67,24,FALSE)</f>
        <v>#N/A</v>
      </c>
      <c r="Z143" s="151" t="str">
        <f>VLOOKUP(T143,MWTh!$BL$61:$DU$70,36,FALSE)</f>
        <v/>
      </c>
      <c r="AA143" s="151" t="str">
        <f>VLOOKUP(T143,MWTh!$BL$61:$DU$70,48,FALSE)</f>
        <v/>
      </c>
      <c r="AB143" s="151" t="e">
        <f>VLOOKUP(T143,TF!$BL$64:$DU$67,60,FALSE)</f>
        <v>#N/A</v>
      </c>
      <c r="AC143" s="151"/>
      <c r="AD143" s="149"/>
      <c r="AE143" s="135">
        <f>IF(LEFT($A143,1)="M",VLOOKUP(T143,MWTh!$BL$61:$DU$70,61,FALSE),VLOOKUP(T143,TF!$BL$64:$DU$67,61,FALSE))</f>
        <v>0</v>
      </c>
      <c r="AF143" s="552" t="str">
        <f>IF(RIGHT($A143,1)="1",IF(VLOOKUP(T143,'1st Shift BFp'!$S$63:$AC$70,7,FALSE)="","",VLOOKUP(T143,'1st Shift BFp'!$S$63:$AC$70,7,FALSE)),IF(VLOOKUP(T143,'2nd Shift BFp'!$S$64:$AC$75,7,FALSE)="","",VLOOKUP(T143,'2nd Shift BFp'!$S$64:$AC$75,7,FALSE)))</f>
        <v/>
      </c>
      <c r="AG143" s="552" t="str">
        <f>IF(RIGHT($A143,1)="1",IF(VLOOKUP(T143,'1st Shift BFp'!$S$63:$AC$70,8,FALSE)="","",VLOOKUP(T143,'1st Shift BFp'!$S$63:$AC$70,8,FALSE)),IF(VLOOKUP(T143,'2nd Shift BFp'!$S$64:$AC$75,8,FALSE)="","",VLOOKUP(T143,'2nd Shift BFp'!$S$64:$AC$75,8,FALSE)))</f>
        <v/>
      </c>
      <c r="AH143" s="558" t="str">
        <f>IF(RIGHT($A143,1)="1",IF(VLOOKUP(T143,'1st Shift BFp'!$A$63:$BY$70,27,FALSE)="","",VLOOKUP(T143,'1st Shift BFp'!$A$63:$BY$70,27,FALSE)),IF(VLOOKUP(T143,'2nd Shift BFp'!$A$64:$BY$75,27,FALSE)="","",VLOOKUP(T143,'2nd Shift BFp'!$A$64:$BY$75,27,FALSE)))</f>
        <v/>
      </c>
      <c r="AI143" s="559" t="str">
        <f>IF(RIGHT($A143,1)="1",IF(VLOOKUP(T143,'1st Shift BFp'!$A$63:$BY$70,29,FALSE)="","",VLOOKUP(T143,'1st Shift BFp'!$A$63:$BY$70,29,FALSE)),IF(VLOOKUP(T143,'2nd Shift BFp'!$A$64:$BY$75,29,FALSE)="","",VLOOKUP(T143,'2nd Shift BFp'!$A$64:$BY$75,29,FALSE)))</f>
        <v/>
      </c>
      <c r="AJ143" s="440" t="str">
        <f>IF(LEFT($A143,1)="M",VLOOKUP(T143,MWTh!$BL$61:$DU$70,62,FALSE),VLOOKUP(T143,TF!$BL$64:$DU$67,62,FALSE))</f>
        <v/>
      </c>
      <c r="AK143" s="418"/>
      <c r="AL143" s="413" t="str">
        <f t="shared" si="60"/>
        <v>50-2</v>
      </c>
      <c r="AM143" s="448" t="str">
        <f t="shared" si="61"/>
        <v>TAMSP-00376</v>
      </c>
      <c r="AN143" s="448" t="str">
        <f t="shared" si="62"/>
        <v>GTS-120</v>
      </c>
      <c r="AO143" s="447" t="str">
        <f t="shared" si="63"/>
        <v>5% - 7%</v>
      </c>
      <c r="AP143" s="151" t="str">
        <f>VLOOKUP(AL143,MWTh!$DV$61:$GE$70,12,FALSE)</f>
        <v/>
      </c>
      <c r="AQ143" s="151" t="e">
        <f>VLOOKUP(AL143,TF!$DV$64:$GE$67,24,FALSE)</f>
        <v>#N/A</v>
      </c>
      <c r="AR143" s="151" t="str">
        <f>VLOOKUP(AL143,MWTh!$DV$61:$GE$70,36,FALSE)</f>
        <v/>
      </c>
      <c r="AS143" s="151" t="str">
        <f>VLOOKUP(AL143,MWTh!$DV$61:$GE$70,48,FALSE)</f>
        <v/>
      </c>
      <c r="AT143" s="151" t="e">
        <f>VLOOKUP(AL143,TF!$DV$64:$GE$67,60,FALSE)</f>
        <v>#N/A</v>
      </c>
      <c r="AU143" s="151"/>
      <c r="AV143" s="149"/>
      <c r="AW143" s="135">
        <f>IF(LEFT($A143,1)="M",VLOOKUP(AL143,MWTh!$DV$61:$GE$70,61,FALSE),VLOOKUP(AL143,TF!$DV$64:$GE$67,61,FALSE))</f>
        <v>0</v>
      </c>
      <c r="AX143" s="552" t="str">
        <f>IF(RIGHT($A143,1)="1",IF(VLOOKUP(AL143,'1st Shift BFp'!$AH$63:$AR$70,7,FALSE)="","",VLOOKUP(AL143,'1st Shift BFp'!$AH$63:$AR$70,7,FALSE)),IF(VLOOKUP(AL143,'2nd Shift BFp'!$AH$64:$AR$75,7,FALSE)="","",VLOOKUP(AL143,'2nd Shift BFp'!$AH$64:$AR$75,7,FALSE)))</f>
        <v>SKIP</v>
      </c>
      <c r="AY143" s="552" t="str">
        <f>IF(RIGHT($A143,1)="1",IF(VLOOKUP(AL143,'1st Shift BFp'!$AH$63:$AR$70,8,FALSE)="","",VLOOKUP(AL143,'1st Shift BFp'!$AH$63:$AR$70,8,FALSE)),IF(VLOOKUP(AL143,'2nd Shift BFp'!$AH$64:$AR$75,8,FALSE)="","",VLOOKUP(AL143,'2nd Shift BFp'!$AH$64:$AR$75,8,FALSE)))</f>
        <v>SKIP</v>
      </c>
      <c r="AZ143" s="558" t="str">
        <f>IF(RIGHT($A143,1)="1",IF(VLOOKUP(AL143,'1st Shift BFp'!$A$63:$BY$70,42,FALSE)="","",VLOOKUP(AL143,'1st Shift BFp'!$A$63:$BY$70,42,FALSE)),IF(VLOOKUP(AL143,'2nd Shift BFp'!$A$64:$BY$75,42,FALSE)="","",VLOOKUP(AL143,'2nd Shift BFp'!$A$64:$BY$75,42,FALSE)))</f>
        <v/>
      </c>
      <c r="BA143" s="559" t="str">
        <f>IF(RIGHT($A143,1)="1",IF(VLOOKUP(AL143,'1st Shift BFp'!$A$63:$BY$70,44,FALSE)="","",VLOOKUP(AL143,'1st Shift BFp'!$A$63:$BY$70,44,FALSE)),IF(VLOOKUP(AL143,'2nd Shift BFp'!$A$64:$BY$75,44,FALSE)="","",VLOOKUP(AL143,'2nd Shift BFp'!$A$64:$BY$75,44,FALSE)))</f>
        <v/>
      </c>
      <c r="BB143" s="440" t="str">
        <f>IF(LEFT($A143,1)="M",VLOOKUP(AL143,MWTh!$DV$61:$GE$70,62,FALSE),VLOOKUP(AL143,TF!$DV$64:$GE$67,62,FALSE))</f>
        <v/>
      </c>
      <c r="BC143" s="418"/>
      <c r="BD143" s="412" t="str">
        <f t="shared" si="64"/>
        <v>50-2</v>
      </c>
      <c r="BE143" s="156" t="str">
        <f t="shared" si="65"/>
        <v>TAMSP-00376</v>
      </c>
      <c r="BF143" s="156" t="str">
        <f t="shared" si="66"/>
        <v>GTS-120</v>
      </c>
      <c r="BG143" s="146" t="str">
        <f t="shared" si="67"/>
        <v>5% - 7%</v>
      </c>
      <c r="BH143" s="151" t="str">
        <f>VLOOKUP(BD143,MWTh!$GF$61:$IO$70,12,FALSE)</f>
        <v/>
      </c>
      <c r="BI143" s="151" t="e">
        <f>VLOOKUP(BD143,TF!$GF$64:$IO$67,24,FALSE)</f>
        <v>#N/A</v>
      </c>
      <c r="BJ143" s="151" t="str">
        <f>VLOOKUP(BD143,MWTh!$GF$61:$IO$70,36,FALSE)</f>
        <v/>
      </c>
      <c r="BK143" s="151" t="str">
        <f>VLOOKUP(BD143,MWTh!$GF$61:$IO$70,48,FALSE)</f>
        <v/>
      </c>
      <c r="BL143" s="151" t="e">
        <f>VLOOKUP(BD143,TF!$GF$64:$IO$67,60,FALSE)</f>
        <v>#N/A</v>
      </c>
      <c r="BM143" s="151"/>
      <c r="BN143" s="149"/>
      <c r="BO143" s="135">
        <f>IF(LEFT($A143,1)="M",VLOOKUP(BD143,MWTh!$GF$61:$IO$70,61,FALSE),VLOOKUP(BD143,TF!$GF$64:$IO$67,61,FALSE))</f>
        <v>0</v>
      </c>
      <c r="BP143" s="552" t="str">
        <f>IF(RIGHT($A143,1)="1",IF(VLOOKUP(BD143,'1st Shift BFp'!$AW$63:$BG$70,7,FALSE)="","",VLOOKUP(BD143,'1st Shift BFp'!$AW$63:$BG$70,7,FALSE)),IF(VLOOKUP(BD143,'2nd Shift BFp'!$AW$64:$BG$75,7,FALSE)="","",VLOOKUP(BD143,'2nd Shift BFp'!$AW$64:$BG$75,7,FALSE)))</f>
        <v/>
      </c>
      <c r="BQ143" s="552" t="str">
        <f>IF(RIGHT($A143,1)="1",IF(VLOOKUP(BD143,'1st Shift BFp'!$AW$63:$BG$70,8,FALSE)="","",VLOOKUP(BD143,'1st Shift BFp'!$AW$63:$BG$70,8,FALSE)),IF(VLOOKUP(BD143,'2nd Shift BFp'!$AW$64:$BG$75,8,FALSE)="","",VLOOKUP(BD143,'2nd Shift BFp'!$AW$64:$BG$75,8,FALSE)))</f>
        <v/>
      </c>
      <c r="BR143" s="558" t="str">
        <f>IF(RIGHT($A143,1)="1",IF(VLOOKUP(BD143,'1st Shift BFp'!$A$63:$BY$70,57,FALSE)="","",VLOOKUP(BD143,'1st Shift BFp'!$A$63:$BY$70,57,FALSE)),IF(VLOOKUP(BD143,'2nd Shift BFp'!$A$64:$BY$75,57,FALSE)="","",VLOOKUP(BD143,'2nd Shift BFp'!$A$64:$BY$75,57,FALSE)))</f>
        <v/>
      </c>
      <c r="BS143" s="559" t="str">
        <f>IF(RIGHT($A143,1)="1",IF(VLOOKUP(BD143,'1st Shift BFp'!$A$63:$BY$70,59,FALSE)="","",VLOOKUP(BD143,'1st Shift BFp'!$A$63:$BY$70,59,FALSE)),IF(VLOOKUP(BD143,'2nd Shift BFp'!$A$64:$BY$75,59,FALSE)="","",VLOOKUP(BD143,'2nd Shift BFp'!$A$64:$BY$75,59,FALSE)))</f>
        <v/>
      </c>
      <c r="BT143" s="62" t="str">
        <f>IF(LEFT($A143,1)="M",VLOOKUP(BD143,MWTh!$GF$61:$IO$70,62,FALSE),VLOOKUP(BD143,TF!$GF$64:$IO$67,62,FALSE))</f>
        <v/>
      </c>
      <c r="BU143" s="61"/>
      <c r="BV143" s="412" t="str">
        <f t="shared" si="68"/>
        <v>50-2</v>
      </c>
      <c r="BW143" s="156" t="str">
        <f t="shared" si="69"/>
        <v>TAMSP-00376</v>
      </c>
      <c r="BX143" s="156" t="str">
        <f t="shared" si="70"/>
        <v>GTS-120</v>
      </c>
      <c r="BY143" s="146" t="str">
        <f t="shared" si="71"/>
        <v>5% - 7%</v>
      </c>
      <c r="BZ143" s="151" t="str">
        <f>VLOOKUP(BV143,MWTh!$IP$61:$KY$70,12,FALSE)</f>
        <v/>
      </c>
      <c r="CA143" s="151" t="e">
        <f>VLOOKUP(BV143,TF!$IP$64:$KY$67,24,FALSE)</f>
        <v>#N/A</v>
      </c>
      <c r="CB143" s="151" t="str">
        <f>VLOOKUP(BV143,MWTh!$IP$61:$KY$70,36,FALSE)</f>
        <v/>
      </c>
      <c r="CC143" s="151" t="str">
        <f>VLOOKUP(BV143,MWTh!$IP$61:$KY$70,48,FALSE)</f>
        <v/>
      </c>
      <c r="CD143" s="151" t="e">
        <f>VLOOKUP(BV143,TF!$IP$64:$KY$67,60,FALSE)</f>
        <v>#N/A</v>
      </c>
      <c r="CE143" s="151"/>
      <c r="CF143" s="149"/>
      <c r="CG143" s="135">
        <f>IF(LEFT($A143,1)="M",VLOOKUP(BV143,MWTh!$IP$61:$KY$70,61,FALSE),VLOOKUP(BV143,TF!$IP$64:$KY$67,61,FALSE))</f>
        <v>0</v>
      </c>
      <c r="CH143" s="552" t="str">
        <f>IF(RIGHT($A143,1)="1",IF(VLOOKUP(BV143,'1st Shift BFp'!$BL$63:$BV$70,7,FALSE)="","",VLOOKUP(BV143,'1st Shift BFp'!$BL$63:$BV$70,7,FALSE)),IF(VLOOKUP(BV143,'2nd Shift BFp'!$BL$64:$BV$75,7,FALSE)="","",VLOOKUP(BV143,'2nd Shift BFp'!$BL$64:$BV$75,7,FALSE)))</f>
        <v>SKIP</v>
      </c>
      <c r="CI143" s="552" t="str">
        <f>IF(RIGHT($A143,1)="1",IF(VLOOKUP(BV143,'1st Shift BFp'!$BL$63:$BV$70,8,FALSE)="","",VLOOKUP(BV143,'1st Shift BFp'!$BL$63:$BV$70,8,FALSE)),IF(VLOOKUP(BV143,'2nd Shift BFp'!$BL$64:$BV$75,8,FALSE)="","",VLOOKUP(BV143,'2nd Shift BFp'!$BL$64:$BV$75,8,FALSE)))</f>
        <v>SKIP</v>
      </c>
      <c r="CJ143" s="558" t="str">
        <f>IF(RIGHT($A143,1)="1",IF(VLOOKUP(BV143,'1st Shift BFp'!$A$63:$BY$70,72,FALSE)="","",VLOOKUP(BV143,'1st Shift BFp'!$A$63:$BY$70,72,FALSE)),IF(VLOOKUP(BV143,'2nd Shift BFp'!$A$64:$BY$75,72,FALSE)="","",VLOOKUP(BV143,'2nd Shift BFp'!$A$64:$BY$75,72,FALSE)))</f>
        <v/>
      </c>
      <c r="CK143" s="559" t="str">
        <f>IF(RIGHT($A143,1)="1",IF(VLOOKUP(BV143,'1st Shift BFp'!$A$63:$BY$70,74,FALSE)="","",VLOOKUP(BV143,'1st Shift BFp'!$A$63:$BY$70,74,FALSE)),IF(VLOOKUP(BV143,'2nd Shift BFp'!$A$64:$BY$75,74,FALSE)="","",VLOOKUP(BV143,'2nd Shift BFp'!$A$64:$BY$75,74,FALSE)))</f>
        <v/>
      </c>
      <c r="CL143" s="440" t="str">
        <f>IF(LEFT($A143,1)="M",VLOOKUP(BV143,MWTh!$IP$61:$KY$70,62,FALSE),VLOOKUP(BV143,TF!$IP$64:$KY$67,62,FALSE))</f>
        <v/>
      </c>
      <c r="CM143" s="418"/>
      <c r="CO143" s="135">
        <f t="shared" si="72"/>
        <v>0</v>
      </c>
    </row>
    <row r="144" spans="1:93">
      <c r="A144" s="1174" t="str">
        <f>VLOOKUP($B144,'OP Info'!$C$121:$Q$137,15,FALSE)</f>
        <v>MWTH-2</v>
      </c>
      <c r="B144" s="412" t="s">
        <v>276</v>
      </c>
      <c r="C144" s="1174" t="str">
        <f>VLOOKUP($B144,'OP Info'!$C$121:$Q$137,2,FALSE)</f>
        <v>TAMSP-00377</v>
      </c>
      <c r="D144" s="1174" t="str">
        <f>VLOOKUP($B144,'OP Info'!$C$121:$Q$137,4,FALSE)</f>
        <v>GTS-120</v>
      </c>
      <c r="E144" s="1174" t="str">
        <f>CONCATENATE(VLOOKUP($B144,'OP Info'!$C$121:$Q$137,5,FALSE),"% - ",VLOOKUP($B144,'OP Info'!$C$121:$Q$137,6,FALSE),"%")</f>
        <v>5% - 7%</v>
      </c>
      <c r="F144" s="151" t="str">
        <f>VLOOKUP(B144,MWTh!$B$61:$BK$70,12,FALSE)</f>
        <v/>
      </c>
      <c r="G144" s="151" t="e">
        <f>VLOOKUP(B144,TF!$B$64:$BK$67,24,FALSE)</f>
        <v>#N/A</v>
      </c>
      <c r="H144" s="151" t="str">
        <f>VLOOKUP(B144,MWTh!$B$61:$BK$70,36,FALSE)</f>
        <v/>
      </c>
      <c r="I144" s="151" t="str">
        <f>VLOOKUP(B144,MWTh!$B$61:$BK$70,48,FALSE)</f>
        <v/>
      </c>
      <c r="J144" s="151" t="e">
        <f>VLOOKUP(B144,TF!$B$64:$BK$67,60,FALSE)</f>
        <v>#N/A</v>
      </c>
      <c r="K144" s="151"/>
      <c r="L144" s="149"/>
      <c r="M144" s="135">
        <f>IF(LEFT($A144,1)="M",VLOOKUP(B144,MWTh!$B$61:$BK$70,61,FALSE),VLOOKUP(B144,TF!$B$64:$BK$67,61,FALSE))</f>
        <v>0</v>
      </c>
      <c r="N144" s="552" t="str">
        <f>IF(RIGHT($A144,1)="1",IF(VLOOKUP(B144,'1st Shift BFp'!$D$63:$N$70,7,FALSE)="","",VLOOKUP(B144,'1st Shift BFp'!$D$63:$N$70,7,FALSE)),IF(VLOOKUP(B144,'2nd Shift BFp'!$D$64:$N$75,7,FALSE)="","",VLOOKUP(B144,'2nd Shift BFp'!$D$64:$N$75,7,FALSE)))</f>
        <v>SKIP</v>
      </c>
      <c r="O144" s="552" t="str">
        <f>IF(RIGHT($A144,1)="1",IF(VLOOKUP(B144,'1st Shift BFp'!$D$63:$N$70,8,FALSE)="","",VLOOKUP(B144,'1st Shift BFp'!$D$63:$N$70,8,FALSE)),IF(VLOOKUP(B144,'2nd Shift BFp'!$D$64:$N$75,8,FALSE)="","",VLOOKUP(B144,'2nd Shift BFp'!$D$64:$N$75,8,FALSE)))</f>
        <v>SKIP</v>
      </c>
      <c r="P144" s="558" t="str">
        <f>IF(RIGHT($A144,1)="1",IF(VLOOKUP(B144,'1st Shift BFp'!$A$63:$BY$70,12,FALSE)="","",VLOOKUP(B144,'1st Shift BFp'!$A$63:$BY$70,12,FALSE)),IF(VLOOKUP(B144,'2nd Shift BFp'!$A$64:$BY$75,12,FALSE)="","",VLOOKUP(B144,'2nd Shift BFp'!$A$64:$BY$75,12,FALSE)))</f>
        <v/>
      </c>
      <c r="Q144" s="559" t="str">
        <f>IF(RIGHT($A144,1)="1",IF(VLOOKUP(B144,'1st Shift BFp'!$A$63:$BY$70,14,FALSE)="","",VLOOKUP(B144,'1st Shift BFp'!$A$63:$BY$70,14,FALSE)),IF(VLOOKUP(B144,'2nd Shift BFp'!$A$64:$BY$75,14,FALSE)="","",VLOOKUP(B144,'2nd Shift BFp'!$A$64:$BY$75,14,FALSE)))</f>
        <v/>
      </c>
      <c r="R144" s="420" t="str">
        <f>IF(LEFT($A144,1)="M",VLOOKUP(B144,MWTh!$B$61:$BK$70,62,FALSE),VLOOKUP(B144,TF!$B$64:$BK$67,62,FALSE))</f>
        <v/>
      </c>
      <c r="S144" s="418"/>
      <c r="T144" s="412" t="str">
        <f t="shared" si="56"/>
        <v>60-2</v>
      </c>
      <c r="U144" s="156" t="str">
        <f t="shared" si="57"/>
        <v>TAMSP-00377</v>
      </c>
      <c r="V144" s="156" t="str">
        <f t="shared" si="58"/>
        <v>GTS-120</v>
      </c>
      <c r="W144" s="146" t="str">
        <f t="shared" si="59"/>
        <v>5% - 7%</v>
      </c>
      <c r="X144" s="151" t="str">
        <f>VLOOKUP(T144,MWTh!$BL$61:$DU$70,12,FALSE)</f>
        <v/>
      </c>
      <c r="Y144" s="151" t="e">
        <f>VLOOKUP(T144,TF!$BL$64:$DU$67,24,FALSE)</f>
        <v>#N/A</v>
      </c>
      <c r="Z144" s="151" t="str">
        <f>VLOOKUP(T144,MWTh!$BL$61:$DU$70,36,FALSE)</f>
        <v/>
      </c>
      <c r="AA144" s="151" t="str">
        <f>VLOOKUP(T144,MWTh!$BL$61:$DU$70,48,FALSE)</f>
        <v/>
      </c>
      <c r="AB144" s="151" t="e">
        <f>VLOOKUP(T144,TF!$BL$64:$DU$67,60,FALSE)</f>
        <v>#N/A</v>
      </c>
      <c r="AC144" s="151"/>
      <c r="AD144" s="149"/>
      <c r="AE144" s="135">
        <f>IF(LEFT($A144,1)="M",VLOOKUP(T144,MWTh!$BL$61:$DU$70,61,FALSE),VLOOKUP(T144,TF!$BL$64:$DU$67,61,FALSE))</f>
        <v>0</v>
      </c>
      <c r="AF144" s="552" t="str">
        <f>IF(RIGHT($A144,1)="1",IF(VLOOKUP(T144,'1st Shift BFp'!$S$63:$AC$70,7,FALSE)="","",VLOOKUP(T144,'1st Shift BFp'!$S$63:$AC$70,7,FALSE)),IF(VLOOKUP(T144,'2nd Shift BFp'!$S$64:$AC$75,7,FALSE)="","",VLOOKUP(T144,'2nd Shift BFp'!$S$64:$AC$75,7,FALSE)))</f>
        <v/>
      </c>
      <c r="AG144" s="552" t="str">
        <f>IF(RIGHT($A144,1)="1",IF(VLOOKUP(T144,'1st Shift BFp'!$S$63:$AC$70,8,FALSE)="","",VLOOKUP(T144,'1st Shift BFp'!$S$63:$AC$70,8,FALSE)),IF(VLOOKUP(T144,'2nd Shift BFp'!$S$64:$AC$75,8,FALSE)="","",VLOOKUP(T144,'2nd Shift BFp'!$S$64:$AC$75,8,FALSE)))</f>
        <v/>
      </c>
      <c r="AH144" s="558" t="str">
        <f>IF(RIGHT($A144,1)="1",IF(VLOOKUP(T144,'1st Shift BFp'!$A$63:$BY$70,27,FALSE)="","",VLOOKUP(T144,'1st Shift BFp'!$A$63:$BY$70,27,FALSE)),IF(VLOOKUP(T144,'2nd Shift BFp'!$A$64:$BY$75,27,FALSE)="","",VLOOKUP(T144,'2nd Shift BFp'!$A$64:$BY$75,27,FALSE)))</f>
        <v/>
      </c>
      <c r="AI144" s="559" t="str">
        <f>IF(RIGHT($A144,1)="1",IF(VLOOKUP(T144,'1st Shift BFp'!$A$63:$BY$70,29,FALSE)="","",VLOOKUP(T144,'1st Shift BFp'!$A$63:$BY$70,29,FALSE)),IF(VLOOKUP(T144,'2nd Shift BFp'!$A$64:$BY$75,29,FALSE)="","",VLOOKUP(T144,'2nd Shift BFp'!$A$64:$BY$75,29,FALSE)))</f>
        <v/>
      </c>
      <c r="AJ144" s="440" t="str">
        <f>IF(LEFT($A144,1)="M",VLOOKUP(T144,MWTh!$BL$61:$DU$70,62,FALSE),VLOOKUP(T144,TF!$BL$64:$DU$67,62,FALSE))</f>
        <v/>
      </c>
      <c r="AK144" s="418"/>
      <c r="AL144" s="413" t="str">
        <f t="shared" si="60"/>
        <v>60-2</v>
      </c>
      <c r="AM144" s="448" t="str">
        <f t="shared" si="61"/>
        <v>TAMSP-00377</v>
      </c>
      <c r="AN144" s="448" t="str">
        <f t="shared" si="62"/>
        <v>GTS-120</v>
      </c>
      <c r="AO144" s="447" t="str">
        <f t="shared" si="63"/>
        <v>5% - 7%</v>
      </c>
      <c r="AP144" s="151" t="str">
        <f>VLOOKUP(AL144,MWTh!$DV$61:$GE$70,12,FALSE)</f>
        <v/>
      </c>
      <c r="AQ144" s="151" t="e">
        <f>VLOOKUP(AL144,TF!$DV$64:$GE$67,24,FALSE)</f>
        <v>#N/A</v>
      </c>
      <c r="AR144" s="151" t="str">
        <f>VLOOKUP(AL144,MWTh!$DV$61:$GE$70,36,FALSE)</f>
        <v/>
      </c>
      <c r="AS144" s="151" t="str">
        <f>VLOOKUP(AL144,MWTh!$DV$61:$GE$70,48,FALSE)</f>
        <v/>
      </c>
      <c r="AT144" s="151" t="e">
        <f>VLOOKUP(AL144,TF!$DV$64:$GE$67,60,FALSE)</f>
        <v>#N/A</v>
      </c>
      <c r="AU144" s="151"/>
      <c r="AV144" s="149"/>
      <c r="AW144" s="135">
        <f>IF(LEFT($A144,1)="M",VLOOKUP(AL144,MWTh!$DV$61:$GE$70,61,FALSE),VLOOKUP(AL144,TF!$DV$64:$GE$67,61,FALSE))</f>
        <v>0</v>
      </c>
      <c r="AX144" s="552" t="str">
        <f>IF(RIGHT($A144,1)="1",IF(VLOOKUP(AL144,'1st Shift BFp'!$AH$63:$AR$70,7,FALSE)="","",VLOOKUP(AL144,'1st Shift BFp'!$AH$63:$AR$70,7,FALSE)),IF(VLOOKUP(AL144,'2nd Shift BFp'!$AH$64:$AR$75,7,FALSE)="","",VLOOKUP(AL144,'2nd Shift BFp'!$AH$64:$AR$75,7,FALSE)))</f>
        <v>SKIP</v>
      </c>
      <c r="AY144" s="552" t="str">
        <f>IF(RIGHT($A144,1)="1",IF(VLOOKUP(AL144,'1st Shift BFp'!$AH$63:$AR$70,8,FALSE)="","",VLOOKUP(AL144,'1st Shift BFp'!$AH$63:$AR$70,8,FALSE)),IF(VLOOKUP(AL144,'2nd Shift BFp'!$AH$64:$AR$75,8,FALSE)="","",VLOOKUP(AL144,'2nd Shift BFp'!$AH$64:$AR$75,8,FALSE)))</f>
        <v>SKIP</v>
      </c>
      <c r="AZ144" s="558" t="str">
        <f>IF(RIGHT($A144,1)="1",IF(VLOOKUP(AL144,'1st Shift BFp'!$A$63:$BY$70,42,FALSE)="","",VLOOKUP(AL144,'1st Shift BFp'!$A$63:$BY$70,42,FALSE)),IF(VLOOKUP(AL144,'2nd Shift BFp'!$A$64:$BY$75,42,FALSE)="","",VLOOKUP(AL144,'2nd Shift BFp'!$A$64:$BY$75,42,FALSE)))</f>
        <v/>
      </c>
      <c r="BA144" s="559" t="str">
        <f>IF(RIGHT($A144,1)="1",IF(VLOOKUP(AL144,'1st Shift BFp'!$A$63:$BY$70,44,FALSE)="","",VLOOKUP(AL144,'1st Shift BFp'!$A$63:$BY$70,44,FALSE)),IF(VLOOKUP(AL144,'2nd Shift BFp'!$A$64:$BY$75,44,FALSE)="","",VLOOKUP(AL144,'2nd Shift BFp'!$A$64:$BY$75,44,FALSE)))</f>
        <v/>
      </c>
      <c r="BB144" s="440" t="str">
        <f>IF(LEFT($A144,1)="M",VLOOKUP(AL144,MWTh!$DV$61:$GE$70,62,FALSE),VLOOKUP(AL144,TF!$DV$64:$GE$67,62,FALSE))</f>
        <v/>
      </c>
      <c r="BC144" s="418"/>
      <c r="BD144" s="412" t="str">
        <f t="shared" si="64"/>
        <v>60-2</v>
      </c>
      <c r="BE144" s="156" t="str">
        <f t="shared" si="65"/>
        <v>TAMSP-00377</v>
      </c>
      <c r="BF144" s="156" t="str">
        <f t="shared" si="66"/>
        <v>GTS-120</v>
      </c>
      <c r="BG144" s="146" t="str">
        <f t="shared" si="67"/>
        <v>5% - 7%</v>
      </c>
      <c r="BH144" s="151" t="str">
        <f>VLOOKUP(BD144,MWTh!$GF$61:$IO$70,12,FALSE)</f>
        <v/>
      </c>
      <c r="BI144" s="151" t="e">
        <f>VLOOKUP(BD144,TF!$GF$64:$IO$67,24,FALSE)</f>
        <v>#N/A</v>
      </c>
      <c r="BJ144" s="151" t="str">
        <f>VLOOKUP(BD144,MWTh!$GF$61:$IO$70,36,FALSE)</f>
        <v/>
      </c>
      <c r="BK144" s="151" t="str">
        <f>VLOOKUP(BD144,MWTh!$GF$61:$IO$70,48,FALSE)</f>
        <v/>
      </c>
      <c r="BL144" s="151" t="e">
        <f>VLOOKUP(BD144,TF!$GF$64:$IO$67,60,FALSE)</f>
        <v>#N/A</v>
      </c>
      <c r="BM144" s="151"/>
      <c r="BN144" s="149"/>
      <c r="BO144" s="135">
        <f>IF(LEFT($A144,1)="M",VLOOKUP(BD144,MWTh!$GF$61:$IO$70,61,FALSE),VLOOKUP(BD144,TF!$GF$64:$IO$67,61,FALSE))</f>
        <v>0</v>
      </c>
      <c r="BP144" s="552" t="str">
        <f>IF(RIGHT($A144,1)="1",IF(VLOOKUP(BD144,'1st Shift BFp'!$AW$63:$BG$70,7,FALSE)="","",VLOOKUP(BD144,'1st Shift BFp'!$AW$63:$BG$70,7,FALSE)),IF(VLOOKUP(BD144,'2nd Shift BFp'!$AW$64:$BG$75,7,FALSE)="","",VLOOKUP(BD144,'2nd Shift BFp'!$AW$64:$BG$75,7,FALSE)))</f>
        <v/>
      </c>
      <c r="BQ144" s="552" t="str">
        <f>IF(RIGHT($A144,1)="1",IF(VLOOKUP(BD144,'1st Shift BFp'!$AW$63:$BG$70,8,FALSE)="","",VLOOKUP(BD144,'1st Shift BFp'!$AW$63:$BG$70,8,FALSE)),IF(VLOOKUP(BD144,'2nd Shift BFp'!$AW$64:$BG$75,8,FALSE)="","",VLOOKUP(BD144,'2nd Shift BFp'!$AW$64:$BG$75,8,FALSE)))</f>
        <v/>
      </c>
      <c r="BR144" s="558" t="str">
        <f>IF(RIGHT($A144,1)="1",IF(VLOOKUP(BD144,'1st Shift BFp'!$A$63:$BY$70,57,FALSE)="","",VLOOKUP(BD144,'1st Shift BFp'!$A$63:$BY$70,57,FALSE)),IF(VLOOKUP(BD144,'2nd Shift BFp'!$A$64:$BY$75,57,FALSE)="","",VLOOKUP(BD144,'2nd Shift BFp'!$A$64:$BY$75,57,FALSE)))</f>
        <v/>
      </c>
      <c r="BS144" s="559" t="str">
        <f>IF(RIGHT($A144,1)="1",IF(VLOOKUP(BD144,'1st Shift BFp'!$A$63:$BY$70,59,FALSE)="","",VLOOKUP(BD144,'1st Shift BFp'!$A$63:$BY$70,59,FALSE)),IF(VLOOKUP(BD144,'2nd Shift BFp'!$A$64:$BY$75,59,FALSE)="","",VLOOKUP(BD144,'2nd Shift BFp'!$A$64:$BY$75,59,FALSE)))</f>
        <v/>
      </c>
      <c r="BT144" s="62" t="str">
        <f>IF(LEFT($A144,1)="M",VLOOKUP(BD144,MWTh!$GF$61:$IO$70,62,FALSE),VLOOKUP(BD144,TF!$GF$64:$IO$67,62,FALSE))</f>
        <v/>
      </c>
      <c r="BU144" s="61"/>
      <c r="BV144" s="412" t="str">
        <f t="shared" si="68"/>
        <v>60-2</v>
      </c>
      <c r="BW144" s="156" t="str">
        <f t="shared" si="69"/>
        <v>TAMSP-00377</v>
      </c>
      <c r="BX144" s="156" t="str">
        <f t="shared" si="70"/>
        <v>GTS-120</v>
      </c>
      <c r="BY144" s="146" t="str">
        <f t="shared" si="71"/>
        <v>5% - 7%</v>
      </c>
      <c r="BZ144" s="151" t="str">
        <f>VLOOKUP(BV144,MWTh!$IP$61:$KY$70,12,FALSE)</f>
        <v/>
      </c>
      <c r="CA144" s="151" t="e">
        <f>VLOOKUP(BV144,TF!$IP$64:$KY$67,24,FALSE)</f>
        <v>#N/A</v>
      </c>
      <c r="CB144" s="151" t="str">
        <f>VLOOKUP(BV144,MWTh!$IP$61:$KY$70,36,FALSE)</f>
        <v/>
      </c>
      <c r="CC144" s="151" t="str">
        <f>VLOOKUP(BV144,MWTh!$IP$61:$KY$70,48,FALSE)</f>
        <v/>
      </c>
      <c r="CD144" s="151" t="e">
        <f>VLOOKUP(BV144,TF!$IP$64:$KY$67,60,FALSE)</f>
        <v>#N/A</v>
      </c>
      <c r="CE144" s="151"/>
      <c r="CF144" s="149"/>
      <c r="CG144" s="135">
        <f>IF(LEFT($A144,1)="M",VLOOKUP(BV144,MWTh!$IP$61:$KY$70,61,FALSE),VLOOKUP(BV144,TF!$IP$64:$KY$67,61,FALSE))</f>
        <v>0</v>
      </c>
      <c r="CH144" s="552" t="str">
        <f>IF(RIGHT($A144,1)="1",IF(VLOOKUP(BV144,'1st Shift BFp'!$BL$63:$BV$70,7,FALSE)="","",VLOOKUP(BV144,'1st Shift BFp'!$BL$63:$BV$70,7,FALSE)),IF(VLOOKUP(BV144,'2nd Shift BFp'!$BL$64:$BV$75,7,FALSE)="","",VLOOKUP(BV144,'2nd Shift BFp'!$BL$64:$BV$75,7,FALSE)))</f>
        <v>SKIP</v>
      </c>
      <c r="CI144" s="552" t="str">
        <f>IF(RIGHT($A144,1)="1",IF(VLOOKUP(BV144,'1st Shift BFp'!$BL$63:$BV$70,8,FALSE)="","",VLOOKUP(BV144,'1st Shift BFp'!$BL$63:$BV$70,8,FALSE)),IF(VLOOKUP(BV144,'2nd Shift BFp'!$BL$64:$BV$75,8,FALSE)="","",VLOOKUP(BV144,'2nd Shift BFp'!$BL$64:$BV$75,8,FALSE)))</f>
        <v>SKIP</v>
      </c>
      <c r="CJ144" s="558" t="str">
        <f>IF(RIGHT($A144,1)="1",IF(VLOOKUP(BV144,'1st Shift BFp'!$A$63:$BY$70,72,FALSE)="","",VLOOKUP(BV144,'1st Shift BFp'!$A$63:$BY$70,72,FALSE)),IF(VLOOKUP(BV144,'2nd Shift BFp'!$A$64:$BY$75,72,FALSE)="","",VLOOKUP(BV144,'2nd Shift BFp'!$A$64:$BY$75,72,FALSE)))</f>
        <v/>
      </c>
      <c r="CK144" s="559" t="str">
        <f>IF(RIGHT($A144,1)="1",IF(VLOOKUP(BV144,'1st Shift BFp'!$A$63:$BY$70,74,FALSE)="","",VLOOKUP(BV144,'1st Shift BFp'!$A$63:$BY$70,74,FALSE)),IF(VLOOKUP(BV144,'2nd Shift BFp'!$A$64:$BY$75,74,FALSE)="","",VLOOKUP(BV144,'2nd Shift BFp'!$A$64:$BY$75,74,FALSE)))</f>
        <v/>
      </c>
      <c r="CL144" s="440" t="str">
        <f>IF(LEFT($A144,1)="M",VLOOKUP(BV144,MWTh!$IP$61:$KY$70,62,FALSE),VLOOKUP(BV144,TF!$IP$64:$KY$67,62,FALSE))</f>
        <v/>
      </c>
      <c r="CM144" s="418"/>
      <c r="CO144" s="135">
        <f t="shared" si="72"/>
        <v>0</v>
      </c>
    </row>
    <row r="145" spans="1:93" ht="15.75" thickBot="1">
      <c r="A145" s="1174" t="str">
        <f>VLOOKUP($B145,'OP Info'!$C$121:$Q$137,15,FALSE)</f>
        <v>MWTH-2</v>
      </c>
      <c r="B145" s="412" t="s">
        <v>278</v>
      </c>
      <c r="C145" s="1174" t="str">
        <f>VLOOKUP($B145,'OP Info'!$C$121:$Q$137,2,FALSE)</f>
        <v>TAMSP-00378</v>
      </c>
      <c r="D145" s="1174" t="str">
        <f>VLOOKUP($B145,'OP Info'!$C$121:$Q$137,4,FALSE)</f>
        <v>GTS-120</v>
      </c>
      <c r="E145" s="1174" t="str">
        <f>CONCATENATE(VLOOKUP($B145,'OP Info'!$C$121:$Q$137,5,FALSE),"% - ",VLOOKUP($B145,'OP Info'!$C$121:$Q$137,6,FALSE),"%")</f>
        <v>5% - 7%</v>
      </c>
      <c r="F145" s="151" t="str">
        <f>VLOOKUP(B145,MWTh!$B$61:$BK$70,12,FALSE)</f>
        <v/>
      </c>
      <c r="G145" s="151" t="e">
        <f>VLOOKUP(B145,TF!$B$64:$BK$67,24,FALSE)</f>
        <v>#N/A</v>
      </c>
      <c r="H145" s="151" t="str">
        <f>VLOOKUP(B145,MWTh!$B$61:$BK$70,36,FALSE)</f>
        <v/>
      </c>
      <c r="I145" s="151" t="str">
        <f>VLOOKUP(B145,MWTh!$B$61:$BK$70,48,FALSE)</f>
        <v/>
      </c>
      <c r="J145" s="151" t="e">
        <f>VLOOKUP(B145,TF!$B$64:$BK$67,60,FALSE)</f>
        <v>#N/A</v>
      </c>
      <c r="K145" s="423"/>
      <c r="L145" s="424"/>
      <c r="M145" s="425">
        <f>IF(LEFT($A145,1)="M",VLOOKUP(B145,MWTh!$B$61:$BK$70,61,FALSE),VLOOKUP(B145,TF!$B$64:$BK$67,61,FALSE))</f>
        <v>0</v>
      </c>
      <c r="N145" s="552" t="str">
        <f>IF(RIGHT($A145,1)="1",IF(VLOOKUP(B145,'1st Shift BFp'!$D$63:$N$70,7,FALSE)="","",VLOOKUP(B145,'1st Shift BFp'!$D$63:$N$70,7,FALSE)),IF(VLOOKUP(B145,'2nd Shift BFp'!$D$64:$N$75,7,FALSE)="","",VLOOKUP(B145,'2nd Shift BFp'!$D$64:$N$75,7,FALSE)))</f>
        <v>SKIP</v>
      </c>
      <c r="O145" s="552" t="str">
        <f>IF(RIGHT($A145,1)="1",IF(VLOOKUP(B145,'1st Shift BFp'!$D$63:$N$70,8,FALSE)="","",VLOOKUP(B145,'1st Shift BFp'!$D$63:$N$70,8,FALSE)),IF(VLOOKUP(B145,'2nd Shift BFp'!$D$64:$N$75,8,FALSE)="","",VLOOKUP(B145,'2nd Shift BFp'!$D$64:$N$75,8,FALSE)))</f>
        <v>SKIP</v>
      </c>
      <c r="P145" s="560" t="str">
        <f>IF(RIGHT($A145,1)="1",IF(VLOOKUP(B145,'1st Shift BFp'!$A$63:$BY$70,12,FALSE)="","",VLOOKUP(B145,'1st Shift BFp'!$A$63:$BY$70,12,FALSE)),IF(VLOOKUP(B145,'2nd Shift BFp'!$A$64:$BY$75,12,FALSE)="","",VLOOKUP(B145,'2nd Shift BFp'!$A$64:$BY$75,12,FALSE)))</f>
        <v/>
      </c>
      <c r="Q145" s="559" t="str">
        <f>IF(RIGHT($A145,1)="1",IF(VLOOKUP(B145,'1st Shift BFp'!$A$63:$BY$70,14,FALSE)="","",VLOOKUP(B145,'1st Shift BFp'!$A$63:$BY$70,14,FALSE)),IF(VLOOKUP(B145,'2nd Shift BFp'!$A$64:$BY$75,14,FALSE)="","",VLOOKUP(B145,'2nd Shift BFp'!$A$64:$BY$75,14,FALSE)))</f>
        <v/>
      </c>
      <c r="R145" s="426" t="str">
        <f>IF(LEFT($A145,1)="M",VLOOKUP(B145,MWTh!$B$61:$BK$70,62,FALSE),VLOOKUP(B145,TF!$B$64:$BK$67,62,FALSE))</f>
        <v/>
      </c>
      <c r="S145" s="418"/>
      <c r="T145" s="433" t="str">
        <f t="shared" si="56"/>
        <v>70-2</v>
      </c>
      <c r="U145" s="434" t="str">
        <f t="shared" si="57"/>
        <v>TAMSP-00378</v>
      </c>
      <c r="V145" s="437" t="str">
        <f t="shared" si="58"/>
        <v>GTS-120</v>
      </c>
      <c r="W145" s="438" t="str">
        <f t="shared" si="59"/>
        <v>5% - 7%</v>
      </c>
      <c r="X145" s="151" t="str">
        <f>VLOOKUP(T145,MWTh!$BL$61:$DU$70,12,FALSE)</f>
        <v/>
      </c>
      <c r="Y145" s="151" t="e">
        <f>VLOOKUP(T145,TF!$BL$64:$DU$67,24,FALSE)</f>
        <v>#N/A</v>
      </c>
      <c r="Z145" s="151" t="str">
        <f>VLOOKUP(T145,MWTh!$BL$61:$DU$70,36,FALSE)</f>
        <v/>
      </c>
      <c r="AA145" s="151" t="str">
        <f>VLOOKUP(T145,MWTh!$BL$61:$DU$70,48,FALSE)</f>
        <v/>
      </c>
      <c r="AB145" s="151" t="e">
        <f>VLOOKUP(T145,TF!$BL$64:$DU$67,60,FALSE)</f>
        <v>#N/A</v>
      </c>
      <c r="AC145" s="423"/>
      <c r="AD145" s="424"/>
      <c r="AE145" s="425">
        <f>IF(LEFT($A145,1)="M",VLOOKUP(T145,MWTh!$BL$61:$DU$70,61,FALSE),VLOOKUP(T145,TF!$BL$64:$DU$67,61,FALSE))</f>
        <v>0</v>
      </c>
      <c r="AF145" s="552" t="str">
        <f>IF(RIGHT($A145,1)="1",IF(VLOOKUP(T145,'1st Shift BFp'!$S$63:$AC$70,7,FALSE)="","",VLOOKUP(T145,'1st Shift BFp'!$S$63:$AC$70,7,FALSE)),IF(VLOOKUP(T145,'2nd Shift BFp'!$S$64:$AC$75,7,FALSE)="","",VLOOKUP(T145,'2nd Shift BFp'!$S$64:$AC$75,7,FALSE)))</f>
        <v/>
      </c>
      <c r="AG145" s="552" t="str">
        <f>IF(RIGHT($A145,1)="1",IF(VLOOKUP(T145,'1st Shift BFp'!$S$63:$AC$70,8,FALSE)="","",VLOOKUP(T145,'1st Shift BFp'!$S$63:$AC$70,8,FALSE)),IF(VLOOKUP(T145,'2nd Shift BFp'!$S$64:$AC$75,8,FALSE)="","",VLOOKUP(T145,'2nd Shift BFp'!$S$64:$AC$75,8,FALSE)))</f>
        <v/>
      </c>
      <c r="AH145" s="560" t="str">
        <f>IF(RIGHT($A145,1)="1",IF(VLOOKUP(T145,'1st Shift BFp'!$A$63:$BY$70,27,FALSE)="","",VLOOKUP(T145,'1st Shift BFp'!$A$63:$BY$70,27,FALSE)),IF(VLOOKUP(T145,'2nd Shift BFp'!$A$64:$BY$75,27,FALSE)="","",VLOOKUP(T145,'2nd Shift BFp'!$A$64:$BY$75,27,FALSE)))</f>
        <v/>
      </c>
      <c r="AI145" s="559" t="str">
        <f>IF(RIGHT($A145,1)="1",IF(VLOOKUP(T145,'1st Shift BFp'!$A$63:$BY$70,29,FALSE)="","",VLOOKUP(T145,'1st Shift BFp'!$A$63:$BY$70,29,FALSE)),IF(VLOOKUP(T145,'2nd Shift BFp'!$A$64:$BY$75,29,FALSE)="","",VLOOKUP(T145,'2nd Shift BFp'!$A$64:$BY$75,29,FALSE)))</f>
        <v/>
      </c>
      <c r="AJ145" s="445" t="str">
        <f>IF(LEFT($A145,1)="M",VLOOKUP(T145,MWTh!$BL$61:$DU$70,62,FALSE),VLOOKUP(T145,TF!$BL$64:$DU$67,62,FALSE))</f>
        <v/>
      </c>
      <c r="AK145" s="418"/>
      <c r="AL145" s="435" t="str">
        <f t="shared" si="60"/>
        <v>70-2</v>
      </c>
      <c r="AM145" s="455" t="str">
        <f t="shared" si="61"/>
        <v>TAMSP-00378</v>
      </c>
      <c r="AN145" s="456" t="str">
        <f t="shared" si="62"/>
        <v>GTS-120</v>
      </c>
      <c r="AO145" s="457" t="str">
        <f t="shared" si="63"/>
        <v>5% - 7%</v>
      </c>
      <c r="AP145" s="151" t="str">
        <f>VLOOKUP(AL145,MWTh!$DV$61:$GE$70,12,FALSE)</f>
        <v/>
      </c>
      <c r="AQ145" s="151" t="e">
        <f>VLOOKUP(AL145,TF!$DV$64:$GE$67,24,FALSE)</f>
        <v>#N/A</v>
      </c>
      <c r="AR145" s="151" t="str">
        <f>VLOOKUP(AL145,MWTh!$DV$61:$GE$70,36,FALSE)</f>
        <v/>
      </c>
      <c r="AS145" s="151" t="str">
        <f>VLOOKUP(AL145,MWTh!$DV$61:$GE$70,48,FALSE)</f>
        <v/>
      </c>
      <c r="AT145" s="151" t="e">
        <f>VLOOKUP(AL145,TF!$DV$64:$GE$67,60,FALSE)</f>
        <v>#N/A</v>
      </c>
      <c r="AU145" s="423"/>
      <c r="AV145" s="424"/>
      <c r="AW145" s="425">
        <f>IF(LEFT($A145,1)="M",VLOOKUP(AL145,MWTh!$DV$61:$GE$70,61,FALSE),VLOOKUP(AL145,TF!$DV$64:$GE$67,61,FALSE))</f>
        <v>0</v>
      </c>
      <c r="AX145" s="552" t="str">
        <f>IF(RIGHT($A145,1)="1",IF(VLOOKUP(AL145,'1st Shift BFp'!$AH$63:$AR$70,7,FALSE)="","",VLOOKUP(AL145,'1st Shift BFp'!$AH$63:$AR$70,7,FALSE)),IF(VLOOKUP(AL145,'2nd Shift BFp'!$AH$64:$AR$75,7,FALSE)="","",VLOOKUP(AL145,'2nd Shift BFp'!$AH$64:$AR$75,7,FALSE)))</f>
        <v>SKIP</v>
      </c>
      <c r="AY145" s="552" t="str">
        <f>IF(RIGHT($A145,1)="1",IF(VLOOKUP(AL145,'1st Shift BFp'!$AH$63:$AR$70,8,FALSE)="","",VLOOKUP(AL145,'1st Shift BFp'!$AH$63:$AR$70,8,FALSE)),IF(VLOOKUP(AL145,'2nd Shift BFp'!$AH$64:$AR$75,8,FALSE)="","",VLOOKUP(AL145,'2nd Shift BFp'!$AH$64:$AR$75,8,FALSE)))</f>
        <v>SKIP</v>
      </c>
      <c r="AZ145" s="560" t="str">
        <f>IF(RIGHT($A145,1)="1",IF(VLOOKUP(AL145,'1st Shift BFp'!$A$63:$BY$70,42,FALSE)="","",VLOOKUP(AL145,'1st Shift BFp'!$A$63:$BY$70,42,FALSE)),IF(VLOOKUP(AL145,'2nd Shift BFp'!$A$64:$BY$75,42,FALSE)="","",VLOOKUP(AL145,'2nd Shift BFp'!$A$64:$BY$75,42,FALSE)))</f>
        <v/>
      </c>
      <c r="BA145" s="559" t="str">
        <f>IF(RIGHT($A145,1)="1",IF(VLOOKUP(AL145,'1st Shift BFp'!$A$63:$BY$70,44,FALSE)="","",VLOOKUP(AL145,'1st Shift BFp'!$A$63:$BY$70,44,FALSE)),IF(VLOOKUP(AL145,'2nd Shift BFp'!$A$64:$BY$75,44,FALSE)="","",VLOOKUP(AL145,'2nd Shift BFp'!$A$64:$BY$75,44,FALSE)))</f>
        <v/>
      </c>
      <c r="BB145" s="445" t="str">
        <f>IF(LEFT($A145,1)="M",VLOOKUP(AL145,MWTh!$DV$61:$GE$70,62,FALSE),VLOOKUP(AL145,TF!$DV$64:$GE$67,62,FALSE))</f>
        <v/>
      </c>
      <c r="BC145" s="418"/>
      <c r="BD145" s="412" t="str">
        <f t="shared" si="64"/>
        <v>70-2</v>
      </c>
      <c r="BE145" s="156" t="str">
        <f t="shared" si="65"/>
        <v>TAMSP-00378</v>
      </c>
      <c r="BF145" s="58" t="str">
        <f t="shared" si="66"/>
        <v>GTS-120</v>
      </c>
      <c r="BG145" s="146" t="str">
        <f t="shared" si="67"/>
        <v>5% - 7%</v>
      </c>
      <c r="BH145" s="151" t="str">
        <f>VLOOKUP(BD145,MWTh!$GF$61:$IO$70,12,FALSE)</f>
        <v/>
      </c>
      <c r="BI145" s="151" t="e">
        <f>VLOOKUP(BD145,TF!$GF$64:$IO$67,24,FALSE)</f>
        <v>#N/A</v>
      </c>
      <c r="BJ145" s="151" t="str">
        <f>VLOOKUP(BD145,MWTh!$GF$61:$IO$70,36,FALSE)</f>
        <v/>
      </c>
      <c r="BK145" s="151" t="str">
        <f>VLOOKUP(BD145,MWTh!$GF$61:$IO$70,48,FALSE)</f>
        <v/>
      </c>
      <c r="BL145" s="151" t="e">
        <f>VLOOKUP(BD145,TF!$GF$64:$IO$67,60,FALSE)</f>
        <v>#N/A</v>
      </c>
      <c r="BM145" s="151"/>
      <c r="BN145" s="149"/>
      <c r="BO145" s="135">
        <f>IF(LEFT($A145,1)="M",VLOOKUP(BD145,MWTh!$GF$61:$IO$70,61,FALSE),VLOOKUP(BD145,TF!$GF$64:$IO$67,61,FALSE))</f>
        <v>0</v>
      </c>
      <c r="BP145" s="552" t="str">
        <f>IF(RIGHT($A145,1)="1",IF(VLOOKUP(BD145,'1st Shift BFp'!$AW$63:$BG$70,7,FALSE)="","",VLOOKUP(BD145,'1st Shift BFp'!$AW$63:$BG$70,7,FALSE)),IF(VLOOKUP(BD145,'2nd Shift BFp'!$AW$64:$BG$75,7,FALSE)="","",VLOOKUP(BD145,'2nd Shift BFp'!$AW$64:$BG$75,7,FALSE)))</f>
        <v/>
      </c>
      <c r="BQ145" s="552" t="str">
        <f>IF(RIGHT($A145,1)="1",IF(VLOOKUP(BD145,'1st Shift BFp'!$AW$63:$BG$70,8,FALSE)="","",VLOOKUP(BD145,'1st Shift BFp'!$AW$63:$BG$70,8,FALSE)),IF(VLOOKUP(BD145,'2nd Shift BFp'!$AW$64:$BG$75,8,FALSE)="","",VLOOKUP(BD145,'2nd Shift BFp'!$AW$64:$BG$75,8,FALSE)))</f>
        <v/>
      </c>
      <c r="BR145" s="560" t="str">
        <f>IF(RIGHT($A145,1)="1",IF(VLOOKUP(BD145,'1st Shift BFp'!$A$63:$BY$70,57,FALSE)="","",VLOOKUP(BD145,'1st Shift BFp'!$A$63:$BY$70,57,FALSE)),IF(VLOOKUP(BD145,'2nd Shift BFp'!$A$64:$BY$75,57,FALSE)="","",VLOOKUP(BD145,'2nd Shift BFp'!$A$64:$BY$75,57,FALSE)))</f>
        <v/>
      </c>
      <c r="BS145" s="559" t="str">
        <f>IF(RIGHT($A145,1)="1",IF(VLOOKUP(BD145,'1st Shift BFp'!$A$63:$BY$70,59,FALSE)="","",VLOOKUP(BD145,'1st Shift BFp'!$A$63:$BY$70,59,FALSE)),IF(VLOOKUP(BD145,'2nd Shift BFp'!$A$64:$BY$75,59,FALSE)="","",VLOOKUP(BD145,'2nd Shift BFp'!$A$64:$BY$75,59,FALSE)))</f>
        <v/>
      </c>
      <c r="BT145" s="62" t="str">
        <f>IF(LEFT($A145,1)="M",VLOOKUP(BD145,MWTh!$GF$61:$IO$70,62,FALSE),VLOOKUP(BD145,TF!$GF$64:$IO$67,62,FALSE))</f>
        <v/>
      </c>
      <c r="BU145" s="61"/>
      <c r="BV145" s="433" t="str">
        <f t="shared" si="68"/>
        <v>70-2</v>
      </c>
      <c r="BW145" s="434" t="str">
        <f t="shared" si="69"/>
        <v>TAMSP-00378</v>
      </c>
      <c r="BX145" s="437" t="str">
        <f t="shared" si="70"/>
        <v>GTS-120</v>
      </c>
      <c r="BY145" s="438" t="str">
        <f t="shared" si="71"/>
        <v>5% - 7%</v>
      </c>
      <c r="BZ145" s="151" t="str">
        <f>VLOOKUP(BV145,MWTh!$IP$61:$KY$70,12,FALSE)</f>
        <v/>
      </c>
      <c r="CA145" s="151" t="e">
        <f>VLOOKUP(BV145,TF!$IP$64:$KY$67,24,FALSE)</f>
        <v>#N/A</v>
      </c>
      <c r="CB145" s="151" t="str">
        <f>VLOOKUP(BV145,MWTh!$IP$61:$KY$70,36,FALSE)</f>
        <v/>
      </c>
      <c r="CC145" s="151" t="str">
        <f>VLOOKUP(BV145,MWTh!$IP$61:$KY$70,48,FALSE)</f>
        <v/>
      </c>
      <c r="CD145" s="151" t="e">
        <f>VLOOKUP(BV145,TF!$IP$64:$KY$67,60,FALSE)</f>
        <v>#N/A</v>
      </c>
      <c r="CE145" s="423"/>
      <c r="CF145" s="424"/>
      <c r="CG145" s="425">
        <f>IF(LEFT($A145,1)="M",VLOOKUP(BV145,MWTh!$IP$61:$KY$70,61,FALSE),VLOOKUP(BV145,TF!$IP$64:$KY$67,61,FALSE))</f>
        <v>0</v>
      </c>
      <c r="CH145" s="552" t="str">
        <f>IF(RIGHT($A145,1)="1",IF(VLOOKUP(BV145,'1st Shift BFp'!$BL$63:$BV$70,7,FALSE)="","",VLOOKUP(BV145,'1st Shift BFp'!$BL$63:$BV$70,7,FALSE)),IF(VLOOKUP(BV145,'2nd Shift BFp'!$BL$64:$BV$75,7,FALSE)="","",VLOOKUP(BV145,'2nd Shift BFp'!$BL$64:$BV$75,7,FALSE)))</f>
        <v>SKIP</v>
      </c>
      <c r="CI145" s="552" t="str">
        <f>IF(RIGHT($A145,1)="1",IF(VLOOKUP(BV145,'1st Shift BFp'!$BL$63:$BV$70,8,FALSE)="","",VLOOKUP(BV145,'1st Shift BFp'!$BL$63:$BV$70,8,FALSE)),IF(VLOOKUP(BV145,'2nd Shift BFp'!$BL$64:$BV$75,8,FALSE)="","",VLOOKUP(BV145,'2nd Shift BFp'!$BL$64:$BV$75,8,FALSE)))</f>
        <v>SKIP</v>
      </c>
      <c r="CJ145" s="560" t="str">
        <f>IF(RIGHT($A145,1)="1",IF(VLOOKUP(BV145,'1st Shift BFp'!$A$63:$BY$70,72,FALSE)="","",VLOOKUP(BV145,'1st Shift BFp'!$A$63:$BY$70,72,FALSE)),IF(VLOOKUP(BV145,'2nd Shift BFp'!$A$64:$BY$75,72,FALSE)="","",VLOOKUP(BV145,'2nd Shift BFp'!$A$64:$BY$75,72,FALSE)))</f>
        <v/>
      </c>
      <c r="CK145" s="559" t="str">
        <f>IF(RIGHT($A145,1)="1",IF(VLOOKUP(BV145,'1st Shift BFp'!$A$63:$BY$70,74,FALSE)="","",VLOOKUP(BV145,'1st Shift BFp'!$A$63:$BY$70,74,FALSE)),IF(VLOOKUP(BV145,'2nd Shift BFp'!$A$64:$BY$75,74,FALSE)="","",VLOOKUP(BV145,'2nd Shift BFp'!$A$64:$BY$75,74,FALSE)))</f>
        <v/>
      </c>
      <c r="CL145" s="445" t="str">
        <f>IF(LEFT($A145,1)="M",VLOOKUP(BV145,MWTh!$IP$61:$KY$70,62,FALSE),VLOOKUP(BV145,TF!$IP$64:$KY$67,62,FALSE))</f>
        <v/>
      </c>
      <c r="CM145" s="418"/>
      <c r="CO145" s="135">
        <f t="shared" si="72"/>
        <v>0</v>
      </c>
    </row>
    <row r="146" spans="1:93">
      <c r="M146" s="569">
        <f>SUM(M132:M135,M138:M145)</f>
        <v>0</v>
      </c>
      <c r="N146" s="81" t="s">
        <v>535</v>
      </c>
      <c r="S146" s="65"/>
      <c r="AK146" s="65"/>
      <c r="BC146" s="65"/>
      <c r="BU146" s="65"/>
      <c r="CM146" s="65"/>
    </row>
    <row r="147" spans="1:93">
      <c r="B147" s="81" t="s">
        <v>536</v>
      </c>
      <c r="C147" s="81"/>
      <c r="D147" s="81"/>
      <c r="E147" s="82" t="s">
        <v>537</v>
      </c>
      <c r="F147" s="82"/>
      <c r="G147" s="83"/>
      <c r="H147" s="83"/>
      <c r="I147" s="81" t="s">
        <v>519</v>
      </c>
      <c r="J147" s="83"/>
      <c r="L147" s="83"/>
      <c r="M147" s="83"/>
      <c r="N147" s="87"/>
      <c r="O147" s="83"/>
      <c r="P147" s="83"/>
      <c r="Q147" s="83"/>
      <c r="R147" s="84"/>
      <c r="S147" s="88"/>
      <c r="T147" s="81" t="s">
        <v>536</v>
      </c>
      <c r="U147" s="81"/>
      <c r="V147" s="81"/>
      <c r="W147" s="82" t="s">
        <v>537</v>
      </c>
      <c r="X147" s="82"/>
      <c r="Y147" s="82"/>
      <c r="Z147" s="83"/>
      <c r="AA147" s="81" t="s">
        <v>519</v>
      </c>
      <c r="AB147" s="83"/>
      <c r="AD147" s="83"/>
      <c r="AE147" s="83"/>
      <c r="AF147" s="87"/>
      <c r="AG147" s="83"/>
      <c r="AH147" s="83"/>
      <c r="AI147" s="83"/>
      <c r="AJ147" s="84"/>
      <c r="AK147" s="88"/>
      <c r="AL147" s="81" t="s">
        <v>536</v>
      </c>
      <c r="AM147" s="81"/>
      <c r="AN147" s="81"/>
      <c r="AO147" s="82" t="s">
        <v>537</v>
      </c>
      <c r="AP147" s="82"/>
      <c r="AQ147" s="82"/>
      <c r="AR147" s="83"/>
      <c r="AS147" s="81" t="s">
        <v>519</v>
      </c>
      <c r="AT147" s="83"/>
      <c r="AV147" s="83"/>
      <c r="AW147" s="83"/>
      <c r="AX147" s="87"/>
      <c r="AY147" s="83"/>
      <c r="AZ147" s="83"/>
      <c r="BA147" s="83"/>
      <c r="BB147" s="84"/>
      <c r="BC147" s="88"/>
      <c r="BD147" s="81" t="s">
        <v>536</v>
      </c>
      <c r="BE147" s="81"/>
      <c r="BF147" s="81"/>
      <c r="BG147" s="82" t="s">
        <v>537</v>
      </c>
      <c r="BH147" s="82"/>
      <c r="BI147" s="82"/>
      <c r="BJ147" s="83"/>
      <c r="BK147" s="81" t="s">
        <v>519</v>
      </c>
      <c r="BL147" s="83"/>
      <c r="BN147" s="83"/>
      <c r="BO147" s="83"/>
      <c r="BP147" s="87"/>
      <c r="BQ147" s="83"/>
      <c r="BR147" s="83"/>
      <c r="BS147" s="83"/>
      <c r="BT147" s="84"/>
      <c r="BU147" s="88"/>
      <c r="BV147" s="81" t="s">
        <v>536</v>
      </c>
      <c r="BW147" s="81"/>
      <c r="BX147" s="81"/>
      <c r="BY147" s="82" t="s">
        <v>537</v>
      </c>
      <c r="BZ147" s="82"/>
      <c r="CA147" s="82"/>
      <c r="CB147" s="83"/>
      <c r="CC147" s="81" t="s">
        <v>519</v>
      </c>
      <c r="CD147" s="83"/>
      <c r="CF147" s="83"/>
      <c r="CG147" s="83"/>
      <c r="CH147" s="87"/>
      <c r="CI147" s="83"/>
      <c r="CJ147" s="83"/>
      <c r="CK147" s="83"/>
      <c r="CL147" s="84"/>
      <c r="CM147" s="88"/>
      <c r="CO147" s="98"/>
    </row>
    <row r="148" spans="1:93">
      <c r="B148" s="68"/>
      <c r="C148" s="81" t="s">
        <v>538</v>
      </c>
      <c r="D148" s="81"/>
      <c r="E148" s="68"/>
      <c r="F148" s="81" t="s">
        <v>538</v>
      </c>
      <c r="G148" s="81"/>
      <c r="H148" s="84"/>
      <c r="I148" s="69"/>
      <c r="J148" s="81" t="s">
        <v>539</v>
      </c>
      <c r="L148" s="81"/>
      <c r="M148" s="81"/>
      <c r="N148" s="81"/>
      <c r="O148" s="83"/>
      <c r="P148" s="83"/>
      <c r="Q148" s="83"/>
      <c r="R148" s="84"/>
      <c r="S148" s="88"/>
      <c r="T148" s="68"/>
      <c r="U148" s="81" t="s">
        <v>538</v>
      </c>
      <c r="V148" s="81"/>
      <c r="W148" s="68"/>
      <c r="X148" s="81" t="s">
        <v>538</v>
      </c>
      <c r="Y148" s="81"/>
      <c r="Z148" s="84"/>
      <c r="AA148" s="69"/>
      <c r="AB148" s="81" t="s">
        <v>539</v>
      </c>
      <c r="AD148" s="81"/>
      <c r="AE148" s="81"/>
      <c r="AF148" s="81"/>
      <c r="AG148" s="83"/>
      <c r="AH148" s="83"/>
      <c r="AI148" s="83"/>
      <c r="AJ148" s="84"/>
      <c r="AK148" s="88"/>
      <c r="AL148" s="68"/>
      <c r="AM148" s="81" t="s">
        <v>538</v>
      </c>
      <c r="AN148" s="81"/>
      <c r="AO148" s="68"/>
      <c r="AP148" s="81" t="s">
        <v>538</v>
      </c>
      <c r="AQ148" s="81"/>
      <c r="AR148" s="84"/>
      <c r="AS148" s="69"/>
      <c r="AT148" s="81" t="s">
        <v>539</v>
      </c>
      <c r="AV148" s="81"/>
      <c r="AW148" s="81"/>
      <c r="AX148" s="81"/>
      <c r="AY148" s="83"/>
      <c r="AZ148" s="83"/>
      <c r="BA148" s="83"/>
      <c r="BB148" s="84"/>
      <c r="BC148" s="88"/>
      <c r="BD148" s="68"/>
      <c r="BE148" s="81" t="s">
        <v>538</v>
      </c>
      <c r="BF148" s="81"/>
      <c r="BG148" s="68"/>
      <c r="BH148" s="81" t="s">
        <v>538</v>
      </c>
      <c r="BI148" s="81"/>
      <c r="BJ148" s="84"/>
      <c r="BK148" s="69"/>
      <c r="BL148" s="81" t="s">
        <v>539</v>
      </c>
      <c r="BN148" s="81"/>
      <c r="BO148" s="81"/>
      <c r="BP148" s="81"/>
      <c r="BQ148" s="83"/>
      <c r="BR148" s="83"/>
      <c r="BS148" s="83"/>
      <c r="BT148" s="84"/>
      <c r="BU148" s="88"/>
      <c r="BV148" s="68"/>
      <c r="BW148" s="81" t="s">
        <v>538</v>
      </c>
      <c r="BX148" s="81"/>
      <c r="BY148" s="68"/>
      <c r="BZ148" s="81" t="s">
        <v>538</v>
      </c>
      <c r="CA148" s="81"/>
      <c r="CB148" s="84"/>
      <c r="CC148" s="69"/>
      <c r="CD148" s="81" t="s">
        <v>539</v>
      </c>
      <c r="CF148" s="81"/>
      <c r="CG148" s="81"/>
      <c r="CH148" s="81"/>
      <c r="CI148" s="83"/>
      <c r="CJ148" s="83"/>
      <c r="CK148" s="83"/>
      <c r="CL148" s="84"/>
      <c r="CM148" s="88"/>
      <c r="CO148" s="98"/>
    </row>
    <row r="149" spans="1:93">
      <c r="B149" s="69"/>
      <c r="C149" s="81" t="s">
        <v>540</v>
      </c>
      <c r="D149" s="81"/>
      <c r="E149" s="69"/>
      <c r="F149" s="81" t="s">
        <v>522</v>
      </c>
      <c r="G149" s="81"/>
      <c r="H149" s="84"/>
      <c r="I149" s="85"/>
      <c r="J149" s="81" t="s">
        <v>523</v>
      </c>
      <c r="L149" s="81"/>
      <c r="M149" s="81"/>
      <c r="N149" s="81"/>
      <c r="O149" s="84"/>
      <c r="P149" s="84"/>
      <c r="Q149" s="84"/>
      <c r="R149" s="84"/>
      <c r="S149" s="88"/>
      <c r="T149" s="69"/>
      <c r="U149" s="81" t="s">
        <v>540</v>
      </c>
      <c r="V149" s="81"/>
      <c r="W149" s="69"/>
      <c r="X149" s="81" t="s">
        <v>522</v>
      </c>
      <c r="Y149" s="81"/>
      <c r="Z149" s="84"/>
      <c r="AA149" s="85"/>
      <c r="AB149" s="81" t="s">
        <v>523</v>
      </c>
      <c r="AD149" s="81"/>
      <c r="AE149" s="81"/>
      <c r="AF149" s="81"/>
      <c r="AG149" s="84"/>
      <c r="AH149" s="84"/>
      <c r="AI149" s="84"/>
      <c r="AJ149" s="84"/>
      <c r="AK149" s="88"/>
      <c r="AL149" s="69"/>
      <c r="AM149" s="81" t="s">
        <v>540</v>
      </c>
      <c r="AN149" s="81"/>
      <c r="AO149" s="69"/>
      <c r="AP149" s="81" t="s">
        <v>522</v>
      </c>
      <c r="AQ149" s="81"/>
      <c r="AR149" s="84"/>
      <c r="AS149" s="85"/>
      <c r="AT149" s="81" t="s">
        <v>523</v>
      </c>
      <c r="AV149" s="81"/>
      <c r="AW149" s="81"/>
      <c r="AX149" s="81"/>
      <c r="AY149" s="84"/>
      <c r="AZ149" s="84"/>
      <c r="BA149" s="84"/>
      <c r="BB149" s="84"/>
      <c r="BC149" s="88"/>
      <c r="BD149" s="69"/>
      <c r="BE149" s="81" t="s">
        <v>540</v>
      </c>
      <c r="BF149" s="81"/>
      <c r="BG149" s="69"/>
      <c r="BH149" s="81" t="s">
        <v>522</v>
      </c>
      <c r="BI149" s="81"/>
      <c r="BJ149" s="84"/>
      <c r="BK149" s="85"/>
      <c r="BL149" s="81" t="s">
        <v>523</v>
      </c>
      <c r="BN149" s="81"/>
      <c r="BO149" s="81"/>
      <c r="BP149" s="81"/>
      <c r="BQ149" s="84"/>
      <c r="BR149" s="84"/>
      <c r="BS149" s="84"/>
      <c r="BT149" s="84"/>
      <c r="BU149" s="88"/>
      <c r="BV149" s="69"/>
      <c r="BW149" s="81" t="s">
        <v>540</v>
      </c>
      <c r="BX149" s="81"/>
      <c r="BY149" s="69"/>
      <c r="BZ149" s="81" t="s">
        <v>522</v>
      </c>
      <c r="CA149" s="81"/>
      <c r="CB149" s="84"/>
      <c r="CC149" s="85"/>
      <c r="CD149" s="81" t="s">
        <v>523</v>
      </c>
      <c r="CF149" s="81"/>
      <c r="CG149" s="81"/>
      <c r="CH149" s="81"/>
      <c r="CI149" s="84"/>
      <c r="CJ149" s="84"/>
      <c r="CK149" s="84"/>
      <c r="CL149" s="84"/>
      <c r="CM149" s="88"/>
      <c r="CO149" s="98"/>
    </row>
    <row r="150" spans="1:93">
      <c r="B150" s="70"/>
      <c r="C150" s="81" t="s">
        <v>541</v>
      </c>
      <c r="D150" s="81"/>
      <c r="E150" s="70"/>
      <c r="F150" s="81" t="s">
        <v>542</v>
      </c>
      <c r="G150" s="83"/>
      <c r="H150" s="84"/>
      <c r="I150" s="70"/>
      <c r="J150" s="81" t="s">
        <v>525</v>
      </c>
      <c r="L150" s="81"/>
      <c r="M150" s="81"/>
      <c r="N150" s="81"/>
      <c r="O150" s="84"/>
      <c r="P150" s="84"/>
      <c r="Q150" s="84"/>
      <c r="R150" s="84"/>
      <c r="S150" s="88"/>
      <c r="T150" s="70"/>
      <c r="U150" s="81" t="s">
        <v>541</v>
      </c>
      <c r="V150" s="81"/>
      <c r="W150" s="70"/>
      <c r="X150" s="81" t="s">
        <v>542</v>
      </c>
      <c r="Y150" s="83"/>
      <c r="Z150" s="84"/>
      <c r="AA150" s="70"/>
      <c r="AB150" s="81" t="s">
        <v>525</v>
      </c>
      <c r="AD150" s="81"/>
      <c r="AE150" s="81"/>
      <c r="AF150" s="81"/>
      <c r="AG150" s="84"/>
      <c r="AH150" s="84"/>
      <c r="AI150" s="84"/>
      <c r="AJ150" s="84"/>
      <c r="AK150" s="88"/>
      <c r="AL150" s="70"/>
      <c r="AM150" s="81" t="s">
        <v>541</v>
      </c>
      <c r="AN150" s="81"/>
      <c r="AO150" s="70"/>
      <c r="AP150" s="81" t="s">
        <v>542</v>
      </c>
      <c r="AQ150" s="83"/>
      <c r="AR150" s="84"/>
      <c r="AS150" s="70"/>
      <c r="AT150" s="81" t="s">
        <v>525</v>
      </c>
      <c r="AV150" s="81"/>
      <c r="AW150" s="81"/>
      <c r="AX150" s="81"/>
      <c r="AY150" s="84"/>
      <c r="AZ150" s="84"/>
      <c r="BA150" s="84"/>
      <c r="BB150" s="84"/>
      <c r="BC150" s="88"/>
      <c r="BD150" s="70"/>
      <c r="BE150" s="81" t="s">
        <v>541</v>
      </c>
      <c r="BF150" s="81"/>
      <c r="BG150" s="70"/>
      <c r="BH150" s="81" t="s">
        <v>542</v>
      </c>
      <c r="BI150" s="83"/>
      <c r="BJ150" s="84"/>
      <c r="BK150" s="70"/>
      <c r="BL150" s="81" t="s">
        <v>525</v>
      </c>
      <c r="BN150" s="81"/>
      <c r="BO150" s="81"/>
      <c r="BP150" s="81"/>
      <c r="BQ150" s="84"/>
      <c r="BR150" s="84"/>
      <c r="BS150" s="84"/>
      <c r="BT150" s="84"/>
      <c r="BU150" s="88"/>
      <c r="BV150" s="70"/>
      <c r="BW150" s="81" t="s">
        <v>541</v>
      </c>
      <c r="BX150" s="81"/>
      <c r="BY150" s="70"/>
      <c r="BZ150" s="81" t="s">
        <v>542</v>
      </c>
      <c r="CA150" s="83"/>
      <c r="CB150" s="84"/>
      <c r="CC150" s="70"/>
      <c r="CD150" s="81" t="s">
        <v>525</v>
      </c>
      <c r="CF150" s="81"/>
      <c r="CG150" s="81"/>
      <c r="CH150" s="81"/>
      <c r="CI150" s="84"/>
      <c r="CJ150" s="84"/>
      <c r="CK150" s="84"/>
      <c r="CL150" s="84"/>
      <c r="CM150" s="88"/>
      <c r="CO150" s="98"/>
    </row>
    <row r="151" spans="1:93">
      <c r="B151" s="85"/>
      <c r="C151" s="81" t="s">
        <v>543</v>
      </c>
      <c r="F151" s="45"/>
      <c r="T151" s="85"/>
      <c r="U151" s="81" t="s">
        <v>543</v>
      </c>
      <c r="X151" s="45"/>
      <c r="AL151" s="85"/>
      <c r="AM151" s="81" t="s">
        <v>543</v>
      </c>
      <c r="AP151" s="45"/>
      <c r="BD151" s="85"/>
      <c r="BE151" s="81" t="s">
        <v>543</v>
      </c>
      <c r="BH151" s="45"/>
      <c r="BV151" s="85"/>
      <c r="BW151" s="81" t="s">
        <v>543</v>
      </c>
      <c r="BZ151" s="45"/>
    </row>
    <row r="153" spans="1:93" ht="15.75" thickBot="1"/>
    <row r="154" spans="1:93">
      <c r="A154" s="1364" t="s">
        <v>31</v>
      </c>
      <c r="B154" s="1364" t="s">
        <v>32</v>
      </c>
      <c r="C154" s="1364" t="s">
        <v>33</v>
      </c>
      <c r="D154" s="1358" t="s">
        <v>35</v>
      </c>
      <c r="E154" s="1358" t="s">
        <v>526</v>
      </c>
      <c r="F154" s="1352" t="str">
        <f>CONCATENATE('OP Info'!$B$1," -  Manual Case Line
Daily Concentration by Refractometer Readings")</f>
        <v>SPRINT  - TRUQ2 -  Manual Case Line
Daily Concentration by Refractometer Readings</v>
      </c>
      <c r="G154" s="1353"/>
      <c r="H154" s="1353"/>
      <c r="I154" s="1353"/>
      <c r="J154" s="1354"/>
      <c r="K154" s="598" t="s">
        <v>527</v>
      </c>
      <c r="L154" s="599"/>
      <c r="M154" s="1358" t="s">
        <v>528</v>
      </c>
      <c r="N154" s="1352" t="s">
        <v>529</v>
      </c>
      <c r="O154" s="1353"/>
      <c r="P154" s="1354"/>
      <c r="Q154" s="1361" t="s">
        <v>530</v>
      </c>
      <c r="R154" s="1364" t="s">
        <v>531</v>
      </c>
      <c r="S154" s="441"/>
      <c r="T154" s="1364" t="s">
        <v>32</v>
      </c>
      <c r="U154" s="1364" t="s">
        <v>33</v>
      </c>
      <c r="V154" s="1358" t="s">
        <v>35</v>
      </c>
      <c r="W154" s="1358" t="s">
        <v>526</v>
      </c>
      <c r="X154" s="1352" t="str">
        <f>F154</f>
        <v>SPRINT  - TRUQ2 -  Manual Case Line
Daily Concentration by Refractometer Readings</v>
      </c>
      <c r="Y154" s="1353"/>
      <c r="Z154" s="1353"/>
      <c r="AA154" s="1353"/>
      <c r="AB154" s="1354"/>
      <c r="AC154" s="598" t="s">
        <v>527</v>
      </c>
      <c r="AD154" s="599"/>
      <c r="AE154" s="1358" t="s">
        <v>528</v>
      </c>
      <c r="AF154" s="1352" t="s">
        <v>529</v>
      </c>
      <c r="AG154" s="1353"/>
      <c r="AH154" s="1354"/>
      <c r="AI154" s="1361" t="s">
        <v>530</v>
      </c>
      <c r="AJ154" s="1364" t="s">
        <v>531</v>
      </c>
      <c r="AK154" s="1346"/>
      <c r="AL154" s="1364" t="s">
        <v>32</v>
      </c>
      <c r="AM154" s="1364" t="s">
        <v>33</v>
      </c>
      <c r="AN154" s="1358" t="s">
        <v>35</v>
      </c>
      <c r="AO154" s="1358" t="s">
        <v>526</v>
      </c>
      <c r="AP154" s="1352" t="str">
        <f>F154</f>
        <v>SPRINT  - TRUQ2 -  Manual Case Line
Daily Concentration by Refractometer Readings</v>
      </c>
      <c r="AQ154" s="1353"/>
      <c r="AR154" s="1353"/>
      <c r="AS154" s="1353"/>
      <c r="AT154" s="1354"/>
      <c r="AU154" s="598" t="s">
        <v>527</v>
      </c>
      <c r="AV154" s="599"/>
      <c r="AW154" s="1358" t="s">
        <v>528</v>
      </c>
      <c r="AX154" s="1352" t="s">
        <v>529</v>
      </c>
      <c r="AY154" s="1353"/>
      <c r="AZ154" s="1354"/>
      <c r="BA154" s="1361" t="s">
        <v>530</v>
      </c>
      <c r="BB154" s="1364" t="s">
        <v>531</v>
      </c>
      <c r="BC154" s="1346"/>
      <c r="BD154" s="1364" t="s">
        <v>32</v>
      </c>
      <c r="BE154" s="1364" t="s">
        <v>33</v>
      </c>
      <c r="BF154" s="1358" t="s">
        <v>35</v>
      </c>
      <c r="BG154" s="1358" t="s">
        <v>526</v>
      </c>
      <c r="BH154" s="1352" t="str">
        <f>F154</f>
        <v>SPRINT  - TRUQ2 -  Manual Case Line
Daily Concentration by Refractometer Readings</v>
      </c>
      <c r="BI154" s="1353"/>
      <c r="BJ154" s="1353"/>
      <c r="BK154" s="1353"/>
      <c r="BL154" s="1354"/>
      <c r="BM154" s="598" t="s">
        <v>527</v>
      </c>
      <c r="BN154" s="599"/>
      <c r="BO154" s="1358" t="s">
        <v>528</v>
      </c>
      <c r="BP154" s="1352" t="s">
        <v>529</v>
      </c>
      <c r="BQ154" s="1353"/>
      <c r="BR154" s="1354"/>
      <c r="BS154" s="1361" t="s">
        <v>530</v>
      </c>
      <c r="BT154" s="1364" t="s">
        <v>531</v>
      </c>
      <c r="BU154" s="1346"/>
      <c r="BV154" s="1364" t="s">
        <v>32</v>
      </c>
      <c r="BW154" s="1364" t="s">
        <v>33</v>
      </c>
      <c r="BX154" s="1358" t="s">
        <v>35</v>
      </c>
      <c r="BY154" s="1358" t="s">
        <v>526</v>
      </c>
      <c r="BZ154" s="1352" t="str">
        <f>F154</f>
        <v>SPRINT  - TRUQ2 -  Manual Case Line
Daily Concentration by Refractometer Readings</v>
      </c>
      <c r="CA154" s="1353"/>
      <c r="CB154" s="1353"/>
      <c r="CC154" s="1353"/>
      <c r="CD154" s="1354"/>
      <c r="CE154" s="598" t="s">
        <v>527</v>
      </c>
      <c r="CF154" s="599"/>
      <c r="CG154" s="1358" t="s">
        <v>528</v>
      </c>
      <c r="CH154" s="1352" t="s">
        <v>529</v>
      </c>
      <c r="CI154" s="1353"/>
      <c r="CJ154" s="1354"/>
      <c r="CK154" s="1361" t="s">
        <v>530</v>
      </c>
      <c r="CL154" s="1364" t="s">
        <v>531</v>
      </c>
      <c r="CM154" s="1346"/>
      <c r="CO154" s="1349" t="s">
        <v>532</v>
      </c>
    </row>
    <row r="155" spans="1:93" ht="15.75" thickBot="1">
      <c r="A155" s="1365"/>
      <c r="B155" s="1365"/>
      <c r="C155" s="1365"/>
      <c r="D155" s="1359"/>
      <c r="E155" s="1359"/>
      <c r="F155" s="1355"/>
      <c r="G155" s="1356"/>
      <c r="H155" s="1356"/>
      <c r="I155" s="1356"/>
      <c r="J155" s="1357"/>
      <c r="K155" s="600"/>
      <c r="L155" s="601"/>
      <c r="M155" s="1359"/>
      <c r="N155" s="1355"/>
      <c r="O155" s="1356"/>
      <c r="P155" s="1357"/>
      <c r="Q155" s="1362"/>
      <c r="R155" s="1365"/>
      <c r="S155" s="65"/>
      <c r="T155" s="1365"/>
      <c r="U155" s="1365"/>
      <c r="V155" s="1359"/>
      <c r="W155" s="1359"/>
      <c r="X155" s="1355"/>
      <c r="Y155" s="1356"/>
      <c r="Z155" s="1356"/>
      <c r="AA155" s="1356"/>
      <c r="AB155" s="1357"/>
      <c r="AC155" s="600"/>
      <c r="AD155" s="601"/>
      <c r="AE155" s="1359"/>
      <c r="AF155" s="1355"/>
      <c r="AG155" s="1356"/>
      <c r="AH155" s="1357"/>
      <c r="AI155" s="1362"/>
      <c r="AJ155" s="1365"/>
      <c r="AK155" s="1347"/>
      <c r="AL155" s="1365"/>
      <c r="AM155" s="1365"/>
      <c r="AN155" s="1359"/>
      <c r="AO155" s="1359"/>
      <c r="AP155" s="1355"/>
      <c r="AQ155" s="1356"/>
      <c r="AR155" s="1356"/>
      <c r="AS155" s="1356"/>
      <c r="AT155" s="1357"/>
      <c r="AU155" s="600"/>
      <c r="AV155" s="601"/>
      <c r="AW155" s="1359"/>
      <c r="AX155" s="1355"/>
      <c r="AY155" s="1356"/>
      <c r="AZ155" s="1357"/>
      <c r="BA155" s="1362"/>
      <c r="BB155" s="1365"/>
      <c r="BC155" s="1347"/>
      <c r="BD155" s="1365"/>
      <c r="BE155" s="1365"/>
      <c r="BF155" s="1359"/>
      <c r="BG155" s="1359"/>
      <c r="BH155" s="1355"/>
      <c r="BI155" s="1356"/>
      <c r="BJ155" s="1356"/>
      <c r="BK155" s="1356"/>
      <c r="BL155" s="1357"/>
      <c r="BM155" s="600"/>
      <c r="BN155" s="601"/>
      <c r="BO155" s="1359"/>
      <c r="BP155" s="1355"/>
      <c r="BQ155" s="1356"/>
      <c r="BR155" s="1357"/>
      <c r="BS155" s="1362"/>
      <c r="BT155" s="1365"/>
      <c r="BU155" s="1347"/>
      <c r="BV155" s="1365"/>
      <c r="BW155" s="1365"/>
      <c r="BX155" s="1359"/>
      <c r="BY155" s="1359"/>
      <c r="BZ155" s="1355"/>
      <c r="CA155" s="1356"/>
      <c r="CB155" s="1356"/>
      <c r="CC155" s="1356"/>
      <c r="CD155" s="1357"/>
      <c r="CE155" s="600"/>
      <c r="CF155" s="601"/>
      <c r="CG155" s="1359"/>
      <c r="CH155" s="1355"/>
      <c r="CI155" s="1356"/>
      <c r="CJ155" s="1357"/>
      <c r="CK155" s="1362"/>
      <c r="CL155" s="1365"/>
      <c r="CM155" s="1347"/>
      <c r="CO155" s="1350"/>
    </row>
    <row r="156" spans="1:93" ht="30.75" thickBot="1">
      <c r="A156" s="1366"/>
      <c r="B156" s="1366"/>
      <c r="C156" s="1366"/>
      <c r="D156" s="1360"/>
      <c r="E156" s="1360"/>
      <c r="F156" s="138">
        <f>MWTh!H2</f>
        <v>46300</v>
      </c>
      <c r="G156" s="139">
        <f>F156+1</f>
        <v>46301</v>
      </c>
      <c r="H156" s="139">
        <f>F156+2</f>
        <v>46302</v>
      </c>
      <c r="I156" s="139">
        <f>F156+3</f>
        <v>46303</v>
      </c>
      <c r="J156" s="139">
        <f>F156+4</f>
        <v>46304</v>
      </c>
      <c r="K156" s="140" t="s">
        <v>533</v>
      </c>
      <c r="L156" s="141" t="s">
        <v>534</v>
      </c>
      <c r="M156" s="1360"/>
      <c r="N156" s="142" t="s">
        <v>451</v>
      </c>
      <c r="O156" s="143" t="s">
        <v>452</v>
      </c>
      <c r="P156" s="152" t="s">
        <v>453</v>
      </c>
      <c r="Q156" s="1363"/>
      <c r="R156" s="1366"/>
      <c r="S156" s="442"/>
      <c r="T156" s="1366"/>
      <c r="U156" s="1366"/>
      <c r="V156" s="1360"/>
      <c r="W156" s="1360"/>
      <c r="X156" s="138">
        <f>MWTh!BR220</f>
        <v>0</v>
      </c>
      <c r="Y156" s="139">
        <f>X156+1</f>
        <v>1</v>
      </c>
      <c r="Z156" s="139">
        <f>X156+2</f>
        <v>2</v>
      </c>
      <c r="AA156" s="139">
        <f>X156+3</f>
        <v>3</v>
      </c>
      <c r="AB156" s="139">
        <f>X156+4</f>
        <v>4</v>
      </c>
      <c r="AC156" s="140" t="s">
        <v>533</v>
      </c>
      <c r="AD156" s="141" t="s">
        <v>534</v>
      </c>
      <c r="AE156" s="1360"/>
      <c r="AF156" s="142" t="s">
        <v>451</v>
      </c>
      <c r="AG156" s="143" t="s">
        <v>452</v>
      </c>
      <c r="AH156" s="152" t="s">
        <v>453</v>
      </c>
      <c r="AI156" s="1363"/>
      <c r="AJ156" s="1366"/>
      <c r="AK156" s="1348"/>
      <c r="AL156" s="1366"/>
      <c r="AM156" s="1366"/>
      <c r="AN156" s="1360"/>
      <c r="AO156" s="1360"/>
      <c r="AP156" s="40">
        <f>MWTh!EB220</f>
        <v>0</v>
      </c>
      <c r="AQ156" s="41">
        <f>AP156+1</f>
        <v>1</v>
      </c>
      <c r="AR156" s="41">
        <f>AP156+2</f>
        <v>2</v>
      </c>
      <c r="AS156" s="41">
        <f>AP156+3</f>
        <v>3</v>
      </c>
      <c r="AT156" s="41">
        <f>AP156+4</f>
        <v>4</v>
      </c>
      <c r="AU156" s="42" t="s">
        <v>533</v>
      </c>
      <c r="AV156" s="43" t="s">
        <v>534</v>
      </c>
      <c r="AW156" s="1360"/>
      <c r="AX156" s="44" t="s">
        <v>451</v>
      </c>
      <c r="AY156" s="44" t="s">
        <v>452</v>
      </c>
      <c r="AZ156" s="29" t="s">
        <v>453</v>
      </c>
      <c r="BA156" s="1363"/>
      <c r="BB156" s="1366"/>
      <c r="BC156" s="1348"/>
      <c r="BD156" s="1366"/>
      <c r="BE156" s="1366"/>
      <c r="BF156" s="1360"/>
      <c r="BG156" s="1360"/>
      <c r="BH156" s="40">
        <f>MWTh!GL220</f>
        <v>0</v>
      </c>
      <c r="BI156" s="41">
        <f>BH156+1</f>
        <v>1</v>
      </c>
      <c r="BJ156" s="41">
        <f>BH156+2</f>
        <v>2</v>
      </c>
      <c r="BK156" s="41">
        <f>BH156+3</f>
        <v>3</v>
      </c>
      <c r="BL156" s="41">
        <f>BH156+4</f>
        <v>4</v>
      </c>
      <c r="BM156" s="42" t="s">
        <v>533</v>
      </c>
      <c r="BN156" s="43" t="s">
        <v>534</v>
      </c>
      <c r="BO156" s="1360"/>
      <c r="BP156" s="562" t="s">
        <v>451</v>
      </c>
      <c r="BQ156" s="562" t="s">
        <v>452</v>
      </c>
      <c r="BR156" s="563" t="s">
        <v>453</v>
      </c>
      <c r="BS156" s="1363"/>
      <c r="BT156" s="1366"/>
      <c r="BU156" s="1348"/>
      <c r="BV156" s="1366"/>
      <c r="BW156" s="1366"/>
      <c r="BX156" s="1360"/>
      <c r="BY156" s="1360"/>
      <c r="BZ156" s="40">
        <f>MWTh!IV220</f>
        <v>0</v>
      </c>
      <c r="CA156" s="41">
        <f>BZ156+1</f>
        <v>1</v>
      </c>
      <c r="CB156" s="41">
        <f>BZ156+2</f>
        <v>2</v>
      </c>
      <c r="CC156" s="41">
        <f>BZ156+3</f>
        <v>3</v>
      </c>
      <c r="CD156" s="41">
        <f>BZ156+4</f>
        <v>4</v>
      </c>
      <c r="CE156" s="42" t="s">
        <v>533</v>
      </c>
      <c r="CF156" s="43" t="s">
        <v>534</v>
      </c>
      <c r="CG156" s="1360"/>
      <c r="CH156" s="44" t="s">
        <v>451</v>
      </c>
      <c r="CI156" s="44" t="s">
        <v>452</v>
      </c>
      <c r="CJ156" s="29" t="s">
        <v>453</v>
      </c>
      <c r="CK156" s="1363"/>
      <c r="CL156" s="1366"/>
      <c r="CM156" s="1348"/>
      <c r="CO156" s="1351"/>
    </row>
    <row r="157" spans="1:93">
      <c r="A157" s="1174" t="str">
        <f>VLOOKUP($B157,'OP Info'!$C$142:$Q$150,15,FALSE)</f>
        <v>TF-1</v>
      </c>
      <c r="B157" s="413">
        <v>110</v>
      </c>
      <c r="C157" s="1174" t="str">
        <f>VLOOKUP($B157,'OP Info'!$C$142:$Q$150,2,FALSE)</f>
        <v>UKMMM-00012</v>
      </c>
      <c r="D157" s="1174" t="str">
        <f>VLOOKUP($B157,'OP Info'!$C$142:$Q$150,4,FALSE)</f>
        <v>GTS-120</v>
      </c>
      <c r="E157" s="1174" t="str">
        <f>CONCATENATE(VLOOKUP($B157,'OP Info'!$C$142:$Q$150,5,FALSE),"% - ",VLOOKUP($B157,'OP Info'!$C$142:$Q$150,6,FALSE),"%")</f>
        <v>5% - 7%</v>
      </c>
      <c r="F157" s="151" t="e">
        <f>VLOOKUP(B157,MWTh!$B$74:$BK$77,12,FALSE)</f>
        <v>#N/A</v>
      </c>
      <c r="G157" s="151" t="str">
        <f>VLOOKUP(B157,TF!$B$71:$BK$73,24,FALSE)</f>
        <v/>
      </c>
      <c r="H157" s="151" t="e">
        <f>VLOOKUP(B157,MWTh!$B$74:$BK$77,36,FALSE)</f>
        <v>#N/A</v>
      </c>
      <c r="I157" s="151" t="e">
        <f>VLOOKUP(B157,MWTh!$B$74:$BK$77,48,FALSE)</f>
        <v>#N/A</v>
      </c>
      <c r="J157" s="151" t="str">
        <f>VLOOKUP(B157,TF!$B$71:$BK$73,60,FALSE)</f>
        <v/>
      </c>
      <c r="K157" s="148"/>
      <c r="L157" s="153"/>
      <c r="M157" s="135">
        <f>IF(LEFT($A157,1)="M",VLOOKUP(B157,MWTh!$B$74:$BK$77,61,FALSE),VLOOKUP(B157,TF!$B$71:$BK$73,61,FALSE))</f>
        <v>0</v>
      </c>
      <c r="N157" s="552" t="str">
        <f>IF(RIGHT($A157,1)="1",IF(VLOOKUP(B157,'1st Shift BFp'!$D$70:$N$90,7,FALSE)="","",VLOOKUP(B157,'1st Shift BFp'!$D$70:$N$90,7,FALSE)),IF(VLOOKUP(B157,'2nd Shift BFp'!$D$75:$N$81,7,FALSE)="","",VLOOKUP(B157,'2nd Shift BFp'!$D$75:$N$81,7,FALSE)))</f>
        <v/>
      </c>
      <c r="O157" s="552" t="str">
        <f>IF(RIGHT($A157,1)="1",IF(VLOOKUP(B157,'1st Shift BFp'!$D$70:$N$90,8,FALSE)="","",VLOOKUP(B157,'1st Shift BFp'!$D$70:$N$90,8,FALSE)),IF(VLOOKUP(B157,'2nd Shift BFp'!$D$75:$N$81,8,FALSE)="","",VLOOKUP(B157,'2nd Shift BFp'!$D$75:$N$81,8,FALSE)))</f>
        <v/>
      </c>
      <c r="P157" s="556" t="str">
        <f>IF(RIGHT($A157,1)="1",IF(VLOOKUP(B157,'1st Shift BFp'!$A$70:$BY$90,12,FALSE)="","",VLOOKUP(B157,'1st Shift BFp'!$A$70:$BY$90,12,FALSE)),IF(VLOOKUP(B157,'2nd Shift BFp'!$A$75:$BY$81,12,FALSE)="","",VLOOKUP(B157,'2nd Shift BFp'!$A$75:$BY$81,12,FALSE)))</f>
        <v/>
      </c>
      <c r="Q157" s="559" t="str">
        <f>IF(RIGHT($A157,1)="1",IF(VLOOKUP(B157,'1st Shift BFp'!$A$70:$BY$90,14,FALSE)="","",VLOOKUP(B157,'1st Shift BFp'!$A$70:$BY$90,14,FALSE)),IF(VLOOKUP(B157,'2nd Shift BFp'!$A$75:$BY$81,14,FALSE)="","",VLOOKUP(B157,'2nd Shift BFp'!$A$75:$BY$81,14,FALSE)))</f>
        <v/>
      </c>
      <c r="R157" s="420" t="str">
        <f>IF(LEFT($A157,1)="M",VLOOKUP(B157,MWTh!$B$74:$BK$77,62,FALSE),VLOOKUP(B157,TF!$B$71:$BK$73,62,FALSE))</f>
        <v/>
      </c>
      <c r="S157" s="419"/>
      <c r="T157" s="413">
        <f t="shared" ref="T157:T163" si="73">$B157</f>
        <v>110</v>
      </c>
      <c r="U157" s="414" t="str">
        <f t="shared" ref="U157:U163" si="74">$C157</f>
        <v>UKMMM-00012</v>
      </c>
      <c r="V157" s="58" t="str">
        <f t="shared" ref="V157:V163" si="75">$D157</f>
        <v>GTS-120</v>
      </c>
      <c r="W157" s="146" t="str">
        <f t="shared" ref="W157:W163" si="76">$E157</f>
        <v>5% - 7%</v>
      </c>
      <c r="X157" s="151" t="e">
        <f>VLOOKUP(T157,MWTh!$BL$74:$DU$77,12,FALSE)</f>
        <v>#N/A</v>
      </c>
      <c r="Y157" s="151" t="str">
        <f>VLOOKUP(T157,TF!$BL$71:$DU$73,24,FALSE)</f>
        <v/>
      </c>
      <c r="Z157" s="151" t="e">
        <f>VLOOKUP(T157,MWTh!$BL$74:$DU$77,36,FALSE)</f>
        <v>#N/A</v>
      </c>
      <c r="AA157" s="151" t="e">
        <f>VLOOKUP(T157,MWTh!$BL$74:$DU$77,48,FALSE)</f>
        <v>#N/A</v>
      </c>
      <c r="AB157" s="151" t="str">
        <f>VLOOKUP(T157,TF!$BL$71:$DU$73,60,FALSE)</f>
        <v/>
      </c>
      <c r="AC157" s="148"/>
      <c r="AD157" s="153"/>
      <c r="AE157" s="135">
        <f>IF(LEFT($A157,1)="M",VLOOKUP(T157,MWTh!$BL$74:$DU$77,61,FALSE),VLOOKUP(T157,TF!$BL$71:$DU$73,61,FALSE))</f>
        <v>0</v>
      </c>
      <c r="AF157" s="552" t="str">
        <f>IF(RIGHT($A157,1)="1",IF(VLOOKUP(T157,'1st Shift BFp'!$S$70:$AC$90,7,FALSE)="","",VLOOKUP(T157,'1st Shift BFp'!$S$70:$AC$90,7,FALSE)),IF(VLOOKUP(T157,'2nd Shift BFp'!$S$75:$AC$81,7,FALSE)="","",VLOOKUP(T157,'2nd Shift BFp'!$S$75:$AC$81,7,FALSE)))</f>
        <v>SKIP</v>
      </c>
      <c r="AG157" s="552" t="str">
        <f>IF(RIGHT($A157,1)="1",IF(VLOOKUP(T157,'1st Shift BFp'!$S$70:$AC$90,8,FALSE)="","",VLOOKUP(T157,'1st Shift BFp'!$S$70:$AC$90,8,FALSE)),IF(VLOOKUP(T157,'2nd Shift BFp'!$S$75:$AC$81,8,FALSE)="","",VLOOKUP(T157,'2nd Shift BFp'!$S$75:$AC$81,8,FALSE)))</f>
        <v>SKIP</v>
      </c>
      <c r="AH157" s="556" t="str">
        <f>IF(RIGHT($A157,1)="1",IF(VLOOKUP(T157,'1st Shift BFp'!$A$70:$BY$90,27,FALSE)="","",VLOOKUP(T157,'1st Shift BFp'!$A$70:$BY$90,27,FALSE)),IF(VLOOKUP(T157,'2nd Shift BFp'!$A$75:$BY$81,27,FALSE)="","",VLOOKUP(T157,'2nd Shift BFp'!$A$75:$BY$81,27,FALSE)))</f>
        <v/>
      </c>
      <c r="AI157" s="559" t="str">
        <f>IF(RIGHT($A157,1)="1",IF(VLOOKUP(T157,'1st Shift BFp'!$A$70:$BY$90,29,FALSE)="","",VLOOKUP(T157,'1st Shift BFp'!$A$70:$BY$90,29,FALSE)),IF(VLOOKUP(T157,'2nd Shift BFp'!$A$75:$BY$81,29,FALSE)="","",VLOOKUP(T157,'2nd Shift BFp'!$A$75:$BY$81,29,FALSE)))</f>
        <v/>
      </c>
      <c r="AJ157" s="420" t="str">
        <f>IF(LEFT($A157,1)="M",VLOOKUP(T157,MWTh!$BL$74:$DU$77,62,FALSE),VLOOKUP(T157,TF!$BL$71:$DU$73,62,FALSE))</f>
        <v/>
      </c>
      <c r="AK157" s="419"/>
      <c r="AL157" s="413">
        <f t="shared" ref="AL157:AL163" si="77">$B157</f>
        <v>110</v>
      </c>
      <c r="AM157" s="448" t="str">
        <f t="shared" ref="AM157:AM163" si="78">$C157</f>
        <v>UKMMM-00012</v>
      </c>
      <c r="AN157" s="446" t="str">
        <f t="shared" ref="AN157:AN163" si="79">$D157</f>
        <v>GTS-120</v>
      </c>
      <c r="AO157" s="447" t="str">
        <f t="shared" ref="AO157:AO163" si="80">$E157</f>
        <v>5% - 7%</v>
      </c>
      <c r="AP157" s="151" t="e">
        <f>VLOOKUP(AL157,MWTh!$DV$74:$GE$77,12,FALSE)</f>
        <v>#N/A</v>
      </c>
      <c r="AQ157" s="151" t="str">
        <f>VLOOKUP(AL157,TF!$DV$71:$GE$73,24,FALSE)</f>
        <v/>
      </c>
      <c r="AR157" s="151" t="e">
        <f>VLOOKUP(AL157,MWTh!$DV$74:$GE$77,36,FALSE)</f>
        <v>#N/A</v>
      </c>
      <c r="AS157" s="151" t="e">
        <f>VLOOKUP(AL157,MWTh!$DV$74:$GE$77,48,FALSE)</f>
        <v>#N/A</v>
      </c>
      <c r="AT157" s="151" t="str">
        <f>VLOOKUP(AL157,TF!$DV$71:$GE$73,60,FALSE)</f>
        <v/>
      </c>
      <c r="AU157" s="148"/>
      <c r="AV157" s="153"/>
      <c r="AW157" s="135">
        <f>IF(LEFT($A157,1)="M",VLOOKUP(AL157,MWTh!$DV$74:$GE$77,61,FALSE),VLOOKUP(AL157,TF!$DV$71:$GE$73,61,FALSE))</f>
        <v>0</v>
      </c>
      <c r="AX157" s="552" t="str">
        <f>IF(RIGHT($A157,1)="1",IF(VLOOKUP(AL157,'1st Shift BFp'!$AH$70:$AR$90,7,FALSE)="","",VLOOKUP(AL157,'1st Shift BFp'!$AH$70:$AR$90,7,FALSE)),IF(VLOOKUP(AL157,'2nd Shift BFp'!$AH$75:$AR$81,7,FALSE)="","",VLOOKUP(AL157,'2nd Shift BFp'!$AH$75:$AR$81,7,FALSE)))</f>
        <v/>
      </c>
      <c r="AY157" s="552" t="str">
        <f>IF(RIGHT($A157,1)="1",IF(VLOOKUP(AL157,'1st Shift BFp'!$AH$70:$AR$90,8,FALSE)="","",VLOOKUP(AL157,'1st Shift BFp'!$AH$70:$AR$90,8,FALSE)),IF(VLOOKUP(AL157,'2nd Shift BFp'!$AH$75:$AR$81,8,FALSE)="","",VLOOKUP(AL157,'2nd Shift BFp'!$AH$75:$AR$81,8,FALSE)))</f>
        <v/>
      </c>
      <c r="AZ157" s="556" t="str">
        <f>IF(RIGHT($A157,1)="1",IF(VLOOKUP(AL157,'1st Shift BFp'!$A$70:$BY$90,42,FALSE)="","",VLOOKUP(AL157,'1st Shift BFp'!$A$70:$BY$90,42,FALSE)),IF(VLOOKUP(AL157,'2nd Shift BFp'!$A$75:$BY$81,42,FALSE)="","",VLOOKUP(AL157,'2nd Shift BFp'!$A$75:$BY$81,42,FALSE)))</f>
        <v/>
      </c>
      <c r="BA157" s="559" t="str">
        <f>IF(RIGHT($A157,1)="1",IF(VLOOKUP(AL157,'1st Shift BFp'!$A$70:$BY$90,44,FALSE)="","",VLOOKUP(AL157,'1st Shift BFp'!$A$70:$BY$90,44,FALSE)),IF(VLOOKUP(AL157,'2nd Shift BFp'!$A$75:$BY$81,44,FALSE)="","",VLOOKUP(AL157,'2nd Shift BFp'!$A$75:$BY$81,44,FALSE)))</f>
        <v/>
      </c>
      <c r="BB157" s="420" t="str">
        <f>IF(LEFT($A157,1)="M",VLOOKUP(AL157,MWTh!$DV$74:$GE$77,62,FALSE),VLOOKUP(AL157,TF!$DV$71:$GE$73,62,FALSE))</f>
        <v/>
      </c>
      <c r="BC157" s="419"/>
      <c r="BD157" s="413">
        <f t="shared" ref="BD157:BD163" si="81">$B157</f>
        <v>110</v>
      </c>
      <c r="BE157" s="448" t="str">
        <f t="shared" ref="BE157:BE163" si="82">$C157</f>
        <v>UKMMM-00012</v>
      </c>
      <c r="BF157" s="446" t="str">
        <f t="shared" ref="BF157:BF163" si="83">$D157</f>
        <v>GTS-120</v>
      </c>
      <c r="BG157" s="447" t="str">
        <f t="shared" ref="BG157:BG163" si="84">$E157</f>
        <v>5% - 7%</v>
      </c>
      <c r="BH157" s="151" t="e">
        <f>VLOOKUP(BD157,MWTh!$GF$74:$IO$77,12,FALSE)</f>
        <v>#N/A</v>
      </c>
      <c r="BI157" s="151" t="str">
        <f>VLOOKUP(BD157,TF!$GF$71:$IO$73,24,FALSE)</f>
        <v/>
      </c>
      <c r="BJ157" s="151" t="e">
        <f>VLOOKUP(BD157,MWTh!$GF$74:$IO$77,36,FALSE)</f>
        <v>#N/A</v>
      </c>
      <c r="BK157" s="151" t="e">
        <f>VLOOKUP(BD157,MWTh!$GF$74:$IO$77,48,FALSE)</f>
        <v>#N/A</v>
      </c>
      <c r="BL157" s="151" t="str">
        <f>VLOOKUP(BD157,TF!$GF$71:$IO$73,60,FALSE)</f>
        <v/>
      </c>
      <c r="BM157" s="148"/>
      <c r="BN157" s="153"/>
      <c r="BO157" s="135">
        <f>IF(LEFT($A157,1)="M",VLOOKUP(BD157,MWTh!$GF$74:$IO$77,61,FALSE),VLOOKUP(BD157,TF!$GF$71:$IO$73,61,FALSE))</f>
        <v>0</v>
      </c>
      <c r="BP157" s="552" t="str">
        <f>IF(RIGHT($A157,1)="1",IF(VLOOKUP(BD157,'1st Shift BFp'!$AW$70:$BG$90,7,FALSE)="","",VLOOKUP(BD157,'1st Shift BFp'!$AW$70:$BG$90,7,FALSE)),IF(VLOOKUP(BD157,'2nd Shift BFp'!$AW$75:$BG$81,7,FALSE)="","",VLOOKUP(BD157,'2nd Shift BFp'!$AW$75:$BG$81,7,FALSE)))</f>
        <v>SKIP</v>
      </c>
      <c r="BQ157" s="552" t="str">
        <f>IF(RIGHT($A157,1)="1",IF(VLOOKUP(BD157,'1st Shift BFp'!$AW$70:$BG$90,8,FALSE)="","",VLOOKUP(BD157,'1st Shift BFp'!$AW$70:$BG$90,8,FALSE)),IF(VLOOKUP(BD157,'2nd Shift BFp'!$AW$75:$BG$81,8,FALSE)="","",VLOOKUP(BD157,'2nd Shift BFp'!$AW$75:$BG$81,8,FALSE)))</f>
        <v>SKIP</v>
      </c>
      <c r="BR157" s="556" t="str">
        <f>IF(RIGHT($A157,1)="1",IF(VLOOKUP(BD157,'1st Shift BFp'!$A$70:$BY$90,57,FALSE)="","",VLOOKUP(BD157,'1st Shift BFp'!$A$70:$BY$90,57,FALSE)),IF(VLOOKUP(BD157,'2nd Shift BFp'!$A$75:$BY$81,57,FALSE)="","",VLOOKUP(BD157,'2nd Shift BFp'!$A$75:$BY$81,57,FALSE)))</f>
        <v/>
      </c>
      <c r="BS157" s="559" t="str">
        <f>IF(RIGHT($A157,1)="1",IF(VLOOKUP(BD157,'1st Shift BFp'!$A$70:$BY$90,59,FALSE)="","",VLOOKUP(BD157,'1st Shift BFp'!$A$70:$BY$90,59,FALSE)),IF(VLOOKUP(BD157,'2nd Shift BFp'!$A$75:$BY$81,59,FALSE)="","",VLOOKUP(BD157,'2nd Shift BFp'!$A$75:$BY$81,59,FALSE)))</f>
        <v/>
      </c>
      <c r="BT157" s="60" t="str">
        <f>IF(LEFT($A157,1)="M",VLOOKUP(BD157,MWTh!$GF$74:$IO$77,62,FALSE),VLOOKUP(BD157,TF!$GF$71:$IO$73,62,FALSE))</f>
        <v/>
      </c>
      <c r="BU157" s="63"/>
      <c r="BV157" s="461">
        <f t="shared" ref="BV157:BV163" si="85">$B157</f>
        <v>110</v>
      </c>
      <c r="BW157" s="414" t="str">
        <f t="shared" ref="BW157:BW163" si="86">$C157</f>
        <v>UKMMM-00012</v>
      </c>
      <c r="BX157" s="58" t="str">
        <f t="shared" ref="BX157:BX163" si="87">$D157</f>
        <v>GTS-120</v>
      </c>
      <c r="BY157" s="146" t="str">
        <f t="shared" ref="BY157:BY163" si="88">$E157</f>
        <v>5% - 7%</v>
      </c>
      <c r="BZ157" s="151" t="e">
        <f>VLOOKUP(BV157,MWTh!$IP$74:$KY$77,12,FALSE)</f>
        <v>#N/A</v>
      </c>
      <c r="CA157" s="151" t="str">
        <f>VLOOKUP(BV157,TF!$IP$71:$KY$73,24,FALSE)</f>
        <v/>
      </c>
      <c r="CB157" s="151" t="e">
        <f>VLOOKUP(BV157,MWTh!$IP$74:$KY$77,36,FALSE)</f>
        <v>#N/A</v>
      </c>
      <c r="CC157" s="151" t="e">
        <f>VLOOKUP(BV157,MWTh!$IP$74:$KY$77,48,FALSE)</f>
        <v>#N/A</v>
      </c>
      <c r="CD157" s="151" t="str">
        <f>VLOOKUP(BV157,TF!$IP$71:$KY$73,60,FALSE)</f>
        <v/>
      </c>
      <c r="CE157" s="148"/>
      <c r="CF157" s="153"/>
      <c r="CG157" s="135">
        <f>IF(LEFT($A157,1)="M",VLOOKUP(BV157,MWTh!$IP$74:$KY$77,61,FALSE),VLOOKUP(BV157,TF!$IP$71:$KY$73,61,FALSE))</f>
        <v>0</v>
      </c>
      <c r="CH157" s="552" t="str">
        <f>IF(RIGHT($A157,1)="1",IF(VLOOKUP(BV157,'1st Shift BFp'!$BL$70:$BV$90,7,FALSE)="","",VLOOKUP(BV157,'1st Shift BFp'!$BL$70:$BV$90,7,FALSE)),IF(VLOOKUP(BV157,'2nd Shift BFp'!$BL$75:$BV$81,7,FALSE)="","",VLOOKUP(BV157,'2nd Shift BFp'!$BL$75:$BV$81,7,FALSE)))</f>
        <v/>
      </c>
      <c r="CI157" s="552" t="str">
        <f>IF(RIGHT($A157,1)="1",IF(VLOOKUP(BV157,'1st Shift BFp'!$BL$70:$BV$90,8,FALSE)="","",VLOOKUP(BV157,'1st Shift BFp'!$BL$70:$BV$90,8,FALSE)),IF(VLOOKUP(BV157,'2nd Shift BFp'!$BL$75:$BV$81,8,FALSE)="","",VLOOKUP(BV157,'2nd Shift BFp'!$BL$75:$BV$81,8,FALSE)))</f>
        <v/>
      </c>
      <c r="CJ157" s="556" t="str">
        <f>IF(RIGHT($A157,1)="1",IF(VLOOKUP(BV157,'1st Shift BFp'!$A$70:$BY$90,72,FALSE)="","",VLOOKUP(BV157,'1st Shift BFp'!$A$70:$BY$90,72,FALSE)),IF(VLOOKUP(BV157,'2nd Shift BFp'!$A$75:$BY$81,72,FALSE)="","",VLOOKUP(BV157,'2nd Shift BFp'!$A$75:$BY$81,72,FALSE)))</f>
        <v/>
      </c>
      <c r="CK157" s="559" t="str">
        <f>IF(RIGHT($A157,1)="1",IF(VLOOKUP(BV157,'1st Shift BFp'!$A$70:$BY$90,74,FALSE)="","",VLOOKUP(BV157,'1st Shift BFp'!$A$70:$BY$90,74,FALSE)),IF(VLOOKUP(BV157,'2nd Shift BFp'!$A$75:$BY$81,74,FALSE)="","",VLOOKUP(BV157,'2nd Shift BFp'!$A$75:$BY$81,74,FALSE)))</f>
        <v/>
      </c>
      <c r="CL157" s="420" t="str">
        <f>IF(LEFT($A157,1)="M",VLOOKUP(BV157,MWTh!$IP$74:$KY$77,62,FALSE),VLOOKUP(BV157,TF!$IP$71:$KY$73,62,FALSE))</f>
        <v/>
      </c>
      <c r="CM157" s="419"/>
      <c r="CO157" s="135">
        <f t="shared" ref="CO157:CO163" si="89">SUM(M157,BQ157,AW157,DA157,CG157)</f>
        <v>0</v>
      </c>
    </row>
    <row r="158" spans="1:93">
      <c r="A158" s="1174" t="str">
        <f>VLOOKUP($B158,'OP Info'!$C$142:$Q$150,15,FALSE)</f>
        <v>MWTH-1</v>
      </c>
      <c r="B158" s="413">
        <v>120</v>
      </c>
      <c r="C158" s="1174" t="str">
        <f>VLOOKUP($B158,'OP Info'!$C$142:$Q$150,2,FALSE)</f>
        <v>UKMLA-00022</v>
      </c>
      <c r="D158" s="1174" t="str">
        <f>VLOOKUP($B158,'OP Info'!$C$142:$Q$150,4,FALSE)</f>
        <v>GTS-120</v>
      </c>
      <c r="E158" s="1174" t="str">
        <f>CONCATENATE(VLOOKUP($B158,'OP Info'!$C$142:$Q$150,5,FALSE),"% - ",VLOOKUP($B158,'OP Info'!$C$142:$Q$150,6,FALSE),"%")</f>
        <v>5% - 7%</v>
      </c>
      <c r="F158" s="151" t="str">
        <f>VLOOKUP(B158,MWTh!$B$74:$BK$77,12,FALSE)</f>
        <v/>
      </c>
      <c r="G158" s="151" t="e">
        <f>VLOOKUP(B158,TF!$B$71:$BK$73,24,FALSE)</f>
        <v>#N/A</v>
      </c>
      <c r="H158" s="151" t="str">
        <f>VLOOKUP(B158,MWTh!$B$74:$BK$77,36,FALSE)</f>
        <v/>
      </c>
      <c r="I158" s="151" t="str">
        <f>VLOOKUP(B158,MWTh!$B$74:$BK$77,48,FALSE)</f>
        <v/>
      </c>
      <c r="J158" s="151" t="e">
        <f>VLOOKUP(B158,TF!$B$71:$BK$73,60,FALSE)</f>
        <v>#N/A</v>
      </c>
      <c r="K158" s="147"/>
      <c r="L158" s="149"/>
      <c r="M158" s="135">
        <f>IF(LEFT($A158,1)="M",VLOOKUP(B158,MWTh!$B$74:$BK$77,61,FALSE),VLOOKUP(B158,TF!$B$71:$BK$73,61,FALSE))</f>
        <v>0</v>
      </c>
      <c r="N158" s="552" t="str">
        <f>IF(RIGHT($A158,1)="1",IF(VLOOKUP(B158,'1st Shift BFp'!$D$70:$N$90,7,FALSE)="","",VLOOKUP(B158,'1st Shift BFp'!$D$70:$N$90,7,FALSE)),IF(VLOOKUP(B158,'2nd Shift BFp'!$D$75:$N$81,7,FALSE)="","",VLOOKUP(B158,'2nd Shift BFp'!$D$75:$N$81,7,FALSE)))</f>
        <v>SKIP</v>
      </c>
      <c r="O158" s="552" t="str">
        <f>IF(RIGHT($A158,1)="1",IF(VLOOKUP(B158,'1st Shift BFp'!$D$70:$N$90,8,FALSE)="","",VLOOKUP(B158,'1st Shift BFp'!$D$70:$N$90,8,FALSE)),IF(VLOOKUP(B158,'2nd Shift BFp'!$D$75:$N$81,8,FALSE)="","",VLOOKUP(B158,'2nd Shift BFp'!$D$75:$N$81,8,FALSE)))</f>
        <v>SKIP</v>
      </c>
      <c r="P158" s="558" t="str">
        <f>IF(RIGHT($A158,1)="1",IF(VLOOKUP(B158,'1st Shift BFp'!$A$70:$BY$90,12,FALSE)="","",VLOOKUP(B158,'1st Shift BFp'!$A$70:$BY$90,12,FALSE)),IF(VLOOKUP(B158,'2nd Shift BFp'!$A$75:$BY$81,12,FALSE)="","",VLOOKUP(B158,'2nd Shift BFp'!$A$75:$BY$81,12,FALSE)))</f>
        <v/>
      </c>
      <c r="Q158" s="559" t="str">
        <f>IF(RIGHT($A158,1)="1",IF(VLOOKUP(B158,'1st Shift BFp'!$A$70:$BY$90,14,FALSE)="","",VLOOKUP(B158,'1st Shift BFp'!$A$70:$BY$90,14,FALSE)),IF(VLOOKUP(B158,'2nd Shift BFp'!$A$75:$BY$81,14,FALSE)="","",VLOOKUP(B158,'2nd Shift BFp'!$A$75:$BY$81,14,FALSE)))</f>
        <v/>
      </c>
      <c r="R158" s="420" t="str">
        <f>IF(LEFT($A158,1)="M",VLOOKUP(B158,MWTh!$B$74:$BK$77,62,FALSE),VLOOKUP(B158,TF!$B$71:$BK$73,62,FALSE))</f>
        <v/>
      </c>
      <c r="S158" s="418"/>
      <c r="T158" s="413">
        <f t="shared" si="73"/>
        <v>120</v>
      </c>
      <c r="U158" s="414" t="str">
        <f t="shared" si="74"/>
        <v>UKMLA-00022</v>
      </c>
      <c r="V158" s="58" t="str">
        <f t="shared" si="75"/>
        <v>GTS-120</v>
      </c>
      <c r="W158" s="146" t="str">
        <f t="shared" si="76"/>
        <v>5% - 7%</v>
      </c>
      <c r="X158" s="151" t="str">
        <f>VLOOKUP(T158,MWTh!$BL$74:$DU$77,12,FALSE)</f>
        <v/>
      </c>
      <c r="Y158" s="151" t="e">
        <f>VLOOKUP(T158,TF!$BL$71:$DU$73,24,FALSE)</f>
        <v>#N/A</v>
      </c>
      <c r="Z158" s="151" t="str">
        <f>VLOOKUP(T158,MWTh!$BL$74:$DU$77,36,FALSE)</f>
        <v/>
      </c>
      <c r="AA158" s="151" t="str">
        <f>VLOOKUP(T158,MWTh!$BL$74:$DU$77,48,FALSE)</f>
        <v/>
      </c>
      <c r="AB158" s="151" t="e">
        <f>VLOOKUP(T158,TF!$BL$71:$DU$73,60,FALSE)</f>
        <v>#N/A</v>
      </c>
      <c r="AC158" s="147"/>
      <c r="AD158" s="149"/>
      <c r="AE158" s="135">
        <f>IF(LEFT($A158,1)="M",VLOOKUP(T158,MWTh!$BL$74:$DU$77,61,FALSE),VLOOKUP(T158,TF!$BL$71:$DU$73,61,FALSE))</f>
        <v>0</v>
      </c>
      <c r="AF158" s="552" t="str">
        <f>IF(RIGHT($A158,1)="1",IF(VLOOKUP(T158,'1st Shift BFp'!$S$70:$AC$90,7,FALSE)="","",VLOOKUP(T158,'1st Shift BFp'!$S$70:$AC$90,7,FALSE)),IF(VLOOKUP(T158,'2nd Shift BFp'!$S$75:$AC$81,7,FALSE)="","",VLOOKUP(T158,'2nd Shift BFp'!$S$75:$AC$81,7,FALSE)))</f>
        <v/>
      </c>
      <c r="AG158" s="552" t="str">
        <f>IF(RIGHT($A158,1)="1",IF(VLOOKUP(T158,'1st Shift BFp'!$S$70:$AC$90,8,FALSE)="","",VLOOKUP(T158,'1st Shift BFp'!$S$70:$AC$90,8,FALSE)),IF(VLOOKUP(T158,'2nd Shift BFp'!$S$75:$AC$81,8,FALSE)="","",VLOOKUP(T158,'2nd Shift BFp'!$S$75:$AC$81,8,FALSE)))</f>
        <v/>
      </c>
      <c r="AH158" s="558" t="str">
        <f>IF(RIGHT($A158,1)="1",IF(VLOOKUP(T158,'1st Shift BFp'!$A$70:$BY$90,27,FALSE)="","",VLOOKUP(T158,'1st Shift BFp'!$A$70:$BY$90,27,FALSE)),IF(VLOOKUP(T158,'2nd Shift BFp'!$A$75:$BY$81,27,FALSE)="","",VLOOKUP(T158,'2nd Shift BFp'!$A$75:$BY$81,27,FALSE)))</f>
        <v/>
      </c>
      <c r="AI158" s="559" t="str">
        <f>IF(RIGHT($A158,1)="1",IF(VLOOKUP(T158,'1st Shift BFp'!$A$70:$BY$90,29,FALSE)="","",VLOOKUP(T158,'1st Shift BFp'!$A$70:$BY$90,29,FALSE)),IF(VLOOKUP(T158,'2nd Shift BFp'!$A$75:$BY$81,29,FALSE)="","",VLOOKUP(T158,'2nd Shift BFp'!$A$75:$BY$81,29,FALSE)))</f>
        <v/>
      </c>
      <c r="AJ158" s="420" t="str">
        <f>IF(LEFT($A158,1)="M",VLOOKUP(T158,MWTh!$BL$74:$DU$77,62,FALSE),VLOOKUP(T158,TF!$BL$71:$DU$73,62,FALSE))</f>
        <v/>
      </c>
      <c r="AK158" s="418"/>
      <c r="AL158" s="413">
        <f t="shared" si="77"/>
        <v>120</v>
      </c>
      <c r="AM158" s="448" t="str">
        <f t="shared" si="78"/>
        <v>UKMLA-00022</v>
      </c>
      <c r="AN158" s="446" t="str">
        <f t="shared" si="79"/>
        <v>GTS-120</v>
      </c>
      <c r="AO158" s="447" t="str">
        <f t="shared" si="80"/>
        <v>5% - 7%</v>
      </c>
      <c r="AP158" s="151" t="str">
        <f>VLOOKUP(AL158,MWTh!$DV$74:$GE$77,12,FALSE)</f>
        <v/>
      </c>
      <c r="AQ158" s="151" t="e">
        <f>VLOOKUP(AL158,TF!$DV$71:$GE$73,24,FALSE)</f>
        <v>#N/A</v>
      </c>
      <c r="AR158" s="151" t="str">
        <f>VLOOKUP(AL158,MWTh!$DV$74:$GE$77,36,FALSE)</f>
        <v/>
      </c>
      <c r="AS158" s="151" t="str">
        <f>VLOOKUP(AL158,MWTh!$DV$74:$GE$77,48,FALSE)</f>
        <v/>
      </c>
      <c r="AT158" s="151" t="e">
        <f>VLOOKUP(AL158,TF!$DV$71:$GE$73,60,FALSE)</f>
        <v>#N/A</v>
      </c>
      <c r="AU158" s="147"/>
      <c r="AV158" s="149"/>
      <c r="AW158" s="135">
        <f>IF(LEFT($A158,1)="M",VLOOKUP(AL158,MWTh!$DV$74:$GE$77,61,FALSE),VLOOKUP(AL158,TF!$DV$71:$GE$73,61,FALSE))</f>
        <v>0</v>
      </c>
      <c r="AX158" s="552" t="str">
        <f>IF(RIGHT($A158,1)="1",IF(VLOOKUP(AL158,'1st Shift BFp'!$AH$70:$AR$90,7,FALSE)="","",VLOOKUP(AL158,'1st Shift BFp'!$AH$70:$AR$90,7,FALSE)),IF(VLOOKUP(AL158,'2nd Shift BFp'!$AH$75:$AR$81,7,FALSE)="","",VLOOKUP(AL158,'2nd Shift BFp'!$AH$75:$AR$81,7,FALSE)))</f>
        <v>SKIP</v>
      </c>
      <c r="AY158" s="552" t="str">
        <f>IF(RIGHT($A158,1)="1",IF(VLOOKUP(AL158,'1st Shift BFp'!$AH$70:$AR$90,8,FALSE)="","",VLOOKUP(AL158,'1st Shift BFp'!$AH$70:$AR$90,8,FALSE)),IF(VLOOKUP(AL158,'2nd Shift BFp'!$AH$75:$AR$81,8,FALSE)="","",VLOOKUP(AL158,'2nd Shift BFp'!$AH$75:$AR$81,8,FALSE)))</f>
        <v>SKIP</v>
      </c>
      <c r="AZ158" s="558" t="str">
        <f>IF(RIGHT($A158,1)="1",IF(VLOOKUP(AL158,'1st Shift BFp'!$A$70:$BY$90,42,FALSE)="","",VLOOKUP(AL158,'1st Shift BFp'!$A$70:$BY$90,42,FALSE)),IF(VLOOKUP(AL158,'2nd Shift BFp'!$A$75:$BY$81,42,FALSE)="","",VLOOKUP(AL158,'2nd Shift BFp'!$A$75:$BY$81,42,FALSE)))</f>
        <v/>
      </c>
      <c r="BA158" s="559" t="str">
        <f>IF(RIGHT($A158,1)="1",IF(VLOOKUP(AL158,'1st Shift BFp'!$A$70:$BY$90,44,FALSE)="","",VLOOKUP(AL158,'1st Shift BFp'!$A$70:$BY$90,44,FALSE)),IF(VLOOKUP(AL158,'2nd Shift BFp'!$A$75:$BY$81,44,FALSE)="","",VLOOKUP(AL158,'2nd Shift BFp'!$A$75:$BY$81,44,FALSE)))</f>
        <v/>
      </c>
      <c r="BB158" s="420" t="str">
        <f>IF(LEFT($A158,1)="M",VLOOKUP(AL158,MWTh!$DV$74:$GE$77,62,FALSE),VLOOKUP(AL158,TF!$DV$71:$GE$73,62,FALSE))</f>
        <v/>
      </c>
      <c r="BC158" s="418"/>
      <c r="BD158" s="413">
        <f t="shared" si="81"/>
        <v>120</v>
      </c>
      <c r="BE158" s="448" t="str">
        <f t="shared" si="82"/>
        <v>UKMLA-00022</v>
      </c>
      <c r="BF158" s="446" t="str">
        <f t="shared" si="83"/>
        <v>GTS-120</v>
      </c>
      <c r="BG158" s="447" t="str">
        <f t="shared" si="84"/>
        <v>5% - 7%</v>
      </c>
      <c r="BH158" s="151" t="str">
        <f>VLOOKUP(BD158,MWTh!$GF$74:$IO$77,12,FALSE)</f>
        <v/>
      </c>
      <c r="BI158" s="151" t="e">
        <f>VLOOKUP(BD158,TF!$GF$71:$IO$73,24,FALSE)</f>
        <v>#N/A</v>
      </c>
      <c r="BJ158" s="151" t="str">
        <f>VLOOKUP(BD158,MWTh!$GF$74:$IO$77,36,FALSE)</f>
        <v/>
      </c>
      <c r="BK158" s="151" t="str">
        <f>VLOOKUP(BD158,MWTh!$GF$74:$IO$77,48,FALSE)</f>
        <v/>
      </c>
      <c r="BL158" s="151" t="e">
        <f>VLOOKUP(BD158,TF!$GF$71:$IO$73,60,FALSE)</f>
        <v>#N/A</v>
      </c>
      <c r="BM158" s="147"/>
      <c r="BN158" s="149"/>
      <c r="BO158" s="135">
        <f>IF(LEFT($A158,1)="M",VLOOKUP(BD158,MWTh!$GF$74:$IO$77,61,FALSE),VLOOKUP(BD158,TF!$GF$71:$IO$73,61,FALSE))</f>
        <v>0</v>
      </c>
      <c r="BP158" s="552" t="str">
        <f>IF(RIGHT($A158,1)="1",IF(VLOOKUP(BD158,'1st Shift BFp'!$AW$70:$BG$90,7,FALSE)="","",VLOOKUP(BD158,'1st Shift BFp'!$AW$70:$BG$90,7,FALSE)),IF(VLOOKUP(BD158,'2nd Shift BFp'!$AW$75:$BG$81,7,FALSE)="","",VLOOKUP(BD158,'2nd Shift BFp'!$AW$75:$BG$81,7,FALSE)))</f>
        <v/>
      </c>
      <c r="BQ158" s="552" t="str">
        <f>IF(RIGHT($A158,1)="1",IF(VLOOKUP(BD158,'1st Shift BFp'!$AW$70:$BG$90,8,FALSE)="","",VLOOKUP(BD158,'1st Shift BFp'!$AW$70:$BG$90,8,FALSE)),IF(VLOOKUP(BD158,'2nd Shift BFp'!$AW$75:$BG$81,8,FALSE)="","",VLOOKUP(BD158,'2nd Shift BFp'!$AW$75:$BG$81,8,FALSE)))</f>
        <v/>
      </c>
      <c r="BR158" s="558" t="str">
        <f>IF(RIGHT($A158,1)="1",IF(VLOOKUP(BD158,'1st Shift BFp'!$A$70:$BY$90,57,FALSE)="","",VLOOKUP(BD158,'1st Shift BFp'!$A$70:$BY$90,57,FALSE)),IF(VLOOKUP(BD158,'2nd Shift BFp'!$A$75:$BY$81,57,FALSE)="","",VLOOKUP(BD158,'2nd Shift BFp'!$A$75:$BY$81,57,FALSE)))</f>
        <v/>
      </c>
      <c r="BS158" s="559" t="str">
        <f>IF(RIGHT($A158,1)="1",IF(VLOOKUP(BD158,'1st Shift BFp'!$A$70:$BY$90,59,FALSE)="","",VLOOKUP(BD158,'1st Shift BFp'!$A$70:$BY$90,59,FALSE)),IF(VLOOKUP(BD158,'2nd Shift BFp'!$A$75:$BY$81,59,FALSE)="","",VLOOKUP(BD158,'2nd Shift BFp'!$A$75:$BY$81,59,FALSE)))</f>
        <v/>
      </c>
      <c r="BT158" s="60" t="str">
        <f>IF(LEFT($A158,1)="M",VLOOKUP(BD158,MWTh!$GF$74:$IO$77,62,FALSE),VLOOKUP(BD158,TF!$GF$71:$IO$73,62,FALSE))</f>
        <v/>
      </c>
      <c r="BU158" s="61"/>
      <c r="BV158" s="461">
        <f t="shared" si="85"/>
        <v>120</v>
      </c>
      <c r="BW158" s="414" t="str">
        <f t="shared" si="86"/>
        <v>UKMLA-00022</v>
      </c>
      <c r="BX158" s="58" t="str">
        <f t="shared" si="87"/>
        <v>GTS-120</v>
      </c>
      <c r="BY158" s="146" t="str">
        <f t="shared" si="88"/>
        <v>5% - 7%</v>
      </c>
      <c r="BZ158" s="151" t="str">
        <f>VLOOKUP(BV158,MWTh!$IP$74:$KY$77,12,FALSE)</f>
        <v/>
      </c>
      <c r="CA158" s="151" t="e">
        <f>VLOOKUP(BV158,TF!$IP$71:$KY$73,24,FALSE)</f>
        <v>#N/A</v>
      </c>
      <c r="CB158" s="151" t="str">
        <f>VLOOKUP(BV158,MWTh!$IP$74:$KY$77,36,FALSE)</f>
        <v/>
      </c>
      <c r="CC158" s="151" t="str">
        <f>VLOOKUP(BV158,MWTh!$IP$74:$KY$77,48,FALSE)</f>
        <v/>
      </c>
      <c r="CD158" s="151" t="e">
        <f>VLOOKUP(BV158,TF!$IP$71:$KY$73,60,FALSE)</f>
        <v>#N/A</v>
      </c>
      <c r="CE158" s="147"/>
      <c r="CF158" s="149"/>
      <c r="CG158" s="135">
        <f>IF(LEFT($A158,1)="M",VLOOKUP(BV158,MWTh!$IP$74:$KY$77,61,FALSE),VLOOKUP(BV158,TF!$IP$71:$KY$73,61,FALSE))</f>
        <v>0</v>
      </c>
      <c r="CH158" s="552" t="str">
        <f>IF(RIGHT($A158,1)="1",IF(VLOOKUP(BV158,'1st Shift BFp'!$BL$70:$BV$90,7,FALSE)="","",VLOOKUP(BV158,'1st Shift BFp'!$BL$70:$BV$90,7,FALSE)),IF(VLOOKUP(BV158,'2nd Shift BFp'!$BL$75:$BV$81,7,FALSE)="","",VLOOKUP(BV158,'2nd Shift BFp'!$BL$75:$BV$81,7,FALSE)))</f>
        <v>SKIP</v>
      </c>
      <c r="CI158" s="552" t="str">
        <f>IF(RIGHT($A158,1)="1",IF(VLOOKUP(BV158,'1st Shift BFp'!$BL$70:$BV$90,8,FALSE)="","",VLOOKUP(BV158,'1st Shift BFp'!$BL$70:$BV$90,8,FALSE)),IF(VLOOKUP(BV158,'2nd Shift BFp'!$BL$75:$BV$81,8,FALSE)="","",VLOOKUP(BV158,'2nd Shift BFp'!$BL$75:$BV$81,8,FALSE)))</f>
        <v>SKIP</v>
      </c>
      <c r="CJ158" s="558" t="str">
        <f>IF(RIGHT($A158,1)="1",IF(VLOOKUP(BV158,'1st Shift BFp'!$A$70:$BY$90,72,FALSE)="","",VLOOKUP(BV158,'1st Shift BFp'!$A$70:$BY$90,72,FALSE)),IF(VLOOKUP(BV158,'2nd Shift BFp'!$A$75:$BY$81,72,FALSE)="","",VLOOKUP(BV158,'2nd Shift BFp'!$A$75:$BY$81,72,FALSE)))</f>
        <v/>
      </c>
      <c r="CK158" s="559" t="str">
        <f>IF(RIGHT($A158,1)="1",IF(VLOOKUP(BV158,'1st Shift BFp'!$A$70:$BY$90,74,FALSE)="","",VLOOKUP(BV158,'1st Shift BFp'!$A$70:$BY$90,74,FALSE)),IF(VLOOKUP(BV158,'2nd Shift BFp'!$A$75:$BY$81,74,FALSE)="","",VLOOKUP(BV158,'2nd Shift BFp'!$A$75:$BY$81,74,FALSE)))</f>
        <v/>
      </c>
      <c r="CL158" s="420" t="str">
        <f>IF(LEFT($A158,1)="M",VLOOKUP(BV158,MWTh!$IP$74:$KY$77,62,FALSE),VLOOKUP(BV158,TF!$IP$71:$KY$73,62,FALSE))</f>
        <v/>
      </c>
      <c r="CM158" s="418"/>
      <c r="CO158" s="135">
        <f t="shared" si="89"/>
        <v>0</v>
      </c>
    </row>
    <row r="159" spans="1:93">
      <c r="A159" s="1174" t="str">
        <f>VLOOKUP($B159,'OP Info'!$C$142:$Q$150,15,FALSE)</f>
        <v>MWTH-1</v>
      </c>
      <c r="B159" s="413">
        <v>125</v>
      </c>
      <c r="C159" s="1174" t="str">
        <f>VLOOKUP($B159,'OP Info'!$C$142:$Q$150,2,FALSE)</f>
        <v>UKMLA-00023</v>
      </c>
      <c r="D159" s="1174" t="str">
        <f>VLOOKUP($B159,'OP Info'!$C$142:$Q$150,4,FALSE)</f>
        <v>GTS-120</v>
      </c>
      <c r="E159" s="1174" t="str">
        <f>CONCATENATE(VLOOKUP($B159,'OP Info'!$C$142:$Q$150,5,FALSE),"% - ",VLOOKUP($B159,'OP Info'!$C$142:$Q$150,6,FALSE),"%")</f>
        <v>5% - 7%</v>
      </c>
      <c r="F159" s="151" t="str">
        <f>VLOOKUP(B159,MWTh!$B$74:$BK$77,12,FALSE)</f>
        <v/>
      </c>
      <c r="G159" s="151" t="e">
        <f>VLOOKUP(B159,TF!$B$71:$BK$73,24,FALSE)</f>
        <v>#N/A</v>
      </c>
      <c r="H159" s="151" t="str">
        <f>VLOOKUP(B159,MWTh!$B$74:$BK$77,36,FALSE)</f>
        <v/>
      </c>
      <c r="I159" s="151" t="str">
        <f>VLOOKUP(B159,MWTh!$B$74:$BK$77,48,FALSE)</f>
        <v/>
      </c>
      <c r="J159" s="151" t="e">
        <f>VLOOKUP(B159,TF!$B$71:$BK$73,60,FALSE)</f>
        <v>#N/A</v>
      </c>
      <c r="K159" s="147"/>
      <c r="L159" s="149"/>
      <c r="M159" s="135">
        <f>IF(LEFT($A159,1)="M",VLOOKUP(B159,MWTh!$B$74:$BK$77,61,FALSE),VLOOKUP(B159,TF!$B$71:$BK$73,61,FALSE))</f>
        <v>0</v>
      </c>
      <c r="N159" s="552" t="str">
        <f>IF(RIGHT($A159,1)="1",IF(VLOOKUP(B159,'1st Shift BFp'!$D$70:$N$90,7,FALSE)="","",VLOOKUP(B159,'1st Shift BFp'!$D$70:$N$90,7,FALSE)),IF(VLOOKUP(B159,'2nd Shift BFp'!$D$75:$N$81,7,FALSE)="","",VLOOKUP(B159,'2nd Shift BFp'!$D$75:$N$81,7,FALSE)))</f>
        <v>SKIP</v>
      </c>
      <c r="O159" s="552" t="str">
        <f>IF(RIGHT($A159,1)="1",IF(VLOOKUP(B159,'1st Shift BFp'!$D$70:$N$90,8,FALSE)="","",VLOOKUP(B159,'1st Shift BFp'!$D$70:$N$90,8,FALSE)),IF(VLOOKUP(B159,'2nd Shift BFp'!$D$75:$N$81,8,FALSE)="","",VLOOKUP(B159,'2nd Shift BFp'!$D$75:$N$81,8,FALSE)))</f>
        <v>SKIP</v>
      </c>
      <c r="P159" s="558" t="str">
        <f>IF(RIGHT($A159,1)="1",IF(VLOOKUP(B159,'1st Shift BFp'!$A$70:$BY$90,12,FALSE)="","",VLOOKUP(B159,'1st Shift BFp'!$A$70:$BY$90,12,FALSE)),IF(VLOOKUP(B159,'2nd Shift BFp'!$A$75:$BY$81,12,FALSE)="","",VLOOKUP(B159,'2nd Shift BFp'!$A$75:$BY$81,12,FALSE)))</f>
        <v/>
      </c>
      <c r="Q159" s="559" t="str">
        <f>IF(RIGHT($A159,1)="1",IF(VLOOKUP(B159,'1st Shift BFp'!$A$70:$BY$90,14,FALSE)="","",VLOOKUP(B159,'1st Shift BFp'!$A$70:$BY$90,14,FALSE)),IF(VLOOKUP(B159,'2nd Shift BFp'!$A$75:$BY$81,14,FALSE)="","",VLOOKUP(B159,'2nd Shift BFp'!$A$75:$BY$81,14,FALSE)))</f>
        <v/>
      </c>
      <c r="R159" s="420" t="str">
        <f>IF(LEFT($A159,1)="M",VLOOKUP(B159,MWTh!$B$74:$BK$77,62,FALSE),VLOOKUP(B159,TF!$B$71:$BK$73,62,FALSE))</f>
        <v/>
      </c>
      <c r="S159" s="418"/>
      <c r="T159" s="413">
        <f t="shared" si="73"/>
        <v>125</v>
      </c>
      <c r="U159" s="414" t="str">
        <f t="shared" si="74"/>
        <v>UKMLA-00023</v>
      </c>
      <c r="V159" s="58" t="str">
        <f t="shared" si="75"/>
        <v>GTS-120</v>
      </c>
      <c r="W159" s="146" t="str">
        <f t="shared" si="76"/>
        <v>5% - 7%</v>
      </c>
      <c r="X159" s="151" t="str">
        <f>VLOOKUP(T159,MWTh!$BL$74:$DU$77,12,FALSE)</f>
        <v/>
      </c>
      <c r="Y159" s="151" t="e">
        <f>VLOOKUP(T159,TF!$BL$71:$DU$73,24,FALSE)</f>
        <v>#N/A</v>
      </c>
      <c r="Z159" s="151" t="str">
        <f>VLOOKUP(T159,MWTh!$BL$74:$DU$77,36,FALSE)</f>
        <v/>
      </c>
      <c r="AA159" s="151" t="str">
        <f>VLOOKUP(T159,MWTh!$BL$74:$DU$77,48,FALSE)</f>
        <v/>
      </c>
      <c r="AB159" s="151" t="e">
        <f>VLOOKUP(T159,TF!$BL$71:$DU$73,60,FALSE)</f>
        <v>#N/A</v>
      </c>
      <c r="AC159" s="147"/>
      <c r="AD159" s="149"/>
      <c r="AE159" s="135">
        <f>IF(LEFT($A159,1)="M",VLOOKUP(T159,MWTh!$BL$74:$DU$77,61,FALSE),VLOOKUP(T159,TF!$BL$71:$DU$73,61,FALSE))</f>
        <v>0</v>
      </c>
      <c r="AF159" s="552" t="str">
        <f>IF(RIGHT($A159,1)="1",IF(VLOOKUP(T159,'1st Shift BFp'!$S$70:$AC$90,7,FALSE)="","",VLOOKUP(T159,'1st Shift BFp'!$S$70:$AC$90,7,FALSE)),IF(VLOOKUP(T159,'2nd Shift BFp'!$S$75:$AC$81,7,FALSE)="","",VLOOKUP(T159,'2nd Shift BFp'!$S$75:$AC$81,7,FALSE)))</f>
        <v/>
      </c>
      <c r="AG159" s="552" t="str">
        <f>IF(RIGHT($A159,1)="1",IF(VLOOKUP(T159,'1st Shift BFp'!$S$70:$AC$90,8,FALSE)="","",VLOOKUP(T159,'1st Shift BFp'!$S$70:$AC$90,8,FALSE)),IF(VLOOKUP(T159,'2nd Shift BFp'!$S$75:$AC$81,8,FALSE)="","",VLOOKUP(T159,'2nd Shift BFp'!$S$75:$AC$81,8,FALSE)))</f>
        <v/>
      </c>
      <c r="AH159" s="558" t="str">
        <f>IF(RIGHT($A159,1)="1",IF(VLOOKUP(T159,'1st Shift BFp'!$A$70:$BY$90,27,FALSE)="","",VLOOKUP(T159,'1st Shift BFp'!$A$70:$BY$90,27,FALSE)),IF(VLOOKUP(T159,'2nd Shift BFp'!$A$75:$BY$81,27,FALSE)="","",VLOOKUP(T159,'2nd Shift BFp'!$A$75:$BY$81,27,FALSE)))</f>
        <v/>
      </c>
      <c r="AI159" s="559" t="str">
        <f>IF(RIGHT($A159,1)="1",IF(VLOOKUP(T159,'1st Shift BFp'!$A$70:$BY$90,29,FALSE)="","",VLOOKUP(T159,'1st Shift BFp'!$A$70:$BY$90,29,FALSE)),IF(VLOOKUP(T159,'2nd Shift BFp'!$A$75:$BY$81,29,FALSE)="","",VLOOKUP(T159,'2nd Shift BFp'!$A$75:$BY$81,29,FALSE)))</f>
        <v/>
      </c>
      <c r="AJ159" s="420" t="str">
        <f>IF(LEFT($A159,1)="M",VLOOKUP(T159,MWTh!$BL$74:$DU$77,62,FALSE),VLOOKUP(T159,TF!$BL$71:$DU$73,62,FALSE))</f>
        <v/>
      </c>
      <c r="AK159" s="418"/>
      <c r="AL159" s="413">
        <f t="shared" si="77"/>
        <v>125</v>
      </c>
      <c r="AM159" s="448" t="str">
        <f t="shared" si="78"/>
        <v>UKMLA-00023</v>
      </c>
      <c r="AN159" s="446" t="str">
        <f t="shared" si="79"/>
        <v>GTS-120</v>
      </c>
      <c r="AO159" s="447" t="str">
        <f t="shared" si="80"/>
        <v>5% - 7%</v>
      </c>
      <c r="AP159" s="151" t="str">
        <f>VLOOKUP(AL159,MWTh!$DV$74:$GE$77,12,FALSE)</f>
        <v/>
      </c>
      <c r="AQ159" s="151" t="e">
        <f>VLOOKUP(AL159,TF!$DV$71:$GE$73,24,FALSE)</f>
        <v>#N/A</v>
      </c>
      <c r="AR159" s="151" t="str">
        <f>VLOOKUP(AL159,MWTh!$DV$74:$GE$77,36,FALSE)</f>
        <v/>
      </c>
      <c r="AS159" s="151" t="str">
        <f>VLOOKUP(AL159,MWTh!$DV$74:$GE$77,48,FALSE)</f>
        <v/>
      </c>
      <c r="AT159" s="151" t="e">
        <f>VLOOKUP(AL159,TF!$DV$71:$GE$73,60,FALSE)</f>
        <v>#N/A</v>
      </c>
      <c r="AU159" s="147"/>
      <c r="AV159" s="149"/>
      <c r="AW159" s="135">
        <f>IF(LEFT($A159,1)="M",VLOOKUP(AL159,MWTh!$DV$74:$GE$77,61,FALSE),VLOOKUP(AL159,TF!$DV$71:$GE$73,61,FALSE))</f>
        <v>0</v>
      </c>
      <c r="AX159" s="552" t="str">
        <f>IF(RIGHT($A159,1)="1",IF(VLOOKUP(AL159,'1st Shift BFp'!$AH$70:$AR$90,7,FALSE)="","",VLOOKUP(AL159,'1st Shift BFp'!$AH$70:$AR$90,7,FALSE)),IF(VLOOKUP(AL159,'2nd Shift BFp'!$AH$75:$AR$81,7,FALSE)="","",VLOOKUP(AL159,'2nd Shift BFp'!$AH$75:$AR$81,7,FALSE)))</f>
        <v>SKIP</v>
      </c>
      <c r="AY159" s="552" t="str">
        <f>IF(RIGHT($A159,1)="1",IF(VLOOKUP(AL159,'1st Shift BFp'!$AH$70:$AR$90,8,FALSE)="","",VLOOKUP(AL159,'1st Shift BFp'!$AH$70:$AR$90,8,FALSE)),IF(VLOOKUP(AL159,'2nd Shift BFp'!$AH$75:$AR$81,8,FALSE)="","",VLOOKUP(AL159,'2nd Shift BFp'!$AH$75:$AR$81,8,FALSE)))</f>
        <v>SKIP</v>
      </c>
      <c r="AZ159" s="558" t="str">
        <f>IF(RIGHT($A159,1)="1",IF(VLOOKUP(AL159,'1st Shift BFp'!$A$70:$BY$90,42,FALSE)="","",VLOOKUP(AL159,'1st Shift BFp'!$A$70:$BY$90,42,FALSE)),IF(VLOOKUP(AL159,'2nd Shift BFp'!$A$75:$BY$81,42,FALSE)="","",VLOOKUP(AL159,'2nd Shift BFp'!$A$75:$BY$81,42,FALSE)))</f>
        <v/>
      </c>
      <c r="BA159" s="559" t="str">
        <f>IF(RIGHT($A159,1)="1",IF(VLOOKUP(AL159,'1st Shift BFp'!$A$70:$BY$90,44,FALSE)="","",VLOOKUP(AL159,'1st Shift BFp'!$A$70:$BY$90,44,FALSE)),IF(VLOOKUP(AL159,'2nd Shift BFp'!$A$75:$BY$81,44,FALSE)="","",VLOOKUP(AL159,'2nd Shift BFp'!$A$75:$BY$81,44,FALSE)))</f>
        <v/>
      </c>
      <c r="BB159" s="420" t="str">
        <f>IF(LEFT($A159,1)="M",VLOOKUP(AL159,MWTh!$DV$74:$GE$77,62,FALSE),VLOOKUP(AL159,TF!$DV$71:$GE$73,62,FALSE))</f>
        <v/>
      </c>
      <c r="BC159" s="418"/>
      <c r="BD159" s="413">
        <f t="shared" si="81"/>
        <v>125</v>
      </c>
      <c r="BE159" s="448" t="str">
        <f t="shared" si="82"/>
        <v>UKMLA-00023</v>
      </c>
      <c r="BF159" s="446" t="str">
        <f t="shared" si="83"/>
        <v>GTS-120</v>
      </c>
      <c r="BG159" s="447" t="str">
        <f t="shared" si="84"/>
        <v>5% - 7%</v>
      </c>
      <c r="BH159" s="151" t="str">
        <f>VLOOKUP(BD159,MWTh!$GF$74:$IO$77,12,FALSE)</f>
        <v/>
      </c>
      <c r="BI159" s="151" t="e">
        <f>VLOOKUP(BD159,TF!$GF$71:$IO$73,24,FALSE)</f>
        <v>#N/A</v>
      </c>
      <c r="BJ159" s="151" t="str">
        <f>VLOOKUP(BD159,MWTh!$GF$74:$IO$77,36,FALSE)</f>
        <v/>
      </c>
      <c r="BK159" s="151" t="str">
        <f>VLOOKUP(BD159,MWTh!$GF$74:$IO$77,48,FALSE)</f>
        <v/>
      </c>
      <c r="BL159" s="151" t="e">
        <f>VLOOKUP(BD159,TF!$GF$71:$IO$73,60,FALSE)</f>
        <v>#N/A</v>
      </c>
      <c r="BM159" s="147"/>
      <c r="BN159" s="149"/>
      <c r="BO159" s="135">
        <f>IF(LEFT($A159,1)="M",VLOOKUP(BD159,MWTh!$GF$74:$IO$77,61,FALSE),VLOOKUP(BD159,TF!$GF$71:$IO$73,61,FALSE))</f>
        <v>0</v>
      </c>
      <c r="BP159" s="552" t="str">
        <f>IF(RIGHT($A159,1)="1",IF(VLOOKUP(BD159,'1st Shift BFp'!$AW$70:$BG$90,7,FALSE)="","",VLOOKUP(BD159,'1st Shift BFp'!$AW$70:$BG$90,7,FALSE)),IF(VLOOKUP(BD159,'2nd Shift BFp'!$AW$75:$BG$81,7,FALSE)="","",VLOOKUP(BD159,'2nd Shift BFp'!$AW$75:$BG$81,7,FALSE)))</f>
        <v/>
      </c>
      <c r="BQ159" s="552" t="str">
        <f>IF(RIGHT($A159,1)="1",IF(VLOOKUP(BD159,'1st Shift BFp'!$AW$70:$BG$90,8,FALSE)="","",VLOOKUP(BD159,'1st Shift BFp'!$AW$70:$BG$90,8,FALSE)),IF(VLOOKUP(BD159,'2nd Shift BFp'!$AW$75:$BG$81,8,FALSE)="","",VLOOKUP(BD159,'2nd Shift BFp'!$AW$75:$BG$81,8,FALSE)))</f>
        <v/>
      </c>
      <c r="BR159" s="558" t="str">
        <f>IF(RIGHT($A159,1)="1",IF(VLOOKUP(BD159,'1st Shift BFp'!$A$70:$BY$90,57,FALSE)="","",VLOOKUP(BD159,'1st Shift BFp'!$A$70:$BY$90,57,FALSE)),IF(VLOOKUP(BD159,'2nd Shift BFp'!$A$75:$BY$81,57,FALSE)="","",VLOOKUP(BD159,'2nd Shift BFp'!$A$75:$BY$81,57,FALSE)))</f>
        <v/>
      </c>
      <c r="BS159" s="559" t="str">
        <f>IF(RIGHT($A159,1)="1",IF(VLOOKUP(BD159,'1st Shift BFp'!$A$70:$BY$90,59,FALSE)="","",VLOOKUP(BD159,'1st Shift BFp'!$A$70:$BY$90,59,FALSE)),IF(VLOOKUP(BD159,'2nd Shift BFp'!$A$75:$BY$81,59,FALSE)="","",VLOOKUP(BD159,'2nd Shift BFp'!$A$75:$BY$81,59,FALSE)))</f>
        <v/>
      </c>
      <c r="BT159" s="60" t="str">
        <f>IF(LEFT($A159,1)="M",VLOOKUP(BD159,MWTh!$GF$74:$IO$77,62,FALSE),VLOOKUP(BD159,TF!$GF$71:$IO$73,62,FALSE))</f>
        <v/>
      </c>
      <c r="BU159" s="61"/>
      <c r="BV159" s="461">
        <f t="shared" si="85"/>
        <v>125</v>
      </c>
      <c r="BW159" s="414" t="str">
        <f t="shared" si="86"/>
        <v>UKMLA-00023</v>
      </c>
      <c r="BX159" s="58" t="str">
        <f t="shared" si="87"/>
        <v>GTS-120</v>
      </c>
      <c r="BY159" s="146" t="str">
        <f t="shared" si="88"/>
        <v>5% - 7%</v>
      </c>
      <c r="BZ159" s="151" t="str">
        <f>VLOOKUP(BV159,MWTh!$IP$74:$KY$77,12,FALSE)</f>
        <v/>
      </c>
      <c r="CA159" s="151" t="e">
        <f>VLOOKUP(BV159,TF!$IP$71:$KY$73,24,FALSE)</f>
        <v>#N/A</v>
      </c>
      <c r="CB159" s="151" t="str">
        <f>VLOOKUP(BV159,MWTh!$IP$74:$KY$77,36,FALSE)</f>
        <v/>
      </c>
      <c r="CC159" s="151" t="str">
        <f>VLOOKUP(BV159,MWTh!$IP$74:$KY$77,48,FALSE)</f>
        <v/>
      </c>
      <c r="CD159" s="151" t="e">
        <f>VLOOKUP(BV159,TF!$IP$71:$KY$73,60,FALSE)</f>
        <v>#N/A</v>
      </c>
      <c r="CE159" s="147"/>
      <c r="CF159" s="149"/>
      <c r="CG159" s="135">
        <f>IF(LEFT($A159,1)="M",VLOOKUP(BV159,MWTh!$IP$74:$KY$77,61,FALSE),VLOOKUP(BV159,TF!$IP$71:$KY$73,61,FALSE))</f>
        <v>0</v>
      </c>
      <c r="CH159" s="552" t="str">
        <f>IF(RIGHT($A159,1)="1",IF(VLOOKUP(BV159,'1st Shift BFp'!$BL$70:$BV$90,7,FALSE)="","",VLOOKUP(BV159,'1st Shift BFp'!$BL$70:$BV$90,7,FALSE)),IF(VLOOKUP(BV159,'2nd Shift BFp'!$BL$75:$BV$81,7,FALSE)="","",VLOOKUP(BV159,'2nd Shift BFp'!$BL$75:$BV$81,7,FALSE)))</f>
        <v>SKIP</v>
      </c>
      <c r="CI159" s="552" t="str">
        <f>IF(RIGHT($A159,1)="1",IF(VLOOKUP(BV159,'1st Shift BFp'!$BL$70:$BV$90,8,FALSE)="","",VLOOKUP(BV159,'1st Shift BFp'!$BL$70:$BV$90,8,FALSE)),IF(VLOOKUP(BV159,'2nd Shift BFp'!$BL$75:$BV$81,8,FALSE)="","",VLOOKUP(BV159,'2nd Shift BFp'!$BL$75:$BV$81,8,FALSE)))</f>
        <v>SKIP</v>
      </c>
      <c r="CJ159" s="558" t="str">
        <f>IF(RIGHT($A159,1)="1",IF(VLOOKUP(BV159,'1st Shift BFp'!$A$70:$BY$90,72,FALSE)="","",VLOOKUP(BV159,'1st Shift BFp'!$A$70:$BY$90,72,FALSE)),IF(VLOOKUP(BV159,'2nd Shift BFp'!$A$75:$BY$81,72,FALSE)="","",VLOOKUP(BV159,'2nd Shift BFp'!$A$75:$BY$81,72,FALSE)))</f>
        <v/>
      </c>
      <c r="CK159" s="559" t="str">
        <f>IF(RIGHT($A159,1)="1",IF(VLOOKUP(BV159,'1st Shift BFp'!$A$70:$BY$90,74,FALSE)="","",VLOOKUP(BV159,'1st Shift BFp'!$A$70:$BY$90,74,FALSE)),IF(VLOOKUP(BV159,'2nd Shift BFp'!$A$75:$BY$81,74,FALSE)="","",VLOOKUP(BV159,'2nd Shift BFp'!$A$75:$BY$81,74,FALSE)))</f>
        <v/>
      </c>
      <c r="CL159" s="420" t="str">
        <f>IF(LEFT($A159,1)="M",VLOOKUP(BV159,MWTh!$IP$74:$KY$77,62,FALSE),VLOOKUP(BV159,TF!$IP$71:$KY$73,62,FALSE))</f>
        <v/>
      </c>
      <c r="CM159" s="418"/>
      <c r="CO159" s="135">
        <f t="shared" si="89"/>
        <v>0</v>
      </c>
    </row>
    <row r="160" spans="1:93">
      <c r="A160" s="1174" t="str">
        <f>VLOOKUP($B160,'OP Info'!$C$142:$Q$150,15,FALSE)</f>
        <v>MWTH-1</v>
      </c>
      <c r="B160" s="413">
        <v>130</v>
      </c>
      <c r="C160" s="1174" t="str">
        <f>VLOOKUP($B160,'OP Info'!$C$142:$Q$150,2,FALSE)</f>
        <v>UAMSP-00264</v>
      </c>
      <c r="D160" s="1174" t="str">
        <f>VLOOKUP($B160,'OP Info'!$C$142:$Q$150,4,FALSE)</f>
        <v>GTS-120</v>
      </c>
      <c r="E160" s="1174" t="str">
        <f>CONCATENATE(VLOOKUP($B160,'OP Info'!$C$142:$Q$150,5,FALSE),"% - ",VLOOKUP($B160,'OP Info'!$C$142:$Q$150,6,FALSE),"%")</f>
        <v>5% - 7%</v>
      </c>
      <c r="F160" s="151" t="str">
        <f>VLOOKUP(B160,MWTh!$B$74:$BK$77,12,FALSE)</f>
        <v/>
      </c>
      <c r="G160" s="151" t="e">
        <f>VLOOKUP(B160,TF!$B$71:$BK$73,24,FALSE)</f>
        <v>#N/A</v>
      </c>
      <c r="H160" s="151" t="str">
        <f>VLOOKUP(B160,MWTh!$B$74:$BK$77,36,FALSE)</f>
        <v/>
      </c>
      <c r="I160" s="151" t="str">
        <f>VLOOKUP(B160,MWTh!$B$74:$BK$77,48,FALSE)</f>
        <v/>
      </c>
      <c r="J160" s="151" t="e">
        <f>VLOOKUP(B160,TF!$B$71:$BK$73,60,FALSE)</f>
        <v>#N/A</v>
      </c>
      <c r="K160" s="147"/>
      <c r="L160" s="149"/>
      <c r="M160" s="135">
        <f>IF(LEFT($A160,1)="M",VLOOKUP(B160,MWTh!$B$74:$BK$77,61,FALSE),VLOOKUP(B160,TF!$B$71:$BK$73,61,FALSE))</f>
        <v>0</v>
      </c>
      <c r="N160" s="552" t="str">
        <f>IF(RIGHT($A160,1)="1",IF(VLOOKUP(B160,'1st Shift BFp'!$D$70:$N$90,7,FALSE)="","",VLOOKUP(B160,'1st Shift BFp'!$D$70:$N$90,7,FALSE)),IF(VLOOKUP(B160,'2nd Shift BFp'!$D$75:$N$81,7,FALSE)="","",VLOOKUP(B160,'2nd Shift BFp'!$D$75:$N$81,7,FALSE)))</f>
        <v>SKIP</v>
      </c>
      <c r="O160" s="552" t="str">
        <f>IF(RIGHT($A160,1)="1",IF(VLOOKUP(B160,'1st Shift BFp'!$D$70:$N$90,8,FALSE)="","",VLOOKUP(B160,'1st Shift BFp'!$D$70:$N$90,8,FALSE)),IF(VLOOKUP(B160,'2nd Shift BFp'!$D$75:$N$81,8,FALSE)="","",VLOOKUP(B160,'2nd Shift BFp'!$D$75:$N$81,8,FALSE)))</f>
        <v>SKIP</v>
      </c>
      <c r="P160" s="558" t="str">
        <f>IF(RIGHT($A160,1)="1",IF(VLOOKUP(B160,'1st Shift BFp'!$A$70:$BY$90,12,FALSE)="","",VLOOKUP(B160,'1st Shift BFp'!$A$70:$BY$90,12,FALSE)),IF(VLOOKUP(B160,'2nd Shift BFp'!$A$75:$BY$81,12,FALSE)="","",VLOOKUP(B160,'2nd Shift BFp'!$A$75:$BY$81,12,FALSE)))</f>
        <v/>
      </c>
      <c r="Q160" s="559" t="str">
        <f>IF(RIGHT($A160,1)="1",IF(VLOOKUP(B160,'1st Shift BFp'!$A$70:$BY$90,14,FALSE)="","",VLOOKUP(B160,'1st Shift BFp'!$A$70:$BY$90,14,FALSE)),IF(VLOOKUP(B160,'2nd Shift BFp'!$A$75:$BY$81,14,FALSE)="","",VLOOKUP(B160,'2nd Shift BFp'!$A$75:$BY$81,14,FALSE)))</f>
        <v/>
      </c>
      <c r="R160" s="420" t="str">
        <f>IF(LEFT($A160,1)="M",VLOOKUP(B160,MWTh!$B$74:$BK$77,62,FALSE),VLOOKUP(B160,TF!$B$71:$BK$73,62,FALSE))</f>
        <v/>
      </c>
      <c r="S160" s="418"/>
      <c r="T160" s="413">
        <f t="shared" si="73"/>
        <v>130</v>
      </c>
      <c r="U160" s="414" t="str">
        <f t="shared" si="74"/>
        <v>UAMSP-00264</v>
      </c>
      <c r="V160" s="58" t="str">
        <f t="shared" si="75"/>
        <v>GTS-120</v>
      </c>
      <c r="W160" s="146" t="str">
        <f t="shared" si="76"/>
        <v>5% - 7%</v>
      </c>
      <c r="X160" s="151" t="str">
        <f>VLOOKUP(T160,MWTh!$BL$74:$DU$77,12,FALSE)</f>
        <v/>
      </c>
      <c r="Y160" s="151" t="e">
        <f>VLOOKUP(T160,TF!$BL$71:$DU$73,24,FALSE)</f>
        <v>#N/A</v>
      </c>
      <c r="Z160" s="151" t="str">
        <f>VLOOKUP(T160,MWTh!$BL$74:$DU$77,36,FALSE)</f>
        <v/>
      </c>
      <c r="AA160" s="151" t="str">
        <f>VLOOKUP(T160,MWTh!$BL$74:$DU$77,48,FALSE)</f>
        <v/>
      </c>
      <c r="AB160" s="151" t="e">
        <f>VLOOKUP(T160,TF!$BL$71:$DU$73,60,FALSE)</f>
        <v>#N/A</v>
      </c>
      <c r="AC160" s="147"/>
      <c r="AD160" s="149"/>
      <c r="AE160" s="135">
        <f>IF(LEFT($A160,1)="M",VLOOKUP(T160,MWTh!$BL$74:$DU$77,61,FALSE),VLOOKUP(T160,TF!$BL$71:$DU$73,61,FALSE))</f>
        <v>0</v>
      </c>
      <c r="AF160" s="552" t="str">
        <f>IF(RIGHT($A160,1)="1",IF(VLOOKUP(T160,'1st Shift BFp'!$S$70:$AC$90,7,FALSE)="","",VLOOKUP(T160,'1st Shift BFp'!$S$70:$AC$90,7,FALSE)),IF(VLOOKUP(T160,'2nd Shift BFp'!$S$75:$AC$81,7,FALSE)="","",VLOOKUP(T160,'2nd Shift BFp'!$S$75:$AC$81,7,FALSE)))</f>
        <v/>
      </c>
      <c r="AG160" s="552" t="str">
        <f>IF(RIGHT($A160,1)="1",IF(VLOOKUP(T160,'1st Shift BFp'!$S$70:$AC$90,8,FALSE)="","",VLOOKUP(T160,'1st Shift BFp'!$S$70:$AC$90,8,FALSE)),IF(VLOOKUP(T160,'2nd Shift BFp'!$S$75:$AC$81,8,FALSE)="","",VLOOKUP(T160,'2nd Shift BFp'!$S$75:$AC$81,8,FALSE)))</f>
        <v/>
      </c>
      <c r="AH160" s="558" t="str">
        <f>IF(RIGHT($A160,1)="1",IF(VLOOKUP(T160,'1st Shift BFp'!$A$70:$BY$90,27,FALSE)="","",VLOOKUP(T160,'1st Shift BFp'!$A$70:$BY$90,27,FALSE)),IF(VLOOKUP(T160,'2nd Shift BFp'!$A$75:$BY$81,27,FALSE)="","",VLOOKUP(T160,'2nd Shift BFp'!$A$75:$BY$81,27,FALSE)))</f>
        <v/>
      </c>
      <c r="AI160" s="559" t="str">
        <f>IF(RIGHT($A160,1)="1",IF(VLOOKUP(T160,'1st Shift BFp'!$A$70:$BY$90,29,FALSE)="","",VLOOKUP(T160,'1st Shift BFp'!$A$70:$BY$90,29,FALSE)),IF(VLOOKUP(T160,'2nd Shift BFp'!$A$75:$BY$81,29,FALSE)="","",VLOOKUP(T160,'2nd Shift BFp'!$A$75:$BY$81,29,FALSE)))</f>
        <v/>
      </c>
      <c r="AJ160" s="420" t="str">
        <f>IF(LEFT($A160,1)="M",VLOOKUP(T160,MWTh!$BL$74:$DU$77,62,FALSE),VLOOKUP(T160,TF!$BL$71:$DU$73,62,FALSE))</f>
        <v/>
      </c>
      <c r="AK160" s="418"/>
      <c r="AL160" s="413">
        <f t="shared" si="77"/>
        <v>130</v>
      </c>
      <c r="AM160" s="448" t="str">
        <f t="shared" si="78"/>
        <v>UAMSP-00264</v>
      </c>
      <c r="AN160" s="446" t="str">
        <f t="shared" si="79"/>
        <v>GTS-120</v>
      </c>
      <c r="AO160" s="447" t="str">
        <f t="shared" si="80"/>
        <v>5% - 7%</v>
      </c>
      <c r="AP160" s="151" t="str">
        <f>VLOOKUP(AL160,MWTh!$DV$74:$GE$77,12,FALSE)</f>
        <v/>
      </c>
      <c r="AQ160" s="151" t="e">
        <f>VLOOKUP(AL160,TF!$DV$71:$GE$73,24,FALSE)</f>
        <v>#N/A</v>
      </c>
      <c r="AR160" s="151" t="str">
        <f>VLOOKUP(AL160,MWTh!$DV$74:$GE$77,36,FALSE)</f>
        <v/>
      </c>
      <c r="AS160" s="151" t="str">
        <f>VLOOKUP(AL160,MWTh!$DV$74:$GE$77,48,FALSE)</f>
        <v/>
      </c>
      <c r="AT160" s="151" t="e">
        <f>VLOOKUP(AL160,TF!$DV$71:$GE$73,60,FALSE)</f>
        <v>#N/A</v>
      </c>
      <c r="AU160" s="147"/>
      <c r="AV160" s="149"/>
      <c r="AW160" s="135">
        <f>IF(LEFT($A160,1)="M",VLOOKUP(AL160,MWTh!$DV$74:$GE$77,61,FALSE),VLOOKUP(AL160,TF!$DV$71:$GE$73,61,FALSE))</f>
        <v>0</v>
      </c>
      <c r="AX160" s="552" t="str">
        <f>IF(RIGHT($A160,1)="1",IF(VLOOKUP(AL160,'1st Shift BFp'!$AH$70:$AR$90,7,FALSE)="","",VLOOKUP(AL160,'1st Shift BFp'!$AH$70:$AR$90,7,FALSE)),IF(VLOOKUP(AL160,'2nd Shift BFp'!$AH$75:$AR$81,7,FALSE)="","",VLOOKUP(AL160,'2nd Shift BFp'!$AH$75:$AR$81,7,FALSE)))</f>
        <v>SKIP</v>
      </c>
      <c r="AY160" s="552" t="str">
        <f>IF(RIGHT($A160,1)="1",IF(VLOOKUP(AL160,'1st Shift BFp'!$AH$70:$AR$90,8,FALSE)="","",VLOOKUP(AL160,'1st Shift BFp'!$AH$70:$AR$90,8,FALSE)),IF(VLOOKUP(AL160,'2nd Shift BFp'!$AH$75:$AR$81,8,FALSE)="","",VLOOKUP(AL160,'2nd Shift BFp'!$AH$75:$AR$81,8,FALSE)))</f>
        <v>SKIP</v>
      </c>
      <c r="AZ160" s="558" t="str">
        <f>IF(RIGHT($A160,1)="1",IF(VLOOKUP(AL160,'1st Shift BFp'!$A$70:$BY$90,42,FALSE)="","",VLOOKUP(AL160,'1st Shift BFp'!$A$70:$BY$90,42,FALSE)),IF(VLOOKUP(AL160,'2nd Shift BFp'!$A$75:$BY$81,42,FALSE)="","",VLOOKUP(AL160,'2nd Shift BFp'!$A$75:$BY$81,42,FALSE)))</f>
        <v/>
      </c>
      <c r="BA160" s="559" t="str">
        <f>IF(RIGHT($A160,1)="1",IF(VLOOKUP(AL160,'1st Shift BFp'!$A$70:$BY$90,44,FALSE)="","",VLOOKUP(AL160,'1st Shift BFp'!$A$70:$BY$90,44,FALSE)),IF(VLOOKUP(AL160,'2nd Shift BFp'!$A$75:$BY$81,44,FALSE)="","",VLOOKUP(AL160,'2nd Shift BFp'!$A$75:$BY$81,44,FALSE)))</f>
        <v/>
      </c>
      <c r="BB160" s="420" t="str">
        <f>IF(LEFT($A160,1)="M",VLOOKUP(AL160,MWTh!$DV$74:$GE$77,62,FALSE),VLOOKUP(AL160,TF!$DV$71:$GE$73,62,FALSE))</f>
        <v/>
      </c>
      <c r="BC160" s="418"/>
      <c r="BD160" s="413">
        <f t="shared" si="81"/>
        <v>130</v>
      </c>
      <c r="BE160" s="448" t="str">
        <f t="shared" si="82"/>
        <v>UAMSP-00264</v>
      </c>
      <c r="BF160" s="446" t="str">
        <f t="shared" si="83"/>
        <v>GTS-120</v>
      </c>
      <c r="BG160" s="447" t="str">
        <f t="shared" si="84"/>
        <v>5% - 7%</v>
      </c>
      <c r="BH160" s="151" t="str">
        <f>VLOOKUP(BD160,MWTh!$GF$74:$IO$77,12,FALSE)</f>
        <v/>
      </c>
      <c r="BI160" s="151" t="e">
        <f>VLOOKUP(BD160,TF!$GF$71:$IO$73,24,FALSE)</f>
        <v>#N/A</v>
      </c>
      <c r="BJ160" s="151" t="str">
        <f>VLOOKUP(BD160,MWTh!$GF$74:$IO$77,36,FALSE)</f>
        <v/>
      </c>
      <c r="BK160" s="151" t="str">
        <f>VLOOKUP(BD160,MWTh!$GF$74:$IO$77,48,FALSE)</f>
        <v/>
      </c>
      <c r="BL160" s="151" t="e">
        <f>VLOOKUP(BD160,TF!$GF$71:$IO$73,60,FALSE)</f>
        <v>#N/A</v>
      </c>
      <c r="BM160" s="147"/>
      <c r="BN160" s="149"/>
      <c r="BO160" s="135">
        <f>IF(LEFT($A160,1)="M",VLOOKUP(BD160,MWTh!$GF$74:$IO$77,61,FALSE),VLOOKUP(BD160,TF!$GF$71:$IO$73,61,FALSE))</f>
        <v>0</v>
      </c>
      <c r="BP160" s="552" t="str">
        <f>IF(RIGHT($A160,1)="1",IF(VLOOKUP(BD160,'1st Shift BFp'!$AW$70:$BG$90,7,FALSE)="","",VLOOKUP(BD160,'1st Shift BFp'!$AW$70:$BG$90,7,FALSE)),IF(VLOOKUP(BD160,'2nd Shift BFp'!$AW$75:$BG$81,7,FALSE)="","",VLOOKUP(BD160,'2nd Shift BFp'!$AW$75:$BG$81,7,FALSE)))</f>
        <v/>
      </c>
      <c r="BQ160" s="552" t="str">
        <f>IF(RIGHT($A160,1)="1",IF(VLOOKUP(BD160,'1st Shift BFp'!$AW$70:$BG$90,8,FALSE)="","",VLOOKUP(BD160,'1st Shift BFp'!$AW$70:$BG$90,8,FALSE)),IF(VLOOKUP(BD160,'2nd Shift BFp'!$AW$75:$BG$81,8,FALSE)="","",VLOOKUP(BD160,'2nd Shift BFp'!$AW$75:$BG$81,8,FALSE)))</f>
        <v/>
      </c>
      <c r="BR160" s="558" t="str">
        <f>IF(RIGHT($A160,1)="1",IF(VLOOKUP(BD160,'1st Shift BFp'!$A$70:$BY$90,57,FALSE)="","",VLOOKUP(BD160,'1st Shift BFp'!$A$70:$BY$90,57,FALSE)),IF(VLOOKUP(BD160,'2nd Shift BFp'!$A$75:$BY$81,57,FALSE)="","",VLOOKUP(BD160,'2nd Shift BFp'!$A$75:$BY$81,57,FALSE)))</f>
        <v/>
      </c>
      <c r="BS160" s="559" t="str">
        <f>IF(RIGHT($A160,1)="1",IF(VLOOKUP(BD160,'1st Shift BFp'!$A$70:$BY$90,59,FALSE)="","",VLOOKUP(BD160,'1st Shift BFp'!$A$70:$BY$90,59,FALSE)),IF(VLOOKUP(BD160,'2nd Shift BFp'!$A$75:$BY$81,59,FALSE)="","",VLOOKUP(BD160,'2nd Shift BFp'!$A$75:$BY$81,59,FALSE)))</f>
        <v/>
      </c>
      <c r="BT160" s="60" t="str">
        <f>IF(LEFT($A160,1)="M",VLOOKUP(BD160,MWTh!$GF$74:$IO$77,62,FALSE),VLOOKUP(BD160,TF!$GF$71:$IO$73,62,FALSE))</f>
        <v/>
      </c>
      <c r="BU160" s="61"/>
      <c r="BV160" s="461">
        <f t="shared" si="85"/>
        <v>130</v>
      </c>
      <c r="BW160" s="414" t="str">
        <f t="shared" si="86"/>
        <v>UAMSP-00264</v>
      </c>
      <c r="BX160" s="58" t="str">
        <f t="shared" si="87"/>
        <v>GTS-120</v>
      </c>
      <c r="BY160" s="146" t="str">
        <f t="shared" si="88"/>
        <v>5% - 7%</v>
      </c>
      <c r="BZ160" s="151" t="str">
        <f>VLOOKUP(BV160,MWTh!$IP$74:$KY$77,12,FALSE)</f>
        <v/>
      </c>
      <c r="CA160" s="151" t="e">
        <f>VLOOKUP(BV160,TF!$IP$71:$KY$73,24,FALSE)</f>
        <v>#N/A</v>
      </c>
      <c r="CB160" s="151" t="str">
        <f>VLOOKUP(BV160,MWTh!$IP$74:$KY$77,36,FALSE)</f>
        <v/>
      </c>
      <c r="CC160" s="151" t="str">
        <f>VLOOKUP(BV160,MWTh!$IP$74:$KY$77,48,FALSE)</f>
        <v/>
      </c>
      <c r="CD160" s="151" t="e">
        <f>VLOOKUP(BV160,TF!$IP$71:$KY$73,60,FALSE)</f>
        <v>#N/A</v>
      </c>
      <c r="CE160" s="147"/>
      <c r="CF160" s="149"/>
      <c r="CG160" s="135">
        <f>IF(LEFT($A160,1)="M",VLOOKUP(BV160,MWTh!$IP$74:$KY$77,61,FALSE),VLOOKUP(BV160,TF!$IP$71:$KY$73,61,FALSE))</f>
        <v>0</v>
      </c>
      <c r="CH160" s="552" t="str">
        <f>IF(RIGHT($A160,1)="1",IF(VLOOKUP(BV160,'1st Shift BFp'!$BL$70:$BV$90,7,FALSE)="","",VLOOKUP(BV160,'1st Shift BFp'!$BL$70:$BV$90,7,FALSE)),IF(VLOOKUP(BV160,'2nd Shift BFp'!$BL$75:$BV$81,7,FALSE)="","",VLOOKUP(BV160,'2nd Shift BFp'!$BL$75:$BV$81,7,FALSE)))</f>
        <v>SKIP</v>
      </c>
      <c r="CI160" s="552" t="str">
        <f>IF(RIGHT($A160,1)="1",IF(VLOOKUP(BV160,'1st Shift BFp'!$BL$70:$BV$90,8,FALSE)="","",VLOOKUP(BV160,'1st Shift BFp'!$BL$70:$BV$90,8,FALSE)),IF(VLOOKUP(BV160,'2nd Shift BFp'!$BL$75:$BV$81,8,FALSE)="","",VLOOKUP(BV160,'2nd Shift BFp'!$BL$75:$BV$81,8,FALSE)))</f>
        <v>SKIP</v>
      </c>
      <c r="CJ160" s="558" t="str">
        <f>IF(RIGHT($A160,1)="1",IF(VLOOKUP(BV160,'1st Shift BFp'!$A$70:$BY$90,72,FALSE)="","",VLOOKUP(BV160,'1st Shift BFp'!$A$70:$BY$90,72,FALSE)),IF(VLOOKUP(BV160,'2nd Shift BFp'!$A$75:$BY$81,72,FALSE)="","",VLOOKUP(BV160,'2nd Shift BFp'!$A$75:$BY$81,72,FALSE)))</f>
        <v/>
      </c>
      <c r="CK160" s="559" t="str">
        <f>IF(RIGHT($A160,1)="1",IF(VLOOKUP(BV160,'1st Shift BFp'!$A$70:$BY$90,74,FALSE)="","",VLOOKUP(BV160,'1st Shift BFp'!$A$70:$BY$90,74,FALSE)),IF(VLOOKUP(BV160,'2nd Shift BFp'!$A$75:$BY$81,74,FALSE)="","",VLOOKUP(BV160,'2nd Shift BFp'!$A$75:$BY$81,74,FALSE)))</f>
        <v/>
      </c>
      <c r="CL160" s="420" t="str">
        <f>IF(LEFT($A160,1)="M",VLOOKUP(BV160,MWTh!$IP$74:$KY$77,62,FALSE),VLOOKUP(BV160,TF!$IP$71:$KY$73,62,FALSE))</f>
        <v/>
      </c>
      <c r="CM160" s="418"/>
      <c r="CO160" s="135">
        <f t="shared" si="89"/>
        <v>0</v>
      </c>
    </row>
    <row r="161" spans="1:93">
      <c r="A161" s="1174" t="str">
        <f>VLOOKUP($B161,'OP Info'!$C$142:$Q$150,15,FALSE)</f>
        <v>MWTH-1</v>
      </c>
      <c r="B161" s="413">
        <v>140</v>
      </c>
      <c r="C161" s="1174" t="str">
        <f>VLOOKUP($B161,'OP Info'!$C$142:$Q$150,2,FALSE)</f>
        <v>UAMSP-00265</v>
      </c>
      <c r="D161" s="1174" t="str">
        <f>VLOOKUP($B161,'OP Info'!$C$142:$Q$150,4,FALSE)</f>
        <v>GTS-120</v>
      </c>
      <c r="E161" s="1174" t="str">
        <f>CONCATENATE(VLOOKUP($B161,'OP Info'!$C$142:$Q$150,5,FALSE),"% - ",VLOOKUP($B161,'OP Info'!$C$142:$Q$150,6,FALSE),"%")</f>
        <v>5% - 7%</v>
      </c>
      <c r="F161" s="151" t="str">
        <f>VLOOKUP(B161,MWTh!$B$74:$BK$77,12,FALSE)</f>
        <v/>
      </c>
      <c r="G161" s="151" t="e">
        <f>VLOOKUP(B161,TF!$B$71:$BK$73,24,FALSE)</f>
        <v>#N/A</v>
      </c>
      <c r="H161" s="151" t="str">
        <f>VLOOKUP(B161,MWTh!$B$74:$BK$77,36,FALSE)</f>
        <v/>
      </c>
      <c r="I161" s="151" t="str">
        <f>VLOOKUP(B161,MWTh!$B$74:$BK$77,48,FALSE)</f>
        <v/>
      </c>
      <c r="J161" s="151" t="e">
        <f>VLOOKUP(B161,TF!$B$71:$BK$73,60,FALSE)</f>
        <v>#N/A</v>
      </c>
      <c r="K161" s="147"/>
      <c r="L161" s="149"/>
      <c r="M161" s="135">
        <f>IF(LEFT($A161,1)="M",VLOOKUP(B161,MWTh!$B$74:$BK$77,61,FALSE),VLOOKUP(B161,TF!$B$71:$BK$73,61,FALSE))</f>
        <v>0</v>
      </c>
      <c r="N161" s="552" t="str">
        <f>IF(RIGHT($A161,1)="1",IF(VLOOKUP(B161,'1st Shift BFp'!$D$70:$N$90,7,FALSE)="","",VLOOKUP(B161,'1st Shift BFp'!$D$70:$N$90,7,FALSE)),IF(VLOOKUP(B161,'2nd Shift BFp'!$D$75:$N$81,7,FALSE)="","",VLOOKUP(B161,'2nd Shift BFp'!$D$75:$N$81,7,FALSE)))</f>
        <v>SKIP</v>
      </c>
      <c r="O161" s="552" t="str">
        <f>IF(RIGHT($A161,1)="1",IF(VLOOKUP(B161,'1st Shift BFp'!$D$70:$N$90,8,FALSE)="","",VLOOKUP(B161,'1st Shift BFp'!$D$70:$N$90,8,FALSE)),IF(VLOOKUP(B161,'2nd Shift BFp'!$D$75:$N$81,8,FALSE)="","",VLOOKUP(B161,'2nd Shift BFp'!$D$75:$N$81,8,FALSE)))</f>
        <v>SKIP</v>
      </c>
      <c r="P161" s="558" t="str">
        <f>IF(RIGHT($A161,1)="1",IF(VLOOKUP(B161,'1st Shift BFp'!$A$70:$BY$90,12,FALSE)="","",VLOOKUP(B161,'1st Shift BFp'!$A$70:$BY$90,12,FALSE)),IF(VLOOKUP(B161,'2nd Shift BFp'!$A$75:$BY$81,12,FALSE)="","",VLOOKUP(B161,'2nd Shift BFp'!$A$75:$BY$81,12,FALSE)))</f>
        <v/>
      </c>
      <c r="Q161" s="559" t="str">
        <f>IF(RIGHT($A161,1)="1",IF(VLOOKUP(B161,'1st Shift BFp'!$A$70:$BY$90,14,FALSE)="","",VLOOKUP(B161,'1st Shift BFp'!$A$70:$BY$90,14,FALSE)),IF(VLOOKUP(B161,'2nd Shift BFp'!$A$75:$BY$81,14,FALSE)="","",VLOOKUP(B161,'2nd Shift BFp'!$A$75:$BY$81,14,FALSE)))</f>
        <v/>
      </c>
      <c r="R161" s="420" t="str">
        <f>IF(LEFT($A161,1)="M",VLOOKUP(B161,MWTh!$B$74:$BK$77,62,FALSE),VLOOKUP(B161,TF!$B$71:$BK$73,62,FALSE))</f>
        <v/>
      </c>
      <c r="S161" s="418"/>
      <c r="T161" s="413">
        <f t="shared" si="73"/>
        <v>140</v>
      </c>
      <c r="U161" s="414" t="str">
        <f t="shared" si="74"/>
        <v>UAMSP-00265</v>
      </c>
      <c r="V161" s="58" t="str">
        <f t="shared" si="75"/>
        <v>GTS-120</v>
      </c>
      <c r="W161" s="146" t="str">
        <f t="shared" si="76"/>
        <v>5% - 7%</v>
      </c>
      <c r="X161" s="151" t="str">
        <f>VLOOKUP(T161,MWTh!$BL$74:$DU$77,12,FALSE)</f>
        <v/>
      </c>
      <c r="Y161" s="151" t="e">
        <f>VLOOKUP(T161,TF!$BL$71:$DU$73,24,FALSE)</f>
        <v>#N/A</v>
      </c>
      <c r="Z161" s="151" t="str">
        <f>VLOOKUP(T161,MWTh!$BL$74:$DU$77,36,FALSE)</f>
        <v/>
      </c>
      <c r="AA161" s="151" t="str">
        <f>VLOOKUP(T161,MWTh!$BL$74:$DU$77,48,FALSE)</f>
        <v/>
      </c>
      <c r="AB161" s="151" t="e">
        <f>VLOOKUP(T161,TF!$BL$71:$DU$73,60,FALSE)</f>
        <v>#N/A</v>
      </c>
      <c r="AC161" s="147"/>
      <c r="AD161" s="149"/>
      <c r="AE161" s="135">
        <f>IF(LEFT($A161,1)="M",VLOOKUP(T161,MWTh!$BL$74:$DU$77,61,FALSE),VLOOKUP(T161,TF!$BL$71:$DU$73,61,FALSE))</f>
        <v>0</v>
      </c>
      <c r="AF161" s="552" t="str">
        <f>IF(RIGHT($A161,1)="1",IF(VLOOKUP(T161,'1st Shift BFp'!$S$70:$AC$90,7,FALSE)="","",VLOOKUP(T161,'1st Shift BFp'!$S$70:$AC$90,7,FALSE)),IF(VLOOKUP(T161,'2nd Shift BFp'!$S$75:$AC$81,7,FALSE)="","",VLOOKUP(T161,'2nd Shift BFp'!$S$75:$AC$81,7,FALSE)))</f>
        <v/>
      </c>
      <c r="AG161" s="552" t="str">
        <f>IF(RIGHT($A161,1)="1",IF(VLOOKUP(T161,'1st Shift BFp'!$S$70:$AC$90,8,FALSE)="","",VLOOKUP(T161,'1st Shift BFp'!$S$70:$AC$90,8,FALSE)),IF(VLOOKUP(T161,'2nd Shift BFp'!$S$75:$AC$81,8,FALSE)="","",VLOOKUP(T161,'2nd Shift BFp'!$S$75:$AC$81,8,FALSE)))</f>
        <v/>
      </c>
      <c r="AH161" s="558" t="str">
        <f>IF(RIGHT($A161,1)="1",IF(VLOOKUP(T161,'1st Shift BFp'!$A$70:$BY$90,27,FALSE)="","",VLOOKUP(T161,'1st Shift BFp'!$A$70:$BY$90,27,FALSE)),IF(VLOOKUP(T161,'2nd Shift BFp'!$A$75:$BY$81,27,FALSE)="","",VLOOKUP(T161,'2nd Shift BFp'!$A$75:$BY$81,27,FALSE)))</f>
        <v/>
      </c>
      <c r="AI161" s="559" t="str">
        <f>IF(RIGHT($A161,1)="1",IF(VLOOKUP(T161,'1st Shift BFp'!$A$70:$BY$90,29,FALSE)="","",VLOOKUP(T161,'1st Shift BFp'!$A$70:$BY$90,29,FALSE)),IF(VLOOKUP(T161,'2nd Shift BFp'!$A$75:$BY$81,29,FALSE)="","",VLOOKUP(T161,'2nd Shift BFp'!$A$75:$BY$81,29,FALSE)))</f>
        <v/>
      </c>
      <c r="AJ161" s="420" t="str">
        <f>IF(LEFT($A161,1)="M",VLOOKUP(T161,MWTh!$BL$74:$DU$77,62,FALSE),VLOOKUP(T161,TF!$BL$71:$DU$73,62,FALSE))</f>
        <v/>
      </c>
      <c r="AK161" s="418"/>
      <c r="AL161" s="413">
        <f t="shared" si="77"/>
        <v>140</v>
      </c>
      <c r="AM161" s="448" t="str">
        <f t="shared" si="78"/>
        <v>UAMSP-00265</v>
      </c>
      <c r="AN161" s="446" t="str">
        <f t="shared" si="79"/>
        <v>GTS-120</v>
      </c>
      <c r="AO161" s="447" t="str">
        <f t="shared" si="80"/>
        <v>5% - 7%</v>
      </c>
      <c r="AP161" s="151" t="str">
        <f>VLOOKUP(AL161,MWTh!$DV$74:$GE$77,12,FALSE)</f>
        <v/>
      </c>
      <c r="AQ161" s="151" t="e">
        <f>VLOOKUP(AL161,TF!$DV$71:$GE$73,24,FALSE)</f>
        <v>#N/A</v>
      </c>
      <c r="AR161" s="151" t="str">
        <f>VLOOKUP(AL161,MWTh!$DV$74:$GE$77,36,FALSE)</f>
        <v/>
      </c>
      <c r="AS161" s="151" t="str">
        <f>VLOOKUP(AL161,MWTh!$DV$74:$GE$77,48,FALSE)</f>
        <v/>
      </c>
      <c r="AT161" s="151" t="e">
        <f>VLOOKUP(AL161,TF!$DV$71:$GE$73,60,FALSE)</f>
        <v>#N/A</v>
      </c>
      <c r="AU161" s="147"/>
      <c r="AV161" s="149"/>
      <c r="AW161" s="135">
        <f>IF(LEFT($A161,1)="M",VLOOKUP(AL161,MWTh!$DV$74:$GE$77,61,FALSE),VLOOKUP(AL161,TF!$DV$71:$GE$73,61,FALSE))</f>
        <v>0</v>
      </c>
      <c r="AX161" s="552" t="str">
        <f>IF(RIGHT($A161,1)="1",IF(VLOOKUP(AL161,'1st Shift BFp'!$AH$70:$AR$90,7,FALSE)="","",VLOOKUP(AL161,'1st Shift BFp'!$AH$70:$AR$90,7,FALSE)),IF(VLOOKUP(AL161,'2nd Shift BFp'!$AH$75:$AR$81,7,FALSE)="","",VLOOKUP(AL161,'2nd Shift BFp'!$AH$75:$AR$81,7,FALSE)))</f>
        <v>SKIP</v>
      </c>
      <c r="AY161" s="552" t="str">
        <f>IF(RIGHT($A161,1)="1",IF(VLOOKUP(AL161,'1st Shift BFp'!$AH$70:$AR$90,8,FALSE)="","",VLOOKUP(AL161,'1st Shift BFp'!$AH$70:$AR$90,8,FALSE)),IF(VLOOKUP(AL161,'2nd Shift BFp'!$AH$75:$AR$81,8,FALSE)="","",VLOOKUP(AL161,'2nd Shift BFp'!$AH$75:$AR$81,8,FALSE)))</f>
        <v>SKIP</v>
      </c>
      <c r="AZ161" s="558" t="str">
        <f>IF(RIGHT($A161,1)="1",IF(VLOOKUP(AL161,'1st Shift BFp'!$A$70:$BY$90,42,FALSE)="","",VLOOKUP(AL161,'1st Shift BFp'!$A$70:$BY$90,42,FALSE)),IF(VLOOKUP(AL161,'2nd Shift BFp'!$A$75:$BY$81,42,FALSE)="","",VLOOKUP(AL161,'2nd Shift BFp'!$A$75:$BY$81,42,FALSE)))</f>
        <v/>
      </c>
      <c r="BA161" s="559" t="str">
        <f>IF(RIGHT($A161,1)="1",IF(VLOOKUP(AL161,'1st Shift BFp'!$A$70:$BY$90,44,FALSE)="","",VLOOKUP(AL161,'1st Shift BFp'!$A$70:$BY$90,44,FALSE)),IF(VLOOKUP(AL161,'2nd Shift BFp'!$A$75:$BY$81,44,FALSE)="","",VLOOKUP(AL161,'2nd Shift BFp'!$A$75:$BY$81,44,FALSE)))</f>
        <v/>
      </c>
      <c r="BB161" s="420" t="str">
        <f>IF(LEFT($A161,1)="M",VLOOKUP(AL161,MWTh!$DV$74:$GE$77,62,FALSE),VLOOKUP(AL161,TF!$DV$71:$GE$73,62,FALSE))</f>
        <v/>
      </c>
      <c r="BC161" s="418"/>
      <c r="BD161" s="413">
        <f t="shared" si="81"/>
        <v>140</v>
      </c>
      <c r="BE161" s="448" t="str">
        <f t="shared" si="82"/>
        <v>UAMSP-00265</v>
      </c>
      <c r="BF161" s="446" t="str">
        <f t="shared" si="83"/>
        <v>GTS-120</v>
      </c>
      <c r="BG161" s="447" t="str">
        <f t="shared" si="84"/>
        <v>5% - 7%</v>
      </c>
      <c r="BH161" s="151" t="str">
        <f>VLOOKUP(BD161,MWTh!$GF$74:$IO$77,12,FALSE)</f>
        <v/>
      </c>
      <c r="BI161" s="151" t="e">
        <f>VLOOKUP(BD161,TF!$GF$71:$IO$73,24,FALSE)</f>
        <v>#N/A</v>
      </c>
      <c r="BJ161" s="151" t="str">
        <f>VLOOKUP(BD161,MWTh!$GF$74:$IO$77,36,FALSE)</f>
        <v/>
      </c>
      <c r="BK161" s="151" t="str">
        <f>VLOOKUP(BD161,MWTh!$GF$74:$IO$77,48,FALSE)</f>
        <v/>
      </c>
      <c r="BL161" s="151" t="e">
        <f>VLOOKUP(BD161,TF!$GF$71:$IO$73,60,FALSE)</f>
        <v>#N/A</v>
      </c>
      <c r="BM161" s="147"/>
      <c r="BN161" s="149"/>
      <c r="BO161" s="135">
        <f>IF(LEFT($A161,1)="M",VLOOKUP(BD161,MWTh!$GF$74:$IO$77,61,FALSE),VLOOKUP(BD161,TF!$GF$71:$IO$73,61,FALSE))</f>
        <v>0</v>
      </c>
      <c r="BP161" s="552" t="str">
        <f>IF(RIGHT($A161,1)="1",IF(VLOOKUP(BD161,'1st Shift BFp'!$AW$70:$BG$90,7,FALSE)="","",VLOOKUP(BD161,'1st Shift BFp'!$AW$70:$BG$90,7,FALSE)),IF(VLOOKUP(BD161,'2nd Shift BFp'!$AW$75:$BG$81,7,FALSE)="","",VLOOKUP(BD161,'2nd Shift BFp'!$AW$75:$BG$81,7,FALSE)))</f>
        <v/>
      </c>
      <c r="BQ161" s="552" t="str">
        <f>IF(RIGHT($A161,1)="1",IF(VLOOKUP(BD161,'1st Shift BFp'!$AW$70:$BG$90,8,FALSE)="","",VLOOKUP(BD161,'1st Shift BFp'!$AW$70:$BG$90,8,FALSE)),IF(VLOOKUP(BD161,'2nd Shift BFp'!$AW$75:$BG$81,8,FALSE)="","",VLOOKUP(BD161,'2nd Shift BFp'!$AW$75:$BG$81,8,FALSE)))</f>
        <v/>
      </c>
      <c r="BR161" s="558" t="str">
        <f>IF(RIGHT($A161,1)="1",IF(VLOOKUP(BD161,'1st Shift BFp'!$A$70:$BY$90,57,FALSE)="","",VLOOKUP(BD161,'1st Shift BFp'!$A$70:$BY$90,57,FALSE)),IF(VLOOKUP(BD161,'2nd Shift BFp'!$A$75:$BY$81,57,FALSE)="","",VLOOKUP(BD161,'2nd Shift BFp'!$A$75:$BY$81,57,FALSE)))</f>
        <v/>
      </c>
      <c r="BS161" s="559" t="str">
        <f>IF(RIGHT($A161,1)="1",IF(VLOOKUP(BD161,'1st Shift BFp'!$A$70:$BY$90,59,FALSE)="","",VLOOKUP(BD161,'1st Shift BFp'!$A$70:$BY$90,59,FALSE)),IF(VLOOKUP(BD161,'2nd Shift BFp'!$A$75:$BY$81,59,FALSE)="","",VLOOKUP(BD161,'2nd Shift BFp'!$A$75:$BY$81,59,FALSE)))</f>
        <v/>
      </c>
      <c r="BT161" s="60" t="str">
        <f>IF(LEFT($A161,1)="M",VLOOKUP(BD161,MWTh!$GF$74:$IO$77,62,FALSE),VLOOKUP(BD161,TF!$GF$71:$IO$73,62,FALSE))</f>
        <v/>
      </c>
      <c r="BU161" s="61"/>
      <c r="BV161" s="461">
        <f t="shared" si="85"/>
        <v>140</v>
      </c>
      <c r="BW161" s="414" t="str">
        <f t="shared" si="86"/>
        <v>UAMSP-00265</v>
      </c>
      <c r="BX161" s="58" t="str">
        <f t="shared" si="87"/>
        <v>GTS-120</v>
      </c>
      <c r="BY161" s="146" t="str">
        <f t="shared" si="88"/>
        <v>5% - 7%</v>
      </c>
      <c r="BZ161" s="151" t="str">
        <f>VLOOKUP(BV161,MWTh!$IP$74:$KY$77,12,FALSE)</f>
        <v/>
      </c>
      <c r="CA161" s="151" t="e">
        <f>VLOOKUP(BV161,TF!$IP$71:$KY$73,24,FALSE)</f>
        <v>#N/A</v>
      </c>
      <c r="CB161" s="151" t="str">
        <f>VLOOKUP(BV161,MWTh!$IP$74:$KY$77,36,FALSE)</f>
        <v/>
      </c>
      <c r="CC161" s="151" t="str">
        <f>VLOOKUP(BV161,MWTh!$IP$74:$KY$77,48,FALSE)</f>
        <v/>
      </c>
      <c r="CD161" s="151" t="e">
        <f>VLOOKUP(BV161,TF!$IP$71:$KY$73,60,FALSE)</f>
        <v>#N/A</v>
      </c>
      <c r="CE161" s="147"/>
      <c r="CF161" s="149"/>
      <c r="CG161" s="135">
        <f>IF(LEFT($A161,1)="M",VLOOKUP(BV161,MWTh!$IP$74:$KY$77,61,FALSE),VLOOKUP(BV161,TF!$IP$71:$KY$73,61,FALSE))</f>
        <v>0</v>
      </c>
      <c r="CH161" s="552" t="str">
        <f>IF(RIGHT($A161,1)="1",IF(VLOOKUP(BV161,'1st Shift BFp'!$BL$70:$BV$90,7,FALSE)="","",VLOOKUP(BV161,'1st Shift BFp'!$BL$70:$BV$90,7,FALSE)),IF(VLOOKUP(BV161,'2nd Shift BFp'!$BL$75:$BV$81,7,FALSE)="","",VLOOKUP(BV161,'2nd Shift BFp'!$BL$75:$BV$81,7,FALSE)))</f>
        <v>SKIP</v>
      </c>
      <c r="CI161" s="552" t="str">
        <f>IF(RIGHT($A161,1)="1",IF(VLOOKUP(BV161,'1st Shift BFp'!$BL$70:$BV$90,8,FALSE)="","",VLOOKUP(BV161,'1st Shift BFp'!$BL$70:$BV$90,8,FALSE)),IF(VLOOKUP(BV161,'2nd Shift BFp'!$BL$75:$BV$81,8,FALSE)="","",VLOOKUP(BV161,'2nd Shift BFp'!$BL$75:$BV$81,8,FALSE)))</f>
        <v>SKIP</v>
      </c>
      <c r="CJ161" s="558" t="str">
        <f>IF(RIGHT($A161,1)="1",IF(VLOOKUP(BV161,'1st Shift BFp'!$A$70:$BY$90,72,FALSE)="","",VLOOKUP(BV161,'1st Shift BFp'!$A$70:$BY$90,72,FALSE)),IF(VLOOKUP(BV161,'2nd Shift BFp'!$A$75:$BY$81,72,FALSE)="","",VLOOKUP(BV161,'2nd Shift BFp'!$A$75:$BY$81,72,FALSE)))</f>
        <v/>
      </c>
      <c r="CK161" s="559" t="str">
        <f>IF(RIGHT($A161,1)="1",IF(VLOOKUP(BV161,'1st Shift BFp'!$A$70:$BY$90,74,FALSE)="","",VLOOKUP(BV161,'1st Shift BFp'!$A$70:$BY$90,74,FALSE)),IF(VLOOKUP(BV161,'2nd Shift BFp'!$A$75:$BY$81,74,FALSE)="","",VLOOKUP(BV161,'2nd Shift BFp'!$A$75:$BY$81,74,FALSE)))</f>
        <v/>
      </c>
      <c r="CL161" s="420" t="str">
        <f>IF(LEFT($A161,1)="M",VLOOKUP(BV161,MWTh!$IP$74:$KY$77,62,FALSE),VLOOKUP(BV161,TF!$IP$71:$KY$73,62,FALSE))</f>
        <v/>
      </c>
      <c r="CM161" s="418"/>
      <c r="CO161" s="135">
        <f t="shared" si="89"/>
        <v>0</v>
      </c>
    </row>
    <row r="162" spans="1:93">
      <c r="A162" s="1174" t="str">
        <f>VLOOKUP($B162,'OP Info'!$C$142:$Q$150,15,FALSE)</f>
        <v>TF-1</v>
      </c>
      <c r="B162" s="413">
        <v>150</v>
      </c>
      <c r="C162" s="1174" t="str">
        <f>VLOOKUP($B162,'OP Info'!$C$142:$Q$150,2,FALSE)</f>
        <v>UKMLA-00024</v>
      </c>
      <c r="D162" s="1174" t="str">
        <f>VLOOKUP($B162,'OP Info'!$C$142:$Q$150,4,FALSE)</f>
        <v>GTS-120</v>
      </c>
      <c r="E162" s="1174" t="str">
        <f>CONCATENATE(VLOOKUP($B162,'OP Info'!$C$142:$Q$150,5,FALSE),"% - ",VLOOKUP($B162,'OP Info'!$C$142:$Q$150,6,FALSE),"%")</f>
        <v>5% - 7%</v>
      </c>
      <c r="F162" s="151" t="e">
        <f>VLOOKUP(B162,MWTh!$B$74:$BK$77,12,FALSE)</f>
        <v>#N/A</v>
      </c>
      <c r="G162" s="151" t="str">
        <f>VLOOKUP(B162,TF!$B$71:$BK$73,24,FALSE)</f>
        <v/>
      </c>
      <c r="H162" s="151" t="e">
        <f>VLOOKUP(B162,MWTh!$B$74:$BK$77,36,FALSE)</f>
        <v>#N/A</v>
      </c>
      <c r="I162" s="151" t="e">
        <f>VLOOKUP(B162,MWTh!$B$74:$BK$77,48,FALSE)</f>
        <v>#N/A</v>
      </c>
      <c r="J162" s="151" t="str">
        <f>VLOOKUP(B162,TF!$B$71:$BK$73,60,FALSE)</f>
        <v/>
      </c>
      <c r="K162" s="147"/>
      <c r="L162" s="149"/>
      <c r="M162" s="135">
        <f>IF(LEFT($A162,1)="M",VLOOKUP(B162,MWTh!$B$74:$BK$77,61,FALSE),VLOOKUP(B162,TF!$B$71:$BK$73,61,FALSE))</f>
        <v>0</v>
      </c>
      <c r="N162" s="552" t="str">
        <f>IF(RIGHT($A162,1)="1",IF(VLOOKUP(B162,'1st Shift BFp'!$D$70:$N$90,7,FALSE)="","",VLOOKUP(B162,'1st Shift BFp'!$D$70:$N$90,7,FALSE)),IF(VLOOKUP(B162,'2nd Shift BFp'!$D$75:$N$81,7,FALSE)="","",VLOOKUP(B162,'2nd Shift BFp'!$D$75:$N$81,7,FALSE)))</f>
        <v/>
      </c>
      <c r="O162" s="552" t="str">
        <f>IF(RIGHT($A162,1)="1",IF(VLOOKUP(B162,'1st Shift BFp'!$D$70:$N$90,8,FALSE)="","",VLOOKUP(B162,'1st Shift BFp'!$D$70:$N$90,8,FALSE)),IF(VLOOKUP(B162,'2nd Shift BFp'!$D$75:$N$81,8,FALSE)="","",VLOOKUP(B162,'2nd Shift BFp'!$D$75:$N$81,8,FALSE)))</f>
        <v/>
      </c>
      <c r="P162" s="558" t="str">
        <f>IF(RIGHT($A162,1)="1",IF(VLOOKUP(B162,'1st Shift BFp'!$A$70:$BY$90,12,FALSE)="","",VLOOKUP(B162,'1st Shift BFp'!$A$70:$BY$90,12,FALSE)),IF(VLOOKUP(B162,'2nd Shift BFp'!$A$75:$BY$81,12,FALSE)="","",VLOOKUP(B162,'2nd Shift BFp'!$A$75:$BY$81,12,FALSE)))</f>
        <v/>
      </c>
      <c r="Q162" s="559" t="str">
        <f>IF(RIGHT($A162,1)="1",IF(VLOOKUP(B162,'1st Shift BFp'!$A$70:$BY$90,14,FALSE)="","",VLOOKUP(B162,'1st Shift BFp'!$A$70:$BY$90,14,FALSE)),IF(VLOOKUP(B162,'2nd Shift BFp'!$A$75:$BY$81,14,FALSE)="","",VLOOKUP(B162,'2nd Shift BFp'!$A$75:$BY$81,14,FALSE)))</f>
        <v/>
      </c>
      <c r="R162" s="420" t="str">
        <f>IF(LEFT($A162,1)="M",VLOOKUP(B162,MWTh!$B$74:$BK$77,62,FALSE),VLOOKUP(B162,TF!$B$71:$BK$73,62,FALSE))</f>
        <v/>
      </c>
      <c r="S162" s="418"/>
      <c r="T162" s="413">
        <f t="shared" si="73"/>
        <v>150</v>
      </c>
      <c r="U162" s="414" t="str">
        <f t="shared" si="74"/>
        <v>UKMLA-00024</v>
      </c>
      <c r="V162" s="58" t="str">
        <f t="shared" si="75"/>
        <v>GTS-120</v>
      </c>
      <c r="W162" s="146" t="str">
        <f t="shared" si="76"/>
        <v>5% - 7%</v>
      </c>
      <c r="X162" s="151" t="e">
        <f>VLOOKUP(T162,MWTh!$BL$74:$DU$77,12,FALSE)</f>
        <v>#N/A</v>
      </c>
      <c r="Y162" s="151" t="str">
        <f>VLOOKUP(T162,TF!$BL$71:$DU$73,24,FALSE)</f>
        <v/>
      </c>
      <c r="Z162" s="151" t="e">
        <f>VLOOKUP(T162,MWTh!$BL$74:$DU$77,36,FALSE)</f>
        <v>#N/A</v>
      </c>
      <c r="AA162" s="151" t="e">
        <f>VLOOKUP(T162,MWTh!$BL$74:$DU$77,48,FALSE)</f>
        <v>#N/A</v>
      </c>
      <c r="AB162" s="151" t="str">
        <f>VLOOKUP(T162,TF!$BL$71:$DU$73,60,FALSE)</f>
        <v/>
      </c>
      <c r="AC162" s="147"/>
      <c r="AD162" s="149"/>
      <c r="AE162" s="135">
        <f>IF(LEFT($A162,1)="M",VLOOKUP(T162,MWTh!$BL$74:$DU$77,61,FALSE),VLOOKUP(T162,TF!$BL$71:$DU$73,61,FALSE))</f>
        <v>0</v>
      </c>
      <c r="AF162" s="552" t="str">
        <f>IF(RIGHT($A162,1)="1",IF(VLOOKUP(T162,'1st Shift BFp'!$S$70:$AC$90,7,FALSE)="","",VLOOKUP(T162,'1st Shift BFp'!$S$70:$AC$90,7,FALSE)),IF(VLOOKUP(T162,'2nd Shift BFp'!$S$75:$AC$81,7,FALSE)="","",VLOOKUP(T162,'2nd Shift BFp'!$S$75:$AC$81,7,FALSE)))</f>
        <v>SKIP</v>
      </c>
      <c r="AG162" s="552" t="str">
        <f>IF(RIGHT($A162,1)="1",IF(VLOOKUP(T162,'1st Shift BFp'!$S$70:$AC$90,8,FALSE)="","",VLOOKUP(T162,'1st Shift BFp'!$S$70:$AC$90,8,FALSE)),IF(VLOOKUP(T162,'2nd Shift BFp'!$S$75:$AC$81,8,FALSE)="","",VLOOKUP(T162,'2nd Shift BFp'!$S$75:$AC$81,8,FALSE)))</f>
        <v>SKIP</v>
      </c>
      <c r="AH162" s="558" t="str">
        <f>IF(RIGHT($A162,1)="1",IF(VLOOKUP(T162,'1st Shift BFp'!$A$70:$BY$90,27,FALSE)="","",VLOOKUP(T162,'1st Shift BFp'!$A$70:$BY$90,27,FALSE)),IF(VLOOKUP(T162,'2nd Shift BFp'!$A$75:$BY$81,27,FALSE)="","",VLOOKUP(T162,'2nd Shift BFp'!$A$75:$BY$81,27,FALSE)))</f>
        <v/>
      </c>
      <c r="AI162" s="559" t="str">
        <f>IF(RIGHT($A162,1)="1",IF(VLOOKUP(T162,'1st Shift BFp'!$A$70:$BY$90,29,FALSE)="","",VLOOKUP(T162,'1st Shift BFp'!$A$70:$BY$90,29,FALSE)),IF(VLOOKUP(T162,'2nd Shift BFp'!$A$75:$BY$81,29,FALSE)="","",VLOOKUP(T162,'2nd Shift BFp'!$A$75:$BY$81,29,FALSE)))</f>
        <v/>
      </c>
      <c r="AJ162" s="420" t="str">
        <f>IF(LEFT($A162,1)="M",VLOOKUP(T162,MWTh!$BL$74:$DU$77,62,FALSE),VLOOKUP(T162,TF!$BL$71:$DU$73,62,FALSE))</f>
        <v/>
      </c>
      <c r="AK162" s="418"/>
      <c r="AL162" s="413">
        <f t="shared" si="77"/>
        <v>150</v>
      </c>
      <c r="AM162" s="448" t="str">
        <f t="shared" si="78"/>
        <v>UKMLA-00024</v>
      </c>
      <c r="AN162" s="446" t="str">
        <f t="shared" si="79"/>
        <v>GTS-120</v>
      </c>
      <c r="AO162" s="447" t="str">
        <f t="shared" si="80"/>
        <v>5% - 7%</v>
      </c>
      <c r="AP162" s="151" t="e">
        <f>VLOOKUP(AL162,MWTh!$DV$74:$GE$77,12,FALSE)</f>
        <v>#N/A</v>
      </c>
      <c r="AQ162" s="151" t="str">
        <f>VLOOKUP(AL162,TF!$DV$71:$GE$73,24,FALSE)</f>
        <v/>
      </c>
      <c r="AR162" s="151" t="e">
        <f>VLOOKUP(AL162,MWTh!$DV$74:$GE$77,36,FALSE)</f>
        <v>#N/A</v>
      </c>
      <c r="AS162" s="151" t="e">
        <f>VLOOKUP(AL162,MWTh!$DV$74:$GE$77,48,FALSE)</f>
        <v>#N/A</v>
      </c>
      <c r="AT162" s="151" t="str">
        <f>VLOOKUP(AL162,TF!$DV$71:$GE$73,60,FALSE)</f>
        <v/>
      </c>
      <c r="AU162" s="147"/>
      <c r="AV162" s="149"/>
      <c r="AW162" s="135">
        <f>IF(LEFT($A162,1)="M",VLOOKUP(AL162,MWTh!$DV$74:$GE$77,61,FALSE),VLOOKUP(AL162,TF!$DV$71:$GE$73,61,FALSE))</f>
        <v>0</v>
      </c>
      <c r="AX162" s="552" t="str">
        <f>IF(RIGHT($A162,1)="1",IF(VLOOKUP(AL162,'1st Shift BFp'!$AH$70:$AR$90,7,FALSE)="","",VLOOKUP(AL162,'1st Shift BFp'!$AH$70:$AR$90,7,FALSE)),IF(VLOOKUP(AL162,'2nd Shift BFp'!$AH$75:$AR$81,7,FALSE)="","",VLOOKUP(AL162,'2nd Shift BFp'!$AH$75:$AR$81,7,FALSE)))</f>
        <v/>
      </c>
      <c r="AY162" s="552" t="str">
        <f>IF(RIGHT($A162,1)="1",IF(VLOOKUP(AL162,'1st Shift BFp'!$AH$70:$AR$90,8,FALSE)="","",VLOOKUP(AL162,'1st Shift BFp'!$AH$70:$AR$90,8,FALSE)),IF(VLOOKUP(AL162,'2nd Shift BFp'!$AH$75:$AR$81,8,FALSE)="","",VLOOKUP(AL162,'2nd Shift BFp'!$AH$75:$AR$81,8,FALSE)))</f>
        <v/>
      </c>
      <c r="AZ162" s="558" t="str">
        <f>IF(RIGHT($A162,1)="1",IF(VLOOKUP(AL162,'1st Shift BFp'!$A$70:$BY$90,42,FALSE)="","",VLOOKUP(AL162,'1st Shift BFp'!$A$70:$BY$90,42,FALSE)),IF(VLOOKUP(AL162,'2nd Shift BFp'!$A$75:$BY$81,42,FALSE)="","",VLOOKUP(AL162,'2nd Shift BFp'!$A$75:$BY$81,42,FALSE)))</f>
        <v/>
      </c>
      <c r="BA162" s="559" t="str">
        <f>IF(RIGHT($A162,1)="1",IF(VLOOKUP(AL162,'1st Shift BFp'!$A$70:$BY$90,44,FALSE)="","",VLOOKUP(AL162,'1st Shift BFp'!$A$70:$BY$90,44,FALSE)),IF(VLOOKUP(AL162,'2nd Shift BFp'!$A$75:$BY$81,44,FALSE)="","",VLOOKUP(AL162,'2nd Shift BFp'!$A$75:$BY$81,44,FALSE)))</f>
        <v/>
      </c>
      <c r="BB162" s="420" t="str">
        <f>IF(LEFT($A162,1)="M",VLOOKUP(AL162,MWTh!$DV$74:$GE$77,62,FALSE),VLOOKUP(AL162,TF!$DV$71:$GE$73,62,FALSE))</f>
        <v/>
      </c>
      <c r="BC162" s="418"/>
      <c r="BD162" s="413">
        <f t="shared" si="81"/>
        <v>150</v>
      </c>
      <c r="BE162" s="448" t="str">
        <f t="shared" si="82"/>
        <v>UKMLA-00024</v>
      </c>
      <c r="BF162" s="446" t="str">
        <f t="shared" si="83"/>
        <v>GTS-120</v>
      </c>
      <c r="BG162" s="447" t="str">
        <f t="shared" si="84"/>
        <v>5% - 7%</v>
      </c>
      <c r="BH162" s="151" t="e">
        <f>VLOOKUP(BD162,MWTh!$GF$74:$IO$77,12,FALSE)</f>
        <v>#N/A</v>
      </c>
      <c r="BI162" s="151" t="str">
        <f>VLOOKUP(BD162,TF!$GF$71:$IO$73,24,FALSE)</f>
        <v/>
      </c>
      <c r="BJ162" s="151" t="e">
        <f>VLOOKUP(BD162,MWTh!$GF$74:$IO$77,36,FALSE)</f>
        <v>#N/A</v>
      </c>
      <c r="BK162" s="151" t="e">
        <f>VLOOKUP(BD162,MWTh!$GF$74:$IO$77,48,FALSE)</f>
        <v>#N/A</v>
      </c>
      <c r="BL162" s="151" t="str">
        <f>VLOOKUP(BD162,TF!$GF$71:$IO$73,60,FALSE)</f>
        <v/>
      </c>
      <c r="BM162" s="147"/>
      <c r="BN162" s="149"/>
      <c r="BO162" s="135">
        <f>IF(LEFT($A162,1)="M",VLOOKUP(BD162,MWTh!$GF$74:$IO$77,61,FALSE),VLOOKUP(BD162,TF!$GF$71:$IO$73,61,FALSE))</f>
        <v>0</v>
      </c>
      <c r="BP162" s="552" t="str">
        <f>IF(RIGHT($A162,1)="1",IF(VLOOKUP(BD162,'1st Shift BFp'!$AW$70:$BG$90,7,FALSE)="","",VLOOKUP(BD162,'1st Shift BFp'!$AW$70:$BG$90,7,FALSE)),IF(VLOOKUP(BD162,'2nd Shift BFp'!$AW$75:$BG$81,7,FALSE)="","",VLOOKUP(BD162,'2nd Shift BFp'!$AW$75:$BG$81,7,FALSE)))</f>
        <v>SKIP</v>
      </c>
      <c r="BQ162" s="552" t="str">
        <f>IF(RIGHT($A162,1)="1",IF(VLOOKUP(BD162,'1st Shift BFp'!$AW$70:$BG$90,8,FALSE)="","",VLOOKUP(BD162,'1st Shift BFp'!$AW$70:$BG$90,8,FALSE)),IF(VLOOKUP(BD162,'2nd Shift BFp'!$AW$75:$BG$81,8,FALSE)="","",VLOOKUP(BD162,'2nd Shift BFp'!$AW$75:$BG$81,8,FALSE)))</f>
        <v>SKIP</v>
      </c>
      <c r="BR162" s="558" t="str">
        <f>IF(RIGHT($A162,1)="1",IF(VLOOKUP(BD162,'1st Shift BFp'!$A$70:$BY$90,57,FALSE)="","",VLOOKUP(BD162,'1st Shift BFp'!$A$70:$BY$90,57,FALSE)),IF(VLOOKUP(BD162,'2nd Shift BFp'!$A$75:$BY$81,57,FALSE)="","",VLOOKUP(BD162,'2nd Shift BFp'!$A$75:$BY$81,57,FALSE)))</f>
        <v/>
      </c>
      <c r="BS162" s="559" t="str">
        <f>IF(RIGHT($A162,1)="1",IF(VLOOKUP(BD162,'1st Shift BFp'!$A$70:$BY$90,59,FALSE)="","",VLOOKUP(BD162,'1st Shift BFp'!$A$70:$BY$90,59,FALSE)),IF(VLOOKUP(BD162,'2nd Shift BFp'!$A$75:$BY$81,59,FALSE)="","",VLOOKUP(BD162,'2nd Shift BFp'!$A$75:$BY$81,59,FALSE)))</f>
        <v/>
      </c>
      <c r="BT162" s="60" t="str">
        <f>IF(LEFT($A162,1)="M",VLOOKUP(BD162,MWTh!$GF$74:$IO$77,62,FALSE),VLOOKUP(BD162,TF!$GF$71:$IO$73,62,FALSE))</f>
        <v/>
      </c>
      <c r="BU162" s="61"/>
      <c r="BV162" s="461">
        <f t="shared" si="85"/>
        <v>150</v>
      </c>
      <c r="BW162" s="414" t="str">
        <f t="shared" si="86"/>
        <v>UKMLA-00024</v>
      </c>
      <c r="BX162" s="58" t="str">
        <f t="shared" si="87"/>
        <v>GTS-120</v>
      </c>
      <c r="BY162" s="146" t="str">
        <f t="shared" si="88"/>
        <v>5% - 7%</v>
      </c>
      <c r="BZ162" s="151" t="e">
        <f>VLOOKUP(BV162,MWTh!$IP$74:$KY$77,12,FALSE)</f>
        <v>#N/A</v>
      </c>
      <c r="CA162" s="151" t="str">
        <f>VLOOKUP(BV162,TF!$IP$71:$KY$73,24,FALSE)</f>
        <v/>
      </c>
      <c r="CB162" s="151" t="e">
        <f>VLOOKUP(BV162,MWTh!$IP$74:$KY$77,36,FALSE)</f>
        <v>#N/A</v>
      </c>
      <c r="CC162" s="151" t="e">
        <f>VLOOKUP(BV162,MWTh!$IP$74:$KY$77,48,FALSE)</f>
        <v>#N/A</v>
      </c>
      <c r="CD162" s="151" t="str">
        <f>VLOOKUP(BV162,TF!$IP$71:$KY$73,60,FALSE)</f>
        <v/>
      </c>
      <c r="CE162" s="147"/>
      <c r="CF162" s="149"/>
      <c r="CG162" s="135">
        <f>IF(LEFT($A162,1)="M",VLOOKUP(BV162,MWTh!$IP$74:$KY$77,61,FALSE),VLOOKUP(BV162,TF!$IP$71:$KY$73,61,FALSE))</f>
        <v>0</v>
      </c>
      <c r="CH162" s="552" t="str">
        <f>IF(RIGHT($A162,1)="1",IF(VLOOKUP(BV162,'1st Shift BFp'!$BL$70:$BV$90,7,FALSE)="","",VLOOKUP(BV162,'1st Shift BFp'!$BL$70:$BV$90,7,FALSE)),IF(VLOOKUP(BV162,'2nd Shift BFp'!$BL$75:$BV$81,7,FALSE)="","",VLOOKUP(BV162,'2nd Shift BFp'!$BL$75:$BV$81,7,FALSE)))</f>
        <v/>
      </c>
      <c r="CI162" s="552" t="str">
        <f>IF(RIGHT($A162,1)="1",IF(VLOOKUP(BV162,'1st Shift BFp'!$BL$70:$BV$90,8,FALSE)="","",VLOOKUP(BV162,'1st Shift BFp'!$BL$70:$BV$90,8,FALSE)),IF(VLOOKUP(BV162,'2nd Shift BFp'!$BL$75:$BV$81,8,FALSE)="","",VLOOKUP(BV162,'2nd Shift BFp'!$BL$75:$BV$81,8,FALSE)))</f>
        <v/>
      </c>
      <c r="CJ162" s="558" t="str">
        <f>IF(RIGHT($A162,1)="1",IF(VLOOKUP(BV162,'1st Shift BFp'!$A$70:$BY$90,72,FALSE)="","",VLOOKUP(BV162,'1st Shift BFp'!$A$70:$BY$90,72,FALSE)),IF(VLOOKUP(BV162,'2nd Shift BFp'!$A$75:$BY$81,72,FALSE)="","",VLOOKUP(BV162,'2nd Shift BFp'!$A$75:$BY$81,72,FALSE)))</f>
        <v/>
      </c>
      <c r="CK162" s="559" t="str">
        <f>IF(RIGHT($A162,1)="1",IF(VLOOKUP(BV162,'1st Shift BFp'!$A$70:$BY$90,74,FALSE)="","",VLOOKUP(BV162,'1st Shift BFp'!$A$70:$BY$90,74,FALSE)),IF(VLOOKUP(BV162,'2nd Shift BFp'!$A$75:$BY$81,74,FALSE)="","",VLOOKUP(BV162,'2nd Shift BFp'!$A$75:$BY$81,74,FALSE)))</f>
        <v/>
      </c>
      <c r="CL162" s="420" t="str">
        <f>IF(LEFT($A162,1)="M",VLOOKUP(BV162,MWTh!$IP$74:$KY$77,62,FALSE),VLOOKUP(BV162,TF!$IP$71:$KY$73,62,FALSE))</f>
        <v/>
      </c>
      <c r="CM162" s="418"/>
      <c r="CO162" s="135">
        <f t="shared" si="89"/>
        <v>0</v>
      </c>
    </row>
    <row r="163" spans="1:93" ht="15.75" thickBot="1">
      <c r="A163" s="1174" t="str">
        <f>VLOOKUP($B163,'OP Info'!$C$142:$Q$150,15,FALSE)</f>
        <v>TF-1</v>
      </c>
      <c r="B163" s="413">
        <v>160</v>
      </c>
      <c r="C163" s="1174" t="str">
        <f>VLOOKUP($B163,'OP Info'!$C$142:$Q$150,2,FALSE)</f>
        <v>UKMMM-00014</v>
      </c>
      <c r="D163" s="1174" t="str">
        <f>VLOOKUP($B163,'OP Info'!$C$142:$Q$150,4,FALSE)</f>
        <v>GTS-120</v>
      </c>
      <c r="E163" s="1174" t="str">
        <f>CONCATENATE(VLOOKUP($B163,'OP Info'!$C$142:$Q$150,5,FALSE),"% - ",VLOOKUP($B163,'OP Info'!$C$142:$Q$150,6,FALSE),"%")</f>
        <v>5% - 7%</v>
      </c>
      <c r="F163" s="151" t="e">
        <f>VLOOKUP(B163,MWTh!$B$74:$BK$77,12,FALSE)</f>
        <v>#N/A</v>
      </c>
      <c r="G163" s="151" t="str">
        <f>VLOOKUP(B163,TF!$B$71:$BK$73,24,FALSE)</f>
        <v/>
      </c>
      <c r="H163" s="151" t="e">
        <f>VLOOKUP(B163,MWTh!$B$74:$BK$77,36,FALSE)</f>
        <v>#N/A</v>
      </c>
      <c r="I163" s="151" t="e">
        <f>VLOOKUP(B163,MWTh!$B$74:$BK$77,48,FALSE)</f>
        <v>#N/A</v>
      </c>
      <c r="J163" s="151" t="str">
        <f>VLOOKUP(B163,TF!$B$71:$BK$73,60,FALSE)</f>
        <v/>
      </c>
      <c r="K163" s="439"/>
      <c r="L163" s="424"/>
      <c r="M163" s="425">
        <f>IF(LEFT($A163,1)="M",VLOOKUP(B163,MWTh!$B$74:$BK$77,61,FALSE),VLOOKUP(B163,TF!$B$71:$BK$73,61,FALSE))</f>
        <v>0</v>
      </c>
      <c r="N163" s="552" t="str">
        <f>IF(RIGHT($A163,1)="1",IF(VLOOKUP(B163,'1st Shift BFp'!$D$70:$N$90,7,FALSE)="","",VLOOKUP(B163,'1st Shift BFp'!$D$70:$N$90,7,FALSE)),IF(VLOOKUP(B163,'2nd Shift BFp'!$D$75:$N$81,7,FALSE)="","",VLOOKUP(B163,'2nd Shift BFp'!$D$75:$N$81,7,FALSE)))</f>
        <v/>
      </c>
      <c r="O163" s="552" t="str">
        <f>IF(RIGHT($A163,1)="1",IF(VLOOKUP(B163,'1st Shift BFp'!$D$70:$N$90,8,FALSE)="","",VLOOKUP(B163,'1st Shift BFp'!$D$70:$N$90,8,FALSE)),IF(VLOOKUP(B163,'2nd Shift BFp'!$D$75:$N$81,8,FALSE)="","",VLOOKUP(B163,'2nd Shift BFp'!$D$75:$N$81,8,FALSE)))</f>
        <v/>
      </c>
      <c r="P163" s="560" t="str">
        <f>IF(RIGHT($A163,1)="1",IF(VLOOKUP(B163,'1st Shift BFp'!$A$70:$BY$90,12,FALSE)="","",VLOOKUP(B163,'1st Shift BFp'!$A$70:$BY$90,12,FALSE)),IF(VLOOKUP(B163,'2nd Shift BFp'!$A$75:$BY$81,12,FALSE)="","",VLOOKUP(B163,'2nd Shift BFp'!$A$75:$BY$81,12,FALSE)))</f>
        <v/>
      </c>
      <c r="Q163" s="559" t="str">
        <f>IF(RIGHT($A163,1)="1",IF(VLOOKUP(B163,'1st Shift BFp'!$A$70:$BY$90,14,FALSE)="","",VLOOKUP(B163,'1st Shift BFp'!$A$70:$BY$90,14,FALSE)),IF(VLOOKUP(B163,'2nd Shift BFp'!$A$75:$BY$81,14,FALSE)="","",VLOOKUP(B163,'2nd Shift BFp'!$A$75:$BY$81,14,FALSE)))</f>
        <v/>
      </c>
      <c r="R163" s="426" t="str">
        <f>IF(LEFT($A163,1)="M",VLOOKUP(B163,MWTh!$B$74:$BK$77,62,FALSE),VLOOKUP(B163,TF!$B$71:$BK$73,62,FALSE))</f>
        <v/>
      </c>
      <c r="S163" s="418"/>
      <c r="T163" s="435">
        <f t="shared" si="73"/>
        <v>160</v>
      </c>
      <c r="U163" s="436" t="str">
        <f t="shared" si="74"/>
        <v>UKMMM-00014</v>
      </c>
      <c r="V163" s="437" t="str">
        <f t="shared" si="75"/>
        <v>GTS-120</v>
      </c>
      <c r="W163" s="438" t="str">
        <f t="shared" si="76"/>
        <v>5% - 7%</v>
      </c>
      <c r="X163" s="151" t="e">
        <f>VLOOKUP(T163,MWTh!$BL$74:$DU$77,12,FALSE)</f>
        <v>#N/A</v>
      </c>
      <c r="Y163" s="151" t="str">
        <f>VLOOKUP(T163,TF!$BL$71:$DU$73,24,FALSE)</f>
        <v/>
      </c>
      <c r="Z163" s="151" t="e">
        <f>VLOOKUP(T163,MWTh!$BL$74:$DU$77,36,FALSE)</f>
        <v>#N/A</v>
      </c>
      <c r="AA163" s="151" t="e">
        <f>VLOOKUP(T163,MWTh!$BL$74:$DU$77,48,FALSE)</f>
        <v>#N/A</v>
      </c>
      <c r="AB163" s="151" t="str">
        <f>VLOOKUP(T163,TF!$BL$71:$DU$73,60,FALSE)</f>
        <v/>
      </c>
      <c r="AC163" s="439"/>
      <c r="AD163" s="424"/>
      <c r="AE163" s="425">
        <f>IF(LEFT($A163,1)="M",VLOOKUP(T163,MWTh!$BL$74:$DU$77,61,FALSE),VLOOKUP(T163,TF!$BL$71:$DU$73,61,FALSE))</f>
        <v>0</v>
      </c>
      <c r="AF163" s="552" t="str">
        <f>IF(RIGHT($A163,1)="1",IF(VLOOKUP(T163,'1st Shift BFp'!$S$70:$AC$90,7,FALSE)="","",VLOOKUP(T163,'1st Shift BFp'!$S$70:$AC$90,7,FALSE)),IF(VLOOKUP(T163,'2nd Shift BFp'!$S$75:$AC$81,7,FALSE)="","",VLOOKUP(T163,'2nd Shift BFp'!$S$75:$AC$81,7,FALSE)))</f>
        <v>SKIP</v>
      </c>
      <c r="AG163" s="552" t="str">
        <f>IF(RIGHT($A163,1)="1",IF(VLOOKUP(T163,'1st Shift BFp'!$S$70:$AC$90,8,FALSE)="","",VLOOKUP(T163,'1st Shift BFp'!$S$70:$AC$90,8,FALSE)),IF(VLOOKUP(T163,'2nd Shift BFp'!$S$75:$AC$81,8,FALSE)="","",VLOOKUP(T163,'2nd Shift BFp'!$S$75:$AC$81,8,FALSE)))</f>
        <v>SKIP</v>
      </c>
      <c r="AH163" s="560" t="str">
        <f>IF(RIGHT($A163,1)="1",IF(VLOOKUP(T163,'1st Shift BFp'!$A$70:$BY$90,27,FALSE)="","",VLOOKUP(T163,'1st Shift BFp'!$A$70:$BY$90,27,FALSE)),IF(VLOOKUP(T163,'2nd Shift BFp'!$A$75:$BY$81,27,FALSE)="","",VLOOKUP(T163,'2nd Shift BFp'!$A$75:$BY$81,27,FALSE)))</f>
        <v/>
      </c>
      <c r="AI163" s="559" t="str">
        <f>IF(RIGHT($A163,1)="1",IF(VLOOKUP(T163,'1st Shift BFp'!$A$70:$BY$90,29,FALSE)="","",VLOOKUP(T163,'1st Shift BFp'!$A$70:$BY$90,29,FALSE)),IF(VLOOKUP(T163,'2nd Shift BFp'!$A$75:$BY$81,29,FALSE)="","",VLOOKUP(T163,'2nd Shift BFp'!$A$75:$BY$81,29,FALSE)))</f>
        <v/>
      </c>
      <c r="AJ163" s="426" t="str">
        <f>IF(LEFT($A163,1)="M",VLOOKUP(T163,MWTh!$BL$74:$DU$77,62,FALSE),VLOOKUP(T163,TF!$BL$71:$DU$73,62,FALSE))</f>
        <v/>
      </c>
      <c r="AK163" s="418"/>
      <c r="AL163" s="435">
        <f t="shared" si="77"/>
        <v>160</v>
      </c>
      <c r="AM163" s="455" t="str">
        <f t="shared" si="78"/>
        <v>UKMMM-00014</v>
      </c>
      <c r="AN163" s="456" t="str">
        <f t="shared" si="79"/>
        <v>GTS-120</v>
      </c>
      <c r="AO163" s="457" t="str">
        <f t="shared" si="80"/>
        <v>5% - 7%</v>
      </c>
      <c r="AP163" s="151" t="e">
        <f>VLOOKUP(AL163,MWTh!$DV$74:$GE$77,12,FALSE)</f>
        <v>#N/A</v>
      </c>
      <c r="AQ163" s="151" t="str">
        <f>VLOOKUP(AL163,TF!$DV$71:$GE$73,24,FALSE)</f>
        <v/>
      </c>
      <c r="AR163" s="151" t="e">
        <f>VLOOKUP(AL163,MWTh!$DV$74:$GE$77,36,FALSE)</f>
        <v>#N/A</v>
      </c>
      <c r="AS163" s="151" t="e">
        <f>VLOOKUP(AL163,MWTh!$DV$74:$GE$77,48,FALSE)</f>
        <v>#N/A</v>
      </c>
      <c r="AT163" s="151" t="str">
        <f>VLOOKUP(AL163,TF!$DV$71:$GE$73,60,FALSE)</f>
        <v/>
      </c>
      <c r="AU163" s="439"/>
      <c r="AV163" s="424"/>
      <c r="AW163" s="425">
        <f>IF(LEFT($A163,1)="M",VLOOKUP(AL163,MWTh!$DV$74:$GE$77,61,FALSE),VLOOKUP(AL163,TF!$DV$71:$GE$73,61,FALSE))</f>
        <v>0</v>
      </c>
      <c r="AX163" s="552" t="str">
        <f>IF(RIGHT($A163,1)="1",IF(VLOOKUP(AL163,'1st Shift BFp'!$AH$70:$AR$90,7,FALSE)="","",VLOOKUP(AL163,'1st Shift BFp'!$AH$70:$AR$90,7,FALSE)),IF(VLOOKUP(AL163,'2nd Shift BFp'!$AH$75:$AR$81,7,FALSE)="","",VLOOKUP(AL163,'2nd Shift BFp'!$AH$75:$AR$81,7,FALSE)))</f>
        <v/>
      </c>
      <c r="AY163" s="552" t="str">
        <f>IF(RIGHT($A163,1)="1",IF(VLOOKUP(AL163,'1st Shift BFp'!$AH$70:$AR$90,8,FALSE)="","",VLOOKUP(AL163,'1st Shift BFp'!$AH$70:$AR$90,8,FALSE)),IF(VLOOKUP(AL163,'2nd Shift BFp'!$AH$75:$AR$81,8,FALSE)="","",VLOOKUP(AL163,'2nd Shift BFp'!$AH$75:$AR$81,8,FALSE)))</f>
        <v/>
      </c>
      <c r="AZ163" s="560" t="str">
        <f>IF(RIGHT($A163,1)="1",IF(VLOOKUP(AL163,'1st Shift BFp'!$A$70:$BY$90,42,FALSE)="","",VLOOKUP(AL163,'1st Shift BFp'!$A$70:$BY$90,42,FALSE)),IF(VLOOKUP(AL163,'2nd Shift BFp'!$A$75:$BY$81,42,FALSE)="","",VLOOKUP(AL163,'2nd Shift BFp'!$A$75:$BY$81,42,FALSE)))</f>
        <v/>
      </c>
      <c r="BA163" s="559" t="str">
        <f>IF(RIGHT($A163,1)="1",IF(VLOOKUP(AL163,'1st Shift BFp'!$A$70:$BY$90,44,FALSE)="","",VLOOKUP(AL163,'1st Shift BFp'!$A$70:$BY$90,44,FALSE)),IF(VLOOKUP(AL163,'2nd Shift BFp'!$A$75:$BY$81,44,FALSE)="","",VLOOKUP(AL163,'2nd Shift BFp'!$A$75:$BY$81,44,FALSE)))</f>
        <v/>
      </c>
      <c r="BB163" s="426" t="str">
        <f>IF(LEFT($A163,1)="M",VLOOKUP(AL163,MWTh!$DV$74:$GE$77,62,FALSE),VLOOKUP(AL163,TF!$DV$71:$GE$73,62,FALSE))</f>
        <v/>
      </c>
      <c r="BC163" s="418"/>
      <c r="BD163" s="413">
        <f t="shared" si="81"/>
        <v>160</v>
      </c>
      <c r="BE163" s="448" t="str">
        <f t="shared" si="82"/>
        <v>UKMMM-00014</v>
      </c>
      <c r="BF163" s="446" t="str">
        <f t="shared" si="83"/>
        <v>GTS-120</v>
      </c>
      <c r="BG163" s="447" t="str">
        <f t="shared" si="84"/>
        <v>5% - 7%</v>
      </c>
      <c r="BH163" s="151" t="e">
        <f>VLOOKUP(BD163,MWTh!$GF$74:$IO$77,12,FALSE)</f>
        <v>#N/A</v>
      </c>
      <c r="BI163" s="151" t="str">
        <f>VLOOKUP(BD163,TF!$GF$71:$IO$73,24,FALSE)</f>
        <v/>
      </c>
      <c r="BJ163" s="151" t="e">
        <f>VLOOKUP(BD163,MWTh!$GF$74:$IO$77,36,FALSE)</f>
        <v>#N/A</v>
      </c>
      <c r="BK163" s="151" t="e">
        <f>VLOOKUP(BD163,MWTh!$GF$74:$IO$77,48,FALSE)</f>
        <v>#N/A</v>
      </c>
      <c r="BL163" s="151" t="str">
        <f>VLOOKUP(BD163,TF!$GF$71:$IO$73,60,FALSE)</f>
        <v/>
      </c>
      <c r="BM163" s="147"/>
      <c r="BN163" s="149"/>
      <c r="BO163" s="135">
        <f>IF(LEFT($A163,1)="M",VLOOKUP(BD163,MWTh!$GF$74:$IO$77,61,FALSE),VLOOKUP(BD163,TF!$GF$71:$IO$73,61,FALSE))</f>
        <v>0</v>
      </c>
      <c r="BP163" s="552" t="str">
        <f>IF(RIGHT($A163,1)="1",IF(VLOOKUP(BD163,'1st Shift BFp'!$AW$70:$BG$90,7,FALSE)="","",VLOOKUP(BD163,'1st Shift BFp'!$AW$70:$BG$90,7,FALSE)),IF(VLOOKUP(BD163,'2nd Shift BFp'!$AW$75:$BG$81,7,FALSE)="","",VLOOKUP(BD163,'2nd Shift BFp'!$AW$75:$BG$81,7,FALSE)))</f>
        <v>SKIP</v>
      </c>
      <c r="BQ163" s="552" t="str">
        <f>IF(RIGHT($A163,1)="1",IF(VLOOKUP(BD163,'1st Shift BFp'!$AW$70:$BG$90,8,FALSE)="","",VLOOKUP(BD163,'1st Shift BFp'!$AW$70:$BG$90,8,FALSE)),IF(VLOOKUP(BD163,'2nd Shift BFp'!$AW$75:$BG$81,8,FALSE)="","",VLOOKUP(BD163,'2nd Shift BFp'!$AW$75:$BG$81,8,FALSE)))</f>
        <v>SKIP</v>
      </c>
      <c r="BR163" s="560" t="str">
        <f>IF(RIGHT($A163,1)="1",IF(VLOOKUP(BD163,'1st Shift BFp'!$A$70:$BY$90,57,FALSE)="","",VLOOKUP(BD163,'1st Shift BFp'!$A$70:$BY$90,57,FALSE)),IF(VLOOKUP(BD163,'2nd Shift BFp'!$A$75:$BY$81,57,FALSE)="","",VLOOKUP(BD163,'2nd Shift BFp'!$A$75:$BY$81,57,FALSE)))</f>
        <v/>
      </c>
      <c r="BS163" s="559" t="str">
        <f>IF(RIGHT($A163,1)="1",IF(VLOOKUP(BD163,'1st Shift BFp'!$A$70:$BY$90,59,FALSE)="","",VLOOKUP(BD163,'1st Shift BFp'!$A$70:$BY$90,59,FALSE)),IF(VLOOKUP(BD163,'2nd Shift BFp'!$A$75:$BY$81,59,FALSE)="","",VLOOKUP(BD163,'2nd Shift BFp'!$A$75:$BY$81,59,FALSE)))</f>
        <v/>
      </c>
      <c r="BT163" s="60" t="str">
        <f>IF(LEFT($A163,1)="M",VLOOKUP(BD163,MWTh!$GF$74:$IO$77,62,FALSE),VLOOKUP(BD163,TF!$GF$71:$IO$73,62,FALSE))</f>
        <v/>
      </c>
      <c r="BU163" s="61"/>
      <c r="BV163" s="467">
        <f t="shared" si="85"/>
        <v>160</v>
      </c>
      <c r="BW163" s="436" t="str">
        <f t="shared" si="86"/>
        <v>UKMMM-00014</v>
      </c>
      <c r="BX163" s="437" t="str">
        <f t="shared" si="87"/>
        <v>GTS-120</v>
      </c>
      <c r="BY163" s="438" t="str">
        <f t="shared" si="88"/>
        <v>5% - 7%</v>
      </c>
      <c r="BZ163" s="151" t="e">
        <f>VLOOKUP(BV163,MWTh!$IP$74:$KY$77,12,FALSE)</f>
        <v>#N/A</v>
      </c>
      <c r="CA163" s="151" t="str">
        <f>VLOOKUP(BV163,TF!$IP$71:$KY$73,24,FALSE)</f>
        <v/>
      </c>
      <c r="CB163" s="151" t="e">
        <f>VLOOKUP(BV163,MWTh!$IP$74:$KY$77,36,FALSE)</f>
        <v>#N/A</v>
      </c>
      <c r="CC163" s="151" t="e">
        <f>VLOOKUP(BV163,MWTh!$IP$74:$KY$77,48,FALSE)</f>
        <v>#N/A</v>
      </c>
      <c r="CD163" s="151" t="str">
        <f>VLOOKUP(BV163,TF!$IP$71:$KY$73,60,FALSE)</f>
        <v/>
      </c>
      <c r="CE163" s="439"/>
      <c r="CF163" s="424"/>
      <c r="CG163" s="425">
        <f>IF(LEFT($A163,1)="M",VLOOKUP(BV163,MWTh!$IP$74:$KY$77,61,FALSE),VLOOKUP(BV163,TF!$IP$71:$KY$73,61,FALSE))</f>
        <v>0</v>
      </c>
      <c r="CH163" s="552" t="str">
        <f>IF(RIGHT($A163,1)="1",IF(VLOOKUP(BV163,'1st Shift BFp'!$BL$70:$BV$90,7,FALSE)="","",VLOOKUP(BV163,'1st Shift BFp'!$BL$70:$BV$90,7,FALSE)),IF(VLOOKUP(BV163,'2nd Shift BFp'!$BL$75:$BV$81,7,FALSE)="","",VLOOKUP(BV163,'2nd Shift BFp'!$BL$75:$BV$81,7,FALSE)))</f>
        <v/>
      </c>
      <c r="CI163" s="552" t="str">
        <f>IF(RIGHT($A163,1)="1",IF(VLOOKUP(BV163,'1st Shift BFp'!$BL$70:$BV$90,8,FALSE)="","",VLOOKUP(BV163,'1st Shift BFp'!$BL$70:$BV$90,8,FALSE)),IF(VLOOKUP(BV163,'2nd Shift BFp'!$BL$75:$BV$81,8,FALSE)="","",VLOOKUP(BV163,'2nd Shift BFp'!$BL$75:$BV$81,8,FALSE)))</f>
        <v/>
      </c>
      <c r="CJ163" s="560" t="str">
        <f>IF(RIGHT($A163,1)="1",IF(VLOOKUP(BV163,'1st Shift BFp'!$A$70:$BY$90,72,FALSE)="","",VLOOKUP(BV163,'1st Shift BFp'!$A$70:$BY$90,72,FALSE)),IF(VLOOKUP(BV163,'2nd Shift BFp'!$A$75:$BY$81,72,FALSE)="","",VLOOKUP(BV163,'2nd Shift BFp'!$A$75:$BY$81,72,FALSE)))</f>
        <v/>
      </c>
      <c r="CK163" s="559" t="str">
        <f>IF(RIGHT($A163,1)="1",IF(VLOOKUP(BV163,'1st Shift BFp'!$A$70:$BY$90,74,FALSE)="","",VLOOKUP(BV163,'1st Shift BFp'!$A$70:$BY$90,74,FALSE)),IF(VLOOKUP(BV163,'2nd Shift BFp'!$A$75:$BY$81,74,FALSE)="","",VLOOKUP(BV163,'2nd Shift BFp'!$A$75:$BY$81,74,FALSE)))</f>
        <v/>
      </c>
      <c r="CL163" s="426" t="str">
        <f>IF(LEFT($A163,1)="M",VLOOKUP(BV163,MWTh!$IP$74:$KY$77,62,FALSE),VLOOKUP(BV163,TF!$IP$71:$KY$73,62,FALSE))</f>
        <v/>
      </c>
      <c r="CM163" s="418"/>
      <c r="CO163" s="135">
        <f t="shared" si="89"/>
        <v>0</v>
      </c>
    </row>
    <row r="164" spans="1:93">
      <c r="F164" s="64"/>
      <c r="G164" s="46"/>
      <c r="H164" s="64"/>
      <c r="I164" s="64"/>
      <c r="J164" s="46"/>
      <c r="K164" s="46"/>
      <c r="L164" s="47"/>
      <c r="M164" s="569">
        <f>SUM(M157:M163)</f>
        <v>0</v>
      </c>
      <c r="N164" s="81" t="s">
        <v>535</v>
      </c>
      <c r="O164" s="50"/>
      <c r="Q164" s="48"/>
      <c r="R164" s="67"/>
      <c r="S164" s="65"/>
      <c r="X164" s="64"/>
      <c r="Y164" s="46"/>
      <c r="Z164" s="64"/>
      <c r="AA164" s="64"/>
      <c r="AB164" s="46"/>
      <c r="AC164" s="46"/>
      <c r="AD164" s="47"/>
      <c r="AE164" s="47"/>
      <c r="AF164" s="49"/>
      <c r="AG164" s="50"/>
      <c r="AI164" s="48"/>
      <c r="AJ164" s="67"/>
      <c r="AK164" s="65"/>
      <c r="AP164" s="64"/>
      <c r="AQ164" s="46"/>
      <c r="AR164" s="64"/>
      <c r="AS164" s="64"/>
      <c r="AT164" s="46"/>
      <c r="AU164" s="46"/>
      <c r="AV164" s="47"/>
      <c r="AW164" s="47"/>
      <c r="AX164" s="49"/>
      <c r="AY164" s="50"/>
      <c r="BA164" s="458"/>
      <c r="BB164" s="67"/>
      <c r="BC164" s="65"/>
      <c r="BH164" s="64"/>
      <c r="BI164" s="46"/>
      <c r="BJ164" s="64"/>
      <c r="BK164" s="64"/>
      <c r="BL164" s="46"/>
      <c r="BM164" s="46"/>
      <c r="BN164" s="47"/>
      <c r="BO164" s="47"/>
      <c r="BP164" s="49"/>
      <c r="BQ164" s="50"/>
      <c r="BS164" s="48"/>
      <c r="BT164" s="67"/>
      <c r="BU164" s="65"/>
      <c r="BZ164" s="64"/>
      <c r="CA164" s="46"/>
      <c r="CB164" s="64"/>
      <c r="CC164" s="64"/>
      <c r="CD164" s="46"/>
      <c r="CE164" s="46"/>
      <c r="CF164" s="47"/>
      <c r="CG164" s="47"/>
      <c r="CH164" s="49"/>
      <c r="CI164" s="50"/>
      <c r="CK164" s="48"/>
      <c r="CL164" s="67"/>
      <c r="CM164" s="65"/>
    </row>
    <row r="165" spans="1:93">
      <c r="B165" s="81" t="s">
        <v>536</v>
      </c>
      <c r="C165" s="81"/>
      <c r="D165" s="81"/>
      <c r="E165" s="82" t="s">
        <v>537</v>
      </c>
      <c r="F165" s="82"/>
      <c r="G165" s="83"/>
      <c r="H165" s="83"/>
      <c r="I165" s="81" t="s">
        <v>519</v>
      </c>
      <c r="J165" s="83"/>
      <c r="L165" s="83"/>
      <c r="M165" s="83"/>
      <c r="N165" s="87"/>
      <c r="O165" s="83"/>
      <c r="P165" s="83"/>
      <c r="Q165" s="83"/>
      <c r="R165" s="84"/>
      <c r="S165" s="88"/>
      <c r="T165" s="81" t="s">
        <v>536</v>
      </c>
      <c r="U165" s="81"/>
      <c r="V165" s="81"/>
      <c r="W165" s="82" t="s">
        <v>537</v>
      </c>
      <c r="X165" s="82"/>
      <c r="Y165" s="82"/>
      <c r="Z165" s="83"/>
      <c r="AA165" s="81" t="s">
        <v>519</v>
      </c>
      <c r="AB165" s="83"/>
      <c r="AD165" s="83"/>
      <c r="AE165" s="83"/>
      <c r="AF165" s="87"/>
      <c r="AG165" s="83"/>
      <c r="AH165" s="83"/>
      <c r="AI165" s="83"/>
      <c r="AJ165" s="84"/>
      <c r="AK165" s="88"/>
      <c r="AL165" s="81" t="s">
        <v>536</v>
      </c>
      <c r="AM165" s="81"/>
      <c r="AN165" s="81"/>
      <c r="AO165" s="82" t="s">
        <v>537</v>
      </c>
      <c r="AP165" s="82"/>
      <c r="AQ165" s="82"/>
      <c r="AR165" s="83"/>
      <c r="AS165" s="81" t="s">
        <v>519</v>
      </c>
      <c r="AT165" s="83"/>
      <c r="AV165" s="83"/>
      <c r="AW165" s="83"/>
      <c r="AX165" s="87"/>
      <c r="AY165" s="83"/>
      <c r="AZ165" s="83"/>
      <c r="BA165" s="83"/>
      <c r="BB165" s="84"/>
      <c r="BC165" s="88"/>
      <c r="BD165" s="81" t="s">
        <v>536</v>
      </c>
      <c r="BE165" s="81"/>
      <c r="BF165" s="81"/>
      <c r="BG165" s="82" t="s">
        <v>537</v>
      </c>
      <c r="BH165" s="82"/>
      <c r="BI165" s="82"/>
      <c r="BJ165" s="83"/>
      <c r="BK165" s="81" t="s">
        <v>519</v>
      </c>
      <c r="BL165" s="83"/>
      <c r="BN165" s="83"/>
      <c r="BO165" s="83"/>
      <c r="BP165" s="87"/>
      <c r="BQ165" s="83"/>
      <c r="BR165" s="83"/>
      <c r="BS165" s="83"/>
      <c r="BT165" s="84"/>
      <c r="BU165" s="88"/>
      <c r="BV165" s="81" t="s">
        <v>536</v>
      </c>
      <c r="BW165" s="81"/>
      <c r="BX165" s="81"/>
      <c r="BY165" s="82" t="s">
        <v>537</v>
      </c>
      <c r="BZ165" s="82"/>
      <c r="CA165" s="82"/>
      <c r="CB165" s="83"/>
      <c r="CC165" s="81" t="s">
        <v>519</v>
      </c>
      <c r="CD165" s="83"/>
      <c r="CF165" s="83"/>
      <c r="CG165" s="83"/>
      <c r="CH165" s="87"/>
      <c r="CI165" s="83"/>
      <c r="CJ165" s="400"/>
      <c r="CK165" s="83"/>
      <c r="CL165" s="84"/>
      <c r="CM165" s="88"/>
      <c r="CO165" s="98"/>
    </row>
    <row r="166" spans="1:93">
      <c r="B166" s="68"/>
      <c r="C166" s="81" t="s">
        <v>538</v>
      </c>
      <c r="D166" s="81"/>
      <c r="E166" s="68"/>
      <c r="F166" s="81" t="s">
        <v>538</v>
      </c>
      <c r="G166" s="81"/>
      <c r="H166" s="84"/>
      <c r="I166" s="69"/>
      <c r="J166" s="81" t="s">
        <v>539</v>
      </c>
      <c r="L166" s="81"/>
      <c r="M166" s="81"/>
      <c r="N166" s="81"/>
      <c r="O166" s="137"/>
      <c r="P166" s="83"/>
      <c r="Q166" s="83"/>
      <c r="R166" s="84"/>
      <c r="S166" s="88"/>
      <c r="T166" s="68"/>
      <c r="U166" s="81" t="s">
        <v>538</v>
      </c>
      <c r="V166" s="81"/>
      <c r="W166" s="68"/>
      <c r="X166" s="81" t="s">
        <v>538</v>
      </c>
      <c r="Y166" s="81"/>
      <c r="Z166" s="84"/>
      <c r="AA166" s="69"/>
      <c r="AB166" s="81" t="s">
        <v>539</v>
      </c>
      <c r="AD166" s="81"/>
      <c r="AE166" s="81"/>
      <c r="AF166" s="81"/>
      <c r="AG166" s="83"/>
      <c r="AH166" s="83"/>
      <c r="AI166" s="83"/>
      <c r="AJ166" s="84"/>
      <c r="AK166" s="88"/>
      <c r="AL166" s="68"/>
      <c r="AM166" s="81" t="s">
        <v>538</v>
      </c>
      <c r="AN166" s="81"/>
      <c r="AO166" s="68"/>
      <c r="AP166" s="81" t="s">
        <v>538</v>
      </c>
      <c r="AQ166" s="81"/>
      <c r="AR166" s="84"/>
      <c r="AS166" s="69"/>
      <c r="AT166" s="81" t="s">
        <v>539</v>
      </c>
      <c r="AV166" s="81"/>
      <c r="AW166" s="81"/>
      <c r="AX166" s="81"/>
      <c r="AY166" s="83"/>
      <c r="AZ166" s="83"/>
      <c r="BA166" s="83"/>
      <c r="BB166" s="84"/>
      <c r="BC166" s="88"/>
      <c r="BD166" s="68"/>
      <c r="BE166" s="81" t="s">
        <v>538</v>
      </c>
      <c r="BF166" s="81"/>
      <c r="BG166" s="68"/>
      <c r="BH166" s="81" t="s">
        <v>538</v>
      </c>
      <c r="BI166" s="81"/>
      <c r="BJ166" s="84"/>
      <c r="BK166" s="69"/>
      <c r="BL166" s="81" t="s">
        <v>539</v>
      </c>
      <c r="BN166" s="81"/>
      <c r="BO166" s="81"/>
      <c r="BP166" s="81"/>
      <c r="BQ166" s="83"/>
      <c r="BR166" s="83"/>
      <c r="BS166" s="83"/>
      <c r="BT166" s="84"/>
      <c r="BU166" s="88"/>
      <c r="BV166" s="68"/>
      <c r="BW166" s="81" t="s">
        <v>538</v>
      </c>
      <c r="BX166" s="81"/>
      <c r="BY166" s="68"/>
      <c r="BZ166" s="81" t="s">
        <v>538</v>
      </c>
      <c r="CA166" s="81"/>
      <c r="CB166" s="84"/>
      <c r="CC166" s="69"/>
      <c r="CD166" s="81" t="s">
        <v>539</v>
      </c>
      <c r="CF166" s="81"/>
      <c r="CG166" s="81"/>
      <c r="CH166" s="81"/>
      <c r="CI166" s="83"/>
      <c r="CJ166" s="83"/>
      <c r="CK166" s="83"/>
      <c r="CL166" s="84"/>
      <c r="CM166" s="88"/>
      <c r="CO166" s="98"/>
    </row>
    <row r="167" spans="1:93">
      <c r="B167" s="69"/>
      <c r="C167" s="81" t="s">
        <v>540</v>
      </c>
      <c r="D167" s="81"/>
      <c r="E167" s="69"/>
      <c r="F167" s="81" t="s">
        <v>522</v>
      </c>
      <c r="G167" s="81"/>
      <c r="H167" s="84"/>
      <c r="I167" s="85"/>
      <c r="J167" s="81" t="s">
        <v>523</v>
      </c>
      <c r="L167" s="81"/>
      <c r="M167" s="81"/>
      <c r="N167" s="81"/>
      <c r="O167" s="84"/>
      <c r="P167" s="84"/>
      <c r="Q167" s="84"/>
      <c r="R167" s="84"/>
      <c r="S167" s="88"/>
      <c r="T167" s="69"/>
      <c r="U167" s="81" t="s">
        <v>540</v>
      </c>
      <c r="V167" s="81"/>
      <c r="W167" s="69"/>
      <c r="X167" s="81" t="s">
        <v>522</v>
      </c>
      <c r="Y167" s="81"/>
      <c r="Z167" s="84"/>
      <c r="AA167" s="85"/>
      <c r="AB167" s="81" t="s">
        <v>523</v>
      </c>
      <c r="AD167" s="81"/>
      <c r="AE167" s="81"/>
      <c r="AF167" s="81"/>
      <c r="AG167" s="84"/>
      <c r="AH167" s="84"/>
      <c r="AI167" s="84"/>
      <c r="AJ167" s="84"/>
      <c r="AK167" s="88"/>
      <c r="AL167" s="69"/>
      <c r="AM167" s="81" t="s">
        <v>540</v>
      </c>
      <c r="AN167" s="81"/>
      <c r="AO167" s="69"/>
      <c r="AP167" s="81" t="s">
        <v>522</v>
      </c>
      <c r="AQ167" s="81"/>
      <c r="AR167" s="84"/>
      <c r="AS167" s="85"/>
      <c r="AT167" s="81" t="s">
        <v>523</v>
      </c>
      <c r="AV167" s="81"/>
      <c r="AW167" s="81"/>
      <c r="AX167" s="81"/>
      <c r="AY167" s="84"/>
      <c r="AZ167" s="84"/>
      <c r="BA167" s="84"/>
      <c r="BB167" s="84"/>
      <c r="BC167" s="88"/>
      <c r="BD167" s="69"/>
      <c r="BE167" s="81" t="s">
        <v>540</v>
      </c>
      <c r="BF167" s="81"/>
      <c r="BG167" s="69"/>
      <c r="BH167" s="81" t="s">
        <v>522</v>
      </c>
      <c r="BI167" s="81"/>
      <c r="BJ167" s="84"/>
      <c r="BK167" s="85"/>
      <c r="BL167" s="81" t="s">
        <v>523</v>
      </c>
      <c r="BN167" s="81"/>
      <c r="BO167" s="81"/>
      <c r="BP167" s="81"/>
      <c r="BQ167" s="84"/>
      <c r="BR167" s="84"/>
      <c r="BS167" s="84"/>
      <c r="BT167" s="84"/>
      <c r="BU167" s="88"/>
      <c r="BV167" s="69"/>
      <c r="BW167" s="81" t="s">
        <v>540</v>
      </c>
      <c r="BX167" s="81"/>
      <c r="BY167" s="69"/>
      <c r="BZ167" s="81" t="s">
        <v>522</v>
      </c>
      <c r="CA167" s="81"/>
      <c r="CB167" s="84"/>
      <c r="CC167" s="85"/>
      <c r="CD167" s="81" t="s">
        <v>523</v>
      </c>
      <c r="CF167" s="81"/>
      <c r="CG167" s="81"/>
      <c r="CH167" s="81"/>
      <c r="CI167" s="84"/>
      <c r="CJ167" s="84"/>
      <c r="CK167" s="84"/>
      <c r="CL167" s="84"/>
      <c r="CM167" s="88"/>
      <c r="CO167" s="98"/>
    </row>
    <row r="168" spans="1:93">
      <c r="B168" s="70"/>
      <c r="C168" s="81" t="s">
        <v>541</v>
      </c>
      <c r="D168" s="81"/>
      <c r="E168" s="70"/>
      <c r="F168" s="81" t="s">
        <v>542</v>
      </c>
      <c r="G168" s="83"/>
      <c r="H168" s="84"/>
      <c r="I168" s="70"/>
      <c r="J168" s="81" t="s">
        <v>525</v>
      </c>
      <c r="L168" s="81"/>
      <c r="M168" s="81"/>
      <c r="N168" s="81"/>
      <c r="O168" s="84"/>
      <c r="P168" s="84"/>
      <c r="Q168" s="84"/>
      <c r="R168" s="84"/>
      <c r="S168" s="88"/>
      <c r="T168" s="70"/>
      <c r="U168" s="81" t="s">
        <v>541</v>
      </c>
      <c r="V168" s="81"/>
      <c r="W168" s="70"/>
      <c r="X168" s="81" t="s">
        <v>542</v>
      </c>
      <c r="Y168" s="83"/>
      <c r="Z168" s="84"/>
      <c r="AA168" s="70"/>
      <c r="AB168" s="81" t="s">
        <v>525</v>
      </c>
      <c r="AD168" s="81"/>
      <c r="AE168" s="81"/>
      <c r="AF168" s="81"/>
      <c r="AG168" s="84"/>
      <c r="AH168" s="84"/>
      <c r="AI168" s="84"/>
      <c r="AJ168" s="84"/>
      <c r="AK168" s="88"/>
      <c r="AL168" s="70"/>
      <c r="AM168" s="81" t="s">
        <v>541</v>
      </c>
      <c r="AN168" s="81"/>
      <c r="AO168" s="70"/>
      <c r="AP168" s="81" t="s">
        <v>542</v>
      </c>
      <c r="AQ168" s="83"/>
      <c r="AR168" s="84"/>
      <c r="AS168" s="70"/>
      <c r="AT168" s="81" t="s">
        <v>525</v>
      </c>
      <c r="AV168" s="81"/>
      <c r="AW168" s="81"/>
      <c r="AX168" s="81"/>
      <c r="AY168" s="84"/>
      <c r="AZ168" s="84"/>
      <c r="BA168" s="84"/>
      <c r="BB168" s="84"/>
      <c r="BC168" s="88"/>
      <c r="BD168" s="70"/>
      <c r="BE168" s="81" t="s">
        <v>541</v>
      </c>
      <c r="BF168" s="81"/>
      <c r="BG168" s="70"/>
      <c r="BH168" s="81" t="s">
        <v>542</v>
      </c>
      <c r="BI168" s="83"/>
      <c r="BJ168" s="84"/>
      <c r="BK168" s="70"/>
      <c r="BL168" s="81" t="s">
        <v>525</v>
      </c>
      <c r="BN168" s="81"/>
      <c r="BO168" s="81"/>
      <c r="BP168" s="81"/>
      <c r="BQ168" s="84"/>
      <c r="BR168" s="84"/>
      <c r="BS168" s="84"/>
      <c r="BT168" s="84"/>
      <c r="BU168" s="88"/>
      <c r="BV168" s="70"/>
      <c r="BW168" s="81" t="s">
        <v>541</v>
      </c>
      <c r="BX168" s="81"/>
      <c r="BY168" s="70"/>
      <c r="BZ168" s="81" t="s">
        <v>542</v>
      </c>
      <c r="CA168" s="83"/>
      <c r="CB168" s="84"/>
      <c r="CC168" s="70"/>
      <c r="CD168" s="81" t="s">
        <v>525</v>
      </c>
      <c r="CF168" s="81"/>
      <c r="CG168" s="81"/>
      <c r="CH168" s="81"/>
      <c r="CI168" s="84"/>
      <c r="CJ168" s="84"/>
      <c r="CK168" s="84"/>
      <c r="CL168" s="84"/>
      <c r="CM168" s="88"/>
      <c r="CO168" s="98"/>
    </row>
    <row r="169" spans="1:93">
      <c r="B169" s="85"/>
      <c r="C169" s="81" t="s">
        <v>543</v>
      </c>
      <c r="F169" s="45"/>
      <c r="T169" s="85"/>
      <c r="U169" s="81" t="s">
        <v>543</v>
      </c>
      <c r="X169" s="45"/>
      <c r="AL169" s="85"/>
      <c r="AM169" s="81" t="s">
        <v>543</v>
      </c>
      <c r="AP169" s="45"/>
      <c r="BD169" s="85"/>
      <c r="BE169" s="81" t="s">
        <v>543</v>
      </c>
      <c r="BH169" s="45"/>
      <c r="BV169" s="85"/>
      <c r="BW169" s="81" t="s">
        <v>543</v>
      </c>
      <c r="BZ169" s="45"/>
    </row>
    <row r="171" spans="1:93" ht="15.75" thickBot="1"/>
    <row r="172" spans="1:93">
      <c r="A172" s="1364" t="s">
        <v>31</v>
      </c>
      <c r="B172" s="1364" t="s">
        <v>32</v>
      </c>
      <c r="C172" s="1364" t="s">
        <v>33</v>
      </c>
      <c r="D172" s="1358" t="s">
        <v>35</v>
      </c>
      <c r="E172" s="1358" t="s">
        <v>526</v>
      </c>
      <c r="F172" s="1352" t="str">
        <f>CONCATENATE('OP Info'!$B$1," -  Shaft Line
Daily Concentration by Refractometer Readings")</f>
        <v>SPRINT  - TRUQ2 -  Shaft Line
Daily Concentration by Refractometer Readings</v>
      </c>
      <c r="G172" s="1353"/>
      <c r="H172" s="1353"/>
      <c r="I172" s="1353"/>
      <c r="J172" s="1354"/>
      <c r="K172" s="598" t="s">
        <v>527</v>
      </c>
      <c r="L172" s="599"/>
      <c r="M172" s="1358" t="s">
        <v>528</v>
      </c>
      <c r="N172" s="1352" t="s">
        <v>529</v>
      </c>
      <c r="O172" s="1353"/>
      <c r="P172" s="1354"/>
      <c r="Q172" s="1361" t="s">
        <v>530</v>
      </c>
      <c r="R172" s="1364" t="s">
        <v>531</v>
      </c>
      <c r="S172" s="441"/>
      <c r="T172" s="1364" t="s">
        <v>32</v>
      </c>
      <c r="U172" s="1364" t="s">
        <v>33</v>
      </c>
      <c r="V172" s="1358" t="s">
        <v>35</v>
      </c>
      <c r="W172" s="1358" t="s">
        <v>526</v>
      </c>
      <c r="X172" s="1352" t="str">
        <f>F172</f>
        <v>SPRINT  - TRUQ2 -  Shaft Line
Daily Concentration by Refractometer Readings</v>
      </c>
      <c r="Y172" s="1353"/>
      <c r="Z172" s="1353"/>
      <c r="AA172" s="1353"/>
      <c r="AB172" s="1354"/>
      <c r="AC172" s="598" t="s">
        <v>527</v>
      </c>
      <c r="AD172" s="599"/>
      <c r="AE172" s="1358" t="s">
        <v>528</v>
      </c>
      <c r="AF172" s="1352" t="s">
        <v>529</v>
      </c>
      <c r="AG172" s="1353"/>
      <c r="AH172" s="1354"/>
      <c r="AI172" s="1361" t="s">
        <v>530</v>
      </c>
      <c r="AJ172" s="1364" t="s">
        <v>531</v>
      </c>
      <c r="AK172" s="1346"/>
      <c r="AL172" s="1364" t="s">
        <v>32</v>
      </c>
      <c r="AM172" s="1364" t="s">
        <v>33</v>
      </c>
      <c r="AN172" s="1358" t="s">
        <v>35</v>
      </c>
      <c r="AO172" s="1358" t="s">
        <v>526</v>
      </c>
      <c r="AP172" s="1352" t="str">
        <f>F172</f>
        <v>SPRINT  - TRUQ2 -  Shaft Line
Daily Concentration by Refractometer Readings</v>
      </c>
      <c r="AQ172" s="1353"/>
      <c r="AR172" s="1353"/>
      <c r="AS172" s="1353"/>
      <c r="AT172" s="1354"/>
      <c r="AU172" s="598" t="s">
        <v>527</v>
      </c>
      <c r="AV172" s="599"/>
      <c r="AW172" s="1358" t="s">
        <v>528</v>
      </c>
      <c r="AX172" s="1352" t="s">
        <v>529</v>
      </c>
      <c r="AY172" s="1353"/>
      <c r="AZ172" s="1354"/>
      <c r="BA172" s="1361" t="s">
        <v>530</v>
      </c>
      <c r="BB172" s="1364" t="s">
        <v>531</v>
      </c>
      <c r="BC172" s="1346"/>
      <c r="BD172" s="1364" t="s">
        <v>32</v>
      </c>
      <c r="BE172" s="1364" t="s">
        <v>33</v>
      </c>
      <c r="BF172" s="1358" t="s">
        <v>35</v>
      </c>
      <c r="BG172" s="1358" t="s">
        <v>526</v>
      </c>
      <c r="BH172" s="1352" t="str">
        <f>F172</f>
        <v>SPRINT  - TRUQ2 -  Shaft Line
Daily Concentration by Refractometer Readings</v>
      </c>
      <c r="BI172" s="1353"/>
      <c r="BJ172" s="1353"/>
      <c r="BK172" s="1353"/>
      <c r="BL172" s="1354"/>
      <c r="BM172" s="598" t="s">
        <v>527</v>
      </c>
      <c r="BN172" s="599"/>
      <c r="BO172" s="1358" t="s">
        <v>528</v>
      </c>
      <c r="BP172" s="1352" t="s">
        <v>529</v>
      </c>
      <c r="BQ172" s="1353"/>
      <c r="BR172" s="1354"/>
      <c r="BS172" s="1361" t="s">
        <v>530</v>
      </c>
      <c r="BT172" s="1364" t="s">
        <v>531</v>
      </c>
      <c r="BU172" s="1346"/>
      <c r="BV172" s="1364" t="s">
        <v>32</v>
      </c>
      <c r="BW172" s="1364" t="s">
        <v>33</v>
      </c>
      <c r="BX172" s="1358" t="s">
        <v>35</v>
      </c>
      <c r="BY172" s="1358" t="s">
        <v>526</v>
      </c>
      <c r="BZ172" s="1352" t="str">
        <f>F172</f>
        <v>SPRINT  - TRUQ2 -  Shaft Line
Daily Concentration by Refractometer Readings</v>
      </c>
      <c r="CA172" s="1353"/>
      <c r="CB172" s="1353"/>
      <c r="CC172" s="1353"/>
      <c r="CD172" s="1354"/>
      <c r="CE172" s="598" t="s">
        <v>527</v>
      </c>
      <c r="CF172" s="599"/>
      <c r="CG172" s="1358" t="s">
        <v>528</v>
      </c>
      <c r="CH172" s="1352" t="s">
        <v>529</v>
      </c>
      <c r="CI172" s="1353"/>
      <c r="CJ172" s="1354"/>
      <c r="CK172" s="1361" t="s">
        <v>530</v>
      </c>
      <c r="CL172" s="1364" t="s">
        <v>531</v>
      </c>
      <c r="CM172" s="1346"/>
      <c r="CO172" s="1349" t="s">
        <v>532</v>
      </c>
    </row>
    <row r="173" spans="1:93" ht="15.75" thickBot="1">
      <c r="A173" s="1365"/>
      <c r="B173" s="1365"/>
      <c r="C173" s="1365"/>
      <c r="D173" s="1359"/>
      <c r="E173" s="1359"/>
      <c r="F173" s="1355"/>
      <c r="G173" s="1356"/>
      <c r="H173" s="1356"/>
      <c r="I173" s="1356"/>
      <c r="J173" s="1357"/>
      <c r="K173" s="600"/>
      <c r="L173" s="601"/>
      <c r="M173" s="1359"/>
      <c r="N173" s="1355"/>
      <c r="O173" s="1356"/>
      <c r="P173" s="1357"/>
      <c r="Q173" s="1362"/>
      <c r="R173" s="1365"/>
      <c r="S173" s="65"/>
      <c r="T173" s="1365"/>
      <c r="U173" s="1365"/>
      <c r="V173" s="1359"/>
      <c r="W173" s="1359"/>
      <c r="X173" s="1355"/>
      <c r="Y173" s="1356"/>
      <c r="Z173" s="1356"/>
      <c r="AA173" s="1356"/>
      <c r="AB173" s="1357"/>
      <c r="AC173" s="600"/>
      <c r="AD173" s="601"/>
      <c r="AE173" s="1359"/>
      <c r="AF173" s="1355"/>
      <c r="AG173" s="1356"/>
      <c r="AH173" s="1357"/>
      <c r="AI173" s="1362"/>
      <c r="AJ173" s="1365"/>
      <c r="AK173" s="1347"/>
      <c r="AL173" s="1365"/>
      <c r="AM173" s="1365"/>
      <c r="AN173" s="1359"/>
      <c r="AO173" s="1359"/>
      <c r="AP173" s="1355"/>
      <c r="AQ173" s="1356"/>
      <c r="AR173" s="1356"/>
      <c r="AS173" s="1356"/>
      <c r="AT173" s="1357"/>
      <c r="AU173" s="600"/>
      <c r="AV173" s="601"/>
      <c r="AW173" s="1359"/>
      <c r="AX173" s="1355"/>
      <c r="AY173" s="1356"/>
      <c r="AZ173" s="1357"/>
      <c r="BA173" s="1362"/>
      <c r="BB173" s="1365"/>
      <c r="BC173" s="1347"/>
      <c r="BD173" s="1365"/>
      <c r="BE173" s="1365"/>
      <c r="BF173" s="1359"/>
      <c r="BG173" s="1359"/>
      <c r="BH173" s="1355"/>
      <c r="BI173" s="1356"/>
      <c r="BJ173" s="1356"/>
      <c r="BK173" s="1356"/>
      <c r="BL173" s="1357"/>
      <c r="BM173" s="600"/>
      <c r="BN173" s="601"/>
      <c r="BO173" s="1359"/>
      <c r="BP173" s="1355"/>
      <c r="BQ173" s="1356"/>
      <c r="BR173" s="1357"/>
      <c r="BS173" s="1362"/>
      <c r="BT173" s="1365"/>
      <c r="BU173" s="1347"/>
      <c r="BV173" s="1365"/>
      <c r="BW173" s="1365"/>
      <c r="BX173" s="1359"/>
      <c r="BY173" s="1359"/>
      <c r="BZ173" s="1355"/>
      <c r="CA173" s="1356"/>
      <c r="CB173" s="1356"/>
      <c r="CC173" s="1356"/>
      <c r="CD173" s="1357"/>
      <c r="CE173" s="600"/>
      <c r="CF173" s="601"/>
      <c r="CG173" s="1359"/>
      <c r="CH173" s="1355"/>
      <c r="CI173" s="1356"/>
      <c r="CJ173" s="1357"/>
      <c r="CK173" s="1362"/>
      <c r="CL173" s="1365"/>
      <c r="CM173" s="1347"/>
      <c r="CO173" s="1350"/>
    </row>
    <row r="174" spans="1:93" ht="30.75" thickBot="1">
      <c r="A174" s="1366"/>
      <c r="B174" s="1366"/>
      <c r="C174" s="1366"/>
      <c r="D174" s="1360"/>
      <c r="E174" s="1360"/>
      <c r="F174" s="138">
        <f>MWTh!H2</f>
        <v>46300</v>
      </c>
      <c r="G174" s="139">
        <f>F174+1</f>
        <v>46301</v>
      </c>
      <c r="H174" s="139">
        <f>F174+2</f>
        <v>46302</v>
      </c>
      <c r="I174" s="139">
        <f>F174+3</f>
        <v>46303</v>
      </c>
      <c r="J174" s="139">
        <f>F174+4</f>
        <v>46304</v>
      </c>
      <c r="K174" s="140" t="s">
        <v>533</v>
      </c>
      <c r="L174" s="141" t="s">
        <v>534</v>
      </c>
      <c r="M174" s="1360"/>
      <c r="N174" s="142" t="s">
        <v>451</v>
      </c>
      <c r="O174" s="143" t="s">
        <v>452</v>
      </c>
      <c r="P174" s="152" t="s">
        <v>453</v>
      </c>
      <c r="Q174" s="1363"/>
      <c r="R174" s="1366"/>
      <c r="S174" s="442"/>
      <c r="T174" s="1366"/>
      <c r="U174" s="1366"/>
      <c r="V174" s="1360"/>
      <c r="W174" s="1360"/>
      <c r="X174" s="138">
        <f>MWTh!BR244</f>
        <v>0</v>
      </c>
      <c r="Y174" s="139">
        <f>X174+1</f>
        <v>1</v>
      </c>
      <c r="Z174" s="139">
        <f>X174+2</f>
        <v>2</v>
      </c>
      <c r="AA174" s="139">
        <f>X174+3</f>
        <v>3</v>
      </c>
      <c r="AB174" s="139">
        <f>X174+4</f>
        <v>4</v>
      </c>
      <c r="AC174" s="140" t="s">
        <v>533</v>
      </c>
      <c r="AD174" s="141" t="s">
        <v>534</v>
      </c>
      <c r="AE174" s="1360"/>
      <c r="AF174" s="142" t="s">
        <v>451</v>
      </c>
      <c r="AG174" s="143" t="s">
        <v>452</v>
      </c>
      <c r="AH174" s="152" t="s">
        <v>453</v>
      </c>
      <c r="AI174" s="1363"/>
      <c r="AJ174" s="1366"/>
      <c r="AK174" s="1348"/>
      <c r="AL174" s="1366"/>
      <c r="AM174" s="1366"/>
      <c r="AN174" s="1360"/>
      <c r="AO174" s="1360"/>
      <c r="AP174" s="40">
        <f>MWTh!EB244</f>
        <v>0</v>
      </c>
      <c r="AQ174" s="41">
        <f>AP174+1</f>
        <v>1</v>
      </c>
      <c r="AR174" s="41">
        <f>AP174+2</f>
        <v>2</v>
      </c>
      <c r="AS174" s="41">
        <f>AP174+3</f>
        <v>3</v>
      </c>
      <c r="AT174" s="41">
        <f>AP174+4</f>
        <v>4</v>
      </c>
      <c r="AU174" s="42" t="s">
        <v>533</v>
      </c>
      <c r="AV174" s="43" t="s">
        <v>534</v>
      </c>
      <c r="AW174" s="1360"/>
      <c r="AX174" s="44" t="s">
        <v>451</v>
      </c>
      <c r="AY174" s="44" t="s">
        <v>452</v>
      </c>
      <c r="AZ174" s="29" t="s">
        <v>453</v>
      </c>
      <c r="BA174" s="1363"/>
      <c r="BB174" s="1366"/>
      <c r="BC174" s="1348"/>
      <c r="BD174" s="1366"/>
      <c r="BE174" s="1366"/>
      <c r="BF174" s="1360"/>
      <c r="BG174" s="1360"/>
      <c r="BH174" s="40">
        <f>MWTh!GL244</f>
        <v>0</v>
      </c>
      <c r="BI174" s="41">
        <f>BH174+1</f>
        <v>1</v>
      </c>
      <c r="BJ174" s="41">
        <f>BH174+2</f>
        <v>2</v>
      </c>
      <c r="BK174" s="41">
        <f>BH174+3</f>
        <v>3</v>
      </c>
      <c r="BL174" s="41">
        <f>BH174+4</f>
        <v>4</v>
      </c>
      <c r="BM174" s="42" t="s">
        <v>533</v>
      </c>
      <c r="BN174" s="43" t="s">
        <v>534</v>
      </c>
      <c r="BO174" s="1360"/>
      <c r="BP174" s="562" t="s">
        <v>451</v>
      </c>
      <c r="BQ174" s="562" t="s">
        <v>452</v>
      </c>
      <c r="BR174" s="563" t="s">
        <v>453</v>
      </c>
      <c r="BS174" s="1363"/>
      <c r="BT174" s="1366"/>
      <c r="BU174" s="1348"/>
      <c r="BV174" s="1366"/>
      <c r="BW174" s="1366"/>
      <c r="BX174" s="1360"/>
      <c r="BY174" s="1360"/>
      <c r="BZ174" s="40">
        <f>MWTh!IV244</f>
        <v>0</v>
      </c>
      <c r="CA174" s="41">
        <f>BZ174+1</f>
        <v>1</v>
      </c>
      <c r="CB174" s="41">
        <f>BZ174+2</f>
        <v>2</v>
      </c>
      <c r="CC174" s="41">
        <f>BZ174+3</f>
        <v>3</v>
      </c>
      <c r="CD174" s="41">
        <f>BZ174+4</f>
        <v>4</v>
      </c>
      <c r="CE174" s="42" t="s">
        <v>533</v>
      </c>
      <c r="CF174" s="43" t="s">
        <v>534</v>
      </c>
      <c r="CG174" s="1360"/>
      <c r="CH174" s="44" t="s">
        <v>451</v>
      </c>
      <c r="CI174" s="44" t="s">
        <v>452</v>
      </c>
      <c r="CJ174" s="29" t="s">
        <v>453</v>
      </c>
      <c r="CK174" s="1363"/>
      <c r="CL174" s="1366"/>
      <c r="CM174" s="1348"/>
      <c r="CO174" s="1351"/>
    </row>
    <row r="175" spans="1:93">
      <c r="A175" s="91"/>
      <c r="B175" s="596">
        <v>1</v>
      </c>
      <c r="C175" s="59" t="s">
        <v>571</v>
      </c>
      <c r="D175" s="59" t="s">
        <v>572</v>
      </c>
      <c r="E175" s="145" t="s">
        <v>573</v>
      </c>
      <c r="F175" s="150" t="e">
        <f>MWTh!#REF!</f>
        <v>#REF!</v>
      </c>
      <c r="G175" s="150" t="e">
        <f>TF!#REF!</f>
        <v>#REF!</v>
      </c>
      <c r="H175" s="150" t="e">
        <f>MWTh!#REF!</f>
        <v>#REF!</v>
      </c>
      <c r="I175" s="150" t="e">
        <f>MWTh!#REF!</f>
        <v>#REF!</v>
      </c>
      <c r="J175" s="150" t="e">
        <f>TF!#REF!</f>
        <v>#REF!</v>
      </c>
      <c r="K175" s="147"/>
      <c r="L175" s="373"/>
      <c r="M175" s="552" t="str">
        <f>IF('1st Shift BFp'!D91="","",'1st Shift BFp'!D91)</f>
        <v/>
      </c>
      <c r="N175" s="552" t="str">
        <f>IF('1st Shift BFp'!E91="","",'1st Shift BFp'!E91)</f>
        <v/>
      </c>
      <c r="P175" s="593">
        <f>'1st Shift BFp'!F91</f>
        <v>0</v>
      </c>
      <c r="Q175" s="60"/>
      <c r="R175" s="420"/>
      <c r="S175" s="472"/>
      <c r="T175" s="596">
        <v>1</v>
      </c>
      <c r="U175" s="59" t="s">
        <v>571</v>
      </c>
      <c r="V175" s="59" t="s">
        <v>572</v>
      </c>
      <c r="W175" s="145" t="s">
        <v>573</v>
      </c>
      <c r="X175" s="150" t="e">
        <f>MWTh!#REF!</f>
        <v>#REF!</v>
      </c>
      <c r="Y175" s="150" t="e">
        <f>TF!#REF!</f>
        <v>#REF!</v>
      </c>
      <c r="Z175" s="150" t="e">
        <f>MWTh!#REF!</f>
        <v>#REF!</v>
      </c>
      <c r="AA175" s="150" t="e">
        <f>MWTh!#REF!</f>
        <v>#REF!</v>
      </c>
      <c r="AB175" s="150" t="e">
        <f>TF!#REF!</f>
        <v>#REF!</v>
      </c>
      <c r="AC175" s="150"/>
      <c r="AD175" s="373"/>
      <c r="AE175" s="552" t="str">
        <f>IF('1st Shift BFp'!S91="","",'1st Shift BFp'!S91)</f>
        <v/>
      </c>
      <c r="AF175" s="552" t="str">
        <f>IF('1st Shift BFp'!T91="","",'1st Shift BFp'!T91)</f>
        <v/>
      </c>
      <c r="AH175" s="593">
        <f>'1st Shift BFp'!U91</f>
        <v>0</v>
      </c>
      <c r="AI175" s="60"/>
      <c r="AJ175" s="420"/>
      <c r="AK175" s="472"/>
      <c r="AL175" s="596">
        <v>1</v>
      </c>
      <c r="AM175" s="59" t="s">
        <v>571</v>
      </c>
      <c r="AN175" s="59" t="s">
        <v>572</v>
      </c>
      <c r="AO175" s="145" t="s">
        <v>573</v>
      </c>
      <c r="AP175" s="150" t="e">
        <f>MWTh!#REF!</f>
        <v>#REF!</v>
      </c>
      <c r="AQ175" s="150" t="e">
        <f>TF!#REF!</f>
        <v>#REF!</v>
      </c>
      <c r="AR175" s="150" t="e">
        <f>MWTh!#REF!</f>
        <v>#REF!</v>
      </c>
      <c r="AS175" s="150" t="e">
        <f>MWTh!#REF!</f>
        <v>#REF!</v>
      </c>
      <c r="AT175" s="150" t="e">
        <f>TF!#REF!</f>
        <v>#REF!</v>
      </c>
      <c r="AU175" s="150"/>
      <c r="AV175" s="373"/>
      <c r="AW175" s="552" t="str">
        <f>IF('1st Shift BFp'!AH91="","",'1st Shift BFp'!AH91)</f>
        <v/>
      </c>
      <c r="AX175" s="552" t="str">
        <f>IF('1st Shift BFp'!AI91="","",'1st Shift BFp'!AI91)</f>
        <v/>
      </c>
      <c r="AZ175" s="593">
        <f>'1st Shift BFp'!AJ91</f>
        <v>0</v>
      </c>
      <c r="BA175" s="60"/>
      <c r="BB175" s="420"/>
      <c r="BC175" s="472"/>
      <c r="BD175" s="596">
        <v>1</v>
      </c>
      <c r="BE175" s="59" t="s">
        <v>571</v>
      </c>
      <c r="BF175" s="59" t="s">
        <v>572</v>
      </c>
      <c r="BG175" s="145" t="s">
        <v>573</v>
      </c>
      <c r="BH175" s="150" t="e">
        <f>MWTh!#REF!</f>
        <v>#REF!</v>
      </c>
      <c r="BI175" s="150" t="e">
        <f>TF!#REF!</f>
        <v>#REF!</v>
      </c>
      <c r="BJ175" s="150" t="e">
        <f>MWTh!#REF!</f>
        <v>#REF!</v>
      </c>
      <c r="BK175" s="150" t="e">
        <f>MWTh!#REF!</f>
        <v>#REF!</v>
      </c>
      <c r="BL175" s="150" t="e">
        <f>TF!#REF!</f>
        <v>#REF!</v>
      </c>
      <c r="BM175" s="150"/>
      <c r="BN175" s="373"/>
      <c r="BO175" s="552" t="str">
        <f>IF('1st Shift BFp'!AW91="","",'1st Shift BFp'!AW91)</f>
        <v/>
      </c>
      <c r="BP175" s="552" t="str">
        <f>IF('1st Shift BFp'!AX91="","",'1st Shift BFp'!AX91)</f>
        <v/>
      </c>
      <c r="BR175" s="593">
        <f>'1st Shift BFp'!AY91</f>
        <v>0</v>
      </c>
      <c r="BS175" s="60"/>
      <c r="BT175" s="420"/>
      <c r="BU175" s="472"/>
      <c r="BV175" s="596">
        <v>1</v>
      </c>
      <c r="BW175" s="59" t="s">
        <v>571</v>
      </c>
      <c r="BX175" s="59" t="s">
        <v>572</v>
      </c>
      <c r="BY175" s="145" t="s">
        <v>573</v>
      </c>
      <c r="BZ175" s="150" t="e">
        <f>MWTh!#REF!</f>
        <v>#REF!</v>
      </c>
      <c r="CA175" s="150" t="e">
        <f>TF!#REF!</f>
        <v>#REF!</v>
      </c>
      <c r="CB175" s="150" t="e">
        <f>MWTh!#REF!</f>
        <v>#REF!</v>
      </c>
      <c r="CC175" s="150" t="e">
        <f>MWTh!#REF!</f>
        <v>#REF!</v>
      </c>
      <c r="CD175" s="150" t="e">
        <f>TF!#REF!</f>
        <v>#REF!</v>
      </c>
      <c r="CE175" s="150"/>
      <c r="CF175" s="373"/>
      <c r="CG175" s="552" t="str">
        <f>IF('1st Shift BFp'!BL91="","",'1st Shift BFp'!BL91)</f>
        <v/>
      </c>
      <c r="CH175" s="552" t="str">
        <f>IF('1st Shift BFp'!BM91="","",'1st Shift BFp'!BM91)</f>
        <v/>
      </c>
      <c r="CJ175" s="593">
        <f>'1st Shift BFp'!BN91</f>
        <v>0</v>
      </c>
      <c r="CK175" s="60"/>
      <c r="CL175" s="420"/>
      <c r="CM175" s="468"/>
    </row>
    <row r="176" spans="1:93">
      <c r="A176" s="91"/>
      <c r="B176" s="596"/>
      <c r="C176" s="59"/>
      <c r="D176" s="59"/>
      <c r="E176" s="145" t="s">
        <v>574</v>
      </c>
      <c r="F176" s="150" t="e">
        <f>MWTh!#REF!</f>
        <v>#REF!</v>
      </c>
      <c r="G176" s="150" t="e">
        <f>TF!#REF!</f>
        <v>#REF!</v>
      </c>
      <c r="H176" s="150" t="e">
        <f>MWTh!#REF!</f>
        <v>#REF!</v>
      </c>
      <c r="I176" s="150" t="e">
        <f>MWTh!#REF!</f>
        <v>#REF!</v>
      </c>
      <c r="J176" s="150" t="e">
        <f>TF!#REF!</f>
        <v>#REF!</v>
      </c>
      <c r="K176" s="147"/>
      <c r="L176" s="373"/>
      <c r="M176" s="552"/>
      <c r="N176" s="552"/>
      <c r="P176" s="593"/>
      <c r="Q176" s="60"/>
      <c r="R176" s="420"/>
      <c r="S176" s="444"/>
      <c r="T176" s="596"/>
      <c r="U176" s="59"/>
      <c r="V176" s="59"/>
      <c r="W176" s="145" t="s">
        <v>574</v>
      </c>
      <c r="X176" s="150" t="e">
        <f>MWTh!#REF!</f>
        <v>#REF!</v>
      </c>
      <c r="Y176" s="150" t="e">
        <f>TF!#REF!</f>
        <v>#REF!</v>
      </c>
      <c r="Z176" s="150" t="e">
        <f>MWTh!#REF!</f>
        <v>#REF!</v>
      </c>
      <c r="AA176" s="150" t="e">
        <f>MWTh!#REF!</f>
        <v>#REF!</v>
      </c>
      <c r="AB176" s="150" t="e">
        <f>TF!#REF!</f>
        <v>#REF!</v>
      </c>
      <c r="AC176" s="150"/>
      <c r="AD176" s="373"/>
      <c r="AE176" s="552"/>
      <c r="AF176" s="552"/>
      <c r="AH176" s="593"/>
      <c r="AI176" s="60"/>
      <c r="AJ176" s="420"/>
      <c r="AK176" s="444"/>
      <c r="AL176" s="596"/>
      <c r="AM176" s="59"/>
      <c r="AN176" s="59"/>
      <c r="AO176" s="145" t="s">
        <v>574</v>
      </c>
      <c r="AP176" s="150" t="e">
        <f>MWTh!#REF!</f>
        <v>#REF!</v>
      </c>
      <c r="AQ176" s="150" t="e">
        <f>TF!#REF!</f>
        <v>#REF!</v>
      </c>
      <c r="AR176" s="150" t="e">
        <f>MWTh!#REF!</f>
        <v>#REF!</v>
      </c>
      <c r="AS176" s="150" t="e">
        <f>MWTh!#REF!</f>
        <v>#REF!</v>
      </c>
      <c r="AT176" s="150" t="e">
        <f>TF!#REF!</f>
        <v>#REF!</v>
      </c>
      <c r="AU176" s="150"/>
      <c r="AV176" s="373"/>
      <c r="AW176" s="552"/>
      <c r="AX176" s="552"/>
      <c r="AZ176" s="593"/>
      <c r="BA176" s="60"/>
      <c r="BB176" s="420"/>
      <c r="BC176" s="444"/>
      <c r="BD176" s="596"/>
      <c r="BE176" s="59"/>
      <c r="BF176" s="59"/>
      <c r="BG176" s="145" t="s">
        <v>574</v>
      </c>
      <c r="BH176" s="150" t="e">
        <f>MWTh!#REF!</f>
        <v>#REF!</v>
      </c>
      <c r="BI176" s="150" t="e">
        <f>TF!#REF!</f>
        <v>#REF!</v>
      </c>
      <c r="BJ176" s="150" t="e">
        <f>MWTh!#REF!</f>
        <v>#REF!</v>
      </c>
      <c r="BK176" s="150" t="e">
        <f>MWTh!#REF!</f>
        <v>#REF!</v>
      </c>
      <c r="BL176" s="150" t="e">
        <f>TF!#REF!</f>
        <v>#REF!</v>
      </c>
      <c r="BM176" s="150"/>
      <c r="BN176" s="373"/>
      <c r="BO176" s="552"/>
      <c r="BP176" s="552"/>
      <c r="BR176" s="593"/>
      <c r="BS176" s="60"/>
      <c r="BT176" s="420"/>
      <c r="BU176" s="444"/>
      <c r="BV176" s="596"/>
      <c r="BW176" s="59"/>
      <c r="BX176" s="59"/>
      <c r="BY176" s="145" t="s">
        <v>574</v>
      </c>
      <c r="BZ176" s="150" t="e">
        <f>MWTh!#REF!</f>
        <v>#REF!</v>
      </c>
      <c r="CA176" s="150" t="e">
        <f>TF!#REF!</f>
        <v>#REF!</v>
      </c>
      <c r="CB176" s="150" t="e">
        <f>MWTh!#REF!</f>
        <v>#REF!</v>
      </c>
      <c r="CC176" s="150" t="e">
        <f>MWTh!#REF!</f>
        <v>#REF!</v>
      </c>
      <c r="CD176" s="150" t="e">
        <f>TF!#REF!</f>
        <v>#REF!</v>
      </c>
      <c r="CE176" s="150"/>
      <c r="CF176" s="373"/>
      <c r="CG176" s="552"/>
      <c r="CH176" s="552"/>
      <c r="CJ176" s="593"/>
      <c r="CK176" s="60"/>
      <c r="CL176" s="420"/>
      <c r="CM176" s="419"/>
    </row>
    <row r="177" spans="1:93">
      <c r="A177" s="91"/>
      <c r="B177" s="596">
        <v>2</v>
      </c>
      <c r="C177" s="59"/>
      <c r="D177" s="59"/>
      <c r="E177" s="145" t="s">
        <v>573</v>
      </c>
      <c r="F177" s="150" t="e">
        <f>MWTh!#REF!</f>
        <v>#REF!</v>
      </c>
      <c r="G177" s="150" t="e">
        <f>TF!#REF!</f>
        <v>#REF!</v>
      </c>
      <c r="H177" s="150" t="e">
        <f>MWTh!#REF!</f>
        <v>#REF!</v>
      </c>
      <c r="I177" s="150" t="e">
        <f>MWTh!#REF!</f>
        <v>#REF!</v>
      </c>
      <c r="J177" s="150" t="e">
        <f>TF!#REF!</f>
        <v>#REF!</v>
      </c>
      <c r="K177" s="147"/>
      <c r="L177" s="373"/>
      <c r="M177" s="552"/>
      <c r="N177" s="552"/>
      <c r="P177" s="593"/>
      <c r="Q177" s="60"/>
      <c r="R177" s="420"/>
      <c r="S177" s="472"/>
      <c r="T177" s="596">
        <v>2</v>
      </c>
      <c r="U177" s="59"/>
      <c r="V177" s="59"/>
      <c r="W177" s="145" t="s">
        <v>573</v>
      </c>
      <c r="X177" s="150" t="e">
        <f>MWTh!#REF!</f>
        <v>#REF!</v>
      </c>
      <c r="Y177" s="150" t="e">
        <f>TF!#REF!</f>
        <v>#REF!</v>
      </c>
      <c r="Z177" s="150" t="e">
        <f>MWTh!#REF!</f>
        <v>#REF!</v>
      </c>
      <c r="AA177" s="150" t="e">
        <f>MWTh!#REF!</f>
        <v>#REF!</v>
      </c>
      <c r="AB177" s="150" t="e">
        <f>TF!#REF!</f>
        <v>#REF!</v>
      </c>
      <c r="AC177" s="150"/>
      <c r="AD177" s="373"/>
      <c r="AE177" s="552"/>
      <c r="AF177" s="552"/>
      <c r="AH177" s="593"/>
      <c r="AI177" s="60"/>
      <c r="AJ177" s="420"/>
      <c r="AK177" s="472"/>
      <c r="AL177" s="596">
        <v>2</v>
      </c>
      <c r="AM177" s="59"/>
      <c r="AN177" s="59"/>
      <c r="AO177" s="145" t="s">
        <v>573</v>
      </c>
      <c r="AP177" s="150" t="e">
        <f>MWTh!#REF!</f>
        <v>#REF!</v>
      </c>
      <c r="AQ177" s="150" t="e">
        <f>TF!#REF!</f>
        <v>#REF!</v>
      </c>
      <c r="AR177" s="150" t="e">
        <f>MWTh!#REF!</f>
        <v>#REF!</v>
      </c>
      <c r="AS177" s="150" t="e">
        <f>MWTh!#REF!</f>
        <v>#REF!</v>
      </c>
      <c r="AT177" s="150" t="e">
        <f>TF!#REF!</f>
        <v>#REF!</v>
      </c>
      <c r="AU177" s="150"/>
      <c r="AV177" s="373"/>
      <c r="AW177" s="552"/>
      <c r="AX177" s="552"/>
      <c r="AZ177" s="593"/>
      <c r="BA177" s="60"/>
      <c r="BB177" s="420"/>
      <c r="BC177" s="472"/>
      <c r="BD177" s="596">
        <v>2</v>
      </c>
      <c r="BE177" s="59"/>
      <c r="BF177" s="59"/>
      <c r="BG177" s="145" t="s">
        <v>573</v>
      </c>
      <c r="BH177" s="150" t="e">
        <f>MWTh!#REF!</f>
        <v>#REF!</v>
      </c>
      <c r="BI177" s="150" t="e">
        <f>TF!#REF!</f>
        <v>#REF!</v>
      </c>
      <c r="BJ177" s="150" t="e">
        <f>MWTh!#REF!</f>
        <v>#REF!</v>
      </c>
      <c r="BK177" s="150" t="e">
        <f>MWTh!#REF!</f>
        <v>#REF!</v>
      </c>
      <c r="BL177" s="150" t="e">
        <f>TF!#REF!</f>
        <v>#REF!</v>
      </c>
      <c r="BM177" s="150"/>
      <c r="BN177" s="373"/>
      <c r="BO177" s="552"/>
      <c r="BP177" s="552"/>
      <c r="BR177" s="593"/>
      <c r="BS177" s="60"/>
      <c r="BT177" s="420"/>
      <c r="BU177" s="472"/>
      <c r="BV177" s="596">
        <v>2</v>
      </c>
      <c r="BW177" s="59"/>
      <c r="BX177" s="59"/>
      <c r="BY177" s="145" t="s">
        <v>573</v>
      </c>
      <c r="BZ177" s="150" t="e">
        <f>MWTh!#REF!</f>
        <v>#REF!</v>
      </c>
      <c r="CA177" s="150" t="e">
        <f>TF!#REF!</f>
        <v>#REF!</v>
      </c>
      <c r="CB177" s="150" t="e">
        <f>MWTh!#REF!</f>
        <v>#REF!</v>
      </c>
      <c r="CC177" s="150" t="e">
        <f>MWTh!#REF!</f>
        <v>#REF!</v>
      </c>
      <c r="CD177" s="150" t="e">
        <f>TF!#REF!</f>
        <v>#REF!</v>
      </c>
      <c r="CE177" s="150"/>
      <c r="CF177" s="373"/>
      <c r="CG177" s="552"/>
      <c r="CH177" s="552"/>
      <c r="CJ177" s="593"/>
      <c r="CK177" s="60"/>
      <c r="CL177" s="420"/>
      <c r="CM177" s="468"/>
    </row>
    <row r="178" spans="1:93">
      <c r="A178" s="91"/>
      <c r="B178" s="597"/>
      <c r="C178" s="422"/>
      <c r="D178" s="422"/>
      <c r="E178" s="411" t="s">
        <v>574</v>
      </c>
      <c r="F178" s="469" t="e">
        <f>MWTh!#REF!</f>
        <v>#REF!</v>
      </c>
      <c r="G178" s="469" t="e">
        <f>TF!#REF!</f>
        <v>#REF!</v>
      </c>
      <c r="H178" s="469" t="e">
        <f>MWTh!#REF!</f>
        <v>#REF!</v>
      </c>
      <c r="I178" s="469" t="e">
        <f>MWTh!#REF!</f>
        <v>#REF!</v>
      </c>
      <c r="J178" s="469" t="e">
        <f>TF!#REF!</f>
        <v>#REF!</v>
      </c>
      <c r="K178" s="439"/>
      <c r="L178" s="470"/>
      <c r="M178" s="554"/>
      <c r="N178" s="554"/>
      <c r="O178" s="471"/>
      <c r="P178" s="594"/>
      <c r="Q178" s="595"/>
      <c r="R178" s="426"/>
      <c r="S178" s="444"/>
      <c r="T178" s="597"/>
      <c r="U178" s="422"/>
      <c r="V178" s="422"/>
      <c r="W178" s="411" t="s">
        <v>574</v>
      </c>
      <c r="X178" s="469" t="e">
        <f>MWTh!#REF!</f>
        <v>#REF!</v>
      </c>
      <c r="Y178" s="469" t="e">
        <f>TF!#REF!</f>
        <v>#REF!</v>
      </c>
      <c r="Z178" s="469" t="e">
        <f>MWTh!#REF!</f>
        <v>#REF!</v>
      </c>
      <c r="AA178" s="469" t="e">
        <f>MWTh!#REF!</f>
        <v>#REF!</v>
      </c>
      <c r="AB178" s="469" t="e">
        <f>TF!#REF!</f>
        <v>#REF!</v>
      </c>
      <c r="AC178" s="469"/>
      <c r="AD178" s="470"/>
      <c r="AE178" s="554"/>
      <c r="AF178" s="554"/>
      <c r="AG178" s="471"/>
      <c r="AH178" s="594"/>
      <c r="AI178" s="595"/>
      <c r="AJ178" s="426"/>
      <c r="AK178" s="444"/>
      <c r="AL178" s="597"/>
      <c r="AM178" s="422"/>
      <c r="AN178" s="422"/>
      <c r="AO178" s="411" t="s">
        <v>574</v>
      </c>
      <c r="AP178" s="469" t="e">
        <f>MWTh!#REF!</f>
        <v>#REF!</v>
      </c>
      <c r="AQ178" s="469" t="e">
        <f>TF!#REF!</f>
        <v>#REF!</v>
      </c>
      <c r="AR178" s="469" t="e">
        <f>MWTh!#REF!</f>
        <v>#REF!</v>
      </c>
      <c r="AS178" s="469" t="e">
        <f>MWTh!#REF!</f>
        <v>#REF!</v>
      </c>
      <c r="AT178" s="469" t="e">
        <f>TF!#REF!</f>
        <v>#REF!</v>
      </c>
      <c r="AU178" s="469"/>
      <c r="AV178" s="470"/>
      <c r="AW178" s="554"/>
      <c r="AX178" s="554"/>
      <c r="AY178" s="471"/>
      <c r="AZ178" s="594"/>
      <c r="BA178" s="595"/>
      <c r="BB178" s="426"/>
      <c r="BC178" s="444"/>
      <c r="BD178" s="597"/>
      <c r="BE178" s="422"/>
      <c r="BF178" s="422"/>
      <c r="BG178" s="411" t="s">
        <v>574</v>
      </c>
      <c r="BH178" s="469" t="e">
        <f>MWTh!#REF!</f>
        <v>#REF!</v>
      </c>
      <c r="BI178" s="469" t="e">
        <f>TF!#REF!</f>
        <v>#REF!</v>
      </c>
      <c r="BJ178" s="469" t="e">
        <f>MWTh!#REF!</f>
        <v>#REF!</v>
      </c>
      <c r="BK178" s="469" t="e">
        <f>MWTh!#REF!</f>
        <v>#REF!</v>
      </c>
      <c r="BL178" s="469" t="e">
        <f>TF!#REF!</f>
        <v>#REF!</v>
      </c>
      <c r="BM178" s="469"/>
      <c r="BN178" s="470"/>
      <c r="BO178" s="554"/>
      <c r="BP178" s="554"/>
      <c r="BQ178" s="471"/>
      <c r="BR178" s="594"/>
      <c r="BS178" s="595"/>
      <c r="BT178" s="426"/>
      <c r="BU178" s="444"/>
      <c r="BV178" s="597"/>
      <c r="BW178" s="422"/>
      <c r="BX178" s="422"/>
      <c r="BY178" s="411" t="s">
        <v>574</v>
      </c>
      <c r="BZ178" s="469" t="e">
        <f>MWTh!#REF!</f>
        <v>#REF!</v>
      </c>
      <c r="CA178" s="469" t="e">
        <f>TF!#REF!</f>
        <v>#REF!</v>
      </c>
      <c r="CB178" s="469" t="e">
        <f>MWTh!#REF!</f>
        <v>#REF!</v>
      </c>
      <c r="CC178" s="469" t="e">
        <f>MWTh!#REF!</f>
        <v>#REF!</v>
      </c>
      <c r="CD178" s="469" t="e">
        <f>TF!#REF!</f>
        <v>#REF!</v>
      </c>
      <c r="CE178" s="469"/>
      <c r="CF178" s="470"/>
      <c r="CG178" s="554"/>
      <c r="CH178" s="554"/>
      <c r="CI178" s="471"/>
      <c r="CJ178" s="594"/>
      <c r="CK178" s="595"/>
      <c r="CL178" s="426"/>
      <c r="CM178" s="419"/>
    </row>
    <row r="179" spans="1:93">
      <c r="S179" s="65"/>
      <c r="AK179" s="65"/>
      <c r="BC179" s="65"/>
      <c r="BU179" s="65"/>
      <c r="CM179" s="65"/>
    </row>
    <row r="180" spans="1:93">
      <c r="B180" s="81" t="s">
        <v>536</v>
      </c>
      <c r="C180" s="81"/>
      <c r="D180" s="81"/>
      <c r="E180" s="82" t="s">
        <v>537</v>
      </c>
      <c r="F180" s="82"/>
      <c r="G180" s="83"/>
      <c r="H180" s="83"/>
      <c r="I180" s="81" t="s">
        <v>519</v>
      </c>
      <c r="J180" s="83"/>
      <c r="L180" s="83"/>
      <c r="M180" s="83"/>
      <c r="N180" s="87"/>
      <c r="O180" s="83"/>
      <c r="P180" s="83"/>
      <c r="Q180" s="83"/>
      <c r="R180" s="84"/>
      <c r="S180" s="88"/>
      <c r="T180" s="81" t="s">
        <v>536</v>
      </c>
      <c r="U180" s="81"/>
      <c r="V180" s="81"/>
      <c r="W180" s="82" t="s">
        <v>537</v>
      </c>
      <c r="X180" s="82"/>
      <c r="Y180" s="82"/>
      <c r="Z180" s="83"/>
      <c r="AA180" s="81" t="s">
        <v>519</v>
      </c>
      <c r="AB180" s="83"/>
      <c r="AD180" s="83"/>
      <c r="AE180" s="83"/>
      <c r="AF180" s="87"/>
      <c r="AG180" s="83"/>
      <c r="AH180" s="83"/>
      <c r="AI180" s="83"/>
      <c r="AJ180" s="84"/>
      <c r="AK180" s="88"/>
      <c r="AL180" s="81" t="s">
        <v>536</v>
      </c>
      <c r="AM180" s="81"/>
      <c r="AN180" s="81"/>
      <c r="AO180" s="82" t="s">
        <v>537</v>
      </c>
      <c r="AP180" s="82"/>
      <c r="AQ180" s="82"/>
      <c r="AR180" s="83"/>
      <c r="AS180" s="81" t="s">
        <v>519</v>
      </c>
      <c r="AT180" s="83"/>
      <c r="AV180" s="83"/>
      <c r="AW180" s="83"/>
      <c r="AX180" s="87"/>
      <c r="AY180" s="83"/>
      <c r="AZ180" s="83"/>
      <c r="BA180" s="83"/>
      <c r="BB180" s="84"/>
      <c r="BC180" s="88"/>
      <c r="BD180" s="81" t="s">
        <v>536</v>
      </c>
      <c r="BE180" s="81"/>
      <c r="BF180" s="81"/>
      <c r="BG180" s="82" t="s">
        <v>537</v>
      </c>
      <c r="BH180" s="82"/>
      <c r="BI180" s="82"/>
      <c r="BJ180" s="83"/>
      <c r="BK180" s="81" t="s">
        <v>519</v>
      </c>
      <c r="BL180" s="83"/>
      <c r="BN180" s="83"/>
      <c r="BO180" s="83"/>
      <c r="BP180" s="87"/>
      <c r="BQ180" s="83"/>
      <c r="BR180" s="83"/>
      <c r="BS180" s="83"/>
      <c r="BT180" s="84"/>
      <c r="BU180" s="88"/>
      <c r="BV180" s="81" t="s">
        <v>536</v>
      </c>
      <c r="BW180" s="81"/>
      <c r="BX180" s="81"/>
      <c r="BY180" s="82" t="s">
        <v>537</v>
      </c>
      <c r="BZ180" s="82"/>
      <c r="CA180" s="82"/>
      <c r="CB180" s="83"/>
      <c r="CC180" s="81" t="s">
        <v>519</v>
      </c>
      <c r="CD180" s="83"/>
      <c r="CF180" s="83"/>
      <c r="CG180" s="83"/>
      <c r="CH180" s="87"/>
      <c r="CI180" s="83"/>
      <c r="CJ180" s="83"/>
      <c r="CK180" s="83"/>
      <c r="CL180" s="84"/>
      <c r="CM180" s="88"/>
      <c r="CO180" s="98"/>
    </row>
    <row r="181" spans="1:93">
      <c r="B181" s="68"/>
      <c r="C181" s="81" t="s">
        <v>538</v>
      </c>
      <c r="D181" s="81"/>
      <c r="E181" s="68"/>
      <c r="F181" s="81" t="s">
        <v>538</v>
      </c>
      <c r="G181" s="81"/>
      <c r="H181" s="84"/>
      <c r="I181" s="69"/>
      <c r="J181" s="81" t="s">
        <v>539</v>
      </c>
      <c r="L181" s="81"/>
      <c r="M181" s="81"/>
      <c r="N181" s="81"/>
      <c r="O181" s="83"/>
      <c r="P181" s="83"/>
      <c r="Q181" s="83"/>
      <c r="R181" s="84"/>
      <c r="S181" s="88"/>
      <c r="T181" s="68"/>
      <c r="U181" s="81" t="s">
        <v>538</v>
      </c>
      <c r="V181" s="81"/>
      <c r="W181" s="68"/>
      <c r="X181" s="81" t="s">
        <v>538</v>
      </c>
      <c r="Y181" s="81"/>
      <c r="Z181" s="84"/>
      <c r="AA181" s="69"/>
      <c r="AB181" s="81" t="s">
        <v>539</v>
      </c>
      <c r="AD181" s="81"/>
      <c r="AE181" s="81"/>
      <c r="AG181" s="83"/>
      <c r="AH181" s="83"/>
      <c r="AI181" s="83"/>
      <c r="AJ181" s="84"/>
      <c r="AK181" s="88"/>
      <c r="AL181" s="68"/>
      <c r="AM181" s="81" t="s">
        <v>538</v>
      </c>
      <c r="AN181" s="81"/>
      <c r="AO181" s="68"/>
      <c r="AP181" s="81" t="s">
        <v>538</v>
      </c>
      <c r="AQ181" s="81"/>
      <c r="AR181" s="84"/>
      <c r="AS181" s="69"/>
      <c r="AT181" s="81" t="s">
        <v>539</v>
      </c>
      <c r="AV181" s="81"/>
      <c r="AW181" s="81"/>
      <c r="AX181" s="81"/>
      <c r="AY181" s="83"/>
      <c r="AZ181" s="83"/>
      <c r="BA181" s="83"/>
      <c r="BB181" s="84"/>
      <c r="BC181" s="88"/>
      <c r="BD181" s="68"/>
      <c r="BE181" s="81" t="s">
        <v>538</v>
      </c>
      <c r="BF181" s="81"/>
      <c r="BG181" s="68"/>
      <c r="BH181" s="81" t="s">
        <v>538</v>
      </c>
      <c r="BI181" s="81"/>
      <c r="BJ181" s="84"/>
      <c r="BK181" s="69"/>
      <c r="BL181" s="81" t="s">
        <v>539</v>
      </c>
      <c r="BN181" s="81"/>
      <c r="BO181" s="81"/>
      <c r="BP181" s="81"/>
      <c r="BQ181" s="83"/>
      <c r="BR181" s="83"/>
      <c r="BS181" s="83"/>
      <c r="BT181" s="84"/>
      <c r="BU181" s="88"/>
      <c r="BV181" s="68"/>
      <c r="BW181" s="81" t="s">
        <v>538</v>
      </c>
      <c r="BX181" s="81"/>
      <c r="BY181" s="68"/>
      <c r="BZ181" s="81" t="s">
        <v>538</v>
      </c>
      <c r="CA181" s="81"/>
      <c r="CB181" s="84"/>
      <c r="CC181" s="69"/>
      <c r="CD181" s="81" t="s">
        <v>539</v>
      </c>
      <c r="CF181" s="81"/>
      <c r="CG181" s="81"/>
      <c r="CH181" s="81"/>
      <c r="CI181" s="83"/>
      <c r="CJ181" s="83"/>
      <c r="CK181" s="83"/>
      <c r="CL181" s="84"/>
      <c r="CM181" s="88"/>
      <c r="CO181" s="98"/>
    </row>
    <row r="182" spans="1:93">
      <c r="B182" s="69"/>
      <c r="C182" s="81" t="s">
        <v>540</v>
      </c>
      <c r="D182" s="81"/>
      <c r="E182" s="69"/>
      <c r="F182" s="81" t="s">
        <v>522</v>
      </c>
      <c r="G182" s="81"/>
      <c r="H182" s="84"/>
      <c r="I182" s="85"/>
      <c r="J182" s="81" t="s">
        <v>523</v>
      </c>
      <c r="L182" s="81"/>
      <c r="M182" s="81"/>
      <c r="N182" s="81"/>
      <c r="O182" s="84"/>
      <c r="P182" s="84"/>
      <c r="Q182" s="84"/>
      <c r="R182" s="84"/>
      <c r="S182" s="88"/>
      <c r="T182" s="69"/>
      <c r="U182" s="81" t="s">
        <v>540</v>
      </c>
      <c r="V182" s="81"/>
      <c r="W182" s="69"/>
      <c r="X182" s="81" t="s">
        <v>522</v>
      </c>
      <c r="Y182" s="81"/>
      <c r="Z182" s="84"/>
      <c r="AA182" s="85"/>
      <c r="AB182" s="81" t="s">
        <v>523</v>
      </c>
      <c r="AD182" s="81"/>
      <c r="AE182" s="81"/>
      <c r="AF182" s="81"/>
      <c r="AG182" s="84"/>
      <c r="AH182" s="84"/>
      <c r="AI182" s="84"/>
      <c r="AJ182" s="84"/>
      <c r="AK182" s="88"/>
      <c r="AL182" s="69"/>
      <c r="AM182" s="81" t="s">
        <v>540</v>
      </c>
      <c r="AN182" s="81"/>
      <c r="AO182" s="69"/>
      <c r="AP182" s="81" t="s">
        <v>522</v>
      </c>
      <c r="AQ182" s="81"/>
      <c r="AR182" s="84"/>
      <c r="AS182" s="85"/>
      <c r="AT182" s="81" t="s">
        <v>523</v>
      </c>
      <c r="AV182" s="81"/>
      <c r="AW182" s="81"/>
      <c r="AX182" s="81"/>
      <c r="AY182" s="84"/>
      <c r="AZ182" s="84"/>
      <c r="BA182" s="84"/>
      <c r="BB182" s="84"/>
      <c r="BC182" s="88"/>
      <c r="BD182" s="69"/>
      <c r="BE182" s="81" t="s">
        <v>540</v>
      </c>
      <c r="BF182" s="81"/>
      <c r="BG182" s="69"/>
      <c r="BH182" s="81" t="s">
        <v>522</v>
      </c>
      <c r="BI182" s="81"/>
      <c r="BJ182" s="84"/>
      <c r="BK182" s="85"/>
      <c r="BL182" s="81" t="s">
        <v>523</v>
      </c>
      <c r="BN182" s="81"/>
      <c r="BO182" s="81"/>
      <c r="BP182" s="81"/>
      <c r="BQ182" s="84"/>
      <c r="BR182" s="84"/>
      <c r="BS182" s="84"/>
      <c r="BT182" s="84"/>
      <c r="BU182" s="88"/>
      <c r="BV182" s="69"/>
      <c r="BW182" s="81" t="s">
        <v>540</v>
      </c>
      <c r="BX182" s="81"/>
      <c r="BY182" s="69"/>
      <c r="BZ182" s="81" t="s">
        <v>522</v>
      </c>
      <c r="CA182" s="81"/>
      <c r="CB182" s="84"/>
      <c r="CC182" s="85"/>
      <c r="CD182" s="81" t="s">
        <v>523</v>
      </c>
      <c r="CF182" s="81"/>
      <c r="CG182" s="81"/>
      <c r="CH182" s="81"/>
      <c r="CI182" s="84"/>
      <c r="CJ182" s="84"/>
      <c r="CK182" s="84"/>
      <c r="CL182" s="84"/>
      <c r="CM182" s="88"/>
      <c r="CO182" s="98"/>
    </row>
    <row r="183" spans="1:93">
      <c r="B183" s="70"/>
      <c r="C183" s="81" t="s">
        <v>541</v>
      </c>
      <c r="D183" s="81"/>
      <c r="E183" s="70"/>
      <c r="F183" s="81" t="s">
        <v>542</v>
      </c>
      <c r="G183" s="83"/>
      <c r="H183" s="84"/>
      <c r="I183" s="70"/>
      <c r="J183" s="81" t="s">
        <v>525</v>
      </c>
      <c r="L183" s="81"/>
      <c r="M183" s="81"/>
      <c r="N183" s="81"/>
      <c r="O183" s="84"/>
      <c r="P183" s="84"/>
      <c r="Q183" s="84"/>
      <c r="R183" s="84"/>
      <c r="S183" s="88"/>
      <c r="T183" s="70"/>
      <c r="U183" s="81" t="s">
        <v>541</v>
      </c>
      <c r="V183" s="81"/>
      <c r="W183" s="70"/>
      <c r="X183" s="81" t="s">
        <v>542</v>
      </c>
      <c r="Y183" s="83"/>
      <c r="Z183" s="84"/>
      <c r="AA183" s="70"/>
      <c r="AB183" s="81" t="s">
        <v>525</v>
      </c>
      <c r="AD183" s="81"/>
      <c r="AE183" s="81"/>
      <c r="AF183" s="81"/>
      <c r="AG183" s="84"/>
      <c r="AH183" s="84"/>
      <c r="AI183" s="84"/>
      <c r="AJ183" s="84"/>
      <c r="AK183" s="88"/>
      <c r="AL183" s="70"/>
      <c r="AM183" s="81" t="s">
        <v>541</v>
      </c>
      <c r="AN183" s="81"/>
      <c r="AO183" s="70"/>
      <c r="AP183" s="81" t="s">
        <v>542</v>
      </c>
      <c r="AQ183" s="83"/>
      <c r="AR183" s="84"/>
      <c r="AS183" s="70"/>
      <c r="AT183" s="81" t="s">
        <v>525</v>
      </c>
      <c r="AV183" s="81"/>
      <c r="AW183" s="81"/>
      <c r="AX183" s="81"/>
      <c r="AY183" s="84"/>
      <c r="AZ183" s="84"/>
      <c r="BA183" s="84"/>
      <c r="BB183" s="84"/>
      <c r="BC183" s="88"/>
      <c r="BD183" s="70"/>
      <c r="BE183" s="81" t="s">
        <v>541</v>
      </c>
      <c r="BF183" s="81"/>
      <c r="BG183" s="70"/>
      <c r="BH183" s="81" t="s">
        <v>542</v>
      </c>
      <c r="BI183" s="83"/>
      <c r="BJ183" s="84"/>
      <c r="BK183" s="70"/>
      <c r="BL183" s="81" t="s">
        <v>525</v>
      </c>
      <c r="BN183" s="81"/>
      <c r="BO183" s="81"/>
      <c r="BP183" s="81"/>
      <c r="BQ183" s="84"/>
      <c r="BR183" s="84"/>
      <c r="BS183" s="84"/>
      <c r="BT183" s="84"/>
      <c r="BU183" s="88"/>
      <c r="BV183" s="70"/>
      <c r="BW183" s="81" t="s">
        <v>541</v>
      </c>
      <c r="BX183" s="81"/>
      <c r="BY183" s="70"/>
      <c r="BZ183" s="81" t="s">
        <v>542</v>
      </c>
      <c r="CA183" s="83"/>
      <c r="CB183" s="84"/>
      <c r="CC183" s="70"/>
      <c r="CD183" s="81" t="s">
        <v>525</v>
      </c>
      <c r="CF183" s="81"/>
      <c r="CG183" s="81"/>
      <c r="CH183" s="81"/>
      <c r="CI183" s="84"/>
      <c r="CJ183" s="84"/>
      <c r="CK183" s="84"/>
      <c r="CL183" s="84"/>
      <c r="CM183" s="88"/>
      <c r="CO183" s="98"/>
    </row>
    <row r="184" spans="1:93">
      <c r="B184" s="85"/>
      <c r="C184" s="81" t="s">
        <v>543</v>
      </c>
      <c r="F184" s="45"/>
      <c r="G184" s="45"/>
      <c r="I184" s="66"/>
      <c r="O184" s="66"/>
      <c r="P184" s="66"/>
      <c r="Q184" s="66"/>
      <c r="R184" s="66"/>
      <c r="T184" s="85"/>
      <c r="U184" s="81" t="s">
        <v>543</v>
      </c>
      <c r="X184" s="45"/>
      <c r="AG184" s="66"/>
      <c r="AH184" s="66"/>
      <c r="AI184" s="66"/>
      <c r="AJ184" s="66"/>
      <c r="AL184" s="85"/>
      <c r="AM184" s="81" t="s">
        <v>543</v>
      </c>
      <c r="AP184" s="45"/>
      <c r="AY184" s="66"/>
      <c r="AZ184" s="66"/>
      <c r="BA184" s="66"/>
      <c r="BB184" s="66"/>
      <c r="BD184" s="85"/>
      <c r="BE184" s="81" t="s">
        <v>543</v>
      </c>
      <c r="BH184" s="45"/>
      <c r="BQ184" s="66"/>
      <c r="BR184" s="66"/>
      <c r="BS184" s="66"/>
      <c r="BT184" s="66"/>
      <c r="BV184" s="85"/>
      <c r="BW184" s="81" t="s">
        <v>543</v>
      </c>
      <c r="BZ184" s="45"/>
    </row>
    <row r="189" spans="1:93">
      <c r="CK189" s="98"/>
    </row>
    <row r="190" spans="1:93">
      <c r="CK190" s="98"/>
    </row>
    <row r="191" spans="1:93">
      <c r="CK191" s="98"/>
    </row>
    <row r="192" spans="1:93">
      <c r="CK192" s="98"/>
    </row>
    <row r="193" spans="1:89">
      <c r="CK193" s="98"/>
    </row>
    <row r="194" spans="1:89">
      <c r="CK194" s="98"/>
    </row>
    <row r="195" spans="1:89">
      <c r="CK195" s="98"/>
    </row>
    <row r="196" spans="1:89">
      <c r="M196" s="372"/>
      <c r="O196" s="48"/>
    </row>
    <row r="197" spans="1:89">
      <c r="M197" s="372"/>
      <c r="O197" s="48"/>
    </row>
    <row r="200" spans="1:89">
      <c r="A200" s="34" t="s">
        <v>474</v>
      </c>
    </row>
    <row r="201" spans="1:89">
      <c r="A201" t="s">
        <v>475</v>
      </c>
    </row>
    <row r="202" spans="1:89">
      <c r="A202" t="s">
        <v>476</v>
      </c>
    </row>
    <row r="203" spans="1:89">
      <c r="A203" t="s">
        <v>477</v>
      </c>
    </row>
    <row r="204" spans="1:89">
      <c r="A204" t="s">
        <v>478</v>
      </c>
    </row>
    <row r="205" spans="1:89">
      <c r="A205" t="s">
        <v>479</v>
      </c>
    </row>
  </sheetData>
  <mergeCells count="316">
    <mergeCell ref="CK3:CK5"/>
    <mergeCell ref="CL3:CL5"/>
    <mergeCell ref="CM3:CM5"/>
    <mergeCell ref="CO3:CO5"/>
    <mergeCell ref="B1:Q1"/>
    <mergeCell ref="R1:S1"/>
    <mergeCell ref="T1:AI1"/>
    <mergeCell ref="AJ1:AK1"/>
    <mergeCell ref="AL1:BA1"/>
    <mergeCell ref="BB1:BC1"/>
    <mergeCell ref="BW3:BW5"/>
    <mergeCell ref="BX3:BX5"/>
    <mergeCell ref="BY3:BY5"/>
    <mergeCell ref="BZ3:CD4"/>
    <mergeCell ref="CG3:CG5"/>
    <mergeCell ref="CH3:CJ4"/>
    <mergeCell ref="BD1:BS1"/>
    <mergeCell ref="BT1:BU1"/>
    <mergeCell ref="BV1:CK1"/>
    <mergeCell ref="CL1:CM1"/>
    <mergeCell ref="CN1:CO1"/>
    <mergeCell ref="BV3:BV5"/>
    <mergeCell ref="BC3:BC5"/>
    <mergeCell ref="BD3:BD5"/>
    <mergeCell ref="BE3:BE5"/>
    <mergeCell ref="BF3:BF5"/>
    <mergeCell ref="BG3:BG5"/>
    <mergeCell ref="BH3:BL4"/>
    <mergeCell ref="BO3:BO5"/>
    <mergeCell ref="BP3:BR4"/>
    <mergeCell ref="BS3:BS5"/>
    <mergeCell ref="BT3:BT5"/>
    <mergeCell ref="BU3:BU5"/>
    <mergeCell ref="A3:A5"/>
    <mergeCell ref="B3:B5"/>
    <mergeCell ref="C3:C5"/>
    <mergeCell ref="R69:R71"/>
    <mergeCell ref="T3:T5"/>
    <mergeCell ref="U3:U5"/>
    <mergeCell ref="V3:V5"/>
    <mergeCell ref="W3:W5"/>
    <mergeCell ref="BB3:BB5"/>
    <mergeCell ref="AI3:AI5"/>
    <mergeCell ref="AJ3:AJ5"/>
    <mergeCell ref="AK3:AK5"/>
    <mergeCell ref="AL3:AL5"/>
    <mergeCell ref="AM3:AM5"/>
    <mergeCell ref="AN3:AN5"/>
    <mergeCell ref="AO3:AO5"/>
    <mergeCell ref="AW3:AW5"/>
    <mergeCell ref="AP3:AT4"/>
    <mergeCell ref="AX3:AZ4"/>
    <mergeCell ref="BA3:BA5"/>
    <mergeCell ref="A69:A71"/>
    <mergeCell ref="B69:B71"/>
    <mergeCell ref="C69:C71"/>
    <mergeCell ref="D69:D71"/>
    <mergeCell ref="E69:E71"/>
    <mergeCell ref="F69:J70"/>
    <mergeCell ref="M69:M71"/>
    <mergeCell ref="N69:P70"/>
    <mergeCell ref="Q69:Q71"/>
    <mergeCell ref="D3:D5"/>
    <mergeCell ref="E3:E5"/>
    <mergeCell ref="F3:J4"/>
    <mergeCell ref="N3:P4"/>
    <mergeCell ref="M3:M5"/>
    <mergeCell ref="Q3:Q5"/>
    <mergeCell ref="AF3:AH4"/>
    <mergeCell ref="X3:AB4"/>
    <mergeCell ref="AE3:AE5"/>
    <mergeCell ref="R3:R5"/>
    <mergeCell ref="X69:AB70"/>
    <mergeCell ref="AE69:AE71"/>
    <mergeCell ref="AF69:AH70"/>
    <mergeCell ref="AI69:AI71"/>
    <mergeCell ref="AJ69:AJ71"/>
    <mergeCell ref="T69:T71"/>
    <mergeCell ref="U69:U71"/>
    <mergeCell ref="V69:V71"/>
    <mergeCell ref="W69:W71"/>
    <mergeCell ref="AP69:AT70"/>
    <mergeCell ref="AW69:AW71"/>
    <mergeCell ref="AX69:AZ70"/>
    <mergeCell ref="BA69:BA71"/>
    <mergeCell ref="BB69:BB71"/>
    <mergeCell ref="AK69:AK71"/>
    <mergeCell ref="AL69:AL71"/>
    <mergeCell ref="AM69:AM71"/>
    <mergeCell ref="AN69:AN71"/>
    <mergeCell ref="AO69:AO71"/>
    <mergeCell ref="BX69:BX71"/>
    <mergeCell ref="BY69:BY71"/>
    <mergeCell ref="BH69:BL70"/>
    <mergeCell ref="BO69:BO71"/>
    <mergeCell ref="BP69:BR70"/>
    <mergeCell ref="BS69:BS71"/>
    <mergeCell ref="BT69:BT71"/>
    <mergeCell ref="BC69:BC71"/>
    <mergeCell ref="BD69:BD71"/>
    <mergeCell ref="BE69:BE71"/>
    <mergeCell ref="BF69:BF71"/>
    <mergeCell ref="BG69:BG71"/>
    <mergeCell ref="CM69:CM71"/>
    <mergeCell ref="CO69:CO71"/>
    <mergeCell ref="A112:A114"/>
    <mergeCell ref="B112:B114"/>
    <mergeCell ref="C112:C114"/>
    <mergeCell ref="D112:D114"/>
    <mergeCell ref="E112:E114"/>
    <mergeCell ref="F112:J113"/>
    <mergeCell ref="M112:M114"/>
    <mergeCell ref="N112:P113"/>
    <mergeCell ref="Q112:Q114"/>
    <mergeCell ref="R112:R114"/>
    <mergeCell ref="T112:T114"/>
    <mergeCell ref="U112:U114"/>
    <mergeCell ref="V112:V114"/>
    <mergeCell ref="W112:W114"/>
    <mergeCell ref="BZ69:CD70"/>
    <mergeCell ref="CG69:CG71"/>
    <mergeCell ref="CH69:CJ70"/>
    <mergeCell ref="CK69:CK71"/>
    <mergeCell ref="CL69:CL71"/>
    <mergeCell ref="BU69:BU71"/>
    <mergeCell ref="BV69:BV71"/>
    <mergeCell ref="BW69:BW71"/>
    <mergeCell ref="AK112:AK114"/>
    <mergeCell ref="AL112:AL114"/>
    <mergeCell ref="AM112:AM114"/>
    <mergeCell ref="AN112:AN114"/>
    <mergeCell ref="AO112:AO114"/>
    <mergeCell ref="X112:AB113"/>
    <mergeCell ref="AE112:AE114"/>
    <mergeCell ref="AF112:AH113"/>
    <mergeCell ref="AI112:AI114"/>
    <mergeCell ref="AJ112:AJ114"/>
    <mergeCell ref="BC112:BC114"/>
    <mergeCell ref="BD112:BD114"/>
    <mergeCell ref="BE112:BE114"/>
    <mergeCell ref="BF112:BF114"/>
    <mergeCell ref="BG112:BG114"/>
    <mergeCell ref="AP112:AT113"/>
    <mergeCell ref="AW112:AW114"/>
    <mergeCell ref="AX112:AZ113"/>
    <mergeCell ref="BA112:BA114"/>
    <mergeCell ref="BB112:BB114"/>
    <mergeCell ref="CL112:CL114"/>
    <mergeCell ref="BU112:BU114"/>
    <mergeCell ref="BV112:BV114"/>
    <mergeCell ref="BW112:BW114"/>
    <mergeCell ref="BX112:BX114"/>
    <mergeCell ref="BY112:BY114"/>
    <mergeCell ref="BH112:BL113"/>
    <mergeCell ref="BO112:BO114"/>
    <mergeCell ref="BP112:BR113"/>
    <mergeCell ref="BS112:BS114"/>
    <mergeCell ref="BT112:BT114"/>
    <mergeCell ref="X129:AB130"/>
    <mergeCell ref="AE129:AE131"/>
    <mergeCell ref="AF129:AH130"/>
    <mergeCell ref="AI129:AI131"/>
    <mergeCell ref="AJ129:AJ131"/>
    <mergeCell ref="CM112:CM114"/>
    <mergeCell ref="CO112:CO114"/>
    <mergeCell ref="A129:A131"/>
    <mergeCell ref="B129:B131"/>
    <mergeCell ref="C129:C131"/>
    <mergeCell ref="D129:D131"/>
    <mergeCell ref="E129:E131"/>
    <mergeCell ref="F129:J130"/>
    <mergeCell ref="M129:M131"/>
    <mergeCell ref="N129:P130"/>
    <mergeCell ref="R129:R131"/>
    <mergeCell ref="T129:T131"/>
    <mergeCell ref="U129:U131"/>
    <mergeCell ref="V129:V131"/>
    <mergeCell ref="W129:W131"/>
    <mergeCell ref="BZ112:CD113"/>
    <mergeCell ref="CG112:CG114"/>
    <mergeCell ref="CH112:CJ113"/>
    <mergeCell ref="CK112:CK114"/>
    <mergeCell ref="AP129:AT130"/>
    <mergeCell ref="AW129:AW131"/>
    <mergeCell ref="AX129:AZ130"/>
    <mergeCell ref="BA129:BA131"/>
    <mergeCell ref="BB129:BB131"/>
    <mergeCell ref="AK129:AK131"/>
    <mergeCell ref="AL129:AL131"/>
    <mergeCell ref="AM129:AM131"/>
    <mergeCell ref="AN129:AN131"/>
    <mergeCell ref="AO129:AO131"/>
    <mergeCell ref="BX129:BX131"/>
    <mergeCell ref="BY129:BY131"/>
    <mergeCell ref="BH129:BL130"/>
    <mergeCell ref="BO129:BO131"/>
    <mergeCell ref="BP129:BR130"/>
    <mergeCell ref="BS129:BS131"/>
    <mergeCell ref="BT129:BT131"/>
    <mergeCell ref="BC129:BC131"/>
    <mergeCell ref="BD129:BD131"/>
    <mergeCell ref="BE129:BE131"/>
    <mergeCell ref="BF129:BF131"/>
    <mergeCell ref="BG129:BG131"/>
    <mergeCell ref="CM129:CM131"/>
    <mergeCell ref="CO129:CO131"/>
    <mergeCell ref="A154:A156"/>
    <mergeCell ref="B154:B156"/>
    <mergeCell ref="C154:C156"/>
    <mergeCell ref="D154:D156"/>
    <mergeCell ref="E154:E156"/>
    <mergeCell ref="F154:J155"/>
    <mergeCell ref="M154:M156"/>
    <mergeCell ref="N154:P155"/>
    <mergeCell ref="Q154:Q156"/>
    <mergeCell ref="R154:R156"/>
    <mergeCell ref="T154:T156"/>
    <mergeCell ref="U154:U156"/>
    <mergeCell ref="V154:V156"/>
    <mergeCell ref="W154:W156"/>
    <mergeCell ref="BZ129:CD130"/>
    <mergeCell ref="CG129:CG131"/>
    <mergeCell ref="CH129:CJ130"/>
    <mergeCell ref="CK129:CK131"/>
    <mergeCell ref="CL129:CL131"/>
    <mergeCell ref="BU129:BU131"/>
    <mergeCell ref="BV129:BV131"/>
    <mergeCell ref="BW129:BW131"/>
    <mergeCell ref="AK154:AK156"/>
    <mergeCell ref="AL154:AL156"/>
    <mergeCell ref="AM154:AM156"/>
    <mergeCell ref="AN154:AN156"/>
    <mergeCell ref="AO154:AO156"/>
    <mergeCell ref="X154:AB155"/>
    <mergeCell ref="AE154:AE156"/>
    <mergeCell ref="AF154:AH155"/>
    <mergeCell ref="AI154:AI156"/>
    <mergeCell ref="AJ154:AJ156"/>
    <mergeCell ref="BC154:BC156"/>
    <mergeCell ref="BD154:BD156"/>
    <mergeCell ref="BE154:BE156"/>
    <mergeCell ref="BF154:BF156"/>
    <mergeCell ref="BG154:BG156"/>
    <mergeCell ref="AP154:AT155"/>
    <mergeCell ref="AW154:AW156"/>
    <mergeCell ref="AX154:AZ155"/>
    <mergeCell ref="BA154:BA156"/>
    <mergeCell ref="BB154:BB156"/>
    <mergeCell ref="CK154:CK156"/>
    <mergeCell ref="CL154:CL156"/>
    <mergeCell ref="BU154:BU156"/>
    <mergeCell ref="BV154:BV156"/>
    <mergeCell ref="BW154:BW156"/>
    <mergeCell ref="BX154:BX156"/>
    <mergeCell ref="BY154:BY156"/>
    <mergeCell ref="BH154:BL155"/>
    <mergeCell ref="BO154:BO156"/>
    <mergeCell ref="BP154:BR155"/>
    <mergeCell ref="BS154:BS156"/>
    <mergeCell ref="BT154:BT156"/>
    <mergeCell ref="X172:AB173"/>
    <mergeCell ref="AE172:AE174"/>
    <mergeCell ref="AF172:AH173"/>
    <mergeCell ref="AI172:AI174"/>
    <mergeCell ref="AJ172:AJ174"/>
    <mergeCell ref="CM154:CM156"/>
    <mergeCell ref="CO154:CO156"/>
    <mergeCell ref="A172:A174"/>
    <mergeCell ref="B172:B174"/>
    <mergeCell ref="C172:C174"/>
    <mergeCell ref="D172:D174"/>
    <mergeCell ref="E172:E174"/>
    <mergeCell ref="F172:J173"/>
    <mergeCell ref="M172:M174"/>
    <mergeCell ref="N172:P173"/>
    <mergeCell ref="Q172:Q174"/>
    <mergeCell ref="R172:R174"/>
    <mergeCell ref="T172:T174"/>
    <mergeCell ref="U172:U174"/>
    <mergeCell ref="V172:V174"/>
    <mergeCell ref="W172:W174"/>
    <mergeCell ref="BZ154:CD155"/>
    <mergeCell ref="CG154:CG156"/>
    <mergeCell ref="CH154:CJ155"/>
    <mergeCell ref="AP172:AT173"/>
    <mergeCell ref="AW172:AW174"/>
    <mergeCell ref="AX172:AZ173"/>
    <mergeCell ref="BA172:BA174"/>
    <mergeCell ref="BB172:BB174"/>
    <mergeCell ref="AK172:AK174"/>
    <mergeCell ref="AL172:AL174"/>
    <mergeCell ref="AM172:AM174"/>
    <mergeCell ref="AN172:AN174"/>
    <mergeCell ref="AO172:AO174"/>
    <mergeCell ref="BH172:BL173"/>
    <mergeCell ref="BO172:BO174"/>
    <mergeCell ref="BP172:BR173"/>
    <mergeCell ref="BS172:BS174"/>
    <mergeCell ref="BT172:BT174"/>
    <mergeCell ref="BC172:BC174"/>
    <mergeCell ref="BD172:BD174"/>
    <mergeCell ref="BE172:BE174"/>
    <mergeCell ref="BF172:BF174"/>
    <mergeCell ref="BG172:BG174"/>
    <mergeCell ref="CM172:CM174"/>
    <mergeCell ref="CO172:CO174"/>
    <mergeCell ref="BZ172:CD173"/>
    <mergeCell ref="CG172:CG174"/>
    <mergeCell ref="CH172:CJ173"/>
    <mergeCell ref="CK172:CK174"/>
    <mergeCell ref="CL172:CL174"/>
    <mergeCell ref="BU172:BU174"/>
    <mergeCell ref="BV172:BV174"/>
    <mergeCell ref="BW172:BW174"/>
    <mergeCell ref="BX172:BX174"/>
    <mergeCell ref="BY172:BY174"/>
  </mergeCells>
  <conditionalFormatting sqref="F6:J12">
    <cfRule type="cellIs" dxfId="544" priority="455" operator="greaterThan">
      <formula>0.07</formula>
    </cfRule>
    <cfRule type="cellIs" dxfId="543" priority="457" operator="between">
      <formula>0.05</formula>
      <formula>0.07</formula>
    </cfRule>
    <cfRule type="cellIs" dxfId="542" priority="456" operator="lessThan">
      <formula>0.05</formula>
    </cfRule>
  </conditionalFormatting>
  <conditionalFormatting sqref="F6:J60">
    <cfRule type="containsBlanks" dxfId="541" priority="1" stopIfTrue="1">
      <formula>LEN(TRIM(F6))=0</formula>
    </cfRule>
    <cfRule type="containsErrors" dxfId="540" priority="454">
      <formula>ISERROR(F6)</formula>
    </cfRule>
  </conditionalFormatting>
  <conditionalFormatting sqref="F13:J14">
    <cfRule type="cellIs" dxfId="539" priority="602" operator="between">
      <formula>0.07</formula>
      <formula>0.09</formula>
    </cfRule>
    <cfRule type="cellIs" dxfId="538" priority="600" operator="greaterThan">
      <formula>0.09</formula>
    </cfRule>
    <cfRule type="cellIs" dxfId="537" priority="601" operator="lessThan">
      <formula>0.07</formula>
    </cfRule>
  </conditionalFormatting>
  <conditionalFormatting sqref="F15:J21">
    <cfRule type="cellIs" dxfId="536" priority="462" operator="between">
      <formula>0.05</formula>
      <formula>0.07</formula>
    </cfRule>
    <cfRule type="cellIs" dxfId="535" priority="461" operator="lessThan">
      <formula>0.05</formula>
    </cfRule>
    <cfRule type="cellIs" dxfId="534" priority="460" operator="greaterThan">
      <formula>0.07</formula>
    </cfRule>
  </conditionalFormatting>
  <conditionalFormatting sqref="F22:J23">
    <cfRule type="cellIs" dxfId="533" priority="596" operator="lessThan">
      <formula>0.07</formula>
    </cfRule>
    <cfRule type="cellIs" dxfId="532" priority="595" operator="greaterThan">
      <formula>0.09</formula>
    </cfRule>
    <cfRule type="cellIs" dxfId="531" priority="453" operator="between">
      <formula>0.07</formula>
      <formula>0.09</formula>
    </cfRule>
    <cfRule type="cellIs" dxfId="530" priority="47" operator="greaterThan">
      <formula>0.09</formula>
    </cfRule>
    <cfRule type="cellIs" dxfId="529" priority="48" operator="lessThan">
      <formula>0.07</formula>
    </cfRule>
    <cfRule type="cellIs" dxfId="528" priority="597" operator="between">
      <formula>0.07</formula>
      <formula>0.09</formula>
    </cfRule>
  </conditionalFormatting>
  <conditionalFormatting sqref="F24:J30">
    <cfRule type="cellIs" dxfId="527" priority="2" operator="greaterThan">
      <formula>0.07</formula>
    </cfRule>
    <cfRule type="cellIs" dxfId="526" priority="3" operator="lessThan">
      <formula>0.05</formula>
    </cfRule>
    <cfRule type="cellIs" dxfId="525" priority="467" operator="between">
      <formula>0.05</formula>
      <formula>0.07</formula>
    </cfRule>
    <cfRule type="cellIs" dxfId="524" priority="466" operator="lessThan">
      <formula>0.05</formula>
    </cfRule>
    <cfRule type="cellIs" dxfId="523" priority="465" operator="greaterThan">
      <formula>0.07</formula>
    </cfRule>
    <cfRule type="cellIs" dxfId="522" priority="46" operator="between">
      <formula>0.05</formula>
      <formula>0.07</formula>
    </cfRule>
  </conditionalFormatting>
  <conditionalFormatting sqref="F31:J32">
    <cfRule type="cellIs" dxfId="521" priority="590" operator="greaterThan">
      <formula>0.09</formula>
    </cfRule>
    <cfRule type="cellIs" dxfId="520" priority="592" operator="between">
      <formula>0.07</formula>
      <formula>0.09</formula>
    </cfRule>
    <cfRule type="cellIs" dxfId="519" priority="40" operator="greaterThan">
      <formula>0.09</formula>
    </cfRule>
    <cfRule type="cellIs" dxfId="518" priority="41" operator="lessThan">
      <formula>0.07</formula>
    </cfRule>
    <cfRule type="cellIs" dxfId="517" priority="42" operator="between">
      <formula>0.07</formula>
      <formula>0.09</formula>
    </cfRule>
    <cfRule type="cellIs" dxfId="516" priority="591" operator="lessThan">
      <formula>0.07</formula>
    </cfRule>
  </conditionalFormatting>
  <conditionalFormatting sqref="F33:J39">
    <cfRule type="cellIs" dxfId="515" priority="472" operator="between">
      <formula>0.05</formula>
      <formula>0.07</formula>
    </cfRule>
    <cfRule type="cellIs" dxfId="514" priority="470" operator="greaterThan">
      <formula>0.07</formula>
    </cfRule>
    <cfRule type="cellIs" dxfId="513" priority="471" operator="lessThan">
      <formula>0.05</formula>
    </cfRule>
  </conditionalFormatting>
  <conditionalFormatting sqref="F40:J41">
    <cfRule type="cellIs" dxfId="512" priority="32" operator="lessThan">
      <formula>0.07</formula>
    </cfRule>
    <cfRule type="cellIs" dxfId="511" priority="33" operator="between">
      <formula>0.07</formula>
      <formula>0.09</formula>
    </cfRule>
    <cfRule type="cellIs" dxfId="510" priority="31" operator="greaterThan">
      <formula>0.09</formula>
    </cfRule>
    <cfRule type="cellIs" dxfId="509" priority="585" operator="greaterThan">
      <formula>0.09</formula>
    </cfRule>
    <cfRule type="cellIs" dxfId="508" priority="587" operator="between">
      <formula>0.07</formula>
      <formula>0.09</formula>
    </cfRule>
    <cfRule type="cellIs" dxfId="507" priority="586" operator="lessThan">
      <formula>0.07</formula>
    </cfRule>
  </conditionalFormatting>
  <conditionalFormatting sqref="F42:J48">
    <cfRule type="cellIs" dxfId="506" priority="477" operator="between">
      <formula>0.05</formula>
      <formula>0.07</formula>
    </cfRule>
    <cfRule type="cellIs" dxfId="505" priority="476" operator="lessThan">
      <formula>0.05</formula>
    </cfRule>
    <cfRule type="cellIs" dxfId="504" priority="475" operator="greaterThan">
      <formula>0.07</formula>
    </cfRule>
  </conditionalFormatting>
  <conditionalFormatting sqref="F49:J50">
    <cfRule type="cellIs" dxfId="503" priority="21" operator="between">
      <formula>0.07</formula>
      <formula>0.09</formula>
    </cfRule>
    <cfRule type="cellIs" dxfId="502" priority="580" operator="greaterThan">
      <formula>0.09</formula>
    </cfRule>
    <cfRule type="cellIs" dxfId="501" priority="581" operator="lessThan">
      <formula>0.07</formula>
    </cfRule>
    <cfRule type="cellIs" dxfId="500" priority="19" operator="greaterThan">
      <formula>0.09</formula>
    </cfRule>
    <cfRule type="cellIs" dxfId="499" priority="20" operator="lessThan">
      <formula>0.07</formula>
    </cfRule>
    <cfRule type="cellIs" dxfId="498" priority="582" operator="between">
      <formula>0.07</formula>
      <formula>0.09</formula>
    </cfRule>
  </conditionalFormatting>
  <conditionalFormatting sqref="F51:J58">
    <cfRule type="cellIs" dxfId="497" priority="480" operator="greaterThan">
      <formula>0.07</formula>
    </cfRule>
    <cfRule type="cellIs" dxfId="496" priority="481" operator="lessThan">
      <formula>0.05</formula>
    </cfRule>
    <cfRule type="cellIs" dxfId="495" priority="482" operator="between">
      <formula>0.05</formula>
      <formula>0.07</formula>
    </cfRule>
  </conditionalFormatting>
  <conditionalFormatting sqref="F59:J60">
    <cfRule type="cellIs" dxfId="494" priority="577" operator="between">
      <formula>0.07</formula>
      <formula>0.09</formula>
    </cfRule>
    <cfRule type="cellIs" dxfId="493" priority="576" operator="lessThan">
      <formula>0.07</formula>
    </cfRule>
    <cfRule type="cellIs" dxfId="492" priority="4" operator="greaterThan">
      <formula>0.09</formula>
    </cfRule>
    <cfRule type="cellIs" dxfId="491" priority="575" operator="greaterThan">
      <formula>0.09</formula>
    </cfRule>
    <cfRule type="cellIs" dxfId="490" priority="5" operator="lessThan">
      <formula>0.07</formula>
    </cfRule>
    <cfRule type="cellIs" dxfId="489" priority="6" operator="between">
      <formula>0.07</formula>
      <formula>0.09</formula>
    </cfRule>
  </conditionalFormatting>
  <conditionalFormatting sqref="F72:J103">
    <cfRule type="cellIs" dxfId="488" priority="452" operator="between">
      <formula>0.05</formula>
      <formula>0.07</formula>
    </cfRule>
    <cfRule type="cellIs" dxfId="487" priority="451" operator="lessThan">
      <formula>0.05</formula>
    </cfRule>
    <cfRule type="cellIs" dxfId="486" priority="450" operator="greaterThan">
      <formula>0.07</formula>
    </cfRule>
    <cfRule type="containsErrors" dxfId="485" priority="449">
      <formula>ISERROR(F72)</formula>
    </cfRule>
    <cfRule type="containsBlanks" dxfId="484" priority="448" stopIfTrue="1">
      <formula>LEN(TRIM(F72))=0</formula>
    </cfRule>
  </conditionalFormatting>
  <conditionalFormatting sqref="F115:J120">
    <cfRule type="containsErrors" dxfId="483" priority="384">
      <formula>ISERROR(F115)</formula>
    </cfRule>
    <cfRule type="containsBlanks" dxfId="482" priority="383" stopIfTrue="1">
      <formula>LEN(TRIM(F115))=0</formula>
    </cfRule>
    <cfRule type="cellIs" dxfId="481" priority="387" operator="between">
      <formula>0.05</formula>
      <formula>0.07</formula>
    </cfRule>
    <cfRule type="cellIs" dxfId="480" priority="385" operator="greaterThan">
      <formula>0.07</formula>
    </cfRule>
    <cfRule type="cellIs" dxfId="479" priority="386" operator="lessThan">
      <formula>0.05</formula>
    </cfRule>
  </conditionalFormatting>
  <conditionalFormatting sqref="F132:J145">
    <cfRule type="cellIs" dxfId="478" priority="381" operator="lessThan">
      <formula>0.05</formula>
    </cfRule>
    <cfRule type="containsBlanks" dxfId="477" priority="378" stopIfTrue="1">
      <formula>LEN(TRIM(F132))=0</formula>
    </cfRule>
    <cfRule type="cellIs" dxfId="476" priority="382" operator="between">
      <formula>0.05</formula>
      <formula>0.07</formula>
    </cfRule>
    <cfRule type="containsErrors" dxfId="475" priority="379">
      <formula>ISERROR(F132)</formula>
    </cfRule>
    <cfRule type="cellIs" dxfId="474" priority="380" operator="greaterThan">
      <formula>0.07</formula>
    </cfRule>
  </conditionalFormatting>
  <conditionalFormatting sqref="F157:J163">
    <cfRule type="cellIs" dxfId="473" priority="377" operator="between">
      <formula>0.05</formula>
      <formula>0.07</formula>
    </cfRule>
    <cfRule type="cellIs" dxfId="472" priority="375" operator="greaterThan">
      <formula>0.07</formula>
    </cfRule>
    <cfRule type="cellIs" dxfId="471" priority="376" operator="lessThan">
      <formula>0.05</formula>
    </cfRule>
    <cfRule type="containsBlanks" dxfId="470" priority="373" stopIfTrue="1">
      <formula>LEN(TRIM(F157))=0</formula>
    </cfRule>
    <cfRule type="containsErrors" dxfId="469" priority="374">
      <formula>ISERROR(F157)</formula>
    </cfRule>
  </conditionalFormatting>
  <conditionalFormatting sqref="N6:N60">
    <cfRule type="cellIs" dxfId="468" priority="352" operator="lessThan">
      <formula>3</formula>
    </cfRule>
    <cfRule type="cellIs" dxfId="467" priority="351" operator="greaterThanOrEqual">
      <formula>3</formula>
    </cfRule>
  </conditionalFormatting>
  <conditionalFormatting sqref="N72:N103">
    <cfRule type="cellIs" dxfId="466" priority="287" operator="greaterThanOrEqual">
      <formula>3</formula>
    </cfRule>
    <cfRule type="cellIs" dxfId="465" priority="288" operator="lessThan">
      <formula>3</formula>
    </cfRule>
  </conditionalFormatting>
  <conditionalFormatting sqref="N115:N120">
    <cfRule type="cellIs" dxfId="464" priority="136" operator="lessThan">
      <formula>3</formula>
    </cfRule>
    <cfRule type="cellIs" dxfId="463" priority="135" operator="greaterThanOrEqual">
      <formula>3</formula>
    </cfRule>
  </conditionalFormatting>
  <conditionalFormatting sqref="N132:N145">
    <cfRule type="cellIs" dxfId="462" priority="131" operator="greaterThanOrEqual">
      <formula>3</formula>
    </cfRule>
    <cfRule type="cellIs" dxfId="461" priority="132" operator="lessThan">
      <formula>3</formula>
    </cfRule>
  </conditionalFormatting>
  <conditionalFormatting sqref="N157:N163">
    <cfRule type="cellIs" dxfId="460" priority="127" operator="greaterThanOrEqual">
      <formula>3</formula>
    </cfRule>
    <cfRule type="cellIs" dxfId="459" priority="128" operator="lessThan">
      <formula>3</formula>
    </cfRule>
  </conditionalFormatting>
  <conditionalFormatting sqref="N6:O60">
    <cfRule type="containsBlanks" dxfId="458" priority="346" stopIfTrue="1">
      <formula>LEN(TRIM(N6))=0</formula>
    </cfRule>
    <cfRule type="containsText" dxfId="457" priority="345" stopIfTrue="1" operator="containsText" text="SKIP">
      <formula>NOT(ISERROR(SEARCH("SKIP",N6)))</formula>
    </cfRule>
  </conditionalFormatting>
  <conditionalFormatting sqref="N72:O103">
    <cfRule type="containsText" dxfId="456" priority="245" stopIfTrue="1" operator="containsText" text="SKIP">
      <formula>NOT(ISERROR(SEARCH("SKIP",N72)))</formula>
    </cfRule>
    <cfRule type="containsBlanks" dxfId="455" priority="246" stopIfTrue="1">
      <formula>LEN(TRIM(N72))=0</formula>
    </cfRule>
  </conditionalFormatting>
  <conditionalFormatting sqref="N115:O120">
    <cfRule type="containsBlanks" dxfId="454" priority="134" stopIfTrue="1">
      <formula>LEN(TRIM(N115))=0</formula>
    </cfRule>
    <cfRule type="containsText" dxfId="453" priority="133" stopIfTrue="1" operator="containsText" text="SKIP">
      <formula>NOT(ISERROR(SEARCH("SKIP",N115)))</formula>
    </cfRule>
  </conditionalFormatting>
  <conditionalFormatting sqref="N132:O145">
    <cfRule type="containsText" dxfId="452" priority="129" stopIfTrue="1" operator="containsText" text="SKIP">
      <formula>NOT(ISERROR(SEARCH("SKIP",N132)))</formula>
    </cfRule>
    <cfRule type="containsBlanks" dxfId="451" priority="130" stopIfTrue="1">
      <formula>LEN(TRIM(N132))=0</formula>
    </cfRule>
  </conditionalFormatting>
  <conditionalFormatting sqref="N157:O163">
    <cfRule type="containsText" dxfId="450" priority="125" stopIfTrue="1" operator="containsText" text="SKIP">
      <formula>NOT(ISERROR(SEARCH("SKIP",N157)))</formula>
    </cfRule>
    <cfRule type="containsBlanks" dxfId="449" priority="126" stopIfTrue="1">
      <formula>LEN(TRIM(N157))=0</formula>
    </cfRule>
  </conditionalFormatting>
  <conditionalFormatting sqref="O6:O60">
    <cfRule type="cellIs" dxfId="448" priority="347" operator="greaterThanOrEqual">
      <formula>2</formula>
    </cfRule>
    <cfRule type="cellIs" dxfId="447" priority="348" operator="lessThan">
      <formula>2</formula>
    </cfRule>
  </conditionalFormatting>
  <conditionalFormatting sqref="O72:O103">
    <cfRule type="cellIs" dxfId="446" priority="248" operator="lessThan">
      <formula>2</formula>
    </cfRule>
    <cfRule type="cellIs" dxfId="445" priority="247" operator="greaterThanOrEqual">
      <formula>2</formula>
    </cfRule>
  </conditionalFormatting>
  <conditionalFormatting sqref="O115:O120">
    <cfRule type="cellIs" dxfId="444" priority="203" operator="greaterThanOrEqual">
      <formula>2</formula>
    </cfRule>
    <cfRule type="cellIs" dxfId="443" priority="204" operator="lessThan">
      <formula>2</formula>
    </cfRule>
  </conditionalFormatting>
  <conditionalFormatting sqref="O132:O145">
    <cfRule type="cellIs" dxfId="442" priority="200" operator="lessThan">
      <formula>2</formula>
    </cfRule>
    <cfRule type="cellIs" dxfId="441" priority="199" operator="greaterThanOrEqual">
      <formula>2</formula>
    </cfRule>
  </conditionalFormatting>
  <conditionalFormatting sqref="O157:O163">
    <cfRule type="cellIs" dxfId="440" priority="188" operator="lessThan">
      <formula>2</formula>
    </cfRule>
    <cfRule type="cellIs" dxfId="439" priority="187" operator="greaterThanOrEqual">
      <formula>2</formula>
    </cfRule>
  </conditionalFormatting>
  <conditionalFormatting sqref="Q6:Q60">
    <cfRule type="cellIs" dxfId="438" priority="306" operator="between">
      <formula>9.65</formula>
      <formula>11.01</formula>
    </cfRule>
    <cfRule type="cellIs" dxfId="437" priority="305" operator="lessThanOrEqual">
      <formula>8.84</formula>
    </cfRule>
    <cfRule type="cellIs" dxfId="436" priority="308" operator="between">
      <formula>8.85</formula>
      <formula>9.64</formula>
    </cfRule>
    <cfRule type="cellIs" dxfId="435" priority="307" operator="greaterThanOrEqual">
      <formula>11.02</formula>
    </cfRule>
  </conditionalFormatting>
  <conditionalFormatting sqref="Q72:Q103">
    <cfRule type="cellIs" dxfId="434" priority="252" operator="between">
      <formula>8.85</formula>
      <formula>9.64</formula>
    </cfRule>
    <cfRule type="cellIs" dxfId="433" priority="250" operator="between">
      <formula>9.65</formula>
      <formula>11.01</formula>
    </cfRule>
    <cfRule type="cellIs" dxfId="432" priority="251" operator="greaterThanOrEqual">
      <formula>11.02</formula>
    </cfRule>
    <cfRule type="cellIs" dxfId="431" priority="249" operator="lessThanOrEqual">
      <formula>8.84</formula>
    </cfRule>
  </conditionalFormatting>
  <conditionalFormatting sqref="Q115:Q120">
    <cfRule type="cellIs" dxfId="430" priority="81" operator="lessThanOrEqual">
      <formula>8.84</formula>
    </cfRule>
    <cfRule type="cellIs" dxfId="429" priority="84" operator="between">
      <formula>8.85</formula>
      <formula>9.64</formula>
    </cfRule>
    <cfRule type="cellIs" dxfId="428" priority="83" operator="greaterThanOrEqual">
      <formula>11.02</formula>
    </cfRule>
    <cfRule type="cellIs" dxfId="427" priority="82" operator="between">
      <formula>9.65</formula>
      <formula>11.01</formula>
    </cfRule>
  </conditionalFormatting>
  <conditionalFormatting sqref="Q132:Q145">
    <cfRule type="cellIs" dxfId="426" priority="79" operator="greaterThanOrEqual">
      <formula>11.02</formula>
    </cfRule>
    <cfRule type="cellIs" dxfId="425" priority="80" operator="between">
      <formula>8.85</formula>
      <formula>9.64</formula>
    </cfRule>
    <cfRule type="cellIs" dxfId="424" priority="78" operator="between">
      <formula>9.65</formula>
      <formula>11.01</formula>
    </cfRule>
    <cfRule type="cellIs" dxfId="423" priority="77" operator="lessThanOrEqual">
      <formula>8.84</formula>
    </cfRule>
  </conditionalFormatting>
  <conditionalFormatting sqref="Q157:Q163">
    <cfRule type="cellIs" dxfId="422" priority="65" operator="lessThanOrEqual">
      <formula>8.84</formula>
    </cfRule>
    <cfRule type="cellIs" dxfId="421" priority="66" operator="between">
      <formula>9.65</formula>
      <formula>11.01</formula>
    </cfRule>
    <cfRule type="cellIs" dxfId="420" priority="68" operator="between">
      <formula>8.85</formula>
      <formula>9.64</formula>
    </cfRule>
    <cfRule type="cellIs" dxfId="419" priority="67" operator="greaterThanOrEqual">
      <formula>11.02</formula>
    </cfRule>
  </conditionalFormatting>
  <conditionalFormatting sqref="X6:AB12">
    <cfRule type="cellIs" dxfId="418" priority="511" operator="lessThan">
      <formula>0.05</formula>
    </cfRule>
    <cfRule type="cellIs" dxfId="417" priority="510" operator="greaterThan">
      <formula>0.07</formula>
    </cfRule>
    <cfRule type="cellIs" dxfId="416" priority="512" operator="between">
      <formula>0.05</formula>
      <formula>0.07</formula>
    </cfRule>
  </conditionalFormatting>
  <conditionalFormatting sqref="X6:AB60">
    <cfRule type="containsErrors" dxfId="415" priority="484">
      <formula>ISERROR(X6)</formula>
    </cfRule>
    <cfRule type="containsBlanks" dxfId="414" priority="483" stopIfTrue="1">
      <formula>LEN(TRIM(X6))=0</formula>
    </cfRule>
  </conditionalFormatting>
  <conditionalFormatting sqref="X13:AB14">
    <cfRule type="cellIs" dxfId="413" priority="605" operator="greaterThan">
      <formula>0.09</formula>
    </cfRule>
    <cfRule type="cellIs" dxfId="412" priority="606" operator="lessThan">
      <formula>0.07</formula>
    </cfRule>
    <cfRule type="cellIs" dxfId="411" priority="607" operator="between">
      <formula>0.07</formula>
      <formula>0.09</formula>
    </cfRule>
  </conditionalFormatting>
  <conditionalFormatting sqref="X15:AB21">
    <cfRule type="cellIs" dxfId="410" priority="505" operator="greaterThan">
      <formula>0.07</formula>
    </cfRule>
    <cfRule type="cellIs" dxfId="409" priority="507" operator="between">
      <formula>0.05</formula>
      <formula>0.07</formula>
    </cfRule>
    <cfRule type="cellIs" dxfId="408" priority="506" operator="lessThan">
      <formula>0.05</formula>
    </cfRule>
  </conditionalFormatting>
  <conditionalFormatting sqref="X22:AB23">
    <cfRule type="cellIs" dxfId="407" priority="612" operator="between">
      <formula>0.07</formula>
      <formula>0.09</formula>
    </cfRule>
    <cfRule type="cellIs" dxfId="406" priority="610" operator="greaterThan">
      <formula>0.09</formula>
    </cfRule>
    <cfRule type="cellIs" dxfId="405" priority="611" operator="lessThan">
      <formula>0.07</formula>
    </cfRule>
  </conditionalFormatting>
  <conditionalFormatting sqref="X24:AB30">
    <cfRule type="cellIs" dxfId="404" priority="502" operator="between">
      <formula>0.05</formula>
      <formula>0.07</formula>
    </cfRule>
    <cfRule type="cellIs" dxfId="403" priority="501" operator="lessThan">
      <formula>0.05</formula>
    </cfRule>
    <cfRule type="cellIs" dxfId="402" priority="500" operator="greaterThan">
      <formula>0.07</formula>
    </cfRule>
  </conditionalFormatting>
  <conditionalFormatting sqref="X31:AB32">
    <cfRule type="cellIs" dxfId="401" priority="615" operator="greaterThan">
      <formula>0.09</formula>
    </cfRule>
    <cfRule type="cellIs" dxfId="400" priority="616" operator="lessThan">
      <formula>0.07</formula>
    </cfRule>
    <cfRule type="cellIs" dxfId="399" priority="617" operator="between">
      <formula>0.07</formula>
      <formula>0.09</formula>
    </cfRule>
  </conditionalFormatting>
  <conditionalFormatting sqref="X33:AB39">
    <cfRule type="cellIs" dxfId="398" priority="495" operator="greaterThan">
      <formula>0.07</formula>
    </cfRule>
    <cfRule type="cellIs" dxfId="397" priority="497" operator="between">
      <formula>0.05</formula>
      <formula>0.07</formula>
    </cfRule>
    <cfRule type="cellIs" dxfId="396" priority="496" operator="lessThan">
      <formula>0.05</formula>
    </cfRule>
  </conditionalFormatting>
  <conditionalFormatting sqref="X40:AB41">
    <cfRule type="cellIs" dxfId="395" priority="622" operator="between">
      <formula>0.07</formula>
      <formula>0.09</formula>
    </cfRule>
    <cfRule type="cellIs" dxfId="394" priority="620" operator="greaterThan">
      <formula>0.09</formula>
    </cfRule>
    <cfRule type="cellIs" dxfId="393" priority="621" operator="lessThan">
      <formula>0.07</formula>
    </cfRule>
  </conditionalFormatting>
  <conditionalFormatting sqref="X42:AB48">
    <cfRule type="cellIs" dxfId="392" priority="490" operator="greaterThan">
      <formula>0.07</formula>
    </cfRule>
    <cfRule type="cellIs" dxfId="391" priority="492" operator="between">
      <formula>0.05</formula>
      <formula>0.07</formula>
    </cfRule>
    <cfRule type="cellIs" dxfId="390" priority="491" operator="lessThan">
      <formula>0.05</formula>
    </cfRule>
  </conditionalFormatting>
  <conditionalFormatting sqref="X49:AB50">
    <cfRule type="cellIs" dxfId="389" priority="625" operator="greaterThan">
      <formula>0.09</formula>
    </cfRule>
    <cfRule type="cellIs" dxfId="388" priority="626" operator="lessThan">
      <formula>0.07</formula>
    </cfRule>
    <cfRule type="cellIs" dxfId="387" priority="627" operator="between">
      <formula>0.07</formula>
      <formula>0.09</formula>
    </cfRule>
  </conditionalFormatting>
  <conditionalFormatting sqref="X51:AB58">
    <cfRule type="cellIs" dxfId="386" priority="485" operator="greaterThan">
      <formula>0.07</formula>
    </cfRule>
    <cfRule type="cellIs" dxfId="385" priority="486" operator="lessThan">
      <formula>0.05</formula>
    </cfRule>
    <cfRule type="cellIs" dxfId="384" priority="487" operator="between">
      <formula>0.05</formula>
      <formula>0.07</formula>
    </cfRule>
  </conditionalFormatting>
  <conditionalFormatting sqref="X59:AB60">
    <cfRule type="cellIs" dxfId="383" priority="630" operator="greaterThan">
      <formula>0.09</formula>
    </cfRule>
    <cfRule type="cellIs" dxfId="382" priority="631" operator="lessThan">
      <formula>0.07</formula>
    </cfRule>
    <cfRule type="cellIs" dxfId="381" priority="632" operator="between">
      <formula>0.07</formula>
      <formula>0.09</formula>
    </cfRule>
  </conditionalFormatting>
  <conditionalFormatting sqref="X72:AB103">
    <cfRule type="containsBlanks" dxfId="380" priority="443" stopIfTrue="1">
      <formula>LEN(TRIM(X72))=0</formula>
    </cfRule>
    <cfRule type="cellIs" dxfId="379" priority="445" operator="greaterThan">
      <formula>0.07</formula>
    </cfRule>
    <cfRule type="cellIs" dxfId="378" priority="447" operator="between">
      <formula>0.05</formula>
      <formula>0.07</formula>
    </cfRule>
    <cfRule type="cellIs" dxfId="377" priority="446" operator="lessThan">
      <formula>0.05</formula>
    </cfRule>
    <cfRule type="containsErrors" dxfId="376" priority="444">
      <formula>ISERROR(X72)</formula>
    </cfRule>
  </conditionalFormatting>
  <conditionalFormatting sqref="X115:AB120">
    <cfRule type="cellIs" dxfId="375" priority="390" operator="greaterThan">
      <formula>0.07</formula>
    </cfRule>
    <cfRule type="containsBlanks" dxfId="374" priority="388" stopIfTrue="1">
      <formula>LEN(TRIM(X115))=0</formula>
    </cfRule>
    <cfRule type="cellIs" dxfId="373" priority="392" operator="between">
      <formula>0.05</formula>
      <formula>0.07</formula>
    </cfRule>
    <cfRule type="containsErrors" dxfId="372" priority="389">
      <formula>ISERROR(X115)</formula>
    </cfRule>
    <cfRule type="cellIs" dxfId="371" priority="391" operator="lessThan">
      <formula>0.05</formula>
    </cfRule>
  </conditionalFormatting>
  <conditionalFormatting sqref="X132:AB145">
    <cfRule type="containsErrors" dxfId="370" priority="394">
      <formula>ISERROR(X132)</formula>
    </cfRule>
    <cfRule type="containsBlanks" dxfId="369" priority="393" stopIfTrue="1">
      <formula>LEN(TRIM(X132))=0</formula>
    </cfRule>
    <cfRule type="cellIs" dxfId="368" priority="397" operator="between">
      <formula>0.05</formula>
      <formula>0.07</formula>
    </cfRule>
    <cfRule type="cellIs" dxfId="367" priority="396" operator="lessThan">
      <formula>0.05</formula>
    </cfRule>
    <cfRule type="cellIs" dxfId="366" priority="395" operator="greaterThan">
      <formula>0.07</formula>
    </cfRule>
  </conditionalFormatting>
  <conditionalFormatting sqref="X157:AB163">
    <cfRule type="containsErrors" dxfId="365" priority="369">
      <formula>ISERROR(X157)</formula>
    </cfRule>
    <cfRule type="containsBlanks" dxfId="364" priority="368" stopIfTrue="1">
      <formula>LEN(TRIM(X157))=0</formula>
    </cfRule>
    <cfRule type="cellIs" dxfId="363" priority="370" operator="greaterThan">
      <formula>0.07</formula>
    </cfRule>
    <cfRule type="cellIs" dxfId="362" priority="372" operator="between">
      <formula>0.05</formula>
      <formula>0.07</formula>
    </cfRule>
    <cfRule type="cellIs" dxfId="361" priority="371" operator="lessThan">
      <formula>0.05</formula>
    </cfRule>
  </conditionalFormatting>
  <conditionalFormatting sqref="AF6:AF60">
    <cfRule type="cellIs" dxfId="360" priority="344" operator="lessThan">
      <formula>3</formula>
    </cfRule>
    <cfRule type="cellIs" dxfId="359" priority="343" operator="greaterThanOrEqual">
      <formula>3</formula>
    </cfRule>
  </conditionalFormatting>
  <conditionalFormatting sqref="AF72:AF103">
    <cfRule type="cellIs" dxfId="358" priority="284" operator="lessThan">
      <formula>3</formula>
    </cfRule>
    <cfRule type="cellIs" dxfId="357" priority="283" operator="greaterThanOrEqual">
      <formula>3</formula>
    </cfRule>
  </conditionalFormatting>
  <conditionalFormatting sqref="AF115:AF120">
    <cfRule type="cellIs" dxfId="356" priority="144" operator="lessThan">
      <formula>3</formula>
    </cfRule>
    <cfRule type="cellIs" dxfId="355" priority="143" operator="greaterThanOrEqual">
      <formula>3</formula>
    </cfRule>
  </conditionalFormatting>
  <conditionalFormatting sqref="AF132:AF145">
    <cfRule type="cellIs" dxfId="354" priority="140" operator="lessThan">
      <formula>3</formula>
    </cfRule>
    <cfRule type="cellIs" dxfId="353" priority="139" operator="greaterThanOrEqual">
      <formula>3</formula>
    </cfRule>
  </conditionalFormatting>
  <conditionalFormatting sqref="AF157:AF163">
    <cfRule type="cellIs" dxfId="352" priority="124" operator="lessThan">
      <formula>3</formula>
    </cfRule>
    <cfRule type="cellIs" dxfId="351" priority="123" operator="greaterThanOrEqual">
      <formula>3</formula>
    </cfRule>
  </conditionalFormatting>
  <conditionalFormatting sqref="AF6:AG60">
    <cfRule type="containsBlanks" dxfId="350" priority="322" stopIfTrue="1">
      <formula>LEN(TRIM(AF6))=0</formula>
    </cfRule>
    <cfRule type="containsText" dxfId="349" priority="321" stopIfTrue="1" operator="containsText" text="SKIP">
      <formula>NOT(ISERROR(SEARCH("SKIP",AF6)))</formula>
    </cfRule>
  </conditionalFormatting>
  <conditionalFormatting sqref="AF72:AG103">
    <cfRule type="containsBlanks" dxfId="348" priority="242" stopIfTrue="1">
      <formula>LEN(TRIM(AF72))=0</formula>
    </cfRule>
    <cfRule type="containsText" dxfId="347" priority="241" stopIfTrue="1" operator="containsText" text="SKIP">
      <formula>NOT(ISERROR(SEARCH("SKIP",AF72)))</formula>
    </cfRule>
  </conditionalFormatting>
  <conditionalFormatting sqref="AF115:AG120">
    <cfRule type="containsText" dxfId="346" priority="141" stopIfTrue="1" operator="containsText" text="SKIP">
      <formula>NOT(ISERROR(SEARCH("SKIP",AF115)))</formula>
    </cfRule>
    <cfRule type="containsBlanks" dxfId="345" priority="142" stopIfTrue="1">
      <formula>LEN(TRIM(AF115))=0</formula>
    </cfRule>
  </conditionalFormatting>
  <conditionalFormatting sqref="AF132:AG145">
    <cfRule type="containsBlanks" dxfId="344" priority="138" stopIfTrue="1">
      <formula>LEN(TRIM(AF132))=0</formula>
    </cfRule>
    <cfRule type="containsText" dxfId="343" priority="137" stopIfTrue="1" operator="containsText" text="SKIP">
      <formula>NOT(ISERROR(SEARCH("SKIP",AF132)))</formula>
    </cfRule>
  </conditionalFormatting>
  <conditionalFormatting sqref="AF157:AG163">
    <cfRule type="containsBlanks" dxfId="342" priority="122" stopIfTrue="1">
      <formula>LEN(TRIM(AF157))=0</formula>
    </cfRule>
    <cfRule type="containsText" dxfId="341" priority="121" stopIfTrue="1" operator="containsText" text="SKIP">
      <formula>NOT(ISERROR(SEARCH("SKIP",AF157)))</formula>
    </cfRule>
  </conditionalFormatting>
  <conditionalFormatting sqref="AG6:AG60">
    <cfRule type="cellIs" dxfId="340" priority="323" operator="greaterThanOrEqual">
      <formula>2</formula>
    </cfRule>
    <cfRule type="cellIs" dxfId="339" priority="324" operator="lessThan">
      <formula>2</formula>
    </cfRule>
  </conditionalFormatting>
  <conditionalFormatting sqref="AG72:AG103">
    <cfRule type="cellIs" dxfId="338" priority="244" operator="lessThan">
      <formula>2</formula>
    </cfRule>
    <cfRule type="cellIs" dxfId="337" priority="243" operator="greaterThanOrEqual">
      <formula>2</formula>
    </cfRule>
  </conditionalFormatting>
  <conditionalFormatting sqref="AG115:AG120">
    <cfRule type="cellIs" dxfId="336" priority="195" operator="greaterThanOrEqual">
      <formula>2</formula>
    </cfRule>
    <cfRule type="cellIs" dxfId="335" priority="196" operator="lessThan">
      <formula>2</formula>
    </cfRule>
  </conditionalFormatting>
  <conditionalFormatting sqref="AG132:AG145">
    <cfRule type="cellIs" dxfId="334" priority="192" operator="lessThan">
      <formula>2</formula>
    </cfRule>
    <cfRule type="cellIs" dxfId="333" priority="191" operator="greaterThanOrEqual">
      <formula>2</formula>
    </cfRule>
  </conditionalFormatting>
  <conditionalFormatting sqref="AG157:AG163">
    <cfRule type="cellIs" dxfId="332" priority="184" operator="lessThan">
      <formula>2</formula>
    </cfRule>
    <cfRule type="cellIs" dxfId="331" priority="183" operator="greaterThanOrEqual">
      <formula>2</formula>
    </cfRule>
  </conditionalFormatting>
  <conditionalFormatting sqref="AI6:AI60">
    <cfRule type="cellIs" dxfId="330" priority="301" operator="lessThanOrEqual">
      <formula>8.84</formula>
    </cfRule>
    <cfRule type="cellIs" dxfId="329" priority="302" operator="between">
      <formula>9.65</formula>
      <formula>11.01</formula>
    </cfRule>
    <cfRule type="cellIs" dxfId="328" priority="303" operator="greaterThanOrEqual">
      <formula>11.02</formula>
    </cfRule>
    <cfRule type="cellIs" dxfId="327" priority="304" operator="between">
      <formula>8.85</formula>
      <formula>9.64</formula>
    </cfRule>
  </conditionalFormatting>
  <conditionalFormatting sqref="AI72:AI103">
    <cfRule type="cellIs" dxfId="326" priority="253" operator="lessThanOrEqual">
      <formula>8.84</formula>
    </cfRule>
    <cfRule type="cellIs" dxfId="325" priority="254" operator="between">
      <formula>9.65</formula>
      <formula>11.01</formula>
    </cfRule>
    <cfRule type="cellIs" dxfId="324" priority="255" operator="greaterThanOrEqual">
      <formula>11.02</formula>
    </cfRule>
    <cfRule type="cellIs" dxfId="323" priority="256" operator="between">
      <formula>8.85</formula>
      <formula>9.64</formula>
    </cfRule>
  </conditionalFormatting>
  <conditionalFormatting sqref="AI115:AI120">
    <cfRule type="cellIs" dxfId="322" priority="73" operator="lessThanOrEqual">
      <formula>8.84</formula>
    </cfRule>
    <cfRule type="cellIs" dxfId="321" priority="74" operator="between">
      <formula>9.65</formula>
      <formula>11.01</formula>
    </cfRule>
    <cfRule type="cellIs" dxfId="320" priority="76" operator="between">
      <formula>8.85</formula>
      <formula>9.64</formula>
    </cfRule>
    <cfRule type="cellIs" dxfId="319" priority="75" operator="greaterThanOrEqual">
      <formula>11.02</formula>
    </cfRule>
  </conditionalFormatting>
  <conditionalFormatting sqref="AI132:AI145">
    <cfRule type="cellIs" dxfId="318" priority="72" operator="between">
      <formula>8.85</formula>
      <formula>9.64</formula>
    </cfRule>
    <cfRule type="cellIs" dxfId="317" priority="71" operator="greaterThanOrEqual">
      <formula>11.02</formula>
    </cfRule>
    <cfRule type="cellIs" dxfId="316" priority="70" operator="between">
      <formula>9.65</formula>
      <formula>11.01</formula>
    </cfRule>
    <cfRule type="cellIs" dxfId="315" priority="69" operator="lessThanOrEqual">
      <formula>8.84</formula>
    </cfRule>
  </conditionalFormatting>
  <conditionalFormatting sqref="AI157:AI163">
    <cfRule type="cellIs" dxfId="314" priority="61" operator="lessThanOrEqual">
      <formula>8.84</formula>
    </cfRule>
    <cfRule type="cellIs" dxfId="313" priority="62" operator="between">
      <formula>9.65</formula>
      <formula>11.01</formula>
    </cfRule>
    <cfRule type="cellIs" dxfId="312" priority="63" operator="greaterThanOrEqual">
      <formula>11.02</formula>
    </cfRule>
    <cfRule type="cellIs" dxfId="311" priority="64" operator="between">
      <formula>8.85</formula>
      <formula>9.64</formula>
    </cfRule>
  </conditionalFormatting>
  <conditionalFormatting sqref="AP6:AT12">
    <cfRule type="cellIs" dxfId="310" priority="515" operator="greaterThan">
      <formula>0.07</formula>
    </cfRule>
    <cfRule type="cellIs" dxfId="309" priority="517" operator="between">
      <formula>0.05</formula>
      <formula>0.07</formula>
    </cfRule>
    <cfRule type="cellIs" dxfId="308" priority="516" operator="lessThan">
      <formula>0.05</formula>
    </cfRule>
  </conditionalFormatting>
  <conditionalFormatting sqref="AP6:AT60">
    <cfRule type="containsErrors" dxfId="307" priority="514">
      <formula>ISERROR(AP6)</formula>
    </cfRule>
    <cfRule type="containsBlanks" dxfId="306" priority="513" stopIfTrue="1">
      <formula>LEN(TRIM(AP6))=0</formula>
    </cfRule>
  </conditionalFormatting>
  <conditionalFormatting sqref="AP13:AT14">
    <cfRule type="cellIs" dxfId="305" priority="661" operator="lessThan">
      <formula>0.07</formula>
    </cfRule>
    <cfRule type="cellIs" dxfId="304" priority="660" operator="greaterThan">
      <formula>0.09</formula>
    </cfRule>
    <cfRule type="cellIs" dxfId="303" priority="662" operator="between">
      <formula>0.07</formula>
      <formula>0.09</formula>
    </cfRule>
  </conditionalFormatting>
  <conditionalFormatting sqref="AP15:AT21">
    <cfRule type="cellIs" dxfId="302" priority="521" operator="lessThan">
      <formula>0.05</formula>
    </cfRule>
    <cfRule type="cellIs" dxfId="301" priority="522" operator="between">
      <formula>0.05</formula>
      <formula>0.07</formula>
    </cfRule>
    <cfRule type="cellIs" dxfId="300" priority="520" operator="greaterThan">
      <formula>0.07</formula>
    </cfRule>
  </conditionalFormatting>
  <conditionalFormatting sqref="AP22:AT23">
    <cfRule type="cellIs" dxfId="299" priority="657" operator="between">
      <formula>0.07</formula>
      <formula>0.09</formula>
    </cfRule>
    <cfRule type="cellIs" dxfId="298" priority="656" operator="lessThan">
      <formula>0.07</formula>
    </cfRule>
    <cfRule type="cellIs" dxfId="297" priority="655" operator="greaterThan">
      <formula>0.09</formula>
    </cfRule>
  </conditionalFormatting>
  <conditionalFormatting sqref="AP24:AT30">
    <cfRule type="cellIs" dxfId="296" priority="525" operator="greaterThan">
      <formula>0.07</formula>
    </cfRule>
    <cfRule type="cellIs" dxfId="295" priority="526" operator="lessThan">
      <formula>0.05</formula>
    </cfRule>
    <cfRule type="cellIs" dxfId="294" priority="527" operator="between">
      <formula>0.05</formula>
      <formula>0.07</formula>
    </cfRule>
  </conditionalFormatting>
  <conditionalFormatting sqref="AP31:AT32">
    <cfRule type="cellIs" dxfId="293" priority="652" operator="between">
      <formula>0.07</formula>
      <formula>0.09</formula>
    </cfRule>
    <cfRule type="cellIs" dxfId="292" priority="650" operator="greaterThan">
      <formula>0.09</formula>
    </cfRule>
    <cfRule type="cellIs" dxfId="291" priority="651" operator="lessThan">
      <formula>0.07</formula>
    </cfRule>
  </conditionalFormatting>
  <conditionalFormatting sqref="AP33:AT39">
    <cfRule type="cellIs" dxfId="290" priority="530" operator="greaterThan">
      <formula>0.07</formula>
    </cfRule>
    <cfRule type="cellIs" dxfId="289" priority="531" operator="lessThan">
      <formula>0.05</formula>
    </cfRule>
    <cfRule type="cellIs" dxfId="288" priority="532" operator="between">
      <formula>0.05</formula>
      <formula>0.07</formula>
    </cfRule>
  </conditionalFormatting>
  <conditionalFormatting sqref="AP40:AT41">
    <cfRule type="cellIs" dxfId="287" priority="647" operator="between">
      <formula>0.07</formula>
      <formula>0.09</formula>
    </cfRule>
    <cfRule type="cellIs" dxfId="286" priority="645" operator="greaterThan">
      <formula>0.09</formula>
    </cfRule>
    <cfRule type="cellIs" dxfId="285" priority="646" operator="lessThan">
      <formula>0.07</formula>
    </cfRule>
  </conditionalFormatting>
  <conditionalFormatting sqref="AP42:AT48">
    <cfRule type="cellIs" dxfId="284" priority="537" operator="between">
      <formula>0.05</formula>
      <formula>0.07</formula>
    </cfRule>
    <cfRule type="cellIs" dxfId="283" priority="536" operator="lessThan">
      <formula>0.05</formula>
    </cfRule>
    <cfRule type="cellIs" dxfId="282" priority="535" operator="greaterThan">
      <formula>0.07</formula>
    </cfRule>
  </conditionalFormatting>
  <conditionalFormatting sqref="AP49:AT50">
    <cfRule type="cellIs" dxfId="281" priority="640" operator="greaterThan">
      <formula>0.09</formula>
    </cfRule>
    <cfRule type="cellIs" dxfId="280" priority="642" operator="between">
      <formula>0.07</formula>
      <formula>0.09</formula>
    </cfRule>
    <cfRule type="cellIs" dxfId="279" priority="641" operator="lessThan">
      <formula>0.07</formula>
    </cfRule>
  </conditionalFormatting>
  <conditionalFormatting sqref="AP51:AT58">
    <cfRule type="cellIs" dxfId="278" priority="540" operator="greaterThan">
      <formula>0.07</formula>
    </cfRule>
    <cfRule type="cellIs" dxfId="277" priority="541" operator="lessThan">
      <formula>0.05</formula>
    </cfRule>
    <cfRule type="cellIs" dxfId="276" priority="542" operator="between">
      <formula>0.05</formula>
      <formula>0.07</formula>
    </cfRule>
  </conditionalFormatting>
  <conditionalFormatting sqref="AP59:AT60">
    <cfRule type="cellIs" dxfId="275" priority="635" operator="greaterThan">
      <formula>0.09</formula>
    </cfRule>
    <cfRule type="cellIs" dxfId="274" priority="637" operator="between">
      <formula>0.07</formula>
      <formula>0.09</formula>
    </cfRule>
    <cfRule type="cellIs" dxfId="273" priority="636" operator="lessThan">
      <formula>0.07</formula>
    </cfRule>
  </conditionalFormatting>
  <conditionalFormatting sqref="AP72:AT103">
    <cfRule type="containsBlanks" dxfId="272" priority="438" stopIfTrue="1">
      <formula>LEN(TRIM(AP72))=0</formula>
    </cfRule>
    <cfRule type="containsErrors" dxfId="271" priority="439">
      <formula>ISERROR(AP72)</formula>
    </cfRule>
    <cfRule type="cellIs" dxfId="270" priority="441" operator="lessThan">
      <formula>0.05</formula>
    </cfRule>
    <cfRule type="cellIs" dxfId="269" priority="442" operator="between">
      <formula>0.05</formula>
      <formula>0.07</formula>
    </cfRule>
    <cfRule type="cellIs" dxfId="268" priority="440" operator="greaterThan">
      <formula>0.07</formula>
    </cfRule>
  </conditionalFormatting>
  <conditionalFormatting sqref="AP115:AT120">
    <cfRule type="cellIs" dxfId="267" priority="405" operator="greaterThan">
      <formula>0.07</formula>
    </cfRule>
    <cfRule type="cellIs" dxfId="266" priority="407" operator="between">
      <formula>0.05</formula>
      <formula>0.07</formula>
    </cfRule>
    <cfRule type="cellIs" dxfId="265" priority="406" operator="lessThan">
      <formula>0.05</formula>
    </cfRule>
    <cfRule type="containsErrors" dxfId="264" priority="404">
      <formula>ISERROR(AP115)</formula>
    </cfRule>
    <cfRule type="containsBlanks" dxfId="263" priority="403" stopIfTrue="1">
      <formula>LEN(TRIM(AP115))=0</formula>
    </cfRule>
  </conditionalFormatting>
  <conditionalFormatting sqref="AP132:AT145">
    <cfRule type="cellIs" dxfId="262" priority="401" operator="lessThan">
      <formula>0.05</formula>
    </cfRule>
    <cfRule type="cellIs" dxfId="261" priority="402" operator="between">
      <formula>0.05</formula>
      <formula>0.07</formula>
    </cfRule>
    <cfRule type="containsBlanks" dxfId="260" priority="398" stopIfTrue="1">
      <formula>LEN(TRIM(AP132))=0</formula>
    </cfRule>
    <cfRule type="containsErrors" dxfId="259" priority="399">
      <formula>ISERROR(AP132)</formula>
    </cfRule>
    <cfRule type="cellIs" dxfId="258" priority="400" operator="greaterThan">
      <formula>0.07</formula>
    </cfRule>
  </conditionalFormatting>
  <conditionalFormatting sqref="AP157:AT163">
    <cfRule type="cellIs" dxfId="257" priority="365" operator="greaterThan">
      <formula>0.07</formula>
    </cfRule>
    <cfRule type="cellIs" dxfId="256" priority="366" operator="lessThan">
      <formula>0.05</formula>
    </cfRule>
    <cfRule type="cellIs" dxfId="255" priority="367" operator="between">
      <formula>0.05</formula>
      <formula>0.07</formula>
    </cfRule>
    <cfRule type="containsErrors" dxfId="254" priority="364">
      <formula>ISERROR(AP157)</formula>
    </cfRule>
    <cfRule type="containsBlanks" dxfId="253" priority="363" stopIfTrue="1">
      <formula>LEN(TRIM(AP157))=0</formula>
    </cfRule>
  </conditionalFormatting>
  <conditionalFormatting sqref="AX6:AX60">
    <cfRule type="cellIs" dxfId="252" priority="340" operator="lessThan">
      <formula>3</formula>
    </cfRule>
    <cfRule type="cellIs" dxfId="251" priority="339" operator="greaterThanOrEqual">
      <formula>3</formula>
    </cfRule>
  </conditionalFormatting>
  <conditionalFormatting sqref="AX72:AX103">
    <cfRule type="cellIs" dxfId="250" priority="280" operator="lessThan">
      <formula>3</formula>
    </cfRule>
    <cfRule type="cellIs" dxfId="249" priority="279" operator="greaterThanOrEqual">
      <formula>3</formula>
    </cfRule>
  </conditionalFormatting>
  <conditionalFormatting sqref="AX115:AX120">
    <cfRule type="cellIs" dxfId="248" priority="152" operator="lessThan">
      <formula>3</formula>
    </cfRule>
    <cfRule type="cellIs" dxfId="247" priority="151" operator="greaterThanOrEqual">
      <formula>3</formula>
    </cfRule>
  </conditionalFormatting>
  <conditionalFormatting sqref="AX132:AX145">
    <cfRule type="cellIs" dxfId="246" priority="147" operator="greaterThanOrEqual">
      <formula>3</formula>
    </cfRule>
    <cfRule type="cellIs" dxfId="245" priority="148" operator="lessThan">
      <formula>3</formula>
    </cfRule>
  </conditionalFormatting>
  <conditionalFormatting sqref="AX157:AX163">
    <cfRule type="cellIs" dxfId="244" priority="120" operator="lessThan">
      <formula>3</formula>
    </cfRule>
    <cfRule type="cellIs" dxfId="243" priority="119" operator="greaterThanOrEqual">
      <formula>3</formula>
    </cfRule>
  </conditionalFormatting>
  <conditionalFormatting sqref="AX6:AY60">
    <cfRule type="containsText" dxfId="242" priority="317" stopIfTrue="1" operator="containsText" text="SKIP">
      <formula>NOT(ISERROR(SEARCH("SKIP",AX6)))</formula>
    </cfRule>
    <cfRule type="containsBlanks" dxfId="241" priority="318" stopIfTrue="1">
      <formula>LEN(TRIM(AX6))=0</formula>
    </cfRule>
  </conditionalFormatting>
  <conditionalFormatting sqref="AX72:AY103">
    <cfRule type="containsText" dxfId="240" priority="237" stopIfTrue="1" operator="containsText" text="SKIP">
      <formula>NOT(ISERROR(SEARCH("SKIP",AX72)))</formula>
    </cfRule>
    <cfRule type="containsBlanks" dxfId="239" priority="238" stopIfTrue="1">
      <formula>LEN(TRIM(AX72))=0</formula>
    </cfRule>
  </conditionalFormatting>
  <conditionalFormatting sqref="AX115:AY120">
    <cfRule type="containsText" dxfId="238" priority="149" stopIfTrue="1" operator="containsText" text="SKIP">
      <formula>NOT(ISERROR(SEARCH("SKIP",AX115)))</formula>
    </cfRule>
    <cfRule type="containsBlanks" dxfId="237" priority="150" stopIfTrue="1">
      <formula>LEN(TRIM(AX115))=0</formula>
    </cfRule>
  </conditionalFormatting>
  <conditionalFormatting sqref="AX132:AY145">
    <cfRule type="containsText" dxfId="236" priority="145" stopIfTrue="1" operator="containsText" text="SKIP">
      <formula>NOT(ISERROR(SEARCH("SKIP",AX132)))</formula>
    </cfRule>
    <cfRule type="containsBlanks" dxfId="235" priority="146" stopIfTrue="1">
      <formula>LEN(TRIM(AX132))=0</formula>
    </cfRule>
  </conditionalFormatting>
  <conditionalFormatting sqref="AX157:AY163">
    <cfRule type="containsText" dxfId="234" priority="117" stopIfTrue="1" operator="containsText" text="SKIP">
      <formula>NOT(ISERROR(SEARCH("SKIP",AX157)))</formula>
    </cfRule>
    <cfRule type="containsBlanks" dxfId="233" priority="118" stopIfTrue="1">
      <formula>LEN(TRIM(AX157))=0</formula>
    </cfRule>
  </conditionalFormatting>
  <conditionalFormatting sqref="AY6:AY60">
    <cfRule type="cellIs" dxfId="232" priority="320" operator="lessThan">
      <formula>2</formula>
    </cfRule>
    <cfRule type="cellIs" dxfId="231" priority="319" operator="greaterThanOrEqual">
      <formula>2</formula>
    </cfRule>
  </conditionalFormatting>
  <conditionalFormatting sqref="AY72:AY103">
    <cfRule type="cellIs" dxfId="230" priority="239" operator="greaterThanOrEqual">
      <formula>2</formula>
    </cfRule>
    <cfRule type="cellIs" dxfId="229" priority="240" operator="lessThan">
      <formula>2</formula>
    </cfRule>
  </conditionalFormatting>
  <conditionalFormatting sqref="AY115:AY120">
    <cfRule type="cellIs" dxfId="228" priority="212" operator="lessThan">
      <formula>2</formula>
    </cfRule>
    <cfRule type="cellIs" dxfId="227" priority="211" operator="greaterThanOrEqual">
      <formula>2</formula>
    </cfRule>
  </conditionalFormatting>
  <conditionalFormatting sqref="AY132:AY145">
    <cfRule type="cellIs" dxfId="226" priority="207" operator="greaterThanOrEqual">
      <formula>2</formula>
    </cfRule>
    <cfRule type="cellIs" dxfId="225" priority="208" operator="lessThan">
      <formula>2</formula>
    </cfRule>
  </conditionalFormatting>
  <conditionalFormatting sqref="AY157:AY163">
    <cfRule type="cellIs" dxfId="224" priority="180" operator="lessThan">
      <formula>2</formula>
    </cfRule>
    <cfRule type="cellIs" dxfId="223" priority="179" operator="greaterThanOrEqual">
      <formula>2</formula>
    </cfRule>
  </conditionalFormatting>
  <conditionalFormatting sqref="BA6:BA60">
    <cfRule type="cellIs" dxfId="222" priority="298" operator="between">
      <formula>9.65</formula>
      <formula>11.01</formula>
    </cfRule>
    <cfRule type="cellIs" dxfId="221" priority="297" operator="lessThanOrEqual">
      <formula>8.84</formula>
    </cfRule>
    <cfRule type="cellIs" dxfId="220" priority="300" operator="between">
      <formula>8.85</formula>
      <formula>9.64</formula>
    </cfRule>
    <cfRule type="cellIs" dxfId="219" priority="299" operator="greaterThanOrEqual">
      <formula>11.02</formula>
    </cfRule>
  </conditionalFormatting>
  <conditionalFormatting sqref="BA72:BA103">
    <cfRule type="cellIs" dxfId="218" priority="258" operator="between">
      <formula>9.65</formula>
      <formula>11.01</formula>
    </cfRule>
    <cfRule type="cellIs" dxfId="217" priority="259" operator="greaterThanOrEqual">
      <formula>11.02</formula>
    </cfRule>
    <cfRule type="cellIs" dxfId="216" priority="260" operator="between">
      <formula>8.85</formula>
      <formula>9.64</formula>
    </cfRule>
    <cfRule type="cellIs" dxfId="215" priority="257" operator="lessThanOrEqual">
      <formula>8.84</formula>
    </cfRule>
  </conditionalFormatting>
  <conditionalFormatting sqref="BA115:BA120">
    <cfRule type="cellIs" dxfId="214" priority="92" operator="between">
      <formula>8.85</formula>
      <formula>9.64</formula>
    </cfRule>
    <cfRule type="cellIs" dxfId="213" priority="91" operator="greaterThanOrEqual">
      <formula>11.02</formula>
    </cfRule>
    <cfRule type="cellIs" dxfId="212" priority="90" operator="between">
      <formula>9.65</formula>
      <formula>11.01</formula>
    </cfRule>
    <cfRule type="cellIs" dxfId="211" priority="89" operator="lessThanOrEqual">
      <formula>8.84</formula>
    </cfRule>
  </conditionalFormatting>
  <conditionalFormatting sqref="BA132:BA145">
    <cfRule type="cellIs" dxfId="210" priority="85" operator="lessThanOrEqual">
      <formula>8.84</formula>
    </cfRule>
    <cfRule type="cellIs" dxfId="209" priority="86" operator="between">
      <formula>9.65</formula>
      <formula>11.01</formula>
    </cfRule>
    <cfRule type="cellIs" dxfId="208" priority="88" operator="between">
      <formula>8.85</formula>
      <formula>9.64</formula>
    </cfRule>
    <cfRule type="cellIs" dxfId="207" priority="87" operator="greaterThanOrEqual">
      <formula>11.02</formula>
    </cfRule>
  </conditionalFormatting>
  <conditionalFormatting sqref="BA157:BA163">
    <cfRule type="cellIs" dxfId="206" priority="57" operator="lessThanOrEqual">
      <formula>8.84</formula>
    </cfRule>
    <cfRule type="cellIs" dxfId="205" priority="58" operator="between">
      <formula>9.65</formula>
      <formula>11.01</formula>
    </cfRule>
    <cfRule type="cellIs" dxfId="204" priority="59" operator="greaterThanOrEqual">
      <formula>11.02</formula>
    </cfRule>
    <cfRule type="cellIs" dxfId="203" priority="60" operator="between">
      <formula>8.85</formula>
      <formula>9.64</formula>
    </cfRule>
  </conditionalFormatting>
  <conditionalFormatting sqref="BH6:BL12">
    <cfRule type="cellIs" dxfId="202" priority="570" operator="greaterThan">
      <formula>0.07</formula>
    </cfRule>
    <cfRule type="cellIs" dxfId="201" priority="571" operator="lessThan">
      <formula>0.05</formula>
    </cfRule>
    <cfRule type="cellIs" dxfId="200" priority="572" operator="between">
      <formula>0.05</formula>
      <formula>0.07</formula>
    </cfRule>
  </conditionalFormatting>
  <conditionalFormatting sqref="BH6:BL60">
    <cfRule type="containsBlanks" dxfId="199" priority="543" stopIfTrue="1">
      <formula>LEN(TRIM(BH6))=0</formula>
    </cfRule>
    <cfRule type="containsErrors" dxfId="198" priority="544">
      <formula>ISERROR(BH6)</formula>
    </cfRule>
  </conditionalFormatting>
  <conditionalFormatting sqref="BH13:BL14">
    <cfRule type="cellIs" dxfId="197" priority="665" operator="greaterThan">
      <formula>0.09</formula>
    </cfRule>
    <cfRule type="cellIs" dxfId="196" priority="666" operator="lessThan">
      <formula>0.07</formula>
    </cfRule>
    <cfRule type="cellIs" dxfId="195" priority="667" operator="between">
      <formula>0.07</formula>
      <formula>0.09</formula>
    </cfRule>
  </conditionalFormatting>
  <conditionalFormatting sqref="BH15:BL21">
    <cfRule type="cellIs" dxfId="194" priority="565" operator="greaterThan">
      <formula>0.07</formula>
    </cfRule>
    <cfRule type="cellIs" dxfId="193" priority="566" operator="lessThan">
      <formula>0.05</formula>
    </cfRule>
    <cfRule type="cellIs" dxfId="192" priority="567" operator="between">
      <formula>0.05</formula>
      <formula>0.07</formula>
    </cfRule>
  </conditionalFormatting>
  <conditionalFormatting sqref="BH22:BL23">
    <cfRule type="cellIs" dxfId="191" priority="670" operator="greaterThan">
      <formula>0.09</formula>
    </cfRule>
    <cfRule type="cellIs" dxfId="190" priority="671" operator="lessThan">
      <formula>0.07</formula>
    </cfRule>
    <cfRule type="cellIs" dxfId="189" priority="672" operator="between">
      <formula>0.07</formula>
      <formula>0.09</formula>
    </cfRule>
  </conditionalFormatting>
  <conditionalFormatting sqref="BH24:BL30">
    <cfRule type="cellIs" dxfId="188" priority="560" operator="greaterThan">
      <formula>0.07</formula>
    </cfRule>
    <cfRule type="cellIs" dxfId="187" priority="561" operator="lessThan">
      <formula>0.05</formula>
    </cfRule>
    <cfRule type="cellIs" dxfId="186" priority="562" operator="between">
      <formula>0.05</formula>
      <formula>0.07</formula>
    </cfRule>
  </conditionalFormatting>
  <conditionalFormatting sqref="BH31:BL32">
    <cfRule type="cellIs" dxfId="185" priority="677" operator="between">
      <formula>0.07</formula>
      <formula>0.09</formula>
    </cfRule>
    <cfRule type="cellIs" dxfId="184" priority="675" operator="greaterThan">
      <formula>0.09</formula>
    </cfRule>
    <cfRule type="cellIs" dxfId="183" priority="676" operator="lessThan">
      <formula>0.07</formula>
    </cfRule>
  </conditionalFormatting>
  <conditionalFormatting sqref="BH33:BL39">
    <cfRule type="cellIs" dxfId="182" priority="557" operator="between">
      <formula>0.05</formula>
      <formula>0.07</formula>
    </cfRule>
    <cfRule type="cellIs" dxfId="181" priority="555" operator="greaterThan">
      <formula>0.07</formula>
    </cfRule>
    <cfRule type="cellIs" dxfId="180" priority="556" operator="lessThan">
      <formula>0.05</formula>
    </cfRule>
  </conditionalFormatting>
  <conditionalFormatting sqref="BH40:BL41">
    <cfRule type="cellIs" dxfId="179" priority="680" operator="greaterThan">
      <formula>0.09</formula>
    </cfRule>
    <cfRule type="cellIs" dxfId="178" priority="681" operator="lessThan">
      <formula>0.07</formula>
    </cfRule>
    <cfRule type="cellIs" dxfId="177" priority="682" operator="between">
      <formula>0.07</formula>
      <formula>0.09</formula>
    </cfRule>
  </conditionalFormatting>
  <conditionalFormatting sqref="BH42:BL48">
    <cfRule type="cellIs" dxfId="176" priority="552" operator="between">
      <formula>0.05</formula>
      <formula>0.07</formula>
    </cfRule>
    <cfRule type="cellIs" dxfId="175" priority="551" operator="lessThan">
      <formula>0.05</formula>
    </cfRule>
    <cfRule type="cellIs" dxfId="174" priority="550" operator="greaterThan">
      <formula>0.07</formula>
    </cfRule>
  </conditionalFormatting>
  <conditionalFormatting sqref="BH49:BL50">
    <cfRule type="cellIs" dxfId="173" priority="685" operator="greaterThan">
      <formula>0.09</formula>
    </cfRule>
    <cfRule type="cellIs" dxfId="172" priority="686" operator="lessThan">
      <formula>0.07</formula>
    </cfRule>
    <cfRule type="cellIs" dxfId="171" priority="687" operator="between">
      <formula>0.07</formula>
      <formula>0.09</formula>
    </cfRule>
  </conditionalFormatting>
  <conditionalFormatting sqref="BH51:BL58">
    <cfRule type="cellIs" dxfId="170" priority="545" operator="greaterThan">
      <formula>0.07</formula>
    </cfRule>
    <cfRule type="cellIs" dxfId="169" priority="547" operator="between">
      <formula>0.05</formula>
      <formula>0.07</formula>
    </cfRule>
    <cfRule type="cellIs" dxfId="168" priority="546" operator="lessThan">
      <formula>0.05</formula>
    </cfRule>
  </conditionalFormatting>
  <conditionalFormatting sqref="BH59:BL60">
    <cfRule type="cellIs" dxfId="167" priority="692" operator="between">
      <formula>0.07</formula>
      <formula>0.09</formula>
    </cfRule>
    <cfRule type="cellIs" dxfId="166" priority="690" operator="greaterThan">
      <formula>0.09</formula>
    </cfRule>
    <cfRule type="cellIs" dxfId="165" priority="691" operator="lessThan">
      <formula>0.07</formula>
    </cfRule>
  </conditionalFormatting>
  <conditionalFormatting sqref="BH72:BL103">
    <cfRule type="cellIs" dxfId="164" priority="437" operator="between">
      <formula>0.05</formula>
      <formula>0.07</formula>
    </cfRule>
    <cfRule type="cellIs" dxfId="163" priority="436" operator="lessThan">
      <formula>0.05</formula>
    </cfRule>
    <cfRule type="cellIs" dxfId="162" priority="435" operator="greaterThan">
      <formula>0.07</formula>
    </cfRule>
    <cfRule type="containsErrors" dxfId="161" priority="434">
      <formula>ISERROR(BH72)</formula>
    </cfRule>
    <cfRule type="containsBlanks" dxfId="160" priority="433" stopIfTrue="1">
      <formula>LEN(TRIM(BH72))=0</formula>
    </cfRule>
  </conditionalFormatting>
  <conditionalFormatting sqref="BH115:BL120">
    <cfRule type="containsErrors" dxfId="159" priority="409">
      <formula>ISERROR(BH115)</formula>
    </cfRule>
    <cfRule type="cellIs" dxfId="158" priority="411" operator="lessThan">
      <formula>0.05</formula>
    </cfRule>
    <cfRule type="cellIs" dxfId="157" priority="412" operator="between">
      <formula>0.05</formula>
      <formula>0.07</formula>
    </cfRule>
    <cfRule type="containsBlanks" dxfId="156" priority="408" stopIfTrue="1">
      <formula>LEN(TRIM(BH115))=0</formula>
    </cfRule>
    <cfRule type="cellIs" dxfId="155" priority="410" operator="greaterThan">
      <formula>0.07</formula>
    </cfRule>
  </conditionalFormatting>
  <conditionalFormatting sqref="BH132:BL145">
    <cfRule type="containsErrors" dxfId="154" priority="414">
      <formula>ISERROR(BH132)</formula>
    </cfRule>
    <cfRule type="cellIs" dxfId="153" priority="417" operator="between">
      <formula>0.05</formula>
      <formula>0.07</formula>
    </cfRule>
    <cfRule type="cellIs" dxfId="152" priority="416" operator="lessThan">
      <formula>0.05</formula>
    </cfRule>
    <cfRule type="containsBlanks" dxfId="151" priority="413" stopIfTrue="1">
      <formula>LEN(TRIM(BH132))=0</formula>
    </cfRule>
    <cfRule type="cellIs" dxfId="150" priority="415" operator="greaterThan">
      <formula>0.07</formula>
    </cfRule>
  </conditionalFormatting>
  <conditionalFormatting sqref="BH157:BL163">
    <cfRule type="containsErrors" dxfId="149" priority="359">
      <formula>ISERROR(BH157)</formula>
    </cfRule>
    <cfRule type="cellIs" dxfId="148" priority="361" operator="lessThan">
      <formula>0.05</formula>
    </cfRule>
    <cfRule type="cellIs" dxfId="147" priority="360" operator="greaterThan">
      <formula>0.07</formula>
    </cfRule>
    <cfRule type="cellIs" dxfId="146" priority="362" operator="between">
      <formula>0.05</formula>
      <formula>0.07</formula>
    </cfRule>
    <cfRule type="containsBlanks" dxfId="145" priority="358" stopIfTrue="1">
      <formula>LEN(TRIM(BH157))=0</formula>
    </cfRule>
  </conditionalFormatting>
  <conditionalFormatting sqref="BP6:BP60">
    <cfRule type="cellIs" dxfId="144" priority="336" operator="lessThan">
      <formula>3</formula>
    </cfRule>
    <cfRule type="cellIs" dxfId="143" priority="335" operator="greaterThanOrEqual">
      <formula>3</formula>
    </cfRule>
  </conditionalFormatting>
  <conditionalFormatting sqref="BP72:BP103">
    <cfRule type="cellIs" dxfId="142" priority="276" operator="lessThan">
      <formula>3</formula>
    </cfRule>
    <cfRule type="cellIs" dxfId="141" priority="275" operator="greaterThanOrEqual">
      <formula>3</formula>
    </cfRule>
  </conditionalFormatting>
  <conditionalFormatting sqref="BP115:BP120">
    <cfRule type="cellIs" dxfId="140" priority="159" operator="greaterThanOrEqual">
      <formula>3</formula>
    </cfRule>
    <cfRule type="cellIs" dxfId="139" priority="160" operator="lessThan">
      <formula>3</formula>
    </cfRule>
  </conditionalFormatting>
  <conditionalFormatting sqref="BP132:BP145">
    <cfRule type="cellIs" dxfId="138" priority="155" operator="greaterThanOrEqual">
      <formula>3</formula>
    </cfRule>
    <cfRule type="cellIs" dxfId="137" priority="156" operator="lessThan">
      <formula>3</formula>
    </cfRule>
  </conditionalFormatting>
  <conditionalFormatting sqref="BP157:BP163">
    <cfRule type="cellIs" dxfId="136" priority="116" operator="lessThan">
      <formula>3</formula>
    </cfRule>
    <cfRule type="cellIs" dxfId="135" priority="115" operator="greaterThanOrEqual">
      <formula>3</formula>
    </cfRule>
  </conditionalFormatting>
  <conditionalFormatting sqref="BP6:BQ60">
    <cfRule type="containsBlanks" dxfId="134" priority="314" stopIfTrue="1">
      <formula>LEN(TRIM(BP6))=0</formula>
    </cfRule>
    <cfRule type="containsText" dxfId="133" priority="313" stopIfTrue="1" operator="containsText" text="SKIP">
      <formula>NOT(ISERROR(SEARCH("SKIP",BP6)))</formula>
    </cfRule>
  </conditionalFormatting>
  <conditionalFormatting sqref="BP72:BQ103">
    <cfRule type="containsText" dxfId="132" priority="233" stopIfTrue="1" operator="containsText" text="SKIP">
      <formula>NOT(ISERROR(SEARCH("SKIP",BP72)))</formula>
    </cfRule>
    <cfRule type="containsBlanks" dxfId="131" priority="234" stopIfTrue="1">
      <formula>LEN(TRIM(BP72))=0</formula>
    </cfRule>
  </conditionalFormatting>
  <conditionalFormatting sqref="BP115:BQ120">
    <cfRule type="containsBlanks" dxfId="130" priority="158" stopIfTrue="1">
      <formula>LEN(TRIM(BP115))=0</formula>
    </cfRule>
    <cfRule type="containsText" dxfId="129" priority="157" stopIfTrue="1" operator="containsText" text="SKIP">
      <formula>NOT(ISERROR(SEARCH("SKIP",BP115)))</formula>
    </cfRule>
  </conditionalFormatting>
  <conditionalFormatting sqref="BP132:BQ145">
    <cfRule type="containsBlanks" dxfId="128" priority="154" stopIfTrue="1">
      <formula>LEN(TRIM(BP132))=0</formula>
    </cfRule>
    <cfRule type="containsText" dxfId="127" priority="153" stopIfTrue="1" operator="containsText" text="SKIP">
      <formula>NOT(ISERROR(SEARCH("SKIP",BP132)))</formula>
    </cfRule>
  </conditionalFormatting>
  <conditionalFormatting sqref="BP157:BQ163">
    <cfRule type="containsText" dxfId="126" priority="113" stopIfTrue="1" operator="containsText" text="SKIP">
      <formula>NOT(ISERROR(SEARCH("SKIP",BP157)))</formula>
    </cfRule>
    <cfRule type="containsBlanks" dxfId="125" priority="114" stopIfTrue="1">
      <formula>LEN(TRIM(BP157))=0</formula>
    </cfRule>
  </conditionalFormatting>
  <conditionalFormatting sqref="BQ6:BQ60">
    <cfRule type="cellIs" dxfId="124" priority="316" operator="lessThan">
      <formula>2</formula>
    </cfRule>
    <cfRule type="cellIs" dxfId="123" priority="315" operator="greaterThanOrEqual">
      <formula>2</formula>
    </cfRule>
  </conditionalFormatting>
  <conditionalFormatting sqref="BQ72:BQ103">
    <cfRule type="cellIs" dxfId="122" priority="236" operator="lessThan">
      <formula>2</formula>
    </cfRule>
    <cfRule type="cellIs" dxfId="121" priority="235" operator="greaterThanOrEqual">
      <formula>2</formula>
    </cfRule>
  </conditionalFormatting>
  <conditionalFormatting sqref="BQ115:BQ120">
    <cfRule type="cellIs" dxfId="120" priority="219" operator="greaterThanOrEqual">
      <formula>2</formula>
    </cfRule>
    <cfRule type="cellIs" dxfId="119" priority="220" operator="lessThan">
      <formula>2</formula>
    </cfRule>
  </conditionalFormatting>
  <conditionalFormatting sqref="BQ132:BQ145">
    <cfRule type="cellIs" dxfId="118" priority="215" operator="greaterThanOrEqual">
      <formula>2</formula>
    </cfRule>
    <cfRule type="cellIs" dxfId="117" priority="216" operator="lessThan">
      <formula>2</formula>
    </cfRule>
  </conditionalFormatting>
  <conditionalFormatting sqref="BQ157:BQ163">
    <cfRule type="cellIs" dxfId="116" priority="175" operator="greaterThanOrEqual">
      <formula>2</formula>
    </cfRule>
    <cfRule type="cellIs" dxfId="115" priority="176" operator="lessThan">
      <formula>2</formula>
    </cfRule>
  </conditionalFormatting>
  <conditionalFormatting sqref="BS6:BS60">
    <cfRule type="cellIs" dxfId="114" priority="296" operator="between">
      <formula>8.85</formula>
      <formula>9.64</formula>
    </cfRule>
    <cfRule type="cellIs" dxfId="113" priority="295" operator="greaterThanOrEqual">
      <formula>11.02</formula>
    </cfRule>
    <cfRule type="cellIs" dxfId="112" priority="294" operator="between">
      <formula>9.65</formula>
      <formula>11.01</formula>
    </cfRule>
    <cfRule type="cellIs" dxfId="111" priority="293" operator="lessThanOrEqual">
      <formula>8.84</formula>
    </cfRule>
  </conditionalFormatting>
  <conditionalFormatting sqref="BS72:BS103">
    <cfRule type="cellIs" dxfId="110" priority="261" operator="lessThanOrEqual">
      <formula>8.84</formula>
    </cfRule>
    <cfRule type="cellIs" dxfId="109" priority="263" operator="greaterThanOrEqual">
      <formula>11.02</formula>
    </cfRule>
    <cfRule type="cellIs" dxfId="108" priority="262" operator="between">
      <formula>9.65</formula>
      <formula>11.01</formula>
    </cfRule>
    <cfRule type="cellIs" dxfId="107" priority="264" operator="between">
      <formula>8.85</formula>
      <formula>9.64</formula>
    </cfRule>
  </conditionalFormatting>
  <conditionalFormatting sqref="BS115:BS120">
    <cfRule type="cellIs" dxfId="106" priority="100" operator="between">
      <formula>8.85</formula>
      <formula>9.64</formula>
    </cfRule>
    <cfRule type="cellIs" dxfId="105" priority="98" operator="between">
      <formula>9.65</formula>
      <formula>11.01</formula>
    </cfRule>
    <cfRule type="cellIs" dxfId="104" priority="97" operator="lessThanOrEqual">
      <formula>8.84</formula>
    </cfRule>
    <cfRule type="cellIs" dxfId="103" priority="99" operator="greaterThanOrEqual">
      <formula>11.02</formula>
    </cfRule>
  </conditionalFormatting>
  <conditionalFormatting sqref="BS132:BS145">
    <cfRule type="cellIs" dxfId="102" priority="93" operator="lessThanOrEqual">
      <formula>8.84</formula>
    </cfRule>
    <cfRule type="cellIs" dxfId="101" priority="94" operator="between">
      <formula>9.65</formula>
      <formula>11.01</formula>
    </cfRule>
    <cfRule type="cellIs" dxfId="100" priority="95" operator="greaterThanOrEqual">
      <formula>11.02</formula>
    </cfRule>
    <cfRule type="cellIs" dxfId="99" priority="96" operator="between">
      <formula>8.85</formula>
      <formula>9.64</formula>
    </cfRule>
  </conditionalFormatting>
  <conditionalFormatting sqref="BS157:BS163">
    <cfRule type="cellIs" dxfId="98" priority="54" operator="between">
      <formula>9.65</formula>
      <formula>11.01</formula>
    </cfRule>
    <cfRule type="cellIs" dxfId="97" priority="53" operator="lessThanOrEqual">
      <formula>8.84</formula>
    </cfRule>
    <cfRule type="cellIs" dxfId="96" priority="55" operator="greaterThanOrEqual">
      <formula>11.02</formula>
    </cfRule>
    <cfRule type="cellIs" dxfId="95" priority="56" operator="between">
      <formula>8.85</formula>
      <formula>9.64</formula>
    </cfRule>
  </conditionalFormatting>
  <conditionalFormatting sqref="BZ6:CD12 BZ15:CD21 BZ24:CD30 BZ33:CD39 BZ42:CD48 BZ51:CD58">
    <cfRule type="cellIs" dxfId="94" priority="727" operator="between">
      <formula>0.05</formula>
      <formula>0.07</formula>
    </cfRule>
    <cfRule type="cellIs" dxfId="93" priority="726" operator="lessThan">
      <formula>0.05</formula>
    </cfRule>
    <cfRule type="cellIs" dxfId="92" priority="725" operator="greaterThan">
      <formula>0.07</formula>
    </cfRule>
  </conditionalFormatting>
  <conditionalFormatting sqref="BZ6:CD60">
    <cfRule type="containsBlanks" dxfId="91" priority="693" stopIfTrue="1">
      <formula>LEN(TRIM(BZ6))=0</formula>
    </cfRule>
    <cfRule type="containsErrors" dxfId="90" priority="694">
      <formula>ISERROR(BZ6)</formula>
    </cfRule>
  </conditionalFormatting>
  <conditionalFormatting sqref="BZ13:CD14">
    <cfRule type="cellIs" dxfId="89" priority="722" operator="between">
      <formula>0.07</formula>
      <formula>0.09</formula>
    </cfRule>
    <cfRule type="cellIs" dxfId="88" priority="721" operator="lessThan">
      <formula>0.07</formula>
    </cfRule>
    <cfRule type="cellIs" dxfId="87" priority="720" operator="greaterThan">
      <formula>0.09</formula>
    </cfRule>
  </conditionalFormatting>
  <conditionalFormatting sqref="BZ22:CD23">
    <cfRule type="cellIs" dxfId="86" priority="717" operator="between">
      <formula>0.07</formula>
      <formula>0.09</formula>
    </cfRule>
    <cfRule type="cellIs" dxfId="85" priority="716" operator="lessThan">
      <formula>0.07</formula>
    </cfRule>
    <cfRule type="cellIs" dxfId="84" priority="715" operator="greaterThan">
      <formula>0.09</formula>
    </cfRule>
  </conditionalFormatting>
  <conditionalFormatting sqref="BZ31:CD32">
    <cfRule type="cellIs" dxfId="83" priority="712" operator="between">
      <formula>0.07</formula>
      <formula>0.09</formula>
    </cfRule>
    <cfRule type="cellIs" dxfId="82" priority="710" operator="greaterThan">
      <formula>0.09</formula>
    </cfRule>
    <cfRule type="cellIs" dxfId="81" priority="711" operator="lessThan">
      <formula>0.07</formula>
    </cfRule>
  </conditionalFormatting>
  <conditionalFormatting sqref="BZ40:CD41">
    <cfRule type="cellIs" dxfId="80" priority="707" operator="between">
      <formula>0.07</formula>
      <formula>0.09</formula>
    </cfRule>
    <cfRule type="cellIs" dxfId="79" priority="705" operator="greaterThan">
      <formula>0.09</formula>
    </cfRule>
    <cfRule type="cellIs" dxfId="78" priority="706" operator="lessThan">
      <formula>0.07</formula>
    </cfRule>
  </conditionalFormatting>
  <conditionalFormatting sqref="BZ49:CD50">
    <cfRule type="cellIs" dxfId="77" priority="702" operator="between">
      <formula>0.07</formula>
      <formula>0.09</formula>
    </cfRule>
    <cfRule type="cellIs" dxfId="76" priority="700" operator="greaterThan">
      <formula>0.09</formula>
    </cfRule>
    <cfRule type="cellIs" dxfId="75" priority="701" operator="lessThan">
      <formula>0.07</formula>
    </cfRule>
  </conditionalFormatting>
  <conditionalFormatting sqref="BZ59:CD60">
    <cfRule type="cellIs" dxfId="74" priority="695" operator="greaterThan">
      <formula>0.09</formula>
    </cfRule>
    <cfRule type="cellIs" dxfId="73" priority="697" operator="between">
      <formula>0.07</formula>
      <formula>0.09</formula>
    </cfRule>
    <cfRule type="cellIs" dxfId="72" priority="696" operator="lessThan">
      <formula>0.07</formula>
    </cfRule>
  </conditionalFormatting>
  <conditionalFormatting sqref="BZ72:CD103">
    <cfRule type="cellIs" dxfId="71" priority="430" operator="greaterThan">
      <formula>0.07</formula>
    </cfRule>
    <cfRule type="containsErrors" dxfId="70" priority="429">
      <formula>ISERROR(BZ72)</formula>
    </cfRule>
    <cfRule type="containsBlanks" dxfId="69" priority="428" stopIfTrue="1">
      <formula>LEN(TRIM(BZ72))=0</formula>
    </cfRule>
    <cfRule type="cellIs" dxfId="68" priority="432" operator="between">
      <formula>0.05</formula>
      <formula>0.07</formula>
    </cfRule>
    <cfRule type="cellIs" dxfId="67" priority="431" operator="lessThan">
      <formula>0.05</formula>
    </cfRule>
  </conditionalFormatting>
  <conditionalFormatting sqref="BZ115:CD120">
    <cfRule type="cellIs" dxfId="66" priority="427" operator="between">
      <formula>0.05</formula>
      <formula>0.07</formula>
    </cfRule>
    <cfRule type="containsErrors" dxfId="65" priority="424">
      <formula>ISERROR(BZ115)</formula>
    </cfRule>
    <cfRule type="cellIs" dxfId="64" priority="425" operator="greaterThan">
      <formula>0.07</formula>
    </cfRule>
    <cfRule type="containsBlanks" dxfId="63" priority="423" stopIfTrue="1">
      <formula>LEN(TRIM(BZ115))=0</formula>
    </cfRule>
    <cfRule type="cellIs" dxfId="62" priority="426" operator="lessThan">
      <formula>0.05</formula>
    </cfRule>
  </conditionalFormatting>
  <conditionalFormatting sqref="BZ132:CD145">
    <cfRule type="containsBlanks" dxfId="61" priority="418" stopIfTrue="1">
      <formula>LEN(TRIM(BZ132))=0</formula>
    </cfRule>
    <cfRule type="containsErrors" dxfId="60" priority="419">
      <formula>ISERROR(BZ132)</formula>
    </cfRule>
    <cfRule type="cellIs" dxfId="59" priority="420" operator="greaterThan">
      <formula>0.07</formula>
    </cfRule>
    <cfRule type="cellIs" dxfId="58" priority="421" operator="lessThan">
      <formula>0.05</formula>
    </cfRule>
    <cfRule type="cellIs" dxfId="57" priority="422" operator="between">
      <formula>0.05</formula>
      <formula>0.07</formula>
    </cfRule>
  </conditionalFormatting>
  <conditionalFormatting sqref="BZ157:CD163">
    <cfRule type="cellIs" dxfId="56" priority="355" operator="greaterThan">
      <formula>0.07</formula>
    </cfRule>
    <cfRule type="containsBlanks" dxfId="55" priority="353" stopIfTrue="1">
      <formula>LEN(TRIM(BZ157))=0</formula>
    </cfRule>
    <cfRule type="containsErrors" dxfId="54" priority="354">
      <formula>ISERROR(BZ157)</formula>
    </cfRule>
    <cfRule type="cellIs" dxfId="53" priority="356" operator="lessThan">
      <formula>0.05</formula>
    </cfRule>
    <cfRule type="cellIs" dxfId="52" priority="357" operator="between">
      <formula>0.05</formula>
      <formula>0.07</formula>
    </cfRule>
  </conditionalFormatting>
  <conditionalFormatting sqref="CH6:CH60">
    <cfRule type="cellIs" dxfId="51" priority="332" operator="lessThan">
      <formula>3</formula>
    </cfRule>
    <cfRule type="cellIs" dxfId="50" priority="331" operator="greaterThanOrEqual">
      <formula>3</formula>
    </cfRule>
  </conditionalFormatting>
  <conditionalFormatting sqref="CH72:CH103">
    <cfRule type="cellIs" dxfId="49" priority="272" operator="lessThan">
      <formula>3</formula>
    </cfRule>
    <cfRule type="cellIs" dxfId="48" priority="271" operator="greaterThanOrEqual">
      <formula>3</formula>
    </cfRule>
  </conditionalFormatting>
  <conditionalFormatting sqref="CH115:CH120">
    <cfRule type="cellIs" dxfId="47" priority="167" operator="greaterThanOrEqual">
      <formula>3</formula>
    </cfRule>
    <cfRule type="cellIs" dxfId="46" priority="168" operator="lessThan">
      <formula>3</formula>
    </cfRule>
  </conditionalFormatting>
  <conditionalFormatting sqref="CH132:CH145">
    <cfRule type="cellIs" dxfId="45" priority="164" operator="lessThan">
      <formula>3</formula>
    </cfRule>
    <cfRule type="cellIs" dxfId="44" priority="163" operator="greaterThanOrEqual">
      <formula>3</formula>
    </cfRule>
  </conditionalFormatting>
  <conditionalFormatting sqref="CH157:CH163">
    <cfRule type="cellIs" dxfId="43" priority="112" operator="lessThan">
      <formula>3</formula>
    </cfRule>
    <cfRule type="cellIs" dxfId="42" priority="111" operator="greaterThanOrEqual">
      <formula>3</formula>
    </cfRule>
  </conditionalFormatting>
  <conditionalFormatting sqref="CH6:CI60">
    <cfRule type="containsBlanks" dxfId="41" priority="310" stopIfTrue="1">
      <formula>LEN(TRIM(CH6))=0</formula>
    </cfRule>
    <cfRule type="containsText" dxfId="40" priority="309" stopIfTrue="1" operator="containsText" text="SKIP">
      <formula>NOT(ISERROR(SEARCH("SKIP",CH6)))</formula>
    </cfRule>
  </conditionalFormatting>
  <conditionalFormatting sqref="CH72:CI103">
    <cfRule type="containsText" dxfId="39" priority="229" stopIfTrue="1" operator="containsText" text="SKIP">
      <formula>NOT(ISERROR(SEARCH("SKIP",CH72)))</formula>
    </cfRule>
    <cfRule type="containsBlanks" dxfId="38" priority="230" stopIfTrue="1">
      <formula>LEN(TRIM(CH72))=0</formula>
    </cfRule>
  </conditionalFormatting>
  <conditionalFormatting sqref="CH115:CI120">
    <cfRule type="containsBlanks" dxfId="37" priority="166" stopIfTrue="1">
      <formula>LEN(TRIM(CH115))=0</formula>
    </cfRule>
    <cfRule type="containsText" dxfId="36" priority="165" stopIfTrue="1" operator="containsText" text="SKIP">
      <formula>NOT(ISERROR(SEARCH("SKIP",CH115)))</formula>
    </cfRule>
  </conditionalFormatting>
  <conditionalFormatting sqref="CH132:CI145">
    <cfRule type="containsBlanks" dxfId="35" priority="162" stopIfTrue="1">
      <formula>LEN(TRIM(CH132))=0</formula>
    </cfRule>
    <cfRule type="containsText" dxfId="34" priority="161" stopIfTrue="1" operator="containsText" text="SKIP">
      <formula>NOT(ISERROR(SEARCH("SKIP",CH132)))</formula>
    </cfRule>
  </conditionalFormatting>
  <conditionalFormatting sqref="CH157:CI163">
    <cfRule type="containsBlanks" dxfId="33" priority="110" stopIfTrue="1">
      <formula>LEN(TRIM(CH157))=0</formula>
    </cfRule>
    <cfRule type="containsText" dxfId="32" priority="109" stopIfTrue="1" operator="containsText" text="SKIP">
      <formula>NOT(ISERROR(SEARCH("SKIP",CH157)))</formula>
    </cfRule>
  </conditionalFormatting>
  <conditionalFormatting sqref="CI6:CI60">
    <cfRule type="cellIs" dxfId="31" priority="312" operator="lessThan">
      <formula>2</formula>
    </cfRule>
    <cfRule type="cellIs" dxfId="30" priority="311" operator="greaterThanOrEqual">
      <formula>2</formula>
    </cfRule>
  </conditionalFormatting>
  <conditionalFormatting sqref="CI72:CI103">
    <cfRule type="cellIs" dxfId="29" priority="232" operator="lessThan">
      <formula>2</formula>
    </cfRule>
    <cfRule type="cellIs" dxfId="28" priority="231" operator="greaterThanOrEqual">
      <formula>2</formula>
    </cfRule>
  </conditionalFormatting>
  <conditionalFormatting sqref="CI115:CI120">
    <cfRule type="cellIs" dxfId="27" priority="227" operator="greaterThanOrEqual">
      <formula>2</formula>
    </cfRule>
    <cfRule type="cellIs" dxfId="26" priority="228" operator="lessThan">
      <formula>2</formula>
    </cfRule>
  </conditionalFormatting>
  <conditionalFormatting sqref="CI132:CI145">
    <cfRule type="cellIs" dxfId="25" priority="223" operator="greaterThanOrEqual">
      <formula>2</formula>
    </cfRule>
    <cfRule type="cellIs" dxfId="24" priority="224" operator="lessThan">
      <formula>2</formula>
    </cfRule>
  </conditionalFormatting>
  <conditionalFormatting sqref="CI157:CI163">
    <cfRule type="cellIs" dxfId="23" priority="171" operator="greaterThanOrEqual">
      <formula>2</formula>
    </cfRule>
    <cfRule type="cellIs" dxfId="22" priority="172" operator="lessThan">
      <formula>2</formula>
    </cfRule>
  </conditionalFormatting>
  <conditionalFormatting sqref="CK6:CK60">
    <cfRule type="cellIs" dxfId="21" priority="291" operator="greaterThanOrEqual">
      <formula>11.02</formula>
    </cfRule>
    <cfRule type="cellIs" dxfId="20" priority="290" operator="between">
      <formula>9.65</formula>
      <formula>11.01</formula>
    </cfRule>
    <cfRule type="cellIs" dxfId="19" priority="289" operator="lessThanOrEqual">
      <formula>8.84</formula>
    </cfRule>
    <cfRule type="cellIs" dxfId="18" priority="292" operator="between">
      <formula>8.85</formula>
      <formula>9.64</formula>
    </cfRule>
  </conditionalFormatting>
  <conditionalFormatting sqref="CK72:CK103">
    <cfRule type="cellIs" dxfId="17" priority="265" operator="lessThanOrEqual">
      <formula>8.84</formula>
    </cfRule>
    <cfRule type="cellIs" dxfId="16" priority="266" operator="between">
      <formula>9.65</formula>
      <formula>11.01</formula>
    </cfRule>
    <cfRule type="cellIs" dxfId="15" priority="267" operator="greaterThanOrEqual">
      <formula>11.02</formula>
    </cfRule>
    <cfRule type="cellIs" dxfId="14" priority="268" operator="between">
      <formula>8.85</formula>
      <formula>9.64</formula>
    </cfRule>
  </conditionalFormatting>
  <conditionalFormatting sqref="CK115:CK120">
    <cfRule type="cellIs" dxfId="13" priority="106" operator="between">
      <formula>9.65</formula>
      <formula>11.01</formula>
    </cfRule>
    <cfRule type="cellIs" dxfId="12" priority="107" operator="greaterThanOrEqual">
      <formula>11.02</formula>
    </cfRule>
    <cfRule type="cellIs" dxfId="11" priority="108" operator="between">
      <formula>8.85</formula>
      <formula>9.64</formula>
    </cfRule>
    <cfRule type="cellIs" dxfId="10" priority="105" operator="lessThanOrEqual">
      <formula>8.84</formula>
    </cfRule>
  </conditionalFormatting>
  <conditionalFormatting sqref="CK132:CK145">
    <cfRule type="cellIs" dxfId="9" priority="101" operator="lessThanOrEqual">
      <formula>8.84</formula>
    </cfRule>
    <cfRule type="cellIs" dxfId="8" priority="103" operator="greaterThanOrEqual">
      <formula>11.02</formula>
    </cfRule>
    <cfRule type="cellIs" dxfId="7" priority="104" operator="between">
      <formula>8.85</formula>
      <formula>9.64</formula>
    </cfRule>
    <cfRule type="cellIs" dxfId="6" priority="102" operator="between">
      <formula>9.65</formula>
      <formula>11.01</formula>
    </cfRule>
  </conditionalFormatting>
  <conditionalFormatting sqref="CK157:CK163">
    <cfRule type="cellIs" dxfId="5" priority="52" operator="between">
      <formula>8.85</formula>
      <formula>9.64</formula>
    </cfRule>
    <cfRule type="cellIs" dxfId="4" priority="51" operator="greaterThanOrEqual">
      <formula>11.02</formula>
    </cfRule>
    <cfRule type="cellIs" dxfId="3" priority="49" operator="lessThanOrEqual">
      <formula>8.84</formula>
    </cfRule>
    <cfRule type="cellIs" dxfId="2" priority="50" operator="between">
      <formula>9.65</formula>
      <formula>11.01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59999389629810485"/>
  </sheetPr>
  <dimension ref="A1:BG244"/>
  <sheetViews>
    <sheetView zoomScaleNormal="100" workbookViewId="0">
      <selection activeCell="BG145" sqref="BG145"/>
    </sheetView>
  </sheetViews>
  <sheetFormatPr defaultRowHeight="15"/>
  <cols>
    <col min="1" max="1" width="9" customWidth="1"/>
    <col min="2" max="2" width="9.5703125" bestFit="1" customWidth="1"/>
    <col min="3" max="3" width="24.140625" bestFit="1" customWidth="1"/>
    <col min="4" max="4" width="9.140625" bestFit="1" customWidth="1"/>
    <col min="5" max="5" width="10.85546875" customWidth="1"/>
    <col min="7" max="59" width="9.5703125" customWidth="1"/>
  </cols>
  <sheetData>
    <row r="1" spans="3:59" ht="19.5" thickBot="1">
      <c r="G1" s="1382" t="s">
        <v>575</v>
      </c>
      <c r="H1" s="1383"/>
      <c r="I1" s="1383"/>
      <c r="J1" s="1383"/>
      <c r="K1" s="1383"/>
      <c r="L1" s="1383"/>
      <c r="M1" s="1383"/>
      <c r="N1" s="1384"/>
      <c r="P1" s="1382" t="s">
        <v>576</v>
      </c>
      <c r="Q1" s="1383"/>
      <c r="R1" s="1383"/>
      <c r="S1" s="1383"/>
      <c r="T1" s="1383"/>
      <c r="U1" s="1383"/>
      <c r="V1" s="1383"/>
      <c r="W1" s="1384"/>
      <c r="Y1" s="1382" t="s">
        <v>577</v>
      </c>
      <c r="Z1" s="1383"/>
      <c r="AA1" s="1383"/>
      <c r="AB1" s="1383"/>
      <c r="AC1" s="1383"/>
      <c r="AD1" s="1383"/>
      <c r="AE1" s="1383"/>
      <c r="AF1" s="1384"/>
      <c r="AH1" s="1382" t="s">
        <v>578</v>
      </c>
      <c r="AI1" s="1383"/>
      <c r="AJ1" s="1383"/>
      <c r="AK1" s="1383"/>
      <c r="AL1" s="1383"/>
      <c r="AM1" s="1383"/>
      <c r="AN1" s="1383"/>
      <c r="AO1" s="1384"/>
      <c r="AQ1" s="1382" t="s">
        <v>579</v>
      </c>
      <c r="AR1" s="1383"/>
      <c r="AS1" s="1383"/>
      <c r="AT1" s="1383"/>
      <c r="AU1" s="1383"/>
      <c r="AV1" s="1383"/>
      <c r="AW1" s="1383"/>
      <c r="AX1" s="1384"/>
      <c r="AZ1" s="1382" t="s">
        <v>580</v>
      </c>
      <c r="BA1" s="1383"/>
      <c r="BB1" s="1383"/>
      <c r="BC1" s="1383"/>
      <c r="BD1" s="1383"/>
      <c r="BE1" s="1383"/>
      <c r="BF1" s="1383"/>
      <c r="BG1" s="1384"/>
    </row>
    <row r="2" spans="3:59">
      <c r="G2" s="535" t="s">
        <v>44</v>
      </c>
      <c r="H2" s="535" t="s">
        <v>53</v>
      </c>
      <c r="I2" s="535" t="s">
        <v>115</v>
      </c>
      <c r="J2" s="538" t="s">
        <v>166</v>
      </c>
      <c r="K2" s="539" t="s">
        <v>238</v>
      </c>
      <c r="L2" s="536" t="s">
        <v>581</v>
      </c>
      <c r="M2" s="536" t="s">
        <v>582</v>
      </c>
      <c r="N2" s="536" t="s">
        <v>583</v>
      </c>
      <c r="P2" s="535" t="s">
        <v>44</v>
      </c>
      <c r="Q2" s="535" t="s">
        <v>53</v>
      </c>
      <c r="R2" s="535" t="s">
        <v>115</v>
      </c>
      <c r="S2" s="538" t="s">
        <v>166</v>
      </c>
      <c r="T2" s="539" t="s">
        <v>238</v>
      </c>
      <c r="U2" s="536" t="s">
        <v>581</v>
      </c>
      <c r="V2" s="536" t="s">
        <v>582</v>
      </c>
      <c r="W2" s="536" t="s">
        <v>583</v>
      </c>
      <c r="Y2" s="535" t="s">
        <v>44</v>
      </c>
      <c r="Z2" s="535" t="s">
        <v>53</v>
      </c>
      <c r="AA2" s="535" t="s">
        <v>115</v>
      </c>
      <c r="AB2" s="538" t="s">
        <v>166</v>
      </c>
      <c r="AC2" s="539" t="s">
        <v>238</v>
      </c>
      <c r="AD2" s="536" t="s">
        <v>581</v>
      </c>
      <c r="AE2" s="536" t="s">
        <v>582</v>
      </c>
      <c r="AF2" s="536" t="s">
        <v>583</v>
      </c>
      <c r="AH2" s="535" t="s">
        <v>44</v>
      </c>
      <c r="AI2" s="535" t="s">
        <v>53</v>
      </c>
      <c r="AJ2" s="535" t="s">
        <v>115</v>
      </c>
      <c r="AK2" s="538" t="s">
        <v>166</v>
      </c>
      <c r="AL2" s="539" t="s">
        <v>238</v>
      </c>
      <c r="AM2" s="536" t="s">
        <v>581</v>
      </c>
      <c r="AN2" s="536" t="s">
        <v>582</v>
      </c>
      <c r="AO2" s="536" t="s">
        <v>583</v>
      </c>
      <c r="AQ2" s="535" t="s">
        <v>44</v>
      </c>
      <c r="AR2" s="535" t="s">
        <v>53</v>
      </c>
      <c r="AS2" s="535" t="s">
        <v>115</v>
      </c>
      <c r="AT2" s="538" t="s">
        <v>166</v>
      </c>
      <c r="AU2" s="539" t="s">
        <v>238</v>
      </c>
      <c r="AV2" s="536" t="s">
        <v>581</v>
      </c>
      <c r="AW2" s="536" t="s">
        <v>582</v>
      </c>
      <c r="AX2" s="536" t="s">
        <v>583</v>
      </c>
      <c r="AZ2" s="535" t="s">
        <v>44</v>
      </c>
      <c r="BA2" s="535" t="s">
        <v>53</v>
      </c>
      <c r="BB2" s="535" t="s">
        <v>115</v>
      </c>
      <c r="BC2" s="538" t="s">
        <v>166</v>
      </c>
      <c r="BD2" s="539" t="s">
        <v>238</v>
      </c>
      <c r="BE2" s="536" t="s">
        <v>581</v>
      </c>
      <c r="BF2" s="536" t="s">
        <v>582</v>
      </c>
      <c r="BG2" s="536" t="s">
        <v>583</v>
      </c>
    </row>
    <row r="3" spans="3:59" ht="15.75" thickBot="1">
      <c r="G3" s="537" t="s">
        <v>485</v>
      </c>
      <c r="H3" s="537" t="s">
        <v>485</v>
      </c>
      <c r="I3" s="537" t="s">
        <v>485</v>
      </c>
      <c r="J3" s="537" t="s">
        <v>485</v>
      </c>
      <c r="K3" s="537" t="s">
        <v>485</v>
      </c>
      <c r="L3" s="537" t="s">
        <v>584</v>
      </c>
      <c r="M3" s="537" t="s">
        <v>584</v>
      </c>
      <c r="N3" s="537" t="s">
        <v>584</v>
      </c>
      <c r="P3" s="537" t="s">
        <v>485</v>
      </c>
      <c r="Q3" s="537" t="s">
        <v>485</v>
      </c>
      <c r="R3" s="537" t="s">
        <v>485</v>
      </c>
      <c r="S3" s="537" t="s">
        <v>485</v>
      </c>
      <c r="T3" s="537" t="s">
        <v>485</v>
      </c>
      <c r="U3" s="537" t="s">
        <v>584</v>
      </c>
      <c r="V3" s="537" t="s">
        <v>584</v>
      </c>
      <c r="W3" s="537" t="s">
        <v>584</v>
      </c>
      <c r="Y3" s="537" t="s">
        <v>485</v>
      </c>
      <c r="Z3" s="537" t="s">
        <v>485</v>
      </c>
      <c r="AA3" s="537" t="s">
        <v>485</v>
      </c>
      <c r="AB3" s="537" t="s">
        <v>485</v>
      </c>
      <c r="AC3" s="537" t="s">
        <v>485</v>
      </c>
      <c r="AD3" s="537" t="s">
        <v>584</v>
      </c>
      <c r="AE3" s="537" t="s">
        <v>584</v>
      </c>
      <c r="AF3" s="537" t="s">
        <v>584</v>
      </c>
      <c r="AH3" s="537" t="s">
        <v>485</v>
      </c>
      <c r="AI3" s="537" t="s">
        <v>485</v>
      </c>
      <c r="AJ3" s="537" t="s">
        <v>485</v>
      </c>
      <c r="AK3" s="537" t="s">
        <v>485</v>
      </c>
      <c r="AL3" s="537" t="s">
        <v>485</v>
      </c>
      <c r="AM3" s="537" t="s">
        <v>584</v>
      </c>
      <c r="AN3" s="537" t="s">
        <v>584</v>
      </c>
      <c r="AO3" s="537" t="s">
        <v>584</v>
      </c>
      <c r="AQ3" s="537" t="s">
        <v>485</v>
      </c>
      <c r="AR3" s="537" t="s">
        <v>485</v>
      </c>
      <c r="AS3" s="537" t="s">
        <v>485</v>
      </c>
      <c r="AT3" s="537" t="s">
        <v>485</v>
      </c>
      <c r="AU3" s="537" t="s">
        <v>485</v>
      </c>
      <c r="AV3" s="537" t="s">
        <v>584</v>
      </c>
      <c r="AW3" s="537" t="s">
        <v>584</v>
      </c>
      <c r="AX3" s="537" t="s">
        <v>584</v>
      </c>
      <c r="AZ3" s="537" t="s">
        <v>485</v>
      </c>
      <c r="BA3" s="537" t="s">
        <v>485</v>
      </c>
      <c r="BB3" s="537" t="s">
        <v>485</v>
      </c>
      <c r="BC3" s="537" t="s">
        <v>485</v>
      </c>
      <c r="BD3" s="537" t="s">
        <v>485</v>
      </c>
      <c r="BE3" s="537" t="s">
        <v>584</v>
      </c>
      <c r="BF3" s="537" t="s">
        <v>584</v>
      </c>
      <c r="BG3" s="537" t="s">
        <v>584</v>
      </c>
    </row>
    <row r="5" spans="3:59" ht="19.5">
      <c r="E5" s="1390" t="s">
        <v>585</v>
      </c>
      <c r="F5" s="1390"/>
      <c r="G5" s="1390"/>
      <c r="H5" s="1390"/>
      <c r="I5" s="1390"/>
      <c r="J5" s="1390"/>
      <c r="K5" s="1390"/>
      <c r="L5" s="1390"/>
      <c r="M5" s="1390"/>
      <c r="N5" s="1390"/>
    </row>
    <row r="6" spans="3:59" ht="24">
      <c r="E6" s="1389" t="s">
        <v>586</v>
      </c>
      <c r="F6" s="1389"/>
      <c r="G6" s="1389"/>
      <c r="H6" s="1389"/>
      <c r="I6" s="1389"/>
      <c r="J6" s="1389"/>
      <c r="K6" s="1388">
        <f>MWTh!H2</f>
        <v>46300</v>
      </c>
      <c r="L6" s="1388"/>
      <c r="M6" s="1388"/>
      <c r="N6" s="1388"/>
    </row>
    <row r="7" spans="3:59" ht="15.75" thickBot="1"/>
    <row r="8" spans="3:59" ht="19.5" thickBot="1">
      <c r="C8" s="389"/>
      <c r="D8" s="389"/>
      <c r="E8" s="389"/>
      <c r="G8" s="1382" t="s">
        <v>587</v>
      </c>
      <c r="H8" s="1383"/>
      <c r="I8" s="1383"/>
      <c r="J8" s="1383"/>
      <c r="K8" s="1383"/>
      <c r="L8" s="1383"/>
      <c r="M8" s="1383"/>
      <c r="N8" s="1384"/>
    </row>
    <row r="9" spans="3:59" ht="15.75" thickBot="1">
      <c r="C9" s="389"/>
      <c r="D9" s="389"/>
      <c r="E9" s="389"/>
      <c r="G9" s="482" t="s">
        <v>44</v>
      </c>
      <c r="H9" s="512" t="s">
        <v>53</v>
      </c>
      <c r="I9" s="512" t="s">
        <v>115</v>
      </c>
      <c r="J9" s="513" t="s">
        <v>166</v>
      </c>
      <c r="K9" s="514" t="s">
        <v>238</v>
      </c>
      <c r="L9" s="515" t="s">
        <v>581</v>
      </c>
      <c r="M9" s="515" t="s">
        <v>582</v>
      </c>
      <c r="N9" s="382" t="s">
        <v>583</v>
      </c>
    </row>
    <row r="10" spans="3:59">
      <c r="D10" s="53"/>
      <c r="E10" s="1380" t="s">
        <v>436</v>
      </c>
      <c r="F10" s="1387"/>
      <c r="G10" s="516">
        <f t="shared" ref="G10:N10" si="0">SUM(G$84:G$141)</f>
        <v>0</v>
      </c>
      <c r="H10" s="516">
        <f t="shared" si="0"/>
        <v>0</v>
      </c>
      <c r="I10" s="516">
        <f t="shared" si="0"/>
        <v>0</v>
      </c>
      <c r="J10" s="517">
        <f t="shared" si="0"/>
        <v>0</v>
      </c>
      <c r="K10" s="517">
        <f t="shared" si="0"/>
        <v>0</v>
      </c>
      <c r="L10" s="517">
        <f t="shared" si="0"/>
        <v>0</v>
      </c>
      <c r="M10" s="517">
        <f t="shared" si="0"/>
        <v>0</v>
      </c>
      <c r="N10" s="518">
        <f t="shared" si="0"/>
        <v>0</v>
      </c>
    </row>
    <row r="11" spans="3:59">
      <c r="D11" s="53"/>
      <c r="E11" s="1391" t="s">
        <v>442</v>
      </c>
      <c r="F11" s="1392"/>
      <c r="G11" s="519">
        <f t="shared" ref="G11:N11" si="1">SUM(P$84:P$141)</f>
        <v>0</v>
      </c>
      <c r="H11" s="520">
        <f t="shared" si="1"/>
        <v>0</v>
      </c>
      <c r="I11" s="520">
        <f t="shared" si="1"/>
        <v>0</v>
      </c>
      <c r="J11" s="520">
        <f t="shared" si="1"/>
        <v>0</v>
      </c>
      <c r="K11" s="520">
        <f t="shared" si="1"/>
        <v>0</v>
      </c>
      <c r="L11" s="520">
        <f t="shared" si="1"/>
        <v>0</v>
      </c>
      <c r="M11" s="520">
        <f t="shared" si="1"/>
        <v>0</v>
      </c>
      <c r="N11" s="521">
        <f t="shared" si="1"/>
        <v>0</v>
      </c>
    </row>
    <row r="12" spans="3:59">
      <c r="D12" s="53"/>
      <c r="E12" s="1391" t="s">
        <v>443</v>
      </c>
      <c r="F12" s="1392"/>
      <c r="G12" s="519">
        <f t="shared" ref="G12:N12" si="2">SUM(Y$84:Y$141)</f>
        <v>0</v>
      </c>
      <c r="H12" s="520">
        <f t="shared" si="2"/>
        <v>0</v>
      </c>
      <c r="I12" s="520">
        <f t="shared" si="2"/>
        <v>0</v>
      </c>
      <c r="J12" s="520">
        <f t="shared" si="2"/>
        <v>0</v>
      </c>
      <c r="K12" s="520">
        <f t="shared" si="2"/>
        <v>0</v>
      </c>
      <c r="L12" s="520">
        <f t="shared" si="2"/>
        <v>0</v>
      </c>
      <c r="M12" s="520">
        <f t="shared" si="2"/>
        <v>0</v>
      </c>
      <c r="N12" s="521">
        <f t="shared" si="2"/>
        <v>0</v>
      </c>
    </row>
    <row r="13" spans="3:59">
      <c r="D13" s="53"/>
      <c r="E13" s="1391" t="s">
        <v>444</v>
      </c>
      <c r="F13" s="1392"/>
      <c r="G13" s="519">
        <f t="shared" ref="G13:N13" si="3">SUM(AH$84:AH$141)</f>
        <v>0</v>
      </c>
      <c r="H13" s="520">
        <f t="shared" si="3"/>
        <v>0</v>
      </c>
      <c r="I13" s="520">
        <f t="shared" si="3"/>
        <v>0</v>
      </c>
      <c r="J13" s="520">
        <f t="shared" si="3"/>
        <v>0</v>
      </c>
      <c r="K13" s="520">
        <f t="shared" si="3"/>
        <v>0</v>
      </c>
      <c r="L13" s="520">
        <f t="shared" si="3"/>
        <v>0</v>
      </c>
      <c r="M13" s="520">
        <f t="shared" si="3"/>
        <v>0</v>
      </c>
      <c r="N13" s="521">
        <f t="shared" si="3"/>
        <v>0</v>
      </c>
    </row>
    <row r="14" spans="3:59">
      <c r="D14" s="53"/>
      <c r="E14" s="1391" t="s">
        <v>445</v>
      </c>
      <c r="F14" s="1392"/>
      <c r="G14" s="519">
        <f t="shared" ref="G14:N14" si="4">SUM(AQ$84:AQ$141)</f>
        <v>0</v>
      </c>
      <c r="H14" s="520">
        <f t="shared" si="4"/>
        <v>0</v>
      </c>
      <c r="I14" s="520">
        <f t="shared" si="4"/>
        <v>0</v>
      </c>
      <c r="J14" s="520">
        <f t="shared" si="4"/>
        <v>0</v>
      </c>
      <c r="K14" s="520">
        <f t="shared" si="4"/>
        <v>0</v>
      </c>
      <c r="L14" s="520">
        <f t="shared" si="4"/>
        <v>0</v>
      </c>
      <c r="M14" s="520">
        <f t="shared" si="4"/>
        <v>0</v>
      </c>
      <c r="N14" s="521">
        <f t="shared" si="4"/>
        <v>0</v>
      </c>
    </row>
    <row r="15" spans="3:59" ht="15.75" thickBot="1">
      <c r="D15" s="53"/>
      <c r="E15" s="1385" t="s">
        <v>588</v>
      </c>
      <c r="F15" s="1386"/>
      <c r="G15" s="522">
        <f>SUM(G10:G14)</f>
        <v>0</v>
      </c>
      <c r="H15" s="523">
        <f t="shared" ref="H15:N15" si="5">SUM(H10:H14)</f>
        <v>0</v>
      </c>
      <c r="I15" s="523">
        <f t="shared" ref="I15" si="6">SUM(I10:I14)</f>
        <v>0</v>
      </c>
      <c r="J15" s="523">
        <f t="shared" si="5"/>
        <v>0</v>
      </c>
      <c r="K15" s="523">
        <f t="shared" si="5"/>
        <v>0</v>
      </c>
      <c r="L15" s="523">
        <f t="shared" si="5"/>
        <v>0</v>
      </c>
      <c r="M15" s="523">
        <f t="shared" si="5"/>
        <v>0</v>
      </c>
      <c r="N15" s="524">
        <f t="shared" si="5"/>
        <v>0</v>
      </c>
    </row>
    <row r="16" spans="3:59">
      <c r="C16" s="389"/>
      <c r="D16" s="389"/>
      <c r="E16" s="389"/>
    </row>
    <row r="17" spans="3:14" ht="15.75" thickBot="1">
      <c r="C17" s="389"/>
      <c r="D17" s="389"/>
      <c r="E17" s="389"/>
    </row>
    <row r="18" spans="3:14" ht="19.5" thickBot="1">
      <c r="C18" s="389"/>
      <c r="D18" s="389"/>
      <c r="E18" s="389"/>
      <c r="G18" s="1382" t="s">
        <v>589</v>
      </c>
      <c r="H18" s="1383"/>
      <c r="I18" s="1383"/>
      <c r="J18" s="1383"/>
      <c r="K18" s="1383"/>
      <c r="L18" s="1383"/>
      <c r="M18" s="1383"/>
      <c r="N18" s="1384"/>
    </row>
    <row r="19" spans="3:14" ht="15.75" thickBot="1">
      <c r="C19" s="389"/>
      <c r="D19" s="389"/>
      <c r="E19" s="389"/>
      <c r="G19" s="482" t="s">
        <v>44</v>
      </c>
      <c r="H19" s="512" t="s">
        <v>53</v>
      </c>
      <c r="I19" s="512" t="s">
        <v>115</v>
      </c>
      <c r="J19" s="513" t="s">
        <v>166</v>
      </c>
      <c r="K19" s="514" t="s">
        <v>238</v>
      </c>
      <c r="L19" s="515" t="s">
        <v>581</v>
      </c>
      <c r="M19" s="515" t="s">
        <v>582</v>
      </c>
      <c r="N19" s="382" t="s">
        <v>583</v>
      </c>
    </row>
    <row r="20" spans="3:14" ht="15.75" thickBot="1">
      <c r="C20" s="389"/>
      <c r="D20" s="389"/>
      <c r="E20" s="1380" t="s">
        <v>436</v>
      </c>
      <c r="F20" s="1381"/>
      <c r="G20" s="525">
        <f t="shared" ref="G20:N20" si="7">SUM(G$147:G$180)</f>
        <v>0</v>
      </c>
      <c r="H20" s="517">
        <f t="shared" si="7"/>
        <v>0</v>
      </c>
      <c r="I20" s="517">
        <f t="shared" si="7"/>
        <v>0</v>
      </c>
      <c r="J20" s="517">
        <f t="shared" si="7"/>
        <v>0</v>
      </c>
      <c r="K20" s="517">
        <f t="shared" si="7"/>
        <v>0</v>
      </c>
      <c r="L20" s="517">
        <f t="shared" si="7"/>
        <v>0</v>
      </c>
      <c r="M20" s="517">
        <f t="shared" si="7"/>
        <v>0</v>
      </c>
      <c r="N20" s="518">
        <f t="shared" si="7"/>
        <v>0</v>
      </c>
    </row>
    <row r="21" spans="3:14" ht="15.75" thickBot="1">
      <c r="C21" s="389"/>
      <c r="D21" s="389"/>
      <c r="E21" s="1380" t="s">
        <v>442</v>
      </c>
      <c r="F21" s="1381"/>
      <c r="G21" s="526">
        <f t="shared" ref="G21:N21" si="8">SUM(P$147:P$180)</f>
        <v>0</v>
      </c>
      <c r="H21" s="520">
        <f t="shared" si="8"/>
        <v>0</v>
      </c>
      <c r="I21" s="520">
        <f t="shared" si="8"/>
        <v>0</v>
      </c>
      <c r="J21" s="520">
        <f t="shared" si="8"/>
        <v>0</v>
      </c>
      <c r="K21" s="520">
        <f t="shared" si="8"/>
        <v>0</v>
      </c>
      <c r="L21" s="520">
        <f t="shared" si="8"/>
        <v>0</v>
      </c>
      <c r="M21" s="520">
        <f t="shared" si="8"/>
        <v>0</v>
      </c>
      <c r="N21" s="521">
        <f t="shared" si="8"/>
        <v>0</v>
      </c>
    </row>
    <row r="22" spans="3:14" ht="15.75" thickBot="1">
      <c r="C22" s="389"/>
      <c r="D22" s="389"/>
      <c r="E22" s="1380" t="s">
        <v>443</v>
      </c>
      <c r="F22" s="1381"/>
      <c r="G22" s="526">
        <f t="shared" ref="G22:N22" si="9">SUM(Y$147:Y$180)</f>
        <v>0</v>
      </c>
      <c r="H22" s="520">
        <f t="shared" si="9"/>
        <v>0</v>
      </c>
      <c r="I22" s="520">
        <f t="shared" si="9"/>
        <v>0</v>
      </c>
      <c r="J22" s="520">
        <f t="shared" si="9"/>
        <v>0</v>
      </c>
      <c r="K22" s="520">
        <f t="shared" si="9"/>
        <v>0</v>
      </c>
      <c r="L22" s="520">
        <f t="shared" si="9"/>
        <v>0</v>
      </c>
      <c r="M22" s="520">
        <f t="shared" si="9"/>
        <v>0</v>
      </c>
      <c r="N22" s="521">
        <f t="shared" si="9"/>
        <v>0</v>
      </c>
    </row>
    <row r="23" spans="3:14" ht="15.75" thickBot="1">
      <c r="C23" s="389"/>
      <c r="D23" s="389"/>
      <c r="E23" s="1380" t="s">
        <v>444</v>
      </c>
      <c r="F23" s="1381"/>
      <c r="G23" s="526">
        <f t="shared" ref="G23:N23" si="10">SUM(AH$147:AH$180)</f>
        <v>0</v>
      </c>
      <c r="H23" s="520">
        <f t="shared" si="10"/>
        <v>0</v>
      </c>
      <c r="I23" s="520">
        <f t="shared" si="10"/>
        <v>0</v>
      </c>
      <c r="J23" s="520">
        <f t="shared" si="10"/>
        <v>0</v>
      </c>
      <c r="K23" s="520">
        <f t="shared" si="10"/>
        <v>0</v>
      </c>
      <c r="L23" s="520">
        <f t="shared" si="10"/>
        <v>0</v>
      </c>
      <c r="M23" s="520">
        <f t="shared" si="10"/>
        <v>0</v>
      </c>
      <c r="N23" s="521">
        <f t="shared" si="10"/>
        <v>0</v>
      </c>
    </row>
    <row r="24" spans="3:14" ht="15.75" thickBot="1">
      <c r="C24" s="389"/>
      <c r="D24" s="389"/>
      <c r="E24" s="1380" t="s">
        <v>445</v>
      </c>
      <c r="F24" s="1381"/>
      <c r="G24" s="526">
        <f t="shared" ref="G24:N24" si="11">SUM(AQ$147:AQ$180)</f>
        <v>0</v>
      </c>
      <c r="H24" s="520">
        <f t="shared" si="11"/>
        <v>0</v>
      </c>
      <c r="I24" s="520">
        <f t="shared" si="11"/>
        <v>0</v>
      </c>
      <c r="J24" s="520">
        <f t="shared" si="11"/>
        <v>0</v>
      </c>
      <c r="K24" s="520">
        <f t="shared" si="11"/>
        <v>0</v>
      </c>
      <c r="L24" s="520">
        <f t="shared" si="11"/>
        <v>0</v>
      </c>
      <c r="M24" s="520">
        <f t="shared" si="11"/>
        <v>0</v>
      </c>
      <c r="N24" s="521">
        <f t="shared" si="11"/>
        <v>0</v>
      </c>
    </row>
    <row r="25" spans="3:14" ht="15.75" thickBot="1">
      <c r="C25" s="389"/>
      <c r="D25" s="389"/>
      <c r="E25" s="1380" t="s">
        <v>588</v>
      </c>
      <c r="F25" s="1381"/>
      <c r="G25" s="527">
        <f>SUM(G20:G24)</f>
        <v>0</v>
      </c>
      <c r="H25" s="523">
        <f t="shared" ref="H25:I25" si="12">SUM(H20:H24)</f>
        <v>0</v>
      </c>
      <c r="I25" s="523">
        <f t="shared" si="12"/>
        <v>0</v>
      </c>
      <c r="J25" s="523">
        <f t="shared" ref="J25" si="13">SUM(J20:J24)</f>
        <v>0</v>
      </c>
      <c r="K25" s="523">
        <f t="shared" ref="K25" si="14">SUM(K20:K24)</f>
        <v>0</v>
      </c>
      <c r="L25" s="523">
        <f t="shared" ref="L25" si="15">SUM(L20:L24)</f>
        <v>0</v>
      </c>
      <c r="M25" s="523">
        <f t="shared" ref="M25" si="16">SUM(M20:M24)</f>
        <v>0</v>
      </c>
      <c r="N25" s="524">
        <f t="shared" ref="N25" si="17">SUM(N20:N24)</f>
        <v>0</v>
      </c>
    </row>
    <row r="26" spans="3:14">
      <c r="C26" s="389"/>
      <c r="D26" s="389"/>
      <c r="E26" s="389"/>
    </row>
    <row r="27" spans="3:14" ht="15.75" thickBot="1">
      <c r="C27" s="389"/>
      <c r="D27" s="389"/>
      <c r="E27" s="389"/>
    </row>
    <row r="28" spans="3:14" ht="19.5" thickBot="1">
      <c r="C28" s="389"/>
      <c r="D28" s="389"/>
      <c r="E28" s="389"/>
      <c r="G28" s="1382" t="s">
        <v>590</v>
      </c>
      <c r="H28" s="1383"/>
      <c r="I28" s="1383"/>
      <c r="J28" s="1383"/>
      <c r="K28" s="1383"/>
      <c r="L28" s="1383"/>
      <c r="M28" s="1383"/>
      <c r="N28" s="1384"/>
    </row>
    <row r="29" spans="3:14" ht="15.75" thickBot="1">
      <c r="C29" s="389"/>
      <c r="D29" s="389"/>
      <c r="E29" s="389"/>
      <c r="G29" s="482" t="s">
        <v>44</v>
      </c>
      <c r="H29" s="512" t="s">
        <v>53</v>
      </c>
      <c r="I29" s="512" t="s">
        <v>115</v>
      </c>
      <c r="J29" s="513" t="s">
        <v>166</v>
      </c>
      <c r="K29" s="514" t="s">
        <v>238</v>
      </c>
      <c r="L29" s="515" t="s">
        <v>581</v>
      </c>
      <c r="M29" s="515" t="s">
        <v>582</v>
      </c>
      <c r="N29" s="382" t="s">
        <v>583</v>
      </c>
    </row>
    <row r="30" spans="3:14" ht="15.75" thickBot="1">
      <c r="C30" s="389"/>
      <c r="D30" s="389"/>
      <c r="E30" s="1380" t="s">
        <v>436</v>
      </c>
      <c r="F30" s="1381"/>
      <c r="G30" s="525">
        <f t="shared" ref="G30:N30" si="18">SUM(G$187:G$195)</f>
        <v>0</v>
      </c>
      <c r="H30" s="517">
        <f t="shared" si="18"/>
        <v>0</v>
      </c>
      <c r="I30" s="517">
        <f t="shared" si="18"/>
        <v>0</v>
      </c>
      <c r="J30" s="517">
        <f t="shared" si="18"/>
        <v>0</v>
      </c>
      <c r="K30" s="517">
        <f t="shared" si="18"/>
        <v>0</v>
      </c>
      <c r="L30" s="517">
        <f t="shared" si="18"/>
        <v>0</v>
      </c>
      <c r="M30" s="517">
        <f t="shared" si="18"/>
        <v>0</v>
      </c>
      <c r="N30" s="518">
        <f t="shared" si="18"/>
        <v>0</v>
      </c>
    </row>
    <row r="31" spans="3:14" ht="15.75" thickBot="1">
      <c r="C31" s="389"/>
      <c r="D31" s="389"/>
      <c r="E31" s="1380" t="s">
        <v>442</v>
      </c>
      <c r="F31" s="1381"/>
      <c r="G31" s="526">
        <f t="shared" ref="G31:N31" si="19">SUM(P$187:P$195)</f>
        <v>0</v>
      </c>
      <c r="H31" s="520">
        <f t="shared" si="19"/>
        <v>0</v>
      </c>
      <c r="I31" s="520">
        <f t="shared" si="19"/>
        <v>0</v>
      </c>
      <c r="J31" s="520">
        <f t="shared" si="19"/>
        <v>0</v>
      </c>
      <c r="K31" s="520">
        <f t="shared" si="19"/>
        <v>0</v>
      </c>
      <c r="L31" s="520">
        <f t="shared" si="19"/>
        <v>0</v>
      </c>
      <c r="M31" s="520">
        <f t="shared" si="19"/>
        <v>0</v>
      </c>
      <c r="N31" s="521">
        <f t="shared" si="19"/>
        <v>0</v>
      </c>
    </row>
    <row r="32" spans="3:14" ht="15.75" thickBot="1">
      <c r="C32" s="389"/>
      <c r="D32" s="389"/>
      <c r="E32" s="1380" t="s">
        <v>443</v>
      </c>
      <c r="F32" s="1381"/>
      <c r="G32" s="526">
        <f t="shared" ref="G32:N32" si="20">SUM(Y$187:Y$195)</f>
        <v>0</v>
      </c>
      <c r="H32" s="520">
        <f t="shared" si="20"/>
        <v>0</v>
      </c>
      <c r="I32" s="520">
        <f t="shared" si="20"/>
        <v>0</v>
      </c>
      <c r="J32" s="520">
        <f t="shared" si="20"/>
        <v>0</v>
      </c>
      <c r="K32" s="520">
        <f t="shared" si="20"/>
        <v>0</v>
      </c>
      <c r="L32" s="520">
        <f t="shared" si="20"/>
        <v>0</v>
      </c>
      <c r="M32" s="520">
        <f t="shared" si="20"/>
        <v>0</v>
      </c>
      <c r="N32" s="521">
        <f t="shared" si="20"/>
        <v>0</v>
      </c>
    </row>
    <row r="33" spans="3:14" ht="15.75" thickBot="1">
      <c r="C33" s="389"/>
      <c r="D33" s="389"/>
      <c r="E33" s="1380" t="s">
        <v>444</v>
      </c>
      <c r="F33" s="1381"/>
      <c r="G33" s="526">
        <f t="shared" ref="G33:N33" si="21">SUM(AH$187:AH$195)</f>
        <v>0</v>
      </c>
      <c r="H33" s="520">
        <f t="shared" si="21"/>
        <v>0</v>
      </c>
      <c r="I33" s="520">
        <f t="shared" si="21"/>
        <v>0</v>
      </c>
      <c r="J33" s="520">
        <f t="shared" si="21"/>
        <v>0</v>
      </c>
      <c r="K33" s="520">
        <f t="shared" si="21"/>
        <v>0</v>
      </c>
      <c r="L33" s="520">
        <f t="shared" si="21"/>
        <v>0</v>
      </c>
      <c r="M33" s="520">
        <f t="shared" si="21"/>
        <v>0</v>
      </c>
      <c r="N33" s="521">
        <f t="shared" si="21"/>
        <v>0</v>
      </c>
    </row>
    <row r="34" spans="3:14" ht="15.75" thickBot="1">
      <c r="C34" s="389"/>
      <c r="D34" s="389"/>
      <c r="E34" s="1380" t="s">
        <v>445</v>
      </c>
      <c r="F34" s="1381"/>
      <c r="G34" s="526">
        <f t="shared" ref="G34:N34" si="22">SUM(AQ$187:AQ$195)</f>
        <v>0</v>
      </c>
      <c r="H34" s="520">
        <f t="shared" si="22"/>
        <v>0</v>
      </c>
      <c r="I34" s="520">
        <f t="shared" si="22"/>
        <v>0</v>
      </c>
      <c r="J34" s="520">
        <f t="shared" si="22"/>
        <v>0</v>
      </c>
      <c r="K34" s="520">
        <f t="shared" si="22"/>
        <v>0</v>
      </c>
      <c r="L34" s="520">
        <f t="shared" si="22"/>
        <v>0</v>
      </c>
      <c r="M34" s="520">
        <f t="shared" si="22"/>
        <v>0</v>
      </c>
      <c r="N34" s="521">
        <f t="shared" si="22"/>
        <v>0</v>
      </c>
    </row>
    <row r="35" spans="3:14" ht="15.75" thickBot="1">
      <c r="C35" s="389"/>
      <c r="D35" s="389"/>
      <c r="E35" s="1380" t="s">
        <v>588</v>
      </c>
      <c r="F35" s="1381"/>
      <c r="G35" s="527">
        <f>SUM(G30:G34)</f>
        <v>0</v>
      </c>
      <c r="H35" s="523">
        <f t="shared" ref="H35:I35" si="23">SUM(H30:H34)</f>
        <v>0</v>
      </c>
      <c r="I35" s="523">
        <f t="shared" si="23"/>
        <v>0</v>
      </c>
      <c r="J35" s="523">
        <f t="shared" ref="J35" si="24">SUM(J30:J34)</f>
        <v>0</v>
      </c>
      <c r="K35" s="523">
        <f t="shared" ref="K35" si="25">SUM(K30:K34)</f>
        <v>0</v>
      </c>
      <c r="L35" s="523">
        <f t="shared" ref="L35" si="26">SUM(L30:L34)</f>
        <v>0</v>
      </c>
      <c r="M35" s="523">
        <f t="shared" ref="M35" si="27">SUM(M30:M34)</f>
        <v>0</v>
      </c>
      <c r="N35" s="524">
        <f t="shared" ref="N35" si="28">SUM(N30:N34)</f>
        <v>0</v>
      </c>
    </row>
    <row r="36" spans="3:14">
      <c r="C36" s="389"/>
      <c r="D36" s="389"/>
      <c r="E36" s="389"/>
    </row>
    <row r="37" spans="3:14" ht="15.75" thickBot="1">
      <c r="C37" s="389"/>
      <c r="D37" s="389"/>
      <c r="E37" s="389"/>
    </row>
    <row r="38" spans="3:14" ht="19.5" thickBot="1">
      <c r="C38" s="389"/>
      <c r="D38" s="389"/>
      <c r="E38" s="389"/>
      <c r="G38" s="1382" t="s">
        <v>591</v>
      </c>
      <c r="H38" s="1383"/>
      <c r="I38" s="1383"/>
      <c r="J38" s="1383"/>
      <c r="K38" s="1383"/>
      <c r="L38" s="1383"/>
      <c r="M38" s="1383"/>
      <c r="N38" s="1384"/>
    </row>
    <row r="39" spans="3:14" ht="15.75" thickBot="1">
      <c r="C39" s="389"/>
      <c r="D39" s="389"/>
      <c r="E39" s="389"/>
      <c r="G39" s="482" t="s">
        <v>44</v>
      </c>
      <c r="H39" s="512" t="s">
        <v>53</v>
      </c>
      <c r="I39" s="512" t="s">
        <v>115</v>
      </c>
      <c r="J39" s="513" t="s">
        <v>166</v>
      </c>
      <c r="K39" s="514" t="s">
        <v>238</v>
      </c>
      <c r="L39" s="515" t="s">
        <v>581</v>
      </c>
      <c r="M39" s="515" t="s">
        <v>582</v>
      </c>
      <c r="N39" s="382" t="s">
        <v>583</v>
      </c>
    </row>
    <row r="40" spans="3:14" ht="15.75" thickBot="1">
      <c r="C40" s="389"/>
      <c r="D40" s="389"/>
      <c r="E40" s="1380" t="s">
        <v>436</v>
      </c>
      <c r="F40" s="1381"/>
      <c r="G40" s="525">
        <f t="shared" ref="G40:N40" si="29">SUM(G$202:G$217)</f>
        <v>0</v>
      </c>
      <c r="H40" s="517">
        <f t="shared" si="29"/>
        <v>0</v>
      </c>
      <c r="I40" s="517">
        <f t="shared" si="29"/>
        <v>0</v>
      </c>
      <c r="J40" s="517">
        <f t="shared" si="29"/>
        <v>0</v>
      </c>
      <c r="K40" s="517">
        <f t="shared" si="29"/>
        <v>0</v>
      </c>
      <c r="L40" s="517">
        <f t="shared" si="29"/>
        <v>0</v>
      </c>
      <c r="M40" s="517">
        <f t="shared" si="29"/>
        <v>0</v>
      </c>
      <c r="N40" s="518">
        <f t="shared" si="29"/>
        <v>0</v>
      </c>
    </row>
    <row r="41" spans="3:14" ht="15.75" thickBot="1">
      <c r="C41" s="389"/>
      <c r="D41" s="389"/>
      <c r="E41" s="1380" t="s">
        <v>442</v>
      </c>
      <c r="F41" s="1381"/>
      <c r="G41" s="526">
        <f t="shared" ref="G41:N41" si="30">SUM(P$202:P$217)</f>
        <v>0</v>
      </c>
      <c r="H41" s="520">
        <f t="shared" si="30"/>
        <v>0</v>
      </c>
      <c r="I41" s="520">
        <f t="shared" si="30"/>
        <v>0</v>
      </c>
      <c r="J41" s="520">
        <f t="shared" si="30"/>
        <v>0</v>
      </c>
      <c r="K41" s="520">
        <f t="shared" si="30"/>
        <v>0</v>
      </c>
      <c r="L41" s="520">
        <f t="shared" si="30"/>
        <v>0</v>
      </c>
      <c r="M41" s="520">
        <f t="shared" si="30"/>
        <v>0</v>
      </c>
      <c r="N41" s="521">
        <f t="shared" si="30"/>
        <v>0</v>
      </c>
    </row>
    <row r="42" spans="3:14" ht="15.75" thickBot="1">
      <c r="C42" s="389"/>
      <c r="D42" s="389"/>
      <c r="E42" s="1380" t="s">
        <v>443</v>
      </c>
      <c r="F42" s="1381"/>
      <c r="G42" s="526">
        <f t="shared" ref="G42:N42" si="31">SUM(Y$202:Y$217)</f>
        <v>0</v>
      </c>
      <c r="H42" s="520">
        <f t="shared" si="31"/>
        <v>0</v>
      </c>
      <c r="I42" s="520">
        <f t="shared" si="31"/>
        <v>0</v>
      </c>
      <c r="J42" s="520">
        <f t="shared" si="31"/>
        <v>0</v>
      </c>
      <c r="K42" s="520">
        <f t="shared" si="31"/>
        <v>0</v>
      </c>
      <c r="L42" s="520">
        <f t="shared" si="31"/>
        <v>0</v>
      </c>
      <c r="M42" s="520">
        <f t="shared" si="31"/>
        <v>0</v>
      </c>
      <c r="N42" s="521">
        <f t="shared" si="31"/>
        <v>0</v>
      </c>
    </row>
    <row r="43" spans="3:14" ht="15.75" thickBot="1">
      <c r="C43" s="389"/>
      <c r="D43" s="389"/>
      <c r="E43" s="1380" t="s">
        <v>444</v>
      </c>
      <c r="F43" s="1381"/>
      <c r="G43" s="526">
        <f t="shared" ref="G43:N43" si="32">SUM(AH$202:AH$217)</f>
        <v>0</v>
      </c>
      <c r="H43" s="520">
        <f t="shared" si="32"/>
        <v>0</v>
      </c>
      <c r="I43" s="520">
        <f t="shared" si="32"/>
        <v>0</v>
      </c>
      <c r="J43" s="520">
        <f t="shared" si="32"/>
        <v>0</v>
      </c>
      <c r="K43" s="520">
        <f t="shared" si="32"/>
        <v>0</v>
      </c>
      <c r="L43" s="520">
        <f t="shared" si="32"/>
        <v>0</v>
      </c>
      <c r="M43" s="520">
        <f t="shared" si="32"/>
        <v>0</v>
      </c>
      <c r="N43" s="521">
        <f t="shared" si="32"/>
        <v>0</v>
      </c>
    </row>
    <row r="44" spans="3:14" ht="15.75" thickBot="1">
      <c r="C44" s="389"/>
      <c r="D44" s="389"/>
      <c r="E44" s="1380" t="s">
        <v>445</v>
      </c>
      <c r="F44" s="1381"/>
      <c r="G44" s="526">
        <f t="shared" ref="G44:N44" si="33">SUM(AQ$202:AQ$217)</f>
        <v>0</v>
      </c>
      <c r="H44" s="520">
        <f t="shared" si="33"/>
        <v>0</v>
      </c>
      <c r="I44" s="520">
        <f t="shared" si="33"/>
        <v>0</v>
      </c>
      <c r="J44" s="520">
        <f t="shared" si="33"/>
        <v>0</v>
      </c>
      <c r="K44" s="520">
        <f t="shared" si="33"/>
        <v>0</v>
      </c>
      <c r="L44" s="520">
        <f t="shared" si="33"/>
        <v>0</v>
      </c>
      <c r="M44" s="520">
        <f t="shared" si="33"/>
        <v>0</v>
      </c>
      <c r="N44" s="521">
        <f t="shared" si="33"/>
        <v>0</v>
      </c>
    </row>
    <row r="45" spans="3:14" ht="15.75" thickBot="1">
      <c r="C45" s="389"/>
      <c r="D45" s="389"/>
      <c r="E45" s="1380" t="s">
        <v>588</v>
      </c>
      <c r="F45" s="1381"/>
      <c r="G45" s="527">
        <f>SUM(G40:G44)</f>
        <v>0</v>
      </c>
      <c r="H45" s="523">
        <f t="shared" ref="H45:I45" si="34">SUM(H40:H44)</f>
        <v>0</v>
      </c>
      <c r="I45" s="523">
        <f t="shared" si="34"/>
        <v>0</v>
      </c>
      <c r="J45" s="523">
        <f t="shared" ref="J45" si="35">SUM(J40:J44)</f>
        <v>0</v>
      </c>
      <c r="K45" s="523">
        <f t="shared" ref="K45" si="36">SUM(K40:K44)</f>
        <v>0</v>
      </c>
      <c r="L45" s="523">
        <f t="shared" ref="L45" si="37">SUM(L40:L44)</f>
        <v>0</v>
      </c>
      <c r="M45" s="523">
        <f t="shared" ref="M45" si="38">SUM(M40:M44)</f>
        <v>0</v>
      </c>
      <c r="N45" s="524">
        <f t="shared" ref="N45" si="39">SUM(N40:N44)</f>
        <v>0</v>
      </c>
    </row>
    <row r="46" spans="3:14">
      <c r="C46" s="389"/>
      <c r="D46" s="389"/>
      <c r="E46" s="389"/>
    </row>
    <row r="47" spans="3:14" ht="15.75" thickBot="1">
      <c r="C47" s="389"/>
      <c r="D47" s="389"/>
      <c r="E47" s="389"/>
    </row>
    <row r="48" spans="3:14" ht="19.5" thickBot="1">
      <c r="C48" s="389"/>
      <c r="D48" s="389"/>
      <c r="E48" s="389"/>
      <c r="G48" s="1382" t="s">
        <v>592</v>
      </c>
      <c r="H48" s="1383"/>
      <c r="I48" s="1383"/>
      <c r="J48" s="1383"/>
      <c r="K48" s="1383"/>
      <c r="L48" s="1383"/>
      <c r="M48" s="1383"/>
      <c r="N48" s="1384"/>
    </row>
    <row r="49" spans="3:14" ht="15.75" thickBot="1">
      <c r="C49" s="389"/>
      <c r="D49" s="389"/>
      <c r="E49" s="389"/>
      <c r="G49" s="482" t="s">
        <v>44</v>
      </c>
      <c r="H49" s="512" t="s">
        <v>53</v>
      </c>
      <c r="I49" s="512" t="s">
        <v>115</v>
      </c>
      <c r="J49" s="513" t="s">
        <v>166</v>
      </c>
      <c r="K49" s="514" t="s">
        <v>238</v>
      </c>
      <c r="L49" s="515" t="s">
        <v>581</v>
      </c>
      <c r="M49" s="515" t="s">
        <v>582</v>
      </c>
      <c r="N49" s="382" t="s">
        <v>583</v>
      </c>
    </row>
    <row r="50" spans="3:14" ht="15.75" thickBot="1">
      <c r="C50" s="389"/>
      <c r="D50" s="389"/>
      <c r="E50" s="1380" t="s">
        <v>436</v>
      </c>
      <c r="F50" s="1381"/>
      <c r="G50" s="525">
        <f t="shared" ref="G50:N50" si="40">SUM(G$224:G$231)</f>
        <v>0</v>
      </c>
      <c r="H50" s="517">
        <f t="shared" si="40"/>
        <v>0</v>
      </c>
      <c r="I50" s="517">
        <f t="shared" si="40"/>
        <v>0</v>
      </c>
      <c r="J50" s="517">
        <f t="shared" si="40"/>
        <v>0</v>
      </c>
      <c r="K50" s="517">
        <f t="shared" si="40"/>
        <v>0</v>
      </c>
      <c r="L50" s="517">
        <f t="shared" si="40"/>
        <v>0</v>
      </c>
      <c r="M50" s="517">
        <f t="shared" si="40"/>
        <v>0</v>
      </c>
      <c r="N50" s="518">
        <f t="shared" si="40"/>
        <v>0</v>
      </c>
    </row>
    <row r="51" spans="3:14" ht="15.75" thickBot="1">
      <c r="C51" s="389"/>
      <c r="D51" s="389"/>
      <c r="E51" s="1380" t="s">
        <v>442</v>
      </c>
      <c r="F51" s="1381"/>
      <c r="G51" s="526">
        <f t="shared" ref="G51:N51" si="41">SUM(P$224:P$231)</f>
        <v>0</v>
      </c>
      <c r="H51" s="520">
        <f t="shared" si="41"/>
        <v>0</v>
      </c>
      <c r="I51" s="520">
        <f t="shared" si="41"/>
        <v>0</v>
      </c>
      <c r="J51" s="520">
        <f t="shared" si="41"/>
        <v>0</v>
      </c>
      <c r="K51" s="520">
        <f t="shared" si="41"/>
        <v>0</v>
      </c>
      <c r="L51" s="520">
        <f t="shared" si="41"/>
        <v>0</v>
      </c>
      <c r="M51" s="520">
        <f t="shared" si="41"/>
        <v>0</v>
      </c>
      <c r="N51" s="521">
        <f t="shared" si="41"/>
        <v>0</v>
      </c>
    </row>
    <row r="52" spans="3:14" ht="15.75" thickBot="1">
      <c r="C52" s="389"/>
      <c r="D52" s="389"/>
      <c r="E52" s="1380" t="s">
        <v>443</v>
      </c>
      <c r="F52" s="1381"/>
      <c r="G52" s="526">
        <f t="shared" ref="G52:N52" si="42">SUM(Y$224:Y$231)</f>
        <v>0</v>
      </c>
      <c r="H52" s="520">
        <f t="shared" si="42"/>
        <v>0</v>
      </c>
      <c r="I52" s="520">
        <f t="shared" si="42"/>
        <v>0</v>
      </c>
      <c r="J52" s="520">
        <f t="shared" si="42"/>
        <v>0</v>
      </c>
      <c r="K52" s="520">
        <f t="shared" si="42"/>
        <v>0</v>
      </c>
      <c r="L52" s="520">
        <f t="shared" si="42"/>
        <v>0</v>
      </c>
      <c r="M52" s="520">
        <f t="shared" si="42"/>
        <v>0</v>
      </c>
      <c r="N52" s="521">
        <f t="shared" si="42"/>
        <v>0</v>
      </c>
    </row>
    <row r="53" spans="3:14" ht="15.75" thickBot="1">
      <c r="C53" s="389"/>
      <c r="D53" s="389"/>
      <c r="E53" s="1380" t="s">
        <v>444</v>
      </c>
      <c r="F53" s="1381"/>
      <c r="G53" s="526">
        <f t="shared" ref="G53:N53" si="43">SUM(AH$224:AH$231)</f>
        <v>0</v>
      </c>
      <c r="H53" s="520">
        <f t="shared" si="43"/>
        <v>0</v>
      </c>
      <c r="I53" s="520">
        <f t="shared" si="43"/>
        <v>0</v>
      </c>
      <c r="J53" s="520">
        <f t="shared" si="43"/>
        <v>0</v>
      </c>
      <c r="K53" s="520">
        <f t="shared" si="43"/>
        <v>0</v>
      </c>
      <c r="L53" s="520">
        <f t="shared" si="43"/>
        <v>0</v>
      </c>
      <c r="M53" s="520">
        <f t="shared" si="43"/>
        <v>0</v>
      </c>
      <c r="N53" s="521">
        <f t="shared" si="43"/>
        <v>0</v>
      </c>
    </row>
    <row r="54" spans="3:14" ht="15.75" thickBot="1">
      <c r="C54" s="389"/>
      <c r="D54" s="389"/>
      <c r="E54" s="1380" t="s">
        <v>445</v>
      </c>
      <c r="F54" s="1381"/>
      <c r="G54" s="526">
        <f t="shared" ref="G54:N54" si="44">SUM(AQ$224:AQ$231)</f>
        <v>0</v>
      </c>
      <c r="H54" s="520">
        <f t="shared" si="44"/>
        <v>0</v>
      </c>
      <c r="I54" s="520">
        <f t="shared" si="44"/>
        <v>0</v>
      </c>
      <c r="J54" s="520">
        <f t="shared" si="44"/>
        <v>0</v>
      </c>
      <c r="K54" s="520">
        <f t="shared" si="44"/>
        <v>0</v>
      </c>
      <c r="L54" s="520">
        <f t="shared" si="44"/>
        <v>0</v>
      </c>
      <c r="M54" s="520">
        <f t="shared" si="44"/>
        <v>0</v>
      </c>
      <c r="N54" s="521">
        <f t="shared" si="44"/>
        <v>0</v>
      </c>
    </row>
    <row r="55" spans="3:14" ht="15.75" thickBot="1">
      <c r="C55" s="389"/>
      <c r="D55" s="389"/>
      <c r="E55" s="1380" t="s">
        <v>588</v>
      </c>
      <c r="F55" s="1381"/>
      <c r="G55" s="527">
        <f>SUM(G50:G54)</f>
        <v>0</v>
      </c>
      <c r="H55" s="523">
        <f t="shared" ref="H55:I55" si="45">SUM(H50:H54)</f>
        <v>0</v>
      </c>
      <c r="I55" s="523">
        <f t="shared" si="45"/>
        <v>0</v>
      </c>
      <c r="J55" s="523">
        <f t="shared" ref="J55" si="46">SUM(J50:J54)</f>
        <v>0</v>
      </c>
      <c r="K55" s="523">
        <f t="shared" ref="K55" si="47">SUM(K50:K54)</f>
        <v>0</v>
      </c>
      <c r="L55" s="523">
        <f t="shared" ref="L55" si="48">SUM(L50:L54)</f>
        <v>0</v>
      </c>
      <c r="M55" s="523">
        <f t="shared" ref="M55" si="49">SUM(M50:M54)</f>
        <v>0</v>
      </c>
      <c r="N55" s="524">
        <f t="shared" ref="N55" si="50">SUM(N50:N54)</f>
        <v>0</v>
      </c>
    </row>
    <row r="56" spans="3:14">
      <c r="C56" s="389"/>
      <c r="D56" s="389"/>
      <c r="E56" s="389"/>
    </row>
    <row r="57" spans="3:14" ht="15.75" thickBot="1">
      <c r="C57" s="389"/>
      <c r="D57" s="389"/>
      <c r="E57" s="389"/>
    </row>
    <row r="58" spans="3:14" ht="19.5" thickBot="1">
      <c r="C58" s="389"/>
      <c r="D58" s="389"/>
      <c r="E58" s="389"/>
      <c r="G58" s="1382" t="s">
        <v>593</v>
      </c>
      <c r="H58" s="1383"/>
      <c r="I58" s="1383"/>
      <c r="J58" s="1383"/>
      <c r="K58" s="1383"/>
      <c r="L58" s="1383"/>
      <c r="M58" s="1383"/>
      <c r="N58" s="1384"/>
    </row>
    <row r="59" spans="3:14" ht="15.75" thickBot="1">
      <c r="C59" s="389"/>
      <c r="D59" s="389"/>
      <c r="E59" s="389"/>
      <c r="G59" s="482" t="s">
        <v>44</v>
      </c>
      <c r="H59" s="512" t="s">
        <v>53</v>
      </c>
      <c r="I59" s="512" t="s">
        <v>115</v>
      </c>
      <c r="J59" s="513" t="s">
        <v>166</v>
      </c>
      <c r="K59" s="514" t="s">
        <v>238</v>
      </c>
      <c r="L59" s="515" t="s">
        <v>581</v>
      </c>
      <c r="M59" s="515" t="s">
        <v>582</v>
      </c>
      <c r="N59" s="382" t="s">
        <v>583</v>
      </c>
    </row>
    <row r="60" spans="3:14" ht="15.75" thickBot="1">
      <c r="C60" s="389"/>
      <c r="D60" s="389"/>
      <c r="E60" s="1380" t="s">
        <v>436</v>
      </c>
      <c r="F60" s="1381"/>
      <c r="G60" s="525">
        <f t="shared" ref="G60:N60" si="51">SUM(G$224:G$231)</f>
        <v>0</v>
      </c>
      <c r="H60" s="517">
        <f t="shared" si="51"/>
        <v>0</v>
      </c>
      <c r="I60" s="517">
        <f t="shared" si="51"/>
        <v>0</v>
      </c>
      <c r="J60" s="517">
        <f t="shared" si="51"/>
        <v>0</v>
      </c>
      <c r="K60" s="517">
        <f t="shared" si="51"/>
        <v>0</v>
      </c>
      <c r="L60" s="517">
        <f t="shared" si="51"/>
        <v>0</v>
      </c>
      <c r="M60" s="517">
        <f t="shared" si="51"/>
        <v>0</v>
      </c>
      <c r="N60" s="518">
        <f t="shared" si="51"/>
        <v>0</v>
      </c>
    </row>
    <row r="61" spans="3:14" ht="15.75" thickBot="1">
      <c r="C61" s="389"/>
      <c r="D61" s="389"/>
      <c r="E61" s="1380" t="s">
        <v>442</v>
      </c>
      <c r="F61" s="1381"/>
      <c r="G61" s="526">
        <f t="shared" ref="G61" si="52">SUM(P$224:P$231)</f>
        <v>0</v>
      </c>
      <c r="H61" s="520">
        <f t="shared" ref="H61" si="53">SUM(Q$224:Q$231)</f>
        <v>0</v>
      </c>
      <c r="I61" s="520">
        <f t="shared" ref="I61" si="54">SUM(R$224:R$231)</f>
        <v>0</v>
      </c>
      <c r="J61" s="520">
        <f t="shared" ref="J61" si="55">SUM(S$224:S$231)</f>
        <v>0</v>
      </c>
      <c r="K61" s="520">
        <f t="shared" ref="K61" si="56">SUM(T$224:T$231)</f>
        <v>0</v>
      </c>
      <c r="L61" s="520">
        <f t="shared" ref="L61" si="57">SUM(U$224:U$231)</f>
        <v>0</v>
      </c>
      <c r="M61" s="520">
        <f t="shared" ref="M61" si="58">SUM(V$224:V$231)</f>
        <v>0</v>
      </c>
      <c r="N61" s="521">
        <f t="shared" ref="N61" si="59">SUM(W$224:W$231)</f>
        <v>0</v>
      </c>
    </row>
    <row r="62" spans="3:14" ht="15.75" thickBot="1">
      <c r="C62" s="389"/>
      <c r="D62" s="389"/>
      <c r="E62" s="1380" t="s">
        <v>443</v>
      </c>
      <c r="F62" s="1381"/>
      <c r="G62" s="526">
        <f t="shared" ref="G62" si="60">SUM(Y$224:Y$231)</f>
        <v>0</v>
      </c>
      <c r="H62" s="520">
        <f t="shared" ref="H62" si="61">SUM(Z$224:Z$231)</f>
        <v>0</v>
      </c>
      <c r="I62" s="520">
        <f t="shared" ref="I62" si="62">SUM(AA$224:AA$231)</f>
        <v>0</v>
      </c>
      <c r="J62" s="520">
        <f t="shared" ref="J62" si="63">SUM(AB$224:AB$231)</f>
        <v>0</v>
      </c>
      <c r="K62" s="520">
        <f t="shared" ref="K62" si="64">SUM(AC$224:AC$231)</f>
        <v>0</v>
      </c>
      <c r="L62" s="520">
        <f t="shared" ref="L62" si="65">SUM(AD$224:AD$231)</f>
        <v>0</v>
      </c>
      <c r="M62" s="520">
        <f t="shared" ref="M62" si="66">SUM(AE$224:AE$231)</f>
        <v>0</v>
      </c>
      <c r="N62" s="521">
        <f t="shared" ref="N62" si="67">SUM(AF$224:AF$231)</f>
        <v>0</v>
      </c>
    </row>
    <row r="63" spans="3:14" ht="15.75" thickBot="1">
      <c r="C63" s="389"/>
      <c r="D63" s="389"/>
      <c r="E63" s="1380" t="s">
        <v>444</v>
      </c>
      <c r="F63" s="1381"/>
      <c r="G63" s="526">
        <f t="shared" ref="G63" si="68">SUM(AH$224:AH$231)</f>
        <v>0</v>
      </c>
      <c r="H63" s="520">
        <f t="shared" ref="H63" si="69">SUM(AI$224:AI$231)</f>
        <v>0</v>
      </c>
      <c r="I63" s="520">
        <f t="shared" ref="I63" si="70">SUM(AJ$224:AJ$231)</f>
        <v>0</v>
      </c>
      <c r="J63" s="520">
        <f t="shared" ref="J63" si="71">SUM(AK$224:AK$231)</f>
        <v>0</v>
      </c>
      <c r="K63" s="520">
        <f t="shared" ref="K63" si="72">SUM(AL$224:AL$231)</f>
        <v>0</v>
      </c>
      <c r="L63" s="520">
        <f t="shared" ref="L63" si="73">SUM(AM$224:AM$231)</f>
        <v>0</v>
      </c>
      <c r="M63" s="520">
        <f t="shared" ref="M63" si="74">SUM(AN$224:AN$231)</f>
        <v>0</v>
      </c>
      <c r="N63" s="521">
        <f t="shared" ref="N63" si="75">SUM(AO$224:AO$231)</f>
        <v>0</v>
      </c>
    </row>
    <row r="64" spans="3:14" ht="15.75" thickBot="1">
      <c r="C64" s="389"/>
      <c r="D64" s="389"/>
      <c r="E64" s="1380" t="s">
        <v>445</v>
      </c>
      <c r="F64" s="1381"/>
      <c r="G64" s="526">
        <f t="shared" ref="G64" si="76">SUM(AQ$224:AQ$231)</f>
        <v>0</v>
      </c>
      <c r="H64" s="520">
        <f t="shared" ref="H64" si="77">SUM(AR$224:AR$231)</f>
        <v>0</v>
      </c>
      <c r="I64" s="520">
        <f t="shared" ref="I64" si="78">SUM(AS$224:AS$231)</f>
        <v>0</v>
      </c>
      <c r="J64" s="520">
        <f t="shared" ref="J64" si="79">SUM(AT$224:AT$231)</f>
        <v>0</v>
      </c>
      <c r="K64" s="520">
        <f t="shared" ref="K64" si="80">SUM(AU$224:AU$231)</f>
        <v>0</v>
      </c>
      <c r="L64" s="520">
        <f t="shared" ref="L64" si="81">SUM(AV$224:AV$231)</f>
        <v>0</v>
      </c>
      <c r="M64" s="520">
        <f t="shared" ref="M64" si="82">SUM(AW$224:AW$231)</f>
        <v>0</v>
      </c>
      <c r="N64" s="521">
        <f t="shared" ref="N64" si="83">SUM(AX$224:AX$231)</f>
        <v>0</v>
      </c>
    </row>
    <row r="65" spans="2:14" ht="15.75" thickBot="1">
      <c r="C65" s="389"/>
      <c r="D65" s="389"/>
      <c r="E65" s="1380" t="s">
        <v>588</v>
      </c>
      <c r="F65" s="1381"/>
      <c r="G65" s="527">
        <f>SUM(G60:G64)</f>
        <v>0</v>
      </c>
      <c r="H65" s="523">
        <f t="shared" ref="H65:N65" si="84">SUM(H60:H64)</f>
        <v>0</v>
      </c>
      <c r="I65" s="523">
        <f t="shared" si="84"/>
        <v>0</v>
      </c>
      <c r="J65" s="523">
        <f t="shared" si="84"/>
        <v>0</v>
      </c>
      <c r="K65" s="523">
        <f t="shared" si="84"/>
        <v>0</v>
      </c>
      <c r="L65" s="523">
        <f t="shared" si="84"/>
        <v>0</v>
      </c>
      <c r="M65" s="523">
        <f t="shared" si="84"/>
        <v>0</v>
      </c>
      <c r="N65" s="524">
        <f t="shared" si="84"/>
        <v>0</v>
      </c>
    </row>
    <row r="66" spans="2:14">
      <c r="C66" s="389"/>
      <c r="D66" s="389"/>
      <c r="E66" s="389"/>
    </row>
    <row r="67" spans="2:14" ht="15.75" thickBot="1">
      <c r="C67" s="389"/>
      <c r="D67" s="389"/>
      <c r="E67" s="389"/>
    </row>
    <row r="68" spans="2:14" ht="19.5" thickBot="1">
      <c r="C68" s="389"/>
      <c r="D68" s="389"/>
      <c r="E68" s="389"/>
      <c r="G68" s="1382" t="s">
        <v>594</v>
      </c>
      <c r="H68" s="1383"/>
      <c r="I68" s="1383"/>
      <c r="J68" s="1383"/>
      <c r="K68" s="1383"/>
      <c r="L68" s="1383"/>
      <c r="M68" s="1383"/>
      <c r="N68" s="1384"/>
    </row>
    <row r="69" spans="2:14" ht="15.75" thickBot="1">
      <c r="C69" s="389"/>
      <c r="D69" s="389"/>
      <c r="E69" s="389"/>
      <c r="G69" s="482" t="s">
        <v>44</v>
      </c>
      <c r="H69" s="512" t="s">
        <v>53</v>
      </c>
      <c r="I69" s="512" t="s">
        <v>115</v>
      </c>
      <c r="J69" s="513" t="s">
        <v>166</v>
      </c>
      <c r="K69" s="514" t="s">
        <v>238</v>
      </c>
      <c r="L69" s="515" t="s">
        <v>581</v>
      </c>
      <c r="M69" s="515" t="s">
        <v>582</v>
      </c>
      <c r="N69" s="382" t="s">
        <v>583</v>
      </c>
    </row>
    <row r="70" spans="2:14" ht="15.75" thickBot="1">
      <c r="C70" s="389"/>
      <c r="D70" s="389"/>
      <c r="E70" s="1380" t="s">
        <v>436</v>
      </c>
      <c r="F70" s="1381"/>
      <c r="G70" s="525">
        <f>SUM(G10,G20,G30,G40,G50)</f>
        <v>0</v>
      </c>
      <c r="H70" s="516">
        <f>SUM(H10,H20,H30,H40,H50)</f>
        <v>0</v>
      </c>
      <c r="I70" s="516">
        <f>SUM(I10,I20,I30,I40,I50)</f>
        <v>0</v>
      </c>
      <c r="J70" s="517">
        <f t="shared" ref="J70:N70" si="85">SUM(J10,J20,J30,J40,J50)</f>
        <v>0</v>
      </c>
      <c r="K70" s="517">
        <f t="shared" si="85"/>
        <v>0</v>
      </c>
      <c r="L70" s="517">
        <f t="shared" si="85"/>
        <v>0</v>
      </c>
      <c r="M70" s="517">
        <f t="shared" si="85"/>
        <v>0</v>
      </c>
      <c r="N70" s="518">
        <f t="shared" si="85"/>
        <v>0</v>
      </c>
    </row>
    <row r="71" spans="2:14" ht="15.75" thickBot="1">
      <c r="C71" s="389"/>
      <c r="D71" s="389"/>
      <c r="E71" s="1380" t="s">
        <v>442</v>
      </c>
      <c r="F71" s="1381"/>
      <c r="G71" s="540">
        <f>SUM(G11,G21,G31,G41,G51)</f>
        <v>0</v>
      </c>
      <c r="H71" s="520">
        <f t="shared" ref="H71:N71" si="86">SUM(H11,H21,H31,H41,H51)</f>
        <v>0</v>
      </c>
      <c r="I71" s="520">
        <f t="shared" ref="I71" si="87">SUM(I11,I21,I31,I41,I51)</f>
        <v>0</v>
      </c>
      <c r="J71" s="520">
        <f t="shared" si="86"/>
        <v>0</v>
      </c>
      <c r="K71" s="520">
        <f t="shared" si="86"/>
        <v>0</v>
      </c>
      <c r="L71" s="520">
        <f t="shared" si="86"/>
        <v>0</v>
      </c>
      <c r="M71" s="520">
        <f t="shared" si="86"/>
        <v>0</v>
      </c>
      <c r="N71" s="521">
        <f t="shared" si="86"/>
        <v>0</v>
      </c>
    </row>
    <row r="72" spans="2:14" ht="15.75" thickBot="1">
      <c r="C72" s="389"/>
      <c r="D72" s="389"/>
      <c r="E72" s="1380" t="s">
        <v>443</v>
      </c>
      <c r="F72" s="1381"/>
      <c r="G72" s="526">
        <f>SUM(G12,G22,G32,G42,G52)</f>
        <v>0</v>
      </c>
      <c r="H72" s="520">
        <f>SUM(H12,H22,H32,H42,H52)</f>
        <v>0</v>
      </c>
      <c r="I72" s="520">
        <f t="shared" ref="I72" si="88">SUM(I12,I22,I32,I42,I52)</f>
        <v>0</v>
      </c>
      <c r="J72" s="520">
        <f t="shared" ref="J72:N75" si="89">SUM(J12,J22,J32,J42,J52)</f>
        <v>0</v>
      </c>
      <c r="K72" s="520">
        <f t="shared" si="89"/>
        <v>0</v>
      </c>
      <c r="L72" s="520">
        <f t="shared" si="89"/>
        <v>0</v>
      </c>
      <c r="M72" s="520">
        <f t="shared" si="89"/>
        <v>0</v>
      </c>
      <c r="N72" s="521">
        <f t="shared" si="89"/>
        <v>0</v>
      </c>
    </row>
    <row r="73" spans="2:14" ht="15.75" thickBot="1">
      <c r="C73" s="389"/>
      <c r="D73" s="389"/>
      <c r="E73" s="1380" t="s">
        <v>444</v>
      </c>
      <c r="F73" s="1381"/>
      <c r="G73" s="526">
        <f>SUM(G13,G23,G33,G43,G53)</f>
        <v>0</v>
      </c>
      <c r="H73" s="520">
        <f>SUM(H13,H23,H33,H43,H53)</f>
        <v>0</v>
      </c>
      <c r="I73" s="520">
        <f t="shared" ref="I73" si="90">SUM(I13,I23,I33,I43,I53)</f>
        <v>0</v>
      </c>
      <c r="J73" s="520">
        <f t="shared" si="89"/>
        <v>0</v>
      </c>
      <c r="K73" s="520">
        <f t="shared" si="89"/>
        <v>0</v>
      </c>
      <c r="L73" s="520">
        <f t="shared" si="89"/>
        <v>0</v>
      </c>
      <c r="M73" s="520">
        <f t="shared" si="89"/>
        <v>0</v>
      </c>
      <c r="N73" s="521">
        <f t="shared" si="89"/>
        <v>0</v>
      </c>
    </row>
    <row r="74" spans="2:14" ht="15.75" thickBot="1">
      <c r="C74" s="389"/>
      <c r="D74" s="389"/>
      <c r="E74" s="1380" t="s">
        <v>445</v>
      </c>
      <c r="F74" s="1381"/>
      <c r="G74" s="526">
        <f>SUM(G14,G24,G34,G44,G54)</f>
        <v>0</v>
      </c>
      <c r="H74" s="520">
        <f>SUM(H14,H24,H34,H44,H54)</f>
        <v>0</v>
      </c>
      <c r="I74" s="520">
        <f t="shared" ref="I74" si="91">SUM(I14,I24,I34,I44,I54)</f>
        <v>0</v>
      </c>
      <c r="J74" s="520">
        <f t="shared" si="89"/>
        <v>0</v>
      </c>
      <c r="K74" s="520">
        <f t="shared" si="89"/>
        <v>0</v>
      </c>
      <c r="L74" s="520">
        <f t="shared" si="89"/>
        <v>0</v>
      </c>
      <c r="M74" s="520">
        <f t="shared" si="89"/>
        <v>0</v>
      </c>
      <c r="N74" s="521">
        <f t="shared" si="89"/>
        <v>0</v>
      </c>
    </row>
    <row r="75" spans="2:14" ht="15.75" thickBot="1">
      <c r="C75" s="389"/>
      <c r="D75" s="389"/>
      <c r="E75" s="1380" t="s">
        <v>588</v>
      </c>
      <c r="F75" s="1381"/>
      <c r="G75" s="527">
        <f>SUM(G15,G25,G35,G45,G55)</f>
        <v>0</v>
      </c>
      <c r="H75" s="523">
        <f>SUM(H15,H25,H35,H45,H55)</f>
        <v>0</v>
      </c>
      <c r="I75" s="523">
        <f t="shared" ref="I75" si="92">SUM(I15,I25,I35,I45,I55)</f>
        <v>0</v>
      </c>
      <c r="J75" s="523">
        <f t="shared" si="89"/>
        <v>0</v>
      </c>
      <c r="K75" s="523">
        <f t="shared" si="89"/>
        <v>0</v>
      </c>
      <c r="L75" s="523">
        <f t="shared" si="89"/>
        <v>0</v>
      </c>
      <c r="M75" s="523">
        <f t="shared" si="89"/>
        <v>0</v>
      </c>
      <c r="N75" s="524">
        <f t="shared" si="89"/>
        <v>0</v>
      </c>
    </row>
    <row r="76" spans="2:14">
      <c r="C76" s="389"/>
      <c r="D76" s="389"/>
      <c r="E76" s="389"/>
    </row>
    <row r="77" spans="2:14">
      <c r="C77" s="389"/>
      <c r="D77" s="389"/>
      <c r="E77" s="389"/>
    </row>
    <row r="78" spans="2:14">
      <c r="C78" s="389"/>
      <c r="D78" s="389"/>
      <c r="E78" s="389"/>
    </row>
    <row r="79" spans="2:14" ht="15.75" thickBot="1"/>
    <row r="80" spans="2:14" ht="26.1" customHeight="1">
      <c r="B80" s="1368" t="s">
        <v>595</v>
      </c>
      <c r="C80" s="1369"/>
      <c r="D80" s="1369"/>
      <c r="E80" s="1370"/>
    </row>
    <row r="81" spans="1:59" ht="26.45" customHeight="1" thickBot="1">
      <c r="B81" s="1371"/>
      <c r="C81" s="1372"/>
      <c r="D81" s="1372"/>
      <c r="E81" s="1373"/>
    </row>
    <row r="82" spans="1:59" ht="38.25" thickBot="1">
      <c r="B82" s="602" t="s">
        <v>32</v>
      </c>
      <c r="C82" s="604" t="s">
        <v>33</v>
      </c>
      <c r="D82" s="606" t="s">
        <v>35</v>
      </c>
      <c r="E82" s="608" t="s">
        <v>526</v>
      </c>
      <c r="G82" s="1377" t="s">
        <v>575</v>
      </c>
      <c r="H82" s="1378"/>
      <c r="I82" s="1378"/>
      <c r="J82" s="1378"/>
      <c r="K82" s="1378"/>
      <c r="L82" s="1378"/>
      <c r="M82" s="1378"/>
      <c r="N82" s="1379"/>
      <c r="P82" s="1374" t="s">
        <v>576</v>
      </c>
      <c r="Q82" s="1375"/>
      <c r="R82" s="1375"/>
      <c r="S82" s="1375"/>
      <c r="T82" s="1375"/>
      <c r="U82" s="1375"/>
      <c r="V82" s="1375"/>
      <c r="W82" s="1376"/>
      <c r="Y82" s="1377" t="s">
        <v>577</v>
      </c>
      <c r="Z82" s="1378"/>
      <c r="AA82" s="1378"/>
      <c r="AB82" s="1378"/>
      <c r="AC82" s="1378"/>
      <c r="AD82" s="1378"/>
      <c r="AE82" s="1378"/>
      <c r="AF82" s="1379"/>
      <c r="AH82" s="1377" t="s">
        <v>578</v>
      </c>
      <c r="AI82" s="1378"/>
      <c r="AJ82" s="1378"/>
      <c r="AK82" s="1378"/>
      <c r="AL82" s="1378"/>
      <c r="AM82" s="1378"/>
      <c r="AN82" s="1378"/>
      <c r="AO82" s="1379"/>
      <c r="AQ82" s="1377" t="s">
        <v>579</v>
      </c>
      <c r="AR82" s="1378"/>
      <c r="AS82" s="1378"/>
      <c r="AT82" s="1378"/>
      <c r="AU82" s="1378"/>
      <c r="AV82" s="1378"/>
      <c r="AW82" s="1378"/>
      <c r="AX82" s="1379"/>
      <c r="AZ82" s="1377" t="s">
        <v>580</v>
      </c>
      <c r="BA82" s="1378"/>
      <c r="BB82" s="1378"/>
      <c r="BC82" s="1378"/>
      <c r="BD82" s="1378"/>
      <c r="BE82" s="1378"/>
      <c r="BF82" s="1378"/>
      <c r="BG82" s="1379"/>
    </row>
    <row r="83" spans="1:59" ht="19.5" thickBot="1">
      <c r="B83" s="603"/>
      <c r="C83" s="605"/>
      <c r="D83" s="607"/>
      <c r="E83" s="609"/>
      <c r="G83" s="541" t="s">
        <v>44</v>
      </c>
      <c r="H83" s="542" t="s">
        <v>53</v>
      </c>
      <c r="I83" s="542" t="s">
        <v>115</v>
      </c>
      <c r="J83" s="543" t="s">
        <v>166</v>
      </c>
      <c r="K83" s="544" t="s">
        <v>238</v>
      </c>
      <c r="L83" s="545" t="s">
        <v>581</v>
      </c>
      <c r="M83" s="545" t="s">
        <v>582</v>
      </c>
      <c r="N83" s="546" t="s">
        <v>583</v>
      </c>
      <c r="P83" s="541" t="s">
        <v>44</v>
      </c>
      <c r="Q83" s="542" t="s">
        <v>53</v>
      </c>
      <c r="R83" s="535" t="s">
        <v>115</v>
      </c>
      <c r="S83" s="543" t="s">
        <v>488</v>
      </c>
      <c r="T83" s="544" t="s">
        <v>596</v>
      </c>
      <c r="U83" s="545" t="s">
        <v>581</v>
      </c>
      <c r="V83" s="545" t="s">
        <v>582</v>
      </c>
      <c r="W83" s="546" t="s">
        <v>583</v>
      </c>
      <c r="Y83" s="541" t="s">
        <v>44</v>
      </c>
      <c r="Z83" s="542" t="s">
        <v>53</v>
      </c>
      <c r="AA83" s="535" t="s">
        <v>115</v>
      </c>
      <c r="AB83" s="543" t="s">
        <v>488</v>
      </c>
      <c r="AC83" s="544" t="s">
        <v>596</v>
      </c>
      <c r="AD83" s="545" t="s">
        <v>581</v>
      </c>
      <c r="AE83" s="545" t="s">
        <v>582</v>
      </c>
      <c r="AF83" s="546" t="s">
        <v>583</v>
      </c>
      <c r="AH83" s="541" t="s">
        <v>44</v>
      </c>
      <c r="AI83" s="542" t="s">
        <v>53</v>
      </c>
      <c r="AJ83" s="535" t="s">
        <v>115</v>
      </c>
      <c r="AK83" s="543" t="s">
        <v>488</v>
      </c>
      <c r="AL83" s="544" t="s">
        <v>596</v>
      </c>
      <c r="AM83" s="545" t="s">
        <v>581</v>
      </c>
      <c r="AN83" s="545" t="s">
        <v>582</v>
      </c>
      <c r="AO83" s="546" t="s">
        <v>583</v>
      </c>
      <c r="AQ83" s="541" t="s">
        <v>44</v>
      </c>
      <c r="AR83" s="542" t="s">
        <v>53</v>
      </c>
      <c r="AS83" s="535" t="s">
        <v>115</v>
      </c>
      <c r="AT83" s="543" t="s">
        <v>488</v>
      </c>
      <c r="AU83" s="544" t="s">
        <v>596</v>
      </c>
      <c r="AV83" s="545" t="s">
        <v>581</v>
      </c>
      <c r="AW83" s="545" t="s">
        <v>582</v>
      </c>
      <c r="AX83" s="546" t="s">
        <v>583</v>
      </c>
      <c r="AZ83" s="541" t="s">
        <v>44</v>
      </c>
      <c r="BA83" s="542" t="s">
        <v>53</v>
      </c>
      <c r="BB83" s="535" t="s">
        <v>115</v>
      </c>
      <c r="BC83" s="543" t="s">
        <v>488</v>
      </c>
      <c r="BD83" s="544" t="s">
        <v>596</v>
      </c>
      <c r="BE83" s="545" t="s">
        <v>581</v>
      </c>
      <c r="BF83" s="545" t="s">
        <v>582</v>
      </c>
      <c r="BG83" s="546" t="s">
        <v>583</v>
      </c>
    </row>
    <row r="84" spans="1:59">
      <c r="A84" t="s">
        <v>41</v>
      </c>
      <c r="B84" s="483" t="s">
        <v>42</v>
      </c>
      <c r="C84" s="484" t="s">
        <v>43</v>
      </c>
      <c r="D84" s="484" t="s">
        <v>44</v>
      </c>
      <c r="E84" s="341" t="s">
        <v>572</v>
      </c>
      <c r="G84" s="525">
        <f>IF($D84=G$83,VLOOKUP($B84,WEEKLY!$B$6:$M$60,12,FALSE),"")</f>
        <v>0</v>
      </c>
      <c r="H84" s="517" t="str">
        <f>IF($D84=H$83,VLOOKUP($B84,WEEKLY!$B$6:$M$60,12,FALSE),"")</f>
        <v/>
      </c>
      <c r="I84" s="1253" t="str">
        <f>IF($D84=I$83,VLOOKUP($B84,WEEKLY!$B$6:$M$60,12,FALSE),"")</f>
        <v/>
      </c>
      <c r="J84" s="1253" t="str">
        <f>IF($D84=J$83,VLOOKUP($B84,WASHER!$B$5:$I$7,8,FALSE),"")</f>
        <v/>
      </c>
      <c r="K84" s="1253" t="str">
        <f>IF($D84=K$83,VLOOKUP($B84,WASHER!$B$5:$I$7,8,FALSE),"")</f>
        <v/>
      </c>
      <c r="L84" s="517" t="str">
        <f>IF(RIGHT($A84,1)="1",VLOOKUP($B84,'1st Shift BFp'!$A$4:$BY$32,15,FALSE),VLOOKUP($B84,'2nd Shift BFp'!$A$4:$BY$32,15,FALSE))</f>
        <v/>
      </c>
      <c r="M84" s="517" t="str">
        <f>IF(RIGHT($A84,1)="1",VLOOKUP($B84,'1st Shift BFp'!$A$4:$BY$32,16,FALSE),VLOOKUP($B84,'2nd Shift BFp'!$A$4:$BY$32,16,FALSE))</f>
        <v/>
      </c>
      <c r="N84" s="518" t="str">
        <f>IF(RIGHT($A84,1)="1",VLOOKUP($B84,'1st Shift BFp'!$A$4:$BY$32,17,FALSE),VLOOKUP($B84,'2nd Shift BFp'!$A$4:$BY$32,17,FALSE))</f>
        <v/>
      </c>
      <c r="P84" s="525">
        <f>IF($D84=P$83,VLOOKUP($B84,WEEKLY!$T$6:$AE$60,12,FALSE),"")</f>
        <v>0</v>
      </c>
      <c r="Q84" s="517" t="str">
        <f>IF($D84=Q$83,VLOOKUP($B84,WEEKLY!$T$6:$AE$60,12,FALSE),"")</f>
        <v/>
      </c>
      <c r="R84" s="517" t="str">
        <f>IF($D84=R$83,VLOOKUP($B84,WEEKLY!$T$6:$AE$60,12,FALSE),"")</f>
        <v/>
      </c>
      <c r="S84" s="517" t="str">
        <f>IF($D84=S$83,VLOOKUP($B84,WASHER!$N$5:$U$7,9,FALSE),"")</f>
        <v/>
      </c>
      <c r="T84" s="517" t="str">
        <f>IF($D84=T$83,VLOOKUP($B84,WASHER!$N$5:$U$7,9,FALSE),"")</f>
        <v/>
      </c>
      <c r="U84" s="517" t="str">
        <f>IF(RIGHT($A84,1)="1",VLOOKUP($B84,'1st Shift BFp'!$A$4:$BY$32,30,FALSE),VLOOKUP($B84,'2nd Shift BFp'!$A$4:$BY$32,30,FALSE))</f>
        <v/>
      </c>
      <c r="V84" s="517" t="str">
        <f>IF(RIGHT($A84,1)="1",VLOOKUP($B84,'1st Shift BFp'!$A$4:$BY$32,31,FALSE),VLOOKUP($B84,'2nd Shift BFp'!$A$4:$BY$32,31,FALSE))</f>
        <v/>
      </c>
      <c r="W84" s="518" t="str">
        <f>IF(RIGHT($A84,1)="1",VLOOKUP($B84,'1st Shift BFp'!$A$4:$BY$32,32,FALSE),VLOOKUP($B84,'2nd Shift BFp'!$A$4:$BY$32,32,FALSE))</f>
        <v/>
      </c>
      <c r="Y84" s="525">
        <f>IF($D84=Y$83,VLOOKUP($B84,WEEKLY!$AL$6:$AW$60,12,FALSE),"")</f>
        <v>0</v>
      </c>
      <c r="Z84" s="517" t="str">
        <f>IF($D84=Z$83,VLOOKUP($B84,WEEKLY!$AL$6:$AW$60,12,FALSE),"")</f>
        <v/>
      </c>
      <c r="AA84" s="517" t="str">
        <f>IF($D84=AA$83,VLOOKUP($B84,WEEKLY!$AL$6:$AW$60,12,FALSE),"")</f>
        <v/>
      </c>
      <c r="AB84" s="517" t="str">
        <f>IF($D84=AB$83,VLOOKUP($B84,WASHER!$Z$5:$AG$7,9,FALSE),"")</f>
        <v/>
      </c>
      <c r="AC84" s="517" t="str">
        <f>IF($D84=AC$83,VLOOKUP($B84,WASHER!$Z$5:$AG$7,9,FALSE),"")</f>
        <v/>
      </c>
      <c r="AD84" s="517" t="str">
        <f>IF(RIGHT($A84,1)="1",VLOOKUP($B84,'1st Shift BFp'!$A$4:$BY$32,45,FALSE),VLOOKUP($B84,'2nd Shift BFp'!$A$4:$BY$32,45,FALSE))</f>
        <v/>
      </c>
      <c r="AE84" s="517" t="str">
        <f>IF(RIGHT($A84,1)="1",VLOOKUP($B84,'1st Shift BFp'!$A$4:$BY$32,46,FALSE),VLOOKUP($B84,'2nd Shift BFp'!$A$4:$BY$32,46,FALSE))</f>
        <v/>
      </c>
      <c r="AF84" s="518" t="str">
        <f>IF(RIGHT($A84,1)="1",VLOOKUP($B84,'1st Shift BFp'!$A$4:$BY$32,47,FALSE),VLOOKUP($B84,'2nd Shift BFp'!$A$4:$BY$32,47,FALSE))</f>
        <v/>
      </c>
      <c r="AH84" s="525">
        <f>IF($D84=AH$83,VLOOKUP($B84,WEEKLY!$BD$6:$BO$60,12,FALSE),"")</f>
        <v>0</v>
      </c>
      <c r="AI84" s="517" t="str">
        <f>IF($D84=AI$83,VLOOKUP($B84,WEEKLY!$BD$6:$BO$60,12,FALSE),"")</f>
        <v/>
      </c>
      <c r="AJ84" s="517" t="str">
        <f>IF($D84=AJ$83,VLOOKUP($B84,WEEKLY!$BD$6:$BO$60,12,FALSE),"")</f>
        <v/>
      </c>
      <c r="AK84" s="517" t="str">
        <f>IF($D84=AK$83,VLOOKUP($B84,WASHER!$AL$5:$AS$7,9,FALSE),"")</f>
        <v/>
      </c>
      <c r="AL84" s="517" t="str">
        <f>IF($D84=AL$83,VLOOKUP($B84,WASHER!$AL$5:$AS$7,9,FALSE),"")</f>
        <v/>
      </c>
      <c r="AM84" s="517" t="str">
        <f>IF(RIGHT($A84,1)="1",VLOOKUP($B84,'1st Shift BFp'!$A$4:$BY$32,60,FALSE),VLOOKUP($B84,'2nd Shift BFp'!$A$4:$BY$32,60,FALSE))</f>
        <v/>
      </c>
      <c r="AN84" s="517" t="str">
        <f>IF(RIGHT($A84,1)="1",VLOOKUP($B84,'1st Shift BFp'!$A$4:$BY$32,61,FALSE),VLOOKUP($B84,'2nd Shift BFp'!$A$4:$BY$32,61,FALSE))</f>
        <v/>
      </c>
      <c r="AO84" s="518" t="str">
        <f>IF(RIGHT($A84,1)="1",VLOOKUP($B84,'1st Shift BFp'!$A$4:$BY$32,62,FALSE),VLOOKUP($B84,'2nd Shift BFp'!$A$4:$BY$32,62,FALSE))</f>
        <v/>
      </c>
      <c r="AQ84" s="525">
        <f>IF($D84=AQ$83,VLOOKUP($B84,WEEKLY!$BV$6:$CG$60,12,FALSE),"")</f>
        <v>0</v>
      </c>
      <c r="AR84" s="517" t="str">
        <f>IF($D84=AR$83,VLOOKUP($B84,WEEKLY!$BV$6:$CG$60,12,FALSE),"")</f>
        <v/>
      </c>
      <c r="AS84" s="517" t="str">
        <f>IF($D84=AS$83,VLOOKUP($B84,WEEKLY!$BV$6:$CG$60,12,FALSE),"")</f>
        <v/>
      </c>
      <c r="AT84" s="517" t="str">
        <f>IF($D84=AT$83,VLOOKUP($B84,WASHER!$AX$5:$BE$7,9,FALSE),"")</f>
        <v/>
      </c>
      <c r="AU84" s="517" t="str">
        <f>IF($D84=AU$83,VLOOKUP($B84,WASHER!$AX$5:$BE$7,9,FALSE),"")</f>
        <v/>
      </c>
      <c r="AV84" s="517" t="str">
        <f>IF(RIGHT($A84,1)="1",VLOOKUP($B84,'1st Shift BFp'!$A$4:$BY$32,75,FALSE),VLOOKUP($B84,'2nd Shift BFp'!$A$4:$BY$32,75,FALSE))</f>
        <v/>
      </c>
      <c r="AW84" s="517" t="str">
        <f>IF(RIGHT($A84,1)="1",VLOOKUP($B84,'1st Shift BFp'!$A$4:$BY$32,76,FALSE),VLOOKUP($B84,'2nd Shift BFp'!$A$4:$BY$32,76,FALSE))</f>
        <v/>
      </c>
      <c r="AX84" s="518" t="str">
        <f>IF(RIGHT($A84,1)="1",VLOOKUP($B84,'1st Shift BFp'!$A$4:$BY$32,77,FALSE),VLOOKUP($B84,'2nd Shift BFp'!$A$4:$BY$32,77,FALSE))</f>
        <v/>
      </c>
      <c r="AZ84" s="525" t="str">
        <f t="shared" ref="AZ84:AZ115" si="93">IF(SUM(G84,P84,Y84,AH84,AQ84)=0,"",SUM(G84,P84,Y84,AH84,AQ84))</f>
        <v/>
      </c>
      <c r="BA84" s="517" t="str">
        <f t="shared" ref="BA84:BB115" si="94">IF(SUM(H84,Q84,Z84,AI84,AR84)=0,"",SUM(H84,Q84,Z84,AI84,AR84))</f>
        <v/>
      </c>
      <c r="BB84" s="517" t="str">
        <f t="shared" si="94"/>
        <v/>
      </c>
      <c r="BC84" s="517" t="str">
        <f t="shared" ref="BC84:BC115" si="95">IF(SUM(J84,S84,AB84,AK84,AT84)=0,"",SUM(J84,S84,AB84,AK84,AT84))</f>
        <v/>
      </c>
      <c r="BD84" s="517" t="str">
        <f t="shared" ref="BD84:BD115" si="96">IF(SUM(K84,T84,AC84,AL84,AU84)=0,"",SUM(K84,T84,AC84,AL84,AU84))</f>
        <v/>
      </c>
      <c r="BE84" s="517" t="str">
        <f t="shared" ref="BE84:BE115" si="97">IF(SUM(L84,U84,AD84,AM84,AV84)=0,"",SUM(L84,U84,AD84,AM84,AV84))</f>
        <v/>
      </c>
      <c r="BF84" s="517" t="str">
        <f t="shared" ref="BF84:BF115" si="98">IF(SUM(M84,V84,AE84,AN84,AW84)=0,"",SUM(M84,V84,AE84,AN84,AW84))</f>
        <v/>
      </c>
      <c r="BG84" s="518" t="str">
        <f t="shared" ref="BG84:BG115" si="99">IF(SUM(N84,W84,AF84,AO84,AX84)=0,"",SUM(N84,W84,AF84,AO84,AX84))</f>
        <v/>
      </c>
    </row>
    <row r="85" spans="1:59">
      <c r="A85" t="s">
        <v>41</v>
      </c>
      <c r="B85" s="379" t="s">
        <v>46</v>
      </c>
      <c r="C85" s="24" t="s">
        <v>47</v>
      </c>
      <c r="D85" s="24" t="s">
        <v>44</v>
      </c>
      <c r="E85" s="407" t="s">
        <v>572</v>
      </c>
      <c r="G85" s="526">
        <f>IF($D85=G$83,VLOOKUP($B85,WEEKLY!$B$6:$M$60,12,FALSE),"")</f>
        <v>0</v>
      </c>
      <c r="H85" s="520" t="str">
        <f>IF($D85=H$83,VLOOKUP($B85,WEEKLY!$B$6:$M$60,12,FALSE),"")</f>
        <v/>
      </c>
      <c r="I85" s="520" t="str">
        <f>IF($D85=I$83,VLOOKUP($B85,WEEKLY!$B$6:$M$60,12,FALSE),"")</f>
        <v/>
      </c>
      <c r="J85" s="520" t="str">
        <f>IF($D85=J$83,VLOOKUP($B85,WASHER!$B$5:$I$7,8,FALSE),"")</f>
        <v/>
      </c>
      <c r="K85" s="520" t="str">
        <f>IF($D85=K$83,VLOOKUP($B85,WASHER!$B$5:$I$7,8,FALSE),"")</f>
        <v/>
      </c>
      <c r="L85" s="520" t="str">
        <f>IF(RIGHT($A85,1)="1",VLOOKUP($B85,'1st Shift BFp'!$A$4:$BY$32,15,FALSE),VLOOKUP($B85,'2nd Shift BFp'!$A$4:$BY$32,15,FALSE))</f>
        <v/>
      </c>
      <c r="M85" s="520" t="str">
        <f>IF(RIGHT($A85,1)="1",VLOOKUP($B85,'1st Shift BFp'!$A$4:$BY$32,16,FALSE),VLOOKUP($B85,'2nd Shift BFp'!$A$4:$BY$32,16,FALSE))</f>
        <v/>
      </c>
      <c r="N85" s="521" t="str">
        <f>IF(RIGHT($A85,1)="1",VLOOKUP($B85,'1st Shift BFp'!$A$4:$BY$32,17,FALSE),VLOOKUP($B85,'2nd Shift BFp'!$A$4:$BY$32,17,FALSE))</f>
        <v/>
      </c>
      <c r="P85" s="526">
        <f>IF($D85=P$83,VLOOKUP($B85,WEEKLY!$T$6:$AE$60,12,FALSE),"")</f>
        <v>0</v>
      </c>
      <c r="Q85" s="520" t="str">
        <f>IF($D85=Q$83,VLOOKUP($B85,WEEKLY!$T$6:$AE$60,12,FALSE),"")</f>
        <v/>
      </c>
      <c r="R85" s="520" t="str">
        <f>IF($D85=R$83,VLOOKUP($B85,WEEKLY!$T$6:$AE$60,12,FALSE),"")</f>
        <v/>
      </c>
      <c r="S85" s="520" t="str">
        <f>IF($D85=S$83,VLOOKUP($B85,WASHER!$N$5:$U$7,9,FALSE),"")</f>
        <v/>
      </c>
      <c r="T85" s="520" t="str">
        <f>IF($D85=T$83,VLOOKUP($B85,WASHER!$N$5:$U$7,9,FALSE),"")</f>
        <v/>
      </c>
      <c r="U85" s="520" t="str">
        <f>IF(RIGHT($A85,1)="1",VLOOKUP($B85,'1st Shift BFp'!$A$4:$BY$32,30,FALSE),VLOOKUP($B85,'2nd Shift BFp'!$A$4:$BY$32,30,FALSE))</f>
        <v/>
      </c>
      <c r="V85" s="520" t="str">
        <f>IF(RIGHT($A85,1)="1",VLOOKUP($B85,'1st Shift BFp'!$A$4:$BY$32,31,FALSE),VLOOKUP($B85,'2nd Shift BFp'!$A$4:$BY$32,31,FALSE))</f>
        <v/>
      </c>
      <c r="W85" s="521" t="str">
        <f>IF(RIGHT($A85,1)="1",VLOOKUP($B85,'1st Shift BFp'!$A$4:$BY$32,32,FALSE),VLOOKUP($B85,'2nd Shift BFp'!$A$4:$BY$32,32,FALSE))</f>
        <v/>
      </c>
      <c r="Y85" s="526">
        <f>IF($D85=Y$83,VLOOKUP($B85,WEEKLY!$AL$6:$AW$60,12,FALSE),"")</f>
        <v>0</v>
      </c>
      <c r="Z85" s="520" t="str">
        <f>IF($D85=Z$83,VLOOKUP($B85,WEEKLY!$AL$6:$AW$60,12,FALSE),"")</f>
        <v/>
      </c>
      <c r="AA85" s="520" t="str">
        <f>IF($D85=AA$83,VLOOKUP($B85,WEEKLY!$AL$6:$AW$60,12,FALSE),"")</f>
        <v/>
      </c>
      <c r="AB85" s="520" t="str">
        <f>IF($D85=AB$83,VLOOKUP($B85,WASHER!$Z$5:$AG$7,9,FALSE),"")</f>
        <v/>
      </c>
      <c r="AC85" s="520" t="str">
        <f>IF($D85=AC$83,VLOOKUP($B85,WASHER!$Z$5:$AG$7,9,FALSE),"")</f>
        <v/>
      </c>
      <c r="AD85" s="520" t="str">
        <f>IF(RIGHT($A85,1)="1",VLOOKUP($B85,'1st Shift BFp'!$A$4:$BY$32,45,FALSE),VLOOKUP($B85,'2nd Shift BFp'!$A$4:$BY$32,45,FALSE))</f>
        <v/>
      </c>
      <c r="AE85" s="520" t="str">
        <f>IF(RIGHT($A85,1)="1",VLOOKUP($B85,'1st Shift BFp'!$A$4:$BY$32,46,FALSE),VLOOKUP($B85,'2nd Shift BFp'!$A$4:$BY$32,46,FALSE))</f>
        <v/>
      </c>
      <c r="AF85" s="521" t="str">
        <f>IF(RIGHT($A85,1)="1",VLOOKUP($B85,'1st Shift BFp'!$A$4:$BY$32,47,FALSE),VLOOKUP($B85,'2nd Shift BFp'!$A$4:$BY$32,47,FALSE))</f>
        <v/>
      </c>
      <c r="AH85" s="526">
        <f>IF($D85=AH$83,VLOOKUP($B85,WEEKLY!$BD$6:$BO$60,12,FALSE),"")</f>
        <v>0</v>
      </c>
      <c r="AI85" s="520" t="str">
        <f>IF($D85=AI$83,VLOOKUP($B85,WEEKLY!$BD$6:$BO$60,12,FALSE),"")</f>
        <v/>
      </c>
      <c r="AJ85" s="520" t="str">
        <f>IF($D85=AJ$83,VLOOKUP($B85,WEEKLY!$BD$6:$BO$60,12,FALSE),"")</f>
        <v/>
      </c>
      <c r="AK85" s="520" t="str">
        <f>IF($D85=AK$83,VLOOKUP($B85,WASHER!$AL$5:$AS$7,9,FALSE),"")</f>
        <v/>
      </c>
      <c r="AL85" s="520" t="str">
        <f>IF($D85=AL$83,VLOOKUP($B85,WASHER!$AL$5:$AS$7,9,FALSE),"")</f>
        <v/>
      </c>
      <c r="AM85" s="520" t="str">
        <f>IF(RIGHT($A85,1)="1",VLOOKUP($B85,'1st Shift BFp'!$A$4:$BY$32,60,FALSE),VLOOKUP($B85,'2nd Shift BFp'!$A$4:$BY$32,60,FALSE))</f>
        <v/>
      </c>
      <c r="AN85" s="520" t="str">
        <f>IF(RIGHT($A85,1)="1",VLOOKUP($B85,'1st Shift BFp'!$A$4:$BY$32,61,FALSE),VLOOKUP($B85,'2nd Shift BFp'!$A$4:$BY$32,61,FALSE))</f>
        <v/>
      </c>
      <c r="AO85" s="521" t="str">
        <f>IF(RIGHT($A85,1)="1",VLOOKUP($B85,'1st Shift BFp'!$A$4:$BY$32,62,FALSE),VLOOKUP($B85,'2nd Shift BFp'!$A$4:$BY$32,62,FALSE))</f>
        <v/>
      </c>
      <c r="AQ85" s="526">
        <f>IF($D85=AQ$83,VLOOKUP($B85,WEEKLY!$BV$6:$CG$60,12,FALSE),"")</f>
        <v>0</v>
      </c>
      <c r="AR85" s="520" t="str">
        <f>IF($D85=AR$83,VLOOKUP($B85,WEEKLY!$BV$6:$CG$60,12,FALSE),"")</f>
        <v/>
      </c>
      <c r="AS85" s="520" t="str">
        <f>IF($D85=AS$83,VLOOKUP($B85,WEEKLY!$BV$6:$CG$60,12,FALSE),"")</f>
        <v/>
      </c>
      <c r="AT85" s="520" t="str">
        <f>IF($D85=AT$83,VLOOKUP($B85,WASHER!$AX$5:$BE$7,9,FALSE),"")</f>
        <v/>
      </c>
      <c r="AU85" s="520" t="str">
        <f>IF($D85=AU$83,VLOOKUP($B85,WASHER!$AX$5:$BE$7,9,FALSE),"")</f>
        <v/>
      </c>
      <c r="AV85" s="520" t="str">
        <f>IF(RIGHT($A85,1)="1",VLOOKUP($B85,'1st Shift BFp'!$A$4:$BY$32,75,FALSE),VLOOKUP($B85,'2nd Shift BFp'!$A$4:$BY$32,75,FALSE))</f>
        <v/>
      </c>
      <c r="AW85" s="520" t="str">
        <f>IF(RIGHT($A85,1)="1",VLOOKUP($B85,'1st Shift BFp'!$A$4:$BY$32,76,FALSE),VLOOKUP($B85,'2nd Shift BFp'!$A$4:$BY$32,76,FALSE))</f>
        <v/>
      </c>
      <c r="AX85" s="521" t="str">
        <f>IF(RIGHT($A85,1)="1",VLOOKUP($B85,'1st Shift BFp'!$A$4:$BY$32,77,FALSE),VLOOKUP($B85,'2nd Shift BFp'!$A$4:$BY$32,77,FALSE))</f>
        <v/>
      </c>
      <c r="AZ85" s="526" t="str">
        <f t="shared" si="93"/>
        <v/>
      </c>
      <c r="BA85" s="520" t="str">
        <f t="shared" si="94"/>
        <v/>
      </c>
      <c r="BB85" s="520" t="str">
        <f t="shared" si="94"/>
        <v/>
      </c>
      <c r="BC85" s="520" t="str">
        <f t="shared" si="95"/>
        <v/>
      </c>
      <c r="BD85" s="520" t="str">
        <f t="shared" si="96"/>
        <v/>
      </c>
      <c r="BE85" s="520" t="str">
        <f t="shared" si="97"/>
        <v/>
      </c>
      <c r="BF85" s="520" t="str">
        <f t="shared" si="98"/>
        <v/>
      </c>
      <c r="BG85" s="521" t="str">
        <f t="shared" si="99"/>
        <v/>
      </c>
    </row>
    <row r="86" spans="1:59">
      <c r="A86" t="s">
        <v>41</v>
      </c>
      <c r="B86" s="379" t="s">
        <v>49</v>
      </c>
      <c r="C86" s="24" t="s">
        <v>50</v>
      </c>
      <c r="D86" s="24" t="s">
        <v>44</v>
      </c>
      <c r="E86" s="407" t="s">
        <v>572</v>
      </c>
      <c r="G86" s="526">
        <f>IF($D86=G$83,VLOOKUP($B86,WEEKLY!$B$6:$M$60,12,FALSE),"")</f>
        <v>0</v>
      </c>
      <c r="H86" s="520" t="str">
        <f>IF($D86=H$83,VLOOKUP($B86,WEEKLY!$B$6:$M$60,12,FALSE),"")</f>
        <v/>
      </c>
      <c r="I86" s="520" t="str">
        <f>IF($D86=I$83,VLOOKUP($B86,WEEKLY!$B$6:$M$60,12,FALSE),"")</f>
        <v/>
      </c>
      <c r="J86" s="520" t="str">
        <f>IF($D86=J$83,VLOOKUP($B86,WASHER!$B$5:$I$7,8,FALSE),"")</f>
        <v/>
      </c>
      <c r="K86" s="520" t="str">
        <f>IF($D86=K$83,VLOOKUP($B86,WASHER!$B$5:$I$7,8,FALSE),"")</f>
        <v/>
      </c>
      <c r="L86" s="520" t="str">
        <f>IF(RIGHT($A86,1)="1",VLOOKUP($B86,'1st Shift BFp'!$A$4:$BY$32,15,FALSE),VLOOKUP($B86,'2nd Shift BFp'!$A$4:$BY$32,15,FALSE))</f>
        <v/>
      </c>
      <c r="M86" s="520" t="str">
        <f>IF(RIGHT($A86,1)="1",VLOOKUP($B86,'1st Shift BFp'!$A$4:$BY$32,16,FALSE),VLOOKUP($B86,'2nd Shift BFp'!$A$4:$BY$32,16,FALSE))</f>
        <v/>
      </c>
      <c r="N86" s="521" t="str">
        <f>IF(RIGHT($A86,1)="1",VLOOKUP($B86,'1st Shift BFp'!$A$4:$BY$32,17,FALSE),VLOOKUP($B86,'2nd Shift BFp'!$A$4:$BY$32,17,FALSE))</f>
        <v/>
      </c>
      <c r="P86" s="526">
        <f>IF($D86=P$83,VLOOKUP($B86,WEEKLY!$T$6:$AE$60,12,FALSE),"")</f>
        <v>0</v>
      </c>
      <c r="Q86" s="520" t="str">
        <f>IF($D86=Q$83,VLOOKUP($B86,WEEKLY!$T$6:$AE$60,12,FALSE),"")</f>
        <v/>
      </c>
      <c r="R86" s="520" t="str">
        <f>IF($D86=R$83,VLOOKUP($B86,WEEKLY!$T$6:$AE$60,12,FALSE),"")</f>
        <v/>
      </c>
      <c r="S86" s="520" t="str">
        <f>IF($D86=S$83,VLOOKUP($B86,WASHER!$N$5:$U$7,9,FALSE),"")</f>
        <v/>
      </c>
      <c r="T86" s="520" t="str">
        <f>IF($D86=T$83,VLOOKUP($B86,WASHER!$N$5:$U$7,9,FALSE),"")</f>
        <v/>
      </c>
      <c r="U86" s="520" t="str">
        <f>IF(RIGHT($A86,1)="1",VLOOKUP($B86,'1st Shift BFp'!$A$4:$BY$32,30,FALSE),VLOOKUP($B86,'2nd Shift BFp'!$A$4:$BY$32,30,FALSE))</f>
        <v/>
      </c>
      <c r="V86" s="520" t="str">
        <f>IF(RIGHT($A86,1)="1",VLOOKUP($B86,'1st Shift BFp'!$A$4:$BY$32,31,FALSE),VLOOKUP($B86,'2nd Shift BFp'!$A$4:$BY$32,31,FALSE))</f>
        <v/>
      </c>
      <c r="W86" s="521" t="str">
        <f>IF(RIGHT($A86,1)="1",VLOOKUP($B86,'1st Shift BFp'!$A$4:$BY$32,32,FALSE),VLOOKUP($B86,'2nd Shift BFp'!$A$4:$BY$32,32,FALSE))</f>
        <v/>
      </c>
      <c r="Y86" s="526">
        <f>IF($D86=Y$83,VLOOKUP($B86,WEEKLY!$AL$6:$AW$60,12,FALSE),"")</f>
        <v>0</v>
      </c>
      <c r="Z86" s="520" t="str">
        <f>IF($D86=Z$83,VLOOKUP($B86,WEEKLY!$AL$6:$AW$60,12,FALSE),"")</f>
        <v/>
      </c>
      <c r="AA86" s="520" t="str">
        <f>IF($D86=AA$83,VLOOKUP($B86,WEEKLY!$AL$6:$AW$60,12,FALSE),"")</f>
        <v/>
      </c>
      <c r="AB86" s="520" t="str">
        <f>IF($D86=AB$83,VLOOKUP($B86,WASHER!$Z$5:$AG$7,9,FALSE),"")</f>
        <v/>
      </c>
      <c r="AC86" s="520" t="str">
        <f>IF($D86=AC$83,VLOOKUP($B86,WASHER!$Z$5:$AG$7,9,FALSE),"")</f>
        <v/>
      </c>
      <c r="AD86" s="520" t="str">
        <f>IF(RIGHT($A86,1)="1",VLOOKUP($B86,'1st Shift BFp'!$A$4:$BY$32,45,FALSE),VLOOKUP($B86,'2nd Shift BFp'!$A$4:$BY$32,45,FALSE))</f>
        <v/>
      </c>
      <c r="AE86" s="520" t="str">
        <f>IF(RIGHT($A86,1)="1",VLOOKUP($B86,'1st Shift BFp'!$A$4:$BY$32,46,FALSE),VLOOKUP($B86,'2nd Shift BFp'!$A$4:$BY$32,46,FALSE))</f>
        <v/>
      </c>
      <c r="AF86" s="521" t="str">
        <f>IF(RIGHT($A86,1)="1",VLOOKUP($B86,'1st Shift BFp'!$A$4:$BY$32,47,FALSE),VLOOKUP($B86,'2nd Shift BFp'!$A$4:$BY$32,47,FALSE))</f>
        <v/>
      </c>
      <c r="AH86" s="526">
        <f>IF($D86=AH$83,VLOOKUP($B86,WEEKLY!$BD$6:$BO$60,12,FALSE),"")</f>
        <v>0</v>
      </c>
      <c r="AI86" s="520" t="str">
        <f>IF($D86=AI$83,VLOOKUP($B86,WEEKLY!$BD$6:$BO$60,12,FALSE),"")</f>
        <v/>
      </c>
      <c r="AJ86" s="520" t="str">
        <f>IF($D86=AJ$83,VLOOKUP($B86,WEEKLY!$BD$6:$BO$60,12,FALSE),"")</f>
        <v/>
      </c>
      <c r="AK86" s="520" t="str">
        <f>IF($D86=AK$83,VLOOKUP($B86,WASHER!$AL$5:$AS$7,9,FALSE),"")</f>
        <v/>
      </c>
      <c r="AL86" s="520" t="str">
        <f>IF($D86=AL$83,VLOOKUP($B86,WASHER!$AL$5:$AS$7,9,FALSE),"")</f>
        <v/>
      </c>
      <c r="AM86" s="520" t="str">
        <f>IF(RIGHT($A86,1)="1",VLOOKUP($B86,'1st Shift BFp'!$A$4:$BY$32,60,FALSE),VLOOKUP($B86,'2nd Shift BFp'!$A$4:$BY$32,60,FALSE))</f>
        <v/>
      </c>
      <c r="AN86" s="520" t="str">
        <f>IF(RIGHT($A86,1)="1",VLOOKUP($B86,'1st Shift BFp'!$A$4:$BY$32,61,FALSE),VLOOKUP($B86,'2nd Shift BFp'!$A$4:$BY$32,61,FALSE))</f>
        <v/>
      </c>
      <c r="AO86" s="521" t="str">
        <f>IF(RIGHT($A86,1)="1",VLOOKUP($B86,'1st Shift BFp'!$A$4:$BY$32,62,FALSE),VLOOKUP($B86,'2nd Shift BFp'!$A$4:$BY$32,62,FALSE))</f>
        <v/>
      </c>
      <c r="AQ86" s="526">
        <f>IF($D86=AQ$83,VLOOKUP($B86,WEEKLY!$BV$6:$CG$60,12,FALSE),"")</f>
        <v>0</v>
      </c>
      <c r="AR86" s="520" t="str">
        <f>IF($D86=AR$83,VLOOKUP($B86,WEEKLY!$BV$6:$CG$60,12,FALSE),"")</f>
        <v/>
      </c>
      <c r="AS86" s="520" t="str">
        <f>IF($D86=AS$83,VLOOKUP($B86,WEEKLY!$BV$6:$CG$60,12,FALSE),"")</f>
        <v/>
      </c>
      <c r="AT86" s="520" t="str">
        <f>IF($D86=AT$83,VLOOKUP($B86,WASHER!$AX$5:$BE$7,9,FALSE),"")</f>
        <v/>
      </c>
      <c r="AU86" s="520" t="str">
        <f>IF($D86=AU$83,VLOOKUP($B86,WASHER!$AX$5:$BE$7,9,FALSE),"")</f>
        <v/>
      </c>
      <c r="AV86" s="520" t="str">
        <f>IF(RIGHT($A86,1)="1",VLOOKUP($B86,'1st Shift BFp'!$A$4:$BY$32,75,FALSE),VLOOKUP($B86,'2nd Shift BFp'!$A$4:$BY$32,75,FALSE))</f>
        <v/>
      </c>
      <c r="AW86" s="520" t="str">
        <f>IF(RIGHT($A86,1)="1",VLOOKUP($B86,'1st Shift BFp'!$A$4:$BY$32,76,FALSE),VLOOKUP($B86,'2nd Shift BFp'!$A$4:$BY$32,76,FALSE))</f>
        <v/>
      </c>
      <c r="AX86" s="521" t="str">
        <f>IF(RIGHT($A86,1)="1",VLOOKUP($B86,'1st Shift BFp'!$A$4:$BY$32,77,FALSE),VLOOKUP($B86,'2nd Shift BFp'!$A$4:$BY$32,77,FALSE))</f>
        <v/>
      </c>
      <c r="AZ86" s="526" t="str">
        <f t="shared" si="93"/>
        <v/>
      </c>
      <c r="BA86" s="520" t="str">
        <f t="shared" si="94"/>
        <v/>
      </c>
      <c r="BB86" s="520" t="str">
        <f t="shared" si="94"/>
        <v/>
      </c>
      <c r="BC86" s="520" t="str">
        <f t="shared" si="95"/>
        <v/>
      </c>
      <c r="BD86" s="520" t="str">
        <f t="shared" si="96"/>
        <v/>
      </c>
      <c r="BE86" s="520" t="str">
        <f t="shared" si="97"/>
        <v/>
      </c>
      <c r="BF86" s="520" t="str">
        <f t="shared" si="98"/>
        <v/>
      </c>
      <c r="BG86" s="521" t="str">
        <f t="shared" si="99"/>
        <v/>
      </c>
    </row>
    <row r="87" spans="1:59">
      <c r="A87" t="s">
        <v>41</v>
      </c>
      <c r="B87" s="379" t="s">
        <v>51</v>
      </c>
      <c r="C87" s="24" t="s">
        <v>52</v>
      </c>
      <c r="D87" s="24" t="s">
        <v>53</v>
      </c>
      <c r="E87" s="407" t="s">
        <v>572</v>
      </c>
      <c r="G87" s="526" t="str">
        <f>IF($D87=G$83,VLOOKUP($B87,WEEKLY!$B$6:$M$60,12,FALSE),"")</f>
        <v/>
      </c>
      <c r="H87" s="520">
        <f>IF($D87=H$83,VLOOKUP($B87,WEEKLY!$B$6:$M$60,12,FALSE),"")</f>
        <v>0</v>
      </c>
      <c r="I87" s="520" t="str">
        <f>IF($D87=I$83,VLOOKUP($B87,WEEKLY!$B$6:$M$60,12,FALSE),"")</f>
        <v/>
      </c>
      <c r="J87" s="520" t="str">
        <f>IF($D87=J$83,VLOOKUP($B87,WASHER!$B$5:$I$7,8,FALSE),"")</f>
        <v/>
      </c>
      <c r="K87" s="520" t="str">
        <f>IF($D87=K$83,VLOOKUP($B87,WASHER!$B$5:$I$7,8,FALSE),"")</f>
        <v/>
      </c>
      <c r="L87" s="520" t="str">
        <f>IF(RIGHT($A87,1)="1",VLOOKUP($B87,'1st Shift BFp'!$A$4:$BY$32,15,FALSE),VLOOKUP($B87,'2nd Shift BFp'!$A$4:$BY$32,15,FALSE))</f>
        <v/>
      </c>
      <c r="M87" s="520" t="str">
        <f>IF(RIGHT($A87,1)="1",VLOOKUP($B87,'1st Shift BFp'!$A$4:$BY$32,16,FALSE),VLOOKUP($B87,'2nd Shift BFp'!$A$4:$BY$32,16,FALSE))</f>
        <v/>
      </c>
      <c r="N87" s="521" t="str">
        <f>IF(RIGHT($A87,1)="1",VLOOKUP($B87,'1st Shift BFp'!$A$4:$BY$32,17,FALSE),VLOOKUP($B87,'2nd Shift BFp'!$A$4:$BY$32,17,FALSE))</f>
        <v/>
      </c>
      <c r="P87" s="526" t="str">
        <f>IF($D87=P$83,VLOOKUP($B87,WEEKLY!$T$6:$AE$60,12,FALSE),"")</f>
        <v/>
      </c>
      <c r="Q87" s="520">
        <f>IF($D87=Q$83,VLOOKUP($B87,WEEKLY!$T$6:$AE$60,12,FALSE),"")</f>
        <v>0</v>
      </c>
      <c r="R87" s="520" t="str">
        <f>IF($D87=R$83,VLOOKUP($B87,WEEKLY!$T$6:$AE$60,12,FALSE),"")</f>
        <v/>
      </c>
      <c r="S87" s="520" t="str">
        <f>IF($D87=S$83,VLOOKUP($B87,WASHER!$N$5:$U$7,9,FALSE),"")</f>
        <v/>
      </c>
      <c r="T87" s="520" t="str">
        <f>IF($D87=T$83,VLOOKUP($B87,WASHER!$N$5:$U$7,9,FALSE),"")</f>
        <v/>
      </c>
      <c r="U87" s="520" t="str">
        <f>IF(RIGHT($A87,1)="1",VLOOKUP($B87,'1st Shift BFp'!$A$4:$BY$32,30,FALSE),VLOOKUP($B87,'2nd Shift BFp'!$A$4:$BY$32,30,FALSE))</f>
        <v/>
      </c>
      <c r="V87" s="520" t="str">
        <f>IF(RIGHT($A87,1)="1",VLOOKUP($B87,'1st Shift BFp'!$A$4:$BY$32,31,FALSE),VLOOKUP($B87,'2nd Shift BFp'!$A$4:$BY$32,31,FALSE))</f>
        <v/>
      </c>
      <c r="W87" s="521" t="str">
        <f>IF(RIGHT($A87,1)="1",VLOOKUP($B87,'1st Shift BFp'!$A$4:$BY$32,32,FALSE),VLOOKUP($B87,'2nd Shift BFp'!$A$4:$BY$32,32,FALSE))</f>
        <v/>
      </c>
      <c r="Y87" s="526" t="str">
        <f>IF($D87=Y$83,VLOOKUP($B87,WEEKLY!$AL$6:$AW$60,12,FALSE),"")</f>
        <v/>
      </c>
      <c r="Z87" s="520">
        <f>IF($D87=Z$83,VLOOKUP($B87,WEEKLY!$AL$6:$AW$60,12,FALSE),"")</f>
        <v>0</v>
      </c>
      <c r="AA87" s="520" t="str">
        <f>IF($D87=AA$83,VLOOKUP($B87,WEEKLY!$AL$6:$AW$60,12,FALSE),"")</f>
        <v/>
      </c>
      <c r="AB87" s="520" t="str">
        <f>IF($D87=AB$83,VLOOKUP($B87,WASHER!$Z$5:$AG$7,9,FALSE),"")</f>
        <v/>
      </c>
      <c r="AC87" s="520" t="str">
        <f>IF($D87=AC$83,VLOOKUP($B87,WASHER!$Z$5:$AG$7,9,FALSE),"")</f>
        <v/>
      </c>
      <c r="AD87" s="520" t="str">
        <f>IF(RIGHT($A87,1)="1",VLOOKUP($B87,'1st Shift BFp'!$A$4:$BY$32,45,FALSE),VLOOKUP($B87,'2nd Shift BFp'!$A$4:$BY$32,45,FALSE))</f>
        <v/>
      </c>
      <c r="AE87" s="520" t="str">
        <f>IF(RIGHT($A87,1)="1",VLOOKUP($B87,'1st Shift BFp'!$A$4:$BY$32,46,FALSE),VLOOKUP($B87,'2nd Shift BFp'!$A$4:$BY$32,46,FALSE))</f>
        <v/>
      </c>
      <c r="AF87" s="521" t="str">
        <f>IF(RIGHT($A87,1)="1",VLOOKUP($B87,'1st Shift BFp'!$A$4:$BY$32,47,FALSE),VLOOKUP($B87,'2nd Shift BFp'!$A$4:$BY$32,47,FALSE))</f>
        <v/>
      </c>
      <c r="AH87" s="526" t="str">
        <f>IF($D87=AH$83,VLOOKUP($B87,WEEKLY!$BD$6:$BO$60,12,FALSE),"")</f>
        <v/>
      </c>
      <c r="AI87" s="520">
        <f>IF($D87=AI$83,VLOOKUP($B87,WEEKLY!$BD$6:$BO$60,12,FALSE),"")</f>
        <v>0</v>
      </c>
      <c r="AJ87" s="520" t="str">
        <f>IF($D87=AJ$83,VLOOKUP($B87,WEEKLY!$BD$6:$BO$60,12,FALSE),"")</f>
        <v/>
      </c>
      <c r="AK87" s="520" t="str">
        <f>IF($D87=AK$83,VLOOKUP($B87,WASHER!$AL$5:$AS$7,9,FALSE),"")</f>
        <v/>
      </c>
      <c r="AL87" s="520" t="str">
        <f>IF($D87=AL$83,VLOOKUP($B87,WASHER!$AL$5:$AS$7,9,FALSE),"")</f>
        <v/>
      </c>
      <c r="AM87" s="520" t="str">
        <f>IF(RIGHT($A87,1)="1",VLOOKUP($B87,'1st Shift BFp'!$A$4:$BY$32,60,FALSE),VLOOKUP($B87,'2nd Shift BFp'!$A$4:$BY$32,60,FALSE))</f>
        <v/>
      </c>
      <c r="AN87" s="520" t="str">
        <f>IF(RIGHT($A87,1)="1",VLOOKUP($B87,'1st Shift BFp'!$A$4:$BY$32,61,FALSE),VLOOKUP($B87,'2nd Shift BFp'!$A$4:$BY$32,61,FALSE))</f>
        <v/>
      </c>
      <c r="AO87" s="521" t="str">
        <f>IF(RIGHT($A87,1)="1",VLOOKUP($B87,'1st Shift BFp'!$A$4:$BY$32,62,FALSE),VLOOKUP($B87,'2nd Shift BFp'!$A$4:$BY$32,62,FALSE))</f>
        <v/>
      </c>
      <c r="AQ87" s="526" t="str">
        <f>IF($D87=AQ$83,VLOOKUP($B87,WEEKLY!$BV$6:$CG$60,12,FALSE),"")</f>
        <v/>
      </c>
      <c r="AR87" s="520">
        <f>IF($D87=AR$83,VLOOKUP($B87,WEEKLY!$BV$6:$CG$60,12,FALSE),"")</f>
        <v>0</v>
      </c>
      <c r="AS87" s="520" t="str">
        <f>IF($D87=AS$83,VLOOKUP($B87,WEEKLY!$BV$6:$CG$60,12,FALSE),"")</f>
        <v/>
      </c>
      <c r="AT87" s="520" t="str">
        <f>IF($D87=AT$83,VLOOKUP($B87,WASHER!$AX$5:$BE$7,9,FALSE),"")</f>
        <v/>
      </c>
      <c r="AU87" s="520" t="str">
        <f>IF($D87=AU$83,VLOOKUP($B87,WASHER!$AX$5:$BE$7,9,FALSE),"")</f>
        <v/>
      </c>
      <c r="AV87" s="520" t="str">
        <f>IF(RIGHT($A87,1)="1",VLOOKUP($B87,'1st Shift BFp'!$A$4:$BY$32,75,FALSE),VLOOKUP($B87,'2nd Shift BFp'!$A$4:$BY$32,75,FALSE))</f>
        <v/>
      </c>
      <c r="AW87" s="520" t="str">
        <f>IF(RIGHT($A87,1)="1",VLOOKUP($B87,'1st Shift BFp'!$A$4:$BY$32,76,FALSE),VLOOKUP($B87,'2nd Shift BFp'!$A$4:$BY$32,76,FALSE))</f>
        <v/>
      </c>
      <c r="AX87" s="521" t="str">
        <f>IF(RIGHT($A87,1)="1",VLOOKUP($B87,'1st Shift BFp'!$A$4:$BY$32,77,FALSE),VLOOKUP($B87,'2nd Shift BFp'!$A$4:$BY$32,77,FALSE))</f>
        <v/>
      </c>
      <c r="AZ87" s="526" t="str">
        <f t="shared" si="93"/>
        <v/>
      </c>
      <c r="BA87" s="520" t="str">
        <f t="shared" si="94"/>
        <v/>
      </c>
      <c r="BB87" s="520" t="str">
        <f t="shared" si="94"/>
        <v/>
      </c>
      <c r="BC87" s="520" t="str">
        <f t="shared" si="95"/>
        <v/>
      </c>
      <c r="BD87" s="520" t="str">
        <f t="shared" si="96"/>
        <v/>
      </c>
      <c r="BE87" s="520" t="str">
        <f t="shared" si="97"/>
        <v/>
      </c>
      <c r="BF87" s="520" t="str">
        <f t="shared" si="98"/>
        <v/>
      </c>
      <c r="BG87" s="521" t="str">
        <f t="shared" si="99"/>
        <v/>
      </c>
    </row>
    <row r="88" spans="1:59">
      <c r="A88" t="s">
        <v>41</v>
      </c>
      <c r="B88" s="379" t="s">
        <v>55</v>
      </c>
      <c r="C88" s="25" t="s">
        <v>56</v>
      </c>
      <c r="D88" s="24" t="s">
        <v>44</v>
      </c>
      <c r="E88" s="407" t="s">
        <v>572</v>
      </c>
      <c r="G88" s="526">
        <f>IF($D88=G$83,VLOOKUP($B88,WEEKLY!$B$6:$M$60,12,FALSE),"")</f>
        <v>0</v>
      </c>
      <c r="H88" s="520" t="str">
        <f>IF($D88=H$83,VLOOKUP($B88,WEEKLY!$B$6:$M$60,12,FALSE),"")</f>
        <v/>
      </c>
      <c r="I88" s="520" t="str">
        <f>IF($D88=I$83,VLOOKUP($B88,WEEKLY!$B$6:$M$60,12,FALSE),"")</f>
        <v/>
      </c>
      <c r="J88" s="520" t="str">
        <f>IF($D88=J$83,VLOOKUP($B88,WASHER!$B$5:$I$7,8,FALSE),"")</f>
        <v/>
      </c>
      <c r="K88" s="520" t="str">
        <f>IF($D88=K$83,VLOOKUP($B88,WASHER!$B$5:$I$7,8,FALSE),"")</f>
        <v/>
      </c>
      <c r="L88" s="520" t="str">
        <f>IF(RIGHT($A88,1)="1",VLOOKUP($B88,'1st Shift BFp'!$A$4:$BY$32,15,FALSE),VLOOKUP($B88,'2nd Shift BFp'!$A$4:$BY$32,15,FALSE))</f>
        <v/>
      </c>
      <c r="M88" s="520" t="str">
        <f>IF(RIGHT($A88,1)="1",VLOOKUP($B88,'1st Shift BFp'!$A$4:$BY$32,16,FALSE),VLOOKUP($B88,'2nd Shift BFp'!$A$4:$BY$32,16,FALSE))</f>
        <v/>
      </c>
      <c r="N88" s="521" t="str">
        <f>IF(RIGHT($A88,1)="1",VLOOKUP($B88,'1st Shift BFp'!$A$4:$BY$32,17,FALSE),VLOOKUP($B88,'2nd Shift BFp'!$A$4:$BY$32,17,FALSE))</f>
        <v/>
      </c>
      <c r="P88" s="526">
        <f>IF($D88=P$83,VLOOKUP($B88,WEEKLY!$T$6:$AE$60,12,FALSE),"")</f>
        <v>0</v>
      </c>
      <c r="Q88" s="520" t="str">
        <f>IF($D88=Q$83,VLOOKUP($B88,WEEKLY!$T$6:$AE$60,12,FALSE),"")</f>
        <v/>
      </c>
      <c r="R88" s="520" t="str">
        <f>IF($D88=R$83,VLOOKUP($B88,WEEKLY!$T$6:$AE$60,12,FALSE),"")</f>
        <v/>
      </c>
      <c r="S88" s="520" t="str">
        <f>IF($D88=S$83,VLOOKUP($B88,WASHER!$N$5:$U$7,9,FALSE),"")</f>
        <v/>
      </c>
      <c r="T88" s="520" t="str">
        <f>IF($D88=T$83,VLOOKUP($B88,WASHER!$N$5:$U$7,9,FALSE),"")</f>
        <v/>
      </c>
      <c r="U88" s="520" t="str">
        <f>IF(RIGHT($A88,1)="1",VLOOKUP($B88,'1st Shift BFp'!$A$4:$BY$32,30,FALSE),VLOOKUP($B88,'2nd Shift BFp'!$A$4:$BY$32,30,FALSE))</f>
        <v/>
      </c>
      <c r="V88" s="520" t="str">
        <f>IF(RIGHT($A88,1)="1",VLOOKUP($B88,'1st Shift BFp'!$A$4:$BY$32,31,FALSE),VLOOKUP($B88,'2nd Shift BFp'!$A$4:$BY$32,31,FALSE))</f>
        <v/>
      </c>
      <c r="W88" s="521" t="str">
        <f>IF(RIGHT($A88,1)="1",VLOOKUP($B88,'1st Shift BFp'!$A$4:$BY$32,32,FALSE),VLOOKUP($B88,'2nd Shift BFp'!$A$4:$BY$32,32,FALSE))</f>
        <v/>
      </c>
      <c r="Y88" s="526">
        <f>IF($D88=Y$83,VLOOKUP($B88,WEEKLY!$AL$6:$AW$60,12,FALSE),"")</f>
        <v>0</v>
      </c>
      <c r="Z88" s="520" t="str">
        <f>IF($D88=Z$83,VLOOKUP($B88,WEEKLY!$AL$6:$AW$60,12,FALSE),"")</f>
        <v/>
      </c>
      <c r="AA88" s="520" t="str">
        <f>IF($D88=AA$83,VLOOKUP($B88,WEEKLY!$AL$6:$AW$60,12,FALSE),"")</f>
        <v/>
      </c>
      <c r="AB88" s="520" t="str">
        <f>IF($D88=AB$83,VLOOKUP($B88,WASHER!$Z$5:$AG$7,9,FALSE),"")</f>
        <v/>
      </c>
      <c r="AC88" s="520" t="str">
        <f>IF($D88=AC$83,VLOOKUP($B88,WASHER!$Z$5:$AG$7,9,FALSE),"")</f>
        <v/>
      </c>
      <c r="AD88" s="520" t="str">
        <f>IF(RIGHT($A88,1)="1",VLOOKUP($B88,'1st Shift BFp'!$A$4:$BY$32,45,FALSE),VLOOKUP($B88,'2nd Shift BFp'!$A$4:$BY$32,45,FALSE))</f>
        <v/>
      </c>
      <c r="AE88" s="520" t="str">
        <f>IF(RIGHT($A88,1)="1",VLOOKUP($B88,'1st Shift BFp'!$A$4:$BY$32,46,FALSE),VLOOKUP($B88,'2nd Shift BFp'!$A$4:$BY$32,46,FALSE))</f>
        <v/>
      </c>
      <c r="AF88" s="521" t="str">
        <f>IF(RIGHT($A88,1)="1",VLOOKUP($B88,'1st Shift BFp'!$A$4:$BY$32,47,FALSE),VLOOKUP($B88,'2nd Shift BFp'!$A$4:$BY$32,47,FALSE))</f>
        <v/>
      </c>
      <c r="AH88" s="526">
        <f>IF($D88=AH$83,VLOOKUP($B88,WEEKLY!$BD$6:$BO$60,12,FALSE),"")</f>
        <v>0</v>
      </c>
      <c r="AI88" s="520" t="str">
        <f>IF($D88=AI$83,VLOOKUP($B88,WEEKLY!$BD$6:$BO$60,12,FALSE),"")</f>
        <v/>
      </c>
      <c r="AJ88" s="520" t="str">
        <f>IF($D88=AJ$83,VLOOKUP($B88,WEEKLY!$BD$6:$BO$60,12,FALSE),"")</f>
        <v/>
      </c>
      <c r="AK88" s="520" t="str">
        <f>IF($D88=AK$83,VLOOKUP($B88,WASHER!$AL$5:$AS$7,9,FALSE),"")</f>
        <v/>
      </c>
      <c r="AL88" s="520" t="str">
        <f>IF($D88=AL$83,VLOOKUP($B88,WASHER!$AL$5:$AS$7,9,FALSE),"")</f>
        <v/>
      </c>
      <c r="AM88" s="520" t="str">
        <f>IF(RIGHT($A88,1)="1",VLOOKUP($B88,'1st Shift BFp'!$A$4:$BY$32,60,FALSE),VLOOKUP($B88,'2nd Shift BFp'!$A$4:$BY$32,60,FALSE))</f>
        <v/>
      </c>
      <c r="AN88" s="520" t="str">
        <f>IF(RIGHT($A88,1)="1",VLOOKUP($B88,'1st Shift BFp'!$A$4:$BY$32,61,FALSE),VLOOKUP($B88,'2nd Shift BFp'!$A$4:$BY$32,61,FALSE))</f>
        <v/>
      </c>
      <c r="AO88" s="521" t="str">
        <f>IF(RIGHT($A88,1)="1",VLOOKUP($B88,'1st Shift BFp'!$A$4:$BY$32,62,FALSE),VLOOKUP($B88,'2nd Shift BFp'!$A$4:$BY$32,62,FALSE))</f>
        <v/>
      </c>
      <c r="AQ88" s="526">
        <f>IF($D88=AQ$83,VLOOKUP($B88,WEEKLY!$BV$6:$CG$60,12,FALSE),"")</f>
        <v>0</v>
      </c>
      <c r="AR88" s="520" t="str">
        <f>IF($D88=AR$83,VLOOKUP($B88,WEEKLY!$BV$6:$CG$60,12,FALSE),"")</f>
        <v/>
      </c>
      <c r="AS88" s="520" t="str">
        <f>IF($D88=AS$83,VLOOKUP($B88,WEEKLY!$BV$6:$CG$60,12,FALSE),"")</f>
        <v/>
      </c>
      <c r="AT88" s="520" t="str">
        <f>IF($D88=AT$83,VLOOKUP($B88,WASHER!$AX$5:$BE$7,9,FALSE),"")</f>
        <v/>
      </c>
      <c r="AU88" s="520" t="str">
        <f>IF($D88=AU$83,VLOOKUP($B88,WASHER!$AX$5:$BE$7,9,FALSE),"")</f>
        <v/>
      </c>
      <c r="AV88" s="520" t="str">
        <f>IF(RIGHT($A88,1)="1",VLOOKUP($B88,'1st Shift BFp'!$A$4:$BY$32,75,FALSE),VLOOKUP($B88,'2nd Shift BFp'!$A$4:$BY$32,75,FALSE))</f>
        <v/>
      </c>
      <c r="AW88" s="520" t="str">
        <f>IF(RIGHT($A88,1)="1",VLOOKUP($B88,'1st Shift BFp'!$A$4:$BY$32,76,FALSE),VLOOKUP($B88,'2nd Shift BFp'!$A$4:$BY$32,76,FALSE))</f>
        <v/>
      </c>
      <c r="AX88" s="521" t="str">
        <f>IF(RIGHT($A88,1)="1",VLOOKUP($B88,'1st Shift BFp'!$A$4:$BY$32,77,FALSE),VLOOKUP($B88,'2nd Shift BFp'!$A$4:$BY$32,77,FALSE))</f>
        <v/>
      </c>
      <c r="AZ88" s="526" t="str">
        <f t="shared" si="93"/>
        <v/>
      </c>
      <c r="BA88" s="520" t="str">
        <f t="shared" si="94"/>
        <v/>
      </c>
      <c r="BB88" s="520" t="str">
        <f t="shared" si="94"/>
        <v/>
      </c>
      <c r="BC88" s="520" t="str">
        <f t="shared" si="95"/>
        <v/>
      </c>
      <c r="BD88" s="520" t="str">
        <f t="shared" si="96"/>
        <v/>
      </c>
      <c r="BE88" s="520" t="str">
        <f t="shared" si="97"/>
        <v/>
      </c>
      <c r="BF88" s="520" t="str">
        <f t="shared" si="98"/>
        <v/>
      </c>
      <c r="BG88" s="521" t="str">
        <f t="shared" si="99"/>
        <v/>
      </c>
    </row>
    <row r="89" spans="1:59">
      <c r="A89" t="s">
        <v>41</v>
      </c>
      <c r="B89" s="379" t="s">
        <v>57</v>
      </c>
      <c r="C89" s="25" t="s">
        <v>58</v>
      </c>
      <c r="D89" s="24" t="s">
        <v>44</v>
      </c>
      <c r="E89" s="407" t="s">
        <v>572</v>
      </c>
      <c r="G89" s="526">
        <f>IF($D89=G$83,VLOOKUP($B89,WEEKLY!$B$6:$M$60,12,FALSE),"")</f>
        <v>0</v>
      </c>
      <c r="H89" s="520" t="str">
        <f>IF($D89=H$83,VLOOKUP($B89,WEEKLY!$B$6:$M$60,12,FALSE),"")</f>
        <v/>
      </c>
      <c r="I89" s="520" t="str">
        <f>IF($D89=I$83,VLOOKUP($B89,WEEKLY!$B$6:$M$60,12,FALSE),"")</f>
        <v/>
      </c>
      <c r="J89" s="520" t="str">
        <f>IF($D89=J$83,VLOOKUP($B89,WASHER!$B$5:$I$7,8,FALSE),"")</f>
        <v/>
      </c>
      <c r="K89" s="520" t="str">
        <f>IF($D89=K$83,VLOOKUP($B89,WASHER!$B$5:$I$7,8,FALSE),"")</f>
        <v/>
      </c>
      <c r="L89" s="520" t="str">
        <f>IF(RIGHT($A89,1)="1",VLOOKUP($B89,'1st Shift BFp'!$A$4:$BY$32,15,FALSE),VLOOKUP($B89,'2nd Shift BFp'!$A$4:$BY$32,15,FALSE))</f>
        <v/>
      </c>
      <c r="M89" s="520" t="str">
        <f>IF(RIGHT($A89,1)="1",VLOOKUP($B89,'1st Shift BFp'!$A$4:$BY$32,16,FALSE),VLOOKUP($B89,'2nd Shift BFp'!$A$4:$BY$32,16,FALSE))</f>
        <v/>
      </c>
      <c r="N89" s="521" t="str">
        <f>IF(RIGHT($A89,1)="1",VLOOKUP($B89,'1st Shift BFp'!$A$4:$BY$32,17,FALSE),VLOOKUP($B89,'2nd Shift BFp'!$A$4:$BY$32,17,FALSE))</f>
        <v/>
      </c>
      <c r="P89" s="526">
        <f>IF($D89=P$83,VLOOKUP($B89,WEEKLY!$T$6:$AE$60,12,FALSE),"")</f>
        <v>0</v>
      </c>
      <c r="Q89" s="520" t="str">
        <f>IF($D89=Q$83,VLOOKUP($B89,WEEKLY!$T$6:$AE$60,12,FALSE),"")</f>
        <v/>
      </c>
      <c r="R89" s="520" t="str">
        <f>IF($D89=R$83,VLOOKUP($B89,WEEKLY!$T$6:$AE$60,12,FALSE),"")</f>
        <v/>
      </c>
      <c r="S89" s="520" t="str">
        <f>IF($D89=S$83,VLOOKUP($B89,WASHER!$N$5:$U$7,9,FALSE),"")</f>
        <v/>
      </c>
      <c r="T89" s="520" t="str">
        <f>IF($D89=T$83,VLOOKUP($B89,WASHER!$N$5:$U$7,9,FALSE),"")</f>
        <v/>
      </c>
      <c r="U89" s="520" t="str">
        <f>IF(RIGHT($A89,1)="1",VLOOKUP($B89,'1st Shift BFp'!$A$4:$BY$32,30,FALSE),VLOOKUP($B89,'2nd Shift BFp'!$A$4:$BY$32,30,FALSE))</f>
        <v/>
      </c>
      <c r="V89" s="520" t="str">
        <f>IF(RIGHT($A89,1)="1",VLOOKUP($B89,'1st Shift BFp'!$A$4:$BY$32,31,FALSE),VLOOKUP($B89,'2nd Shift BFp'!$A$4:$BY$32,31,FALSE))</f>
        <v/>
      </c>
      <c r="W89" s="521" t="str">
        <f>IF(RIGHT($A89,1)="1",VLOOKUP($B89,'1st Shift BFp'!$A$4:$BY$32,32,FALSE),VLOOKUP($B89,'2nd Shift BFp'!$A$4:$BY$32,32,FALSE))</f>
        <v/>
      </c>
      <c r="Y89" s="526">
        <f>IF($D89=Y$83,VLOOKUP($B89,WEEKLY!$AL$6:$AW$60,12,FALSE),"")</f>
        <v>0</v>
      </c>
      <c r="Z89" s="520" t="str">
        <f>IF($D89=Z$83,VLOOKUP($B89,WEEKLY!$AL$6:$AW$60,12,FALSE),"")</f>
        <v/>
      </c>
      <c r="AA89" s="520" t="str">
        <f>IF($D89=AA$83,VLOOKUP($B89,WEEKLY!$AL$6:$AW$60,12,FALSE),"")</f>
        <v/>
      </c>
      <c r="AB89" s="520" t="str">
        <f>IF($D89=AB$83,VLOOKUP($B89,WASHER!$Z$5:$AG$7,9,FALSE),"")</f>
        <v/>
      </c>
      <c r="AC89" s="520" t="str">
        <f>IF($D89=AC$83,VLOOKUP($B89,WASHER!$Z$5:$AG$7,9,FALSE),"")</f>
        <v/>
      </c>
      <c r="AD89" s="520" t="str">
        <f>IF(RIGHT($A89,1)="1",VLOOKUP($B89,'1st Shift BFp'!$A$4:$BY$32,45,FALSE),VLOOKUP($B89,'2nd Shift BFp'!$A$4:$BY$32,45,FALSE))</f>
        <v/>
      </c>
      <c r="AE89" s="520" t="str">
        <f>IF(RIGHT($A89,1)="1",VLOOKUP($B89,'1st Shift BFp'!$A$4:$BY$32,46,FALSE),VLOOKUP($B89,'2nd Shift BFp'!$A$4:$BY$32,46,FALSE))</f>
        <v/>
      </c>
      <c r="AF89" s="521" t="str">
        <f>IF(RIGHT($A89,1)="1",VLOOKUP($B89,'1st Shift BFp'!$A$4:$BY$32,47,FALSE),VLOOKUP($B89,'2nd Shift BFp'!$A$4:$BY$32,47,FALSE))</f>
        <v/>
      </c>
      <c r="AH89" s="526">
        <f>IF($D89=AH$83,VLOOKUP($B89,WEEKLY!$BD$6:$BO$60,12,FALSE),"")</f>
        <v>0</v>
      </c>
      <c r="AI89" s="520" t="str">
        <f>IF($D89=AI$83,VLOOKUP($B89,WEEKLY!$BD$6:$BO$60,12,FALSE),"")</f>
        <v/>
      </c>
      <c r="AJ89" s="520" t="str">
        <f>IF($D89=AJ$83,VLOOKUP($B89,WEEKLY!$BD$6:$BO$60,12,FALSE),"")</f>
        <v/>
      </c>
      <c r="AK89" s="520" t="str">
        <f>IF($D89=AK$83,VLOOKUP($B89,WASHER!$AL$5:$AS$7,9,FALSE),"")</f>
        <v/>
      </c>
      <c r="AL89" s="520" t="str">
        <f>IF($D89=AL$83,VLOOKUP($B89,WASHER!$AL$5:$AS$7,9,FALSE),"")</f>
        <v/>
      </c>
      <c r="AM89" s="520" t="str">
        <f>IF(RIGHT($A89,1)="1",VLOOKUP($B89,'1st Shift BFp'!$A$4:$BY$32,60,FALSE),VLOOKUP($B89,'2nd Shift BFp'!$A$4:$BY$32,60,FALSE))</f>
        <v/>
      </c>
      <c r="AN89" s="520" t="str">
        <f>IF(RIGHT($A89,1)="1",VLOOKUP($B89,'1st Shift BFp'!$A$4:$BY$32,61,FALSE),VLOOKUP($B89,'2nd Shift BFp'!$A$4:$BY$32,61,FALSE))</f>
        <v/>
      </c>
      <c r="AO89" s="521" t="str">
        <f>IF(RIGHT($A89,1)="1",VLOOKUP($B89,'1st Shift BFp'!$A$4:$BY$32,62,FALSE),VLOOKUP($B89,'2nd Shift BFp'!$A$4:$BY$32,62,FALSE))</f>
        <v/>
      </c>
      <c r="AQ89" s="526">
        <f>IF($D89=AQ$83,VLOOKUP($B89,WEEKLY!$BV$6:$CG$60,12,FALSE),"")</f>
        <v>0</v>
      </c>
      <c r="AR89" s="520" t="str">
        <f>IF($D89=AR$83,VLOOKUP($B89,WEEKLY!$BV$6:$CG$60,12,FALSE),"")</f>
        <v/>
      </c>
      <c r="AS89" s="520" t="str">
        <f>IF($D89=AS$83,VLOOKUP($B89,WEEKLY!$BV$6:$CG$60,12,FALSE),"")</f>
        <v/>
      </c>
      <c r="AT89" s="520" t="str">
        <f>IF($D89=AT$83,VLOOKUP($B89,WASHER!$AX$5:$BE$7,9,FALSE),"")</f>
        <v/>
      </c>
      <c r="AU89" s="520" t="str">
        <f>IF($D89=AU$83,VLOOKUP($B89,WASHER!$AX$5:$BE$7,9,FALSE),"")</f>
        <v/>
      </c>
      <c r="AV89" s="520" t="str">
        <f>IF(RIGHT($A89,1)="1",VLOOKUP($B89,'1st Shift BFp'!$A$4:$BY$32,75,FALSE),VLOOKUP($B89,'2nd Shift BFp'!$A$4:$BY$32,75,FALSE))</f>
        <v/>
      </c>
      <c r="AW89" s="520" t="str">
        <f>IF(RIGHT($A89,1)="1",VLOOKUP($B89,'1st Shift BFp'!$A$4:$BY$32,76,FALSE),VLOOKUP($B89,'2nd Shift BFp'!$A$4:$BY$32,76,FALSE))</f>
        <v/>
      </c>
      <c r="AX89" s="521" t="str">
        <f>IF(RIGHT($A89,1)="1",VLOOKUP($B89,'1st Shift BFp'!$A$4:$BY$32,77,FALSE),VLOOKUP($B89,'2nd Shift BFp'!$A$4:$BY$32,77,FALSE))</f>
        <v/>
      </c>
      <c r="AZ89" s="526" t="str">
        <f t="shared" si="93"/>
        <v/>
      </c>
      <c r="BA89" s="520" t="str">
        <f t="shared" si="94"/>
        <v/>
      </c>
      <c r="BB89" s="520" t="str">
        <f t="shared" si="94"/>
        <v/>
      </c>
      <c r="BC89" s="520" t="str">
        <f t="shared" si="95"/>
        <v/>
      </c>
      <c r="BD89" s="520" t="str">
        <f t="shared" si="96"/>
        <v/>
      </c>
      <c r="BE89" s="520" t="str">
        <f t="shared" si="97"/>
        <v/>
      </c>
      <c r="BF89" s="520" t="str">
        <f t="shared" si="98"/>
        <v/>
      </c>
      <c r="BG89" s="521" t="str">
        <f t="shared" si="99"/>
        <v/>
      </c>
    </row>
    <row r="90" spans="1:59">
      <c r="A90" t="s">
        <v>41</v>
      </c>
      <c r="B90" s="379" t="s">
        <v>59</v>
      </c>
      <c r="C90" s="24" t="s">
        <v>60</v>
      </c>
      <c r="D90" s="24" t="s">
        <v>44</v>
      </c>
      <c r="E90" s="407" t="s">
        <v>572</v>
      </c>
      <c r="G90" s="526">
        <f>IF($D90=G$83,VLOOKUP($B90,WEEKLY!$B$6:$M$60,12,FALSE),"")</f>
        <v>0</v>
      </c>
      <c r="H90" s="520" t="str">
        <f>IF($D90=H$83,VLOOKUP($B90,WEEKLY!$B$6:$M$60,12,FALSE),"")</f>
        <v/>
      </c>
      <c r="I90" s="520" t="str">
        <f>IF($D90=I$83,VLOOKUP($B90,WEEKLY!$B$6:$M$60,12,FALSE),"")</f>
        <v/>
      </c>
      <c r="J90" s="520" t="str">
        <f>IF($D90=J$83,VLOOKUP($B90,WASHER!$B$5:$I$7,8,FALSE),"")</f>
        <v/>
      </c>
      <c r="K90" s="520" t="str">
        <f>IF($D90=K$83,VLOOKUP($B90,WASHER!$B$5:$I$7,8,FALSE),"")</f>
        <v/>
      </c>
      <c r="L90" s="520" t="str">
        <f>IF(RIGHT($A90,1)="1",VLOOKUP($B90,'1st Shift BFp'!$A$4:$BY$32,15,FALSE),VLOOKUP($B90,'2nd Shift BFp'!$A$4:$BY$32,15,FALSE))</f>
        <v/>
      </c>
      <c r="M90" s="520" t="str">
        <f>IF(RIGHT($A90,1)="1",VLOOKUP($B90,'1st Shift BFp'!$A$4:$BY$32,16,FALSE),VLOOKUP($B90,'2nd Shift BFp'!$A$4:$BY$32,16,FALSE))</f>
        <v/>
      </c>
      <c r="N90" s="521" t="str">
        <f>IF(RIGHT($A90,1)="1",VLOOKUP($B90,'1st Shift BFp'!$A$4:$BY$32,17,FALSE),VLOOKUP($B90,'2nd Shift BFp'!$A$4:$BY$32,17,FALSE))</f>
        <v/>
      </c>
      <c r="P90" s="526">
        <f>IF($D90=P$83,VLOOKUP($B90,WEEKLY!$T$6:$AE$60,12,FALSE),"")</f>
        <v>0</v>
      </c>
      <c r="Q90" s="520" t="str">
        <f>IF($D90=Q$83,VLOOKUP($B90,WEEKLY!$T$6:$AE$60,12,FALSE),"")</f>
        <v/>
      </c>
      <c r="R90" s="520" t="str">
        <f>IF($D90=R$83,VLOOKUP($B90,WEEKLY!$T$6:$AE$60,12,FALSE),"")</f>
        <v/>
      </c>
      <c r="S90" s="520" t="str">
        <f>IF($D90=S$83,VLOOKUP($B90,WASHER!$N$5:$U$7,9,FALSE),"")</f>
        <v/>
      </c>
      <c r="T90" s="520" t="str">
        <f>IF($D90=T$83,VLOOKUP($B90,WASHER!$N$5:$U$7,9,FALSE),"")</f>
        <v/>
      </c>
      <c r="U90" s="520" t="str">
        <f>IF(RIGHT($A90,1)="1",VLOOKUP($B90,'1st Shift BFp'!$A$4:$BY$32,30,FALSE),VLOOKUP($B90,'2nd Shift BFp'!$A$4:$BY$32,30,FALSE))</f>
        <v/>
      </c>
      <c r="V90" s="520" t="str">
        <f>IF(RIGHT($A90,1)="1",VLOOKUP($B90,'1st Shift BFp'!$A$4:$BY$32,31,FALSE),VLOOKUP($B90,'2nd Shift BFp'!$A$4:$BY$32,31,FALSE))</f>
        <v/>
      </c>
      <c r="W90" s="521" t="str">
        <f>IF(RIGHT($A90,1)="1",VLOOKUP($B90,'1st Shift BFp'!$A$4:$BY$32,32,FALSE),VLOOKUP($B90,'2nd Shift BFp'!$A$4:$BY$32,32,FALSE))</f>
        <v/>
      </c>
      <c r="Y90" s="526">
        <f>IF($D90=Y$83,VLOOKUP($B90,WEEKLY!$AL$6:$AW$60,12,FALSE),"")</f>
        <v>0</v>
      </c>
      <c r="Z90" s="520" t="str">
        <f>IF($D90=Z$83,VLOOKUP($B90,WEEKLY!$AL$6:$AW$60,12,FALSE),"")</f>
        <v/>
      </c>
      <c r="AA90" s="520" t="str">
        <f>IF($D90=AA$83,VLOOKUP($B90,WEEKLY!$AL$6:$AW$60,12,FALSE),"")</f>
        <v/>
      </c>
      <c r="AB90" s="520" t="str">
        <f>IF($D90=AB$83,VLOOKUP($B90,WASHER!$Z$5:$AG$7,9,FALSE),"")</f>
        <v/>
      </c>
      <c r="AC90" s="520" t="str">
        <f>IF($D90=AC$83,VLOOKUP($B90,WASHER!$Z$5:$AG$7,9,FALSE),"")</f>
        <v/>
      </c>
      <c r="AD90" s="520" t="str">
        <f>IF(RIGHT($A90,1)="1",VLOOKUP($B90,'1st Shift BFp'!$A$4:$BY$32,45,FALSE),VLOOKUP($B90,'2nd Shift BFp'!$A$4:$BY$32,45,FALSE))</f>
        <v/>
      </c>
      <c r="AE90" s="520" t="str">
        <f>IF(RIGHT($A90,1)="1",VLOOKUP($B90,'1st Shift BFp'!$A$4:$BY$32,46,FALSE),VLOOKUP($B90,'2nd Shift BFp'!$A$4:$BY$32,46,FALSE))</f>
        <v/>
      </c>
      <c r="AF90" s="521" t="str">
        <f>IF(RIGHT($A90,1)="1",VLOOKUP($B90,'1st Shift BFp'!$A$4:$BY$32,47,FALSE),VLOOKUP($B90,'2nd Shift BFp'!$A$4:$BY$32,47,FALSE))</f>
        <v/>
      </c>
      <c r="AH90" s="526">
        <f>IF($D90=AH$83,VLOOKUP($B90,WEEKLY!$BD$6:$BO$60,12,FALSE),"")</f>
        <v>0</v>
      </c>
      <c r="AI90" s="520" t="str">
        <f>IF($D90=AI$83,VLOOKUP($B90,WEEKLY!$BD$6:$BO$60,12,FALSE),"")</f>
        <v/>
      </c>
      <c r="AJ90" s="520" t="str">
        <f>IF($D90=AJ$83,VLOOKUP($B90,WEEKLY!$BD$6:$BO$60,12,FALSE),"")</f>
        <v/>
      </c>
      <c r="AK90" s="520" t="str">
        <f>IF($D90=AK$83,VLOOKUP($B90,WASHER!$AL$5:$AS$7,9,FALSE),"")</f>
        <v/>
      </c>
      <c r="AL90" s="520" t="str">
        <f>IF($D90=AL$83,VLOOKUP($B90,WASHER!$AL$5:$AS$7,9,FALSE),"")</f>
        <v/>
      </c>
      <c r="AM90" s="520" t="str">
        <f>IF(RIGHT($A90,1)="1",VLOOKUP($B90,'1st Shift BFp'!$A$4:$BY$32,60,FALSE),VLOOKUP($B90,'2nd Shift BFp'!$A$4:$BY$32,60,FALSE))</f>
        <v/>
      </c>
      <c r="AN90" s="520" t="str">
        <f>IF(RIGHT($A90,1)="1",VLOOKUP($B90,'1st Shift BFp'!$A$4:$BY$32,61,FALSE),VLOOKUP($B90,'2nd Shift BFp'!$A$4:$BY$32,61,FALSE))</f>
        <v/>
      </c>
      <c r="AO90" s="521" t="str">
        <f>IF(RIGHT($A90,1)="1",VLOOKUP($B90,'1st Shift BFp'!$A$4:$BY$32,62,FALSE),VLOOKUP($B90,'2nd Shift BFp'!$A$4:$BY$32,62,FALSE))</f>
        <v/>
      </c>
      <c r="AQ90" s="526">
        <f>IF($D90=AQ$83,VLOOKUP($B90,WEEKLY!$BV$6:$CG$60,12,FALSE),"")</f>
        <v>0</v>
      </c>
      <c r="AR90" s="520" t="str">
        <f>IF($D90=AR$83,VLOOKUP($B90,WEEKLY!$BV$6:$CG$60,12,FALSE),"")</f>
        <v/>
      </c>
      <c r="AS90" s="520" t="str">
        <f>IF($D90=AS$83,VLOOKUP($B90,WEEKLY!$BV$6:$CG$60,12,FALSE),"")</f>
        <v/>
      </c>
      <c r="AT90" s="520" t="str">
        <f>IF($D90=AT$83,VLOOKUP($B90,WASHER!$AX$5:$BE$7,9,FALSE),"")</f>
        <v/>
      </c>
      <c r="AU90" s="520" t="str">
        <f>IF($D90=AU$83,VLOOKUP($B90,WASHER!$AX$5:$BE$7,9,FALSE),"")</f>
        <v/>
      </c>
      <c r="AV90" s="520" t="str">
        <f>IF(RIGHT($A90,1)="1",VLOOKUP($B90,'1st Shift BFp'!$A$4:$BY$32,75,FALSE),VLOOKUP($B90,'2nd Shift BFp'!$A$4:$BY$32,75,FALSE))</f>
        <v/>
      </c>
      <c r="AW90" s="520" t="str">
        <f>IF(RIGHT($A90,1)="1",VLOOKUP($B90,'1st Shift BFp'!$A$4:$BY$32,76,FALSE),VLOOKUP($B90,'2nd Shift BFp'!$A$4:$BY$32,76,FALSE))</f>
        <v/>
      </c>
      <c r="AX90" s="521" t="str">
        <f>IF(RIGHT($A90,1)="1",VLOOKUP($B90,'1st Shift BFp'!$A$4:$BY$32,77,FALSE),VLOOKUP($B90,'2nd Shift BFp'!$A$4:$BY$32,77,FALSE))</f>
        <v/>
      </c>
      <c r="AZ90" s="526" t="str">
        <f t="shared" si="93"/>
        <v/>
      </c>
      <c r="BA90" s="520" t="str">
        <f t="shared" si="94"/>
        <v/>
      </c>
      <c r="BB90" s="520" t="str">
        <f t="shared" si="94"/>
        <v/>
      </c>
      <c r="BC90" s="520" t="str">
        <f t="shared" si="95"/>
        <v/>
      </c>
      <c r="BD90" s="520" t="str">
        <f t="shared" si="96"/>
        <v/>
      </c>
      <c r="BE90" s="520" t="str">
        <f t="shared" si="97"/>
        <v/>
      </c>
      <c r="BF90" s="520" t="str">
        <f t="shared" si="98"/>
        <v/>
      </c>
      <c r="BG90" s="521" t="str">
        <f t="shared" si="99"/>
        <v/>
      </c>
    </row>
    <row r="91" spans="1:59">
      <c r="A91" t="s">
        <v>41</v>
      </c>
      <c r="B91" s="379" t="s">
        <v>62</v>
      </c>
      <c r="C91" s="24" t="s">
        <v>63</v>
      </c>
      <c r="D91" s="24" t="s">
        <v>44</v>
      </c>
      <c r="E91" s="407" t="s">
        <v>572</v>
      </c>
      <c r="G91" s="526">
        <f>IF($D91=G$83,VLOOKUP($B91,WEEKLY!$B$6:$M$60,12,FALSE),"")</f>
        <v>0</v>
      </c>
      <c r="H91" s="520" t="str">
        <f>IF($D91=H$83,VLOOKUP($B91,WEEKLY!$B$6:$M$60,12,FALSE),"")</f>
        <v/>
      </c>
      <c r="I91" s="520" t="str">
        <f>IF($D91=I$83,VLOOKUP($B91,WEEKLY!$B$6:$M$60,12,FALSE),"")</f>
        <v/>
      </c>
      <c r="J91" s="520" t="str">
        <f>IF($D91=J$83,VLOOKUP($B91,WASHER!$B$5:$I$7,8,FALSE),"")</f>
        <v/>
      </c>
      <c r="K91" s="520" t="str">
        <f>IF($D91=K$83,VLOOKUP($B91,WASHER!$B$5:$I$7,8,FALSE),"")</f>
        <v/>
      </c>
      <c r="L91" s="520" t="str">
        <f>IF(RIGHT($A91,1)="1",VLOOKUP($B91,'1st Shift BFp'!$A$4:$BY$32,15,FALSE),VLOOKUP($B91,'2nd Shift BFp'!$A$4:$BY$32,15,FALSE))</f>
        <v/>
      </c>
      <c r="M91" s="520" t="str">
        <f>IF(RIGHT($A91,1)="1",VLOOKUP($B91,'1st Shift BFp'!$A$4:$BY$32,16,FALSE),VLOOKUP($B91,'2nd Shift BFp'!$A$4:$BY$32,16,FALSE))</f>
        <v/>
      </c>
      <c r="N91" s="521" t="str">
        <f>IF(RIGHT($A91,1)="1",VLOOKUP($B91,'1st Shift BFp'!$A$4:$BY$32,17,FALSE),VLOOKUP($B91,'2nd Shift BFp'!$A$4:$BY$32,17,FALSE))</f>
        <v/>
      </c>
      <c r="P91" s="526">
        <f>IF($D91=P$83,VLOOKUP($B91,WEEKLY!$T$6:$AE$60,12,FALSE),"")</f>
        <v>0</v>
      </c>
      <c r="Q91" s="520" t="str">
        <f>IF($D91=Q$83,VLOOKUP($B91,WEEKLY!$T$6:$AE$60,12,FALSE),"")</f>
        <v/>
      </c>
      <c r="R91" s="520" t="str">
        <f>IF($D91=R$83,VLOOKUP($B91,WEEKLY!$T$6:$AE$60,12,FALSE),"")</f>
        <v/>
      </c>
      <c r="S91" s="520" t="str">
        <f>IF($D91=S$83,VLOOKUP($B91,WASHER!$N$5:$U$7,9,FALSE),"")</f>
        <v/>
      </c>
      <c r="T91" s="520" t="str">
        <f>IF($D91=T$83,VLOOKUP($B91,WASHER!$N$5:$U$7,9,FALSE),"")</f>
        <v/>
      </c>
      <c r="U91" s="520" t="str">
        <f>IF(RIGHT($A91,1)="1",VLOOKUP($B91,'1st Shift BFp'!$A$4:$BY$32,30,FALSE),VLOOKUP($B91,'2nd Shift BFp'!$A$4:$BY$32,30,FALSE))</f>
        <v/>
      </c>
      <c r="V91" s="520" t="str">
        <f>IF(RIGHT($A91,1)="1",VLOOKUP($B91,'1st Shift BFp'!$A$4:$BY$32,31,FALSE),VLOOKUP($B91,'2nd Shift BFp'!$A$4:$BY$32,31,FALSE))</f>
        <v/>
      </c>
      <c r="W91" s="521" t="str">
        <f>IF(RIGHT($A91,1)="1",VLOOKUP($B91,'1st Shift BFp'!$A$4:$BY$32,32,FALSE),VLOOKUP($B91,'2nd Shift BFp'!$A$4:$BY$32,32,FALSE))</f>
        <v/>
      </c>
      <c r="Y91" s="526">
        <f>IF($D91=Y$83,VLOOKUP($B91,WEEKLY!$AL$6:$AW$60,12,FALSE),"")</f>
        <v>0</v>
      </c>
      <c r="Z91" s="520" t="str">
        <f>IF($D91=Z$83,VLOOKUP($B91,WEEKLY!$AL$6:$AW$60,12,FALSE),"")</f>
        <v/>
      </c>
      <c r="AA91" s="520" t="str">
        <f>IF($D91=AA$83,VLOOKUP($B91,WEEKLY!$AL$6:$AW$60,12,FALSE),"")</f>
        <v/>
      </c>
      <c r="AB91" s="520" t="str">
        <f>IF($D91=AB$83,VLOOKUP($B91,WASHER!$Z$5:$AG$7,9,FALSE),"")</f>
        <v/>
      </c>
      <c r="AC91" s="520" t="str">
        <f>IF($D91=AC$83,VLOOKUP($B91,WASHER!$Z$5:$AG$7,9,FALSE),"")</f>
        <v/>
      </c>
      <c r="AD91" s="520" t="str">
        <f>IF(RIGHT($A91,1)="1",VLOOKUP($B91,'1st Shift BFp'!$A$4:$BY$32,45,FALSE),VLOOKUP($B91,'2nd Shift BFp'!$A$4:$BY$32,45,FALSE))</f>
        <v/>
      </c>
      <c r="AE91" s="520" t="str">
        <f>IF(RIGHT($A91,1)="1",VLOOKUP($B91,'1st Shift BFp'!$A$4:$BY$32,46,FALSE),VLOOKUP($B91,'2nd Shift BFp'!$A$4:$BY$32,46,FALSE))</f>
        <v/>
      </c>
      <c r="AF91" s="521" t="str">
        <f>IF(RIGHT($A91,1)="1",VLOOKUP($B91,'1st Shift BFp'!$A$4:$BY$32,47,FALSE),VLOOKUP($B91,'2nd Shift BFp'!$A$4:$BY$32,47,FALSE))</f>
        <v/>
      </c>
      <c r="AH91" s="526">
        <f>IF($D91=AH$83,VLOOKUP($B91,WEEKLY!$BD$6:$BO$60,12,FALSE),"")</f>
        <v>0</v>
      </c>
      <c r="AI91" s="520" t="str">
        <f>IF($D91=AI$83,VLOOKUP($B91,WEEKLY!$BD$6:$BO$60,12,FALSE),"")</f>
        <v/>
      </c>
      <c r="AJ91" s="520" t="str">
        <f>IF($D91=AJ$83,VLOOKUP($B91,WEEKLY!$BD$6:$BO$60,12,FALSE),"")</f>
        <v/>
      </c>
      <c r="AK91" s="520" t="str">
        <f>IF($D91=AK$83,VLOOKUP($B91,WASHER!$AL$5:$AS$7,9,FALSE),"")</f>
        <v/>
      </c>
      <c r="AL91" s="520" t="str">
        <f>IF($D91=AL$83,VLOOKUP($B91,WASHER!$AL$5:$AS$7,9,FALSE),"")</f>
        <v/>
      </c>
      <c r="AM91" s="520" t="str">
        <f>IF(RIGHT($A91,1)="1",VLOOKUP($B91,'1st Shift BFp'!$A$4:$BY$32,60,FALSE),VLOOKUP($B91,'2nd Shift BFp'!$A$4:$BY$32,60,FALSE))</f>
        <v/>
      </c>
      <c r="AN91" s="520" t="str">
        <f>IF(RIGHT($A91,1)="1",VLOOKUP($B91,'1st Shift BFp'!$A$4:$BY$32,61,FALSE),VLOOKUP($B91,'2nd Shift BFp'!$A$4:$BY$32,61,FALSE))</f>
        <v/>
      </c>
      <c r="AO91" s="521" t="str">
        <f>IF(RIGHT($A91,1)="1",VLOOKUP($B91,'1st Shift BFp'!$A$4:$BY$32,62,FALSE),VLOOKUP($B91,'2nd Shift BFp'!$A$4:$BY$32,62,FALSE))</f>
        <v/>
      </c>
      <c r="AQ91" s="526">
        <f>IF($D91=AQ$83,VLOOKUP($B91,WEEKLY!$BV$6:$CG$60,12,FALSE),"")</f>
        <v>0</v>
      </c>
      <c r="AR91" s="520" t="str">
        <f>IF($D91=AR$83,VLOOKUP($B91,WEEKLY!$BV$6:$CG$60,12,FALSE),"")</f>
        <v/>
      </c>
      <c r="AS91" s="520" t="str">
        <f>IF($D91=AS$83,VLOOKUP($B91,WEEKLY!$BV$6:$CG$60,12,FALSE),"")</f>
        <v/>
      </c>
      <c r="AT91" s="520" t="str">
        <f>IF($D91=AT$83,VLOOKUP($B91,WASHER!$AX$5:$BE$7,9,FALSE),"")</f>
        <v/>
      </c>
      <c r="AU91" s="520" t="str">
        <f>IF($D91=AU$83,VLOOKUP($B91,WASHER!$AX$5:$BE$7,9,FALSE),"")</f>
        <v/>
      </c>
      <c r="AV91" s="520" t="str">
        <f>IF(RIGHT($A91,1)="1",VLOOKUP($B91,'1st Shift BFp'!$A$4:$BY$32,75,FALSE),VLOOKUP($B91,'2nd Shift BFp'!$A$4:$BY$32,75,FALSE))</f>
        <v/>
      </c>
      <c r="AW91" s="520" t="str">
        <f>IF(RIGHT($A91,1)="1",VLOOKUP($B91,'1st Shift BFp'!$A$4:$BY$32,76,FALSE),VLOOKUP($B91,'2nd Shift BFp'!$A$4:$BY$32,76,FALSE))</f>
        <v/>
      </c>
      <c r="AX91" s="521" t="str">
        <f>IF(RIGHT($A91,1)="1",VLOOKUP($B91,'1st Shift BFp'!$A$4:$BY$32,77,FALSE),VLOOKUP($B91,'2nd Shift BFp'!$A$4:$BY$32,77,FALSE))</f>
        <v/>
      </c>
      <c r="AZ91" s="526" t="str">
        <f t="shared" si="93"/>
        <v/>
      </c>
      <c r="BA91" s="520" t="str">
        <f t="shared" si="94"/>
        <v/>
      </c>
      <c r="BB91" s="520" t="str">
        <f t="shared" si="94"/>
        <v/>
      </c>
      <c r="BC91" s="520" t="str">
        <f t="shared" si="95"/>
        <v/>
      </c>
      <c r="BD91" s="520" t="str">
        <f t="shared" si="96"/>
        <v/>
      </c>
      <c r="BE91" s="520" t="str">
        <f t="shared" si="97"/>
        <v/>
      </c>
      <c r="BF91" s="520" t="str">
        <f t="shared" si="98"/>
        <v/>
      </c>
      <c r="BG91" s="521" t="str">
        <f t="shared" si="99"/>
        <v/>
      </c>
    </row>
    <row r="92" spans="1:59">
      <c r="A92" t="s">
        <v>41</v>
      </c>
      <c r="B92" s="379" t="s">
        <v>65</v>
      </c>
      <c r="C92" s="24" t="s">
        <v>66</v>
      </c>
      <c r="D92" s="24" t="s">
        <v>44</v>
      </c>
      <c r="E92" s="407" t="s">
        <v>572</v>
      </c>
      <c r="G92" s="526">
        <f>IF($D92=G$83,VLOOKUP($B92,WEEKLY!$B$6:$M$60,12,FALSE),"")</f>
        <v>0</v>
      </c>
      <c r="H92" s="520" t="str">
        <f>IF($D92=H$83,VLOOKUP($B92,WEEKLY!$B$6:$M$60,12,FALSE),"")</f>
        <v/>
      </c>
      <c r="I92" s="520" t="str">
        <f>IF($D92=I$83,VLOOKUP($B92,WEEKLY!$B$6:$M$60,12,FALSE),"")</f>
        <v/>
      </c>
      <c r="J92" s="520" t="str">
        <f>IF($D92=J$83,VLOOKUP($B92,WASHER!$B$5:$I$7,8,FALSE),"")</f>
        <v/>
      </c>
      <c r="K92" s="520" t="str">
        <f>IF($D92=K$83,VLOOKUP($B92,WASHER!$B$5:$I$7,8,FALSE),"")</f>
        <v/>
      </c>
      <c r="L92" s="520" t="str">
        <f>IF(RIGHT($A92,1)="1",VLOOKUP($B92,'1st Shift BFp'!$A$4:$BY$32,15,FALSE),VLOOKUP($B92,'2nd Shift BFp'!$A$4:$BY$32,15,FALSE))</f>
        <v/>
      </c>
      <c r="M92" s="520" t="str">
        <f>IF(RIGHT($A92,1)="1",VLOOKUP($B92,'1st Shift BFp'!$A$4:$BY$32,16,FALSE),VLOOKUP($B92,'2nd Shift BFp'!$A$4:$BY$32,16,FALSE))</f>
        <v/>
      </c>
      <c r="N92" s="521" t="str">
        <f>IF(RIGHT($A92,1)="1",VLOOKUP($B92,'1st Shift BFp'!$A$4:$BY$32,17,FALSE),VLOOKUP($B92,'2nd Shift BFp'!$A$4:$BY$32,17,FALSE))</f>
        <v/>
      </c>
      <c r="P92" s="526">
        <f>IF($D92=P$83,VLOOKUP($B92,WEEKLY!$T$6:$AE$60,12,FALSE),"")</f>
        <v>0</v>
      </c>
      <c r="Q92" s="520" t="str">
        <f>IF($D92=Q$83,VLOOKUP($B92,WEEKLY!$T$6:$AE$60,12,FALSE),"")</f>
        <v/>
      </c>
      <c r="R92" s="520" t="str">
        <f>IF($D92=R$83,VLOOKUP($B92,WEEKLY!$T$6:$AE$60,12,FALSE),"")</f>
        <v/>
      </c>
      <c r="S92" s="520" t="str">
        <f>IF($D92=S$83,VLOOKUP($B92,WASHER!$N$5:$U$7,9,FALSE),"")</f>
        <v/>
      </c>
      <c r="T92" s="520" t="str">
        <f>IF($D92=T$83,VLOOKUP($B92,WASHER!$N$5:$U$7,9,FALSE),"")</f>
        <v/>
      </c>
      <c r="U92" s="520" t="str">
        <f>IF(RIGHT($A92,1)="1",VLOOKUP($B92,'1st Shift BFp'!$A$4:$BY$32,30,FALSE),VLOOKUP($B92,'2nd Shift BFp'!$A$4:$BY$32,30,FALSE))</f>
        <v/>
      </c>
      <c r="V92" s="520" t="str">
        <f>IF(RIGHT($A92,1)="1",VLOOKUP($B92,'1st Shift BFp'!$A$4:$BY$32,31,FALSE),VLOOKUP($B92,'2nd Shift BFp'!$A$4:$BY$32,31,FALSE))</f>
        <v/>
      </c>
      <c r="W92" s="521" t="str">
        <f>IF(RIGHT($A92,1)="1",VLOOKUP($B92,'1st Shift BFp'!$A$4:$BY$32,32,FALSE),VLOOKUP($B92,'2nd Shift BFp'!$A$4:$BY$32,32,FALSE))</f>
        <v/>
      </c>
      <c r="Y92" s="526">
        <f>IF($D92=Y$83,VLOOKUP($B92,WEEKLY!$AL$6:$AW$60,12,FALSE),"")</f>
        <v>0</v>
      </c>
      <c r="Z92" s="520" t="str">
        <f>IF($D92=Z$83,VLOOKUP($B92,WEEKLY!$AL$6:$AW$60,12,FALSE),"")</f>
        <v/>
      </c>
      <c r="AA92" s="520" t="str">
        <f>IF($D92=AA$83,VLOOKUP($B92,WEEKLY!$AL$6:$AW$60,12,FALSE),"")</f>
        <v/>
      </c>
      <c r="AB92" s="520" t="str">
        <f>IF($D92=AB$83,VLOOKUP($B92,WASHER!$Z$5:$AG$7,9,FALSE),"")</f>
        <v/>
      </c>
      <c r="AC92" s="520" t="str">
        <f>IF($D92=AC$83,VLOOKUP($B92,WASHER!$Z$5:$AG$7,9,FALSE),"")</f>
        <v/>
      </c>
      <c r="AD92" s="520" t="str">
        <f>IF(RIGHT($A92,1)="1",VLOOKUP($B92,'1st Shift BFp'!$A$4:$BY$32,45,FALSE),VLOOKUP($B92,'2nd Shift BFp'!$A$4:$BY$32,45,FALSE))</f>
        <v/>
      </c>
      <c r="AE92" s="520" t="str">
        <f>IF(RIGHT($A92,1)="1",VLOOKUP($B92,'1st Shift BFp'!$A$4:$BY$32,46,FALSE),VLOOKUP($B92,'2nd Shift BFp'!$A$4:$BY$32,46,FALSE))</f>
        <v/>
      </c>
      <c r="AF92" s="521" t="str">
        <f>IF(RIGHT($A92,1)="1",VLOOKUP($B92,'1st Shift BFp'!$A$4:$BY$32,47,FALSE),VLOOKUP($B92,'2nd Shift BFp'!$A$4:$BY$32,47,FALSE))</f>
        <v/>
      </c>
      <c r="AH92" s="526">
        <f>IF($D92=AH$83,VLOOKUP($B92,WEEKLY!$BD$6:$BO$60,12,FALSE),"")</f>
        <v>0</v>
      </c>
      <c r="AI92" s="520" t="str">
        <f>IF($D92=AI$83,VLOOKUP($B92,WEEKLY!$BD$6:$BO$60,12,FALSE),"")</f>
        <v/>
      </c>
      <c r="AJ92" s="520" t="str">
        <f>IF($D92=AJ$83,VLOOKUP($B92,WEEKLY!$BD$6:$BO$60,12,FALSE),"")</f>
        <v/>
      </c>
      <c r="AK92" s="520" t="str">
        <f>IF($D92=AK$83,VLOOKUP($B92,WASHER!$AL$5:$AS$7,9,FALSE),"")</f>
        <v/>
      </c>
      <c r="AL92" s="520" t="str">
        <f>IF($D92=AL$83,VLOOKUP($B92,WASHER!$AL$5:$AS$7,9,FALSE),"")</f>
        <v/>
      </c>
      <c r="AM92" s="520" t="str">
        <f>IF(RIGHT($A92,1)="1",VLOOKUP($B92,'1st Shift BFp'!$A$4:$BY$32,60,FALSE),VLOOKUP($B92,'2nd Shift BFp'!$A$4:$BY$32,60,FALSE))</f>
        <v/>
      </c>
      <c r="AN92" s="520" t="str">
        <f>IF(RIGHT($A92,1)="1",VLOOKUP($B92,'1st Shift BFp'!$A$4:$BY$32,61,FALSE),VLOOKUP($B92,'2nd Shift BFp'!$A$4:$BY$32,61,FALSE))</f>
        <v/>
      </c>
      <c r="AO92" s="521" t="str">
        <f>IF(RIGHT($A92,1)="1",VLOOKUP($B92,'1st Shift BFp'!$A$4:$BY$32,62,FALSE),VLOOKUP($B92,'2nd Shift BFp'!$A$4:$BY$32,62,FALSE))</f>
        <v/>
      </c>
      <c r="AQ92" s="526">
        <f>IF($D92=AQ$83,VLOOKUP($B92,WEEKLY!$BV$6:$CG$60,12,FALSE),"")</f>
        <v>0</v>
      </c>
      <c r="AR92" s="520" t="str">
        <f>IF($D92=AR$83,VLOOKUP($B92,WEEKLY!$BV$6:$CG$60,12,FALSE),"")</f>
        <v/>
      </c>
      <c r="AS92" s="520" t="str">
        <f>IF($D92=AS$83,VLOOKUP($B92,WEEKLY!$BV$6:$CG$60,12,FALSE),"")</f>
        <v/>
      </c>
      <c r="AT92" s="520" t="str">
        <f>IF($D92=AT$83,VLOOKUP($B92,WASHER!$AX$5:$BE$7,9,FALSE),"")</f>
        <v/>
      </c>
      <c r="AU92" s="520" t="str">
        <f>IF($D92=AU$83,VLOOKUP($B92,WASHER!$AX$5:$BE$7,9,FALSE),"")</f>
        <v/>
      </c>
      <c r="AV92" s="520" t="str">
        <f>IF(RIGHT($A92,1)="1",VLOOKUP($B92,'1st Shift BFp'!$A$4:$BY$32,75,FALSE),VLOOKUP($B92,'2nd Shift BFp'!$A$4:$BY$32,75,FALSE))</f>
        <v/>
      </c>
      <c r="AW92" s="520" t="str">
        <f>IF(RIGHT($A92,1)="1",VLOOKUP($B92,'1st Shift BFp'!$A$4:$BY$32,76,FALSE),VLOOKUP($B92,'2nd Shift BFp'!$A$4:$BY$32,76,FALSE))</f>
        <v/>
      </c>
      <c r="AX92" s="521" t="str">
        <f>IF(RIGHT($A92,1)="1",VLOOKUP($B92,'1st Shift BFp'!$A$4:$BY$32,77,FALSE),VLOOKUP($B92,'2nd Shift BFp'!$A$4:$BY$32,77,FALSE))</f>
        <v/>
      </c>
      <c r="AZ92" s="526" t="str">
        <f t="shared" si="93"/>
        <v/>
      </c>
      <c r="BA92" s="520" t="str">
        <f t="shared" si="94"/>
        <v/>
      </c>
      <c r="BB92" s="520" t="str">
        <f t="shared" si="94"/>
        <v/>
      </c>
      <c r="BC92" s="520" t="str">
        <f t="shared" si="95"/>
        <v/>
      </c>
      <c r="BD92" s="520" t="str">
        <f t="shared" si="96"/>
        <v/>
      </c>
      <c r="BE92" s="520" t="str">
        <f t="shared" si="97"/>
        <v/>
      </c>
      <c r="BF92" s="520" t="str">
        <f t="shared" si="98"/>
        <v/>
      </c>
      <c r="BG92" s="521" t="str">
        <f t="shared" si="99"/>
        <v/>
      </c>
    </row>
    <row r="93" spans="1:59">
      <c r="A93" t="s">
        <v>67</v>
      </c>
      <c r="B93" s="379" t="s">
        <v>68</v>
      </c>
      <c r="C93" s="24" t="s">
        <v>69</v>
      </c>
      <c r="D93" s="24" t="s">
        <v>44</v>
      </c>
      <c r="E93" s="407" t="s">
        <v>572</v>
      </c>
      <c r="G93" s="526">
        <f>IF($D93=G$83,VLOOKUP($B93,WEEKLY!$B$6:$M$60,12,FALSE),"")</f>
        <v>0</v>
      </c>
      <c r="H93" s="520" t="str">
        <f>IF($D93=H$83,VLOOKUP($B93,WEEKLY!$B$6:$M$60,12,FALSE),"")</f>
        <v/>
      </c>
      <c r="I93" s="520" t="str">
        <f>IF($D93=I$83,VLOOKUP($B93,WEEKLY!$B$6:$M$60,12,FALSE),"")</f>
        <v/>
      </c>
      <c r="J93" s="520" t="str">
        <f>IF($D93=J$83,VLOOKUP($B93,WASHER!$B$5:$I$7,8,FALSE),"")</f>
        <v/>
      </c>
      <c r="K93" s="520" t="str">
        <f>IF($D93=K$83,VLOOKUP($B93,WASHER!$B$5:$I$7,8,FALSE),"")</f>
        <v/>
      </c>
      <c r="L93" s="520" t="str">
        <f>IF(RIGHT($A93,1)="1",VLOOKUP($B93,'1st Shift BFp'!$A$4:$BY$32,15,FALSE),VLOOKUP($B93,'2nd Shift BFp'!$A$4:$BY$32,15,FALSE))</f>
        <v/>
      </c>
      <c r="M93" s="520" t="str">
        <f>IF(RIGHT($A93,1)="1",VLOOKUP($B93,'1st Shift BFp'!$A$4:$BY$32,16,FALSE),VLOOKUP($B93,'2nd Shift BFp'!$A$4:$BY$32,16,FALSE))</f>
        <v/>
      </c>
      <c r="N93" s="521" t="str">
        <f>IF(RIGHT($A93,1)="1",VLOOKUP($B93,'1st Shift BFp'!$A$4:$BY$32,17,FALSE),VLOOKUP($B93,'2nd Shift BFp'!$A$4:$BY$32,17,FALSE))</f>
        <v/>
      </c>
      <c r="P93" s="526">
        <f>IF($D93=P$83,VLOOKUP($B93,WEEKLY!$T$6:$AE$60,12,FALSE),"")</f>
        <v>0</v>
      </c>
      <c r="Q93" s="520" t="str">
        <f>IF($D93=Q$83,VLOOKUP($B93,WEEKLY!$T$6:$AE$60,12,FALSE),"")</f>
        <v/>
      </c>
      <c r="R93" s="520" t="str">
        <f>IF($D93=R$83,VLOOKUP($B93,WEEKLY!$T$6:$AE$60,12,FALSE),"")</f>
        <v/>
      </c>
      <c r="S93" s="520" t="str">
        <f>IF($D93=S$83,VLOOKUP($B93,WASHER!$N$5:$U$7,9,FALSE),"")</f>
        <v/>
      </c>
      <c r="T93" s="520" t="str">
        <f>IF($D93=T$83,VLOOKUP($B93,WASHER!$N$5:$U$7,9,FALSE),"")</f>
        <v/>
      </c>
      <c r="U93" s="520" t="str">
        <f>IF(RIGHT($A93,1)="1",VLOOKUP($B93,'1st Shift BFp'!$A$4:$BY$32,30,FALSE),VLOOKUP($B93,'2nd Shift BFp'!$A$4:$BY$32,30,FALSE))</f>
        <v/>
      </c>
      <c r="V93" s="520" t="str">
        <f>IF(RIGHT($A93,1)="1",VLOOKUP($B93,'1st Shift BFp'!$A$4:$BY$32,31,FALSE),VLOOKUP($B93,'2nd Shift BFp'!$A$4:$BY$32,31,FALSE))</f>
        <v/>
      </c>
      <c r="W93" s="521" t="str">
        <f>IF(RIGHT($A93,1)="1",VLOOKUP($B93,'1st Shift BFp'!$A$4:$BY$32,32,FALSE),VLOOKUP($B93,'2nd Shift BFp'!$A$4:$BY$32,32,FALSE))</f>
        <v/>
      </c>
      <c r="Y93" s="526">
        <f>IF($D93=Y$83,VLOOKUP($B93,WEEKLY!$AL$6:$AW$60,12,FALSE),"")</f>
        <v>0</v>
      </c>
      <c r="Z93" s="520" t="str">
        <f>IF($D93=Z$83,VLOOKUP($B93,WEEKLY!$AL$6:$AW$60,12,FALSE),"")</f>
        <v/>
      </c>
      <c r="AA93" s="520" t="str">
        <f>IF($D93=AA$83,VLOOKUP($B93,WEEKLY!$AL$6:$AW$60,12,FALSE),"")</f>
        <v/>
      </c>
      <c r="AB93" s="520" t="str">
        <f>IF($D93=AB$83,VLOOKUP($B93,WASHER!$Z$5:$AG$7,9,FALSE),"")</f>
        <v/>
      </c>
      <c r="AC93" s="520" t="str">
        <f>IF($D93=AC$83,VLOOKUP($B93,WASHER!$Z$5:$AG$7,9,FALSE),"")</f>
        <v/>
      </c>
      <c r="AD93" s="520" t="str">
        <f>IF(RIGHT($A93,1)="1",VLOOKUP($B93,'1st Shift BFp'!$A$4:$BY$32,45,FALSE),VLOOKUP($B93,'2nd Shift BFp'!$A$4:$BY$32,45,FALSE))</f>
        <v/>
      </c>
      <c r="AE93" s="520" t="str">
        <f>IF(RIGHT($A93,1)="1",VLOOKUP($B93,'1st Shift BFp'!$A$4:$BY$32,46,FALSE),VLOOKUP($B93,'2nd Shift BFp'!$A$4:$BY$32,46,FALSE))</f>
        <v/>
      </c>
      <c r="AF93" s="521" t="str">
        <f>IF(RIGHT($A93,1)="1",VLOOKUP($B93,'1st Shift BFp'!$A$4:$BY$32,47,FALSE),VLOOKUP($B93,'2nd Shift BFp'!$A$4:$BY$32,47,FALSE))</f>
        <v/>
      </c>
      <c r="AH93" s="526">
        <f>IF($D93=AH$83,VLOOKUP($B93,WEEKLY!$BD$6:$BO$60,12,FALSE),"")</f>
        <v>0</v>
      </c>
      <c r="AI93" s="520" t="str">
        <f>IF($D93=AI$83,VLOOKUP($B93,WEEKLY!$BD$6:$BO$60,12,FALSE),"")</f>
        <v/>
      </c>
      <c r="AJ93" s="520" t="str">
        <f>IF($D93=AJ$83,VLOOKUP($B93,WEEKLY!$BD$6:$BO$60,12,FALSE),"")</f>
        <v/>
      </c>
      <c r="AK93" s="520" t="str">
        <f>IF($D93=AK$83,VLOOKUP($B93,WASHER!$AL$5:$AS$7,9,FALSE),"")</f>
        <v/>
      </c>
      <c r="AL93" s="520" t="str">
        <f>IF($D93=AL$83,VLOOKUP($B93,WASHER!$AL$5:$AS$7,9,FALSE),"")</f>
        <v/>
      </c>
      <c r="AM93" s="520" t="str">
        <f>IF(RIGHT($A93,1)="1",VLOOKUP($B93,'1st Shift BFp'!$A$4:$BY$32,60,FALSE),VLOOKUP($B93,'2nd Shift BFp'!$A$4:$BY$32,60,FALSE))</f>
        <v/>
      </c>
      <c r="AN93" s="520" t="str">
        <f>IF(RIGHT($A93,1)="1",VLOOKUP($B93,'1st Shift BFp'!$A$4:$BY$32,61,FALSE),VLOOKUP($B93,'2nd Shift BFp'!$A$4:$BY$32,61,FALSE))</f>
        <v/>
      </c>
      <c r="AO93" s="521" t="str">
        <f>IF(RIGHT($A93,1)="1",VLOOKUP($B93,'1st Shift BFp'!$A$4:$BY$32,62,FALSE),VLOOKUP($B93,'2nd Shift BFp'!$A$4:$BY$32,62,FALSE))</f>
        <v/>
      </c>
      <c r="AQ93" s="526">
        <f>IF($D93=AQ$83,VLOOKUP($B93,WEEKLY!$BV$6:$CG$60,12,FALSE),"")</f>
        <v>0</v>
      </c>
      <c r="AR93" s="520" t="str">
        <f>IF($D93=AR$83,VLOOKUP($B93,WEEKLY!$BV$6:$CG$60,12,FALSE),"")</f>
        <v/>
      </c>
      <c r="AS93" s="520" t="str">
        <f>IF($D93=AS$83,VLOOKUP($B93,WEEKLY!$BV$6:$CG$60,12,FALSE),"")</f>
        <v/>
      </c>
      <c r="AT93" s="520" t="str">
        <f>IF($D93=AT$83,VLOOKUP($B93,WASHER!$AX$5:$BE$7,9,FALSE),"")</f>
        <v/>
      </c>
      <c r="AU93" s="520" t="str">
        <f>IF($D93=AU$83,VLOOKUP($B93,WASHER!$AX$5:$BE$7,9,FALSE),"")</f>
        <v/>
      </c>
      <c r="AV93" s="520" t="str">
        <f>IF(RIGHT($A93,1)="1",VLOOKUP($B93,'1st Shift BFp'!$A$4:$BY$32,75,FALSE),VLOOKUP($B93,'2nd Shift BFp'!$A$4:$BY$32,75,FALSE))</f>
        <v/>
      </c>
      <c r="AW93" s="520" t="str">
        <f>IF(RIGHT($A93,1)="1",VLOOKUP($B93,'1st Shift BFp'!$A$4:$BY$32,76,FALSE),VLOOKUP($B93,'2nd Shift BFp'!$A$4:$BY$32,76,FALSE))</f>
        <v/>
      </c>
      <c r="AX93" s="521" t="str">
        <f>IF(RIGHT($A93,1)="1",VLOOKUP($B93,'1st Shift BFp'!$A$4:$BY$32,77,FALSE),VLOOKUP($B93,'2nd Shift BFp'!$A$4:$BY$32,77,FALSE))</f>
        <v/>
      </c>
      <c r="AZ93" s="526" t="str">
        <f t="shared" si="93"/>
        <v/>
      </c>
      <c r="BA93" s="520" t="str">
        <f t="shared" si="94"/>
        <v/>
      </c>
      <c r="BB93" s="520" t="str">
        <f t="shared" si="94"/>
        <v/>
      </c>
      <c r="BC93" s="520" t="str">
        <f t="shared" si="95"/>
        <v/>
      </c>
      <c r="BD93" s="520" t="str">
        <f t="shared" si="96"/>
        <v/>
      </c>
      <c r="BE93" s="520" t="str">
        <f t="shared" si="97"/>
        <v/>
      </c>
      <c r="BF93" s="520" t="str">
        <f t="shared" si="98"/>
        <v/>
      </c>
      <c r="BG93" s="521" t="str">
        <f t="shared" si="99"/>
        <v/>
      </c>
    </row>
    <row r="94" spans="1:59">
      <c r="A94" t="s">
        <v>67</v>
      </c>
      <c r="B94" s="379" t="s">
        <v>71</v>
      </c>
      <c r="C94" s="24" t="s">
        <v>72</v>
      </c>
      <c r="D94" s="24" t="s">
        <v>44</v>
      </c>
      <c r="E94" s="407" t="s">
        <v>572</v>
      </c>
      <c r="G94" s="526">
        <f>IF($D94=G$83,VLOOKUP($B94,WEEKLY!$B$6:$M$60,12,FALSE),"")</f>
        <v>0</v>
      </c>
      <c r="H94" s="520" t="str">
        <f>IF($D94=H$83,VLOOKUP($B94,WEEKLY!$B$6:$M$60,12,FALSE),"")</f>
        <v/>
      </c>
      <c r="I94" s="520" t="str">
        <f>IF($D94=I$83,VLOOKUP($B94,WEEKLY!$B$6:$M$60,12,FALSE),"")</f>
        <v/>
      </c>
      <c r="J94" s="520" t="str">
        <f>IF($D94=J$83,VLOOKUP($B94,WASHER!$B$5:$I$7,8,FALSE),"")</f>
        <v/>
      </c>
      <c r="K94" s="520" t="str">
        <f>IF($D94=K$83,VLOOKUP($B94,WASHER!$B$5:$I$7,8,FALSE),"")</f>
        <v/>
      </c>
      <c r="L94" s="520" t="str">
        <f>IF(RIGHT($A94,1)="1",VLOOKUP($B94,'1st Shift BFp'!$A$4:$BY$32,15,FALSE),VLOOKUP($B94,'2nd Shift BFp'!$A$4:$BY$32,15,FALSE))</f>
        <v/>
      </c>
      <c r="M94" s="520" t="str">
        <f>IF(RIGHT($A94,1)="1",VLOOKUP($B94,'1st Shift BFp'!$A$4:$BY$32,16,FALSE),VLOOKUP($B94,'2nd Shift BFp'!$A$4:$BY$32,16,FALSE))</f>
        <v/>
      </c>
      <c r="N94" s="521" t="str">
        <f>IF(RIGHT($A94,1)="1",VLOOKUP($B94,'1st Shift BFp'!$A$4:$BY$32,17,FALSE),VLOOKUP($B94,'2nd Shift BFp'!$A$4:$BY$32,17,FALSE))</f>
        <v/>
      </c>
      <c r="P94" s="526">
        <f>IF($D94=P$83,VLOOKUP($B94,WEEKLY!$T$6:$AE$60,12,FALSE),"")</f>
        <v>0</v>
      </c>
      <c r="Q94" s="520" t="str">
        <f>IF($D94=Q$83,VLOOKUP($B94,WEEKLY!$T$6:$AE$60,12,FALSE),"")</f>
        <v/>
      </c>
      <c r="R94" s="520" t="str">
        <f>IF($D94=R$83,VLOOKUP($B94,WEEKLY!$T$6:$AE$60,12,FALSE),"")</f>
        <v/>
      </c>
      <c r="S94" s="520" t="str">
        <f>IF($D94=S$83,VLOOKUP($B94,WASHER!$N$5:$U$7,9,FALSE),"")</f>
        <v/>
      </c>
      <c r="T94" s="520" t="str">
        <f>IF($D94=T$83,VLOOKUP($B94,WASHER!$N$5:$U$7,9,FALSE),"")</f>
        <v/>
      </c>
      <c r="U94" s="520" t="str">
        <f>IF(RIGHT($A94,1)="1",VLOOKUP($B94,'1st Shift BFp'!$A$4:$BY$32,30,FALSE),VLOOKUP($B94,'2nd Shift BFp'!$A$4:$BY$32,30,FALSE))</f>
        <v/>
      </c>
      <c r="V94" s="520" t="str">
        <f>IF(RIGHT($A94,1)="1",VLOOKUP($B94,'1st Shift BFp'!$A$4:$BY$32,31,FALSE),VLOOKUP($B94,'2nd Shift BFp'!$A$4:$BY$32,31,FALSE))</f>
        <v/>
      </c>
      <c r="W94" s="521" t="str">
        <f>IF(RIGHT($A94,1)="1",VLOOKUP($B94,'1st Shift BFp'!$A$4:$BY$32,32,FALSE),VLOOKUP($B94,'2nd Shift BFp'!$A$4:$BY$32,32,FALSE))</f>
        <v/>
      </c>
      <c r="Y94" s="526">
        <f>IF($D94=Y$83,VLOOKUP($B94,WEEKLY!$AL$6:$AW$60,12,FALSE),"")</f>
        <v>0</v>
      </c>
      <c r="Z94" s="520" t="str">
        <f>IF($D94=Z$83,VLOOKUP($B94,WEEKLY!$AL$6:$AW$60,12,FALSE),"")</f>
        <v/>
      </c>
      <c r="AA94" s="520" t="str">
        <f>IF($D94=AA$83,VLOOKUP($B94,WEEKLY!$AL$6:$AW$60,12,FALSE),"")</f>
        <v/>
      </c>
      <c r="AB94" s="520" t="str">
        <f>IF($D94=AB$83,VLOOKUP($B94,WASHER!$Z$5:$AG$7,9,FALSE),"")</f>
        <v/>
      </c>
      <c r="AC94" s="520" t="str">
        <f>IF($D94=AC$83,VLOOKUP($B94,WASHER!$Z$5:$AG$7,9,FALSE),"")</f>
        <v/>
      </c>
      <c r="AD94" s="520" t="str">
        <f>IF(RIGHT($A94,1)="1",VLOOKUP($B94,'1st Shift BFp'!$A$4:$BY$32,45,FALSE),VLOOKUP($B94,'2nd Shift BFp'!$A$4:$BY$32,45,FALSE))</f>
        <v/>
      </c>
      <c r="AE94" s="520" t="str">
        <f>IF(RIGHT($A94,1)="1",VLOOKUP($B94,'1st Shift BFp'!$A$4:$BY$32,46,FALSE),VLOOKUP($B94,'2nd Shift BFp'!$A$4:$BY$32,46,FALSE))</f>
        <v/>
      </c>
      <c r="AF94" s="521" t="str">
        <f>IF(RIGHT($A94,1)="1",VLOOKUP($B94,'1st Shift BFp'!$A$4:$BY$32,47,FALSE),VLOOKUP($B94,'2nd Shift BFp'!$A$4:$BY$32,47,FALSE))</f>
        <v/>
      </c>
      <c r="AH94" s="526">
        <f>IF($D94=AH$83,VLOOKUP($B94,WEEKLY!$BD$6:$BO$60,12,FALSE),"")</f>
        <v>0</v>
      </c>
      <c r="AI94" s="520" t="str">
        <f>IF($D94=AI$83,VLOOKUP($B94,WEEKLY!$BD$6:$BO$60,12,FALSE),"")</f>
        <v/>
      </c>
      <c r="AJ94" s="520" t="str">
        <f>IF($D94=AJ$83,VLOOKUP($B94,WEEKLY!$BD$6:$BO$60,12,FALSE),"")</f>
        <v/>
      </c>
      <c r="AK94" s="520" t="str">
        <f>IF($D94=AK$83,VLOOKUP($B94,WASHER!$AL$5:$AS$7,9,FALSE),"")</f>
        <v/>
      </c>
      <c r="AL94" s="520" t="str">
        <f>IF($D94=AL$83,VLOOKUP($B94,WASHER!$AL$5:$AS$7,9,FALSE),"")</f>
        <v/>
      </c>
      <c r="AM94" s="520" t="str">
        <f>IF(RIGHT($A94,1)="1",VLOOKUP($B94,'1st Shift BFp'!$A$4:$BY$32,60,FALSE),VLOOKUP($B94,'2nd Shift BFp'!$A$4:$BY$32,60,FALSE))</f>
        <v/>
      </c>
      <c r="AN94" s="520" t="str">
        <f>IF(RIGHT($A94,1)="1",VLOOKUP($B94,'1st Shift BFp'!$A$4:$BY$32,61,FALSE),VLOOKUP($B94,'2nd Shift BFp'!$A$4:$BY$32,61,FALSE))</f>
        <v/>
      </c>
      <c r="AO94" s="521" t="str">
        <f>IF(RIGHT($A94,1)="1",VLOOKUP($B94,'1st Shift BFp'!$A$4:$BY$32,62,FALSE),VLOOKUP($B94,'2nd Shift BFp'!$A$4:$BY$32,62,FALSE))</f>
        <v/>
      </c>
      <c r="AQ94" s="526">
        <f>IF($D94=AQ$83,VLOOKUP($B94,WEEKLY!$BV$6:$CG$60,12,FALSE),"")</f>
        <v>0</v>
      </c>
      <c r="AR94" s="520" t="str">
        <f>IF($D94=AR$83,VLOOKUP($B94,WEEKLY!$BV$6:$CG$60,12,FALSE),"")</f>
        <v/>
      </c>
      <c r="AS94" s="520" t="str">
        <f>IF($D94=AS$83,VLOOKUP($B94,WEEKLY!$BV$6:$CG$60,12,FALSE),"")</f>
        <v/>
      </c>
      <c r="AT94" s="520" t="str">
        <f>IF($D94=AT$83,VLOOKUP($B94,WASHER!$AX$5:$BE$7,9,FALSE),"")</f>
        <v/>
      </c>
      <c r="AU94" s="520" t="str">
        <f>IF($D94=AU$83,VLOOKUP($B94,WASHER!$AX$5:$BE$7,9,FALSE),"")</f>
        <v/>
      </c>
      <c r="AV94" s="520" t="str">
        <f>IF(RIGHT($A94,1)="1",VLOOKUP($B94,'1st Shift BFp'!$A$4:$BY$32,75,FALSE),VLOOKUP($B94,'2nd Shift BFp'!$A$4:$BY$32,75,FALSE))</f>
        <v/>
      </c>
      <c r="AW94" s="520" t="str">
        <f>IF(RIGHT($A94,1)="1",VLOOKUP($B94,'1st Shift BFp'!$A$4:$BY$32,76,FALSE),VLOOKUP($B94,'2nd Shift BFp'!$A$4:$BY$32,76,FALSE))</f>
        <v/>
      </c>
      <c r="AX94" s="521" t="str">
        <f>IF(RIGHT($A94,1)="1",VLOOKUP($B94,'1st Shift BFp'!$A$4:$BY$32,77,FALSE),VLOOKUP($B94,'2nd Shift BFp'!$A$4:$BY$32,77,FALSE))</f>
        <v/>
      </c>
      <c r="AZ94" s="526" t="str">
        <f t="shared" si="93"/>
        <v/>
      </c>
      <c r="BA94" s="520" t="str">
        <f t="shared" si="94"/>
        <v/>
      </c>
      <c r="BB94" s="520" t="str">
        <f t="shared" si="94"/>
        <v/>
      </c>
      <c r="BC94" s="520" t="str">
        <f t="shared" si="95"/>
        <v/>
      </c>
      <c r="BD94" s="520" t="str">
        <f t="shared" si="96"/>
        <v/>
      </c>
      <c r="BE94" s="520" t="str">
        <f t="shared" si="97"/>
        <v/>
      </c>
      <c r="BF94" s="520" t="str">
        <f t="shared" si="98"/>
        <v/>
      </c>
      <c r="BG94" s="521" t="str">
        <f t="shared" si="99"/>
        <v/>
      </c>
    </row>
    <row r="95" spans="1:59">
      <c r="A95" t="s">
        <v>67</v>
      </c>
      <c r="B95" s="379" t="s">
        <v>74</v>
      </c>
      <c r="C95" s="24" t="s">
        <v>75</v>
      </c>
      <c r="D95" s="24" t="s">
        <v>44</v>
      </c>
      <c r="E95" s="407" t="s">
        <v>572</v>
      </c>
      <c r="G95" s="526">
        <f>IF($D95=G$83,VLOOKUP($B95,WEEKLY!$B$6:$M$60,12,FALSE),"")</f>
        <v>0</v>
      </c>
      <c r="H95" s="520" t="str">
        <f>IF($D95=H$83,VLOOKUP($B95,WEEKLY!$B$6:$M$60,12,FALSE),"")</f>
        <v/>
      </c>
      <c r="I95" s="520" t="str">
        <f>IF($D95=I$83,VLOOKUP($B95,WEEKLY!$B$6:$M$60,12,FALSE),"")</f>
        <v/>
      </c>
      <c r="J95" s="520" t="str">
        <f>IF($D95=J$83,VLOOKUP($B95,WASHER!$B$5:$I$7,8,FALSE),"")</f>
        <v/>
      </c>
      <c r="K95" s="520" t="str">
        <f>IF($D95=K$83,VLOOKUP($B95,WASHER!$B$5:$I$7,8,FALSE),"")</f>
        <v/>
      </c>
      <c r="L95" s="520" t="str">
        <f>IF(RIGHT($A95,1)="1",VLOOKUP($B95,'1st Shift BFp'!$A$4:$BY$32,15,FALSE),VLOOKUP($B95,'2nd Shift BFp'!$A$4:$BY$32,15,FALSE))</f>
        <v/>
      </c>
      <c r="M95" s="520" t="str">
        <f>IF(RIGHT($A95,1)="1",VLOOKUP($B95,'1st Shift BFp'!$A$4:$BY$32,16,FALSE),VLOOKUP($B95,'2nd Shift BFp'!$A$4:$BY$32,16,FALSE))</f>
        <v/>
      </c>
      <c r="N95" s="521" t="str">
        <f>IF(RIGHT($A95,1)="1",VLOOKUP($B95,'1st Shift BFp'!$A$4:$BY$32,17,FALSE),VLOOKUP($B95,'2nd Shift BFp'!$A$4:$BY$32,17,FALSE))</f>
        <v/>
      </c>
      <c r="P95" s="526">
        <f>IF($D95=P$83,VLOOKUP($B95,WEEKLY!$T$6:$AE$60,12,FALSE),"")</f>
        <v>0</v>
      </c>
      <c r="Q95" s="520" t="str">
        <f>IF($D95=Q$83,VLOOKUP($B95,WEEKLY!$T$6:$AE$60,12,FALSE),"")</f>
        <v/>
      </c>
      <c r="R95" s="520" t="str">
        <f>IF($D95=R$83,VLOOKUP($B95,WEEKLY!$T$6:$AE$60,12,FALSE),"")</f>
        <v/>
      </c>
      <c r="S95" s="520" t="str">
        <f>IF($D95=S$83,VLOOKUP($B95,WASHER!$N$5:$U$7,9,FALSE),"")</f>
        <v/>
      </c>
      <c r="T95" s="520" t="str">
        <f>IF($D95=T$83,VLOOKUP($B95,WASHER!$N$5:$U$7,9,FALSE),"")</f>
        <v/>
      </c>
      <c r="U95" s="520" t="str">
        <f>IF(RIGHT($A95,1)="1",VLOOKUP($B95,'1st Shift BFp'!$A$4:$BY$32,30,FALSE),VLOOKUP($B95,'2nd Shift BFp'!$A$4:$BY$32,30,FALSE))</f>
        <v/>
      </c>
      <c r="V95" s="520" t="str">
        <f>IF(RIGHT($A95,1)="1",VLOOKUP($B95,'1st Shift BFp'!$A$4:$BY$32,31,FALSE),VLOOKUP($B95,'2nd Shift BFp'!$A$4:$BY$32,31,FALSE))</f>
        <v/>
      </c>
      <c r="W95" s="521" t="str">
        <f>IF(RIGHT($A95,1)="1",VLOOKUP($B95,'1st Shift BFp'!$A$4:$BY$32,32,FALSE),VLOOKUP($B95,'2nd Shift BFp'!$A$4:$BY$32,32,FALSE))</f>
        <v/>
      </c>
      <c r="Y95" s="526">
        <f>IF($D95=Y$83,VLOOKUP($B95,WEEKLY!$AL$6:$AW$60,12,FALSE),"")</f>
        <v>0</v>
      </c>
      <c r="Z95" s="520" t="str">
        <f>IF($D95=Z$83,VLOOKUP($B95,WEEKLY!$AL$6:$AW$60,12,FALSE),"")</f>
        <v/>
      </c>
      <c r="AA95" s="520" t="str">
        <f>IF($D95=AA$83,VLOOKUP($B95,WEEKLY!$AL$6:$AW$60,12,FALSE),"")</f>
        <v/>
      </c>
      <c r="AB95" s="520" t="str">
        <f>IF($D95=AB$83,VLOOKUP($B95,WASHER!$Z$5:$AG$7,9,FALSE),"")</f>
        <v/>
      </c>
      <c r="AC95" s="520" t="str">
        <f>IF($D95=AC$83,VLOOKUP($B95,WASHER!$Z$5:$AG$7,9,FALSE),"")</f>
        <v/>
      </c>
      <c r="AD95" s="520" t="str">
        <f>IF(RIGHT($A95,1)="1",VLOOKUP($B95,'1st Shift BFp'!$A$4:$BY$32,45,FALSE),VLOOKUP($B95,'2nd Shift BFp'!$A$4:$BY$32,45,FALSE))</f>
        <v/>
      </c>
      <c r="AE95" s="520" t="str">
        <f>IF(RIGHT($A95,1)="1",VLOOKUP($B95,'1st Shift BFp'!$A$4:$BY$32,46,FALSE),VLOOKUP($B95,'2nd Shift BFp'!$A$4:$BY$32,46,FALSE))</f>
        <v/>
      </c>
      <c r="AF95" s="521" t="str">
        <f>IF(RIGHT($A95,1)="1",VLOOKUP($B95,'1st Shift BFp'!$A$4:$BY$32,47,FALSE),VLOOKUP($B95,'2nd Shift BFp'!$A$4:$BY$32,47,FALSE))</f>
        <v/>
      </c>
      <c r="AH95" s="526">
        <f>IF($D95=AH$83,VLOOKUP($B95,WEEKLY!$BD$6:$BO$60,12,FALSE),"")</f>
        <v>0</v>
      </c>
      <c r="AI95" s="520" t="str">
        <f>IF($D95=AI$83,VLOOKUP($B95,WEEKLY!$BD$6:$BO$60,12,FALSE),"")</f>
        <v/>
      </c>
      <c r="AJ95" s="520" t="str">
        <f>IF($D95=AJ$83,VLOOKUP($B95,WEEKLY!$BD$6:$BO$60,12,FALSE),"")</f>
        <v/>
      </c>
      <c r="AK95" s="520" t="str">
        <f>IF($D95=AK$83,VLOOKUP($B95,WASHER!$AL$5:$AS$7,9,FALSE),"")</f>
        <v/>
      </c>
      <c r="AL95" s="520" t="str">
        <f>IF($D95=AL$83,VLOOKUP($B95,WASHER!$AL$5:$AS$7,9,FALSE),"")</f>
        <v/>
      </c>
      <c r="AM95" s="520" t="str">
        <f>IF(RIGHT($A95,1)="1",VLOOKUP($B95,'1st Shift BFp'!$A$4:$BY$32,60,FALSE),VLOOKUP($B95,'2nd Shift BFp'!$A$4:$BY$32,60,FALSE))</f>
        <v/>
      </c>
      <c r="AN95" s="520" t="str">
        <f>IF(RIGHT($A95,1)="1",VLOOKUP($B95,'1st Shift BFp'!$A$4:$BY$32,61,FALSE),VLOOKUP($B95,'2nd Shift BFp'!$A$4:$BY$32,61,FALSE))</f>
        <v/>
      </c>
      <c r="AO95" s="521" t="str">
        <f>IF(RIGHT($A95,1)="1",VLOOKUP($B95,'1st Shift BFp'!$A$4:$BY$32,62,FALSE),VLOOKUP($B95,'2nd Shift BFp'!$A$4:$BY$32,62,FALSE))</f>
        <v/>
      </c>
      <c r="AQ95" s="526">
        <f>IF($D95=AQ$83,VLOOKUP($B95,WEEKLY!$BV$6:$CG$60,12,FALSE),"")</f>
        <v>0</v>
      </c>
      <c r="AR95" s="520" t="str">
        <f>IF($D95=AR$83,VLOOKUP($B95,WEEKLY!$BV$6:$CG$60,12,FALSE),"")</f>
        <v/>
      </c>
      <c r="AS95" s="520" t="str">
        <f>IF($D95=AS$83,VLOOKUP($B95,WEEKLY!$BV$6:$CG$60,12,FALSE),"")</f>
        <v/>
      </c>
      <c r="AT95" s="520" t="str">
        <f>IF($D95=AT$83,VLOOKUP($B95,WASHER!$AX$5:$BE$7,9,FALSE),"")</f>
        <v/>
      </c>
      <c r="AU95" s="520" t="str">
        <f>IF($D95=AU$83,VLOOKUP($B95,WASHER!$AX$5:$BE$7,9,FALSE),"")</f>
        <v/>
      </c>
      <c r="AV95" s="520" t="str">
        <f>IF(RIGHT($A95,1)="1",VLOOKUP($B95,'1st Shift BFp'!$A$4:$BY$32,75,FALSE),VLOOKUP($B95,'2nd Shift BFp'!$A$4:$BY$32,75,FALSE))</f>
        <v/>
      </c>
      <c r="AW95" s="520" t="str">
        <f>IF(RIGHT($A95,1)="1",VLOOKUP($B95,'1st Shift BFp'!$A$4:$BY$32,76,FALSE),VLOOKUP($B95,'2nd Shift BFp'!$A$4:$BY$32,76,FALSE))</f>
        <v/>
      </c>
      <c r="AX95" s="521" t="str">
        <f>IF(RIGHT($A95,1)="1",VLOOKUP($B95,'1st Shift BFp'!$A$4:$BY$32,77,FALSE),VLOOKUP($B95,'2nd Shift BFp'!$A$4:$BY$32,77,FALSE))</f>
        <v/>
      </c>
      <c r="AZ95" s="526" t="str">
        <f t="shared" si="93"/>
        <v/>
      </c>
      <c r="BA95" s="520" t="str">
        <f t="shared" si="94"/>
        <v/>
      </c>
      <c r="BB95" s="520" t="str">
        <f t="shared" si="94"/>
        <v/>
      </c>
      <c r="BC95" s="520" t="str">
        <f t="shared" si="95"/>
        <v/>
      </c>
      <c r="BD95" s="520" t="str">
        <f t="shared" si="96"/>
        <v/>
      </c>
      <c r="BE95" s="520" t="str">
        <f t="shared" si="97"/>
        <v/>
      </c>
      <c r="BF95" s="520" t="str">
        <f t="shared" si="98"/>
        <v/>
      </c>
      <c r="BG95" s="521" t="str">
        <f t="shared" si="99"/>
        <v/>
      </c>
    </row>
    <row r="96" spans="1:59">
      <c r="A96" t="s">
        <v>67</v>
      </c>
      <c r="B96" s="379" t="s">
        <v>77</v>
      </c>
      <c r="C96" s="24" t="s">
        <v>78</v>
      </c>
      <c r="D96" s="24" t="s">
        <v>53</v>
      </c>
      <c r="E96" s="407" t="s">
        <v>572</v>
      </c>
      <c r="G96" s="526" t="str">
        <f>IF($D96=G$83,VLOOKUP($B96,WEEKLY!$B$6:$M$60,12,FALSE),"")</f>
        <v/>
      </c>
      <c r="H96" s="520">
        <f>IF($D96=H$83,VLOOKUP($B96,WEEKLY!$B$6:$M$60,12,FALSE),"")</f>
        <v>0</v>
      </c>
      <c r="I96" s="520" t="str">
        <f>IF($D96=I$83,VLOOKUP($B96,WEEKLY!$B$6:$M$60,12,FALSE),"")</f>
        <v/>
      </c>
      <c r="J96" s="520" t="str">
        <f>IF($D96=J$83,VLOOKUP($B96,WASHER!$B$5:$I$7,8,FALSE),"")</f>
        <v/>
      </c>
      <c r="K96" s="520" t="str">
        <f>IF($D96=K$83,VLOOKUP($B96,WASHER!$B$5:$I$7,8,FALSE),"")</f>
        <v/>
      </c>
      <c r="L96" s="520" t="str">
        <f>IF(RIGHT($A96,1)="1",VLOOKUP($B96,'1st Shift BFp'!$A$4:$BY$32,15,FALSE),VLOOKUP($B96,'2nd Shift BFp'!$A$4:$BY$32,15,FALSE))</f>
        <v/>
      </c>
      <c r="M96" s="520" t="str">
        <f>IF(RIGHT($A96,1)="1",VLOOKUP($B96,'1st Shift BFp'!$A$4:$BY$32,16,FALSE),VLOOKUP($B96,'2nd Shift BFp'!$A$4:$BY$32,16,FALSE))</f>
        <v/>
      </c>
      <c r="N96" s="521" t="str">
        <f>IF(RIGHT($A96,1)="1",VLOOKUP($B96,'1st Shift BFp'!$A$4:$BY$32,17,FALSE),VLOOKUP($B96,'2nd Shift BFp'!$A$4:$BY$32,17,FALSE))</f>
        <v/>
      </c>
      <c r="P96" s="526" t="str">
        <f>IF($D96=P$83,VLOOKUP($B96,WEEKLY!$T$6:$AE$60,12,FALSE),"")</f>
        <v/>
      </c>
      <c r="Q96" s="520">
        <f>IF($D96=Q$83,VLOOKUP($B96,WEEKLY!$T$6:$AE$60,12,FALSE),"")</f>
        <v>0</v>
      </c>
      <c r="R96" s="520" t="str">
        <f>IF($D96=R$83,VLOOKUP($B96,WEEKLY!$T$6:$AE$60,12,FALSE),"")</f>
        <v/>
      </c>
      <c r="S96" s="520" t="str">
        <f>IF($D96=S$83,VLOOKUP($B96,WASHER!$N$5:$U$7,9,FALSE),"")</f>
        <v/>
      </c>
      <c r="T96" s="520" t="str">
        <f>IF($D96=T$83,VLOOKUP($B96,WASHER!$N$5:$U$7,9,FALSE),"")</f>
        <v/>
      </c>
      <c r="U96" s="520" t="str">
        <f>IF(RIGHT($A96,1)="1",VLOOKUP($B96,'1st Shift BFp'!$A$4:$BY$32,30,FALSE),VLOOKUP($B96,'2nd Shift BFp'!$A$4:$BY$32,30,FALSE))</f>
        <v/>
      </c>
      <c r="V96" s="520" t="str">
        <f>IF(RIGHT($A96,1)="1",VLOOKUP($B96,'1st Shift BFp'!$A$4:$BY$32,31,FALSE),VLOOKUP($B96,'2nd Shift BFp'!$A$4:$BY$32,31,FALSE))</f>
        <v/>
      </c>
      <c r="W96" s="521" t="str">
        <f>IF(RIGHT($A96,1)="1",VLOOKUP($B96,'1st Shift BFp'!$A$4:$BY$32,32,FALSE),VLOOKUP($B96,'2nd Shift BFp'!$A$4:$BY$32,32,FALSE))</f>
        <v/>
      </c>
      <c r="Y96" s="526" t="str">
        <f>IF($D96=Y$83,VLOOKUP($B96,WEEKLY!$AL$6:$AW$60,12,FALSE),"")</f>
        <v/>
      </c>
      <c r="Z96" s="520">
        <f>IF($D96=Z$83,VLOOKUP($B96,WEEKLY!$AL$6:$AW$60,12,FALSE),"")</f>
        <v>0</v>
      </c>
      <c r="AA96" s="520" t="str">
        <f>IF($D96=AA$83,VLOOKUP($B96,WEEKLY!$AL$6:$AW$60,12,FALSE),"")</f>
        <v/>
      </c>
      <c r="AB96" s="520" t="str">
        <f>IF($D96=AB$83,VLOOKUP($B96,WASHER!$Z$5:$AG$7,9,FALSE),"")</f>
        <v/>
      </c>
      <c r="AC96" s="520" t="str">
        <f>IF($D96=AC$83,VLOOKUP($B96,WASHER!$Z$5:$AG$7,9,FALSE),"")</f>
        <v/>
      </c>
      <c r="AD96" s="520" t="str">
        <f>IF(RIGHT($A96,1)="1",VLOOKUP($B96,'1st Shift BFp'!$A$4:$BY$32,45,FALSE),VLOOKUP($B96,'2nd Shift BFp'!$A$4:$BY$32,45,FALSE))</f>
        <v/>
      </c>
      <c r="AE96" s="520" t="str">
        <f>IF(RIGHT($A96,1)="1",VLOOKUP($B96,'1st Shift BFp'!$A$4:$BY$32,46,FALSE),VLOOKUP($B96,'2nd Shift BFp'!$A$4:$BY$32,46,FALSE))</f>
        <v/>
      </c>
      <c r="AF96" s="521" t="str">
        <f>IF(RIGHT($A96,1)="1",VLOOKUP($B96,'1st Shift BFp'!$A$4:$BY$32,47,FALSE),VLOOKUP($B96,'2nd Shift BFp'!$A$4:$BY$32,47,FALSE))</f>
        <v/>
      </c>
      <c r="AH96" s="526" t="str">
        <f>IF($D96=AH$83,VLOOKUP($B96,WEEKLY!$BD$6:$BO$60,12,FALSE),"")</f>
        <v/>
      </c>
      <c r="AI96" s="520">
        <f>IF($D96=AI$83,VLOOKUP($B96,WEEKLY!$BD$6:$BO$60,12,FALSE),"")</f>
        <v>0</v>
      </c>
      <c r="AJ96" s="520" t="str">
        <f>IF($D96=AJ$83,VLOOKUP($B96,WEEKLY!$BD$6:$BO$60,12,FALSE),"")</f>
        <v/>
      </c>
      <c r="AK96" s="520" t="str">
        <f>IF($D96=AK$83,VLOOKUP($B96,WASHER!$AL$5:$AS$7,9,FALSE),"")</f>
        <v/>
      </c>
      <c r="AL96" s="520" t="str">
        <f>IF($D96=AL$83,VLOOKUP($B96,WASHER!$AL$5:$AS$7,9,FALSE),"")</f>
        <v/>
      </c>
      <c r="AM96" s="520" t="str">
        <f>IF(RIGHT($A96,1)="1",VLOOKUP($B96,'1st Shift BFp'!$A$4:$BY$32,60,FALSE),VLOOKUP($B96,'2nd Shift BFp'!$A$4:$BY$32,60,FALSE))</f>
        <v/>
      </c>
      <c r="AN96" s="520" t="str">
        <f>IF(RIGHT($A96,1)="1",VLOOKUP($B96,'1st Shift BFp'!$A$4:$BY$32,61,FALSE),VLOOKUP($B96,'2nd Shift BFp'!$A$4:$BY$32,61,FALSE))</f>
        <v/>
      </c>
      <c r="AO96" s="521" t="str">
        <f>IF(RIGHT($A96,1)="1",VLOOKUP($B96,'1st Shift BFp'!$A$4:$BY$32,62,FALSE),VLOOKUP($B96,'2nd Shift BFp'!$A$4:$BY$32,62,FALSE))</f>
        <v/>
      </c>
      <c r="AQ96" s="526" t="str">
        <f>IF($D96=AQ$83,VLOOKUP($B96,WEEKLY!$BV$6:$CG$60,12,FALSE),"")</f>
        <v/>
      </c>
      <c r="AR96" s="520">
        <f>IF($D96=AR$83,VLOOKUP($B96,WEEKLY!$BV$6:$CG$60,12,FALSE),"")</f>
        <v>0</v>
      </c>
      <c r="AS96" s="520" t="str">
        <f>IF($D96=AS$83,VLOOKUP($B96,WEEKLY!$BV$6:$CG$60,12,FALSE),"")</f>
        <v/>
      </c>
      <c r="AT96" s="520" t="str">
        <f>IF($D96=AT$83,VLOOKUP($B96,WASHER!$AX$5:$BE$7,9,FALSE),"")</f>
        <v/>
      </c>
      <c r="AU96" s="520" t="str">
        <f>IF($D96=AU$83,VLOOKUP($B96,WASHER!$AX$5:$BE$7,9,FALSE),"")</f>
        <v/>
      </c>
      <c r="AV96" s="520" t="str">
        <f>IF(RIGHT($A96,1)="1",VLOOKUP($B96,'1st Shift BFp'!$A$4:$BY$32,75,FALSE),VLOOKUP($B96,'2nd Shift BFp'!$A$4:$BY$32,75,FALSE))</f>
        <v/>
      </c>
      <c r="AW96" s="520" t="str">
        <f>IF(RIGHT($A96,1)="1",VLOOKUP($B96,'1st Shift BFp'!$A$4:$BY$32,76,FALSE),VLOOKUP($B96,'2nd Shift BFp'!$A$4:$BY$32,76,FALSE))</f>
        <v/>
      </c>
      <c r="AX96" s="521" t="str">
        <f>IF(RIGHT($A96,1)="1",VLOOKUP($B96,'1st Shift BFp'!$A$4:$BY$32,77,FALSE),VLOOKUP($B96,'2nd Shift BFp'!$A$4:$BY$32,77,FALSE))</f>
        <v/>
      </c>
      <c r="AZ96" s="526" t="str">
        <f t="shared" si="93"/>
        <v/>
      </c>
      <c r="BA96" s="520" t="str">
        <f t="shared" si="94"/>
        <v/>
      </c>
      <c r="BB96" s="520" t="str">
        <f t="shared" si="94"/>
        <v/>
      </c>
      <c r="BC96" s="520" t="str">
        <f t="shared" si="95"/>
        <v/>
      </c>
      <c r="BD96" s="520" t="str">
        <f t="shared" si="96"/>
        <v/>
      </c>
      <c r="BE96" s="520" t="str">
        <f t="shared" si="97"/>
        <v/>
      </c>
      <c r="BF96" s="520" t="str">
        <f t="shared" si="98"/>
        <v/>
      </c>
      <c r="BG96" s="521" t="str">
        <f t="shared" si="99"/>
        <v/>
      </c>
    </row>
    <row r="97" spans="1:59">
      <c r="A97" t="s">
        <v>67</v>
      </c>
      <c r="B97" s="379" t="s">
        <v>80</v>
      </c>
      <c r="C97" s="24" t="s">
        <v>81</v>
      </c>
      <c r="D97" s="24" t="s">
        <v>44</v>
      </c>
      <c r="E97" s="407" t="s">
        <v>572</v>
      </c>
      <c r="G97" s="526">
        <f>IF($D97=G$83,VLOOKUP($B97,WEEKLY!$B$6:$M$60,12,FALSE),"")</f>
        <v>0</v>
      </c>
      <c r="H97" s="520" t="str">
        <f>IF($D97=H$83,VLOOKUP($B97,WEEKLY!$B$6:$M$60,12,FALSE),"")</f>
        <v/>
      </c>
      <c r="I97" s="520" t="str">
        <f>IF($D97=I$83,VLOOKUP($B97,WEEKLY!$B$6:$M$60,12,FALSE),"")</f>
        <v/>
      </c>
      <c r="J97" s="520" t="str">
        <f>IF($D97=J$83,VLOOKUP($B97,WASHER!$B$5:$I$7,8,FALSE),"")</f>
        <v/>
      </c>
      <c r="K97" s="520" t="str">
        <f>IF($D97=K$83,VLOOKUP($B97,WASHER!$B$5:$I$7,8,FALSE),"")</f>
        <v/>
      </c>
      <c r="L97" s="520" t="str">
        <f>IF(RIGHT($A97,1)="1",VLOOKUP($B97,'1st Shift BFp'!$A$4:$BY$32,15,FALSE),VLOOKUP($B97,'2nd Shift BFp'!$A$4:$BY$32,15,FALSE))</f>
        <v/>
      </c>
      <c r="M97" s="520" t="str">
        <f>IF(RIGHT($A97,1)="1",VLOOKUP($B97,'1st Shift BFp'!$A$4:$BY$32,16,FALSE),VLOOKUP($B97,'2nd Shift BFp'!$A$4:$BY$32,16,FALSE))</f>
        <v/>
      </c>
      <c r="N97" s="521" t="str">
        <f>IF(RIGHT($A97,1)="1",VLOOKUP($B97,'1st Shift BFp'!$A$4:$BY$32,17,FALSE),VLOOKUP($B97,'2nd Shift BFp'!$A$4:$BY$32,17,FALSE))</f>
        <v/>
      </c>
      <c r="P97" s="526">
        <f>IF($D97=P$83,VLOOKUP($B97,WEEKLY!$T$6:$AE$60,12,FALSE),"")</f>
        <v>0</v>
      </c>
      <c r="Q97" s="520" t="str">
        <f>IF($D97=Q$83,VLOOKUP($B97,WEEKLY!$T$6:$AE$60,12,FALSE),"")</f>
        <v/>
      </c>
      <c r="R97" s="520" t="str">
        <f>IF($D97=R$83,VLOOKUP($B97,WEEKLY!$T$6:$AE$60,12,FALSE),"")</f>
        <v/>
      </c>
      <c r="S97" s="520" t="str">
        <f>IF($D97=S$83,VLOOKUP($B97,WASHER!$N$5:$U$7,9,FALSE),"")</f>
        <v/>
      </c>
      <c r="T97" s="520" t="str">
        <f>IF($D97=T$83,VLOOKUP($B97,WASHER!$N$5:$U$7,9,FALSE),"")</f>
        <v/>
      </c>
      <c r="U97" s="520" t="str">
        <f>IF(RIGHT($A97,1)="1",VLOOKUP($B97,'1st Shift BFp'!$A$4:$BY$32,30,FALSE),VLOOKUP($B97,'2nd Shift BFp'!$A$4:$BY$32,30,FALSE))</f>
        <v/>
      </c>
      <c r="V97" s="520" t="str">
        <f>IF(RIGHT($A97,1)="1",VLOOKUP($B97,'1st Shift BFp'!$A$4:$BY$32,31,FALSE),VLOOKUP($B97,'2nd Shift BFp'!$A$4:$BY$32,31,FALSE))</f>
        <v/>
      </c>
      <c r="W97" s="521" t="str">
        <f>IF(RIGHT($A97,1)="1",VLOOKUP($B97,'1st Shift BFp'!$A$4:$BY$32,32,FALSE),VLOOKUP($B97,'2nd Shift BFp'!$A$4:$BY$32,32,FALSE))</f>
        <v/>
      </c>
      <c r="Y97" s="526">
        <f>IF($D97=Y$83,VLOOKUP($B97,WEEKLY!$AL$6:$AW$60,12,FALSE),"")</f>
        <v>0</v>
      </c>
      <c r="Z97" s="520" t="str">
        <f>IF($D97=Z$83,VLOOKUP($B97,WEEKLY!$AL$6:$AW$60,12,FALSE),"")</f>
        <v/>
      </c>
      <c r="AA97" s="520" t="str">
        <f>IF($D97=AA$83,VLOOKUP($B97,WEEKLY!$AL$6:$AW$60,12,FALSE),"")</f>
        <v/>
      </c>
      <c r="AB97" s="520" t="str">
        <f>IF($D97=AB$83,VLOOKUP($B97,WASHER!$Z$5:$AG$7,9,FALSE),"")</f>
        <v/>
      </c>
      <c r="AC97" s="520" t="str">
        <f>IF($D97=AC$83,VLOOKUP($B97,WASHER!$Z$5:$AG$7,9,FALSE),"")</f>
        <v/>
      </c>
      <c r="AD97" s="520" t="str">
        <f>IF(RIGHT($A97,1)="1",VLOOKUP($B97,'1st Shift BFp'!$A$4:$BY$32,45,FALSE),VLOOKUP($B97,'2nd Shift BFp'!$A$4:$BY$32,45,FALSE))</f>
        <v/>
      </c>
      <c r="AE97" s="520" t="str">
        <f>IF(RIGHT($A97,1)="1",VLOOKUP($B97,'1st Shift BFp'!$A$4:$BY$32,46,FALSE),VLOOKUP($B97,'2nd Shift BFp'!$A$4:$BY$32,46,FALSE))</f>
        <v/>
      </c>
      <c r="AF97" s="521" t="str">
        <f>IF(RIGHT($A97,1)="1",VLOOKUP($B97,'1st Shift BFp'!$A$4:$BY$32,47,FALSE),VLOOKUP($B97,'2nd Shift BFp'!$A$4:$BY$32,47,FALSE))</f>
        <v/>
      </c>
      <c r="AH97" s="526">
        <f>IF($D97=AH$83,VLOOKUP($B97,WEEKLY!$BD$6:$BO$60,12,FALSE),"")</f>
        <v>0</v>
      </c>
      <c r="AI97" s="520" t="str">
        <f>IF($D97=AI$83,VLOOKUP($B97,WEEKLY!$BD$6:$BO$60,12,FALSE),"")</f>
        <v/>
      </c>
      <c r="AJ97" s="520" t="str">
        <f>IF($D97=AJ$83,VLOOKUP($B97,WEEKLY!$BD$6:$BO$60,12,FALSE),"")</f>
        <v/>
      </c>
      <c r="AK97" s="520" t="str">
        <f>IF($D97=AK$83,VLOOKUP($B97,WASHER!$AL$5:$AS$7,9,FALSE),"")</f>
        <v/>
      </c>
      <c r="AL97" s="520" t="str">
        <f>IF($D97=AL$83,VLOOKUP($B97,WASHER!$AL$5:$AS$7,9,FALSE),"")</f>
        <v/>
      </c>
      <c r="AM97" s="520" t="str">
        <f>IF(RIGHT($A97,1)="1",VLOOKUP($B97,'1st Shift BFp'!$A$4:$BY$32,60,FALSE),VLOOKUP($B97,'2nd Shift BFp'!$A$4:$BY$32,60,FALSE))</f>
        <v/>
      </c>
      <c r="AN97" s="520" t="str">
        <f>IF(RIGHT($A97,1)="1",VLOOKUP($B97,'1st Shift BFp'!$A$4:$BY$32,61,FALSE),VLOOKUP($B97,'2nd Shift BFp'!$A$4:$BY$32,61,FALSE))</f>
        <v/>
      </c>
      <c r="AO97" s="521" t="str">
        <f>IF(RIGHT($A97,1)="1",VLOOKUP($B97,'1st Shift BFp'!$A$4:$BY$32,62,FALSE),VLOOKUP($B97,'2nd Shift BFp'!$A$4:$BY$32,62,FALSE))</f>
        <v/>
      </c>
      <c r="AQ97" s="526">
        <f>IF($D97=AQ$83,VLOOKUP($B97,WEEKLY!$BV$6:$CG$60,12,FALSE),"")</f>
        <v>0</v>
      </c>
      <c r="AR97" s="520" t="str">
        <f>IF($D97=AR$83,VLOOKUP($B97,WEEKLY!$BV$6:$CG$60,12,FALSE),"")</f>
        <v/>
      </c>
      <c r="AS97" s="520" t="str">
        <f>IF($D97=AS$83,VLOOKUP($B97,WEEKLY!$BV$6:$CG$60,12,FALSE),"")</f>
        <v/>
      </c>
      <c r="AT97" s="520" t="str">
        <f>IF($D97=AT$83,VLOOKUP($B97,WASHER!$AX$5:$BE$7,9,FALSE),"")</f>
        <v/>
      </c>
      <c r="AU97" s="520" t="str">
        <f>IF($D97=AU$83,VLOOKUP($B97,WASHER!$AX$5:$BE$7,9,FALSE),"")</f>
        <v/>
      </c>
      <c r="AV97" s="520" t="str">
        <f>IF(RIGHT($A97,1)="1",VLOOKUP($B97,'1st Shift BFp'!$A$4:$BY$32,75,FALSE),VLOOKUP($B97,'2nd Shift BFp'!$A$4:$BY$32,75,FALSE))</f>
        <v/>
      </c>
      <c r="AW97" s="520" t="str">
        <f>IF(RIGHT($A97,1)="1",VLOOKUP($B97,'1st Shift BFp'!$A$4:$BY$32,76,FALSE),VLOOKUP($B97,'2nd Shift BFp'!$A$4:$BY$32,76,FALSE))</f>
        <v/>
      </c>
      <c r="AX97" s="521" t="str">
        <f>IF(RIGHT($A97,1)="1",VLOOKUP($B97,'1st Shift BFp'!$A$4:$BY$32,77,FALSE),VLOOKUP($B97,'2nd Shift BFp'!$A$4:$BY$32,77,FALSE))</f>
        <v/>
      </c>
      <c r="AZ97" s="526" t="str">
        <f t="shared" si="93"/>
        <v/>
      </c>
      <c r="BA97" s="520" t="str">
        <f t="shared" si="94"/>
        <v/>
      </c>
      <c r="BB97" s="520" t="str">
        <f t="shared" si="94"/>
        <v/>
      </c>
      <c r="BC97" s="520" t="str">
        <f t="shared" si="95"/>
        <v/>
      </c>
      <c r="BD97" s="520" t="str">
        <f t="shared" si="96"/>
        <v/>
      </c>
      <c r="BE97" s="520" t="str">
        <f t="shared" si="97"/>
        <v/>
      </c>
      <c r="BF97" s="520" t="str">
        <f t="shared" si="98"/>
        <v/>
      </c>
      <c r="BG97" s="521" t="str">
        <f t="shared" si="99"/>
        <v/>
      </c>
    </row>
    <row r="98" spans="1:59">
      <c r="A98" t="s">
        <v>67</v>
      </c>
      <c r="B98" s="379" t="s">
        <v>84</v>
      </c>
      <c r="C98" s="24" t="s">
        <v>85</v>
      </c>
      <c r="D98" s="24" t="s">
        <v>44</v>
      </c>
      <c r="E98" s="407" t="s">
        <v>572</v>
      </c>
      <c r="G98" s="526">
        <f>IF($D98=G$83,VLOOKUP($B98,WEEKLY!$B$6:$M$60,12,FALSE),"")</f>
        <v>0</v>
      </c>
      <c r="H98" s="520" t="str">
        <f>IF($D98=H$83,VLOOKUP($B98,WEEKLY!$B$6:$M$60,12,FALSE),"")</f>
        <v/>
      </c>
      <c r="I98" s="520" t="str">
        <f>IF($D98=I$83,VLOOKUP($B98,WEEKLY!$B$6:$M$60,12,FALSE),"")</f>
        <v/>
      </c>
      <c r="J98" s="520" t="str">
        <f>IF($D98=J$83,VLOOKUP($B98,WASHER!$B$5:$I$7,8,FALSE),"")</f>
        <v/>
      </c>
      <c r="K98" s="520" t="str">
        <f>IF($D98=K$83,VLOOKUP($B98,WASHER!$B$5:$I$7,8,FALSE),"")</f>
        <v/>
      </c>
      <c r="L98" s="520" t="str">
        <f>IF(RIGHT($A98,1)="1",VLOOKUP($B98,'1st Shift BFp'!$A$4:$BY$32,15,FALSE),VLOOKUP($B98,'2nd Shift BFp'!$A$4:$BY$32,15,FALSE))</f>
        <v/>
      </c>
      <c r="M98" s="520" t="str">
        <f>IF(RIGHT($A98,1)="1",VLOOKUP($B98,'1st Shift BFp'!$A$4:$BY$32,16,FALSE),VLOOKUP($B98,'2nd Shift BFp'!$A$4:$BY$32,16,FALSE))</f>
        <v/>
      </c>
      <c r="N98" s="521" t="str">
        <f>IF(RIGHT($A98,1)="1",VLOOKUP($B98,'1st Shift BFp'!$A$4:$BY$32,17,FALSE),VLOOKUP($B98,'2nd Shift BFp'!$A$4:$BY$32,17,FALSE))</f>
        <v/>
      </c>
      <c r="P98" s="526">
        <f>IF($D98=P$83,VLOOKUP($B98,WEEKLY!$T$6:$AE$60,12,FALSE),"")</f>
        <v>0</v>
      </c>
      <c r="Q98" s="520" t="str">
        <f>IF($D98=Q$83,VLOOKUP($B98,WEEKLY!$T$6:$AE$60,12,FALSE),"")</f>
        <v/>
      </c>
      <c r="R98" s="520" t="str">
        <f>IF($D98=R$83,VLOOKUP($B98,WEEKLY!$T$6:$AE$60,12,FALSE),"")</f>
        <v/>
      </c>
      <c r="S98" s="520" t="str">
        <f>IF($D98=S$83,VLOOKUP($B98,WASHER!$N$5:$U$7,9,FALSE),"")</f>
        <v/>
      </c>
      <c r="T98" s="520" t="str">
        <f>IF($D98=T$83,VLOOKUP($B98,WASHER!$N$5:$U$7,9,FALSE),"")</f>
        <v/>
      </c>
      <c r="U98" s="520" t="str">
        <f>IF(RIGHT($A98,1)="1",VLOOKUP($B98,'1st Shift BFp'!$A$4:$BY$32,30,FALSE),VLOOKUP($B98,'2nd Shift BFp'!$A$4:$BY$32,30,FALSE))</f>
        <v/>
      </c>
      <c r="V98" s="520" t="str">
        <f>IF(RIGHT($A98,1)="1",VLOOKUP($B98,'1st Shift BFp'!$A$4:$BY$32,31,FALSE),VLOOKUP($B98,'2nd Shift BFp'!$A$4:$BY$32,31,FALSE))</f>
        <v/>
      </c>
      <c r="W98" s="521" t="str">
        <f>IF(RIGHT($A98,1)="1",VLOOKUP($B98,'1st Shift BFp'!$A$4:$BY$32,32,FALSE),VLOOKUP($B98,'2nd Shift BFp'!$A$4:$BY$32,32,FALSE))</f>
        <v/>
      </c>
      <c r="Y98" s="526">
        <f>IF($D98=Y$83,VLOOKUP($B98,WEEKLY!$AL$6:$AW$60,12,FALSE),"")</f>
        <v>0</v>
      </c>
      <c r="Z98" s="520" t="str">
        <f>IF($D98=Z$83,VLOOKUP($B98,WEEKLY!$AL$6:$AW$60,12,FALSE),"")</f>
        <v/>
      </c>
      <c r="AA98" s="520" t="str">
        <f>IF($D98=AA$83,VLOOKUP($B98,WEEKLY!$AL$6:$AW$60,12,FALSE),"")</f>
        <v/>
      </c>
      <c r="AB98" s="520" t="str">
        <f>IF($D98=AB$83,VLOOKUP($B98,WASHER!$Z$5:$AG$7,9,FALSE),"")</f>
        <v/>
      </c>
      <c r="AC98" s="520" t="str">
        <f>IF($D98=AC$83,VLOOKUP($B98,WASHER!$Z$5:$AG$7,9,FALSE),"")</f>
        <v/>
      </c>
      <c r="AD98" s="520" t="str">
        <f>IF(RIGHT($A98,1)="1",VLOOKUP($B98,'1st Shift BFp'!$A$4:$BY$32,45,FALSE),VLOOKUP($B98,'2nd Shift BFp'!$A$4:$BY$32,45,FALSE))</f>
        <v/>
      </c>
      <c r="AE98" s="520" t="str">
        <f>IF(RIGHT($A98,1)="1",VLOOKUP($B98,'1st Shift BFp'!$A$4:$BY$32,46,FALSE),VLOOKUP($B98,'2nd Shift BFp'!$A$4:$BY$32,46,FALSE))</f>
        <v/>
      </c>
      <c r="AF98" s="521" t="str">
        <f>IF(RIGHT($A98,1)="1",VLOOKUP($B98,'1st Shift BFp'!$A$4:$BY$32,47,FALSE),VLOOKUP($B98,'2nd Shift BFp'!$A$4:$BY$32,47,FALSE))</f>
        <v/>
      </c>
      <c r="AH98" s="526">
        <f>IF($D98=AH$83,VLOOKUP($B98,WEEKLY!$BD$6:$BO$60,12,FALSE),"")</f>
        <v>0</v>
      </c>
      <c r="AI98" s="520" t="str">
        <f>IF($D98=AI$83,VLOOKUP($B98,WEEKLY!$BD$6:$BO$60,12,FALSE),"")</f>
        <v/>
      </c>
      <c r="AJ98" s="520" t="str">
        <f>IF($D98=AJ$83,VLOOKUP($B98,WEEKLY!$BD$6:$BO$60,12,FALSE),"")</f>
        <v/>
      </c>
      <c r="AK98" s="520" t="str">
        <f>IF($D98=AK$83,VLOOKUP($B98,WASHER!$AL$5:$AS$7,9,FALSE),"")</f>
        <v/>
      </c>
      <c r="AL98" s="520" t="str">
        <f>IF($D98=AL$83,VLOOKUP($B98,WASHER!$AL$5:$AS$7,9,FALSE),"")</f>
        <v/>
      </c>
      <c r="AM98" s="520" t="str">
        <f>IF(RIGHT($A98,1)="1",VLOOKUP($B98,'1st Shift BFp'!$A$4:$BY$32,60,FALSE),VLOOKUP($B98,'2nd Shift BFp'!$A$4:$BY$32,60,FALSE))</f>
        <v/>
      </c>
      <c r="AN98" s="520" t="str">
        <f>IF(RIGHT($A98,1)="1",VLOOKUP($B98,'1st Shift BFp'!$A$4:$BY$32,61,FALSE),VLOOKUP($B98,'2nd Shift BFp'!$A$4:$BY$32,61,FALSE))</f>
        <v/>
      </c>
      <c r="AO98" s="521" t="str">
        <f>IF(RIGHT($A98,1)="1",VLOOKUP($B98,'1st Shift BFp'!$A$4:$BY$32,62,FALSE),VLOOKUP($B98,'2nd Shift BFp'!$A$4:$BY$32,62,FALSE))</f>
        <v/>
      </c>
      <c r="AQ98" s="526">
        <f>IF($D98=AQ$83,VLOOKUP($B98,WEEKLY!$BV$6:$CG$60,12,FALSE),"")</f>
        <v>0</v>
      </c>
      <c r="AR98" s="520" t="str">
        <f>IF($D98=AR$83,VLOOKUP($B98,WEEKLY!$BV$6:$CG$60,12,FALSE),"")</f>
        <v/>
      </c>
      <c r="AS98" s="520" t="str">
        <f>IF($D98=AS$83,VLOOKUP($B98,WEEKLY!$BV$6:$CG$60,12,FALSE),"")</f>
        <v/>
      </c>
      <c r="AT98" s="520" t="str">
        <f>IF($D98=AT$83,VLOOKUP($B98,WASHER!$AX$5:$BE$7,9,FALSE),"")</f>
        <v/>
      </c>
      <c r="AU98" s="520" t="str">
        <f>IF($D98=AU$83,VLOOKUP($B98,WASHER!$AX$5:$BE$7,9,FALSE),"")</f>
        <v/>
      </c>
      <c r="AV98" s="520" t="str">
        <f>IF(RIGHT($A98,1)="1",VLOOKUP($B98,'1st Shift BFp'!$A$4:$BY$32,75,FALSE),VLOOKUP($B98,'2nd Shift BFp'!$A$4:$BY$32,75,FALSE))</f>
        <v/>
      </c>
      <c r="AW98" s="520" t="str">
        <f>IF(RIGHT($A98,1)="1",VLOOKUP($B98,'1st Shift BFp'!$A$4:$BY$32,76,FALSE),VLOOKUP($B98,'2nd Shift BFp'!$A$4:$BY$32,76,FALSE))</f>
        <v/>
      </c>
      <c r="AX98" s="521" t="str">
        <f>IF(RIGHT($A98,1)="1",VLOOKUP($B98,'1st Shift BFp'!$A$4:$BY$32,77,FALSE),VLOOKUP($B98,'2nd Shift BFp'!$A$4:$BY$32,77,FALSE))</f>
        <v/>
      </c>
      <c r="AZ98" s="526" t="str">
        <f t="shared" si="93"/>
        <v/>
      </c>
      <c r="BA98" s="520" t="str">
        <f t="shared" si="94"/>
        <v/>
      </c>
      <c r="BB98" s="520" t="str">
        <f t="shared" si="94"/>
        <v/>
      </c>
      <c r="BC98" s="520" t="str">
        <f t="shared" si="95"/>
        <v/>
      </c>
      <c r="BD98" s="520" t="str">
        <f t="shared" si="96"/>
        <v/>
      </c>
      <c r="BE98" s="520" t="str">
        <f t="shared" si="97"/>
        <v/>
      </c>
      <c r="BF98" s="520" t="str">
        <f t="shared" si="98"/>
        <v/>
      </c>
      <c r="BG98" s="521" t="str">
        <f t="shared" si="99"/>
        <v/>
      </c>
    </row>
    <row r="99" spans="1:59">
      <c r="A99" t="s">
        <v>67</v>
      </c>
      <c r="B99" s="379" t="s">
        <v>87</v>
      </c>
      <c r="C99" s="24" t="s">
        <v>88</v>
      </c>
      <c r="D99" s="24" t="s">
        <v>44</v>
      </c>
      <c r="E99" s="407" t="s">
        <v>572</v>
      </c>
      <c r="G99" s="526">
        <f>IF($D99=G$83,VLOOKUP($B99,WEEKLY!$B$6:$M$60,12,FALSE),"")</f>
        <v>0</v>
      </c>
      <c r="H99" s="520" t="str">
        <f>IF($D99=H$83,VLOOKUP($B99,WEEKLY!$B$6:$M$60,12,FALSE),"")</f>
        <v/>
      </c>
      <c r="I99" s="520" t="str">
        <f>IF($D99=I$83,VLOOKUP($B99,WEEKLY!$B$6:$M$60,12,FALSE),"")</f>
        <v/>
      </c>
      <c r="J99" s="520" t="str">
        <f>IF($D99=J$83,VLOOKUP($B99,WASHER!$B$5:$I$7,8,FALSE),"")</f>
        <v/>
      </c>
      <c r="K99" s="520" t="str">
        <f>IF($D99=K$83,VLOOKUP($B99,WASHER!$B$5:$I$7,8,FALSE),"")</f>
        <v/>
      </c>
      <c r="L99" s="520" t="str">
        <f>IF(RIGHT($A99,1)="1",VLOOKUP($B99,'1st Shift BFp'!$A$4:$BY$32,15,FALSE),VLOOKUP($B99,'2nd Shift BFp'!$A$4:$BY$32,15,FALSE))</f>
        <v/>
      </c>
      <c r="M99" s="520" t="str">
        <f>IF(RIGHT($A99,1)="1",VLOOKUP($B99,'1st Shift BFp'!$A$4:$BY$32,16,FALSE),VLOOKUP($B99,'2nd Shift BFp'!$A$4:$BY$32,16,FALSE))</f>
        <v/>
      </c>
      <c r="N99" s="521" t="str">
        <f>IF(RIGHT($A99,1)="1",VLOOKUP($B99,'1st Shift BFp'!$A$4:$BY$32,17,FALSE),VLOOKUP($B99,'2nd Shift BFp'!$A$4:$BY$32,17,FALSE))</f>
        <v/>
      </c>
      <c r="P99" s="526">
        <f>IF($D99=P$83,VLOOKUP($B99,WEEKLY!$T$6:$AE$60,12,FALSE),"")</f>
        <v>0</v>
      </c>
      <c r="Q99" s="520" t="str">
        <f>IF($D99=Q$83,VLOOKUP($B99,WEEKLY!$T$6:$AE$60,12,FALSE),"")</f>
        <v/>
      </c>
      <c r="R99" s="520" t="str">
        <f>IF($D99=R$83,VLOOKUP($B99,WEEKLY!$T$6:$AE$60,12,FALSE),"")</f>
        <v/>
      </c>
      <c r="S99" s="520" t="str">
        <f>IF($D99=S$83,VLOOKUP($B99,WASHER!$N$5:$U$7,9,FALSE),"")</f>
        <v/>
      </c>
      <c r="T99" s="520" t="str">
        <f>IF($D99=T$83,VLOOKUP($B99,WASHER!$N$5:$U$7,9,FALSE),"")</f>
        <v/>
      </c>
      <c r="U99" s="520" t="str">
        <f>IF(RIGHT($A99,1)="1",VLOOKUP($B99,'1st Shift BFp'!$A$4:$BY$32,30,FALSE),VLOOKUP($B99,'2nd Shift BFp'!$A$4:$BY$32,30,FALSE))</f>
        <v/>
      </c>
      <c r="V99" s="520" t="str">
        <f>IF(RIGHT($A99,1)="1",VLOOKUP($B99,'1st Shift BFp'!$A$4:$BY$32,31,FALSE),VLOOKUP($B99,'2nd Shift BFp'!$A$4:$BY$32,31,FALSE))</f>
        <v/>
      </c>
      <c r="W99" s="521" t="str">
        <f>IF(RIGHT($A99,1)="1",VLOOKUP($B99,'1st Shift BFp'!$A$4:$BY$32,32,FALSE),VLOOKUP($B99,'2nd Shift BFp'!$A$4:$BY$32,32,FALSE))</f>
        <v/>
      </c>
      <c r="Y99" s="526">
        <f>IF($D99=Y$83,VLOOKUP($B99,WEEKLY!$AL$6:$AW$60,12,FALSE),"")</f>
        <v>0</v>
      </c>
      <c r="Z99" s="520" t="str">
        <f>IF($D99=Z$83,VLOOKUP($B99,WEEKLY!$AL$6:$AW$60,12,FALSE),"")</f>
        <v/>
      </c>
      <c r="AA99" s="520" t="str">
        <f>IF($D99=AA$83,VLOOKUP($B99,WEEKLY!$AL$6:$AW$60,12,FALSE),"")</f>
        <v/>
      </c>
      <c r="AB99" s="520" t="str">
        <f>IF($D99=AB$83,VLOOKUP($B99,WASHER!$Z$5:$AG$7,9,FALSE),"")</f>
        <v/>
      </c>
      <c r="AC99" s="520" t="str">
        <f>IF($D99=AC$83,VLOOKUP($B99,WASHER!$Z$5:$AG$7,9,FALSE),"")</f>
        <v/>
      </c>
      <c r="AD99" s="520" t="str">
        <f>IF(RIGHT($A99,1)="1",VLOOKUP($B99,'1st Shift BFp'!$A$4:$BY$32,45,FALSE),VLOOKUP($B99,'2nd Shift BFp'!$A$4:$BY$32,45,FALSE))</f>
        <v/>
      </c>
      <c r="AE99" s="520" t="str">
        <f>IF(RIGHT($A99,1)="1",VLOOKUP($B99,'1st Shift BFp'!$A$4:$BY$32,46,FALSE),VLOOKUP($B99,'2nd Shift BFp'!$A$4:$BY$32,46,FALSE))</f>
        <v/>
      </c>
      <c r="AF99" s="521" t="str">
        <f>IF(RIGHT($A99,1)="1",VLOOKUP($B99,'1st Shift BFp'!$A$4:$BY$32,47,FALSE),VLOOKUP($B99,'2nd Shift BFp'!$A$4:$BY$32,47,FALSE))</f>
        <v/>
      </c>
      <c r="AH99" s="526">
        <f>IF($D99=AH$83,VLOOKUP($B99,WEEKLY!$BD$6:$BO$60,12,FALSE),"")</f>
        <v>0</v>
      </c>
      <c r="AI99" s="520" t="str">
        <f>IF($D99=AI$83,VLOOKUP($B99,WEEKLY!$BD$6:$BO$60,12,FALSE),"")</f>
        <v/>
      </c>
      <c r="AJ99" s="520" t="str">
        <f>IF($D99=AJ$83,VLOOKUP($B99,WEEKLY!$BD$6:$BO$60,12,FALSE),"")</f>
        <v/>
      </c>
      <c r="AK99" s="520" t="str">
        <f>IF($D99=AK$83,VLOOKUP($B99,WASHER!$AL$5:$AS$7,9,FALSE),"")</f>
        <v/>
      </c>
      <c r="AL99" s="520" t="str">
        <f>IF($D99=AL$83,VLOOKUP($B99,WASHER!$AL$5:$AS$7,9,FALSE),"")</f>
        <v/>
      </c>
      <c r="AM99" s="520" t="str">
        <f>IF(RIGHT($A99,1)="1",VLOOKUP($B99,'1st Shift BFp'!$A$4:$BY$32,60,FALSE),VLOOKUP($B99,'2nd Shift BFp'!$A$4:$BY$32,60,FALSE))</f>
        <v/>
      </c>
      <c r="AN99" s="520" t="str">
        <f>IF(RIGHT($A99,1)="1",VLOOKUP($B99,'1st Shift BFp'!$A$4:$BY$32,61,FALSE),VLOOKUP($B99,'2nd Shift BFp'!$A$4:$BY$32,61,FALSE))</f>
        <v/>
      </c>
      <c r="AO99" s="521" t="str">
        <f>IF(RIGHT($A99,1)="1",VLOOKUP($B99,'1st Shift BFp'!$A$4:$BY$32,62,FALSE),VLOOKUP($B99,'2nd Shift BFp'!$A$4:$BY$32,62,FALSE))</f>
        <v/>
      </c>
      <c r="AQ99" s="526">
        <f>IF($D99=AQ$83,VLOOKUP($B99,WEEKLY!$BV$6:$CG$60,12,FALSE),"")</f>
        <v>0</v>
      </c>
      <c r="AR99" s="520" t="str">
        <f>IF($D99=AR$83,VLOOKUP($B99,WEEKLY!$BV$6:$CG$60,12,FALSE),"")</f>
        <v/>
      </c>
      <c r="AS99" s="520" t="str">
        <f>IF($D99=AS$83,VLOOKUP($B99,WEEKLY!$BV$6:$CG$60,12,FALSE),"")</f>
        <v/>
      </c>
      <c r="AT99" s="520" t="str">
        <f>IF($D99=AT$83,VLOOKUP($B99,WASHER!$AX$5:$BE$7,9,FALSE),"")</f>
        <v/>
      </c>
      <c r="AU99" s="520" t="str">
        <f>IF($D99=AU$83,VLOOKUP($B99,WASHER!$AX$5:$BE$7,9,FALSE),"")</f>
        <v/>
      </c>
      <c r="AV99" s="520" t="str">
        <f>IF(RIGHT($A99,1)="1",VLOOKUP($B99,'1st Shift BFp'!$A$4:$BY$32,75,FALSE),VLOOKUP($B99,'2nd Shift BFp'!$A$4:$BY$32,75,FALSE))</f>
        <v/>
      </c>
      <c r="AW99" s="520" t="str">
        <f>IF(RIGHT($A99,1)="1",VLOOKUP($B99,'1st Shift BFp'!$A$4:$BY$32,76,FALSE),VLOOKUP($B99,'2nd Shift BFp'!$A$4:$BY$32,76,FALSE))</f>
        <v/>
      </c>
      <c r="AX99" s="521" t="str">
        <f>IF(RIGHT($A99,1)="1",VLOOKUP($B99,'1st Shift BFp'!$A$4:$BY$32,77,FALSE),VLOOKUP($B99,'2nd Shift BFp'!$A$4:$BY$32,77,FALSE))</f>
        <v/>
      </c>
      <c r="AZ99" s="526" t="str">
        <f t="shared" si="93"/>
        <v/>
      </c>
      <c r="BA99" s="520" t="str">
        <f t="shared" si="94"/>
        <v/>
      </c>
      <c r="BB99" s="520" t="str">
        <f t="shared" si="94"/>
        <v/>
      </c>
      <c r="BC99" s="520" t="str">
        <f t="shared" si="95"/>
        <v/>
      </c>
      <c r="BD99" s="520" t="str">
        <f t="shared" si="96"/>
        <v/>
      </c>
      <c r="BE99" s="520" t="str">
        <f t="shared" si="97"/>
        <v/>
      </c>
      <c r="BF99" s="520" t="str">
        <f t="shared" si="98"/>
        <v/>
      </c>
      <c r="BG99" s="521" t="str">
        <f t="shared" si="99"/>
        <v/>
      </c>
    </row>
    <row r="100" spans="1:59">
      <c r="A100" t="s">
        <v>67</v>
      </c>
      <c r="B100" s="379" t="s">
        <v>90</v>
      </c>
      <c r="C100" s="24" t="s">
        <v>91</v>
      </c>
      <c r="D100" s="24" t="s">
        <v>44</v>
      </c>
      <c r="E100" s="407" t="s">
        <v>572</v>
      </c>
      <c r="G100" s="526">
        <f>IF($D100=G$83,VLOOKUP($B100,WEEKLY!$B$6:$M$60,12,FALSE),"")</f>
        <v>0</v>
      </c>
      <c r="H100" s="520" t="str">
        <f>IF($D100=H$83,VLOOKUP($B100,WEEKLY!$B$6:$M$60,12,FALSE),"")</f>
        <v/>
      </c>
      <c r="I100" s="520" t="str">
        <f>IF($D100=I$83,VLOOKUP($B100,WEEKLY!$B$6:$M$60,12,FALSE),"")</f>
        <v/>
      </c>
      <c r="J100" s="520" t="str">
        <f>IF($D100=J$83,VLOOKUP($B100,WASHER!$B$5:$I$7,8,FALSE),"")</f>
        <v/>
      </c>
      <c r="K100" s="520" t="str">
        <f>IF($D100=K$83,VLOOKUP($B100,WASHER!$B$5:$I$7,8,FALSE),"")</f>
        <v/>
      </c>
      <c r="L100" s="520" t="str">
        <f>IF(RIGHT($A100,1)="1",VLOOKUP($B100,'1st Shift BFp'!$A$4:$BY$32,15,FALSE),VLOOKUP($B100,'2nd Shift BFp'!$A$4:$BY$32,15,FALSE))</f>
        <v/>
      </c>
      <c r="M100" s="520" t="str">
        <f>IF(RIGHT($A100,1)="1",VLOOKUP($B100,'1st Shift BFp'!$A$4:$BY$32,16,FALSE),VLOOKUP($B100,'2nd Shift BFp'!$A$4:$BY$32,16,FALSE))</f>
        <v/>
      </c>
      <c r="N100" s="521" t="str">
        <f>IF(RIGHT($A100,1)="1",VLOOKUP($B100,'1st Shift BFp'!$A$4:$BY$32,17,FALSE),VLOOKUP($B100,'2nd Shift BFp'!$A$4:$BY$32,17,FALSE))</f>
        <v/>
      </c>
      <c r="P100" s="526">
        <f>IF($D100=P$83,VLOOKUP($B100,WEEKLY!$T$6:$AE$60,12,FALSE),"")</f>
        <v>0</v>
      </c>
      <c r="Q100" s="520" t="str">
        <f>IF($D100=Q$83,VLOOKUP($B100,WEEKLY!$T$6:$AE$60,12,FALSE),"")</f>
        <v/>
      </c>
      <c r="R100" s="520" t="str">
        <f>IF($D100=R$83,VLOOKUP($B100,WEEKLY!$T$6:$AE$60,12,FALSE),"")</f>
        <v/>
      </c>
      <c r="S100" s="520" t="str">
        <f>IF($D100=S$83,VLOOKUP($B100,WASHER!$N$5:$U$7,9,FALSE),"")</f>
        <v/>
      </c>
      <c r="T100" s="520" t="str">
        <f>IF($D100=T$83,VLOOKUP($B100,WASHER!$N$5:$U$7,9,FALSE),"")</f>
        <v/>
      </c>
      <c r="U100" s="520" t="str">
        <f>IF(RIGHT($A100,1)="1",VLOOKUP($B100,'1st Shift BFp'!$A$4:$BY$32,30,FALSE),VLOOKUP($B100,'2nd Shift BFp'!$A$4:$BY$32,30,FALSE))</f>
        <v/>
      </c>
      <c r="V100" s="520" t="str">
        <f>IF(RIGHT($A100,1)="1",VLOOKUP($B100,'1st Shift BFp'!$A$4:$BY$32,31,FALSE),VLOOKUP($B100,'2nd Shift BFp'!$A$4:$BY$32,31,FALSE))</f>
        <v/>
      </c>
      <c r="W100" s="521" t="str">
        <f>IF(RIGHT($A100,1)="1",VLOOKUP($B100,'1st Shift BFp'!$A$4:$BY$32,32,FALSE),VLOOKUP($B100,'2nd Shift BFp'!$A$4:$BY$32,32,FALSE))</f>
        <v/>
      </c>
      <c r="Y100" s="526">
        <f>IF($D100=Y$83,VLOOKUP($B100,WEEKLY!$AL$6:$AW$60,12,FALSE),"")</f>
        <v>0</v>
      </c>
      <c r="Z100" s="520" t="str">
        <f>IF($D100=Z$83,VLOOKUP($B100,WEEKLY!$AL$6:$AW$60,12,FALSE),"")</f>
        <v/>
      </c>
      <c r="AA100" s="520" t="str">
        <f>IF($D100=AA$83,VLOOKUP($B100,WEEKLY!$AL$6:$AW$60,12,FALSE),"")</f>
        <v/>
      </c>
      <c r="AB100" s="520" t="str">
        <f>IF($D100=AB$83,VLOOKUP($B100,WASHER!$Z$5:$AG$7,9,FALSE),"")</f>
        <v/>
      </c>
      <c r="AC100" s="520" t="str">
        <f>IF($D100=AC$83,VLOOKUP($B100,WASHER!$Z$5:$AG$7,9,FALSE),"")</f>
        <v/>
      </c>
      <c r="AD100" s="520" t="str">
        <f>IF(RIGHT($A100,1)="1",VLOOKUP($B100,'1st Shift BFp'!$A$4:$BY$32,45,FALSE),VLOOKUP($B100,'2nd Shift BFp'!$A$4:$BY$32,45,FALSE))</f>
        <v/>
      </c>
      <c r="AE100" s="520" t="str">
        <f>IF(RIGHT($A100,1)="1",VLOOKUP($B100,'1st Shift BFp'!$A$4:$BY$32,46,FALSE),VLOOKUP($B100,'2nd Shift BFp'!$A$4:$BY$32,46,FALSE))</f>
        <v/>
      </c>
      <c r="AF100" s="521" t="str">
        <f>IF(RIGHT($A100,1)="1",VLOOKUP($B100,'1st Shift BFp'!$A$4:$BY$32,47,FALSE),VLOOKUP($B100,'2nd Shift BFp'!$A$4:$BY$32,47,FALSE))</f>
        <v/>
      </c>
      <c r="AH100" s="526">
        <f>IF($D100=AH$83,VLOOKUP($B100,WEEKLY!$BD$6:$BO$60,12,FALSE),"")</f>
        <v>0</v>
      </c>
      <c r="AI100" s="520" t="str">
        <f>IF($D100=AI$83,VLOOKUP($B100,WEEKLY!$BD$6:$BO$60,12,FALSE),"")</f>
        <v/>
      </c>
      <c r="AJ100" s="520" t="str">
        <f>IF($D100=AJ$83,VLOOKUP($B100,WEEKLY!$BD$6:$BO$60,12,FALSE),"")</f>
        <v/>
      </c>
      <c r="AK100" s="520" t="str">
        <f>IF($D100=AK$83,VLOOKUP($B100,WASHER!$AL$5:$AS$7,9,FALSE),"")</f>
        <v/>
      </c>
      <c r="AL100" s="520" t="str">
        <f>IF($D100=AL$83,VLOOKUP($B100,WASHER!$AL$5:$AS$7,9,FALSE),"")</f>
        <v/>
      </c>
      <c r="AM100" s="520" t="str">
        <f>IF(RIGHT($A100,1)="1",VLOOKUP($B100,'1st Shift BFp'!$A$4:$BY$32,60,FALSE),VLOOKUP($B100,'2nd Shift BFp'!$A$4:$BY$32,60,FALSE))</f>
        <v/>
      </c>
      <c r="AN100" s="520" t="str">
        <f>IF(RIGHT($A100,1)="1",VLOOKUP($B100,'1st Shift BFp'!$A$4:$BY$32,61,FALSE),VLOOKUP($B100,'2nd Shift BFp'!$A$4:$BY$32,61,FALSE))</f>
        <v/>
      </c>
      <c r="AO100" s="521" t="str">
        <f>IF(RIGHT($A100,1)="1",VLOOKUP($B100,'1st Shift BFp'!$A$4:$BY$32,62,FALSE),VLOOKUP($B100,'2nd Shift BFp'!$A$4:$BY$32,62,FALSE))</f>
        <v/>
      </c>
      <c r="AQ100" s="526">
        <f>IF($D100=AQ$83,VLOOKUP($B100,WEEKLY!$BV$6:$CG$60,12,FALSE),"")</f>
        <v>0</v>
      </c>
      <c r="AR100" s="520" t="str">
        <f>IF($D100=AR$83,VLOOKUP($B100,WEEKLY!$BV$6:$CG$60,12,FALSE),"")</f>
        <v/>
      </c>
      <c r="AS100" s="520" t="str">
        <f>IF($D100=AS$83,VLOOKUP($B100,WEEKLY!$BV$6:$CG$60,12,FALSE),"")</f>
        <v/>
      </c>
      <c r="AT100" s="520" t="str">
        <f>IF($D100=AT$83,VLOOKUP($B100,WASHER!$AX$5:$BE$7,9,FALSE),"")</f>
        <v/>
      </c>
      <c r="AU100" s="520" t="str">
        <f>IF($D100=AU$83,VLOOKUP($B100,WASHER!$AX$5:$BE$7,9,FALSE),"")</f>
        <v/>
      </c>
      <c r="AV100" s="520" t="str">
        <f>IF(RIGHT($A100,1)="1",VLOOKUP($B100,'1st Shift BFp'!$A$4:$BY$32,75,FALSE),VLOOKUP($B100,'2nd Shift BFp'!$A$4:$BY$32,75,FALSE))</f>
        <v/>
      </c>
      <c r="AW100" s="520" t="str">
        <f>IF(RIGHT($A100,1)="1",VLOOKUP($B100,'1st Shift BFp'!$A$4:$BY$32,76,FALSE),VLOOKUP($B100,'2nd Shift BFp'!$A$4:$BY$32,76,FALSE))</f>
        <v/>
      </c>
      <c r="AX100" s="521" t="str">
        <f>IF(RIGHT($A100,1)="1",VLOOKUP($B100,'1st Shift BFp'!$A$4:$BY$32,77,FALSE),VLOOKUP($B100,'2nd Shift BFp'!$A$4:$BY$32,77,FALSE))</f>
        <v/>
      </c>
      <c r="AZ100" s="526" t="str">
        <f t="shared" si="93"/>
        <v/>
      </c>
      <c r="BA100" s="520" t="str">
        <f t="shared" si="94"/>
        <v/>
      </c>
      <c r="BB100" s="520" t="str">
        <f t="shared" si="94"/>
        <v/>
      </c>
      <c r="BC100" s="520" t="str">
        <f t="shared" si="95"/>
        <v/>
      </c>
      <c r="BD100" s="520" t="str">
        <f t="shared" si="96"/>
        <v/>
      </c>
      <c r="BE100" s="520" t="str">
        <f t="shared" si="97"/>
        <v/>
      </c>
      <c r="BF100" s="520" t="str">
        <f t="shared" si="98"/>
        <v/>
      </c>
      <c r="BG100" s="521" t="str">
        <f t="shared" si="99"/>
        <v/>
      </c>
    </row>
    <row r="101" spans="1:59">
      <c r="A101" t="s">
        <v>67</v>
      </c>
      <c r="B101" s="379" t="s">
        <v>93</v>
      </c>
      <c r="C101" s="24" t="s">
        <v>94</v>
      </c>
      <c r="D101" s="24" t="s">
        <v>44</v>
      </c>
      <c r="E101" s="407" t="s">
        <v>572</v>
      </c>
      <c r="G101" s="526">
        <f>IF($D101=G$83,VLOOKUP($B101,WEEKLY!$B$6:$M$60,12,FALSE),"")</f>
        <v>0</v>
      </c>
      <c r="H101" s="520" t="str">
        <f>IF($D101=H$83,VLOOKUP($B101,WEEKLY!$B$6:$M$60,12,FALSE),"")</f>
        <v/>
      </c>
      <c r="I101" s="520" t="str">
        <f>IF($D101=I$83,VLOOKUP($B101,WEEKLY!$B$6:$M$60,12,FALSE),"")</f>
        <v/>
      </c>
      <c r="J101" s="520" t="str">
        <f>IF($D101=J$83,VLOOKUP($B101,WASHER!$B$5:$I$7,8,FALSE),"")</f>
        <v/>
      </c>
      <c r="K101" s="520" t="str">
        <f>IF($D101=K$83,VLOOKUP($B101,WASHER!$B$5:$I$7,8,FALSE),"")</f>
        <v/>
      </c>
      <c r="L101" s="520" t="str">
        <f>IF(RIGHT($A101,1)="1",VLOOKUP($B101,'1st Shift BFp'!$A$4:$BY$32,15,FALSE),VLOOKUP($B101,'2nd Shift BFp'!$A$4:$BY$32,15,FALSE))</f>
        <v/>
      </c>
      <c r="M101" s="520" t="str">
        <f>IF(RIGHT($A101,1)="1",VLOOKUP($B101,'1st Shift BFp'!$A$4:$BY$32,16,FALSE),VLOOKUP($B101,'2nd Shift BFp'!$A$4:$BY$32,16,FALSE))</f>
        <v/>
      </c>
      <c r="N101" s="521" t="str">
        <f>IF(RIGHT($A101,1)="1",VLOOKUP($B101,'1st Shift BFp'!$A$4:$BY$32,17,FALSE),VLOOKUP($B101,'2nd Shift BFp'!$A$4:$BY$32,17,FALSE))</f>
        <v/>
      </c>
      <c r="P101" s="526">
        <f>IF($D101=P$83,VLOOKUP($B101,WEEKLY!$T$6:$AE$60,12,FALSE),"")</f>
        <v>0</v>
      </c>
      <c r="Q101" s="520" t="str">
        <f>IF($D101=Q$83,VLOOKUP($B101,WEEKLY!$T$6:$AE$60,12,FALSE),"")</f>
        <v/>
      </c>
      <c r="R101" s="520" t="str">
        <f>IF($D101=R$83,VLOOKUP($B101,WEEKLY!$T$6:$AE$60,12,FALSE),"")</f>
        <v/>
      </c>
      <c r="S101" s="520" t="str">
        <f>IF($D101=S$83,VLOOKUP($B101,WASHER!$N$5:$U$7,9,FALSE),"")</f>
        <v/>
      </c>
      <c r="T101" s="520" t="str">
        <f>IF($D101=T$83,VLOOKUP($B101,WASHER!$N$5:$U$7,9,FALSE),"")</f>
        <v/>
      </c>
      <c r="U101" s="520" t="str">
        <f>IF(RIGHT($A101,1)="1",VLOOKUP($B101,'1st Shift BFp'!$A$4:$BY$32,30,FALSE),VLOOKUP($B101,'2nd Shift BFp'!$A$4:$BY$32,30,FALSE))</f>
        <v/>
      </c>
      <c r="V101" s="520" t="str">
        <f>IF(RIGHT($A101,1)="1",VLOOKUP($B101,'1st Shift BFp'!$A$4:$BY$32,31,FALSE),VLOOKUP($B101,'2nd Shift BFp'!$A$4:$BY$32,31,FALSE))</f>
        <v/>
      </c>
      <c r="W101" s="521" t="str">
        <f>IF(RIGHT($A101,1)="1",VLOOKUP($B101,'1st Shift BFp'!$A$4:$BY$32,32,FALSE),VLOOKUP($B101,'2nd Shift BFp'!$A$4:$BY$32,32,FALSE))</f>
        <v/>
      </c>
      <c r="Y101" s="526">
        <f>IF($D101=Y$83,VLOOKUP($B101,WEEKLY!$AL$6:$AW$60,12,FALSE),"")</f>
        <v>0</v>
      </c>
      <c r="Z101" s="520" t="str">
        <f>IF($D101=Z$83,VLOOKUP($B101,WEEKLY!$AL$6:$AW$60,12,FALSE),"")</f>
        <v/>
      </c>
      <c r="AA101" s="520" t="str">
        <f>IF($D101=AA$83,VLOOKUP($B101,WEEKLY!$AL$6:$AW$60,12,FALSE),"")</f>
        <v/>
      </c>
      <c r="AB101" s="520" t="str">
        <f>IF($D101=AB$83,VLOOKUP($B101,WASHER!$Z$5:$AG$7,9,FALSE),"")</f>
        <v/>
      </c>
      <c r="AC101" s="520" t="str">
        <f>IF($D101=AC$83,VLOOKUP($B101,WASHER!$Z$5:$AG$7,9,FALSE),"")</f>
        <v/>
      </c>
      <c r="AD101" s="520" t="str">
        <f>IF(RIGHT($A101,1)="1",VLOOKUP($B101,'1st Shift BFp'!$A$4:$BY$32,45,FALSE),VLOOKUP($B101,'2nd Shift BFp'!$A$4:$BY$32,45,FALSE))</f>
        <v/>
      </c>
      <c r="AE101" s="520" t="str">
        <f>IF(RIGHT($A101,1)="1",VLOOKUP($B101,'1st Shift BFp'!$A$4:$BY$32,46,FALSE),VLOOKUP($B101,'2nd Shift BFp'!$A$4:$BY$32,46,FALSE))</f>
        <v/>
      </c>
      <c r="AF101" s="521" t="str">
        <f>IF(RIGHT($A101,1)="1",VLOOKUP($B101,'1st Shift BFp'!$A$4:$BY$32,47,FALSE),VLOOKUP($B101,'2nd Shift BFp'!$A$4:$BY$32,47,FALSE))</f>
        <v/>
      </c>
      <c r="AH101" s="526">
        <f>IF($D101=AH$83,VLOOKUP($B101,WEEKLY!$BD$6:$BO$60,12,FALSE),"")</f>
        <v>0</v>
      </c>
      <c r="AI101" s="520" t="str">
        <f>IF($D101=AI$83,VLOOKUP($B101,WEEKLY!$BD$6:$BO$60,12,FALSE),"")</f>
        <v/>
      </c>
      <c r="AJ101" s="520" t="str">
        <f>IF($D101=AJ$83,VLOOKUP($B101,WEEKLY!$BD$6:$BO$60,12,FALSE),"")</f>
        <v/>
      </c>
      <c r="AK101" s="520" t="str">
        <f>IF($D101=AK$83,VLOOKUP($B101,WASHER!$AL$5:$AS$7,9,FALSE),"")</f>
        <v/>
      </c>
      <c r="AL101" s="520" t="str">
        <f>IF($D101=AL$83,VLOOKUP($B101,WASHER!$AL$5:$AS$7,9,FALSE),"")</f>
        <v/>
      </c>
      <c r="AM101" s="520" t="str">
        <f>IF(RIGHT($A101,1)="1",VLOOKUP($B101,'1st Shift BFp'!$A$4:$BY$32,60,FALSE),VLOOKUP($B101,'2nd Shift BFp'!$A$4:$BY$32,60,FALSE))</f>
        <v/>
      </c>
      <c r="AN101" s="520" t="str">
        <f>IF(RIGHT($A101,1)="1",VLOOKUP($B101,'1st Shift BFp'!$A$4:$BY$32,61,FALSE),VLOOKUP($B101,'2nd Shift BFp'!$A$4:$BY$32,61,FALSE))</f>
        <v/>
      </c>
      <c r="AO101" s="521" t="str">
        <f>IF(RIGHT($A101,1)="1",VLOOKUP($B101,'1st Shift BFp'!$A$4:$BY$32,62,FALSE),VLOOKUP($B101,'2nd Shift BFp'!$A$4:$BY$32,62,FALSE))</f>
        <v/>
      </c>
      <c r="AQ101" s="526">
        <f>IF($D101=AQ$83,VLOOKUP($B101,WEEKLY!$BV$6:$CG$60,12,FALSE),"")</f>
        <v>0</v>
      </c>
      <c r="AR101" s="520" t="str">
        <f>IF($D101=AR$83,VLOOKUP($B101,WEEKLY!$BV$6:$CG$60,12,FALSE),"")</f>
        <v/>
      </c>
      <c r="AS101" s="520" t="str">
        <f>IF($D101=AS$83,VLOOKUP($B101,WEEKLY!$BV$6:$CG$60,12,FALSE),"")</f>
        <v/>
      </c>
      <c r="AT101" s="520" t="str">
        <f>IF($D101=AT$83,VLOOKUP($B101,WASHER!$AX$5:$BE$7,9,FALSE),"")</f>
        <v/>
      </c>
      <c r="AU101" s="520" t="str">
        <f>IF($D101=AU$83,VLOOKUP($B101,WASHER!$AX$5:$BE$7,9,FALSE),"")</f>
        <v/>
      </c>
      <c r="AV101" s="520" t="str">
        <f>IF(RIGHT($A101,1)="1",VLOOKUP($B101,'1st Shift BFp'!$A$4:$BY$32,75,FALSE),VLOOKUP($B101,'2nd Shift BFp'!$A$4:$BY$32,75,FALSE))</f>
        <v/>
      </c>
      <c r="AW101" s="520" t="str">
        <f>IF(RIGHT($A101,1)="1",VLOOKUP($B101,'1st Shift BFp'!$A$4:$BY$32,76,FALSE),VLOOKUP($B101,'2nd Shift BFp'!$A$4:$BY$32,76,FALSE))</f>
        <v/>
      </c>
      <c r="AX101" s="521" t="str">
        <f>IF(RIGHT($A101,1)="1",VLOOKUP($B101,'1st Shift BFp'!$A$4:$BY$32,77,FALSE),VLOOKUP($B101,'2nd Shift BFp'!$A$4:$BY$32,77,FALSE))</f>
        <v/>
      </c>
      <c r="AZ101" s="526" t="str">
        <f t="shared" si="93"/>
        <v/>
      </c>
      <c r="BA101" s="520" t="str">
        <f t="shared" si="94"/>
        <v/>
      </c>
      <c r="BB101" s="520" t="str">
        <f t="shared" si="94"/>
        <v/>
      </c>
      <c r="BC101" s="520" t="str">
        <f t="shared" si="95"/>
        <v/>
      </c>
      <c r="BD101" s="520" t="str">
        <f t="shared" si="96"/>
        <v/>
      </c>
      <c r="BE101" s="520" t="str">
        <f t="shared" si="97"/>
        <v/>
      </c>
      <c r="BF101" s="520" t="str">
        <f t="shared" si="98"/>
        <v/>
      </c>
      <c r="BG101" s="521" t="str">
        <f t="shared" si="99"/>
        <v/>
      </c>
    </row>
    <row r="102" spans="1:59">
      <c r="A102" t="s">
        <v>41</v>
      </c>
      <c r="B102" s="379" t="s">
        <v>70</v>
      </c>
      <c r="C102" s="24" t="s">
        <v>96</v>
      </c>
      <c r="D102" s="24" t="s">
        <v>44</v>
      </c>
      <c r="E102" s="407" t="s">
        <v>572</v>
      </c>
      <c r="G102" s="526">
        <f>IF($D102=G$83,VLOOKUP($B102,WEEKLY!$B$6:$M$60,12,FALSE),"")</f>
        <v>0</v>
      </c>
      <c r="H102" s="520" t="str">
        <f>IF($D102=H$83,VLOOKUP($B102,WEEKLY!$B$6:$M$60,12,FALSE),"")</f>
        <v/>
      </c>
      <c r="I102" s="520" t="str">
        <f>IF($D102=I$83,VLOOKUP($B102,WEEKLY!$B$6:$M$60,12,FALSE),"")</f>
        <v/>
      </c>
      <c r="J102" s="520" t="str">
        <f>IF($D102=J$83,VLOOKUP($B102,WASHER!$B$5:$I$7,8,FALSE),"")</f>
        <v/>
      </c>
      <c r="K102" s="520" t="str">
        <f>IF($D102=K$83,VLOOKUP($B102,WASHER!$B$5:$I$7,8,FALSE),"")</f>
        <v/>
      </c>
      <c r="L102" s="520" t="str">
        <f>IF(RIGHT($A102,1)="1",VLOOKUP($B102,'1st Shift BFp'!$A$4:$BY$32,15,FALSE),VLOOKUP($B102,'2nd Shift BFp'!$A$4:$BY$32,15,FALSE))</f>
        <v/>
      </c>
      <c r="M102" s="520" t="str">
        <f>IF(RIGHT($A102,1)="1",VLOOKUP($B102,'1st Shift BFp'!$A$4:$BY$32,16,FALSE),VLOOKUP($B102,'2nd Shift BFp'!$A$4:$BY$32,16,FALSE))</f>
        <v/>
      </c>
      <c r="N102" s="521" t="str">
        <f>IF(RIGHT($A102,1)="1",VLOOKUP($B102,'1st Shift BFp'!$A$4:$BY$32,17,FALSE),VLOOKUP($B102,'2nd Shift BFp'!$A$4:$BY$32,17,FALSE))</f>
        <v/>
      </c>
      <c r="P102" s="526">
        <f>IF($D102=P$83,VLOOKUP($B102,WEEKLY!$T$6:$AE$60,12,FALSE),"")</f>
        <v>0</v>
      </c>
      <c r="Q102" s="520" t="str">
        <f>IF($D102=Q$83,VLOOKUP($B102,WEEKLY!$T$6:$AE$60,12,FALSE),"")</f>
        <v/>
      </c>
      <c r="R102" s="520" t="str">
        <f>IF($D102=R$83,VLOOKUP($B102,WEEKLY!$T$6:$AE$60,12,FALSE),"")</f>
        <v/>
      </c>
      <c r="S102" s="520" t="str">
        <f>IF($D102=S$83,VLOOKUP($B102,WASHER!$N$5:$U$7,9,FALSE),"")</f>
        <v/>
      </c>
      <c r="T102" s="520" t="str">
        <f>IF($D102=T$83,VLOOKUP($B102,WASHER!$N$5:$U$7,9,FALSE),"")</f>
        <v/>
      </c>
      <c r="U102" s="520" t="str">
        <f>IF(RIGHT($A102,1)="1",VLOOKUP($B102,'1st Shift BFp'!$A$4:$BY$32,30,FALSE),VLOOKUP($B102,'2nd Shift BFp'!$A$4:$BY$32,30,FALSE))</f>
        <v/>
      </c>
      <c r="V102" s="520" t="str">
        <f>IF(RIGHT($A102,1)="1",VLOOKUP($B102,'1st Shift BFp'!$A$4:$BY$32,31,FALSE),VLOOKUP($B102,'2nd Shift BFp'!$A$4:$BY$32,31,FALSE))</f>
        <v/>
      </c>
      <c r="W102" s="521" t="str">
        <f>IF(RIGHT($A102,1)="1",VLOOKUP($B102,'1st Shift BFp'!$A$4:$BY$32,32,FALSE),VLOOKUP($B102,'2nd Shift BFp'!$A$4:$BY$32,32,FALSE))</f>
        <v/>
      </c>
      <c r="Y102" s="526">
        <f>IF($D102=Y$83,VLOOKUP($B102,WEEKLY!$AL$6:$AW$60,12,FALSE),"")</f>
        <v>0</v>
      </c>
      <c r="Z102" s="520" t="str">
        <f>IF($D102=Z$83,VLOOKUP($B102,WEEKLY!$AL$6:$AW$60,12,FALSE),"")</f>
        <v/>
      </c>
      <c r="AA102" s="520" t="str">
        <f>IF($D102=AA$83,VLOOKUP($B102,WEEKLY!$AL$6:$AW$60,12,FALSE),"")</f>
        <v/>
      </c>
      <c r="AB102" s="520" t="str">
        <f>IF($D102=AB$83,VLOOKUP($B102,WASHER!$Z$5:$AG$7,9,FALSE),"")</f>
        <v/>
      </c>
      <c r="AC102" s="520" t="str">
        <f>IF($D102=AC$83,VLOOKUP($B102,WASHER!$Z$5:$AG$7,9,FALSE),"")</f>
        <v/>
      </c>
      <c r="AD102" s="520" t="str">
        <f>IF(RIGHT($A102,1)="1",VLOOKUP($B102,'1st Shift BFp'!$A$4:$BY$32,45,FALSE),VLOOKUP($B102,'2nd Shift BFp'!$A$4:$BY$32,45,FALSE))</f>
        <v/>
      </c>
      <c r="AE102" s="520" t="str">
        <f>IF(RIGHT($A102,1)="1",VLOOKUP($B102,'1st Shift BFp'!$A$4:$BY$32,46,FALSE),VLOOKUP($B102,'2nd Shift BFp'!$A$4:$BY$32,46,FALSE))</f>
        <v/>
      </c>
      <c r="AF102" s="521" t="str">
        <f>IF(RIGHT($A102,1)="1",VLOOKUP($B102,'1st Shift BFp'!$A$4:$BY$32,47,FALSE),VLOOKUP($B102,'2nd Shift BFp'!$A$4:$BY$32,47,FALSE))</f>
        <v/>
      </c>
      <c r="AH102" s="526">
        <f>IF($D102=AH$83,VLOOKUP($B102,WEEKLY!$BD$6:$BO$60,12,FALSE),"")</f>
        <v>0</v>
      </c>
      <c r="AI102" s="520" t="str">
        <f>IF($D102=AI$83,VLOOKUP($B102,WEEKLY!$BD$6:$BO$60,12,FALSE),"")</f>
        <v/>
      </c>
      <c r="AJ102" s="520" t="str">
        <f>IF($D102=AJ$83,VLOOKUP($B102,WEEKLY!$BD$6:$BO$60,12,FALSE),"")</f>
        <v/>
      </c>
      <c r="AK102" s="520" t="str">
        <f>IF($D102=AK$83,VLOOKUP($B102,WASHER!$AL$5:$AS$7,9,FALSE),"")</f>
        <v/>
      </c>
      <c r="AL102" s="520" t="str">
        <f>IF($D102=AL$83,VLOOKUP($B102,WASHER!$AL$5:$AS$7,9,FALSE),"")</f>
        <v/>
      </c>
      <c r="AM102" s="520" t="str">
        <f>IF(RIGHT($A102,1)="1",VLOOKUP($B102,'1st Shift BFp'!$A$4:$BY$32,60,FALSE),VLOOKUP($B102,'2nd Shift BFp'!$A$4:$BY$32,60,FALSE))</f>
        <v/>
      </c>
      <c r="AN102" s="520" t="str">
        <f>IF(RIGHT($A102,1)="1",VLOOKUP($B102,'1st Shift BFp'!$A$4:$BY$32,61,FALSE),VLOOKUP($B102,'2nd Shift BFp'!$A$4:$BY$32,61,FALSE))</f>
        <v/>
      </c>
      <c r="AO102" s="521" t="str">
        <f>IF(RIGHT($A102,1)="1",VLOOKUP($B102,'1st Shift BFp'!$A$4:$BY$32,62,FALSE),VLOOKUP($B102,'2nd Shift BFp'!$A$4:$BY$32,62,FALSE))</f>
        <v/>
      </c>
      <c r="AQ102" s="526">
        <f>IF($D102=AQ$83,VLOOKUP($B102,WEEKLY!$BV$6:$CG$60,12,FALSE),"")</f>
        <v>0</v>
      </c>
      <c r="AR102" s="520" t="str">
        <f>IF($D102=AR$83,VLOOKUP($B102,WEEKLY!$BV$6:$CG$60,12,FALSE),"")</f>
        <v/>
      </c>
      <c r="AS102" s="520" t="str">
        <f>IF($D102=AS$83,VLOOKUP($B102,WEEKLY!$BV$6:$CG$60,12,FALSE),"")</f>
        <v/>
      </c>
      <c r="AT102" s="520" t="str">
        <f>IF($D102=AT$83,VLOOKUP($B102,WASHER!$AX$5:$BE$7,9,FALSE),"")</f>
        <v/>
      </c>
      <c r="AU102" s="520" t="str">
        <f>IF($D102=AU$83,VLOOKUP($B102,WASHER!$AX$5:$BE$7,9,FALSE),"")</f>
        <v/>
      </c>
      <c r="AV102" s="520" t="str">
        <f>IF(RIGHT($A102,1)="1",VLOOKUP($B102,'1st Shift BFp'!$A$4:$BY$32,75,FALSE),VLOOKUP($B102,'2nd Shift BFp'!$A$4:$BY$32,75,FALSE))</f>
        <v/>
      </c>
      <c r="AW102" s="520" t="str">
        <f>IF(RIGHT($A102,1)="1",VLOOKUP($B102,'1st Shift BFp'!$A$4:$BY$32,76,FALSE),VLOOKUP($B102,'2nd Shift BFp'!$A$4:$BY$32,76,FALSE))</f>
        <v/>
      </c>
      <c r="AX102" s="521" t="str">
        <f>IF(RIGHT($A102,1)="1",VLOOKUP($B102,'1st Shift BFp'!$A$4:$BY$32,77,FALSE),VLOOKUP($B102,'2nd Shift BFp'!$A$4:$BY$32,77,FALSE))</f>
        <v/>
      </c>
      <c r="AZ102" s="526" t="str">
        <f t="shared" si="93"/>
        <v/>
      </c>
      <c r="BA102" s="520" t="str">
        <f t="shared" si="94"/>
        <v/>
      </c>
      <c r="BB102" s="520" t="str">
        <f t="shared" si="94"/>
        <v/>
      </c>
      <c r="BC102" s="520" t="str">
        <f t="shared" si="95"/>
        <v/>
      </c>
      <c r="BD102" s="520" t="str">
        <f t="shared" si="96"/>
        <v/>
      </c>
      <c r="BE102" s="520" t="str">
        <f t="shared" si="97"/>
        <v/>
      </c>
      <c r="BF102" s="520" t="str">
        <f t="shared" si="98"/>
        <v/>
      </c>
      <c r="BG102" s="521" t="str">
        <f t="shared" si="99"/>
        <v/>
      </c>
    </row>
    <row r="103" spans="1:59">
      <c r="A103" t="s">
        <v>41</v>
      </c>
      <c r="B103" s="379" t="s">
        <v>73</v>
      </c>
      <c r="C103" s="24" t="s">
        <v>98</v>
      </c>
      <c r="D103" s="24" t="s">
        <v>44</v>
      </c>
      <c r="E103" s="407" t="s">
        <v>572</v>
      </c>
      <c r="G103" s="526">
        <f>IF($D103=G$83,VLOOKUP($B103,WEEKLY!$B$6:$M$60,12,FALSE),"")</f>
        <v>0</v>
      </c>
      <c r="H103" s="520" t="str">
        <f>IF($D103=H$83,VLOOKUP($B103,WEEKLY!$B$6:$M$60,12,FALSE),"")</f>
        <v/>
      </c>
      <c r="I103" s="520" t="str">
        <f>IF($D103=I$83,VLOOKUP($B103,WEEKLY!$B$6:$M$60,12,FALSE),"")</f>
        <v/>
      </c>
      <c r="J103" s="520" t="str">
        <f>IF($D103=J$83,VLOOKUP($B103,WASHER!$B$5:$I$7,8,FALSE),"")</f>
        <v/>
      </c>
      <c r="K103" s="520" t="str">
        <f>IF($D103=K$83,VLOOKUP($B103,WASHER!$B$5:$I$7,8,FALSE),"")</f>
        <v/>
      </c>
      <c r="L103" s="520" t="str">
        <f>IF(RIGHT($A103,1)="1",VLOOKUP($B103,'1st Shift BFp'!$A$4:$BY$32,15,FALSE),VLOOKUP($B103,'2nd Shift BFp'!$A$4:$BY$32,15,FALSE))</f>
        <v/>
      </c>
      <c r="M103" s="520" t="str">
        <f>IF(RIGHT($A103,1)="1",VLOOKUP($B103,'1st Shift BFp'!$A$4:$BY$32,16,FALSE),VLOOKUP($B103,'2nd Shift BFp'!$A$4:$BY$32,16,FALSE))</f>
        <v/>
      </c>
      <c r="N103" s="521" t="str">
        <f>IF(RIGHT($A103,1)="1",VLOOKUP($B103,'1st Shift BFp'!$A$4:$BY$32,17,FALSE),VLOOKUP($B103,'2nd Shift BFp'!$A$4:$BY$32,17,FALSE))</f>
        <v/>
      </c>
      <c r="P103" s="526">
        <f>IF($D103=P$83,VLOOKUP($B103,WEEKLY!$T$6:$AE$60,12,FALSE),"")</f>
        <v>0</v>
      </c>
      <c r="Q103" s="520" t="str">
        <f>IF($D103=Q$83,VLOOKUP($B103,WEEKLY!$T$6:$AE$60,12,FALSE),"")</f>
        <v/>
      </c>
      <c r="R103" s="520" t="str">
        <f>IF($D103=R$83,VLOOKUP($B103,WEEKLY!$T$6:$AE$60,12,FALSE),"")</f>
        <v/>
      </c>
      <c r="S103" s="520" t="str">
        <f>IF($D103=S$83,VLOOKUP($B103,WASHER!$N$5:$U$7,9,FALSE),"")</f>
        <v/>
      </c>
      <c r="T103" s="520" t="str">
        <f>IF($D103=T$83,VLOOKUP($B103,WASHER!$N$5:$U$7,9,FALSE),"")</f>
        <v/>
      </c>
      <c r="U103" s="520" t="str">
        <f>IF(RIGHT($A103,1)="1",VLOOKUP($B103,'1st Shift BFp'!$A$4:$BY$32,30,FALSE),VLOOKUP($B103,'2nd Shift BFp'!$A$4:$BY$32,30,FALSE))</f>
        <v/>
      </c>
      <c r="V103" s="520" t="str">
        <f>IF(RIGHT($A103,1)="1",VLOOKUP($B103,'1st Shift BFp'!$A$4:$BY$32,31,FALSE),VLOOKUP($B103,'2nd Shift BFp'!$A$4:$BY$32,31,FALSE))</f>
        <v/>
      </c>
      <c r="W103" s="521" t="str">
        <f>IF(RIGHT($A103,1)="1",VLOOKUP($B103,'1st Shift BFp'!$A$4:$BY$32,32,FALSE),VLOOKUP($B103,'2nd Shift BFp'!$A$4:$BY$32,32,FALSE))</f>
        <v/>
      </c>
      <c r="Y103" s="526">
        <f>IF($D103=Y$83,VLOOKUP($B103,WEEKLY!$AL$6:$AW$60,12,FALSE),"")</f>
        <v>0</v>
      </c>
      <c r="Z103" s="520" t="str">
        <f>IF($D103=Z$83,VLOOKUP($B103,WEEKLY!$AL$6:$AW$60,12,FALSE),"")</f>
        <v/>
      </c>
      <c r="AA103" s="520" t="str">
        <f>IF($D103=AA$83,VLOOKUP($B103,WEEKLY!$AL$6:$AW$60,12,FALSE),"")</f>
        <v/>
      </c>
      <c r="AB103" s="520" t="str">
        <f>IF($D103=AB$83,VLOOKUP($B103,WASHER!$Z$5:$AG$7,9,FALSE),"")</f>
        <v/>
      </c>
      <c r="AC103" s="520" t="str">
        <f>IF($D103=AC$83,VLOOKUP($B103,WASHER!$Z$5:$AG$7,9,FALSE),"")</f>
        <v/>
      </c>
      <c r="AD103" s="520" t="str">
        <f>IF(RIGHT($A103,1)="1",VLOOKUP($B103,'1st Shift BFp'!$A$4:$BY$32,45,FALSE),VLOOKUP($B103,'2nd Shift BFp'!$A$4:$BY$32,45,FALSE))</f>
        <v/>
      </c>
      <c r="AE103" s="520" t="str">
        <f>IF(RIGHT($A103,1)="1",VLOOKUP($B103,'1st Shift BFp'!$A$4:$BY$32,46,FALSE),VLOOKUP($B103,'2nd Shift BFp'!$A$4:$BY$32,46,FALSE))</f>
        <v/>
      </c>
      <c r="AF103" s="521" t="str">
        <f>IF(RIGHT($A103,1)="1",VLOOKUP($B103,'1st Shift BFp'!$A$4:$BY$32,47,FALSE),VLOOKUP($B103,'2nd Shift BFp'!$A$4:$BY$32,47,FALSE))</f>
        <v/>
      </c>
      <c r="AH103" s="526">
        <f>IF($D103=AH$83,VLOOKUP($B103,WEEKLY!$BD$6:$BO$60,12,FALSE),"")</f>
        <v>0</v>
      </c>
      <c r="AI103" s="520" t="str">
        <f>IF($D103=AI$83,VLOOKUP($B103,WEEKLY!$BD$6:$BO$60,12,FALSE),"")</f>
        <v/>
      </c>
      <c r="AJ103" s="520" t="str">
        <f>IF($D103=AJ$83,VLOOKUP($B103,WEEKLY!$BD$6:$BO$60,12,FALSE),"")</f>
        <v/>
      </c>
      <c r="AK103" s="520" t="str">
        <f>IF($D103=AK$83,VLOOKUP($B103,WASHER!$AL$5:$AS$7,9,FALSE),"")</f>
        <v/>
      </c>
      <c r="AL103" s="520" t="str">
        <f>IF($D103=AL$83,VLOOKUP($B103,WASHER!$AL$5:$AS$7,9,FALSE),"")</f>
        <v/>
      </c>
      <c r="AM103" s="520" t="str">
        <f>IF(RIGHT($A103,1)="1",VLOOKUP($B103,'1st Shift BFp'!$A$4:$BY$32,60,FALSE),VLOOKUP($B103,'2nd Shift BFp'!$A$4:$BY$32,60,FALSE))</f>
        <v/>
      </c>
      <c r="AN103" s="520" t="str">
        <f>IF(RIGHT($A103,1)="1",VLOOKUP($B103,'1st Shift BFp'!$A$4:$BY$32,61,FALSE),VLOOKUP($B103,'2nd Shift BFp'!$A$4:$BY$32,61,FALSE))</f>
        <v/>
      </c>
      <c r="AO103" s="521" t="str">
        <f>IF(RIGHT($A103,1)="1",VLOOKUP($B103,'1st Shift BFp'!$A$4:$BY$32,62,FALSE),VLOOKUP($B103,'2nd Shift BFp'!$A$4:$BY$32,62,FALSE))</f>
        <v/>
      </c>
      <c r="AQ103" s="526">
        <f>IF($D103=AQ$83,VLOOKUP($B103,WEEKLY!$BV$6:$CG$60,12,FALSE),"")</f>
        <v>0</v>
      </c>
      <c r="AR103" s="520" t="str">
        <f>IF($D103=AR$83,VLOOKUP($B103,WEEKLY!$BV$6:$CG$60,12,FALSE),"")</f>
        <v/>
      </c>
      <c r="AS103" s="520" t="str">
        <f>IF($D103=AS$83,VLOOKUP($B103,WEEKLY!$BV$6:$CG$60,12,FALSE),"")</f>
        <v/>
      </c>
      <c r="AT103" s="520" t="str">
        <f>IF($D103=AT$83,VLOOKUP($B103,WASHER!$AX$5:$BE$7,9,FALSE),"")</f>
        <v/>
      </c>
      <c r="AU103" s="520" t="str">
        <f>IF($D103=AU$83,VLOOKUP($B103,WASHER!$AX$5:$BE$7,9,FALSE),"")</f>
        <v/>
      </c>
      <c r="AV103" s="520" t="str">
        <f>IF(RIGHT($A103,1)="1",VLOOKUP($B103,'1st Shift BFp'!$A$4:$BY$32,75,FALSE),VLOOKUP($B103,'2nd Shift BFp'!$A$4:$BY$32,75,FALSE))</f>
        <v/>
      </c>
      <c r="AW103" s="520" t="str">
        <f>IF(RIGHT($A103,1)="1",VLOOKUP($B103,'1st Shift BFp'!$A$4:$BY$32,76,FALSE),VLOOKUP($B103,'2nd Shift BFp'!$A$4:$BY$32,76,FALSE))</f>
        <v/>
      </c>
      <c r="AX103" s="521" t="str">
        <f>IF(RIGHT($A103,1)="1",VLOOKUP($B103,'1st Shift BFp'!$A$4:$BY$32,77,FALSE),VLOOKUP($B103,'2nd Shift BFp'!$A$4:$BY$32,77,FALSE))</f>
        <v/>
      </c>
      <c r="AZ103" s="526" t="str">
        <f t="shared" si="93"/>
        <v/>
      </c>
      <c r="BA103" s="520" t="str">
        <f t="shared" si="94"/>
        <v/>
      </c>
      <c r="BB103" s="520" t="str">
        <f t="shared" si="94"/>
        <v/>
      </c>
      <c r="BC103" s="520" t="str">
        <f t="shared" si="95"/>
        <v/>
      </c>
      <c r="BD103" s="520" t="str">
        <f t="shared" si="96"/>
        <v/>
      </c>
      <c r="BE103" s="520" t="str">
        <f t="shared" si="97"/>
        <v/>
      </c>
      <c r="BF103" s="520" t="str">
        <f t="shared" si="98"/>
        <v/>
      </c>
      <c r="BG103" s="521" t="str">
        <f t="shared" si="99"/>
        <v/>
      </c>
    </row>
    <row r="104" spans="1:59">
      <c r="A104" t="s">
        <v>41</v>
      </c>
      <c r="B104" s="379" t="s">
        <v>76</v>
      </c>
      <c r="C104" s="24" t="s">
        <v>100</v>
      </c>
      <c r="D104" s="24" t="s">
        <v>44</v>
      </c>
      <c r="E104" s="407" t="s">
        <v>572</v>
      </c>
      <c r="G104" s="526">
        <f>IF($D104=G$83,VLOOKUP($B104,WEEKLY!$B$6:$M$60,12,FALSE),"")</f>
        <v>0</v>
      </c>
      <c r="H104" s="520" t="str">
        <f>IF($D104=H$83,VLOOKUP($B104,WEEKLY!$B$6:$M$60,12,FALSE),"")</f>
        <v/>
      </c>
      <c r="I104" s="520" t="str">
        <f>IF($D104=I$83,VLOOKUP($B104,WEEKLY!$B$6:$M$60,12,FALSE),"")</f>
        <v/>
      </c>
      <c r="J104" s="520" t="str">
        <f>IF($D104=J$83,VLOOKUP($B104,WASHER!$B$5:$I$7,8,FALSE),"")</f>
        <v/>
      </c>
      <c r="K104" s="520" t="str">
        <f>IF($D104=K$83,VLOOKUP($B104,WASHER!$B$5:$I$7,8,FALSE),"")</f>
        <v/>
      </c>
      <c r="L104" s="520" t="str">
        <f>IF(RIGHT($A104,1)="1",VLOOKUP($B104,'1st Shift BFp'!$A$4:$BY$32,15,FALSE),VLOOKUP($B104,'2nd Shift BFp'!$A$4:$BY$32,15,FALSE))</f>
        <v/>
      </c>
      <c r="M104" s="520" t="str">
        <f>IF(RIGHT($A104,1)="1",VLOOKUP($B104,'1st Shift BFp'!$A$4:$BY$32,16,FALSE),VLOOKUP($B104,'2nd Shift BFp'!$A$4:$BY$32,16,FALSE))</f>
        <v/>
      </c>
      <c r="N104" s="521" t="str">
        <f>IF(RIGHT($A104,1)="1",VLOOKUP($B104,'1st Shift BFp'!$A$4:$BY$32,17,FALSE),VLOOKUP($B104,'2nd Shift BFp'!$A$4:$BY$32,17,FALSE))</f>
        <v/>
      </c>
      <c r="P104" s="526">
        <f>IF($D104=P$83,VLOOKUP($B104,WEEKLY!$T$6:$AE$60,12,FALSE),"")</f>
        <v>0</v>
      </c>
      <c r="Q104" s="520" t="str">
        <f>IF($D104=Q$83,VLOOKUP($B104,WEEKLY!$T$6:$AE$60,12,FALSE),"")</f>
        <v/>
      </c>
      <c r="R104" s="520" t="str">
        <f>IF($D104=R$83,VLOOKUP($B104,WEEKLY!$T$6:$AE$60,12,FALSE),"")</f>
        <v/>
      </c>
      <c r="S104" s="520" t="str">
        <f>IF($D104=S$83,VLOOKUP($B104,WASHER!$N$5:$U$7,9,FALSE),"")</f>
        <v/>
      </c>
      <c r="T104" s="520" t="str">
        <f>IF($D104=T$83,VLOOKUP($B104,WASHER!$N$5:$U$7,9,FALSE),"")</f>
        <v/>
      </c>
      <c r="U104" s="520" t="str">
        <f>IF(RIGHT($A104,1)="1",VLOOKUP($B104,'1st Shift BFp'!$A$4:$BY$32,30,FALSE),VLOOKUP($B104,'2nd Shift BFp'!$A$4:$BY$32,30,FALSE))</f>
        <v/>
      </c>
      <c r="V104" s="520" t="str">
        <f>IF(RIGHT($A104,1)="1",VLOOKUP($B104,'1st Shift BFp'!$A$4:$BY$32,31,FALSE),VLOOKUP($B104,'2nd Shift BFp'!$A$4:$BY$32,31,FALSE))</f>
        <v/>
      </c>
      <c r="W104" s="521" t="str">
        <f>IF(RIGHT($A104,1)="1",VLOOKUP($B104,'1st Shift BFp'!$A$4:$BY$32,32,FALSE),VLOOKUP($B104,'2nd Shift BFp'!$A$4:$BY$32,32,FALSE))</f>
        <v/>
      </c>
      <c r="Y104" s="526">
        <f>IF($D104=Y$83,VLOOKUP($B104,WEEKLY!$AL$6:$AW$60,12,FALSE),"")</f>
        <v>0</v>
      </c>
      <c r="Z104" s="520" t="str">
        <f>IF($D104=Z$83,VLOOKUP($B104,WEEKLY!$AL$6:$AW$60,12,FALSE),"")</f>
        <v/>
      </c>
      <c r="AA104" s="520" t="str">
        <f>IF($D104=AA$83,VLOOKUP($B104,WEEKLY!$AL$6:$AW$60,12,FALSE),"")</f>
        <v/>
      </c>
      <c r="AB104" s="520" t="str">
        <f>IF($D104=AB$83,VLOOKUP($B104,WASHER!$Z$5:$AG$7,9,FALSE),"")</f>
        <v/>
      </c>
      <c r="AC104" s="520" t="str">
        <f>IF($D104=AC$83,VLOOKUP($B104,WASHER!$Z$5:$AG$7,9,FALSE),"")</f>
        <v/>
      </c>
      <c r="AD104" s="520" t="str">
        <f>IF(RIGHT($A104,1)="1",VLOOKUP($B104,'1st Shift BFp'!$A$4:$BY$32,45,FALSE),VLOOKUP($B104,'2nd Shift BFp'!$A$4:$BY$32,45,FALSE))</f>
        <v/>
      </c>
      <c r="AE104" s="520" t="str">
        <f>IF(RIGHT($A104,1)="1",VLOOKUP($B104,'1st Shift BFp'!$A$4:$BY$32,46,FALSE),VLOOKUP($B104,'2nd Shift BFp'!$A$4:$BY$32,46,FALSE))</f>
        <v/>
      </c>
      <c r="AF104" s="521" t="str">
        <f>IF(RIGHT($A104,1)="1",VLOOKUP($B104,'1st Shift BFp'!$A$4:$BY$32,47,FALSE),VLOOKUP($B104,'2nd Shift BFp'!$A$4:$BY$32,47,FALSE))</f>
        <v/>
      </c>
      <c r="AH104" s="526">
        <f>IF($D104=AH$83,VLOOKUP($B104,WEEKLY!$BD$6:$BO$60,12,FALSE),"")</f>
        <v>0</v>
      </c>
      <c r="AI104" s="520" t="str">
        <f>IF($D104=AI$83,VLOOKUP($B104,WEEKLY!$BD$6:$BO$60,12,FALSE),"")</f>
        <v/>
      </c>
      <c r="AJ104" s="520" t="str">
        <f>IF($D104=AJ$83,VLOOKUP($B104,WEEKLY!$BD$6:$BO$60,12,FALSE),"")</f>
        <v/>
      </c>
      <c r="AK104" s="520" t="str">
        <f>IF($D104=AK$83,VLOOKUP($B104,WASHER!$AL$5:$AS$7,9,FALSE),"")</f>
        <v/>
      </c>
      <c r="AL104" s="520" t="str">
        <f>IF($D104=AL$83,VLOOKUP($B104,WASHER!$AL$5:$AS$7,9,FALSE),"")</f>
        <v/>
      </c>
      <c r="AM104" s="520" t="str">
        <f>IF(RIGHT($A104,1)="1",VLOOKUP($B104,'1st Shift BFp'!$A$4:$BY$32,60,FALSE),VLOOKUP($B104,'2nd Shift BFp'!$A$4:$BY$32,60,FALSE))</f>
        <v/>
      </c>
      <c r="AN104" s="520" t="str">
        <f>IF(RIGHT($A104,1)="1",VLOOKUP($B104,'1st Shift BFp'!$A$4:$BY$32,61,FALSE),VLOOKUP($B104,'2nd Shift BFp'!$A$4:$BY$32,61,FALSE))</f>
        <v/>
      </c>
      <c r="AO104" s="521" t="str">
        <f>IF(RIGHT($A104,1)="1",VLOOKUP($B104,'1st Shift BFp'!$A$4:$BY$32,62,FALSE),VLOOKUP($B104,'2nd Shift BFp'!$A$4:$BY$32,62,FALSE))</f>
        <v/>
      </c>
      <c r="AQ104" s="526">
        <f>IF($D104=AQ$83,VLOOKUP($B104,WEEKLY!$BV$6:$CG$60,12,FALSE),"")</f>
        <v>0</v>
      </c>
      <c r="AR104" s="520" t="str">
        <f>IF($D104=AR$83,VLOOKUP($B104,WEEKLY!$BV$6:$CG$60,12,FALSE),"")</f>
        <v/>
      </c>
      <c r="AS104" s="520" t="str">
        <f>IF($D104=AS$83,VLOOKUP($B104,WEEKLY!$BV$6:$CG$60,12,FALSE),"")</f>
        <v/>
      </c>
      <c r="AT104" s="520" t="str">
        <f>IF($D104=AT$83,VLOOKUP($B104,WASHER!$AX$5:$BE$7,9,FALSE),"")</f>
        <v/>
      </c>
      <c r="AU104" s="520" t="str">
        <f>IF($D104=AU$83,VLOOKUP($B104,WASHER!$AX$5:$BE$7,9,FALSE),"")</f>
        <v/>
      </c>
      <c r="AV104" s="520" t="str">
        <f>IF(RIGHT($A104,1)="1",VLOOKUP($B104,'1st Shift BFp'!$A$4:$BY$32,75,FALSE),VLOOKUP($B104,'2nd Shift BFp'!$A$4:$BY$32,75,FALSE))</f>
        <v/>
      </c>
      <c r="AW104" s="520" t="str">
        <f>IF(RIGHT($A104,1)="1",VLOOKUP($B104,'1st Shift BFp'!$A$4:$BY$32,76,FALSE),VLOOKUP($B104,'2nd Shift BFp'!$A$4:$BY$32,76,FALSE))</f>
        <v/>
      </c>
      <c r="AX104" s="521" t="str">
        <f>IF(RIGHT($A104,1)="1",VLOOKUP($B104,'1st Shift BFp'!$A$4:$BY$32,77,FALSE),VLOOKUP($B104,'2nd Shift BFp'!$A$4:$BY$32,77,FALSE))</f>
        <v/>
      </c>
      <c r="AZ104" s="526" t="str">
        <f t="shared" si="93"/>
        <v/>
      </c>
      <c r="BA104" s="520" t="str">
        <f t="shared" si="94"/>
        <v/>
      </c>
      <c r="BB104" s="520" t="str">
        <f t="shared" si="94"/>
        <v/>
      </c>
      <c r="BC104" s="520" t="str">
        <f t="shared" si="95"/>
        <v/>
      </c>
      <c r="BD104" s="520" t="str">
        <f t="shared" si="96"/>
        <v/>
      </c>
      <c r="BE104" s="520" t="str">
        <f t="shared" si="97"/>
        <v/>
      </c>
      <c r="BF104" s="520" t="str">
        <f t="shared" si="98"/>
        <v/>
      </c>
      <c r="BG104" s="521" t="str">
        <f t="shared" si="99"/>
        <v/>
      </c>
    </row>
    <row r="105" spans="1:59">
      <c r="A105" t="s">
        <v>41</v>
      </c>
      <c r="B105" s="379" t="s">
        <v>79</v>
      </c>
      <c r="C105" s="24" t="s">
        <v>102</v>
      </c>
      <c r="D105" s="24" t="s">
        <v>53</v>
      </c>
      <c r="E105" s="407" t="s">
        <v>572</v>
      </c>
      <c r="G105" s="526" t="str">
        <f>IF($D105=G$83,VLOOKUP($B105,WEEKLY!$B$6:$M$60,12,FALSE),"")</f>
        <v/>
      </c>
      <c r="H105" s="520">
        <f>IF($D105=H$83,VLOOKUP($B105,WEEKLY!$B$6:$M$60,12,FALSE),"")</f>
        <v>0</v>
      </c>
      <c r="I105" s="520" t="str">
        <f>IF($D105=I$83,VLOOKUP($B105,WEEKLY!$B$6:$M$60,12,FALSE),"")</f>
        <v/>
      </c>
      <c r="J105" s="520" t="str">
        <f>IF($D105=J$83,VLOOKUP($B105,WASHER!$B$5:$I$7,8,FALSE),"")</f>
        <v/>
      </c>
      <c r="K105" s="520" t="str">
        <f>IF($D105=K$83,VLOOKUP($B105,WASHER!$B$5:$I$7,8,FALSE),"")</f>
        <v/>
      </c>
      <c r="L105" s="520" t="str">
        <f>IF(RIGHT($A105,1)="1",VLOOKUP($B105,'1st Shift BFp'!$A$4:$BY$32,15,FALSE),VLOOKUP($B105,'2nd Shift BFp'!$A$4:$BY$32,15,FALSE))</f>
        <v/>
      </c>
      <c r="M105" s="520" t="str">
        <f>IF(RIGHT($A105,1)="1",VLOOKUP($B105,'1st Shift BFp'!$A$4:$BY$32,16,FALSE),VLOOKUP($B105,'2nd Shift BFp'!$A$4:$BY$32,16,FALSE))</f>
        <v/>
      </c>
      <c r="N105" s="521" t="str">
        <f>IF(RIGHT($A105,1)="1",VLOOKUP($B105,'1st Shift BFp'!$A$4:$BY$32,17,FALSE),VLOOKUP($B105,'2nd Shift BFp'!$A$4:$BY$32,17,FALSE))</f>
        <v/>
      </c>
      <c r="P105" s="526" t="str">
        <f>IF($D105=P$83,VLOOKUP($B105,WEEKLY!$T$6:$AE$60,12,FALSE),"")</f>
        <v/>
      </c>
      <c r="Q105" s="520">
        <f>IF($D105=Q$83,VLOOKUP($B105,WEEKLY!$T$6:$AE$60,12,FALSE),"")</f>
        <v>0</v>
      </c>
      <c r="R105" s="520" t="str">
        <f>IF($D105=R$83,VLOOKUP($B105,WEEKLY!$T$6:$AE$60,12,FALSE),"")</f>
        <v/>
      </c>
      <c r="S105" s="520" t="str">
        <f>IF($D105=S$83,VLOOKUP($B105,WASHER!$N$5:$U$7,9,FALSE),"")</f>
        <v/>
      </c>
      <c r="T105" s="520" t="str">
        <f>IF($D105=T$83,VLOOKUP($B105,WASHER!$N$5:$U$7,9,FALSE),"")</f>
        <v/>
      </c>
      <c r="U105" s="520" t="str">
        <f>IF(RIGHT($A105,1)="1",VLOOKUP($B105,'1st Shift BFp'!$A$4:$BY$32,30,FALSE),VLOOKUP($B105,'2nd Shift BFp'!$A$4:$BY$32,30,FALSE))</f>
        <v/>
      </c>
      <c r="V105" s="520" t="str">
        <f>IF(RIGHT($A105,1)="1",VLOOKUP($B105,'1st Shift BFp'!$A$4:$BY$32,31,FALSE),VLOOKUP($B105,'2nd Shift BFp'!$A$4:$BY$32,31,FALSE))</f>
        <v/>
      </c>
      <c r="W105" s="521" t="str">
        <f>IF(RIGHT($A105,1)="1",VLOOKUP($B105,'1st Shift BFp'!$A$4:$BY$32,32,FALSE),VLOOKUP($B105,'2nd Shift BFp'!$A$4:$BY$32,32,FALSE))</f>
        <v/>
      </c>
      <c r="Y105" s="526" t="str">
        <f>IF($D105=Y$83,VLOOKUP($B105,WEEKLY!$AL$6:$AW$60,12,FALSE),"")</f>
        <v/>
      </c>
      <c r="Z105" s="520">
        <f>IF($D105=Z$83,VLOOKUP($B105,WEEKLY!$AL$6:$AW$60,12,FALSE),"")</f>
        <v>0</v>
      </c>
      <c r="AA105" s="520" t="str">
        <f>IF($D105=AA$83,VLOOKUP($B105,WEEKLY!$AL$6:$AW$60,12,FALSE),"")</f>
        <v/>
      </c>
      <c r="AB105" s="520" t="str">
        <f>IF($D105=AB$83,VLOOKUP($B105,WASHER!$Z$5:$AG$7,9,FALSE),"")</f>
        <v/>
      </c>
      <c r="AC105" s="520" t="str">
        <f>IF($D105=AC$83,VLOOKUP($B105,WASHER!$Z$5:$AG$7,9,FALSE),"")</f>
        <v/>
      </c>
      <c r="AD105" s="520" t="str">
        <f>IF(RIGHT($A105,1)="1",VLOOKUP($B105,'1st Shift BFp'!$A$4:$BY$32,45,FALSE),VLOOKUP($B105,'2nd Shift BFp'!$A$4:$BY$32,45,FALSE))</f>
        <v/>
      </c>
      <c r="AE105" s="520" t="str">
        <f>IF(RIGHT($A105,1)="1",VLOOKUP($B105,'1st Shift BFp'!$A$4:$BY$32,46,FALSE),VLOOKUP($B105,'2nd Shift BFp'!$A$4:$BY$32,46,FALSE))</f>
        <v/>
      </c>
      <c r="AF105" s="521" t="str">
        <f>IF(RIGHT($A105,1)="1",VLOOKUP($B105,'1st Shift BFp'!$A$4:$BY$32,47,FALSE),VLOOKUP($B105,'2nd Shift BFp'!$A$4:$BY$32,47,FALSE))</f>
        <v/>
      </c>
      <c r="AH105" s="526" t="str">
        <f>IF($D105=AH$83,VLOOKUP($B105,WEEKLY!$BD$6:$BO$60,12,FALSE),"")</f>
        <v/>
      </c>
      <c r="AI105" s="520">
        <f>IF($D105=AI$83,VLOOKUP($B105,WEEKLY!$BD$6:$BO$60,12,FALSE),"")</f>
        <v>0</v>
      </c>
      <c r="AJ105" s="520" t="str">
        <f>IF($D105=AJ$83,VLOOKUP($B105,WEEKLY!$BD$6:$BO$60,12,FALSE),"")</f>
        <v/>
      </c>
      <c r="AK105" s="520" t="str">
        <f>IF($D105=AK$83,VLOOKUP($B105,WASHER!$AL$5:$AS$7,9,FALSE),"")</f>
        <v/>
      </c>
      <c r="AL105" s="520" t="str">
        <f>IF($D105=AL$83,VLOOKUP($B105,WASHER!$AL$5:$AS$7,9,FALSE),"")</f>
        <v/>
      </c>
      <c r="AM105" s="520" t="str">
        <f>IF(RIGHT($A105,1)="1",VLOOKUP($B105,'1st Shift BFp'!$A$4:$BY$32,60,FALSE),VLOOKUP($B105,'2nd Shift BFp'!$A$4:$BY$32,60,FALSE))</f>
        <v/>
      </c>
      <c r="AN105" s="520" t="str">
        <f>IF(RIGHT($A105,1)="1",VLOOKUP($B105,'1st Shift BFp'!$A$4:$BY$32,61,FALSE),VLOOKUP($B105,'2nd Shift BFp'!$A$4:$BY$32,61,FALSE))</f>
        <v/>
      </c>
      <c r="AO105" s="521" t="str">
        <f>IF(RIGHT($A105,1)="1",VLOOKUP($B105,'1st Shift BFp'!$A$4:$BY$32,62,FALSE),VLOOKUP($B105,'2nd Shift BFp'!$A$4:$BY$32,62,FALSE))</f>
        <v/>
      </c>
      <c r="AQ105" s="526" t="str">
        <f>IF($D105=AQ$83,VLOOKUP($B105,WEEKLY!$BV$6:$CG$60,12,FALSE),"")</f>
        <v/>
      </c>
      <c r="AR105" s="520">
        <f>IF($D105=AR$83,VLOOKUP($B105,WEEKLY!$BV$6:$CG$60,12,FALSE),"")</f>
        <v>0</v>
      </c>
      <c r="AS105" s="520" t="str">
        <f>IF($D105=AS$83,VLOOKUP($B105,WEEKLY!$BV$6:$CG$60,12,FALSE),"")</f>
        <v/>
      </c>
      <c r="AT105" s="520" t="str">
        <f>IF($D105=AT$83,VLOOKUP($B105,WASHER!$AX$5:$BE$7,9,FALSE),"")</f>
        <v/>
      </c>
      <c r="AU105" s="520" t="str">
        <f>IF($D105=AU$83,VLOOKUP($B105,WASHER!$AX$5:$BE$7,9,FALSE),"")</f>
        <v/>
      </c>
      <c r="AV105" s="520" t="str">
        <f>IF(RIGHT($A105,1)="1",VLOOKUP($B105,'1st Shift BFp'!$A$4:$BY$32,75,FALSE),VLOOKUP($B105,'2nd Shift BFp'!$A$4:$BY$32,75,FALSE))</f>
        <v/>
      </c>
      <c r="AW105" s="520" t="str">
        <f>IF(RIGHT($A105,1)="1",VLOOKUP($B105,'1st Shift BFp'!$A$4:$BY$32,76,FALSE),VLOOKUP($B105,'2nd Shift BFp'!$A$4:$BY$32,76,FALSE))</f>
        <v/>
      </c>
      <c r="AX105" s="521" t="str">
        <f>IF(RIGHT($A105,1)="1",VLOOKUP($B105,'1st Shift BFp'!$A$4:$BY$32,77,FALSE),VLOOKUP($B105,'2nd Shift BFp'!$A$4:$BY$32,77,FALSE))</f>
        <v/>
      </c>
      <c r="AZ105" s="526" t="str">
        <f t="shared" si="93"/>
        <v/>
      </c>
      <c r="BA105" s="520" t="str">
        <f t="shared" si="94"/>
        <v/>
      </c>
      <c r="BB105" s="520" t="str">
        <f t="shared" si="94"/>
        <v/>
      </c>
      <c r="BC105" s="520" t="str">
        <f t="shared" si="95"/>
        <v/>
      </c>
      <c r="BD105" s="520" t="str">
        <f t="shared" si="96"/>
        <v/>
      </c>
      <c r="BE105" s="520" t="str">
        <f t="shared" si="97"/>
        <v/>
      </c>
      <c r="BF105" s="520" t="str">
        <f t="shared" si="98"/>
        <v/>
      </c>
      <c r="BG105" s="521" t="str">
        <f t="shared" si="99"/>
        <v/>
      </c>
    </row>
    <row r="106" spans="1:59">
      <c r="A106" t="s">
        <v>67</v>
      </c>
      <c r="B106" s="379" t="s">
        <v>104</v>
      </c>
      <c r="C106" s="24" t="s">
        <v>105</v>
      </c>
      <c r="D106" s="24" t="s">
        <v>44</v>
      </c>
      <c r="E106" s="407" t="s">
        <v>572</v>
      </c>
      <c r="G106" s="526">
        <f>IF($D106=G$83,VLOOKUP($B106,WEEKLY!$B$6:$M$60,12,FALSE),"")</f>
        <v>0</v>
      </c>
      <c r="H106" s="520" t="str">
        <f>IF($D106=H$83,VLOOKUP($B106,WEEKLY!$B$6:$M$60,12,FALSE),"")</f>
        <v/>
      </c>
      <c r="I106" s="520" t="str">
        <f>IF($D106=I$83,VLOOKUP($B106,WEEKLY!$B$6:$M$60,12,FALSE),"")</f>
        <v/>
      </c>
      <c r="J106" s="520" t="str">
        <f>IF($D106=J$83,VLOOKUP($B106,WASHER!$B$5:$I$7,8,FALSE),"")</f>
        <v/>
      </c>
      <c r="K106" s="520" t="str">
        <f>IF($D106=K$83,VLOOKUP($B106,WASHER!$B$5:$I$7,8,FALSE),"")</f>
        <v/>
      </c>
      <c r="L106" s="520" t="str">
        <f>IF(RIGHT($A106,1)="1",VLOOKUP($B106,'1st Shift BFp'!$A$4:$BY$32,15,FALSE),VLOOKUP($B106,'2nd Shift BFp'!$A$4:$BY$32,15,FALSE))</f>
        <v/>
      </c>
      <c r="M106" s="520" t="str">
        <f>IF(RIGHT($A106,1)="1",VLOOKUP($B106,'1st Shift BFp'!$A$4:$BY$32,16,FALSE),VLOOKUP($B106,'2nd Shift BFp'!$A$4:$BY$32,16,FALSE))</f>
        <v/>
      </c>
      <c r="N106" s="521" t="str">
        <f>IF(RIGHT($A106,1)="1",VLOOKUP($B106,'1st Shift BFp'!$A$4:$BY$32,17,FALSE),VLOOKUP($B106,'2nd Shift BFp'!$A$4:$BY$32,17,FALSE))</f>
        <v/>
      </c>
      <c r="P106" s="526">
        <f>IF($D106=P$83,VLOOKUP($B106,WEEKLY!$T$6:$AE$60,12,FALSE),"")</f>
        <v>0</v>
      </c>
      <c r="Q106" s="520" t="str">
        <f>IF($D106=Q$83,VLOOKUP($B106,WEEKLY!$T$6:$AE$60,12,FALSE),"")</f>
        <v/>
      </c>
      <c r="R106" s="520" t="str">
        <f>IF($D106=R$83,VLOOKUP($B106,WEEKLY!$T$6:$AE$60,12,FALSE),"")</f>
        <v/>
      </c>
      <c r="S106" s="520" t="str">
        <f>IF($D106=S$83,VLOOKUP($B106,WASHER!$N$5:$U$7,9,FALSE),"")</f>
        <v/>
      </c>
      <c r="T106" s="520" t="str">
        <f>IF($D106=T$83,VLOOKUP($B106,WASHER!$N$5:$U$7,9,FALSE),"")</f>
        <v/>
      </c>
      <c r="U106" s="520" t="str">
        <f>IF(RIGHT($A106,1)="1",VLOOKUP($B106,'1st Shift BFp'!$A$4:$BY$32,30,FALSE),VLOOKUP($B106,'2nd Shift BFp'!$A$4:$BY$32,30,FALSE))</f>
        <v/>
      </c>
      <c r="V106" s="520" t="str">
        <f>IF(RIGHT($A106,1)="1",VLOOKUP($B106,'1st Shift BFp'!$A$4:$BY$32,31,FALSE),VLOOKUP($B106,'2nd Shift BFp'!$A$4:$BY$32,31,FALSE))</f>
        <v/>
      </c>
      <c r="W106" s="521" t="str">
        <f>IF(RIGHT($A106,1)="1",VLOOKUP($B106,'1st Shift BFp'!$A$4:$BY$32,32,FALSE),VLOOKUP($B106,'2nd Shift BFp'!$A$4:$BY$32,32,FALSE))</f>
        <v/>
      </c>
      <c r="Y106" s="526">
        <f>IF($D106=Y$83,VLOOKUP($B106,WEEKLY!$AL$6:$AW$60,12,FALSE),"")</f>
        <v>0</v>
      </c>
      <c r="Z106" s="520" t="str">
        <f>IF($D106=Z$83,VLOOKUP($B106,WEEKLY!$AL$6:$AW$60,12,FALSE),"")</f>
        <v/>
      </c>
      <c r="AA106" s="520" t="str">
        <f>IF($D106=AA$83,VLOOKUP($B106,WEEKLY!$AL$6:$AW$60,12,FALSE),"")</f>
        <v/>
      </c>
      <c r="AB106" s="520" t="str">
        <f>IF($D106=AB$83,VLOOKUP($B106,WASHER!$Z$5:$AG$7,9,FALSE),"")</f>
        <v/>
      </c>
      <c r="AC106" s="520" t="str">
        <f>IF($D106=AC$83,VLOOKUP($B106,WASHER!$Z$5:$AG$7,9,FALSE),"")</f>
        <v/>
      </c>
      <c r="AD106" s="520" t="str">
        <f>IF(RIGHT($A106,1)="1",VLOOKUP($B106,'1st Shift BFp'!$A$4:$BY$32,45,FALSE),VLOOKUP($B106,'2nd Shift BFp'!$A$4:$BY$32,45,FALSE))</f>
        <v/>
      </c>
      <c r="AE106" s="520" t="str">
        <f>IF(RIGHT($A106,1)="1",VLOOKUP($B106,'1st Shift BFp'!$A$4:$BY$32,46,FALSE),VLOOKUP($B106,'2nd Shift BFp'!$A$4:$BY$32,46,FALSE))</f>
        <v/>
      </c>
      <c r="AF106" s="521" t="str">
        <f>IF(RIGHT($A106,1)="1",VLOOKUP($B106,'1st Shift BFp'!$A$4:$BY$32,47,FALSE),VLOOKUP($B106,'2nd Shift BFp'!$A$4:$BY$32,47,FALSE))</f>
        <v/>
      </c>
      <c r="AH106" s="526">
        <f>IF($D106=AH$83,VLOOKUP($B106,WEEKLY!$BD$6:$BO$60,12,FALSE),"")</f>
        <v>0</v>
      </c>
      <c r="AI106" s="520" t="str">
        <f>IF($D106=AI$83,VLOOKUP($B106,WEEKLY!$BD$6:$BO$60,12,FALSE),"")</f>
        <v/>
      </c>
      <c r="AJ106" s="520" t="str">
        <f>IF($D106=AJ$83,VLOOKUP($B106,WEEKLY!$BD$6:$BO$60,12,FALSE),"")</f>
        <v/>
      </c>
      <c r="AK106" s="520" t="str">
        <f>IF($D106=AK$83,VLOOKUP($B106,WASHER!$AL$5:$AS$7,9,FALSE),"")</f>
        <v/>
      </c>
      <c r="AL106" s="520" t="str">
        <f>IF($D106=AL$83,VLOOKUP($B106,WASHER!$AL$5:$AS$7,9,FALSE),"")</f>
        <v/>
      </c>
      <c r="AM106" s="520" t="str">
        <f>IF(RIGHT($A106,1)="1",VLOOKUP($B106,'1st Shift BFp'!$A$4:$BY$32,60,FALSE),VLOOKUP($B106,'2nd Shift BFp'!$A$4:$BY$32,60,FALSE))</f>
        <v/>
      </c>
      <c r="AN106" s="520" t="str">
        <f>IF(RIGHT($A106,1)="1",VLOOKUP($B106,'1st Shift BFp'!$A$4:$BY$32,61,FALSE),VLOOKUP($B106,'2nd Shift BFp'!$A$4:$BY$32,61,FALSE))</f>
        <v/>
      </c>
      <c r="AO106" s="521" t="str">
        <f>IF(RIGHT($A106,1)="1",VLOOKUP($B106,'1st Shift BFp'!$A$4:$BY$32,62,FALSE),VLOOKUP($B106,'2nd Shift BFp'!$A$4:$BY$32,62,FALSE))</f>
        <v/>
      </c>
      <c r="AQ106" s="526">
        <f>IF($D106=AQ$83,VLOOKUP($B106,WEEKLY!$BV$6:$CG$60,12,FALSE),"")</f>
        <v>0</v>
      </c>
      <c r="AR106" s="520" t="str">
        <f>IF($D106=AR$83,VLOOKUP($B106,WEEKLY!$BV$6:$CG$60,12,FALSE),"")</f>
        <v/>
      </c>
      <c r="AS106" s="520" t="str">
        <f>IF($D106=AS$83,VLOOKUP($B106,WEEKLY!$BV$6:$CG$60,12,FALSE),"")</f>
        <v/>
      </c>
      <c r="AT106" s="520" t="str">
        <f>IF($D106=AT$83,VLOOKUP($B106,WASHER!$AX$5:$BE$7,9,FALSE),"")</f>
        <v/>
      </c>
      <c r="AU106" s="520" t="str">
        <f>IF($D106=AU$83,VLOOKUP($B106,WASHER!$AX$5:$BE$7,9,FALSE),"")</f>
        <v/>
      </c>
      <c r="AV106" s="520" t="str">
        <f>IF(RIGHT($A106,1)="1",VLOOKUP($B106,'1st Shift BFp'!$A$4:$BY$32,75,FALSE),VLOOKUP($B106,'2nd Shift BFp'!$A$4:$BY$32,75,FALSE))</f>
        <v/>
      </c>
      <c r="AW106" s="520" t="str">
        <f>IF(RIGHT($A106,1)="1",VLOOKUP($B106,'1st Shift BFp'!$A$4:$BY$32,76,FALSE),VLOOKUP($B106,'2nd Shift BFp'!$A$4:$BY$32,76,FALSE))</f>
        <v/>
      </c>
      <c r="AX106" s="521" t="str">
        <f>IF(RIGHT($A106,1)="1",VLOOKUP($B106,'1st Shift BFp'!$A$4:$BY$32,77,FALSE),VLOOKUP($B106,'2nd Shift BFp'!$A$4:$BY$32,77,FALSE))</f>
        <v/>
      </c>
      <c r="AZ106" s="526" t="str">
        <f t="shared" si="93"/>
        <v/>
      </c>
      <c r="BA106" s="520" t="str">
        <f t="shared" si="94"/>
        <v/>
      </c>
      <c r="BB106" s="520" t="str">
        <f t="shared" si="94"/>
        <v/>
      </c>
      <c r="BC106" s="520" t="str">
        <f t="shared" si="95"/>
        <v/>
      </c>
      <c r="BD106" s="520" t="str">
        <f t="shared" si="96"/>
        <v/>
      </c>
      <c r="BE106" s="520" t="str">
        <f t="shared" si="97"/>
        <v/>
      </c>
      <c r="BF106" s="520" t="str">
        <f t="shared" si="98"/>
        <v/>
      </c>
      <c r="BG106" s="521" t="str">
        <f t="shared" si="99"/>
        <v/>
      </c>
    </row>
    <row r="107" spans="1:59">
      <c r="A107" t="s">
        <v>67</v>
      </c>
      <c r="B107" s="379" t="s">
        <v>107</v>
      </c>
      <c r="C107" s="24" t="s">
        <v>108</v>
      </c>
      <c r="D107" s="24" t="s">
        <v>44</v>
      </c>
      <c r="E107" s="407" t="s">
        <v>572</v>
      </c>
      <c r="G107" s="526">
        <f>IF($D107=G$83,VLOOKUP($B107,WEEKLY!$B$6:$M$60,12,FALSE),"")</f>
        <v>0</v>
      </c>
      <c r="H107" s="520" t="str">
        <f>IF($D107=H$83,VLOOKUP($B107,WEEKLY!$B$6:$M$60,12,FALSE),"")</f>
        <v/>
      </c>
      <c r="I107" s="520" t="str">
        <f>IF($D107=I$83,VLOOKUP($B107,WEEKLY!$B$6:$M$60,12,FALSE),"")</f>
        <v/>
      </c>
      <c r="J107" s="520" t="str">
        <f>IF($D107=J$83,VLOOKUP($B107,WASHER!$B$5:$I$7,8,FALSE),"")</f>
        <v/>
      </c>
      <c r="K107" s="520" t="str">
        <f>IF($D107=K$83,VLOOKUP($B107,WASHER!$B$5:$I$7,8,FALSE),"")</f>
        <v/>
      </c>
      <c r="L107" s="520" t="str">
        <f>IF(RIGHT($A107,1)="1",VLOOKUP($B107,'1st Shift BFp'!$A$4:$BY$32,15,FALSE),VLOOKUP($B107,'2nd Shift BFp'!$A$4:$BY$32,15,FALSE))</f>
        <v/>
      </c>
      <c r="M107" s="520" t="str">
        <f>IF(RIGHT($A107,1)="1",VLOOKUP($B107,'1st Shift BFp'!$A$4:$BY$32,16,FALSE),VLOOKUP($B107,'2nd Shift BFp'!$A$4:$BY$32,16,FALSE))</f>
        <v/>
      </c>
      <c r="N107" s="521" t="str">
        <f>IF(RIGHT($A107,1)="1",VLOOKUP($B107,'1st Shift BFp'!$A$4:$BY$32,17,FALSE),VLOOKUP($B107,'2nd Shift BFp'!$A$4:$BY$32,17,FALSE))</f>
        <v/>
      </c>
      <c r="P107" s="526">
        <f>IF($D107=P$83,VLOOKUP($B107,WEEKLY!$T$6:$AE$60,12,FALSE),"")</f>
        <v>0</v>
      </c>
      <c r="Q107" s="520" t="str">
        <f>IF($D107=Q$83,VLOOKUP($B107,WEEKLY!$T$6:$AE$60,12,FALSE),"")</f>
        <v/>
      </c>
      <c r="R107" s="520" t="str">
        <f>IF($D107=R$83,VLOOKUP($B107,WEEKLY!$T$6:$AE$60,12,FALSE),"")</f>
        <v/>
      </c>
      <c r="S107" s="520" t="str">
        <f>IF($D107=S$83,VLOOKUP($B107,WASHER!$N$5:$U$7,9,FALSE),"")</f>
        <v/>
      </c>
      <c r="T107" s="520" t="str">
        <f>IF($D107=T$83,VLOOKUP($B107,WASHER!$N$5:$U$7,9,FALSE),"")</f>
        <v/>
      </c>
      <c r="U107" s="520" t="str">
        <f>IF(RIGHT($A107,1)="1",VLOOKUP($B107,'1st Shift BFp'!$A$4:$BY$32,30,FALSE),VLOOKUP($B107,'2nd Shift BFp'!$A$4:$BY$32,30,FALSE))</f>
        <v/>
      </c>
      <c r="V107" s="520" t="str">
        <f>IF(RIGHT($A107,1)="1",VLOOKUP($B107,'1st Shift BFp'!$A$4:$BY$32,31,FALSE),VLOOKUP($B107,'2nd Shift BFp'!$A$4:$BY$32,31,FALSE))</f>
        <v/>
      </c>
      <c r="W107" s="521" t="str">
        <f>IF(RIGHT($A107,1)="1",VLOOKUP($B107,'1st Shift BFp'!$A$4:$BY$32,32,FALSE),VLOOKUP($B107,'2nd Shift BFp'!$A$4:$BY$32,32,FALSE))</f>
        <v/>
      </c>
      <c r="Y107" s="526">
        <f>IF($D107=Y$83,VLOOKUP($B107,WEEKLY!$AL$6:$AW$60,12,FALSE),"")</f>
        <v>0</v>
      </c>
      <c r="Z107" s="520" t="str">
        <f>IF($D107=Z$83,VLOOKUP($B107,WEEKLY!$AL$6:$AW$60,12,FALSE),"")</f>
        <v/>
      </c>
      <c r="AA107" s="520" t="str">
        <f>IF($D107=AA$83,VLOOKUP($B107,WEEKLY!$AL$6:$AW$60,12,FALSE),"")</f>
        <v/>
      </c>
      <c r="AB107" s="520" t="str">
        <f>IF($D107=AB$83,VLOOKUP($B107,WASHER!$Z$5:$AG$7,9,FALSE),"")</f>
        <v/>
      </c>
      <c r="AC107" s="520" t="str">
        <f>IF($D107=AC$83,VLOOKUP($B107,WASHER!$Z$5:$AG$7,9,FALSE),"")</f>
        <v/>
      </c>
      <c r="AD107" s="520" t="str">
        <f>IF(RIGHT($A107,1)="1",VLOOKUP($B107,'1st Shift BFp'!$A$4:$BY$32,45,FALSE),VLOOKUP($B107,'2nd Shift BFp'!$A$4:$BY$32,45,FALSE))</f>
        <v/>
      </c>
      <c r="AE107" s="520" t="str">
        <f>IF(RIGHT($A107,1)="1",VLOOKUP($B107,'1st Shift BFp'!$A$4:$BY$32,46,FALSE),VLOOKUP($B107,'2nd Shift BFp'!$A$4:$BY$32,46,FALSE))</f>
        <v/>
      </c>
      <c r="AF107" s="521" t="str">
        <f>IF(RIGHT($A107,1)="1",VLOOKUP($B107,'1st Shift BFp'!$A$4:$BY$32,47,FALSE),VLOOKUP($B107,'2nd Shift BFp'!$A$4:$BY$32,47,FALSE))</f>
        <v/>
      </c>
      <c r="AH107" s="526">
        <f>IF($D107=AH$83,VLOOKUP($B107,WEEKLY!$BD$6:$BO$60,12,FALSE),"")</f>
        <v>0</v>
      </c>
      <c r="AI107" s="520" t="str">
        <f>IF($D107=AI$83,VLOOKUP($B107,WEEKLY!$BD$6:$BO$60,12,FALSE),"")</f>
        <v/>
      </c>
      <c r="AJ107" s="520" t="str">
        <f>IF($D107=AJ$83,VLOOKUP($B107,WEEKLY!$BD$6:$BO$60,12,FALSE),"")</f>
        <v/>
      </c>
      <c r="AK107" s="520" t="str">
        <f>IF($D107=AK$83,VLOOKUP($B107,WASHER!$AL$5:$AS$7,9,FALSE),"")</f>
        <v/>
      </c>
      <c r="AL107" s="520" t="str">
        <f>IF($D107=AL$83,VLOOKUP($B107,WASHER!$AL$5:$AS$7,9,FALSE),"")</f>
        <v/>
      </c>
      <c r="AM107" s="520" t="str">
        <f>IF(RIGHT($A107,1)="1",VLOOKUP($B107,'1st Shift BFp'!$A$4:$BY$32,60,FALSE),VLOOKUP($B107,'2nd Shift BFp'!$A$4:$BY$32,60,FALSE))</f>
        <v/>
      </c>
      <c r="AN107" s="520" t="str">
        <f>IF(RIGHT($A107,1)="1",VLOOKUP($B107,'1st Shift BFp'!$A$4:$BY$32,61,FALSE),VLOOKUP($B107,'2nd Shift BFp'!$A$4:$BY$32,61,FALSE))</f>
        <v/>
      </c>
      <c r="AO107" s="521" t="str">
        <f>IF(RIGHT($A107,1)="1",VLOOKUP($B107,'1st Shift BFp'!$A$4:$BY$32,62,FALSE),VLOOKUP($B107,'2nd Shift BFp'!$A$4:$BY$32,62,FALSE))</f>
        <v/>
      </c>
      <c r="AQ107" s="526">
        <f>IF($D107=AQ$83,VLOOKUP($B107,WEEKLY!$BV$6:$CG$60,12,FALSE),"")</f>
        <v>0</v>
      </c>
      <c r="AR107" s="520" t="str">
        <f>IF($D107=AR$83,VLOOKUP($B107,WEEKLY!$BV$6:$CG$60,12,FALSE),"")</f>
        <v/>
      </c>
      <c r="AS107" s="520" t="str">
        <f>IF($D107=AS$83,VLOOKUP($B107,WEEKLY!$BV$6:$CG$60,12,FALSE),"")</f>
        <v/>
      </c>
      <c r="AT107" s="520" t="str">
        <f>IF($D107=AT$83,VLOOKUP($B107,WASHER!$AX$5:$BE$7,9,FALSE),"")</f>
        <v/>
      </c>
      <c r="AU107" s="520" t="str">
        <f>IF($D107=AU$83,VLOOKUP($B107,WASHER!$AX$5:$BE$7,9,FALSE),"")</f>
        <v/>
      </c>
      <c r="AV107" s="520" t="str">
        <f>IF(RIGHT($A107,1)="1",VLOOKUP($B107,'1st Shift BFp'!$A$4:$BY$32,75,FALSE),VLOOKUP($B107,'2nd Shift BFp'!$A$4:$BY$32,75,FALSE))</f>
        <v/>
      </c>
      <c r="AW107" s="520" t="str">
        <f>IF(RIGHT($A107,1)="1",VLOOKUP($B107,'1st Shift BFp'!$A$4:$BY$32,76,FALSE),VLOOKUP($B107,'2nd Shift BFp'!$A$4:$BY$32,76,FALSE))</f>
        <v/>
      </c>
      <c r="AX107" s="521" t="str">
        <f>IF(RIGHT($A107,1)="1",VLOOKUP($B107,'1st Shift BFp'!$A$4:$BY$32,77,FALSE),VLOOKUP($B107,'2nd Shift BFp'!$A$4:$BY$32,77,FALSE))</f>
        <v/>
      </c>
      <c r="AZ107" s="526" t="str">
        <f t="shared" si="93"/>
        <v/>
      </c>
      <c r="BA107" s="520" t="str">
        <f t="shared" si="94"/>
        <v/>
      </c>
      <c r="BB107" s="520" t="str">
        <f t="shared" si="94"/>
        <v/>
      </c>
      <c r="BC107" s="520" t="str">
        <f t="shared" si="95"/>
        <v/>
      </c>
      <c r="BD107" s="520" t="str">
        <f t="shared" si="96"/>
        <v/>
      </c>
      <c r="BE107" s="520" t="str">
        <f t="shared" si="97"/>
        <v/>
      </c>
      <c r="BF107" s="520" t="str">
        <f t="shared" si="98"/>
        <v/>
      </c>
      <c r="BG107" s="521" t="str">
        <f t="shared" si="99"/>
        <v/>
      </c>
    </row>
    <row r="108" spans="1:59">
      <c r="A108" t="s">
        <v>67</v>
      </c>
      <c r="B108" s="379" t="s">
        <v>110</v>
      </c>
      <c r="C108" s="24" t="s">
        <v>111</v>
      </c>
      <c r="D108" s="24" t="s">
        <v>44</v>
      </c>
      <c r="E108" s="407" t="s">
        <v>572</v>
      </c>
      <c r="G108" s="526">
        <f>IF($D108=G$83,VLOOKUP($B108,WEEKLY!$B$6:$M$60,12,FALSE),"")</f>
        <v>0</v>
      </c>
      <c r="H108" s="520" t="str">
        <f>IF($D108=H$83,VLOOKUP($B108,WEEKLY!$B$6:$M$60,12,FALSE),"")</f>
        <v/>
      </c>
      <c r="I108" s="520" t="str">
        <f>IF($D108=I$83,VLOOKUP($B108,WEEKLY!$B$6:$M$60,12,FALSE),"")</f>
        <v/>
      </c>
      <c r="J108" s="520" t="str">
        <f>IF($D108=J$83,VLOOKUP($B108,WASHER!$B$5:$I$7,8,FALSE),"")</f>
        <v/>
      </c>
      <c r="K108" s="520" t="str">
        <f>IF($D108=K$83,VLOOKUP($B108,WASHER!$B$5:$I$7,8,FALSE),"")</f>
        <v/>
      </c>
      <c r="L108" s="520" t="str">
        <f>IF(RIGHT($A108,1)="1",VLOOKUP($B108,'1st Shift BFp'!$A$4:$BY$32,15,FALSE),VLOOKUP($B108,'2nd Shift BFp'!$A$4:$BY$32,15,FALSE))</f>
        <v/>
      </c>
      <c r="M108" s="520" t="str">
        <f>IF(RIGHT($A108,1)="1",VLOOKUP($B108,'1st Shift BFp'!$A$4:$BY$32,16,FALSE),VLOOKUP($B108,'2nd Shift BFp'!$A$4:$BY$32,16,FALSE))</f>
        <v/>
      </c>
      <c r="N108" s="521" t="str">
        <f>IF(RIGHT($A108,1)="1",VLOOKUP($B108,'1st Shift BFp'!$A$4:$BY$32,17,FALSE),VLOOKUP($B108,'2nd Shift BFp'!$A$4:$BY$32,17,FALSE))</f>
        <v/>
      </c>
      <c r="P108" s="526">
        <f>IF($D108=P$83,VLOOKUP($B108,WEEKLY!$T$6:$AE$60,12,FALSE),"")</f>
        <v>0</v>
      </c>
      <c r="Q108" s="520" t="str">
        <f>IF($D108=Q$83,VLOOKUP($B108,WEEKLY!$T$6:$AE$60,12,FALSE),"")</f>
        <v/>
      </c>
      <c r="R108" s="520" t="str">
        <f>IF($D108=R$83,VLOOKUP($B108,WEEKLY!$T$6:$AE$60,12,FALSE),"")</f>
        <v/>
      </c>
      <c r="S108" s="520" t="str">
        <f>IF($D108=S$83,VLOOKUP($B108,WASHER!$N$5:$U$7,9,FALSE),"")</f>
        <v/>
      </c>
      <c r="T108" s="520" t="str">
        <f>IF($D108=T$83,VLOOKUP($B108,WASHER!$N$5:$U$7,9,FALSE),"")</f>
        <v/>
      </c>
      <c r="U108" s="520" t="str">
        <f>IF(RIGHT($A108,1)="1",VLOOKUP($B108,'1st Shift BFp'!$A$4:$BY$32,30,FALSE),VLOOKUP($B108,'2nd Shift BFp'!$A$4:$BY$32,30,FALSE))</f>
        <v/>
      </c>
      <c r="V108" s="520" t="str">
        <f>IF(RIGHT($A108,1)="1",VLOOKUP($B108,'1st Shift BFp'!$A$4:$BY$32,31,FALSE),VLOOKUP($B108,'2nd Shift BFp'!$A$4:$BY$32,31,FALSE))</f>
        <v/>
      </c>
      <c r="W108" s="521" t="str">
        <f>IF(RIGHT($A108,1)="1",VLOOKUP($B108,'1st Shift BFp'!$A$4:$BY$32,32,FALSE),VLOOKUP($B108,'2nd Shift BFp'!$A$4:$BY$32,32,FALSE))</f>
        <v/>
      </c>
      <c r="Y108" s="526">
        <f>IF($D108=Y$83,VLOOKUP($B108,WEEKLY!$AL$6:$AW$60,12,FALSE),"")</f>
        <v>0</v>
      </c>
      <c r="Z108" s="520" t="str">
        <f>IF($D108=Z$83,VLOOKUP($B108,WEEKLY!$AL$6:$AW$60,12,FALSE),"")</f>
        <v/>
      </c>
      <c r="AA108" s="520" t="str">
        <f>IF($D108=AA$83,VLOOKUP($B108,WEEKLY!$AL$6:$AW$60,12,FALSE),"")</f>
        <v/>
      </c>
      <c r="AB108" s="520" t="str">
        <f>IF($D108=AB$83,VLOOKUP($B108,WASHER!$Z$5:$AG$7,9,FALSE),"")</f>
        <v/>
      </c>
      <c r="AC108" s="520" t="str">
        <f>IF($D108=AC$83,VLOOKUP($B108,WASHER!$Z$5:$AG$7,9,FALSE),"")</f>
        <v/>
      </c>
      <c r="AD108" s="520" t="str">
        <f>IF(RIGHT($A108,1)="1",VLOOKUP($B108,'1st Shift BFp'!$A$4:$BY$32,45,FALSE),VLOOKUP($B108,'2nd Shift BFp'!$A$4:$BY$32,45,FALSE))</f>
        <v/>
      </c>
      <c r="AE108" s="520" t="str">
        <f>IF(RIGHT($A108,1)="1",VLOOKUP($B108,'1st Shift BFp'!$A$4:$BY$32,46,FALSE),VLOOKUP($B108,'2nd Shift BFp'!$A$4:$BY$32,46,FALSE))</f>
        <v/>
      </c>
      <c r="AF108" s="521" t="str">
        <f>IF(RIGHT($A108,1)="1",VLOOKUP($B108,'1st Shift BFp'!$A$4:$BY$32,47,FALSE),VLOOKUP($B108,'2nd Shift BFp'!$A$4:$BY$32,47,FALSE))</f>
        <v/>
      </c>
      <c r="AH108" s="526">
        <f>IF($D108=AH$83,VLOOKUP($B108,WEEKLY!$BD$6:$BO$60,12,FALSE),"")</f>
        <v>0</v>
      </c>
      <c r="AI108" s="520" t="str">
        <f>IF($D108=AI$83,VLOOKUP($B108,WEEKLY!$BD$6:$BO$60,12,FALSE),"")</f>
        <v/>
      </c>
      <c r="AJ108" s="520" t="str">
        <f>IF($D108=AJ$83,VLOOKUP($B108,WEEKLY!$BD$6:$BO$60,12,FALSE),"")</f>
        <v/>
      </c>
      <c r="AK108" s="520" t="str">
        <f>IF($D108=AK$83,VLOOKUP($B108,WASHER!$AL$5:$AS$7,9,FALSE),"")</f>
        <v/>
      </c>
      <c r="AL108" s="520" t="str">
        <f>IF($D108=AL$83,VLOOKUP($B108,WASHER!$AL$5:$AS$7,9,FALSE),"")</f>
        <v/>
      </c>
      <c r="AM108" s="520" t="str">
        <f>IF(RIGHT($A108,1)="1",VLOOKUP($B108,'1st Shift BFp'!$A$4:$BY$32,60,FALSE),VLOOKUP($B108,'2nd Shift BFp'!$A$4:$BY$32,60,FALSE))</f>
        <v/>
      </c>
      <c r="AN108" s="520" t="str">
        <f>IF(RIGHT($A108,1)="1",VLOOKUP($B108,'1st Shift BFp'!$A$4:$BY$32,61,FALSE),VLOOKUP($B108,'2nd Shift BFp'!$A$4:$BY$32,61,FALSE))</f>
        <v/>
      </c>
      <c r="AO108" s="521" t="str">
        <f>IF(RIGHT($A108,1)="1",VLOOKUP($B108,'1st Shift BFp'!$A$4:$BY$32,62,FALSE),VLOOKUP($B108,'2nd Shift BFp'!$A$4:$BY$32,62,FALSE))</f>
        <v/>
      </c>
      <c r="AQ108" s="526">
        <f>IF($D108=AQ$83,VLOOKUP($B108,WEEKLY!$BV$6:$CG$60,12,FALSE),"")</f>
        <v>0</v>
      </c>
      <c r="AR108" s="520" t="str">
        <f>IF($D108=AR$83,VLOOKUP($B108,WEEKLY!$BV$6:$CG$60,12,FALSE),"")</f>
        <v/>
      </c>
      <c r="AS108" s="520" t="str">
        <f>IF($D108=AS$83,VLOOKUP($B108,WEEKLY!$BV$6:$CG$60,12,FALSE),"")</f>
        <v/>
      </c>
      <c r="AT108" s="520" t="str">
        <f>IF($D108=AT$83,VLOOKUP($B108,WASHER!$AX$5:$BE$7,9,FALSE),"")</f>
        <v/>
      </c>
      <c r="AU108" s="520" t="str">
        <f>IF($D108=AU$83,VLOOKUP($B108,WASHER!$AX$5:$BE$7,9,FALSE),"")</f>
        <v/>
      </c>
      <c r="AV108" s="520" t="str">
        <f>IF(RIGHT($A108,1)="1",VLOOKUP($B108,'1st Shift BFp'!$A$4:$BY$32,75,FALSE),VLOOKUP($B108,'2nd Shift BFp'!$A$4:$BY$32,75,FALSE))</f>
        <v/>
      </c>
      <c r="AW108" s="520" t="str">
        <f>IF(RIGHT($A108,1)="1",VLOOKUP($B108,'1st Shift BFp'!$A$4:$BY$32,76,FALSE),VLOOKUP($B108,'2nd Shift BFp'!$A$4:$BY$32,76,FALSE))</f>
        <v/>
      </c>
      <c r="AX108" s="521" t="str">
        <f>IF(RIGHT($A108,1)="1",VLOOKUP($B108,'1st Shift BFp'!$A$4:$BY$32,77,FALSE),VLOOKUP($B108,'2nd Shift BFp'!$A$4:$BY$32,77,FALSE))</f>
        <v/>
      </c>
      <c r="AZ108" s="526" t="str">
        <f t="shared" si="93"/>
        <v/>
      </c>
      <c r="BA108" s="520" t="str">
        <f t="shared" si="94"/>
        <v/>
      </c>
      <c r="BB108" s="520" t="str">
        <f t="shared" si="94"/>
        <v/>
      </c>
      <c r="BC108" s="520" t="str">
        <f t="shared" si="95"/>
        <v/>
      </c>
      <c r="BD108" s="520" t="str">
        <f t="shared" si="96"/>
        <v/>
      </c>
      <c r="BE108" s="520" t="str">
        <f t="shared" si="97"/>
        <v/>
      </c>
      <c r="BF108" s="520" t="str">
        <f t="shared" si="98"/>
        <v/>
      </c>
      <c r="BG108" s="521" t="str">
        <f t="shared" si="99"/>
        <v/>
      </c>
    </row>
    <row r="109" spans="1:59">
      <c r="A109" t="s">
        <v>67</v>
      </c>
      <c r="B109" s="379" t="s">
        <v>113</v>
      </c>
      <c r="C109" s="24" t="s">
        <v>114</v>
      </c>
      <c r="D109" s="24" t="s">
        <v>115</v>
      </c>
      <c r="E109" s="407" t="s">
        <v>572</v>
      </c>
      <c r="G109" s="526" t="str">
        <f>IF($D109=G$83,VLOOKUP($B109,WEEKLY!$B$6:$M$60,12,FALSE),"")</f>
        <v/>
      </c>
      <c r="H109" s="520" t="str">
        <f>IF($D109=H$83,VLOOKUP($B109,WEEKLY!$B$6:$M$60,12,FALSE),"")</f>
        <v/>
      </c>
      <c r="I109" s="520">
        <f>IF($D109=I$83,VLOOKUP($B109,WEEKLY!$B$6:$M$60,12,FALSE),"")</f>
        <v>0</v>
      </c>
      <c r="J109" s="520" t="str">
        <f>IF($D109=J$83,VLOOKUP($B109,WASHER!$B$5:$I$7,8,FALSE),"")</f>
        <v/>
      </c>
      <c r="K109" s="520" t="str">
        <f>IF($D109=K$83,VLOOKUP($B109,WASHER!$B$5:$I$7,8,FALSE),"")</f>
        <v/>
      </c>
      <c r="L109" s="520" t="str">
        <f>IF(RIGHT($A109,1)="1",VLOOKUP($B109,'1st Shift BFp'!$A$4:$BY$32,15,FALSE),VLOOKUP($B109,'2nd Shift BFp'!$A$4:$BY$32,15,FALSE))</f>
        <v/>
      </c>
      <c r="M109" s="520" t="str">
        <f>IF(RIGHT($A109,1)="1",VLOOKUP($B109,'1st Shift BFp'!$A$4:$BY$32,16,FALSE),VLOOKUP($B109,'2nd Shift BFp'!$A$4:$BY$32,16,FALSE))</f>
        <v/>
      </c>
      <c r="N109" s="521" t="str">
        <f>IF(RIGHT($A109,1)="1",VLOOKUP($B109,'1st Shift BFp'!$A$4:$BY$32,17,FALSE),VLOOKUP($B109,'2nd Shift BFp'!$A$4:$BY$32,17,FALSE))</f>
        <v/>
      </c>
      <c r="P109" s="526" t="str">
        <f>IF($D109=P$83,VLOOKUP($B109,WEEKLY!$T$6:$AE$60,12,FALSE),"")</f>
        <v/>
      </c>
      <c r="Q109" s="520" t="str">
        <f>IF($D109=Q$83,VLOOKUP($B109,WEEKLY!$T$6:$AE$60,12,FALSE),"")</f>
        <v/>
      </c>
      <c r="R109" s="520">
        <f>IF($D109=R$83,VLOOKUP($B109,WEEKLY!$T$6:$AE$60,12,FALSE),"")</f>
        <v>0</v>
      </c>
      <c r="S109" s="520" t="str">
        <f>IF($D109=S$83,VLOOKUP($B109,WASHER!$N$5:$U$7,9,FALSE),"")</f>
        <v/>
      </c>
      <c r="T109" s="520" t="str">
        <f>IF($D109=T$83,VLOOKUP($B109,WASHER!$N$5:$U$7,9,FALSE),"")</f>
        <v/>
      </c>
      <c r="U109" s="520" t="str">
        <f>IF(RIGHT($A109,1)="1",VLOOKUP($B109,'1st Shift BFp'!$A$4:$BY$32,30,FALSE),VLOOKUP($B109,'2nd Shift BFp'!$A$4:$BY$32,30,FALSE))</f>
        <v/>
      </c>
      <c r="V109" s="520" t="str">
        <f>IF(RIGHT($A109,1)="1",VLOOKUP($B109,'1st Shift BFp'!$A$4:$BY$32,31,FALSE),VLOOKUP($B109,'2nd Shift BFp'!$A$4:$BY$32,31,FALSE))</f>
        <v/>
      </c>
      <c r="W109" s="521" t="str">
        <f>IF(RIGHT($A109,1)="1",VLOOKUP($B109,'1st Shift BFp'!$A$4:$BY$32,32,FALSE),VLOOKUP($B109,'2nd Shift BFp'!$A$4:$BY$32,32,FALSE))</f>
        <v/>
      </c>
      <c r="Y109" s="526" t="str">
        <f>IF($D109=Y$83,VLOOKUP($B109,WEEKLY!$AL$6:$AW$60,12,FALSE),"")</f>
        <v/>
      </c>
      <c r="Z109" s="520" t="str">
        <f>IF($D109=Z$83,VLOOKUP($B109,WEEKLY!$AL$6:$AW$60,12,FALSE),"")</f>
        <v/>
      </c>
      <c r="AA109" s="520">
        <f>IF($D109=AA$83,VLOOKUP($B109,WEEKLY!$AL$6:$AW$60,12,FALSE),"")</f>
        <v>0</v>
      </c>
      <c r="AB109" s="520" t="str">
        <f>IF($D109=AB$83,VLOOKUP($B109,WASHER!$Z$5:$AG$7,9,FALSE),"")</f>
        <v/>
      </c>
      <c r="AC109" s="520" t="str">
        <f>IF($D109=AC$83,VLOOKUP($B109,WASHER!$Z$5:$AG$7,9,FALSE),"")</f>
        <v/>
      </c>
      <c r="AD109" s="520" t="str">
        <f>IF(RIGHT($A109,1)="1",VLOOKUP($B109,'1st Shift BFp'!$A$4:$BY$32,45,FALSE),VLOOKUP($B109,'2nd Shift BFp'!$A$4:$BY$32,45,FALSE))</f>
        <v/>
      </c>
      <c r="AE109" s="520" t="str">
        <f>IF(RIGHT($A109,1)="1",VLOOKUP($B109,'1st Shift BFp'!$A$4:$BY$32,46,FALSE),VLOOKUP($B109,'2nd Shift BFp'!$A$4:$BY$32,46,FALSE))</f>
        <v/>
      </c>
      <c r="AF109" s="521" t="str">
        <f>IF(RIGHT($A109,1)="1",VLOOKUP($B109,'1st Shift BFp'!$A$4:$BY$32,47,FALSE),VLOOKUP($B109,'2nd Shift BFp'!$A$4:$BY$32,47,FALSE))</f>
        <v/>
      </c>
      <c r="AH109" s="526" t="str">
        <f>IF($D109=AH$83,VLOOKUP($B109,WEEKLY!$BD$6:$BO$60,12,FALSE),"")</f>
        <v/>
      </c>
      <c r="AI109" s="520" t="str">
        <f>IF($D109=AI$83,VLOOKUP($B109,WEEKLY!$BD$6:$BO$60,12,FALSE),"")</f>
        <v/>
      </c>
      <c r="AJ109" s="520">
        <f>IF($D109=AJ$83,VLOOKUP($B109,WEEKLY!$BD$6:$BO$60,12,FALSE),"")</f>
        <v>0</v>
      </c>
      <c r="AK109" s="520" t="str">
        <f>IF($D109=AK$83,VLOOKUP($B109,WASHER!$AL$5:$AS$7,9,FALSE),"")</f>
        <v/>
      </c>
      <c r="AL109" s="520" t="str">
        <f>IF($D109=AL$83,VLOOKUP($B109,WASHER!$AL$5:$AS$7,9,FALSE),"")</f>
        <v/>
      </c>
      <c r="AM109" s="520" t="str">
        <f>IF(RIGHT($A109,1)="1",VLOOKUP($B109,'1st Shift BFp'!$A$4:$BY$32,60,FALSE),VLOOKUP($B109,'2nd Shift BFp'!$A$4:$BY$32,60,FALSE))</f>
        <v/>
      </c>
      <c r="AN109" s="520" t="str">
        <f>IF(RIGHT($A109,1)="1",VLOOKUP($B109,'1st Shift BFp'!$A$4:$BY$32,61,FALSE),VLOOKUP($B109,'2nd Shift BFp'!$A$4:$BY$32,61,FALSE))</f>
        <v/>
      </c>
      <c r="AO109" s="521" t="str">
        <f>IF(RIGHT($A109,1)="1",VLOOKUP($B109,'1st Shift BFp'!$A$4:$BY$32,62,FALSE),VLOOKUP($B109,'2nd Shift BFp'!$A$4:$BY$32,62,FALSE))</f>
        <v/>
      </c>
      <c r="AQ109" s="526" t="str">
        <f>IF($D109=AQ$83,VLOOKUP($B109,WEEKLY!$BV$6:$CG$60,12,FALSE),"")</f>
        <v/>
      </c>
      <c r="AR109" s="520" t="str">
        <f>IF($D109=AR$83,VLOOKUP($B109,WEEKLY!$BV$6:$CG$60,12,FALSE),"")</f>
        <v/>
      </c>
      <c r="AS109" s="520">
        <f>IF($D109=AS$83,VLOOKUP($B109,WEEKLY!$BV$6:$CG$60,12,FALSE),"")</f>
        <v>0</v>
      </c>
      <c r="AT109" s="520" t="str">
        <f>IF($D109=AT$83,VLOOKUP($B109,WASHER!$AX$5:$BE$7,9,FALSE),"")</f>
        <v/>
      </c>
      <c r="AU109" s="520" t="str">
        <f>IF($D109=AU$83,VLOOKUP($B109,WASHER!$AX$5:$BE$7,9,FALSE),"")</f>
        <v/>
      </c>
      <c r="AV109" s="520" t="str">
        <f>IF(RIGHT($A109,1)="1",VLOOKUP($B109,'1st Shift BFp'!$A$4:$BY$32,75,FALSE),VLOOKUP($B109,'2nd Shift BFp'!$A$4:$BY$32,75,FALSE))</f>
        <v/>
      </c>
      <c r="AW109" s="520" t="str">
        <f>IF(RIGHT($A109,1)="1",VLOOKUP($B109,'1st Shift BFp'!$A$4:$BY$32,76,FALSE),VLOOKUP($B109,'2nd Shift BFp'!$A$4:$BY$32,76,FALSE))</f>
        <v/>
      </c>
      <c r="AX109" s="521" t="str">
        <f>IF(RIGHT($A109,1)="1",VLOOKUP($B109,'1st Shift BFp'!$A$4:$BY$32,77,FALSE),VLOOKUP($B109,'2nd Shift BFp'!$A$4:$BY$32,77,FALSE))</f>
        <v/>
      </c>
      <c r="AZ109" s="526" t="str">
        <f t="shared" si="93"/>
        <v/>
      </c>
      <c r="BA109" s="520" t="str">
        <f t="shared" si="94"/>
        <v/>
      </c>
      <c r="BB109" s="520" t="str">
        <f t="shared" si="94"/>
        <v/>
      </c>
      <c r="BC109" s="520" t="str">
        <f t="shared" si="95"/>
        <v/>
      </c>
      <c r="BD109" s="520" t="str">
        <f t="shared" si="96"/>
        <v/>
      </c>
      <c r="BE109" s="520" t="str">
        <f t="shared" si="97"/>
        <v/>
      </c>
      <c r="BF109" s="520" t="str">
        <f t="shared" si="98"/>
        <v/>
      </c>
      <c r="BG109" s="521" t="str">
        <f t="shared" si="99"/>
        <v/>
      </c>
    </row>
    <row r="110" spans="1:59">
      <c r="A110" t="s">
        <v>67</v>
      </c>
      <c r="B110" s="379" t="s">
        <v>117</v>
      </c>
      <c r="C110" s="24" t="s">
        <v>118</v>
      </c>
      <c r="D110" s="24" t="s">
        <v>115</v>
      </c>
      <c r="E110" s="407" t="s">
        <v>572</v>
      </c>
      <c r="G110" s="526" t="str">
        <f>IF($D110=G$83,VLOOKUP($B110,WEEKLY!$B$6:$M$60,12,FALSE),"")</f>
        <v/>
      </c>
      <c r="H110" s="520" t="str">
        <f>IF($D110=H$83,VLOOKUP($B110,WEEKLY!$B$6:$M$60,12,FALSE),"")</f>
        <v/>
      </c>
      <c r="I110" s="520">
        <f>IF($D110=I$83,VLOOKUP($B110,WEEKLY!$B$6:$M$60,12,FALSE),"")</f>
        <v>0</v>
      </c>
      <c r="J110" s="520" t="str">
        <f>IF($D110=J$83,VLOOKUP($B110,WASHER!$B$5:$I$7,8,FALSE),"")</f>
        <v/>
      </c>
      <c r="K110" s="520" t="str">
        <f>IF($D110=K$83,VLOOKUP($B110,WASHER!$B$5:$I$7,8,FALSE),"")</f>
        <v/>
      </c>
      <c r="L110" s="520" t="str">
        <f>IF(RIGHT($A110,1)="1",VLOOKUP($B110,'1st Shift BFp'!$A$4:$BY$32,15,FALSE),VLOOKUP($B110,'2nd Shift BFp'!$A$4:$BY$32,15,FALSE))</f>
        <v/>
      </c>
      <c r="M110" s="520" t="str">
        <f>IF(RIGHT($A110,1)="1",VLOOKUP($B110,'1st Shift BFp'!$A$4:$BY$32,16,FALSE),VLOOKUP($B110,'2nd Shift BFp'!$A$4:$BY$32,16,FALSE))</f>
        <v/>
      </c>
      <c r="N110" s="521" t="str">
        <f>IF(RIGHT($A110,1)="1",VLOOKUP($B110,'1st Shift BFp'!$A$4:$BY$32,17,FALSE),VLOOKUP($B110,'2nd Shift BFp'!$A$4:$BY$32,17,FALSE))</f>
        <v/>
      </c>
      <c r="P110" s="526" t="str">
        <f>IF($D110=P$83,VLOOKUP($B110,WEEKLY!$T$6:$AE$60,12,FALSE),"")</f>
        <v/>
      </c>
      <c r="Q110" s="520" t="str">
        <f>IF($D110=Q$83,VLOOKUP($B110,WEEKLY!$T$6:$AE$60,12,FALSE),"")</f>
        <v/>
      </c>
      <c r="R110" s="520">
        <f>IF($D110=R$83,VLOOKUP($B110,WEEKLY!$T$6:$AE$60,12,FALSE),"")</f>
        <v>0</v>
      </c>
      <c r="S110" s="520" t="str">
        <f>IF($D110=S$83,VLOOKUP($B110,WASHER!$N$5:$U$7,9,FALSE),"")</f>
        <v/>
      </c>
      <c r="T110" s="520" t="str">
        <f>IF($D110=T$83,VLOOKUP($B110,WASHER!$N$5:$U$7,9,FALSE),"")</f>
        <v/>
      </c>
      <c r="U110" s="520" t="str">
        <f>IF(RIGHT($A110,1)="1",VLOOKUP($B110,'1st Shift BFp'!$A$4:$BY$32,30,FALSE),VLOOKUP($B110,'2nd Shift BFp'!$A$4:$BY$32,30,FALSE))</f>
        <v/>
      </c>
      <c r="V110" s="520" t="str">
        <f>IF(RIGHT($A110,1)="1",VLOOKUP($B110,'1st Shift BFp'!$A$4:$BY$32,31,FALSE),VLOOKUP($B110,'2nd Shift BFp'!$A$4:$BY$32,31,FALSE))</f>
        <v/>
      </c>
      <c r="W110" s="521" t="str">
        <f>IF(RIGHT($A110,1)="1",VLOOKUP($B110,'1st Shift BFp'!$A$4:$BY$32,32,FALSE),VLOOKUP($B110,'2nd Shift BFp'!$A$4:$BY$32,32,FALSE))</f>
        <v/>
      </c>
      <c r="Y110" s="526" t="str">
        <f>IF($D110=Y$83,VLOOKUP($B110,WEEKLY!$AL$6:$AW$60,12,FALSE),"")</f>
        <v/>
      </c>
      <c r="Z110" s="520" t="str">
        <f>IF($D110=Z$83,VLOOKUP($B110,WEEKLY!$AL$6:$AW$60,12,FALSE),"")</f>
        <v/>
      </c>
      <c r="AA110" s="520">
        <f>IF($D110=AA$83,VLOOKUP($B110,WEEKLY!$AL$6:$AW$60,12,FALSE),"")</f>
        <v>0</v>
      </c>
      <c r="AB110" s="520" t="str">
        <f>IF($D110=AB$83,VLOOKUP($B110,WASHER!$Z$5:$AG$7,9,FALSE),"")</f>
        <v/>
      </c>
      <c r="AC110" s="520" t="str">
        <f>IF($D110=AC$83,VLOOKUP($B110,WASHER!$Z$5:$AG$7,9,FALSE),"")</f>
        <v/>
      </c>
      <c r="AD110" s="520" t="str">
        <f>IF(RIGHT($A110,1)="1",VLOOKUP($B110,'1st Shift BFp'!$A$4:$BY$32,45,FALSE),VLOOKUP($B110,'2nd Shift BFp'!$A$4:$BY$32,45,FALSE))</f>
        <v/>
      </c>
      <c r="AE110" s="520" t="str">
        <f>IF(RIGHT($A110,1)="1",VLOOKUP($B110,'1st Shift BFp'!$A$4:$BY$32,46,FALSE),VLOOKUP($B110,'2nd Shift BFp'!$A$4:$BY$32,46,FALSE))</f>
        <v/>
      </c>
      <c r="AF110" s="521" t="str">
        <f>IF(RIGHT($A110,1)="1",VLOOKUP($B110,'1st Shift BFp'!$A$4:$BY$32,47,FALSE),VLOOKUP($B110,'2nd Shift BFp'!$A$4:$BY$32,47,FALSE))</f>
        <v/>
      </c>
      <c r="AH110" s="526" t="str">
        <f>IF($D110=AH$83,VLOOKUP($B110,WEEKLY!$BD$6:$BO$60,12,FALSE),"")</f>
        <v/>
      </c>
      <c r="AI110" s="520" t="str">
        <f>IF($D110=AI$83,VLOOKUP($B110,WEEKLY!$BD$6:$BO$60,12,FALSE),"")</f>
        <v/>
      </c>
      <c r="AJ110" s="520">
        <f>IF($D110=AJ$83,VLOOKUP($B110,WEEKLY!$BD$6:$BO$60,12,FALSE),"")</f>
        <v>0</v>
      </c>
      <c r="AK110" s="520" t="str">
        <f>IF($D110=AK$83,VLOOKUP($B110,WASHER!$AL$5:$AS$7,9,FALSE),"")</f>
        <v/>
      </c>
      <c r="AL110" s="520" t="str">
        <f>IF($D110=AL$83,VLOOKUP($B110,WASHER!$AL$5:$AS$7,9,FALSE),"")</f>
        <v/>
      </c>
      <c r="AM110" s="520" t="str">
        <f>IF(RIGHT($A110,1)="1",VLOOKUP($B110,'1st Shift BFp'!$A$4:$BY$32,60,FALSE),VLOOKUP($B110,'2nd Shift BFp'!$A$4:$BY$32,60,FALSE))</f>
        <v/>
      </c>
      <c r="AN110" s="520" t="str">
        <f>IF(RIGHT($A110,1)="1",VLOOKUP($B110,'1st Shift BFp'!$A$4:$BY$32,61,FALSE),VLOOKUP($B110,'2nd Shift BFp'!$A$4:$BY$32,61,FALSE))</f>
        <v/>
      </c>
      <c r="AO110" s="521" t="str">
        <f>IF(RIGHT($A110,1)="1",VLOOKUP($B110,'1st Shift BFp'!$A$4:$BY$32,62,FALSE),VLOOKUP($B110,'2nd Shift BFp'!$A$4:$BY$32,62,FALSE))</f>
        <v/>
      </c>
      <c r="AQ110" s="526" t="str">
        <f>IF($D110=AQ$83,VLOOKUP($B110,WEEKLY!$BV$6:$CG$60,12,FALSE),"")</f>
        <v/>
      </c>
      <c r="AR110" s="520" t="str">
        <f>IF($D110=AR$83,VLOOKUP($B110,WEEKLY!$BV$6:$CG$60,12,FALSE),"")</f>
        <v/>
      </c>
      <c r="AS110" s="520">
        <f>IF($D110=AS$83,VLOOKUP($B110,WEEKLY!$BV$6:$CG$60,12,FALSE),"")</f>
        <v>0</v>
      </c>
      <c r="AT110" s="520" t="str">
        <f>IF($D110=AT$83,VLOOKUP($B110,WASHER!$AX$5:$BE$7,9,FALSE),"")</f>
        <v/>
      </c>
      <c r="AU110" s="520" t="str">
        <f>IF($D110=AU$83,VLOOKUP($B110,WASHER!$AX$5:$BE$7,9,FALSE),"")</f>
        <v/>
      </c>
      <c r="AV110" s="520" t="str">
        <f>IF(RIGHT($A110,1)="1",VLOOKUP($B110,'1st Shift BFp'!$A$4:$BY$32,75,FALSE),VLOOKUP($B110,'2nd Shift BFp'!$A$4:$BY$32,75,FALSE))</f>
        <v/>
      </c>
      <c r="AW110" s="520" t="str">
        <f>IF(RIGHT($A110,1)="1",VLOOKUP($B110,'1st Shift BFp'!$A$4:$BY$32,76,FALSE),VLOOKUP($B110,'2nd Shift BFp'!$A$4:$BY$32,76,FALSE))</f>
        <v/>
      </c>
      <c r="AX110" s="521" t="str">
        <f>IF(RIGHT($A110,1)="1",VLOOKUP($B110,'1st Shift BFp'!$A$4:$BY$32,77,FALSE),VLOOKUP($B110,'2nd Shift BFp'!$A$4:$BY$32,77,FALSE))</f>
        <v/>
      </c>
      <c r="AZ110" s="526" t="str">
        <f t="shared" si="93"/>
        <v/>
      </c>
      <c r="BA110" s="520" t="str">
        <f t="shared" si="94"/>
        <v/>
      </c>
      <c r="BB110" s="520" t="str">
        <f t="shared" si="94"/>
        <v/>
      </c>
      <c r="BC110" s="520" t="str">
        <f t="shared" si="95"/>
        <v/>
      </c>
      <c r="BD110" s="520" t="str">
        <f t="shared" si="96"/>
        <v/>
      </c>
      <c r="BE110" s="520" t="str">
        <f t="shared" si="97"/>
        <v/>
      </c>
      <c r="BF110" s="520" t="str">
        <f t="shared" si="98"/>
        <v/>
      </c>
      <c r="BG110" s="521" t="str">
        <f t="shared" si="99"/>
        <v/>
      </c>
    </row>
    <row r="111" spans="1:59">
      <c r="A111" t="s">
        <v>82</v>
      </c>
      <c r="B111" s="379" t="s">
        <v>83</v>
      </c>
      <c r="C111" s="24" t="s">
        <v>119</v>
      </c>
      <c r="D111" s="24" t="s">
        <v>44</v>
      </c>
      <c r="E111" s="407" t="s">
        <v>572</v>
      </c>
      <c r="G111" s="526">
        <f>IF($D111=G$83,VLOOKUP($B111,WEEKLY!$B$6:$M$60,12,FALSE),"")</f>
        <v>0</v>
      </c>
      <c r="H111" s="520" t="str">
        <f>IF($D111=H$83,VLOOKUP($B111,WEEKLY!$B$6:$M$60,12,FALSE),"")</f>
        <v/>
      </c>
      <c r="I111" s="520" t="str">
        <f>IF($D111=I$83,VLOOKUP($B111,WEEKLY!$B$6:$M$60,12,FALSE),"")</f>
        <v/>
      </c>
      <c r="J111" s="520" t="str">
        <f>IF($D111=J$83,VLOOKUP($B111,WASHER!$B$5:$I$7,8,FALSE),"")</f>
        <v/>
      </c>
      <c r="K111" s="520" t="str">
        <f>IF($D111=K$83,VLOOKUP($B111,WASHER!$B$5:$I$7,8,FALSE),"")</f>
        <v/>
      </c>
      <c r="L111" s="520" t="str">
        <f>IF(RIGHT($A111,1)="1",VLOOKUP($B111,'1st Shift BFp'!$A$4:$BY$32,15,FALSE),VLOOKUP($B111,'2nd Shift BFp'!$A$4:$BY$32,15,FALSE))</f>
        <v/>
      </c>
      <c r="M111" s="520" t="str">
        <f>IF(RIGHT($A111,1)="1",VLOOKUP($B111,'1st Shift BFp'!$A$4:$BY$32,16,FALSE),VLOOKUP($B111,'2nd Shift BFp'!$A$4:$BY$32,16,FALSE))</f>
        <v/>
      </c>
      <c r="N111" s="521" t="str">
        <f>IF(RIGHT($A111,1)="1",VLOOKUP($B111,'1st Shift BFp'!$A$4:$BY$32,17,FALSE),VLOOKUP($B111,'2nd Shift BFp'!$A$4:$BY$32,17,FALSE))</f>
        <v/>
      </c>
      <c r="P111" s="526">
        <f>IF($D111=P$83,VLOOKUP($B111,WEEKLY!$T$6:$AE$60,12,FALSE),"")</f>
        <v>0</v>
      </c>
      <c r="Q111" s="520" t="str">
        <f>IF($D111=Q$83,VLOOKUP($B111,WEEKLY!$T$6:$AE$60,12,FALSE),"")</f>
        <v/>
      </c>
      <c r="R111" s="520" t="str">
        <f>IF($D111=R$83,VLOOKUP($B111,WEEKLY!$T$6:$AE$60,12,FALSE),"")</f>
        <v/>
      </c>
      <c r="S111" s="520" t="str">
        <f>IF($D111=S$83,VLOOKUP($B111,WASHER!$N$5:$U$7,9,FALSE),"")</f>
        <v/>
      </c>
      <c r="T111" s="520" t="str">
        <f>IF($D111=T$83,VLOOKUP($B111,WASHER!$N$5:$U$7,9,FALSE),"")</f>
        <v/>
      </c>
      <c r="U111" s="520" t="str">
        <f>IF(RIGHT($A111,1)="1",VLOOKUP($B111,'1st Shift BFp'!$A$4:$BY$32,30,FALSE),VLOOKUP($B111,'2nd Shift BFp'!$A$4:$BY$32,30,FALSE))</f>
        <v/>
      </c>
      <c r="V111" s="520" t="str">
        <f>IF(RIGHT($A111,1)="1",VLOOKUP($B111,'1st Shift BFp'!$A$4:$BY$32,31,FALSE),VLOOKUP($B111,'2nd Shift BFp'!$A$4:$BY$32,31,FALSE))</f>
        <v/>
      </c>
      <c r="W111" s="521" t="str">
        <f>IF(RIGHT($A111,1)="1",VLOOKUP($B111,'1st Shift BFp'!$A$4:$BY$32,32,FALSE),VLOOKUP($B111,'2nd Shift BFp'!$A$4:$BY$32,32,FALSE))</f>
        <v/>
      </c>
      <c r="Y111" s="526">
        <f>IF($D111=Y$83,VLOOKUP($B111,WEEKLY!$AL$6:$AW$60,12,FALSE),"")</f>
        <v>0</v>
      </c>
      <c r="Z111" s="520" t="str">
        <f>IF($D111=Z$83,VLOOKUP($B111,WEEKLY!$AL$6:$AW$60,12,FALSE),"")</f>
        <v/>
      </c>
      <c r="AA111" s="520" t="str">
        <f>IF($D111=AA$83,VLOOKUP($B111,WEEKLY!$AL$6:$AW$60,12,FALSE),"")</f>
        <v/>
      </c>
      <c r="AB111" s="520" t="str">
        <f>IF($D111=AB$83,VLOOKUP($B111,WASHER!$Z$5:$AG$7,9,FALSE),"")</f>
        <v/>
      </c>
      <c r="AC111" s="520" t="str">
        <f>IF($D111=AC$83,VLOOKUP($B111,WASHER!$Z$5:$AG$7,9,FALSE),"")</f>
        <v/>
      </c>
      <c r="AD111" s="520" t="str">
        <f>IF(RIGHT($A111,1)="1",VLOOKUP($B111,'1st Shift BFp'!$A$4:$BY$32,45,FALSE),VLOOKUP($B111,'2nd Shift BFp'!$A$4:$BY$32,45,FALSE))</f>
        <v/>
      </c>
      <c r="AE111" s="520" t="str">
        <f>IF(RIGHT($A111,1)="1",VLOOKUP($B111,'1st Shift BFp'!$A$4:$BY$32,46,FALSE),VLOOKUP($B111,'2nd Shift BFp'!$A$4:$BY$32,46,FALSE))</f>
        <v/>
      </c>
      <c r="AF111" s="521" t="str">
        <f>IF(RIGHT($A111,1)="1",VLOOKUP($B111,'1st Shift BFp'!$A$4:$BY$32,47,FALSE),VLOOKUP($B111,'2nd Shift BFp'!$A$4:$BY$32,47,FALSE))</f>
        <v/>
      </c>
      <c r="AH111" s="526">
        <f>IF($D111=AH$83,VLOOKUP($B111,WEEKLY!$BD$6:$BO$60,12,FALSE),"")</f>
        <v>0</v>
      </c>
      <c r="AI111" s="520" t="str">
        <f>IF($D111=AI$83,VLOOKUP($B111,WEEKLY!$BD$6:$BO$60,12,FALSE),"")</f>
        <v/>
      </c>
      <c r="AJ111" s="520" t="str">
        <f>IF($D111=AJ$83,VLOOKUP($B111,WEEKLY!$BD$6:$BO$60,12,FALSE),"")</f>
        <v/>
      </c>
      <c r="AK111" s="520" t="str">
        <f>IF($D111=AK$83,VLOOKUP($B111,WASHER!$AL$5:$AS$7,9,FALSE),"")</f>
        <v/>
      </c>
      <c r="AL111" s="520" t="str">
        <f>IF($D111=AL$83,VLOOKUP($B111,WASHER!$AL$5:$AS$7,9,FALSE),"")</f>
        <v/>
      </c>
      <c r="AM111" s="520" t="str">
        <f>IF(RIGHT($A111,1)="1",VLOOKUP($B111,'1st Shift BFp'!$A$4:$BY$32,60,FALSE),VLOOKUP($B111,'2nd Shift BFp'!$A$4:$BY$32,60,FALSE))</f>
        <v/>
      </c>
      <c r="AN111" s="520" t="str">
        <f>IF(RIGHT($A111,1)="1",VLOOKUP($B111,'1st Shift BFp'!$A$4:$BY$32,61,FALSE),VLOOKUP($B111,'2nd Shift BFp'!$A$4:$BY$32,61,FALSE))</f>
        <v/>
      </c>
      <c r="AO111" s="521" t="str">
        <f>IF(RIGHT($A111,1)="1",VLOOKUP($B111,'1st Shift BFp'!$A$4:$BY$32,62,FALSE),VLOOKUP($B111,'2nd Shift BFp'!$A$4:$BY$32,62,FALSE))</f>
        <v/>
      </c>
      <c r="AQ111" s="526">
        <f>IF($D111=AQ$83,VLOOKUP($B111,WEEKLY!$BV$6:$CG$60,12,FALSE),"")</f>
        <v>0</v>
      </c>
      <c r="AR111" s="520" t="str">
        <f>IF($D111=AR$83,VLOOKUP($B111,WEEKLY!$BV$6:$CG$60,12,FALSE),"")</f>
        <v/>
      </c>
      <c r="AS111" s="520" t="str">
        <f>IF($D111=AS$83,VLOOKUP($B111,WEEKLY!$BV$6:$CG$60,12,FALSE),"")</f>
        <v/>
      </c>
      <c r="AT111" s="520" t="str">
        <f>IF($D111=AT$83,VLOOKUP($B111,WASHER!$AX$5:$BE$7,9,FALSE),"")</f>
        <v/>
      </c>
      <c r="AU111" s="520" t="str">
        <f>IF($D111=AU$83,VLOOKUP($B111,WASHER!$AX$5:$BE$7,9,FALSE),"")</f>
        <v/>
      </c>
      <c r="AV111" s="520" t="str">
        <f>IF(RIGHT($A111,1)="1",VLOOKUP($B111,'1st Shift BFp'!$A$4:$BY$32,75,FALSE),VLOOKUP($B111,'2nd Shift BFp'!$A$4:$BY$32,75,FALSE))</f>
        <v/>
      </c>
      <c r="AW111" s="520" t="str">
        <f>IF(RIGHT($A111,1)="1",VLOOKUP($B111,'1st Shift BFp'!$A$4:$BY$32,76,FALSE),VLOOKUP($B111,'2nd Shift BFp'!$A$4:$BY$32,76,FALSE))</f>
        <v/>
      </c>
      <c r="AX111" s="521" t="str">
        <f>IF(RIGHT($A111,1)="1",VLOOKUP($B111,'1st Shift BFp'!$A$4:$BY$32,77,FALSE),VLOOKUP($B111,'2nd Shift BFp'!$A$4:$BY$32,77,FALSE))</f>
        <v/>
      </c>
      <c r="AZ111" s="526" t="str">
        <f t="shared" si="93"/>
        <v/>
      </c>
      <c r="BA111" s="520" t="str">
        <f t="shared" si="94"/>
        <v/>
      </c>
      <c r="BB111" s="520" t="str">
        <f t="shared" si="94"/>
        <v/>
      </c>
      <c r="BC111" s="520" t="str">
        <f t="shared" si="95"/>
        <v/>
      </c>
      <c r="BD111" s="520" t="str">
        <f t="shared" si="96"/>
        <v/>
      </c>
      <c r="BE111" s="520" t="str">
        <f t="shared" si="97"/>
        <v/>
      </c>
      <c r="BF111" s="520" t="str">
        <f t="shared" si="98"/>
        <v/>
      </c>
      <c r="BG111" s="521" t="str">
        <f t="shared" si="99"/>
        <v/>
      </c>
    </row>
    <row r="112" spans="1:59">
      <c r="A112" t="s">
        <v>82</v>
      </c>
      <c r="B112" s="379" t="s">
        <v>86</v>
      </c>
      <c r="C112" s="24" t="s">
        <v>120</v>
      </c>
      <c r="D112" s="24" t="s">
        <v>44</v>
      </c>
      <c r="E112" s="407" t="s">
        <v>572</v>
      </c>
      <c r="G112" s="526">
        <f>IF($D112=G$83,VLOOKUP($B112,WEEKLY!$B$6:$M$60,12,FALSE),"")</f>
        <v>0</v>
      </c>
      <c r="H112" s="520" t="str">
        <f>IF($D112=H$83,VLOOKUP($B112,WEEKLY!$B$6:$M$60,12,FALSE),"")</f>
        <v/>
      </c>
      <c r="I112" s="520" t="str">
        <f>IF($D112=I$83,VLOOKUP($B112,WEEKLY!$B$6:$M$60,12,FALSE),"")</f>
        <v/>
      </c>
      <c r="J112" s="520" t="str">
        <f>IF($D112=J$83,VLOOKUP($B112,WASHER!$B$5:$I$7,8,FALSE),"")</f>
        <v/>
      </c>
      <c r="K112" s="520" t="str">
        <f>IF($D112=K$83,VLOOKUP($B112,WASHER!$B$5:$I$7,8,FALSE),"")</f>
        <v/>
      </c>
      <c r="L112" s="520" t="str">
        <f>IF(RIGHT($A112,1)="1",VLOOKUP($B112,'1st Shift BFp'!$A$4:$BY$32,15,FALSE),VLOOKUP($B112,'2nd Shift BFp'!$A$4:$BY$32,15,FALSE))</f>
        <v/>
      </c>
      <c r="M112" s="520" t="str">
        <f>IF(RIGHT($A112,1)="1",VLOOKUP($B112,'1st Shift BFp'!$A$4:$BY$32,16,FALSE),VLOOKUP($B112,'2nd Shift BFp'!$A$4:$BY$32,16,FALSE))</f>
        <v/>
      </c>
      <c r="N112" s="521" t="str">
        <f>IF(RIGHT($A112,1)="1",VLOOKUP($B112,'1st Shift BFp'!$A$4:$BY$32,17,FALSE),VLOOKUP($B112,'2nd Shift BFp'!$A$4:$BY$32,17,FALSE))</f>
        <v/>
      </c>
      <c r="P112" s="526">
        <f>IF($D112=P$83,VLOOKUP($B112,WEEKLY!$T$6:$AE$60,12,FALSE),"")</f>
        <v>0</v>
      </c>
      <c r="Q112" s="520" t="str">
        <f>IF($D112=Q$83,VLOOKUP($B112,WEEKLY!$T$6:$AE$60,12,FALSE),"")</f>
        <v/>
      </c>
      <c r="R112" s="520" t="str">
        <f>IF($D112=R$83,VLOOKUP($B112,WEEKLY!$T$6:$AE$60,12,FALSE),"")</f>
        <v/>
      </c>
      <c r="S112" s="520" t="str">
        <f>IF($D112=S$83,VLOOKUP($B112,WASHER!$N$5:$U$7,9,FALSE),"")</f>
        <v/>
      </c>
      <c r="T112" s="520" t="str">
        <f>IF($D112=T$83,VLOOKUP($B112,WASHER!$N$5:$U$7,9,FALSE),"")</f>
        <v/>
      </c>
      <c r="U112" s="520" t="str">
        <f>IF(RIGHT($A112,1)="1",VLOOKUP($B112,'1st Shift BFp'!$A$4:$BY$32,30,FALSE),VLOOKUP($B112,'2nd Shift BFp'!$A$4:$BY$32,30,FALSE))</f>
        <v/>
      </c>
      <c r="V112" s="520" t="str">
        <f>IF(RIGHT($A112,1)="1",VLOOKUP($B112,'1st Shift BFp'!$A$4:$BY$32,31,FALSE),VLOOKUP($B112,'2nd Shift BFp'!$A$4:$BY$32,31,FALSE))</f>
        <v/>
      </c>
      <c r="W112" s="521" t="str">
        <f>IF(RIGHT($A112,1)="1",VLOOKUP($B112,'1st Shift BFp'!$A$4:$BY$32,32,FALSE),VLOOKUP($B112,'2nd Shift BFp'!$A$4:$BY$32,32,FALSE))</f>
        <v/>
      </c>
      <c r="Y112" s="526">
        <f>IF($D112=Y$83,VLOOKUP($B112,WEEKLY!$AL$6:$AW$60,12,FALSE),"")</f>
        <v>0</v>
      </c>
      <c r="Z112" s="520" t="str">
        <f>IF($D112=Z$83,VLOOKUP($B112,WEEKLY!$AL$6:$AW$60,12,FALSE),"")</f>
        <v/>
      </c>
      <c r="AA112" s="520" t="str">
        <f>IF($D112=AA$83,VLOOKUP($B112,WEEKLY!$AL$6:$AW$60,12,FALSE),"")</f>
        <v/>
      </c>
      <c r="AB112" s="520" t="str">
        <f>IF($D112=AB$83,VLOOKUP($B112,WASHER!$Z$5:$AG$7,9,FALSE),"")</f>
        <v/>
      </c>
      <c r="AC112" s="520" t="str">
        <f>IF($D112=AC$83,VLOOKUP($B112,WASHER!$Z$5:$AG$7,9,FALSE),"")</f>
        <v/>
      </c>
      <c r="AD112" s="520" t="str">
        <f>IF(RIGHT($A112,1)="1",VLOOKUP($B112,'1st Shift BFp'!$A$4:$BY$32,45,FALSE),VLOOKUP($B112,'2nd Shift BFp'!$A$4:$BY$32,45,FALSE))</f>
        <v/>
      </c>
      <c r="AE112" s="520" t="str">
        <f>IF(RIGHT($A112,1)="1",VLOOKUP($B112,'1st Shift BFp'!$A$4:$BY$32,46,FALSE),VLOOKUP($B112,'2nd Shift BFp'!$A$4:$BY$32,46,FALSE))</f>
        <v/>
      </c>
      <c r="AF112" s="521" t="str">
        <f>IF(RIGHT($A112,1)="1",VLOOKUP($B112,'1st Shift BFp'!$A$4:$BY$32,47,FALSE),VLOOKUP($B112,'2nd Shift BFp'!$A$4:$BY$32,47,FALSE))</f>
        <v/>
      </c>
      <c r="AH112" s="526">
        <f>IF($D112=AH$83,VLOOKUP($B112,WEEKLY!$BD$6:$BO$60,12,FALSE),"")</f>
        <v>0</v>
      </c>
      <c r="AI112" s="520" t="str">
        <f>IF($D112=AI$83,VLOOKUP($B112,WEEKLY!$BD$6:$BO$60,12,FALSE),"")</f>
        <v/>
      </c>
      <c r="AJ112" s="520" t="str">
        <f>IF($D112=AJ$83,VLOOKUP($B112,WEEKLY!$BD$6:$BO$60,12,FALSE),"")</f>
        <v/>
      </c>
      <c r="AK112" s="520" t="str">
        <f>IF($D112=AK$83,VLOOKUP($B112,WASHER!$AL$5:$AS$7,9,FALSE),"")</f>
        <v/>
      </c>
      <c r="AL112" s="520" t="str">
        <f>IF($D112=AL$83,VLOOKUP($B112,WASHER!$AL$5:$AS$7,9,FALSE),"")</f>
        <v/>
      </c>
      <c r="AM112" s="520" t="str">
        <f>IF(RIGHT($A112,1)="1",VLOOKUP($B112,'1st Shift BFp'!$A$4:$BY$32,60,FALSE),VLOOKUP($B112,'2nd Shift BFp'!$A$4:$BY$32,60,FALSE))</f>
        <v/>
      </c>
      <c r="AN112" s="520" t="str">
        <f>IF(RIGHT($A112,1)="1",VLOOKUP($B112,'1st Shift BFp'!$A$4:$BY$32,61,FALSE),VLOOKUP($B112,'2nd Shift BFp'!$A$4:$BY$32,61,FALSE))</f>
        <v/>
      </c>
      <c r="AO112" s="521" t="str">
        <f>IF(RIGHT($A112,1)="1",VLOOKUP($B112,'1st Shift BFp'!$A$4:$BY$32,62,FALSE),VLOOKUP($B112,'2nd Shift BFp'!$A$4:$BY$32,62,FALSE))</f>
        <v/>
      </c>
      <c r="AQ112" s="526">
        <f>IF($D112=AQ$83,VLOOKUP($B112,WEEKLY!$BV$6:$CG$60,12,FALSE),"")</f>
        <v>0</v>
      </c>
      <c r="AR112" s="520" t="str">
        <f>IF($D112=AR$83,VLOOKUP($B112,WEEKLY!$BV$6:$CG$60,12,FALSE),"")</f>
        <v/>
      </c>
      <c r="AS112" s="520" t="str">
        <f>IF($D112=AS$83,VLOOKUP($B112,WEEKLY!$BV$6:$CG$60,12,FALSE),"")</f>
        <v/>
      </c>
      <c r="AT112" s="520" t="str">
        <f>IF($D112=AT$83,VLOOKUP($B112,WASHER!$AX$5:$BE$7,9,FALSE),"")</f>
        <v/>
      </c>
      <c r="AU112" s="520" t="str">
        <f>IF($D112=AU$83,VLOOKUP($B112,WASHER!$AX$5:$BE$7,9,FALSE),"")</f>
        <v/>
      </c>
      <c r="AV112" s="520" t="str">
        <f>IF(RIGHT($A112,1)="1",VLOOKUP($B112,'1st Shift BFp'!$A$4:$BY$32,75,FALSE),VLOOKUP($B112,'2nd Shift BFp'!$A$4:$BY$32,75,FALSE))</f>
        <v/>
      </c>
      <c r="AW112" s="520" t="str">
        <f>IF(RIGHT($A112,1)="1",VLOOKUP($B112,'1st Shift BFp'!$A$4:$BY$32,76,FALSE),VLOOKUP($B112,'2nd Shift BFp'!$A$4:$BY$32,76,FALSE))</f>
        <v/>
      </c>
      <c r="AX112" s="521" t="str">
        <f>IF(RIGHT($A112,1)="1",VLOOKUP($B112,'1st Shift BFp'!$A$4:$BY$32,77,FALSE),VLOOKUP($B112,'2nd Shift BFp'!$A$4:$BY$32,77,FALSE))</f>
        <v/>
      </c>
      <c r="AZ112" s="526" t="str">
        <f t="shared" si="93"/>
        <v/>
      </c>
      <c r="BA112" s="520" t="str">
        <f t="shared" si="94"/>
        <v/>
      </c>
      <c r="BB112" s="520" t="str">
        <f t="shared" si="94"/>
        <v/>
      </c>
      <c r="BC112" s="520" t="str">
        <f t="shared" si="95"/>
        <v/>
      </c>
      <c r="BD112" s="520" t="str">
        <f t="shared" si="96"/>
        <v/>
      </c>
      <c r="BE112" s="520" t="str">
        <f t="shared" si="97"/>
        <v/>
      </c>
      <c r="BF112" s="520" t="str">
        <f t="shared" si="98"/>
        <v/>
      </c>
      <c r="BG112" s="521" t="str">
        <f t="shared" si="99"/>
        <v/>
      </c>
    </row>
    <row r="113" spans="1:59">
      <c r="A113" t="s">
        <v>82</v>
      </c>
      <c r="B113" s="379" t="s">
        <v>89</v>
      </c>
      <c r="C113" s="24" t="s">
        <v>121</v>
      </c>
      <c r="D113" s="24" t="s">
        <v>44</v>
      </c>
      <c r="E113" s="407" t="s">
        <v>572</v>
      </c>
      <c r="G113" s="526">
        <f>IF($D113=G$83,VLOOKUP($B113,WEEKLY!$B$6:$M$60,12,FALSE),"")</f>
        <v>0</v>
      </c>
      <c r="H113" s="520" t="str">
        <f>IF($D113=H$83,VLOOKUP($B113,WEEKLY!$B$6:$M$60,12,FALSE),"")</f>
        <v/>
      </c>
      <c r="I113" s="520" t="str">
        <f>IF($D113=I$83,VLOOKUP($B113,WEEKLY!$B$6:$M$60,12,FALSE),"")</f>
        <v/>
      </c>
      <c r="J113" s="520" t="str">
        <f>IF($D113=J$83,VLOOKUP($B113,WASHER!$B$5:$I$7,8,FALSE),"")</f>
        <v/>
      </c>
      <c r="K113" s="520" t="str">
        <f>IF($D113=K$83,VLOOKUP($B113,WASHER!$B$5:$I$7,8,FALSE),"")</f>
        <v/>
      </c>
      <c r="L113" s="520" t="str">
        <f>IF(RIGHT($A113,1)="1",VLOOKUP($B113,'1st Shift BFp'!$A$4:$BY$32,15,FALSE),VLOOKUP($B113,'2nd Shift BFp'!$A$4:$BY$32,15,FALSE))</f>
        <v/>
      </c>
      <c r="M113" s="520" t="str">
        <f>IF(RIGHT($A113,1)="1",VLOOKUP($B113,'1st Shift BFp'!$A$4:$BY$32,16,FALSE),VLOOKUP($B113,'2nd Shift BFp'!$A$4:$BY$32,16,FALSE))</f>
        <v/>
      </c>
      <c r="N113" s="521" t="str">
        <f>IF(RIGHT($A113,1)="1",VLOOKUP($B113,'1st Shift BFp'!$A$4:$BY$32,17,FALSE),VLOOKUP($B113,'2nd Shift BFp'!$A$4:$BY$32,17,FALSE))</f>
        <v/>
      </c>
      <c r="P113" s="526">
        <f>IF($D113=P$83,VLOOKUP($B113,WEEKLY!$T$6:$AE$60,12,FALSE),"")</f>
        <v>0</v>
      </c>
      <c r="Q113" s="520" t="str">
        <f>IF($D113=Q$83,VLOOKUP($B113,WEEKLY!$T$6:$AE$60,12,FALSE),"")</f>
        <v/>
      </c>
      <c r="R113" s="520" t="str">
        <f>IF($D113=R$83,VLOOKUP($B113,WEEKLY!$T$6:$AE$60,12,FALSE),"")</f>
        <v/>
      </c>
      <c r="S113" s="520" t="str">
        <f>IF($D113=S$83,VLOOKUP($B113,WASHER!$N$5:$U$7,9,FALSE),"")</f>
        <v/>
      </c>
      <c r="T113" s="520" t="str">
        <f>IF($D113=T$83,VLOOKUP($B113,WASHER!$N$5:$U$7,9,FALSE),"")</f>
        <v/>
      </c>
      <c r="U113" s="520" t="str">
        <f>IF(RIGHT($A113,1)="1",VLOOKUP($B113,'1st Shift BFp'!$A$4:$BY$32,30,FALSE),VLOOKUP($B113,'2nd Shift BFp'!$A$4:$BY$32,30,FALSE))</f>
        <v/>
      </c>
      <c r="V113" s="520" t="str">
        <f>IF(RIGHT($A113,1)="1",VLOOKUP($B113,'1st Shift BFp'!$A$4:$BY$32,31,FALSE),VLOOKUP($B113,'2nd Shift BFp'!$A$4:$BY$32,31,FALSE))</f>
        <v/>
      </c>
      <c r="W113" s="521" t="str">
        <f>IF(RIGHT($A113,1)="1",VLOOKUP($B113,'1st Shift BFp'!$A$4:$BY$32,32,FALSE),VLOOKUP($B113,'2nd Shift BFp'!$A$4:$BY$32,32,FALSE))</f>
        <v/>
      </c>
      <c r="Y113" s="526">
        <f>IF($D113=Y$83,VLOOKUP($B113,WEEKLY!$AL$6:$AW$60,12,FALSE),"")</f>
        <v>0</v>
      </c>
      <c r="Z113" s="520" t="str">
        <f>IF($D113=Z$83,VLOOKUP($B113,WEEKLY!$AL$6:$AW$60,12,FALSE),"")</f>
        <v/>
      </c>
      <c r="AA113" s="520" t="str">
        <f>IF($D113=AA$83,VLOOKUP($B113,WEEKLY!$AL$6:$AW$60,12,FALSE),"")</f>
        <v/>
      </c>
      <c r="AB113" s="520" t="str">
        <f>IF($D113=AB$83,VLOOKUP($B113,WASHER!$Z$5:$AG$7,9,FALSE),"")</f>
        <v/>
      </c>
      <c r="AC113" s="520" t="str">
        <f>IF($D113=AC$83,VLOOKUP($B113,WASHER!$Z$5:$AG$7,9,FALSE),"")</f>
        <v/>
      </c>
      <c r="AD113" s="520" t="str">
        <f>IF(RIGHT($A113,1)="1",VLOOKUP($B113,'1st Shift BFp'!$A$4:$BY$32,45,FALSE),VLOOKUP($B113,'2nd Shift BFp'!$A$4:$BY$32,45,FALSE))</f>
        <v/>
      </c>
      <c r="AE113" s="520" t="str">
        <f>IF(RIGHT($A113,1)="1",VLOOKUP($B113,'1st Shift BFp'!$A$4:$BY$32,46,FALSE),VLOOKUP($B113,'2nd Shift BFp'!$A$4:$BY$32,46,FALSE))</f>
        <v/>
      </c>
      <c r="AF113" s="521" t="str">
        <f>IF(RIGHT($A113,1)="1",VLOOKUP($B113,'1st Shift BFp'!$A$4:$BY$32,47,FALSE),VLOOKUP($B113,'2nd Shift BFp'!$A$4:$BY$32,47,FALSE))</f>
        <v/>
      </c>
      <c r="AH113" s="526">
        <f>IF($D113=AH$83,VLOOKUP($B113,WEEKLY!$BD$6:$BO$60,12,FALSE),"")</f>
        <v>0</v>
      </c>
      <c r="AI113" s="520" t="str">
        <f>IF($D113=AI$83,VLOOKUP($B113,WEEKLY!$BD$6:$BO$60,12,FALSE),"")</f>
        <v/>
      </c>
      <c r="AJ113" s="520" t="str">
        <f>IF($D113=AJ$83,VLOOKUP($B113,WEEKLY!$BD$6:$BO$60,12,FALSE),"")</f>
        <v/>
      </c>
      <c r="AK113" s="520" t="str">
        <f>IF($D113=AK$83,VLOOKUP($B113,WASHER!$AL$5:$AS$7,9,FALSE),"")</f>
        <v/>
      </c>
      <c r="AL113" s="520" t="str">
        <f>IF($D113=AL$83,VLOOKUP($B113,WASHER!$AL$5:$AS$7,9,FALSE),"")</f>
        <v/>
      </c>
      <c r="AM113" s="520" t="str">
        <f>IF(RIGHT($A113,1)="1",VLOOKUP($B113,'1st Shift BFp'!$A$4:$BY$32,60,FALSE),VLOOKUP($B113,'2nd Shift BFp'!$A$4:$BY$32,60,FALSE))</f>
        <v/>
      </c>
      <c r="AN113" s="520" t="str">
        <f>IF(RIGHT($A113,1)="1",VLOOKUP($B113,'1st Shift BFp'!$A$4:$BY$32,61,FALSE),VLOOKUP($B113,'2nd Shift BFp'!$A$4:$BY$32,61,FALSE))</f>
        <v/>
      </c>
      <c r="AO113" s="521" t="str">
        <f>IF(RIGHT($A113,1)="1",VLOOKUP($B113,'1st Shift BFp'!$A$4:$BY$32,62,FALSE),VLOOKUP($B113,'2nd Shift BFp'!$A$4:$BY$32,62,FALSE))</f>
        <v/>
      </c>
      <c r="AQ113" s="526">
        <f>IF($D113=AQ$83,VLOOKUP($B113,WEEKLY!$BV$6:$CG$60,12,FALSE),"")</f>
        <v>0</v>
      </c>
      <c r="AR113" s="520" t="str">
        <f>IF($D113=AR$83,VLOOKUP($B113,WEEKLY!$BV$6:$CG$60,12,FALSE),"")</f>
        <v/>
      </c>
      <c r="AS113" s="520" t="str">
        <f>IF($D113=AS$83,VLOOKUP($B113,WEEKLY!$BV$6:$CG$60,12,FALSE),"")</f>
        <v/>
      </c>
      <c r="AT113" s="520" t="str">
        <f>IF($D113=AT$83,VLOOKUP($B113,WASHER!$AX$5:$BE$7,9,FALSE),"")</f>
        <v/>
      </c>
      <c r="AU113" s="520" t="str">
        <f>IF($D113=AU$83,VLOOKUP($B113,WASHER!$AX$5:$BE$7,9,FALSE),"")</f>
        <v/>
      </c>
      <c r="AV113" s="520" t="str">
        <f>IF(RIGHT($A113,1)="1",VLOOKUP($B113,'1st Shift BFp'!$A$4:$BY$32,75,FALSE),VLOOKUP($B113,'2nd Shift BFp'!$A$4:$BY$32,75,FALSE))</f>
        <v/>
      </c>
      <c r="AW113" s="520" t="str">
        <f>IF(RIGHT($A113,1)="1",VLOOKUP($B113,'1st Shift BFp'!$A$4:$BY$32,76,FALSE),VLOOKUP($B113,'2nd Shift BFp'!$A$4:$BY$32,76,FALSE))</f>
        <v/>
      </c>
      <c r="AX113" s="521" t="str">
        <f>IF(RIGHT($A113,1)="1",VLOOKUP($B113,'1st Shift BFp'!$A$4:$BY$32,77,FALSE),VLOOKUP($B113,'2nd Shift BFp'!$A$4:$BY$32,77,FALSE))</f>
        <v/>
      </c>
      <c r="AZ113" s="526" t="str">
        <f t="shared" si="93"/>
        <v/>
      </c>
      <c r="BA113" s="520" t="str">
        <f t="shared" si="94"/>
        <v/>
      </c>
      <c r="BB113" s="520" t="str">
        <f t="shared" si="94"/>
        <v/>
      </c>
      <c r="BC113" s="520" t="str">
        <f t="shared" si="95"/>
        <v/>
      </c>
      <c r="BD113" s="520" t="str">
        <f t="shared" si="96"/>
        <v/>
      </c>
      <c r="BE113" s="520" t="str">
        <f t="shared" si="97"/>
        <v/>
      </c>
      <c r="BF113" s="520" t="str">
        <f t="shared" si="98"/>
        <v/>
      </c>
      <c r="BG113" s="521" t="str">
        <f t="shared" si="99"/>
        <v/>
      </c>
    </row>
    <row r="114" spans="1:59">
      <c r="A114" t="s">
        <v>82</v>
      </c>
      <c r="B114" s="379" t="s">
        <v>92</v>
      </c>
      <c r="C114" s="24" t="s">
        <v>122</v>
      </c>
      <c r="D114" s="24" t="s">
        <v>53</v>
      </c>
      <c r="E114" s="407" t="s">
        <v>572</v>
      </c>
      <c r="G114" s="526" t="str">
        <f>IF($D114=G$83,VLOOKUP($B114,WEEKLY!$B$6:$M$60,12,FALSE),"")</f>
        <v/>
      </c>
      <c r="H114" s="520">
        <f>IF($D114=H$83,VLOOKUP($B114,WEEKLY!$B$6:$M$60,12,FALSE),"")</f>
        <v>0</v>
      </c>
      <c r="I114" s="520" t="str">
        <f>IF($D114=I$83,VLOOKUP($B114,WEEKLY!$B$6:$M$60,12,FALSE),"")</f>
        <v/>
      </c>
      <c r="J114" s="520" t="str">
        <f>IF($D114=J$83,VLOOKUP($B114,WASHER!$B$5:$I$7,8,FALSE),"")</f>
        <v/>
      </c>
      <c r="K114" s="520" t="str">
        <f>IF($D114=K$83,VLOOKUP($B114,WASHER!$B$5:$I$7,8,FALSE),"")</f>
        <v/>
      </c>
      <c r="L114" s="520" t="str">
        <f>IF(RIGHT($A114,1)="1",VLOOKUP($B114,'1st Shift BFp'!$A$4:$BY$32,15,FALSE),VLOOKUP($B114,'2nd Shift BFp'!$A$4:$BY$32,15,FALSE))</f>
        <v/>
      </c>
      <c r="M114" s="520" t="str">
        <f>IF(RIGHT($A114,1)="1",VLOOKUP($B114,'1st Shift BFp'!$A$4:$BY$32,16,FALSE),VLOOKUP($B114,'2nd Shift BFp'!$A$4:$BY$32,16,FALSE))</f>
        <v/>
      </c>
      <c r="N114" s="521" t="str">
        <f>IF(RIGHT($A114,1)="1",VLOOKUP($B114,'1st Shift BFp'!$A$4:$BY$32,17,FALSE),VLOOKUP($B114,'2nd Shift BFp'!$A$4:$BY$32,17,FALSE))</f>
        <v/>
      </c>
      <c r="P114" s="526" t="str">
        <f>IF($D114=P$83,VLOOKUP($B114,WEEKLY!$T$6:$AE$60,12,FALSE),"")</f>
        <v/>
      </c>
      <c r="Q114" s="520">
        <f>IF($D114=Q$83,VLOOKUP($B114,WEEKLY!$T$6:$AE$60,12,FALSE),"")</f>
        <v>0</v>
      </c>
      <c r="R114" s="520" t="str">
        <f>IF($D114=R$83,VLOOKUP($B114,WEEKLY!$T$6:$AE$60,12,FALSE),"")</f>
        <v/>
      </c>
      <c r="S114" s="520" t="str">
        <f>IF($D114=S$83,VLOOKUP($B114,WASHER!$N$5:$U$7,9,FALSE),"")</f>
        <v/>
      </c>
      <c r="T114" s="520" t="str">
        <f>IF($D114=T$83,VLOOKUP($B114,WASHER!$N$5:$U$7,9,FALSE),"")</f>
        <v/>
      </c>
      <c r="U114" s="520" t="str">
        <f>IF(RIGHT($A114,1)="1",VLOOKUP($B114,'1st Shift BFp'!$A$4:$BY$32,30,FALSE),VLOOKUP($B114,'2nd Shift BFp'!$A$4:$BY$32,30,FALSE))</f>
        <v/>
      </c>
      <c r="V114" s="520" t="str">
        <f>IF(RIGHT($A114,1)="1",VLOOKUP($B114,'1st Shift BFp'!$A$4:$BY$32,31,FALSE),VLOOKUP($B114,'2nd Shift BFp'!$A$4:$BY$32,31,FALSE))</f>
        <v/>
      </c>
      <c r="W114" s="521" t="str">
        <f>IF(RIGHT($A114,1)="1",VLOOKUP($B114,'1st Shift BFp'!$A$4:$BY$32,32,FALSE),VLOOKUP($B114,'2nd Shift BFp'!$A$4:$BY$32,32,FALSE))</f>
        <v/>
      </c>
      <c r="Y114" s="526" t="str">
        <f>IF($D114=Y$83,VLOOKUP($B114,WEEKLY!$AL$6:$AW$60,12,FALSE),"")</f>
        <v/>
      </c>
      <c r="Z114" s="520">
        <f>IF($D114=Z$83,VLOOKUP($B114,WEEKLY!$AL$6:$AW$60,12,FALSE),"")</f>
        <v>0</v>
      </c>
      <c r="AA114" s="520" t="str">
        <f>IF($D114=AA$83,VLOOKUP($B114,WEEKLY!$AL$6:$AW$60,12,FALSE),"")</f>
        <v/>
      </c>
      <c r="AB114" s="520" t="str">
        <f>IF($D114=AB$83,VLOOKUP($B114,WASHER!$Z$5:$AG$7,9,FALSE),"")</f>
        <v/>
      </c>
      <c r="AC114" s="520" t="str">
        <f>IF($D114=AC$83,VLOOKUP($B114,WASHER!$Z$5:$AG$7,9,FALSE),"")</f>
        <v/>
      </c>
      <c r="AD114" s="520" t="str">
        <f>IF(RIGHT($A114,1)="1",VLOOKUP($B114,'1st Shift BFp'!$A$4:$BY$32,45,FALSE),VLOOKUP($B114,'2nd Shift BFp'!$A$4:$BY$32,45,FALSE))</f>
        <v/>
      </c>
      <c r="AE114" s="520" t="str">
        <f>IF(RIGHT($A114,1)="1",VLOOKUP($B114,'1st Shift BFp'!$A$4:$BY$32,46,FALSE),VLOOKUP($B114,'2nd Shift BFp'!$A$4:$BY$32,46,FALSE))</f>
        <v/>
      </c>
      <c r="AF114" s="521" t="str">
        <f>IF(RIGHT($A114,1)="1",VLOOKUP($B114,'1st Shift BFp'!$A$4:$BY$32,47,FALSE),VLOOKUP($B114,'2nd Shift BFp'!$A$4:$BY$32,47,FALSE))</f>
        <v/>
      </c>
      <c r="AH114" s="526" t="str">
        <f>IF($D114=AH$83,VLOOKUP($B114,WEEKLY!$BD$6:$BO$60,12,FALSE),"")</f>
        <v/>
      </c>
      <c r="AI114" s="520">
        <f>IF($D114=AI$83,VLOOKUP($B114,WEEKLY!$BD$6:$BO$60,12,FALSE),"")</f>
        <v>0</v>
      </c>
      <c r="AJ114" s="520" t="str">
        <f>IF($D114=AJ$83,VLOOKUP($B114,WEEKLY!$BD$6:$BO$60,12,FALSE),"")</f>
        <v/>
      </c>
      <c r="AK114" s="520" t="str">
        <f>IF($D114=AK$83,VLOOKUP($B114,WASHER!$AL$5:$AS$7,9,FALSE),"")</f>
        <v/>
      </c>
      <c r="AL114" s="520" t="str">
        <f>IF($D114=AL$83,VLOOKUP($B114,WASHER!$AL$5:$AS$7,9,FALSE),"")</f>
        <v/>
      </c>
      <c r="AM114" s="520" t="str">
        <f>IF(RIGHT($A114,1)="1",VLOOKUP($B114,'1st Shift BFp'!$A$4:$BY$32,60,FALSE),VLOOKUP($B114,'2nd Shift BFp'!$A$4:$BY$32,60,FALSE))</f>
        <v/>
      </c>
      <c r="AN114" s="520" t="str">
        <f>IF(RIGHT($A114,1)="1",VLOOKUP($B114,'1st Shift BFp'!$A$4:$BY$32,61,FALSE),VLOOKUP($B114,'2nd Shift BFp'!$A$4:$BY$32,61,FALSE))</f>
        <v/>
      </c>
      <c r="AO114" s="521" t="str">
        <f>IF(RIGHT($A114,1)="1",VLOOKUP($B114,'1st Shift BFp'!$A$4:$BY$32,62,FALSE),VLOOKUP($B114,'2nd Shift BFp'!$A$4:$BY$32,62,FALSE))</f>
        <v/>
      </c>
      <c r="AQ114" s="526" t="str">
        <f>IF($D114=AQ$83,VLOOKUP($B114,WEEKLY!$BV$6:$CG$60,12,FALSE),"")</f>
        <v/>
      </c>
      <c r="AR114" s="520">
        <f>IF($D114=AR$83,VLOOKUP($B114,WEEKLY!$BV$6:$CG$60,12,FALSE),"")</f>
        <v>0</v>
      </c>
      <c r="AS114" s="520" t="str">
        <f>IF($D114=AS$83,VLOOKUP($B114,WEEKLY!$BV$6:$CG$60,12,FALSE),"")</f>
        <v/>
      </c>
      <c r="AT114" s="520" t="str">
        <f>IF($D114=AT$83,VLOOKUP($B114,WASHER!$AX$5:$BE$7,9,FALSE),"")</f>
        <v/>
      </c>
      <c r="AU114" s="520" t="str">
        <f>IF($D114=AU$83,VLOOKUP($B114,WASHER!$AX$5:$BE$7,9,FALSE),"")</f>
        <v/>
      </c>
      <c r="AV114" s="520" t="str">
        <f>IF(RIGHT($A114,1)="1",VLOOKUP($B114,'1st Shift BFp'!$A$4:$BY$32,75,FALSE),VLOOKUP($B114,'2nd Shift BFp'!$A$4:$BY$32,75,FALSE))</f>
        <v/>
      </c>
      <c r="AW114" s="520" t="str">
        <f>IF(RIGHT($A114,1)="1",VLOOKUP($B114,'1st Shift BFp'!$A$4:$BY$32,76,FALSE),VLOOKUP($B114,'2nd Shift BFp'!$A$4:$BY$32,76,FALSE))</f>
        <v/>
      </c>
      <c r="AX114" s="521" t="str">
        <f>IF(RIGHT($A114,1)="1",VLOOKUP($B114,'1st Shift BFp'!$A$4:$BY$32,77,FALSE),VLOOKUP($B114,'2nd Shift BFp'!$A$4:$BY$32,77,FALSE))</f>
        <v/>
      </c>
      <c r="AZ114" s="526" t="str">
        <f t="shared" si="93"/>
        <v/>
      </c>
      <c r="BA114" s="520" t="str">
        <f t="shared" si="94"/>
        <v/>
      </c>
      <c r="BB114" s="520" t="str">
        <f t="shared" si="94"/>
        <v/>
      </c>
      <c r="BC114" s="520" t="str">
        <f t="shared" si="95"/>
        <v/>
      </c>
      <c r="BD114" s="520" t="str">
        <f t="shared" si="96"/>
        <v/>
      </c>
      <c r="BE114" s="520" t="str">
        <f t="shared" si="97"/>
        <v/>
      </c>
      <c r="BF114" s="520" t="str">
        <f t="shared" si="98"/>
        <v/>
      </c>
      <c r="BG114" s="521" t="str">
        <f t="shared" si="99"/>
        <v/>
      </c>
    </row>
    <row r="115" spans="1:59">
      <c r="A115" t="s">
        <v>123</v>
      </c>
      <c r="B115" s="379" t="s">
        <v>124</v>
      </c>
      <c r="C115" s="24" t="s">
        <v>125</v>
      </c>
      <c r="D115" s="24" t="s">
        <v>44</v>
      </c>
      <c r="E115" s="407" t="s">
        <v>572</v>
      </c>
      <c r="G115" s="526">
        <f>IF($D115=G$83,VLOOKUP($B115,WEEKLY!$B$6:$M$60,12,FALSE),"")</f>
        <v>0</v>
      </c>
      <c r="H115" s="520" t="str">
        <f>IF($D115=H$83,VLOOKUP($B115,WEEKLY!$B$6:$M$60,12,FALSE),"")</f>
        <v/>
      </c>
      <c r="I115" s="520" t="str">
        <f>IF($D115=I$83,VLOOKUP($B115,WEEKLY!$B$6:$M$60,12,FALSE),"")</f>
        <v/>
      </c>
      <c r="J115" s="520" t="str">
        <f>IF($D115=J$83,VLOOKUP($B115,WASHER!$B$5:$I$7,8,FALSE),"")</f>
        <v/>
      </c>
      <c r="K115" s="520" t="str">
        <f>IF($D115=K$83,VLOOKUP($B115,WASHER!$B$5:$I$7,8,FALSE),"")</f>
        <v/>
      </c>
      <c r="L115" s="520" t="str">
        <f>IF(RIGHT($A115,1)="1",VLOOKUP($B115,'1st Shift BFp'!$A$4:$BY$32,15,FALSE),VLOOKUP($B115,'2nd Shift BFp'!$A$4:$BY$32,15,FALSE))</f>
        <v/>
      </c>
      <c r="M115" s="520" t="str">
        <f>IF(RIGHT($A115,1)="1",VLOOKUP($B115,'1st Shift BFp'!$A$4:$BY$32,16,FALSE),VLOOKUP($B115,'2nd Shift BFp'!$A$4:$BY$32,16,FALSE))</f>
        <v/>
      </c>
      <c r="N115" s="521" t="str">
        <f>IF(RIGHT($A115,1)="1",VLOOKUP($B115,'1st Shift BFp'!$A$4:$BY$32,17,FALSE),VLOOKUP($B115,'2nd Shift BFp'!$A$4:$BY$32,17,FALSE))</f>
        <v/>
      </c>
      <c r="P115" s="526">
        <f>IF($D115=P$83,VLOOKUP($B115,WEEKLY!$T$6:$AE$60,12,FALSE),"")</f>
        <v>0</v>
      </c>
      <c r="Q115" s="520" t="str">
        <f>IF($D115=Q$83,VLOOKUP($B115,WEEKLY!$T$6:$AE$60,12,FALSE),"")</f>
        <v/>
      </c>
      <c r="R115" s="520" t="str">
        <f>IF($D115=R$83,VLOOKUP($B115,WEEKLY!$T$6:$AE$60,12,FALSE),"")</f>
        <v/>
      </c>
      <c r="S115" s="520" t="str">
        <f>IF($D115=S$83,VLOOKUP($B115,WASHER!$N$5:$U$7,9,FALSE),"")</f>
        <v/>
      </c>
      <c r="T115" s="520" t="str">
        <f>IF($D115=T$83,VLOOKUP($B115,WASHER!$N$5:$U$7,9,FALSE),"")</f>
        <v/>
      </c>
      <c r="U115" s="520" t="str">
        <f>IF(RIGHT($A115,1)="1",VLOOKUP($B115,'1st Shift BFp'!$A$4:$BY$32,30,FALSE),VLOOKUP($B115,'2nd Shift BFp'!$A$4:$BY$32,30,FALSE))</f>
        <v/>
      </c>
      <c r="V115" s="520" t="str">
        <f>IF(RIGHT($A115,1)="1",VLOOKUP($B115,'1st Shift BFp'!$A$4:$BY$32,31,FALSE),VLOOKUP($B115,'2nd Shift BFp'!$A$4:$BY$32,31,FALSE))</f>
        <v/>
      </c>
      <c r="W115" s="521" t="str">
        <f>IF(RIGHT($A115,1)="1",VLOOKUP($B115,'1st Shift BFp'!$A$4:$BY$32,32,FALSE),VLOOKUP($B115,'2nd Shift BFp'!$A$4:$BY$32,32,FALSE))</f>
        <v/>
      </c>
      <c r="Y115" s="526">
        <f>IF($D115=Y$83,VLOOKUP($B115,WEEKLY!$AL$6:$AW$60,12,FALSE),"")</f>
        <v>0</v>
      </c>
      <c r="Z115" s="520" t="str">
        <f>IF($D115=Z$83,VLOOKUP($B115,WEEKLY!$AL$6:$AW$60,12,FALSE),"")</f>
        <v/>
      </c>
      <c r="AA115" s="520" t="str">
        <f>IF($D115=AA$83,VLOOKUP($B115,WEEKLY!$AL$6:$AW$60,12,FALSE),"")</f>
        <v/>
      </c>
      <c r="AB115" s="520" t="str">
        <f>IF($D115=AB$83,VLOOKUP($B115,WASHER!$Z$5:$AG$7,9,FALSE),"")</f>
        <v/>
      </c>
      <c r="AC115" s="520" t="str">
        <f>IF($D115=AC$83,VLOOKUP($B115,WASHER!$Z$5:$AG$7,9,FALSE),"")</f>
        <v/>
      </c>
      <c r="AD115" s="520" t="str">
        <f>IF(RIGHT($A115,1)="1",VLOOKUP($B115,'1st Shift BFp'!$A$4:$BY$32,45,FALSE),VLOOKUP($B115,'2nd Shift BFp'!$A$4:$BY$32,45,FALSE))</f>
        <v/>
      </c>
      <c r="AE115" s="520" t="str">
        <f>IF(RIGHT($A115,1)="1",VLOOKUP($B115,'1st Shift BFp'!$A$4:$BY$32,46,FALSE),VLOOKUP($B115,'2nd Shift BFp'!$A$4:$BY$32,46,FALSE))</f>
        <v/>
      </c>
      <c r="AF115" s="521" t="str">
        <f>IF(RIGHT($A115,1)="1",VLOOKUP($B115,'1st Shift BFp'!$A$4:$BY$32,47,FALSE),VLOOKUP($B115,'2nd Shift BFp'!$A$4:$BY$32,47,FALSE))</f>
        <v/>
      </c>
      <c r="AH115" s="526">
        <f>IF($D115=AH$83,VLOOKUP($B115,WEEKLY!$BD$6:$BO$60,12,FALSE),"")</f>
        <v>0</v>
      </c>
      <c r="AI115" s="520" t="str">
        <f>IF($D115=AI$83,VLOOKUP($B115,WEEKLY!$BD$6:$BO$60,12,FALSE),"")</f>
        <v/>
      </c>
      <c r="AJ115" s="520" t="str">
        <f>IF($D115=AJ$83,VLOOKUP($B115,WEEKLY!$BD$6:$BO$60,12,FALSE),"")</f>
        <v/>
      </c>
      <c r="AK115" s="520" t="str">
        <f>IF($D115=AK$83,VLOOKUP($B115,WASHER!$AL$5:$AS$7,9,FALSE),"")</f>
        <v/>
      </c>
      <c r="AL115" s="520" t="str">
        <f>IF($D115=AL$83,VLOOKUP($B115,WASHER!$AL$5:$AS$7,9,FALSE),"")</f>
        <v/>
      </c>
      <c r="AM115" s="520" t="str">
        <f>IF(RIGHT($A115,1)="1",VLOOKUP($B115,'1st Shift BFp'!$A$4:$BY$32,60,FALSE),VLOOKUP($B115,'2nd Shift BFp'!$A$4:$BY$32,60,FALSE))</f>
        <v/>
      </c>
      <c r="AN115" s="520" t="str">
        <f>IF(RIGHT($A115,1)="1",VLOOKUP($B115,'1st Shift BFp'!$A$4:$BY$32,61,FALSE),VLOOKUP($B115,'2nd Shift BFp'!$A$4:$BY$32,61,FALSE))</f>
        <v/>
      </c>
      <c r="AO115" s="521" t="str">
        <f>IF(RIGHT($A115,1)="1",VLOOKUP($B115,'1st Shift BFp'!$A$4:$BY$32,62,FALSE),VLOOKUP($B115,'2nd Shift BFp'!$A$4:$BY$32,62,FALSE))</f>
        <v/>
      </c>
      <c r="AQ115" s="526">
        <f>IF($D115=AQ$83,VLOOKUP($B115,WEEKLY!$BV$6:$CG$60,12,FALSE),"")</f>
        <v>0</v>
      </c>
      <c r="AR115" s="520" t="str">
        <f>IF($D115=AR$83,VLOOKUP($B115,WEEKLY!$BV$6:$CG$60,12,FALSE),"")</f>
        <v/>
      </c>
      <c r="AS115" s="520" t="str">
        <f>IF($D115=AS$83,VLOOKUP($B115,WEEKLY!$BV$6:$CG$60,12,FALSE),"")</f>
        <v/>
      </c>
      <c r="AT115" s="520" t="str">
        <f>IF($D115=AT$83,VLOOKUP($B115,WASHER!$AX$5:$BE$7,9,FALSE),"")</f>
        <v/>
      </c>
      <c r="AU115" s="520" t="str">
        <f>IF($D115=AU$83,VLOOKUP($B115,WASHER!$AX$5:$BE$7,9,FALSE),"")</f>
        <v/>
      </c>
      <c r="AV115" s="520" t="str">
        <f>IF(RIGHT($A115,1)="1",VLOOKUP($B115,'1st Shift BFp'!$A$4:$BY$32,75,FALSE),VLOOKUP($B115,'2nd Shift BFp'!$A$4:$BY$32,75,FALSE))</f>
        <v/>
      </c>
      <c r="AW115" s="520" t="str">
        <f>IF(RIGHT($A115,1)="1",VLOOKUP($B115,'1st Shift BFp'!$A$4:$BY$32,76,FALSE),VLOOKUP($B115,'2nd Shift BFp'!$A$4:$BY$32,76,FALSE))</f>
        <v/>
      </c>
      <c r="AX115" s="521" t="str">
        <f>IF(RIGHT($A115,1)="1",VLOOKUP($B115,'1st Shift BFp'!$A$4:$BY$32,77,FALSE),VLOOKUP($B115,'2nd Shift BFp'!$A$4:$BY$32,77,FALSE))</f>
        <v/>
      </c>
      <c r="AZ115" s="526" t="str">
        <f t="shared" si="93"/>
        <v/>
      </c>
      <c r="BA115" s="520" t="str">
        <f t="shared" si="94"/>
        <v/>
      </c>
      <c r="BB115" s="520" t="str">
        <f t="shared" si="94"/>
        <v/>
      </c>
      <c r="BC115" s="520" t="str">
        <f t="shared" si="95"/>
        <v/>
      </c>
      <c r="BD115" s="520" t="str">
        <f t="shared" si="96"/>
        <v/>
      </c>
      <c r="BE115" s="520" t="str">
        <f t="shared" si="97"/>
        <v/>
      </c>
      <c r="BF115" s="520" t="str">
        <f t="shared" si="98"/>
        <v/>
      </c>
      <c r="BG115" s="521" t="str">
        <f t="shared" si="99"/>
        <v/>
      </c>
    </row>
    <row r="116" spans="1:59">
      <c r="A116" t="s">
        <v>123</v>
      </c>
      <c r="B116" s="379" t="s">
        <v>126</v>
      </c>
      <c r="C116" s="24" t="s">
        <v>127</v>
      </c>
      <c r="D116" s="24" t="s">
        <v>44</v>
      </c>
      <c r="E116" s="407" t="s">
        <v>572</v>
      </c>
      <c r="G116" s="526">
        <f>IF($D116=G$83,VLOOKUP($B116,WEEKLY!$B$6:$M$60,12,FALSE),"")</f>
        <v>0</v>
      </c>
      <c r="H116" s="520" t="str">
        <f>IF($D116=H$83,VLOOKUP($B116,WEEKLY!$B$6:$M$60,12,FALSE),"")</f>
        <v/>
      </c>
      <c r="I116" s="520" t="str">
        <f>IF($D116=I$83,VLOOKUP($B116,WEEKLY!$B$6:$M$60,12,FALSE),"")</f>
        <v/>
      </c>
      <c r="J116" s="520" t="str">
        <f>IF($D116=J$83,VLOOKUP($B116,WASHER!$B$5:$I$7,8,FALSE),"")</f>
        <v/>
      </c>
      <c r="K116" s="520" t="str">
        <f>IF($D116=K$83,VLOOKUP($B116,WASHER!$B$5:$I$7,8,FALSE),"")</f>
        <v/>
      </c>
      <c r="L116" s="520" t="str">
        <f>IF(RIGHT($A116,1)="1",VLOOKUP($B116,'1st Shift BFp'!$A$4:$BY$32,15,FALSE),VLOOKUP($B116,'2nd Shift BFp'!$A$4:$BY$32,15,FALSE))</f>
        <v/>
      </c>
      <c r="M116" s="520" t="str">
        <f>IF(RIGHT($A116,1)="1",VLOOKUP($B116,'1st Shift BFp'!$A$4:$BY$32,16,FALSE),VLOOKUP($B116,'2nd Shift BFp'!$A$4:$BY$32,16,FALSE))</f>
        <v/>
      </c>
      <c r="N116" s="521" t="str">
        <f>IF(RIGHT($A116,1)="1",VLOOKUP($B116,'1st Shift BFp'!$A$4:$BY$32,17,FALSE),VLOOKUP($B116,'2nd Shift BFp'!$A$4:$BY$32,17,FALSE))</f>
        <v/>
      </c>
      <c r="P116" s="526">
        <f>IF($D116=P$83,VLOOKUP($B116,WEEKLY!$T$6:$AE$60,12,FALSE),"")</f>
        <v>0</v>
      </c>
      <c r="Q116" s="520" t="str">
        <f>IF($D116=Q$83,VLOOKUP($B116,WEEKLY!$T$6:$AE$60,12,FALSE),"")</f>
        <v/>
      </c>
      <c r="R116" s="520" t="str">
        <f>IF($D116=R$83,VLOOKUP($B116,WEEKLY!$T$6:$AE$60,12,FALSE),"")</f>
        <v/>
      </c>
      <c r="S116" s="520" t="str">
        <f>IF($D116=S$83,VLOOKUP($B116,WASHER!$N$5:$U$7,9,FALSE),"")</f>
        <v/>
      </c>
      <c r="T116" s="520" t="str">
        <f>IF($D116=T$83,VLOOKUP($B116,WASHER!$N$5:$U$7,9,FALSE),"")</f>
        <v/>
      </c>
      <c r="U116" s="520" t="str">
        <f>IF(RIGHT($A116,1)="1",VLOOKUP($B116,'1st Shift BFp'!$A$4:$BY$32,30,FALSE),VLOOKUP($B116,'2nd Shift BFp'!$A$4:$BY$32,30,FALSE))</f>
        <v/>
      </c>
      <c r="V116" s="520" t="str">
        <f>IF(RIGHT($A116,1)="1",VLOOKUP($B116,'1st Shift BFp'!$A$4:$BY$32,31,FALSE),VLOOKUP($B116,'2nd Shift BFp'!$A$4:$BY$32,31,FALSE))</f>
        <v/>
      </c>
      <c r="W116" s="521" t="str">
        <f>IF(RIGHT($A116,1)="1",VLOOKUP($B116,'1st Shift BFp'!$A$4:$BY$32,32,FALSE),VLOOKUP($B116,'2nd Shift BFp'!$A$4:$BY$32,32,FALSE))</f>
        <v/>
      </c>
      <c r="Y116" s="526">
        <f>IF($D116=Y$83,VLOOKUP($B116,WEEKLY!$AL$6:$AW$60,12,FALSE),"")</f>
        <v>0</v>
      </c>
      <c r="Z116" s="520" t="str">
        <f>IF($D116=Z$83,VLOOKUP($B116,WEEKLY!$AL$6:$AW$60,12,FALSE),"")</f>
        <v/>
      </c>
      <c r="AA116" s="520" t="str">
        <f>IF($D116=AA$83,VLOOKUP($B116,WEEKLY!$AL$6:$AW$60,12,FALSE),"")</f>
        <v/>
      </c>
      <c r="AB116" s="520" t="str">
        <f>IF($D116=AB$83,VLOOKUP($B116,WASHER!$Z$5:$AG$7,9,FALSE),"")</f>
        <v/>
      </c>
      <c r="AC116" s="520" t="str">
        <f>IF($D116=AC$83,VLOOKUP($B116,WASHER!$Z$5:$AG$7,9,FALSE),"")</f>
        <v/>
      </c>
      <c r="AD116" s="520" t="str">
        <f>IF(RIGHT($A116,1)="1",VLOOKUP($B116,'1st Shift BFp'!$A$4:$BY$32,45,FALSE),VLOOKUP($B116,'2nd Shift BFp'!$A$4:$BY$32,45,FALSE))</f>
        <v/>
      </c>
      <c r="AE116" s="520" t="str">
        <f>IF(RIGHT($A116,1)="1",VLOOKUP($B116,'1st Shift BFp'!$A$4:$BY$32,46,FALSE),VLOOKUP($B116,'2nd Shift BFp'!$A$4:$BY$32,46,FALSE))</f>
        <v/>
      </c>
      <c r="AF116" s="521" t="str">
        <f>IF(RIGHT($A116,1)="1",VLOOKUP($B116,'1st Shift BFp'!$A$4:$BY$32,47,FALSE),VLOOKUP($B116,'2nd Shift BFp'!$A$4:$BY$32,47,FALSE))</f>
        <v/>
      </c>
      <c r="AH116" s="526">
        <f>IF($D116=AH$83,VLOOKUP($B116,WEEKLY!$BD$6:$BO$60,12,FALSE),"")</f>
        <v>0</v>
      </c>
      <c r="AI116" s="520" t="str">
        <f>IF($D116=AI$83,VLOOKUP($B116,WEEKLY!$BD$6:$BO$60,12,FALSE),"")</f>
        <v/>
      </c>
      <c r="AJ116" s="520" t="str">
        <f>IF($D116=AJ$83,VLOOKUP($B116,WEEKLY!$BD$6:$BO$60,12,FALSE),"")</f>
        <v/>
      </c>
      <c r="AK116" s="520" t="str">
        <f>IF($D116=AK$83,VLOOKUP($B116,WASHER!$AL$5:$AS$7,9,FALSE),"")</f>
        <v/>
      </c>
      <c r="AL116" s="520" t="str">
        <f>IF($D116=AL$83,VLOOKUP($B116,WASHER!$AL$5:$AS$7,9,FALSE),"")</f>
        <v/>
      </c>
      <c r="AM116" s="520" t="str">
        <f>IF(RIGHT($A116,1)="1",VLOOKUP($B116,'1st Shift BFp'!$A$4:$BY$32,60,FALSE),VLOOKUP($B116,'2nd Shift BFp'!$A$4:$BY$32,60,FALSE))</f>
        <v/>
      </c>
      <c r="AN116" s="520" t="str">
        <f>IF(RIGHT($A116,1)="1",VLOOKUP($B116,'1st Shift BFp'!$A$4:$BY$32,61,FALSE),VLOOKUP($B116,'2nd Shift BFp'!$A$4:$BY$32,61,FALSE))</f>
        <v/>
      </c>
      <c r="AO116" s="521" t="str">
        <f>IF(RIGHT($A116,1)="1",VLOOKUP($B116,'1st Shift BFp'!$A$4:$BY$32,62,FALSE),VLOOKUP($B116,'2nd Shift BFp'!$A$4:$BY$32,62,FALSE))</f>
        <v/>
      </c>
      <c r="AQ116" s="526">
        <f>IF($D116=AQ$83,VLOOKUP($B116,WEEKLY!$BV$6:$CG$60,12,FALSE),"")</f>
        <v>0</v>
      </c>
      <c r="AR116" s="520" t="str">
        <f>IF($D116=AR$83,VLOOKUP($B116,WEEKLY!$BV$6:$CG$60,12,FALSE),"")</f>
        <v/>
      </c>
      <c r="AS116" s="520" t="str">
        <f>IF($D116=AS$83,VLOOKUP($B116,WEEKLY!$BV$6:$CG$60,12,FALSE),"")</f>
        <v/>
      </c>
      <c r="AT116" s="520" t="str">
        <f>IF($D116=AT$83,VLOOKUP($B116,WASHER!$AX$5:$BE$7,9,FALSE),"")</f>
        <v/>
      </c>
      <c r="AU116" s="520" t="str">
        <f>IF($D116=AU$83,VLOOKUP($B116,WASHER!$AX$5:$BE$7,9,FALSE),"")</f>
        <v/>
      </c>
      <c r="AV116" s="520" t="str">
        <f>IF(RIGHT($A116,1)="1",VLOOKUP($B116,'1st Shift BFp'!$A$4:$BY$32,75,FALSE),VLOOKUP($B116,'2nd Shift BFp'!$A$4:$BY$32,75,FALSE))</f>
        <v/>
      </c>
      <c r="AW116" s="520" t="str">
        <f>IF(RIGHT($A116,1)="1",VLOOKUP($B116,'1st Shift BFp'!$A$4:$BY$32,76,FALSE),VLOOKUP($B116,'2nd Shift BFp'!$A$4:$BY$32,76,FALSE))</f>
        <v/>
      </c>
      <c r="AX116" s="521" t="str">
        <f>IF(RIGHT($A116,1)="1",VLOOKUP($B116,'1st Shift BFp'!$A$4:$BY$32,77,FALSE),VLOOKUP($B116,'2nd Shift BFp'!$A$4:$BY$32,77,FALSE))</f>
        <v/>
      </c>
      <c r="AZ116" s="526" t="str">
        <f t="shared" ref="AZ116:AZ143" si="100">IF(SUM(G116,P116,Y116,AH116,AQ116)=0,"",SUM(G116,P116,Y116,AH116,AQ116))</f>
        <v/>
      </c>
      <c r="BA116" s="520" t="str">
        <f t="shared" ref="BA116:BB143" si="101">IF(SUM(H116,Q116,Z116,AI116,AR116)=0,"",SUM(H116,Q116,Z116,AI116,AR116))</f>
        <v/>
      </c>
      <c r="BB116" s="520" t="str">
        <f t="shared" si="101"/>
        <v/>
      </c>
      <c r="BC116" s="520" t="str">
        <f t="shared" ref="BC116:BC143" si="102">IF(SUM(J116,S116,AB116,AK116,AT116)=0,"",SUM(J116,S116,AB116,AK116,AT116))</f>
        <v/>
      </c>
      <c r="BD116" s="520" t="str">
        <f t="shared" ref="BD116:BD143" si="103">IF(SUM(K116,T116,AC116,AL116,AU116)=0,"",SUM(K116,T116,AC116,AL116,AU116))</f>
        <v/>
      </c>
      <c r="BE116" s="520" t="str">
        <f t="shared" ref="BE116:BE143" si="104">IF(SUM(L116,U116,AD116,AM116,AV116)=0,"",SUM(L116,U116,AD116,AM116,AV116))</f>
        <v/>
      </c>
      <c r="BF116" s="520" t="str">
        <f t="shared" ref="BF116:BF143" si="105">IF(SUM(M116,V116,AE116,AN116,AW116)=0,"",SUM(M116,V116,AE116,AN116,AW116))</f>
        <v/>
      </c>
      <c r="BG116" s="521" t="str">
        <f t="shared" ref="BG116:BG143" si="106">IF(SUM(N116,W116,AF116,AO116,AX116)=0,"",SUM(N116,W116,AF116,AO116,AX116))</f>
        <v/>
      </c>
    </row>
    <row r="117" spans="1:59">
      <c r="A117" t="s">
        <v>123</v>
      </c>
      <c r="B117" s="379" t="s">
        <v>128</v>
      </c>
      <c r="C117" s="24" t="s">
        <v>129</v>
      </c>
      <c r="D117" s="24" t="s">
        <v>44</v>
      </c>
      <c r="E117" s="407" t="s">
        <v>572</v>
      </c>
      <c r="G117" s="526">
        <f>IF($D117=G$83,VLOOKUP($B117,WEEKLY!$B$6:$M$60,12,FALSE),"")</f>
        <v>0</v>
      </c>
      <c r="H117" s="520" t="str">
        <f>IF($D117=H$83,VLOOKUP($B117,WEEKLY!$B$6:$M$60,12,FALSE),"")</f>
        <v/>
      </c>
      <c r="I117" s="520" t="str">
        <f>IF($D117=I$83,VLOOKUP($B117,WEEKLY!$B$6:$M$60,12,FALSE),"")</f>
        <v/>
      </c>
      <c r="J117" s="520" t="str">
        <f>IF($D117=J$83,VLOOKUP($B117,WASHER!$B$5:$I$7,8,FALSE),"")</f>
        <v/>
      </c>
      <c r="K117" s="520" t="str">
        <f>IF($D117=K$83,VLOOKUP($B117,WASHER!$B$5:$I$7,8,FALSE),"")</f>
        <v/>
      </c>
      <c r="L117" s="520" t="str">
        <f>IF(RIGHT($A117,1)="1",VLOOKUP($B117,'1st Shift BFp'!$A$4:$BY$32,15,FALSE),VLOOKUP($B117,'2nd Shift BFp'!$A$4:$BY$32,15,FALSE))</f>
        <v/>
      </c>
      <c r="M117" s="520" t="str">
        <f>IF(RIGHT($A117,1)="1",VLOOKUP($B117,'1st Shift BFp'!$A$4:$BY$32,16,FALSE),VLOOKUP($B117,'2nd Shift BFp'!$A$4:$BY$32,16,FALSE))</f>
        <v/>
      </c>
      <c r="N117" s="521" t="str">
        <f>IF(RIGHT($A117,1)="1",VLOOKUP($B117,'1st Shift BFp'!$A$4:$BY$32,17,FALSE),VLOOKUP($B117,'2nd Shift BFp'!$A$4:$BY$32,17,FALSE))</f>
        <v/>
      </c>
      <c r="P117" s="526">
        <f>IF($D117=P$83,VLOOKUP($B117,WEEKLY!$T$6:$AE$60,12,FALSE),"")</f>
        <v>0</v>
      </c>
      <c r="Q117" s="520" t="str">
        <f>IF($D117=Q$83,VLOOKUP($B117,WEEKLY!$T$6:$AE$60,12,FALSE),"")</f>
        <v/>
      </c>
      <c r="R117" s="520" t="str">
        <f>IF($D117=R$83,VLOOKUP($B117,WEEKLY!$T$6:$AE$60,12,FALSE),"")</f>
        <v/>
      </c>
      <c r="S117" s="520" t="str">
        <f>IF($D117=S$83,VLOOKUP($B117,WASHER!$N$5:$U$7,9,FALSE),"")</f>
        <v/>
      </c>
      <c r="T117" s="520" t="str">
        <f>IF($D117=T$83,VLOOKUP($B117,WASHER!$N$5:$U$7,9,FALSE),"")</f>
        <v/>
      </c>
      <c r="U117" s="520" t="str">
        <f>IF(RIGHT($A117,1)="1",VLOOKUP($B117,'1st Shift BFp'!$A$4:$BY$32,30,FALSE),VLOOKUP($B117,'2nd Shift BFp'!$A$4:$BY$32,30,FALSE))</f>
        <v/>
      </c>
      <c r="V117" s="520" t="str">
        <f>IF(RIGHT($A117,1)="1",VLOOKUP($B117,'1st Shift BFp'!$A$4:$BY$32,31,FALSE),VLOOKUP($B117,'2nd Shift BFp'!$A$4:$BY$32,31,FALSE))</f>
        <v/>
      </c>
      <c r="W117" s="521" t="str">
        <f>IF(RIGHT($A117,1)="1",VLOOKUP($B117,'1st Shift BFp'!$A$4:$BY$32,32,FALSE),VLOOKUP($B117,'2nd Shift BFp'!$A$4:$BY$32,32,FALSE))</f>
        <v/>
      </c>
      <c r="Y117" s="526">
        <f>IF($D117=Y$83,VLOOKUP($B117,WEEKLY!$AL$6:$AW$60,12,FALSE),"")</f>
        <v>0</v>
      </c>
      <c r="Z117" s="520" t="str">
        <f>IF($D117=Z$83,VLOOKUP($B117,WEEKLY!$AL$6:$AW$60,12,FALSE),"")</f>
        <v/>
      </c>
      <c r="AA117" s="520" t="str">
        <f>IF($D117=AA$83,VLOOKUP($B117,WEEKLY!$AL$6:$AW$60,12,FALSE),"")</f>
        <v/>
      </c>
      <c r="AB117" s="520" t="str">
        <f>IF($D117=AB$83,VLOOKUP($B117,WASHER!$Z$5:$AG$7,9,FALSE),"")</f>
        <v/>
      </c>
      <c r="AC117" s="520" t="str">
        <f>IF($D117=AC$83,VLOOKUP($B117,WASHER!$Z$5:$AG$7,9,FALSE),"")</f>
        <v/>
      </c>
      <c r="AD117" s="520" t="str">
        <f>IF(RIGHT($A117,1)="1",VLOOKUP($B117,'1st Shift BFp'!$A$4:$BY$32,45,FALSE),VLOOKUP($B117,'2nd Shift BFp'!$A$4:$BY$32,45,FALSE))</f>
        <v/>
      </c>
      <c r="AE117" s="520" t="str">
        <f>IF(RIGHT($A117,1)="1",VLOOKUP($B117,'1st Shift BFp'!$A$4:$BY$32,46,FALSE),VLOOKUP($B117,'2nd Shift BFp'!$A$4:$BY$32,46,FALSE))</f>
        <v/>
      </c>
      <c r="AF117" s="521" t="str">
        <f>IF(RIGHT($A117,1)="1",VLOOKUP($B117,'1st Shift BFp'!$A$4:$BY$32,47,FALSE),VLOOKUP($B117,'2nd Shift BFp'!$A$4:$BY$32,47,FALSE))</f>
        <v/>
      </c>
      <c r="AH117" s="526">
        <f>IF($D117=AH$83,VLOOKUP($B117,WEEKLY!$BD$6:$BO$60,12,FALSE),"")</f>
        <v>0</v>
      </c>
      <c r="AI117" s="520" t="str">
        <f>IF($D117=AI$83,VLOOKUP($B117,WEEKLY!$BD$6:$BO$60,12,FALSE),"")</f>
        <v/>
      </c>
      <c r="AJ117" s="520" t="str">
        <f>IF($D117=AJ$83,VLOOKUP($B117,WEEKLY!$BD$6:$BO$60,12,FALSE),"")</f>
        <v/>
      </c>
      <c r="AK117" s="520" t="str">
        <f>IF($D117=AK$83,VLOOKUP($B117,WASHER!$AL$5:$AS$7,9,FALSE),"")</f>
        <v/>
      </c>
      <c r="AL117" s="520" t="str">
        <f>IF($D117=AL$83,VLOOKUP($B117,WASHER!$AL$5:$AS$7,9,FALSE),"")</f>
        <v/>
      </c>
      <c r="AM117" s="520" t="str">
        <f>IF(RIGHT($A117,1)="1",VLOOKUP($B117,'1st Shift BFp'!$A$4:$BY$32,60,FALSE),VLOOKUP($B117,'2nd Shift BFp'!$A$4:$BY$32,60,FALSE))</f>
        <v/>
      </c>
      <c r="AN117" s="520" t="str">
        <f>IF(RIGHT($A117,1)="1",VLOOKUP($B117,'1st Shift BFp'!$A$4:$BY$32,61,FALSE),VLOOKUP($B117,'2nd Shift BFp'!$A$4:$BY$32,61,FALSE))</f>
        <v/>
      </c>
      <c r="AO117" s="521" t="str">
        <f>IF(RIGHT($A117,1)="1",VLOOKUP($B117,'1st Shift BFp'!$A$4:$BY$32,62,FALSE),VLOOKUP($B117,'2nd Shift BFp'!$A$4:$BY$32,62,FALSE))</f>
        <v/>
      </c>
      <c r="AQ117" s="526">
        <f>IF($D117=AQ$83,VLOOKUP($B117,WEEKLY!$BV$6:$CG$60,12,FALSE),"")</f>
        <v>0</v>
      </c>
      <c r="AR117" s="520" t="str">
        <f>IF($D117=AR$83,VLOOKUP($B117,WEEKLY!$BV$6:$CG$60,12,FALSE),"")</f>
        <v/>
      </c>
      <c r="AS117" s="520" t="str">
        <f>IF($D117=AS$83,VLOOKUP($B117,WEEKLY!$BV$6:$CG$60,12,FALSE),"")</f>
        <v/>
      </c>
      <c r="AT117" s="520" t="str">
        <f>IF($D117=AT$83,VLOOKUP($B117,WASHER!$AX$5:$BE$7,9,FALSE),"")</f>
        <v/>
      </c>
      <c r="AU117" s="520" t="str">
        <f>IF($D117=AU$83,VLOOKUP($B117,WASHER!$AX$5:$BE$7,9,FALSE),"")</f>
        <v/>
      </c>
      <c r="AV117" s="520" t="str">
        <f>IF(RIGHT($A117,1)="1",VLOOKUP($B117,'1st Shift BFp'!$A$4:$BY$32,75,FALSE),VLOOKUP($B117,'2nd Shift BFp'!$A$4:$BY$32,75,FALSE))</f>
        <v/>
      </c>
      <c r="AW117" s="520" t="str">
        <f>IF(RIGHT($A117,1)="1",VLOOKUP($B117,'1st Shift BFp'!$A$4:$BY$32,76,FALSE),VLOOKUP($B117,'2nd Shift BFp'!$A$4:$BY$32,76,FALSE))</f>
        <v/>
      </c>
      <c r="AX117" s="521" t="str">
        <f>IF(RIGHT($A117,1)="1",VLOOKUP($B117,'1st Shift BFp'!$A$4:$BY$32,77,FALSE),VLOOKUP($B117,'2nd Shift BFp'!$A$4:$BY$32,77,FALSE))</f>
        <v/>
      </c>
      <c r="AZ117" s="526" t="str">
        <f t="shared" si="100"/>
        <v/>
      </c>
      <c r="BA117" s="520" t="str">
        <f t="shared" si="101"/>
        <v/>
      </c>
      <c r="BB117" s="520" t="str">
        <f t="shared" si="101"/>
        <v/>
      </c>
      <c r="BC117" s="520" t="str">
        <f t="shared" si="102"/>
        <v/>
      </c>
      <c r="BD117" s="520" t="str">
        <f t="shared" si="103"/>
        <v/>
      </c>
      <c r="BE117" s="520" t="str">
        <f t="shared" si="104"/>
        <v/>
      </c>
      <c r="BF117" s="520" t="str">
        <f t="shared" si="105"/>
        <v/>
      </c>
      <c r="BG117" s="521" t="str">
        <f t="shared" si="106"/>
        <v/>
      </c>
    </row>
    <row r="118" spans="1:59">
      <c r="A118" t="s">
        <v>123</v>
      </c>
      <c r="B118" s="379" t="s">
        <v>130</v>
      </c>
      <c r="C118" s="24" t="s">
        <v>131</v>
      </c>
      <c r="D118" s="24" t="s">
        <v>115</v>
      </c>
      <c r="E118" s="407" t="s">
        <v>572</v>
      </c>
      <c r="G118" s="526" t="str">
        <f>IF($D118=G$83,VLOOKUP($B118,WEEKLY!$B$6:$M$60,12,FALSE),"")</f>
        <v/>
      </c>
      <c r="H118" s="520" t="str">
        <f>IF($D118=H$83,VLOOKUP($B118,WEEKLY!$B$6:$M$60,12,FALSE),"")</f>
        <v/>
      </c>
      <c r="I118" s="520">
        <f>IF($D118=I$83,VLOOKUP($B118,WEEKLY!$B$6:$M$60,12,FALSE),"")</f>
        <v>0</v>
      </c>
      <c r="J118" s="520" t="str">
        <f>IF($D118=J$83,VLOOKUP($B118,WASHER!$B$5:$I$7,8,FALSE),"")</f>
        <v/>
      </c>
      <c r="K118" s="520" t="str">
        <f>IF($D118=K$83,VLOOKUP($B118,WASHER!$B$5:$I$7,8,FALSE),"")</f>
        <v/>
      </c>
      <c r="L118" s="520" t="str">
        <f>IF(RIGHT($A118,1)="1",VLOOKUP($B118,'1st Shift BFp'!$A$4:$BY$32,15,FALSE),VLOOKUP($B118,'2nd Shift BFp'!$A$4:$BY$32,15,FALSE))</f>
        <v/>
      </c>
      <c r="M118" s="520" t="str">
        <f>IF(RIGHT($A118,1)="1",VLOOKUP($B118,'1st Shift BFp'!$A$4:$BY$32,16,FALSE),VLOOKUP($B118,'2nd Shift BFp'!$A$4:$BY$32,16,FALSE))</f>
        <v/>
      </c>
      <c r="N118" s="521" t="str">
        <f>IF(RIGHT($A118,1)="1",VLOOKUP($B118,'1st Shift BFp'!$A$4:$BY$32,17,FALSE),VLOOKUP($B118,'2nd Shift BFp'!$A$4:$BY$32,17,FALSE))</f>
        <v/>
      </c>
      <c r="P118" s="526" t="str">
        <f>IF($D118=P$83,VLOOKUP($B118,WEEKLY!$T$6:$AE$60,12,FALSE),"")</f>
        <v/>
      </c>
      <c r="Q118" s="520" t="str">
        <f>IF($D118=Q$83,VLOOKUP($B118,WEEKLY!$T$6:$AE$60,12,FALSE),"")</f>
        <v/>
      </c>
      <c r="R118" s="520">
        <f>IF($D118=R$83,VLOOKUP($B118,WEEKLY!$T$6:$AE$60,12,FALSE),"")</f>
        <v>0</v>
      </c>
      <c r="S118" s="520" t="str">
        <f>IF($D118=S$83,VLOOKUP($B118,WASHER!$N$5:$U$7,9,FALSE),"")</f>
        <v/>
      </c>
      <c r="T118" s="520" t="str">
        <f>IF($D118=T$83,VLOOKUP($B118,WASHER!$N$5:$U$7,9,FALSE),"")</f>
        <v/>
      </c>
      <c r="U118" s="520" t="str">
        <f>IF(RIGHT($A118,1)="1",VLOOKUP($B118,'1st Shift BFp'!$A$4:$BY$32,30,FALSE),VLOOKUP($B118,'2nd Shift BFp'!$A$4:$BY$32,30,FALSE))</f>
        <v/>
      </c>
      <c r="V118" s="520" t="str">
        <f>IF(RIGHT($A118,1)="1",VLOOKUP($B118,'1st Shift BFp'!$A$4:$BY$32,31,FALSE),VLOOKUP($B118,'2nd Shift BFp'!$A$4:$BY$32,31,FALSE))</f>
        <v/>
      </c>
      <c r="W118" s="521" t="str">
        <f>IF(RIGHT($A118,1)="1",VLOOKUP($B118,'1st Shift BFp'!$A$4:$BY$32,32,FALSE),VLOOKUP($B118,'2nd Shift BFp'!$A$4:$BY$32,32,FALSE))</f>
        <v/>
      </c>
      <c r="Y118" s="526" t="str">
        <f>IF($D118=Y$83,VLOOKUP($B118,WEEKLY!$AL$6:$AW$60,12,FALSE),"")</f>
        <v/>
      </c>
      <c r="Z118" s="520" t="str">
        <f>IF($D118=Z$83,VLOOKUP($B118,WEEKLY!$AL$6:$AW$60,12,FALSE),"")</f>
        <v/>
      </c>
      <c r="AA118" s="520">
        <f>IF($D118=AA$83,VLOOKUP($B118,WEEKLY!$AL$6:$AW$60,12,FALSE),"")</f>
        <v>0</v>
      </c>
      <c r="AB118" s="520" t="str">
        <f>IF($D118=AB$83,VLOOKUP($B118,WASHER!$Z$5:$AG$7,9,FALSE),"")</f>
        <v/>
      </c>
      <c r="AC118" s="520" t="str">
        <f>IF($D118=AC$83,VLOOKUP($B118,WASHER!$Z$5:$AG$7,9,FALSE),"")</f>
        <v/>
      </c>
      <c r="AD118" s="520" t="str">
        <f>IF(RIGHT($A118,1)="1",VLOOKUP($B118,'1st Shift BFp'!$A$4:$BY$32,45,FALSE),VLOOKUP($B118,'2nd Shift BFp'!$A$4:$BY$32,45,FALSE))</f>
        <v/>
      </c>
      <c r="AE118" s="520" t="str">
        <f>IF(RIGHT($A118,1)="1",VLOOKUP($B118,'1st Shift BFp'!$A$4:$BY$32,46,FALSE),VLOOKUP($B118,'2nd Shift BFp'!$A$4:$BY$32,46,FALSE))</f>
        <v/>
      </c>
      <c r="AF118" s="521" t="str">
        <f>IF(RIGHT($A118,1)="1",VLOOKUP($B118,'1st Shift BFp'!$A$4:$BY$32,47,FALSE),VLOOKUP($B118,'2nd Shift BFp'!$A$4:$BY$32,47,FALSE))</f>
        <v/>
      </c>
      <c r="AH118" s="526" t="str">
        <f>IF($D118=AH$83,VLOOKUP($B118,WEEKLY!$BD$6:$BO$60,12,FALSE),"")</f>
        <v/>
      </c>
      <c r="AI118" s="520" t="str">
        <f>IF($D118=AI$83,VLOOKUP($B118,WEEKLY!$BD$6:$BO$60,12,FALSE),"")</f>
        <v/>
      </c>
      <c r="AJ118" s="520">
        <f>IF($D118=AJ$83,VLOOKUP($B118,WEEKLY!$BD$6:$BO$60,12,FALSE),"")</f>
        <v>0</v>
      </c>
      <c r="AK118" s="520" t="str">
        <f>IF($D118=AK$83,VLOOKUP($B118,WASHER!$AL$5:$AS$7,9,FALSE),"")</f>
        <v/>
      </c>
      <c r="AL118" s="520" t="str">
        <f>IF($D118=AL$83,VLOOKUP($B118,WASHER!$AL$5:$AS$7,9,FALSE),"")</f>
        <v/>
      </c>
      <c r="AM118" s="520" t="str">
        <f>IF(RIGHT($A118,1)="1",VLOOKUP($B118,'1st Shift BFp'!$A$4:$BY$32,60,FALSE),VLOOKUP($B118,'2nd Shift BFp'!$A$4:$BY$32,60,FALSE))</f>
        <v/>
      </c>
      <c r="AN118" s="520" t="str">
        <f>IF(RIGHT($A118,1)="1",VLOOKUP($B118,'1st Shift BFp'!$A$4:$BY$32,61,FALSE),VLOOKUP($B118,'2nd Shift BFp'!$A$4:$BY$32,61,FALSE))</f>
        <v/>
      </c>
      <c r="AO118" s="521" t="str">
        <f>IF(RIGHT($A118,1)="1",VLOOKUP($B118,'1st Shift BFp'!$A$4:$BY$32,62,FALSE),VLOOKUP($B118,'2nd Shift BFp'!$A$4:$BY$32,62,FALSE))</f>
        <v/>
      </c>
      <c r="AQ118" s="526" t="str">
        <f>IF($D118=AQ$83,VLOOKUP($B118,WEEKLY!$BV$6:$CG$60,12,FALSE),"")</f>
        <v/>
      </c>
      <c r="AR118" s="520" t="str">
        <f>IF($D118=AR$83,VLOOKUP($B118,WEEKLY!$BV$6:$CG$60,12,FALSE),"")</f>
        <v/>
      </c>
      <c r="AS118" s="520">
        <f>IF($D118=AS$83,VLOOKUP($B118,WEEKLY!$BV$6:$CG$60,12,FALSE),"")</f>
        <v>0</v>
      </c>
      <c r="AT118" s="520" t="str">
        <f>IF($D118=AT$83,VLOOKUP($B118,WASHER!$AX$5:$BE$7,9,FALSE),"")</f>
        <v/>
      </c>
      <c r="AU118" s="520" t="str">
        <f>IF($D118=AU$83,VLOOKUP($B118,WASHER!$AX$5:$BE$7,9,FALSE),"")</f>
        <v/>
      </c>
      <c r="AV118" s="520" t="str">
        <f>IF(RIGHT($A118,1)="1",VLOOKUP($B118,'1st Shift BFp'!$A$4:$BY$32,75,FALSE),VLOOKUP($B118,'2nd Shift BFp'!$A$4:$BY$32,75,FALSE))</f>
        <v/>
      </c>
      <c r="AW118" s="520" t="str">
        <f>IF(RIGHT($A118,1)="1",VLOOKUP($B118,'1st Shift BFp'!$A$4:$BY$32,76,FALSE),VLOOKUP($B118,'2nd Shift BFp'!$A$4:$BY$32,76,FALSE))</f>
        <v/>
      </c>
      <c r="AX118" s="521" t="str">
        <f>IF(RIGHT($A118,1)="1",VLOOKUP($B118,'1st Shift BFp'!$A$4:$BY$32,77,FALSE),VLOOKUP($B118,'2nd Shift BFp'!$A$4:$BY$32,77,FALSE))</f>
        <v/>
      </c>
      <c r="AZ118" s="526" t="str">
        <f t="shared" si="100"/>
        <v/>
      </c>
      <c r="BA118" s="520" t="str">
        <f t="shared" si="101"/>
        <v/>
      </c>
      <c r="BB118" s="520" t="str">
        <f t="shared" si="101"/>
        <v/>
      </c>
      <c r="BC118" s="520" t="str">
        <f t="shared" si="102"/>
        <v/>
      </c>
      <c r="BD118" s="520" t="str">
        <f t="shared" si="103"/>
        <v/>
      </c>
      <c r="BE118" s="520" t="str">
        <f t="shared" si="104"/>
        <v/>
      </c>
      <c r="BF118" s="520" t="str">
        <f t="shared" si="105"/>
        <v/>
      </c>
      <c r="BG118" s="521" t="str">
        <f t="shared" si="106"/>
        <v/>
      </c>
    </row>
    <row r="119" spans="1:59">
      <c r="A119" t="s">
        <v>123</v>
      </c>
      <c r="B119" s="379" t="s">
        <v>132</v>
      </c>
      <c r="C119" s="24" t="s">
        <v>133</v>
      </c>
      <c r="D119" s="24" t="s">
        <v>115</v>
      </c>
      <c r="E119" s="407" t="s">
        <v>572</v>
      </c>
      <c r="G119" s="526" t="str">
        <f>IF($D119=G$83,VLOOKUP($B119,WEEKLY!$B$6:$M$60,12,FALSE),"")</f>
        <v/>
      </c>
      <c r="H119" s="520" t="str">
        <f>IF($D119=H$83,VLOOKUP($B119,WEEKLY!$B$6:$M$60,12,FALSE),"")</f>
        <v/>
      </c>
      <c r="I119" s="520">
        <f>IF($D119=I$83,VLOOKUP($B119,WEEKLY!$B$6:$M$60,12,FALSE),"")</f>
        <v>0</v>
      </c>
      <c r="J119" s="520" t="str">
        <f>IF($D119=J$83,VLOOKUP($B119,WASHER!$B$5:$I$7,8,FALSE),"")</f>
        <v/>
      </c>
      <c r="K119" s="520" t="str">
        <f>IF($D119=K$83,VLOOKUP($B119,WASHER!$B$5:$I$7,8,FALSE),"")</f>
        <v/>
      </c>
      <c r="L119" s="520" t="str">
        <f>IF(RIGHT($A119,1)="1",VLOOKUP($B119,'1st Shift BFp'!$A$4:$BY$32,15,FALSE),VLOOKUP($B119,'2nd Shift BFp'!$A$4:$BY$32,15,FALSE))</f>
        <v/>
      </c>
      <c r="M119" s="520" t="str">
        <f>IF(RIGHT($A119,1)="1",VLOOKUP($B119,'1st Shift BFp'!$A$4:$BY$32,16,FALSE),VLOOKUP($B119,'2nd Shift BFp'!$A$4:$BY$32,16,FALSE))</f>
        <v/>
      </c>
      <c r="N119" s="521" t="str">
        <f>IF(RIGHT($A119,1)="1",VLOOKUP($B119,'1st Shift BFp'!$A$4:$BY$32,17,FALSE),VLOOKUP($B119,'2nd Shift BFp'!$A$4:$BY$32,17,FALSE))</f>
        <v/>
      </c>
      <c r="P119" s="526" t="str">
        <f>IF($D119=P$83,VLOOKUP($B119,WEEKLY!$T$6:$AE$60,12,FALSE),"")</f>
        <v/>
      </c>
      <c r="Q119" s="520" t="str">
        <f>IF($D119=Q$83,VLOOKUP($B119,WEEKLY!$T$6:$AE$60,12,FALSE),"")</f>
        <v/>
      </c>
      <c r="R119" s="520">
        <f>IF($D119=R$83,VLOOKUP($B119,WEEKLY!$T$6:$AE$60,12,FALSE),"")</f>
        <v>0</v>
      </c>
      <c r="S119" s="520" t="str">
        <f>IF($D119=S$83,VLOOKUP($B119,WASHER!$N$5:$U$7,9,FALSE),"")</f>
        <v/>
      </c>
      <c r="T119" s="520" t="str">
        <f>IF($D119=T$83,VLOOKUP($B119,WASHER!$N$5:$U$7,9,FALSE),"")</f>
        <v/>
      </c>
      <c r="U119" s="520" t="str">
        <f>IF(RIGHT($A119,1)="1",VLOOKUP($B119,'1st Shift BFp'!$A$4:$BY$32,30,FALSE),VLOOKUP($B119,'2nd Shift BFp'!$A$4:$BY$32,30,FALSE))</f>
        <v/>
      </c>
      <c r="V119" s="520" t="str">
        <f>IF(RIGHT($A119,1)="1",VLOOKUP($B119,'1st Shift BFp'!$A$4:$BY$32,31,FALSE),VLOOKUP($B119,'2nd Shift BFp'!$A$4:$BY$32,31,FALSE))</f>
        <v/>
      </c>
      <c r="W119" s="521" t="str">
        <f>IF(RIGHT($A119,1)="1",VLOOKUP($B119,'1st Shift BFp'!$A$4:$BY$32,32,FALSE),VLOOKUP($B119,'2nd Shift BFp'!$A$4:$BY$32,32,FALSE))</f>
        <v/>
      </c>
      <c r="Y119" s="526" t="str">
        <f>IF($D119=Y$83,VLOOKUP($B119,WEEKLY!$AL$6:$AW$60,12,FALSE),"")</f>
        <v/>
      </c>
      <c r="Z119" s="520" t="str">
        <f>IF($D119=Z$83,VLOOKUP($B119,WEEKLY!$AL$6:$AW$60,12,FALSE),"")</f>
        <v/>
      </c>
      <c r="AA119" s="520">
        <f>IF($D119=AA$83,VLOOKUP($B119,WEEKLY!$AL$6:$AW$60,12,FALSE),"")</f>
        <v>0</v>
      </c>
      <c r="AB119" s="520" t="str">
        <f>IF($D119=AB$83,VLOOKUP($B119,WASHER!$Z$5:$AG$7,9,FALSE),"")</f>
        <v/>
      </c>
      <c r="AC119" s="520" t="str">
        <f>IF($D119=AC$83,VLOOKUP($B119,WASHER!$Z$5:$AG$7,9,FALSE),"")</f>
        <v/>
      </c>
      <c r="AD119" s="520" t="str">
        <f>IF(RIGHT($A119,1)="1",VLOOKUP($B119,'1st Shift BFp'!$A$4:$BY$32,45,FALSE),VLOOKUP($B119,'2nd Shift BFp'!$A$4:$BY$32,45,FALSE))</f>
        <v/>
      </c>
      <c r="AE119" s="520" t="str">
        <f>IF(RIGHT($A119,1)="1",VLOOKUP($B119,'1st Shift BFp'!$A$4:$BY$32,46,FALSE),VLOOKUP($B119,'2nd Shift BFp'!$A$4:$BY$32,46,FALSE))</f>
        <v/>
      </c>
      <c r="AF119" s="521" t="str">
        <f>IF(RIGHT($A119,1)="1",VLOOKUP($B119,'1st Shift BFp'!$A$4:$BY$32,47,FALSE),VLOOKUP($B119,'2nd Shift BFp'!$A$4:$BY$32,47,FALSE))</f>
        <v/>
      </c>
      <c r="AH119" s="526" t="str">
        <f>IF($D119=AH$83,VLOOKUP($B119,WEEKLY!$BD$6:$BO$60,12,FALSE),"")</f>
        <v/>
      </c>
      <c r="AI119" s="520" t="str">
        <f>IF($D119=AI$83,VLOOKUP($B119,WEEKLY!$BD$6:$BO$60,12,FALSE),"")</f>
        <v/>
      </c>
      <c r="AJ119" s="520">
        <f>IF($D119=AJ$83,VLOOKUP($B119,WEEKLY!$BD$6:$BO$60,12,FALSE),"")</f>
        <v>0</v>
      </c>
      <c r="AK119" s="520" t="str">
        <f>IF($D119=AK$83,VLOOKUP($B119,WASHER!$AL$5:$AS$7,9,FALSE),"")</f>
        <v/>
      </c>
      <c r="AL119" s="520" t="str">
        <f>IF($D119=AL$83,VLOOKUP($B119,WASHER!$AL$5:$AS$7,9,FALSE),"")</f>
        <v/>
      </c>
      <c r="AM119" s="520" t="str">
        <f>IF(RIGHT($A119,1)="1",VLOOKUP($B119,'1st Shift BFp'!$A$4:$BY$32,60,FALSE),VLOOKUP($B119,'2nd Shift BFp'!$A$4:$BY$32,60,FALSE))</f>
        <v/>
      </c>
      <c r="AN119" s="520" t="str">
        <f>IF(RIGHT($A119,1)="1",VLOOKUP($B119,'1st Shift BFp'!$A$4:$BY$32,61,FALSE),VLOOKUP($B119,'2nd Shift BFp'!$A$4:$BY$32,61,FALSE))</f>
        <v/>
      </c>
      <c r="AO119" s="521" t="str">
        <f>IF(RIGHT($A119,1)="1",VLOOKUP($B119,'1st Shift BFp'!$A$4:$BY$32,62,FALSE),VLOOKUP($B119,'2nd Shift BFp'!$A$4:$BY$32,62,FALSE))</f>
        <v/>
      </c>
      <c r="AQ119" s="526" t="str">
        <f>IF($D119=AQ$83,VLOOKUP($B119,WEEKLY!$BV$6:$CG$60,12,FALSE),"")</f>
        <v/>
      </c>
      <c r="AR119" s="520" t="str">
        <f>IF($D119=AR$83,VLOOKUP($B119,WEEKLY!$BV$6:$CG$60,12,FALSE),"")</f>
        <v/>
      </c>
      <c r="AS119" s="520">
        <f>IF($D119=AS$83,VLOOKUP($B119,WEEKLY!$BV$6:$CG$60,12,FALSE),"")</f>
        <v>0</v>
      </c>
      <c r="AT119" s="520" t="str">
        <f>IF($D119=AT$83,VLOOKUP($B119,WASHER!$AX$5:$BE$7,9,FALSE),"")</f>
        <v/>
      </c>
      <c r="AU119" s="520" t="str">
        <f>IF($D119=AU$83,VLOOKUP($B119,WASHER!$AX$5:$BE$7,9,FALSE),"")</f>
        <v/>
      </c>
      <c r="AV119" s="520" t="str">
        <f>IF(RIGHT($A119,1)="1",VLOOKUP($B119,'1st Shift BFp'!$A$4:$BY$32,75,FALSE),VLOOKUP($B119,'2nd Shift BFp'!$A$4:$BY$32,75,FALSE))</f>
        <v/>
      </c>
      <c r="AW119" s="520" t="str">
        <f>IF(RIGHT($A119,1)="1",VLOOKUP($B119,'1st Shift BFp'!$A$4:$BY$32,76,FALSE),VLOOKUP($B119,'2nd Shift BFp'!$A$4:$BY$32,76,FALSE))</f>
        <v/>
      </c>
      <c r="AX119" s="521" t="str">
        <f>IF(RIGHT($A119,1)="1",VLOOKUP($B119,'1st Shift BFp'!$A$4:$BY$32,77,FALSE),VLOOKUP($B119,'2nd Shift BFp'!$A$4:$BY$32,77,FALSE))</f>
        <v/>
      </c>
      <c r="AZ119" s="526" t="str">
        <f t="shared" si="100"/>
        <v/>
      </c>
      <c r="BA119" s="520" t="str">
        <f t="shared" si="101"/>
        <v/>
      </c>
      <c r="BB119" s="520" t="str">
        <f t="shared" si="101"/>
        <v/>
      </c>
      <c r="BC119" s="520" t="str">
        <f t="shared" si="102"/>
        <v/>
      </c>
      <c r="BD119" s="520" t="str">
        <f t="shared" si="103"/>
        <v/>
      </c>
      <c r="BE119" s="520" t="str">
        <f t="shared" si="104"/>
        <v/>
      </c>
      <c r="BF119" s="520" t="str">
        <f t="shared" si="105"/>
        <v/>
      </c>
      <c r="BG119" s="521" t="str">
        <f t="shared" si="106"/>
        <v/>
      </c>
    </row>
    <row r="120" spans="1:59">
      <c r="A120" t="s">
        <v>82</v>
      </c>
      <c r="B120" s="379" t="s">
        <v>95</v>
      </c>
      <c r="C120" s="24" t="s">
        <v>134</v>
      </c>
      <c r="D120" s="24" t="s">
        <v>44</v>
      </c>
      <c r="E120" s="407" t="s">
        <v>572</v>
      </c>
      <c r="G120" s="526">
        <f>IF($D120=G$83,VLOOKUP($B120,WEEKLY!$B$6:$M$60,12,FALSE),"")</f>
        <v>0</v>
      </c>
      <c r="H120" s="520" t="str">
        <f>IF($D120=H$83,VLOOKUP($B120,WEEKLY!$B$6:$M$60,12,FALSE),"")</f>
        <v/>
      </c>
      <c r="I120" s="520" t="str">
        <f>IF($D120=I$83,VLOOKUP($B120,WEEKLY!$B$6:$M$60,12,FALSE),"")</f>
        <v/>
      </c>
      <c r="J120" s="520" t="str">
        <f>IF($D120=J$83,VLOOKUP($B120,WASHER!$B$5:$I$7,8,FALSE),"")</f>
        <v/>
      </c>
      <c r="K120" s="520" t="str">
        <f>IF($D120=K$83,VLOOKUP($B120,WASHER!$B$5:$I$7,8,FALSE),"")</f>
        <v/>
      </c>
      <c r="L120" s="520" t="str">
        <f>IF(RIGHT($A120,1)="1",VLOOKUP($B120,'1st Shift BFp'!$A$4:$BY$32,15,FALSE),VLOOKUP($B120,'2nd Shift BFp'!$A$4:$BY$32,15,FALSE))</f>
        <v/>
      </c>
      <c r="M120" s="520" t="str">
        <f>IF(RIGHT($A120,1)="1",VLOOKUP($B120,'1st Shift BFp'!$A$4:$BY$32,16,FALSE),VLOOKUP($B120,'2nd Shift BFp'!$A$4:$BY$32,16,FALSE))</f>
        <v/>
      </c>
      <c r="N120" s="521" t="str">
        <f>IF(RIGHT($A120,1)="1",VLOOKUP($B120,'1st Shift BFp'!$A$4:$BY$32,17,FALSE),VLOOKUP($B120,'2nd Shift BFp'!$A$4:$BY$32,17,FALSE))</f>
        <v/>
      </c>
      <c r="P120" s="526">
        <f>IF($D120=P$83,VLOOKUP($B120,WEEKLY!$T$6:$AE$60,12,FALSE),"")</f>
        <v>0</v>
      </c>
      <c r="Q120" s="520" t="str">
        <f>IF($D120=Q$83,VLOOKUP($B120,WEEKLY!$T$6:$AE$60,12,FALSE),"")</f>
        <v/>
      </c>
      <c r="R120" s="520" t="str">
        <f>IF($D120=R$83,VLOOKUP($B120,WEEKLY!$T$6:$AE$60,12,FALSE),"")</f>
        <v/>
      </c>
      <c r="S120" s="520" t="str">
        <f>IF($D120=S$83,VLOOKUP($B120,WASHER!$N$5:$U$7,9,FALSE),"")</f>
        <v/>
      </c>
      <c r="T120" s="520" t="str">
        <f>IF($D120=T$83,VLOOKUP($B120,WASHER!$N$5:$U$7,9,FALSE),"")</f>
        <v/>
      </c>
      <c r="U120" s="520" t="str">
        <f>IF(RIGHT($A120,1)="1",VLOOKUP($B120,'1st Shift BFp'!$A$4:$BY$32,30,FALSE),VLOOKUP($B120,'2nd Shift BFp'!$A$4:$BY$32,30,FALSE))</f>
        <v/>
      </c>
      <c r="V120" s="520" t="str">
        <f>IF(RIGHT($A120,1)="1",VLOOKUP($B120,'1st Shift BFp'!$A$4:$BY$32,31,FALSE),VLOOKUP($B120,'2nd Shift BFp'!$A$4:$BY$32,31,FALSE))</f>
        <v/>
      </c>
      <c r="W120" s="521" t="str">
        <f>IF(RIGHT($A120,1)="1",VLOOKUP($B120,'1st Shift BFp'!$A$4:$BY$32,32,FALSE),VLOOKUP($B120,'2nd Shift BFp'!$A$4:$BY$32,32,FALSE))</f>
        <v/>
      </c>
      <c r="Y120" s="526">
        <f>IF($D120=Y$83,VLOOKUP($B120,WEEKLY!$AL$6:$AW$60,12,FALSE),"")</f>
        <v>0</v>
      </c>
      <c r="Z120" s="520" t="str">
        <f>IF($D120=Z$83,VLOOKUP($B120,WEEKLY!$AL$6:$AW$60,12,FALSE),"")</f>
        <v/>
      </c>
      <c r="AA120" s="520" t="str">
        <f>IF($D120=AA$83,VLOOKUP($B120,WEEKLY!$AL$6:$AW$60,12,FALSE),"")</f>
        <v/>
      </c>
      <c r="AB120" s="520" t="str">
        <f>IF($D120=AB$83,VLOOKUP($B120,WASHER!$Z$5:$AG$7,9,FALSE),"")</f>
        <v/>
      </c>
      <c r="AC120" s="520" t="str">
        <f>IF($D120=AC$83,VLOOKUP($B120,WASHER!$Z$5:$AG$7,9,FALSE),"")</f>
        <v/>
      </c>
      <c r="AD120" s="520" t="str">
        <f>IF(RIGHT($A120,1)="1",VLOOKUP($B120,'1st Shift BFp'!$A$4:$BY$32,45,FALSE),VLOOKUP($B120,'2nd Shift BFp'!$A$4:$BY$32,45,FALSE))</f>
        <v/>
      </c>
      <c r="AE120" s="520" t="str">
        <f>IF(RIGHT($A120,1)="1",VLOOKUP($B120,'1st Shift BFp'!$A$4:$BY$32,46,FALSE),VLOOKUP($B120,'2nd Shift BFp'!$A$4:$BY$32,46,FALSE))</f>
        <v/>
      </c>
      <c r="AF120" s="521" t="str">
        <f>IF(RIGHT($A120,1)="1",VLOOKUP($B120,'1st Shift BFp'!$A$4:$BY$32,47,FALSE),VLOOKUP($B120,'2nd Shift BFp'!$A$4:$BY$32,47,FALSE))</f>
        <v/>
      </c>
      <c r="AH120" s="526">
        <f>IF($D120=AH$83,VLOOKUP($B120,WEEKLY!$BD$6:$BO$60,12,FALSE),"")</f>
        <v>0</v>
      </c>
      <c r="AI120" s="520" t="str">
        <f>IF($D120=AI$83,VLOOKUP($B120,WEEKLY!$BD$6:$BO$60,12,FALSE),"")</f>
        <v/>
      </c>
      <c r="AJ120" s="520" t="str">
        <f>IF($D120=AJ$83,VLOOKUP($B120,WEEKLY!$BD$6:$BO$60,12,FALSE),"")</f>
        <v/>
      </c>
      <c r="AK120" s="520" t="str">
        <f>IF($D120=AK$83,VLOOKUP($B120,WASHER!$AL$5:$AS$7,9,FALSE),"")</f>
        <v/>
      </c>
      <c r="AL120" s="520" t="str">
        <f>IF($D120=AL$83,VLOOKUP($B120,WASHER!$AL$5:$AS$7,9,FALSE),"")</f>
        <v/>
      </c>
      <c r="AM120" s="520" t="str">
        <f>IF(RIGHT($A120,1)="1",VLOOKUP($B120,'1st Shift BFp'!$A$4:$BY$32,60,FALSE),VLOOKUP($B120,'2nd Shift BFp'!$A$4:$BY$32,60,FALSE))</f>
        <v/>
      </c>
      <c r="AN120" s="520" t="str">
        <f>IF(RIGHT($A120,1)="1",VLOOKUP($B120,'1st Shift BFp'!$A$4:$BY$32,61,FALSE),VLOOKUP($B120,'2nd Shift BFp'!$A$4:$BY$32,61,FALSE))</f>
        <v/>
      </c>
      <c r="AO120" s="521" t="str">
        <f>IF(RIGHT($A120,1)="1",VLOOKUP($B120,'1st Shift BFp'!$A$4:$BY$32,62,FALSE),VLOOKUP($B120,'2nd Shift BFp'!$A$4:$BY$32,62,FALSE))</f>
        <v/>
      </c>
      <c r="AQ120" s="526">
        <f>IF($D120=AQ$83,VLOOKUP($B120,WEEKLY!$BV$6:$CG$60,12,FALSE),"")</f>
        <v>0</v>
      </c>
      <c r="AR120" s="520" t="str">
        <f>IF($D120=AR$83,VLOOKUP($B120,WEEKLY!$BV$6:$CG$60,12,FALSE),"")</f>
        <v/>
      </c>
      <c r="AS120" s="520" t="str">
        <f>IF($D120=AS$83,VLOOKUP($B120,WEEKLY!$BV$6:$CG$60,12,FALSE),"")</f>
        <v/>
      </c>
      <c r="AT120" s="520" t="str">
        <f>IF($D120=AT$83,VLOOKUP($B120,WASHER!$AX$5:$BE$7,9,FALSE),"")</f>
        <v/>
      </c>
      <c r="AU120" s="520" t="str">
        <f>IF($D120=AU$83,VLOOKUP($B120,WASHER!$AX$5:$BE$7,9,FALSE),"")</f>
        <v/>
      </c>
      <c r="AV120" s="520" t="str">
        <f>IF(RIGHT($A120,1)="1",VLOOKUP($B120,'1st Shift BFp'!$A$4:$BY$32,75,FALSE),VLOOKUP($B120,'2nd Shift BFp'!$A$4:$BY$32,75,FALSE))</f>
        <v/>
      </c>
      <c r="AW120" s="520" t="str">
        <f>IF(RIGHT($A120,1)="1",VLOOKUP($B120,'1st Shift BFp'!$A$4:$BY$32,76,FALSE),VLOOKUP($B120,'2nd Shift BFp'!$A$4:$BY$32,76,FALSE))</f>
        <v/>
      </c>
      <c r="AX120" s="521" t="str">
        <f>IF(RIGHT($A120,1)="1",VLOOKUP($B120,'1st Shift BFp'!$A$4:$BY$32,77,FALSE),VLOOKUP($B120,'2nd Shift BFp'!$A$4:$BY$32,77,FALSE))</f>
        <v/>
      </c>
      <c r="AZ120" s="526" t="str">
        <f t="shared" si="100"/>
        <v/>
      </c>
      <c r="BA120" s="520" t="str">
        <f t="shared" si="101"/>
        <v/>
      </c>
      <c r="BB120" s="520" t="str">
        <f t="shared" si="101"/>
        <v/>
      </c>
      <c r="BC120" s="520" t="str">
        <f t="shared" si="102"/>
        <v/>
      </c>
      <c r="BD120" s="520" t="str">
        <f t="shared" si="103"/>
        <v/>
      </c>
      <c r="BE120" s="520" t="str">
        <f t="shared" si="104"/>
        <v/>
      </c>
      <c r="BF120" s="520" t="str">
        <f t="shared" si="105"/>
        <v/>
      </c>
      <c r="BG120" s="521" t="str">
        <f t="shared" si="106"/>
        <v/>
      </c>
    </row>
    <row r="121" spans="1:59">
      <c r="A121" t="s">
        <v>82</v>
      </c>
      <c r="B121" s="379" t="s">
        <v>97</v>
      </c>
      <c r="C121" s="24" t="s">
        <v>135</v>
      </c>
      <c r="D121" s="24" t="s">
        <v>44</v>
      </c>
      <c r="E121" s="407" t="s">
        <v>572</v>
      </c>
      <c r="G121" s="526">
        <f>IF($D121=G$83,VLOOKUP($B121,WEEKLY!$B$6:$M$60,12,FALSE),"")</f>
        <v>0</v>
      </c>
      <c r="H121" s="520" t="str">
        <f>IF($D121=H$83,VLOOKUP($B121,WEEKLY!$B$6:$M$60,12,FALSE),"")</f>
        <v/>
      </c>
      <c r="I121" s="520" t="str">
        <f>IF($D121=I$83,VLOOKUP($B121,WEEKLY!$B$6:$M$60,12,FALSE),"")</f>
        <v/>
      </c>
      <c r="J121" s="520" t="str">
        <f>IF($D121=J$83,VLOOKUP($B121,WASHER!$B$5:$I$7,8,FALSE),"")</f>
        <v/>
      </c>
      <c r="K121" s="520" t="str">
        <f>IF($D121=K$83,VLOOKUP($B121,WASHER!$B$5:$I$7,8,FALSE),"")</f>
        <v/>
      </c>
      <c r="L121" s="520" t="str">
        <f>IF(RIGHT($A121,1)="1",VLOOKUP($B121,'1st Shift BFp'!$A$4:$BY$32,15,FALSE),VLOOKUP($B121,'2nd Shift BFp'!$A$4:$BY$32,15,FALSE))</f>
        <v/>
      </c>
      <c r="M121" s="520" t="str">
        <f>IF(RIGHT($A121,1)="1",VLOOKUP($B121,'1st Shift BFp'!$A$4:$BY$32,16,FALSE),VLOOKUP($B121,'2nd Shift BFp'!$A$4:$BY$32,16,FALSE))</f>
        <v/>
      </c>
      <c r="N121" s="521" t="str">
        <f>IF(RIGHT($A121,1)="1",VLOOKUP($B121,'1st Shift BFp'!$A$4:$BY$32,17,FALSE),VLOOKUP($B121,'2nd Shift BFp'!$A$4:$BY$32,17,FALSE))</f>
        <v/>
      </c>
      <c r="P121" s="526">
        <f>IF($D121=P$83,VLOOKUP($B121,WEEKLY!$T$6:$AE$60,12,FALSE),"")</f>
        <v>0</v>
      </c>
      <c r="Q121" s="520" t="str">
        <f>IF($D121=Q$83,VLOOKUP($B121,WEEKLY!$T$6:$AE$60,12,FALSE),"")</f>
        <v/>
      </c>
      <c r="R121" s="520" t="str">
        <f>IF($D121=R$83,VLOOKUP($B121,WEEKLY!$T$6:$AE$60,12,FALSE),"")</f>
        <v/>
      </c>
      <c r="S121" s="520" t="str">
        <f>IF($D121=S$83,VLOOKUP($B121,WASHER!$N$5:$U$7,9,FALSE),"")</f>
        <v/>
      </c>
      <c r="T121" s="520" t="str">
        <f>IF($D121=T$83,VLOOKUP($B121,WASHER!$N$5:$U$7,9,FALSE),"")</f>
        <v/>
      </c>
      <c r="U121" s="520" t="str">
        <f>IF(RIGHT($A121,1)="1",VLOOKUP($B121,'1st Shift BFp'!$A$4:$BY$32,30,FALSE),VLOOKUP($B121,'2nd Shift BFp'!$A$4:$BY$32,30,FALSE))</f>
        <v/>
      </c>
      <c r="V121" s="520" t="str">
        <f>IF(RIGHT($A121,1)="1",VLOOKUP($B121,'1st Shift BFp'!$A$4:$BY$32,31,FALSE),VLOOKUP($B121,'2nd Shift BFp'!$A$4:$BY$32,31,FALSE))</f>
        <v/>
      </c>
      <c r="W121" s="521" t="str">
        <f>IF(RIGHT($A121,1)="1",VLOOKUP($B121,'1st Shift BFp'!$A$4:$BY$32,32,FALSE),VLOOKUP($B121,'2nd Shift BFp'!$A$4:$BY$32,32,FALSE))</f>
        <v/>
      </c>
      <c r="Y121" s="526">
        <f>IF($D121=Y$83,VLOOKUP($B121,WEEKLY!$AL$6:$AW$60,12,FALSE),"")</f>
        <v>0</v>
      </c>
      <c r="Z121" s="520" t="str">
        <f>IF($D121=Z$83,VLOOKUP($B121,WEEKLY!$AL$6:$AW$60,12,FALSE),"")</f>
        <v/>
      </c>
      <c r="AA121" s="520" t="str">
        <f>IF($D121=AA$83,VLOOKUP($B121,WEEKLY!$AL$6:$AW$60,12,FALSE),"")</f>
        <v/>
      </c>
      <c r="AB121" s="520" t="str">
        <f>IF($D121=AB$83,VLOOKUP($B121,WASHER!$Z$5:$AG$7,9,FALSE),"")</f>
        <v/>
      </c>
      <c r="AC121" s="520" t="str">
        <f>IF($D121=AC$83,VLOOKUP($B121,WASHER!$Z$5:$AG$7,9,FALSE),"")</f>
        <v/>
      </c>
      <c r="AD121" s="520" t="str">
        <f>IF(RIGHT($A121,1)="1",VLOOKUP($B121,'1st Shift BFp'!$A$4:$BY$32,45,FALSE),VLOOKUP($B121,'2nd Shift BFp'!$A$4:$BY$32,45,FALSE))</f>
        <v/>
      </c>
      <c r="AE121" s="520" t="str">
        <f>IF(RIGHT($A121,1)="1",VLOOKUP($B121,'1st Shift BFp'!$A$4:$BY$32,46,FALSE),VLOOKUP($B121,'2nd Shift BFp'!$A$4:$BY$32,46,FALSE))</f>
        <v/>
      </c>
      <c r="AF121" s="521" t="str">
        <f>IF(RIGHT($A121,1)="1",VLOOKUP($B121,'1st Shift BFp'!$A$4:$BY$32,47,FALSE),VLOOKUP($B121,'2nd Shift BFp'!$A$4:$BY$32,47,FALSE))</f>
        <v/>
      </c>
      <c r="AH121" s="526">
        <f>IF($D121=AH$83,VLOOKUP($B121,WEEKLY!$BD$6:$BO$60,12,FALSE),"")</f>
        <v>0</v>
      </c>
      <c r="AI121" s="520" t="str">
        <f>IF($D121=AI$83,VLOOKUP($B121,WEEKLY!$BD$6:$BO$60,12,FALSE),"")</f>
        <v/>
      </c>
      <c r="AJ121" s="520" t="str">
        <f>IF($D121=AJ$83,VLOOKUP($B121,WEEKLY!$BD$6:$BO$60,12,FALSE),"")</f>
        <v/>
      </c>
      <c r="AK121" s="520" t="str">
        <f>IF($D121=AK$83,VLOOKUP($B121,WASHER!$AL$5:$AS$7,9,FALSE),"")</f>
        <v/>
      </c>
      <c r="AL121" s="520" t="str">
        <f>IF($D121=AL$83,VLOOKUP($B121,WASHER!$AL$5:$AS$7,9,FALSE),"")</f>
        <v/>
      </c>
      <c r="AM121" s="520" t="str">
        <f>IF(RIGHT($A121,1)="1",VLOOKUP($B121,'1st Shift BFp'!$A$4:$BY$32,60,FALSE),VLOOKUP($B121,'2nd Shift BFp'!$A$4:$BY$32,60,FALSE))</f>
        <v/>
      </c>
      <c r="AN121" s="520" t="str">
        <f>IF(RIGHT($A121,1)="1",VLOOKUP($B121,'1st Shift BFp'!$A$4:$BY$32,61,FALSE),VLOOKUP($B121,'2nd Shift BFp'!$A$4:$BY$32,61,FALSE))</f>
        <v/>
      </c>
      <c r="AO121" s="521" t="str">
        <f>IF(RIGHT($A121,1)="1",VLOOKUP($B121,'1st Shift BFp'!$A$4:$BY$32,62,FALSE),VLOOKUP($B121,'2nd Shift BFp'!$A$4:$BY$32,62,FALSE))</f>
        <v/>
      </c>
      <c r="AQ121" s="526">
        <f>IF($D121=AQ$83,VLOOKUP($B121,WEEKLY!$BV$6:$CG$60,12,FALSE),"")</f>
        <v>0</v>
      </c>
      <c r="AR121" s="520" t="str">
        <f>IF($D121=AR$83,VLOOKUP($B121,WEEKLY!$BV$6:$CG$60,12,FALSE),"")</f>
        <v/>
      </c>
      <c r="AS121" s="520" t="str">
        <f>IF($D121=AS$83,VLOOKUP($B121,WEEKLY!$BV$6:$CG$60,12,FALSE),"")</f>
        <v/>
      </c>
      <c r="AT121" s="520" t="str">
        <f>IF($D121=AT$83,VLOOKUP($B121,WASHER!$AX$5:$BE$7,9,FALSE),"")</f>
        <v/>
      </c>
      <c r="AU121" s="520" t="str">
        <f>IF($D121=AU$83,VLOOKUP($B121,WASHER!$AX$5:$BE$7,9,FALSE),"")</f>
        <v/>
      </c>
      <c r="AV121" s="520" t="str">
        <f>IF(RIGHT($A121,1)="1",VLOOKUP($B121,'1st Shift BFp'!$A$4:$BY$32,75,FALSE),VLOOKUP($B121,'2nd Shift BFp'!$A$4:$BY$32,75,FALSE))</f>
        <v/>
      </c>
      <c r="AW121" s="520" t="str">
        <f>IF(RIGHT($A121,1)="1",VLOOKUP($B121,'1st Shift BFp'!$A$4:$BY$32,76,FALSE),VLOOKUP($B121,'2nd Shift BFp'!$A$4:$BY$32,76,FALSE))</f>
        <v/>
      </c>
      <c r="AX121" s="521" t="str">
        <f>IF(RIGHT($A121,1)="1",VLOOKUP($B121,'1st Shift BFp'!$A$4:$BY$32,77,FALSE),VLOOKUP($B121,'2nd Shift BFp'!$A$4:$BY$32,77,FALSE))</f>
        <v/>
      </c>
      <c r="AZ121" s="526" t="str">
        <f t="shared" si="100"/>
        <v/>
      </c>
      <c r="BA121" s="520" t="str">
        <f t="shared" si="101"/>
        <v/>
      </c>
      <c r="BB121" s="520" t="str">
        <f t="shared" si="101"/>
        <v/>
      </c>
      <c r="BC121" s="520" t="str">
        <f t="shared" si="102"/>
        <v/>
      </c>
      <c r="BD121" s="520" t="str">
        <f t="shared" si="103"/>
        <v/>
      </c>
      <c r="BE121" s="520" t="str">
        <f t="shared" si="104"/>
        <v/>
      </c>
      <c r="BF121" s="520" t="str">
        <f t="shared" si="105"/>
        <v/>
      </c>
      <c r="BG121" s="521" t="str">
        <f t="shared" si="106"/>
        <v/>
      </c>
    </row>
    <row r="122" spans="1:59">
      <c r="A122" t="s">
        <v>82</v>
      </c>
      <c r="B122" s="379" t="s">
        <v>99</v>
      </c>
      <c r="C122" s="24" t="s">
        <v>136</v>
      </c>
      <c r="D122" s="24" t="s">
        <v>44</v>
      </c>
      <c r="E122" s="407" t="s">
        <v>572</v>
      </c>
      <c r="G122" s="526">
        <f>IF($D122=G$83,VLOOKUP($B122,WEEKLY!$B$6:$M$60,12,FALSE),"")</f>
        <v>0</v>
      </c>
      <c r="H122" s="520" t="str">
        <f>IF($D122=H$83,VLOOKUP($B122,WEEKLY!$B$6:$M$60,12,FALSE),"")</f>
        <v/>
      </c>
      <c r="I122" s="520" t="str">
        <f>IF($D122=I$83,VLOOKUP($B122,WEEKLY!$B$6:$M$60,12,FALSE),"")</f>
        <v/>
      </c>
      <c r="J122" s="520" t="str">
        <f>IF($D122=J$83,VLOOKUP($B122,WASHER!$B$5:$I$7,8,FALSE),"")</f>
        <v/>
      </c>
      <c r="K122" s="520" t="str">
        <f>IF($D122=K$83,VLOOKUP($B122,WASHER!$B$5:$I$7,8,FALSE),"")</f>
        <v/>
      </c>
      <c r="L122" s="520" t="str">
        <f>IF(RIGHT($A122,1)="1",VLOOKUP($B122,'1st Shift BFp'!$A$4:$BY$32,15,FALSE),VLOOKUP($B122,'2nd Shift BFp'!$A$4:$BY$32,15,FALSE))</f>
        <v/>
      </c>
      <c r="M122" s="520" t="str">
        <f>IF(RIGHT($A122,1)="1",VLOOKUP($B122,'1st Shift BFp'!$A$4:$BY$32,16,FALSE),VLOOKUP($B122,'2nd Shift BFp'!$A$4:$BY$32,16,FALSE))</f>
        <v/>
      </c>
      <c r="N122" s="521" t="str">
        <f>IF(RIGHT($A122,1)="1",VLOOKUP($B122,'1st Shift BFp'!$A$4:$BY$32,17,FALSE),VLOOKUP($B122,'2nd Shift BFp'!$A$4:$BY$32,17,FALSE))</f>
        <v/>
      </c>
      <c r="P122" s="526">
        <f>IF($D122=P$83,VLOOKUP($B122,WEEKLY!$T$6:$AE$60,12,FALSE),"")</f>
        <v>0</v>
      </c>
      <c r="Q122" s="520" t="str">
        <f>IF($D122=Q$83,VLOOKUP($B122,WEEKLY!$T$6:$AE$60,12,FALSE),"")</f>
        <v/>
      </c>
      <c r="R122" s="520" t="str">
        <f>IF($D122=R$83,VLOOKUP($B122,WEEKLY!$T$6:$AE$60,12,FALSE),"")</f>
        <v/>
      </c>
      <c r="S122" s="520" t="str">
        <f>IF($D122=S$83,VLOOKUP($B122,WASHER!$N$5:$U$7,9,FALSE),"")</f>
        <v/>
      </c>
      <c r="T122" s="520" t="str">
        <f>IF($D122=T$83,VLOOKUP($B122,WASHER!$N$5:$U$7,9,FALSE),"")</f>
        <v/>
      </c>
      <c r="U122" s="520" t="str">
        <f>IF(RIGHT($A122,1)="1",VLOOKUP($B122,'1st Shift BFp'!$A$4:$BY$32,30,FALSE),VLOOKUP($B122,'2nd Shift BFp'!$A$4:$BY$32,30,FALSE))</f>
        <v/>
      </c>
      <c r="V122" s="520" t="str">
        <f>IF(RIGHT($A122,1)="1",VLOOKUP($B122,'1st Shift BFp'!$A$4:$BY$32,31,FALSE),VLOOKUP($B122,'2nd Shift BFp'!$A$4:$BY$32,31,FALSE))</f>
        <v/>
      </c>
      <c r="W122" s="521" t="str">
        <f>IF(RIGHT($A122,1)="1",VLOOKUP($B122,'1st Shift BFp'!$A$4:$BY$32,32,FALSE),VLOOKUP($B122,'2nd Shift BFp'!$A$4:$BY$32,32,FALSE))</f>
        <v/>
      </c>
      <c r="Y122" s="526">
        <f>IF($D122=Y$83,VLOOKUP($B122,WEEKLY!$AL$6:$AW$60,12,FALSE),"")</f>
        <v>0</v>
      </c>
      <c r="Z122" s="520" t="str">
        <f>IF($D122=Z$83,VLOOKUP($B122,WEEKLY!$AL$6:$AW$60,12,FALSE),"")</f>
        <v/>
      </c>
      <c r="AA122" s="520" t="str">
        <f>IF($D122=AA$83,VLOOKUP($B122,WEEKLY!$AL$6:$AW$60,12,FALSE),"")</f>
        <v/>
      </c>
      <c r="AB122" s="520" t="str">
        <f>IF($D122=AB$83,VLOOKUP($B122,WASHER!$Z$5:$AG$7,9,FALSE),"")</f>
        <v/>
      </c>
      <c r="AC122" s="520" t="str">
        <f>IF($D122=AC$83,VLOOKUP($B122,WASHER!$Z$5:$AG$7,9,FALSE),"")</f>
        <v/>
      </c>
      <c r="AD122" s="520" t="str">
        <f>IF(RIGHT($A122,1)="1",VLOOKUP($B122,'1st Shift BFp'!$A$4:$BY$32,45,FALSE),VLOOKUP($B122,'2nd Shift BFp'!$A$4:$BY$32,45,FALSE))</f>
        <v/>
      </c>
      <c r="AE122" s="520" t="str">
        <f>IF(RIGHT($A122,1)="1",VLOOKUP($B122,'1st Shift BFp'!$A$4:$BY$32,46,FALSE),VLOOKUP($B122,'2nd Shift BFp'!$A$4:$BY$32,46,FALSE))</f>
        <v/>
      </c>
      <c r="AF122" s="521" t="str">
        <f>IF(RIGHT($A122,1)="1",VLOOKUP($B122,'1st Shift BFp'!$A$4:$BY$32,47,FALSE),VLOOKUP($B122,'2nd Shift BFp'!$A$4:$BY$32,47,FALSE))</f>
        <v/>
      </c>
      <c r="AH122" s="526">
        <f>IF($D122=AH$83,VLOOKUP($B122,WEEKLY!$BD$6:$BO$60,12,FALSE),"")</f>
        <v>0</v>
      </c>
      <c r="AI122" s="520" t="str">
        <f>IF($D122=AI$83,VLOOKUP($B122,WEEKLY!$BD$6:$BO$60,12,FALSE),"")</f>
        <v/>
      </c>
      <c r="AJ122" s="520" t="str">
        <f>IF($D122=AJ$83,VLOOKUP($B122,WEEKLY!$BD$6:$BO$60,12,FALSE),"")</f>
        <v/>
      </c>
      <c r="AK122" s="520" t="str">
        <f>IF($D122=AK$83,VLOOKUP($B122,WASHER!$AL$5:$AS$7,9,FALSE),"")</f>
        <v/>
      </c>
      <c r="AL122" s="520" t="str">
        <f>IF($D122=AL$83,VLOOKUP($B122,WASHER!$AL$5:$AS$7,9,FALSE),"")</f>
        <v/>
      </c>
      <c r="AM122" s="520" t="str">
        <f>IF(RIGHT($A122,1)="1",VLOOKUP($B122,'1st Shift BFp'!$A$4:$BY$32,60,FALSE),VLOOKUP($B122,'2nd Shift BFp'!$A$4:$BY$32,60,FALSE))</f>
        <v/>
      </c>
      <c r="AN122" s="520" t="str">
        <f>IF(RIGHT($A122,1)="1",VLOOKUP($B122,'1st Shift BFp'!$A$4:$BY$32,61,FALSE),VLOOKUP($B122,'2nd Shift BFp'!$A$4:$BY$32,61,FALSE))</f>
        <v/>
      </c>
      <c r="AO122" s="521" t="str">
        <f>IF(RIGHT($A122,1)="1",VLOOKUP($B122,'1st Shift BFp'!$A$4:$BY$32,62,FALSE),VLOOKUP($B122,'2nd Shift BFp'!$A$4:$BY$32,62,FALSE))</f>
        <v/>
      </c>
      <c r="AQ122" s="526">
        <f>IF($D122=AQ$83,VLOOKUP($B122,WEEKLY!$BV$6:$CG$60,12,FALSE),"")</f>
        <v>0</v>
      </c>
      <c r="AR122" s="520" t="str">
        <f>IF($D122=AR$83,VLOOKUP($B122,WEEKLY!$BV$6:$CG$60,12,FALSE),"")</f>
        <v/>
      </c>
      <c r="AS122" s="520" t="str">
        <f>IF($D122=AS$83,VLOOKUP($B122,WEEKLY!$BV$6:$CG$60,12,FALSE),"")</f>
        <v/>
      </c>
      <c r="AT122" s="520" t="str">
        <f>IF($D122=AT$83,VLOOKUP($B122,WASHER!$AX$5:$BE$7,9,FALSE),"")</f>
        <v/>
      </c>
      <c r="AU122" s="520" t="str">
        <f>IF($D122=AU$83,VLOOKUP($B122,WASHER!$AX$5:$BE$7,9,FALSE),"")</f>
        <v/>
      </c>
      <c r="AV122" s="520" t="str">
        <f>IF(RIGHT($A122,1)="1",VLOOKUP($B122,'1st Shift BFp'!$A$4:$BY$32,75,FALSE),VLOOKUP($B122,'2nd Shift BFp'!$A$4:$BY$32,75,FALSE))</f>
        <v/>
      </c>
      <c r="AW122" s="520" t="str">
        <f>IF(RIGHT($A122,1)="1",VLOOKUP($B122,'1st Shift BFp'!$A$4:$BY$32,76,FALSE),VLOOKUP($B122,'2nd Shift BFp'!$A$4:$BY$32,76,FALSE))</f>
        <v/>
      </c>
      <c r="AX122" s="521" t="str">
        <f>IF(RIGHT($A122,1)="1",VLOOKUP($B122,'1st Shift BFp'!$A$4:$BY$32,77,FALSE),VLOOKUP($B122,'2nd Shift BFp'!$A$4:$BY$32,77,FALSE))</f>
        <v/>
      </c>
      <c r="AZ122" s="526" t="str">
        <f t="shared" si="100"/>
        <v/>
      </c>
      <c r="BA122" s="520" t="str">
        <f t="shared" si="101"/>
        <v/>
      </c>
      <c r="BB122" s="520" t="str">
        <f t="shared" si="101"/>
        <v/>
      </c>
      <c r="BC122" s="520" t="str">
        <f t="shared" si="102"/>
        <v/>
      </c>
      <c r="BD122" s="520" t="str">
        <f t="shared" si="103"/>
        <v/>
      </c>
      <c r="BE122" s="520" t="str">
        <f t="shared" si="104"/>
        <v/>
      </c>
      <c r="BF122" s="520" t="str">
        <f t="shared" si="105"/>
        <v/>
      </c>
      <c r="BG122" s="521" t="str">
        <f t="shared" si="106"/>
        <v/>
      </c>
    </row>
    <row r="123" spans="1:59">
      <c r="A123" t="s">
        <v>82</v>
      </c>
      <c r="B123" s="379" t="s">
        <v>101</v>
      </c>
      <c r="C123" s="24" t="s">
        <v>137</v>
      </c>
      <c r="D123" s="24" t="s">
        <v>53</v>
      </c>
      <c r="E123" s="407" t="s">
        <v>572</v>
      </c>
      <c r="G123" s="526" t="str">
        <f>IF($D123=G$83,VLOOKUP($B123,WEEKLY!$B$6:$M$60,12,FALSE),"")</f>
        <v/>
      </c>
      <c r="H123" s="520">
        <f>IF($D123=H$83,VLOOKUP($B123,WEEKLY!$B$6:$M$60,12,FALSE),"")</f>
        <v>0</v>
      </c>
      <c r="I123" s="520" t="str">
        <f>IF($D123=I$83,VLOOKUP($B123,WEEKLY!$B$6:$M$60,12,FALSE),"")</f>
        <v/>
      </c>
      <c r="J123" s="520" t="str">
        <f>IF($D123=J$83,VLOOKUP($B123,WASHER!$B$5:$I$7,8,FALSE),"")</f>
        <v/>
      </c>
      <c r="K123" s="520" t="str">
        <f>IF($D123=K$83,VLOOKUP($B123,WASHER!$B$5:$I$7,8,FALSE),"")</f>
        <v/>
      </c>
      <c r="L123" s="520" t="str">
        <f>IF(RIGHT($A123,1)="1",VLOOKUP($B123,'1st Shift BFp'!$A$4:$BY$32,15,FALSE),VLOOKUP($B123,'2nd Shift BFp'!$A$4:$BY$32,15,FALSE))</f>
        <v/>
      </c>
      <c r="M123" s="520" t="str">
        <f>IF(RIGHT($A123,1)="1",VLOOKUP($B123,'1st Shift BFp'!$A$4:$BY$32,16,FALSE),VLOOKUP($B123,'2nd Shift BFp'!$A$4:$BY$32,16,FALSE))</f>
        <v/>
      </c>
      <c r="N123" s="521" t="str">
        <f>IF(RIGHT($A123,1)="1",VLOOKUP($B123,'1st Shift BFp'!$A$4:$BY$32,17,FALSE),VLOOKUP($B123,'2nd Shift BFp'!$A$4:$BY$32,17,FALSE))</f>
        <v/>
      </c>
      <c r="P123" s="526" t="str">
        <f>IF($D123=P$83,VLOOKUP($B123,WEEKLY!$T$6:$AE$60,12,FALSE),"")</f>
        <v/>
      </c>
      <c r="Q123" s="520">
        <f>IF($D123=Q$83,VLOOKUP($B123,WEEKLY!$T$6:$AE$60,12,FALSE),"")</f>
        <v>0</v>
      </c>
      <c r="R123" s="520" t="str">
        <f>IF($D123=R$83,VLOOKUP($B123,WEEKLY!$T$6:$AE$60,12,FALSE),"")</f>
        <v/>
      </c>
      <c r="S123" s="520" t="str">
        <f>IF($D123=S$83,VLOOKUP($B123,WASHER!$N$5:$U$7,9,FALSE),"")</f>
        <v/>
      </c>
      <c r="T123" s="520" t="str">
        <f>IF($D123=T$83,VLOOKUP($B123,WASHER!$N$5:$U$7,9,FALSE),"")</f>
        <v/>
      </c>
      <c r="U123" s="520" t="str">
        <f>IF(RIGHT($A123,1)="1",VLOOKUP($B123,'1st Shift BFp'!$A$4:$BY$32,30,FALSE),VLOOKUP($B123,'2nd Shift BFp'!$A$4:$BY$32,30,FALSE))</f>
        <v/>
      </c>
      <c r="V123" s="520" t="str">
        <f>IF(RIGHT($A123,1)="1",VLOOKUP($B123,'1st Shift BFp'!$A$4:$BY$32,31,FALSE),VLOOKUP($B123,'2nd Shift BFp'!$A$4:$BY$32,31,FALSE))</f>
        <v/>
      </c>
      <c r="W123" s="521" t="str">
        <f>IF(RIGHT($A123,1)="1",VLOOKUP($B123,'1st Shift BFp'!$A$4:$BY$32,32,FALSE),VLOOKUP($B123,'2nd Shift BFp'!$A$4:$BY$32,32,FALSE))</f>
        <v/>
      </c>
      <c r="Y123" s="526" t="str">
        <f>IF($D123=Y$83,VLOOKUP($B123,WEEKLY!$AL$6:$AW$60,12,FALSE),"")</f>
        <v/>
      </c>
      <c r="Z123" s="520">
        <f>IF($D123=Z$83,VLOOKUP($B123,WEEKLY!$AL$6:$AW$60,12,FALSE),"")</f>
        <v>0</v>
      </c>
      <c r="AA123" s="520" t="str">
        <f>IF($D123=AA$83,VLOOKUP($B123,WEEKLY!$AL$6:$AW$60,12,FALSE),"")</f>
        <v/>
      </c>
      <c r="AB123" s="520" t="str">
        <f>IF($D123=AB$83,VLOOKUP($B123,WASHER!$Z$5:$AG$7,9,FALSE),"")</f>
        <v/>
      </c>
      <c r="AC123" s="520" t="str">
        <f>IF($D123=AC$83,VLOOKUP($B123,WASHER!$Z$5:$AG$7,9,FALSE),"")</f>
        <v/>
      </c>
      <c r="AD123" s="520" t="str">
        <f>IF(RIGHT($A123,1)="1",VLOOKUP($B123,'1st Shift BFp'!$A$4:$BY$32,45,FALSE),VLOOKUP($B123,'2nd Shift BFp'!$A$4:$BY$32,45,FALSE))</f>
        <v/>
      </c>
      <c r="AE123" s="520" t="str">
        <f>IF(RIGHT($A123,1)="1",VLOOKUP($B123,'1st Shift BFp'!$A$4:$BY$32,46,FALSE),VLOOKUP($B123,'2nd Shift BFp'!$A$4:$BY$32,46,FALSE))</f>
        <v/>
      </c>
      <c r="AF123" s="521" t="str">
        <f>IF(RIGHT($A123,1)="1",VLOOKUP($B123,'1st Shift BFp'!$A$4:$BY$32,47,FALSE),VLOOKUP($B123,'2nd Shift BFp'!$A$4:$BY$32,47,FALSE))</f>
        <v/>
      </c>
      <c r="AH123" s="526" t="str">
        <f>IF($D123=AH$83,VLOOKUP($B123,WEEKLY!$BD$6:$BO$60,12,FALSE),"")</f>
        <v/>
      </c>
      <c r="AI123" s="520">
        <f>IF($D123=AI$83,VLOOKUP($B123,WEEKLY!$BD$6:$BO$60,12,FALSE),"")</f>
        <v>0</v>
      </c>
      <c r="AJ123" s="520" t="str">
        <f>IF($D123=AJ$83,VLOOKUP($B123,WEEKLY!$BD$6:$BO$60,12,FALSE),"")</f>
        <v/>
      </c>
      <c r="AK123" s="520" t="str">
        <f>IF($D123=AK$83,VLOOKUP($B123,WASHER!$AL$5:$AS$7,9,FALSE),"")</f>
        <v/>
      </c>
      <c r="AL123" s="520" t="str">
        <f>IF($D123=AL$83,VLOOKUP($B123,WASHER!$AL$5:$AS$7,9,FALSE),"")</f>
        <v/>
      </c>
      <c r="AM123" s="520" t="str">
        <f>IF(RIGHT($A123,1)="1",VLOOKUP($B123,'1st Shift BFp'!$A$4:$BY$32,60,FALSE),VLOOKUP($B123,'2nd Shift BFp'!$A$4:$BY$32,60,FALSE))</f>
        <v/>
      </c>
      <c r="AN123" s="520" t="str">
        <f>IF(RIGHT($A123,1)="1",VLOOKUP($B123,'1st Shift BFp'!$A$4:$BY$32,61,FALSE),VLOOKUP($B123,'2nd Shift BFp'!$A$4:$BY$32,61,FALSE))</f>
        <v/>
      </c>
      <c r="AO123" s="521" t="str">
        <f>IF(RIGHT($A123,1)="1",VLOOKUP($B123,'1st Shift BFp'!$A$4:$BY$32,62,FALSE),VLOOKUP($B123,'2nd Shift BFp'!$A$4:$BY$32,62,FALSE))</f>
        <v/>
      </c>
      <c r="AQ123" s="526" t="str">
        <f>IF($D123=AQ$83,VLOOKUP($B123,WEEKLY!$BV$6:$CG$60,12,FALSE),"")</f>
        <v/>
      </c>
      <c r="AR123" s="520">
        <f>IF($D123=AR$83,VLOOKUP($B123,WEEKLY!$BV$6:$CG$60,12,FALSE),"")</f>
        <v>0</v>
      </c>
      <c r="AS123" s="520" t="str">
        <f>IF($D123=AS$83,VLOOKUP($B123,WEEKLY!$BV$6:$CG$60,12,FALSE),"")</f>
        <v/>
      </c>
      <c r="AT123" s="520" t="str">
        <f>IF($D123=AT$83,VLOOKUP($B123,WASHER!$AX$5:$BE$7,9,FALSE),"")</f>
        <v/>
      </c>
      <c r="AU123" s="520" t="str">
        <f>IF($D123=AU$83,VLOOKUP($B123,WASHER!$AX$5:$BE$7,9,FALSE),"")</f>
        <v/>
      </c>
      <c r="AV123" s="520" t="str">
        <f>IF(RIGHT($A123,1)="1",VLOOKUP($B123,'1st Shift BFp'!$A$4:$BY$32,75,FALSE),VLOOKUP($B123,'2nd Shift BFp'!$A$4:$BY$32,75,FALSE))</f>
        <v/>
      </c>
      <c r="AW123" s="520" t="str">
        <f>IF(RIGHT($A123,1)="1",VLOOKUP($B123,'1st Shift BFp'!$A$4:$BY$32,76,FALSE),VLOOKUP($B123,'2nd Shift BFp'!$A$4:$BY$32,76,FALSE))</f>
        <v/>
      </c>
      <c r="AX123" s="521" t="str">
        <f>IF(RIGHT($A123,1)="1",VLOOKUP($B123,'1st Shift BFp'!$A$4:$BY$32,77,FALSE),VLOOKUP($B123,'2nd Shift BFp'!$A$4:$BY$32,77,FALSE))</f>
        <v/>
      </c>
      <c r="AZ123" s="526" t="str">
        <f t="shared" si="100"/>
        <v/>
      </c>
      <c r="BA123" s="520" t="str">
        <f t="shared" si="101"/>
        <v/>
      </c>
      <c r="BB123" s="520" t="str">
        <f t="shared" si="101"/>
        <v/>
      </c>
      <c r="BC123" s="520" t="str">
        <f t="shared" si="102"/>
        <v/>
      </c>
      <c r="BD123" s="520" t="str">
        <f t="shared" si="103"/>
        <v/>
      </c>
      <c r="BE123" s="520" t="str">
        <f t="shared" si="104"/>
        <v/>
      </c>
      <c r="BF123" s="520" t="str">
        <f t="shared" si="105"/>
        <v/>
      </c>
      <c r="BG123" s="521" t="str">
        <f t="shared" si="106"/>
        <v/>
      </c>
    </row>
    <row r="124" spans="1:59">
      <c r="A124" t="s">
        <v>82</v>
      </c>
      <c r="B124" s="379" t="s">
        <v>103</v>
      </c>
      <c r="C124" s="24" t="s">
        <v>138</v>
      </c>
      <c r="D124" s="24" t="s">
        <v>44</v>
      </c>
      <c r="E124" s="407" t="s">
        <v>572</v>
      </c>
      <c r="G124" s="526">
        <f>IF($D124=G$83,VLOOKUP($B124,WEEKLY!$B$6:$M$60,12,FALSE),"")</f>
        <v>0</v>
      </c>
      <c r="H124" s="520" t="str">
        <f>IF($D124=H$83,VLOOKUP($B124,WEEKLY!$B$6:$M$60,12,FALSE),"")</f>
        <v/>
      </c>
      <c r="I124" s="520" t="str">
        <f>IF($D124=I$83,VLOOKUP($B124,WEEKLY!$B$6:$M$60,12,FALSE),"")</f>
        <v/>
      </c>
      <c r="J124" s="520" t="str">
        <f>IF($D124=J$83,VLOOKUP($B124,WASHER!$B$5:$I$7,8,FALSE),"")</f>
        <v/>
      </c>
      <c r="K124" s="520" t="str">
        <f>IF($D124=K$83,VLOOKUP($B124,WASHER!$B$5:$I$7,8,FALSE),"")</f>
        <v/>
      </c>
      <c r="L124" s="520" t="str">
        <f>IF(RIGHT($A124,1)="1",VLOOKUP($B124,'1st Shift BFp'!$A$4:$BY$32,15,FALSE),VLOOKUP($B124,'2nd Shift BFp'!$A$4:$BY$32,15,FALSE))</f>
        <v/>
      </c>
      <c r="M124" s="520" t="str">
        <f>IF(RIGHT($A124,1)="1",VLOOKUP($B124,'1st Shift BFp'!$A$4:$BY$32,16,FALSE),VLOOKUP($B124,'2nd Shift BFp'!$A$4:$BY$32,16,FALSE))</f>
        <v/>
      </c>
      <c r="N124" s="521" t="str">
        <f>IF(RIGHT($A124,1)="1",VLOOKUP($B124,'1st Shift BFp'!$A$4:$BY$32,17,FALSE),VLOOKUP($B124,'2nd Shift BFp'!$A$4:$BY$32,17,FALSE))</f>
        <v/>
      </c>
      <c r="P124" s="526">
        <f>IF($D124=P$83,VLOOKUP($B124,WEEKLY!$T$6:$AE$60,12,FALSE),"")</f>
        <v>0</v>
      </c>
      <c r="Q124" s="520" t="str">
        <f>IF($D124=Q$83,VLOOKUP($B124,WEEKLY!$T$6:$AE$60,12,FALSE),"")</f>
        <v/>
      </c>
      <c r="R124" s="520" t="str">
        <f>IF($D124=R$83,VLOOKUP($B124,WEEKLY!$T$6:$AE$60,12,FALSE),"")</f>
        <v/>
      </c>
      <c r="S124" s="520" t="str">
        <f>IF($D124=S$83,VLOOKUP($B124,WASHER!$N$5:$U$7,9,FALSE),"")</f>
        <v/>
      </c>
      <c r="T124" s="520" t="str">
        <f>IF($D124=T$83,VLOOKUP($B124,WASHER!$N$5:$U$7,9,FALSE),"")</f>
        <v/>
      </c>
      <c r="U124" s="520" t="str">
        <f>IF(RIGHT($A124,1)="1",VLOOKUP($B124,'1st Shift BFp'!$A$4:$BY$32,30,FALSE),VLOOKUP($B124,'2nd Shift BFp'!$A$4:$BY$32,30,FALSE))</f>
        <v/>
      </c>
      <c r="V124" s="520" t="str">
        <f>IF(RIGHT($A124,1)="1",VLOOKUP($B124,'1st Shift BFp'!$A$4:$BY$32,31,FALSE),VLOOKUP($B124,'2nd Shift BFp'!$A$4:$BY$32,31,FALSE))</f>
        <v/>
      </c>
      <c r="W124" s="521" t="str">
        <f>IF(RIGHT($A124,1)="1",VLOOKUP($B124,'1st Shift BFp'!$A$4:$BY$32,32,FALSE),VLOOKUP($B124,'2nd Shift BFp'!$A$4:$BY$32,32,FALSE))</f>
        <v/>
      </c>
      <c r="Y124" s="526">
        <f>IF($D124=Y$83,VLOOKUP($B124,WEEKLY!$AL$6:$AW$60,12,FALSE),"")</f>
        <v>0</v>
      </c>
      <c r="Z124" s="520" t="str">
        <f>IF($D124=Z$83,VLOOKUP($B124,WEEKLY!$AL$6:$AW$60,12,FALSE),"")</f>
        <v/>
      </c>
      <c r="AA124" s="520" t="str">
        <f>IF($D124=AA$83,VLOOKUP($B124,WEEKLY!$AL$6:$AW$60,12,FALSE),"")</f>
        <v/>
      </c>
      <c r="AB124" s="520" t="str">
        <f>IF($D124=AB$83,VLOOKUP($B124,WASHER!$Z$5:$AG$7,9,FALSE),"")</f>
        <v/>
      </c>
      <c r="AC124" s="520" t="str">
        <f>IF($D124=AC$83,VLOOKUP($B124,WASHER!$Z$5:$AG$7,9,FALSE),"")</f>
        <v/>
      </c>
      <c r="AD124" s="520" t="str">
        <f>IF(RIGHT($A124,1)="1",VLOOKUP($B124,'1st Shift BFp'!$A$4:$BY$32,45,FALSE),VLOOKUP($B124,'2nd Shift BFp'!$A$4:$BY$32,45,FALSE))</f>
        <v/>
      </c>
      <c r="AE124" s="520" t="str">
        <f>IF(RIGHT($A124,1)="1",VLOOKUP($B124,'1st Shift BFp'!$A$4:$BY$32,46,FALSE),VLOOKUP($B124,'2nd Shift BFp'!$A$4:$BY$32,46,FALSE))</f>
        <v/>
      </c>
      <c r="AF124" s="521" t="str">
        <f>IF(RIGHT($A124,1)="1",VLOOKUP($B124,'1st Shift BFp'!$A$4:$BY$32,47,FALSE),VLOOKUP($B124,'2nd Shift BFp'!$A$4:$BY$32,47,FALSE))</f>
        <v/>
      </c>
      <c r="AH124" s="526">
        <f>IF($D124=AH$83,VLOOKUP($B124,WEEKLY!$BD$6:$BO$60,12,FALSE),"")</f>
        <v>0</v>
      </c>
      <c r="AI124" s="520" t="str">
        <f>IF($D124=AI$83,VLOOKUP($B124,WEEKLY!$BD$6:$BO$60,12,FALSE),"")</f>
        <v/>
      </c>
      <c r="AJ124" s="520" t="str">
        <f>IF($D124=AJ$83,VLOOKUP($B124,WEEKLY!$BD$6:$BO$60,12,FALSE),"")</f>
        <v/>
      </c>
      <c r="AK124" s="520" t="str">
        <f>IF($D124=AK$83,VLOOKUP($B124,WASHER!$AL$5:$AS$7,9,FALSE),"")</f>
        <v/>
      </c>
      <c r="AL124" s="520" t="str">
        <f>IF($D124=AL$83,VLOOKUP($B124,WASHER!$AL$5:$AS$7,9,FALSE),"")</f>
        <v/>
      </c>
      <c r="AM124" s="520" t="str">
        <f>IF(RIGHT($A124,1)="1",VLOOKUP($B124,'1st Shift BFp'!$A$4:$BY$32,60,FALSE),VLOOKUP($B124,'2nd Shift BFp'!$A$4:$BY$32,60,FALSE))</f>
        <v/>
      </c>
      <c r="AN124" s="520" t="str">
        <f>IF(RIGHT($A124,1)="1",VLOOKUP($B124,'1st Shift BFp'!$A$4:$BY$32,61,FALSE),VLOOKUP($B124,'2nd Shift BFp'!$A$4:$BY$32,61,FALSE))</f>
        <v/>
      </c>
      <c r="AO124" s="521" t="str">
        <f>IF(RIGHT($A124,1)="1",VLOOKUP($B124,'1st Shift BFp'!$A$4:$BY$32,62,FALSE),VLOOKUP($B124,'2nd Shift BFp'!$A$4:$BY$32,62,FALSE))</f>
        <v/>
      </c>
      <c r="AQ124" s="526">
        <f>IF($D124=AQ$83,VLOOKUP($B124,WEEKLY!$BV$6:$CG$60,12,FALSE),"")</f>
        <v>0</v>
      </c>
      <c r="AR124" s="520" t="str">
        <f>IF($D124=AR$83,VLOOKUP($B124,WEEKLY!$BV$6:$CG$60,12,FALSE),"")</f>
        <v/>
      </c>
      <c r="AS124" s="520" t="str">
        <f>IF($D124=AS$83,VLOOKUP($B124,WEEKLY!$BV$6:$CG$60,12,FALSE),"")</f>
        <v/>
      </c>
      <c r="AT124" s="520" t="str">
        <f>IF($D124=AT$83,VLOOKUP($B124,WASHER!$AX$5:$BE$7,9,FALSE),"")</f>
        <v/>
      </c>
      <c r="AU124" s="520" t="str">
        <f>IF($D124=AU$83,VLOOKUP($B124,WASHER!$AX$5:$BE$7,9,FALSE),"")</f>
        <v/>
      </c>
      <c r="AV124" s="520" t="str">
        <f>IF(RIGHT($A124,1)="1",VLOOKUP($B124,'1st Shift BFp'!$A$4:$BY$32,75,FALSE),VLOOKUP($B124,'2nd Shift BFp'!$A$4:$BY$32,75,FALSE))</f>
        <v/>
      </c>
      <c r="AW124" s="520" t="str">
        <f>IF(RIGHT($A124,1)="1",VLOOKUP($B124,'1st Shift BFp'!$A$4:$BY$32,76,FALSE),VLOOKUP($B124,'2nd Shift BFp'!$A$4:$BY$32,76,FALSE))</f>
        <v/>
      </c>
      <c r="AX124" s="521" t="str">
        <f>IF(RIGHT($A124,1)="1",VLOOKUP($B124,'1st Shift BFp'!$A$4:$BY$32,77,FALSE),VLOOKUP($B124,'2nd Shift BFp'!$A$4:$BY$32,77,FALSE))</f>
        <v/>
      </c>
      <c r="AZ124" s="526" t="str">
        <f t="shared" si="100"/>
        <v/>
      </c>
      <c r="BA124" s="520" t="str">
        <f t="shared" si="101"/>
        <v/>
      </c>
      <c r="BB124" s="520" t="str">
        <f t="shared" si="101"/>
        <v/>
      </c>
      <c r="BC124" s="520" t="str">
        <f t="shared" si="102"/>
        <v/>
      </c>
      <c r="BD124" s="520" t="str">
        <f t="shared" si="103"/>
        <v/>
      </c>
      <c r="BE124" s="520" t="str">
        <f t="shared" si="104"/>
        <v/>
      </c>
      <c r="BF124" s="520" t="str">
        <f t="shared" si="105"/>
        <v/>
      </c>
      <c r="BG124" s="521" t="str">
        <f t="shared" si="106"/>
        <v/>
      </c>
    </row>
    <row r="125" spans="1:59">
      <c r="A125" t="s">
        <v>82</v>
      </c>
      <c r="B125" s="379" t="s">
        <v>106</v>
      </c>
      <c r="C125" s="24" t="s">
        <v>139</v>
      </c>
      <c r="D125" s="24" t="s">
        <v>44</v>
      </c>
      <c r="E125" s="407" t="s">
        <v>572</v>
      </c>
      <c r="G125" s="526">
        <f>IF($D125=G$83,VLOOKUP($B125,WEEKLY!$B$6:$M$60,12,FALSE),"")</f>
        <v>0</v>
      </c>
      <c r="H125" s="520" t="str">
        <f>IF($D125=H$83,VLOOKUP($B125,WEEKLY!$B$6:$M$60,12,FALSE),"")</f>
        <v/>
      </c>
      <c r="I125" s="520" t="str">
        <f>IF($D125=I$83,VLOOKUP($B125,WEEKLY!$B$6:$M$60,12,FALSE),"")</f>
        <v/>
      </c>
      <c r="J125" s="520" t="str">
        <f>IF($D125=J$83,VLOOKUP($B125,WASHER!$B$5:$I$7,8,FALSE),"")</f>
        <v/>
      </c>
      <c r="K125" s="520" t="str">
        <f>IF($D125=K$83,VLOOKUP($B125,WASHER!$B$5:$I$7,8,FALSE),"")</f>
        <v/>
      </c>
      <c r="L125" s="520" t="str">
        <f>IF(RIGHT($A125,1)="1",VLOOKUP($B125,'1st Shift BFp'!$A$4:$BY$32,15,FALSE),VLOOKUP($B125,'2nd Shift BFp'!$A$4:$BY$32,15,FALSE))</f>
        <v/>
      </c>
      <c r="M125" s="520" t="str">
        <f>IF(RIGHT($A125,1)="1",VLOOKUP($B125,'1st Shift BFp'!$A$4:$BY$32,16,FALSE),VLOOKUP($B125,'2nd Shift BFp'!$A$4:$BY$32,16,FALSE))</f>
        <v/>
      </c>
      <c r="N125" s="521" t="str">
        <f>IF(RIGHT($A125,1)="1",VLOOKUP($B125,'1st Shift BFp'!$A$4:$BY$32,17,FALSE),VLOOKUP($B125,'2nd Shift BFp'!$A$4:$BY$32,17,FALSE))</f>
        <v/>
      </c>
      <c r="P125" s="526">
        <f>IF($D125=P$83,VLOOKUP($B125,WEEKLY!$T$6:$AE$60,12,FALSE),"")</f>
        <v>0</v>
      </c>
      <c r="Q125" s="520" t="str">
        <f>IF($D125=Q$83,VLOOKUP($B125,WEEKLY!$T$6:$AE$60,12,FALSE),"")</f>
        <v/>
      </c>
      <c r="R125" s="520" t="str">
        <f>IF($D125=R$83,VLOOKUP($B125,WEEKLY!$T$6:$AE$60,12,FALSE),"")</f>
        <v/>
      </c>
      <c r="S125" s="520" t="str">
        <f>IF($D125=S$83,VLOOKUP($B125,WASHER!$N$5:$U$7,9,FALSE),"")</f>
        <v/>
      </c>
      <c r="T125" s="520" t="str">
        <f>IF($D125=T$83,VLOOKUP($B125,WASHER!$N$5:$U$7,9,FALSE),"")</f>
        <v/>
      </c>
      <c r="U125" s="520" t="str">
        <f>IF(RIGHT($A125,1)="1",VLOOKUP($B125,'1st Shift BFp'!$A$4:$BY$32,30,FALSE),VLOOKUP($B125,'2nd Shift BFp'!$A$4:$BY$32,30,FALSE))</f>
        <v/>
      </c>
      <c r="V125" s="520" t="str">
        <f>IF(RIGHT($A125,1)="1",VLOOKUP($B125,'1st Shift BFp'!$A$4:$BY$32,31,FALSE),VLOOKUP($B125,'2nd Shift BFp'!$A$4:$BY$32,31,FALSE))</f>
        <v/>
      </c>
      <c r="W125" s="521" t="str">
        <f>IF(RIGHT($A125,1)="1",VLOOKUP($B125,'1st Shift BFp'!$A$4:$BY$32,32,FALSE),VLOOKUP($B125,'2nd Shift BFp'!$A$4:$BY$32,32,FALSE))</f>
        <v/>
      </c>
      <c r="Y125" s="526">
        <f>IF($D125=Y$83,VLOOKUP($B125,WEEKLY!$AL$6:$AW$60,12,FALSE),"")</f>
        <v>0</v>
      </c>
      <c r="Z125" s="520" t="str">
        <f>IF($D125=Z$83,VLOOKUP($B125,WEEKLY!$AL$6:$AW$60,12,FALSE),"")</f>
        <v/>
      </c>
      <c r="AA125" s="520" t="str">
        <f>IF($D125=AA$83,VLOOKUP($B125,WEEKLY!$AL$6:$AW$60,12,FALSE),"")</f>
        <v/>
      </c>
      <c r="AB125" s="520" t="str">
        <f>IF($D125=AB$83,VLOOKUP($B125,WASHER!$Z$5:$AG$7,9,FALSE),"")</f>
        <v/>
      </c>
      <c r="AC125" s="520" t="str">
        <f>IF($D125=AC$83,VLOOKUP($B125,WASHER!$Z$5:$AG$7,9,FALSE),"")</f>
        <v/>
      </c>
      <c r="AD125" s="520" t="str">
        <f>IF(RIGHT($A125,1)="1",VLOOKUP($B125,'1st Shift BFp'!$A$4:$BY$32,45,FALSE),VLOOKUP($B125,'2nd Shift BFp'!$A$4:$BY$32,45,FALSE))</f>
        <v/>
      </c>
      <c r="AE125" s="520" t="str">
        <f>IF(RIGHT($A125,1)="1",VLOOKUP($B125,'1st Shift BFp'!$A$4:$BY$32,46,FALSE),VLOOKUP($B125,'2nd Shift BFp'!$A$4:$BY$32,46,FALSE))</f>
        <v/>
      </c>
      <c r="AF125" s="521" t="str">
        <f>IF(RIGHT($A125,1)="1",VLOOKUP($B125,'1st Shift BFp'!$A$4:$BY$32,47,FALSE),VLOOKUP($B125,'2nd Shift BFp'!$A$4:$BY$32,47,FALSE))</f>
        <v/>
      </c>
      <c r="AH125" s="526">
        <f>IF($D125=AH$83,VLOOKUP($B125,WEEKLY!$BD$6:$BO$60,12,FALSE),"")</f>
        <v>0</v>
      </c>
      <c r="AI125" s="520" t="str">
        <f>IF($D125=AI$83,VLOOKUP($B125,WEEKLY!$BD$6:$BO$60,12,FALSE),"")</f>
        <v/>
      </c>
      <c r="AJ125" s="520" t="str">
        <f>IF($D125=AJ$83,VLOOKUP($B125,WEEKLY!$BD$6:$BO$60,12,FALSE),"")</f>
        <v/>
      </c>
      <c r="AK125" s="520" t="str">
        <f>IF($D125=AK$83,VLOOKUP($B125,WASHER!$AL$5:$AS$7,9,FALSE),"")</f>
        <v/>
      </c>
      <c r="AL125" s="520" t="str">
        <f>IF($D125=AL$83,VLOOKUP($B125,WASHER!$AL$5:$AS$7,9,FALSE),"")</f>
        <v/>
      </c>
      <c r="AM125" s="520" t="str">
        <f>IF(RIGHT($A125,1)="1",VLOOKUP($B125,'1st Shift BFp'!$A$4:$BY$32,60,FALSE),VLOOKUP($B125,'2nd Shift BFp'!$A$4:$BY$32,60,FALSE))</f>
        <v/>
      </c>
      <c r="AN125" s="520" t="str">
        <f>IF(RIGHT($A125,1)="1",VLOOKUP($B125,'1st Shift BFp'!$A$4:$BY$32,61,FALSE),VLOOKUP($B125,'2nd Shift BFp'!$A$4:$BY$32,61,FALSE))</f>
        <v/>
      </c>
      <c r="AO125" s="521" t="str">
        <f>IF(RIGHT($A125,1)="1",VLOOKUP($B125,'1st Shift BFp'!$A$4:$BY$32,62,FALSE),VLOOKUP($B125,'2nd Shift BFp'!$A$4:$BY$32,62,FALSE))</f>
        <v/>
      </c>
      <c r="AQ125" s="526">
        <f>IF($D125=AQ$83,VLOOKUP($B125,WEEKLY!$BV$6:$CG$60,12,FALSE),"")</f>
        <v>0</v>
      </c>
      <c r="AR125" s="520" t="str">
        <f>IF($D125=AR$83,VLOOKUP($B125,WEEKLY!$BV$6:$CG$60,12,FALSE),"")</f>
        <v/>
      </c>
      <c r="AS125" s="520" t="str">
        <f>IF($D125=AS$83,VLOOKUP($B125,WEEKLY!$BV$6:$CG$60,12,FALSE),"")</f>
        <v/>
      </c>
      <c r="AT125" s="520" t="str">
        <f>IF($D125=AT$83,VLOOKUP($B125,WASHER!$AX$5:$BE$7,9,FALSE),"")</f>
        <v/>
      </c>
      <c r="AU125" s="520" t="str">
        <f>IF($D125=AU$83,VLOOKUP($B125,WASHER!$AX$5:$BE$7,9,FALSE),"")</f>
        <v/>
      </c>
      <c r="AV125" s="520" t="str">
        <f>IF(RIGHT($A125,1)="1",VLOOKUP($B125,'1st Shift BFp'!$A$4:$BY$32,75,FALSE),VLOOKUP($B125,'2nd Shift BFp'!$A$4:$BY$32,75,FALSE))</f>
        <v/>
      </c>
      <c r="AW125" s="520" t="str">
        <f>IF(RIGHT($A125,1)="1",VLOOKUP($B125,'1st Shift BFp'!$A$4:$BY$32,76,FALSE),VLOOKUP($B125,'2nd Shift BFp'!$A$4:$BY$32,76,FALSE))</f>
        <v/>
      </c>
      <c r="AX125" s="521" t="str">
        <f>IF(RIGHT($A125,1)="1",VLOOKUP($B125,'1st Shift BFp'!$A$4:$BY$32,77,FALSE),VLOOKUP($B125,'2nd Shift BFp'!$A$4:$BY$32,77,FALSE))</f>
        <v/>
      </c>
      <c r="AZ125" s="526" t="str">
        <f t="shared" si="100"/>
        <v/>
      </c>
      <c r="BA125" s="520" t="str">
        <f t="shared" si="101"/>
        <v/>
      </c>
      <c r="BB125" s="520" t="str">
        <f t="shared" si="101"/>
        <v/>
      </c>
      <c r="BC125" s="520" t="str">
        <f t="shared" si="102"/>
        <v/>
      </c>
      <c r="BD125" s="520" t="str">
        <f t="shared" si="103"/>
        <v/>
      </c>
      <c r="BE125" s="520" t="str">
        <f t="shared" si="104"/>
        <v/>
      </c>
      <c r="BF125" s="520" t="str">
        <f t="shared" si="105"/>
        <v/>
      </c>
      <c r="BG125" s="521" t="str">
        <f t="shared" si="106"/>
        <v/>
      </c>
    </row>
    <row r="126" spans="1:59">
      <c r="A126" t="s">
        <v>82</v>
      </c>
      <c r="B126" s="379" t="s">
        <v>109</v>
      </c>
      <c r="C126" s="24" t="s">
        <v>140</v>
      </c>
      <c r="D126" s="24" t="s">
        <v>44</v>
      </c>
      <c r="E126" s="407" t="s">
        <v>572</v>
      </c>
      <c r="G126" s="526">
        <f>IF($D126=G$83,VLOOKUP($B126,WEEKLY!$B$6:$M$60,12,FALSE),"")</f>
        <v>0</v>
      </c>
      <c r="H126" s="520" t="str">
        <f>IF($D126=H$83,VLOOKUP($B126,WEEKLY!$B$6:$M$60,12,FALSE),"")</f>
        <v/>
      </c>
      <c r="I126" s="520" t="str">
        <f>IF($D126=I$83,VLOOKUP($B126,WEEKLY!$B$6:$M$60,12,FALSE),"")</f>
        <v/>
      </c>
      <c r="J126" s="520" t="str">
        <f>IF($D126=J$83,VLOOKUP($B126,WASHER!$B$5:$I$7,8,FALSE),"")</f>
        <v/>
      </c>
      <c r="K126" s="520" t="str">
        <f>IF($D126=K$83,VLOOKUP($B126,WASHER!$B$5:$I$7,8,FALSE),"")</f>
        <v/>
      </c>
      <c r="L126" s="520" t="str">
        <f>IF(RIGHT($A126,1)="1",VLOOKUP($B126,'1st Shift BFp'!$A$4:$BY$32,15,FALSE),VLOOKUP($B126,'2nd Shift BFp'!$A$4:$BY$32,15,FALSE))</f>
        <v/>
      </c>
      <c r="M126" s="520" t="str">
        <f>IF(RIGHT($A126,1)="1",VLOOKUP($B126,'1st Shift BFp'!$A$4:$BY$32,16,FALSE),VLOOKUP($B126,'2nd Shift BFp'!$A$4:$BY$32,16,FALSE))</f>
        <v/>
      </c>
      <c r="N126" s="521" t="str">
        <f>IF(RIGHT($A126,1)="1",VLOOKUP($B126,'1st Shift BFp'!$A$4:$BY$32,17,FALSE),VLOOKUP($B126,'2nd Shift BFp'!$A$4:$BY$32,17,FALSE))</f>
        <v/>
      </c>
      <c r="P126" s="526">
        <f>IF($D126=P$83,VLOOKUP($B126,WEEKLY!$T$6:$AE$60,12,FALSE),"")</f>
        <v>0</v>
      </c>
      <c r="Q126" s="520" t="str">
        <f>IF($D126=Q$83,VLOOKUP($B126,WEEKLY!$T$6:$AE$60,12,FALSE),"")</f>
        <v/>
      </c>
      <c r="R126" s="520" t="str">
        <f>IF($D126=R$83,VLOOKUP($B126,WEEKLY!$T$6:$AE$60,12,FALSE),"")</f>
        <v/>
      </c>
      <c r="S126" s="520" t="str">
        <f>IF($D126=S$83,VLOOKUP($B126,WASHER!$N$5:$U$7,9,FALSE),"")</f>
        <v/>
      </c>
      <c r="T126" s="520" t="str">
        <f>IF($D126=T$83,VLOOKUP($B126,WASHER!$N$5:$U$7,9,FALSE),"")</f>
        <v/>
      </c>
      <c r="U126" s="520" t="str">
        <f>IF(RIGHT($A126,1)="1",VLOOKUP($B126,'1st Shift BFp'!$A$4:$BY$32,30,FALSE),VLOOKUP($B126,'2nd Shift BFp'!$A$4:$BY$32,30,FALSE))</f>
        <v/>
      </c>
      <c r="V126" s="520" t="str">
        <f>IF(RIGHT($A126,1)="1",VLOOKUP($B126,'1st Shift BFp'!$A$4:$BY$32,31,FALSE),VLOOKUP($B126,'2nd Shift BFp'!$A$4:$BY$32,31,FALSE))</f>
        <v/>
      </c>
      <c r="W126" s="521" t="str">
        <f>IF(RIGHT($A126,1)="1",VLOOKUP($B126,'1st Shift BFp'!$A$4:$BY$32,32,FALSE),VLOOKUP($B126,'2nd Shift BFp'!$A$4:$BY$32,32,FALSE))</f>
        <v/>
      </c>
      <c r="Y126" s="526">
        <f>IF($D126=Y$83,VLOOKUP($B126,WEEKLY!$AL$6:$AW$60,12,FALSE),"")</f>
        <v>0</v>
      </c>
      <c r="Z126" s="520" t="str">
        <f>IF($D126=Z$83,VLOOKUP($B126,WEEKLY!$AL$6:$AW$60,12,FALSE),"")</f>
        <v/>
      </c>
      <c r="AA126" s="520" t="str">
        <f>IF($D126=AA$83,VLOOKUP($B126,WEEKLY!$AL$6:$AW$60,12,FALSE),"")</f>
        <v/>
      </c>
      <c r="AB126" s="520" t="str">
        <f>IF($D126=AB$83,VLOOKUP($B126,WASHER!$Z$5:$AG$7,9,FALSE),"")</f>
        <v/>
      </c>
      <c r="AC126" s="520" t="str">
        <f>IF($D126=AC$83,VLOOKUP($B126,WASHER!$Z$5:$AG$7,9,FALSE),"")</f>
        <v/>
      </c>
      <c r="AD126" s="520" t="str">
        <f>IF(RIGHT($A126,1)="1",VLOOKUP($B126,'1st Shift BFp'!$A$4:$BY$32,45,FALSE),VLOOKUP($B126,'2nd Shift BFp'!$A$4:$BY$32,45,FALSE))</f>
        <v/>
      </c>
      <c r="AE126" s="520" t="str">
        <f>IF(RIGHT($A126,1)="1",VLOOKUP($B126,'1st Shift BFp'!$A$4:$BY$32,46,FALSE),VLOOKUP($B126,'2nd Shift BFp'!$A$4:$BY$32,46,FALSE))</f>
        <v/>
      </c>
      <c r="AF126" s="521" t="str">
        <f>IF(RIGHT($A126,1)="1",VLOOKUP($B126,'1st Shift BFp'!$A$4:$BY$32,47,FALSE),VLOOKUP($B126,'2nd Shift BFp'!$A$4:$BY$32,47,FALSE))</f>
        <v/>
      </c>
      <c r="AH126" s="526">
        <f>IF($D126=AH$83,VLOOKUP($B126,WEEKLY!$BD$6:$BO$60,12,FALSE),"")</f>
        <v>0</v>
      </c>
      <c r="AI126" s="520" t="str">
        <f>IF($D126=AI$83,VLOOKUP($B126,WEEKLY!$BD$6:$BO$60,12,FALSE),"")</f>
        <v/>
      </c>
      <c r="AJ126" s="520" t="str">
        <f>IF($D126=AJ$83,VLOOKUP($B126,WEEKLY!$BD$6:$BO$60,12,FALSE),"")</f>
        <v/>
      </c>
      <c r="AK126" s="520" t="str">
        <f>IF($D126=AK$83,VLOOKUP($B126,WASHER!$AL$5:$AS$7,9,FALSE),"")</f>
        <v/>
      </c>
      <c r="AL126" s="520" t="str">
        <f>IF($D126=AL$83,VLOOKUP($B126,WASHER!$AL$5:$AS$7,9,FALSE),"")</f>
        <v/>
      </c>
      <c r="AM126" s="520" t="str">
        <f>IF(RIGHT($A126,1)="1",VLOOKUP($B126,'1st Shift BFp'!$A$4:$BY$32,60,FALSE),VLOOKUP($B126,'2nd Shift BFp'!$A$4:$BY$32,60,FALSE))</f>
        <v/>
      </c>
      <c r="AN126" s="520" t="str">
        <f>IF(RIGHT($A126,1)="1",VLOOKUP($B126,'1st Shift BFp'!$A$4:$BY$32,61,FALSE),VLOOKUP($B126,'2nd Shift BFp'!$A$4:$BY$32,61,FALSE))</f>
        <v/>
      </c>
      <c r="AO126" s="521" t="str">
        <f>IF(RIGHT($A126,1)="1",VLOOKUP($B126,'1st Shift BFp'!$A$4:$BY$32,62,FALSE),VLOOKUP($B126,'2nd Shift BFp'!$A$4:$BY$32,62,FALSE))</f>
        <v/>
      </c>
      <c r="AQ126" s="526">
        <f>IF($D126=AQ$83,VLOOKUP($B126,WEEKLY!$BV$6:$CG$60,12,FALSE),"")</f>
        <v>0</v>
      </c>
      <c r="AR126" s="520" t="str">
        <f>IF($D126=AR$83,VLOOKUP($B126,WEEKLY!$BV$6:$CG$60,12,FALSE),"")</f>
        <v/>
      </c>
      <c r="AS126" s="520" t="str">
        <f>IF($D126=AS$83,VLOOKUP($B126,WEEKLY!$BV$6:$CG$60,12,FALSE),"")</f>
        <v/>
      </c>
      <c r="AT126" s="520" t="str">
        <f>IF($D126=AT$83,VLOOKUP($B126,WASHER!$AX$5:$BE$7,9,FALSE),"")</f>
        <v/>
      </c>
      <c r="AU126" s="520" t="str">
        <f>IF($D126=AU$83,VLOOKUP($B126,WASHER!$AX$5:$BE$7,9,FALSE),"")</f>
        <v/>
      </c>
      <c r="AV126" s="520" t="str">
        <f>IF(RIGHT($A126,1)="1",VLOOKUP($B126,'1st Shift BFp'!$A$4:$BY$32,75,FALSE),VLOOKUP($B126,'2nd Shift BFp'!$A$4:$BY$32,75,FALSE))</f>
        <v/>
      </c>
      <c r="AW126" s="520" t="str">
        <f>IF(RIGHT($A126,1)="1",VLOOKUP($B126,'1st Shift BFp'!$A$4:$BY$32,76,FALSE),VLOOKUP($B126,'2nd Shift BFp'!$A$4:$BY$32,76,FALSE))</f>
        <v/>
      </c>
      <c r="AX126" s="521" t="str">
        <f>IF(RIGHT($A126,1)="1",VLOOKUP($B126,'1st Shift BFp'!$A$4:$BY$32,77,FALSE),VLOOKUP($B126,'2nd Shift BFp'!$A$4:$BY$32,77,FALSE))</f>
        <v/>
      </c>
      <c r="AZ126" s="526" t="str">
        <f t="shared" si="100"/>
        <v/>
      </c>
      <c r="BA126" s="520" t="str">
        <f t="shared" si="101"/>
        <v/>
      </c>
      <c r="BB126" s="520" t="str">
        <f t="shared" si="101"/>
        <v/>
      </c>
      <c r="BC126" s="520" t="str">
        <f t="shared" si="102"/>
        <v/>
      </c>
      <c r="BD126" s="520" t="str">
        <f t="shared" si="103"/>
        <v/>
      </c>
      <c r="BE126" s="520" t="str">
        <f t="shared" si="104"/>
        <v/>
      </c>
      <c r="BF126" s="520" t="str">
        <f t="shared" si="105"/>
        <v/>
      </c>
      <c r="BG126" s="521" t="str">
        <f t="shared" si="106"/>
        <v/>
      </c>
    </row>
    <row r="127" spans="1:59">
      <c r="A127" t="s">
        <v>82</v>
      </c>
      <c r="B127" s="379" t="s">
        <v>112</v>
      </c>
      <c r="C127" s="24" t="s">
        <v>141</v>
      </c>
      <c r="D127" s="24" t="s">
        <v>44</v>
      </c>
      <c r="E127" s="407" t="s">
        <v>572</v>
      </c>
      <c r="G127" s="526">
        <f>IF($D127=G$83,VLOOKUP($B127,WEEKLY!$B$6:$M$60,12,FALSE),"")</f>
        <v>0</v>
      </c>
      <c r="H127" s="520" t="str">
        <f>IF($D127=H$83,VLOOKUP($B127,WEEKLY!$B$6:$M$60,12,FALSE),"")</f>
        <v/>
      </c>
      <c r="I127" s="520" t="str">
        <f>IF($D127=I$83,VLOOKUP($B127,WEEKLY!$B$6:$M$60,12,FALSE),"")</f>
        <v/>
      </c>
      <c r="J127" s="520" t="str">
        <f>IF($D127=J$83,VLOOKUP($B127,WASHER!$B$5:$I$7,8,FALSE),"")</f>
        <v/>
      </c>
      <c r="K127" s="520" t="str">
        <f>IF($D127=K$83,VLOOKUP($B127,WASHER!$B$5:$I$7,8,FALSE),"")</f>
        <v/>
      </c>
      <c r="L127" s="520" t="str">
        <f>IF(RIGHT($A127,1)="1",VLOOKUP($B127,'1st Shift BFp'!$A$4:$BY$32,15,FALSE),VLOOKUP($B127,'2nd Shift BFp'!$A$4:$BY$32,15,FALSE))</f>
        <v/>
      </c>
      <c r="M127" s="520" t="str">
        <f>IF(RIGHT($A127,1)="1",VLOOKUP($B127,'1st Shift BFp'!$A$4:$BY$32,16,FALSE),VLOOKUP($B127,'2nd Shift BFp'!$A$4:$BY$32,16,FALSE))</f>
        <v/>
      </c>
      <c r="N127" s="521" t="str">
        <f>IF(RIGHT($A127,1)="1",VLOOKUP($B127,'1st Shift BFp'!$A$4:$BY$32,17,FALSE),VLOOKUP($B127,'2nd Shift BFp'!$A$4:$BY$32,17,FALSE))</f>
        <v/>
      </c>
      <c r="P127" s="526">
        <f>IF($D127=P$83,VLOOKUP($B127,WEEKLY!$T$6:$AE$60,12,FALSE),"")</f>
        <v>0</v>
      </c>
      <c r="Q127" s="520" t="str">
        <f>IF($D127=Q$83,VLOOKUP($B127,WEEKLY!$T$6:$AE$60,12,FALSE),"")</f>
        <v/>
      </c>
      <c r="R127" s="520" t="str">
        <f>IF($D127=R$83,VLOOKUP($B127,WEEKLY!$T$6:$AE$60,12,FALSE),"")</f>
        <v/>
      </c>
      <c r="S127" s="520" t="str">
        <f>IF($D127=S$83,VLOOKUP($B127,WASHER!$N$5:$U$7,9,FALSE),"")</f>
        <v/>
      </c>
      <c r="T127" s="520" t="str">
        <f>IF($D127=T$83,VLOOKUP($B127,WASHER!$N$5:$U$7,9,FALSE),"")</f>
        <v/>
      </c>
      <c r="U127" s="520" t="str">
        <f>IF(RIGHT($A127,1)="1",VLOOKUP($B127,'1st Shift BFp'!$A$4:$BY$32,30,FALSE),VLOOKUP($B127,'2nd Shift BFp'!$A$4:$BY$32,30,FALSE))</f>
        <v/>
      </c>
      <c r="V127" s="520" t="str">
        <f>IF(RIGHT($A127,1)="1",VLOOKUP($B127,'1st Shift BFp'!$A$4:$BY$32,31,FALSE),VLOOKUP($B127,'2nd Shift BFp'!$A$4:$BY$32,31,FALSE))</f>
        <v/>
      </c>
      <c r="W127" s="521" t="str">
        <f>IF(RIGHT($A127,1)="1",VLOOKUP($B127,'1st Shift BFp'!$A$4:$BY$32,32,FALSE),VLOOKUP($B127,'2nd Shift BFp'!$A$4:$BY$32,32,FALSE))</f>
        <v/>
      </c>
      <c r="Y127" s="526">
        <f>IF($D127=Y$83,VLOOKUP($B127,WEEKLY!$AL$6:$AW$60,12,FALSE),"")</f>
        <v>0</v>
      </c>
      <c r="Z127" s="520" t="str">
        <f>IF($D127=Z$83,VLOOKUP($B127,WEEKLY!$AL$6:$AW$60,12,FALSE),"")</f>
        <v/>
      </c>
      <c r="AA127" s="520" t="str">
        <f>IF($D127=AA$83,VLOOKUP($B127,WEEKLY!$AL$6:$AW$60,12,FALSE),"")</f>
        <v/>
      </c>
      <c r="AB127" s="520" t="str">
        <f>IF($D127=AB$83,VLOOKUP($B127,WASHER!$Z$5:$AG$7,9,FALSE),"")</f>
        <v/>
      </c>
      <c r="AC127" s="520" t="str">
        <f>IF($D127=AC$83,VLOOKUP($B127,WASHER!$Z$5:$AG$7,9,FALSE),"")</f>
        <v/>
      </c>
      <c r="AD127" s="520" t="str">
        <f>IF(RIGHT($A127,1)="1",VLOOKUP($B127,'1st Shift BFp'!$A$4:$BY$32,45,FALSE),VLOOKUP($B127,'2nd Shift BFp'!$A$4:$BY$32,45,FALSE))</f>
        <v/>
      </c>
      <c r="AE127" s="520" t="str">
        <f>IF(RIGHT($A127,1)="1",VLOOKUP($B127,'1st Shift BFp'!$A$4:$BY$32,46,FALSE),VLOOKUP($B127,'2nd Shift BFp'!$A$4:$BY$32,46,FALSE))</f>
        <v/>
      </c>
      <c r="AF127" s="521" t="str">
        <f>IF(RIGHT($A127,1)="1",VLOOKUP($B127,'1st Shift BFp'!$A$4:$BY$32,47,FALSE),VLOOKUP($B127,'2nd Shift BFp'!$A$4:$BY$32,47,FALSE))</f>
        <v/>
      </c>
      <c r="AH127" s="526">
        <f>IF($D127=AH$83,VLOOKUP($B127,WEEKLY!$BD$6:$BO$60,12,FALSE),"")</f>
        <v>0</v>
      </c>
      <c r="AI127" s="520" t="str">
        <f>IF($D127=AI$83,VLOOKUP($B127,WEEKLY!$BD$6:$BO$60,12,FALSE),"")</f>
        <v/>
      </c>
      <c r="AJ127" s="520" t="str">
        <f>IF($D127=AJ$83,VLOOKUP($B127,WEEKLY!$BD$6:$BO$60,12,FALSE),"")</f>
        <v/>
      </c>
      <c r="AK127" s="520" t="str">
        <f>IF($D127=AK$83,VLOOKUP($B127,WASHER!$AL$5:$AS$7,9,FALSE),"")</f>
        <v/>
      </c>
      <c r="AL127" s="520" t="str">
        <f>IF($D127=AL$83,VLOOKUP($B127,WASHER!$AL$5:$AS$7,9,FALSE),"")</f>
        <v/>
      </c>
      <c r="AM127" s="520" t="str">
        <f>IF(RIGHT($A127,1)="1",VLOOKUP($B127,'1st Shift BFp'!$A$4:$BY$32,60,FALSE),VLOOKUP($B127,'2nd Shift BFp'!$A$4:$BY$32,60,FALSE))</f>
        <v/>
      </c>
      <c r="AN127" s="520" t="str">
        <f>IF(RIGHT($A127,1)="1",VLOOKUP($B127,'1st Shift BFp'!$A$4:$BY$32,61,FALSE),VLOOKUP($B127,'2nd Shift BFp'!$A$4:$BY$32,61,FALSE))</f>
        <v/>
      </c>
      <c r="AO127" s="521" t="str">
        <f>IF(RIGHT($A127,1)="1",VLOOKUP($B127,'1st Shift BFp'!$A$4:$BY$32,62,FALSE),VLOOKUP($B127,'2nd Shift BFp'!$A$4:$BY$32,62,FALSE))</f>
        <v/>
      </c>
      <c r="AQ127" s="526">
        <f>IF($D127=AQ$83,VLOOKUP($B127,WEEKLY!$BV$6:$CG$60,12,FALSE),"")</f>
        <v>0</v>
      </c>
      <c r="AR127" s="520" t="str">
        <f>IF($D127=AR$83,VLOOKUP($B127,WEEKLY!$BV$6:$CG$60,12,FALSE),"")</f>
        <v/>
      </c>
      <c r="AS127" s="520" t="str">
        <f>IF($D127=AS$83,VLOOKUP($B127,WEEKLY!$BV$6:$CG$60,12,FALSE),"")</f>
        <v/>
      </c>
      <c r="AT127" s="520" t="str">
        <f>IF($D127=AT$83,VLOOKUP($B127,WASHER!$AX$5:$BE$7,9,FALSE),"")</f>
        <v/>
      </c>
      <c r="AU127" s="520" t="str">
        <f>IF($D127=AU$83,VLOOKUP($B127,WASHER!$AX$5:$BE$7,9,FALSE),"")</f>
        <v/>
      </c>
      <c r="AV127" s="520" t="str">
        <f>IF(RIGHT($A127,1)="1",VLOOKUP($B127,'1st Shift BFp'!$A$4:$BY$32,75,FALSE),VLOOKUP($B127,'2nd Shift BFp'!$A$4:$BY$32,75,FALSE))</f>
        <v/>
      </c>
      <c r="AW127" s="520" t="str">
        <f>IF(RIGHT($A127,1)="1",VLOOKUP($B127,'1st Shift BFp'!$A$4:$BY$32,76,FALSE),VLOOKUP($B127,'2nd Shift BFp'!$A$4:$BY$32,76,FALSE))</f>
        <v/>
      </c>
      <c r="AX127" s="521" t="str">
        <f>IF(RIGHT($A127,1)="1",VLOOKUP($B127,'1st Shift BFp'!$A$4:$BY$32,77,FALSE),VLOOKUP($B127,'2nd Shift BFp'!$A$4:$BY$32,77,FALSE))</f>
        <v/>
      </c>
      <c r="AZ127" s="526" t="str">
        <f t="shared" si="100"/>
        <v/>
      </c>
      <c r="BA127" s="520" t="str">
        <f t="shared" si="101"/>
        <v/>
      </c>
      <c r="BB127" s="520" t="str">
        <f t="shared" si="101"/>
        <v/>
      </c>
      <c r="BC127" s="520" t="str">
        <f t="shared" si="102"/>
        <v/>
      </c>
      <c r="BD127" s="520" t="str">
        <f t="shared" si="103"/>
        <v/>
      </c>
      <c r="BE127" s="520" t="str">
        <f t="shared" si="104"/>
        <v/>
      </c>
      <c r="BF127" s="520" t="str">
        <f t="shared" si="105"/>
        <v/>
      </c>
      <c r="BG127" s="521" t="str">
        <f t="shared" si="106"/>
        <v/>
      </c>
    </row>
    <row r="128" spans="1:59">
      <c r="A128" t="s">
        <v>82</v>
      </c>
      <c r="B128" s="379" t="s">
        <v>116</v>
      </c>
      <c r="C128" s="24" t="s">
        <v>143</v>
      </c>
      <c r="D128" s="24" t="s">
        <v>44</v>
      </c>
      <c r="E128" s="407" t="s">
        <v>572</v>
      </c>
      <c r="G128" s="526">
        <f>IF($D128=G$83,VLOOKUP($B128,WEEKLY!$B$6:$M$60,12,FALSE),"")</f>
        <v>0</v>
      </c>
      <c r="H128" s="520" t="str">
        <f>IF($D128=H$83,VLOOKUP($B128,WEEKLY!$B$6:$M$60,12,FALSE),"")</f>
        <v/>
      </c>
      <c r="I128" s="520" t="str">
        <f>IF($D128=I$83,VLOOKUP($B128,WEEKLY!$B$6:$M$60,12,FALSE),"")</f>
        <v/>
      </c>
      <c r="J128" s="520" t="str">
        <f>IF($D128=J$83,VLOOKUP($B128,WASHER!$B$5:$I$7,8,FALSE),"")</f>
        <v/>
      </c>
      <c r="K128" s="520" t="str">
        <f>IF($D128=K$83,VLOOKUP($B128,WASHER!$B$5:$I$7,8,FALSE),"")</f>
        <v/>
      </c>
      <c r="L128" s="520" t="str">
        <f>IF(RIGHT($A128,1)="1",VLOOKUP($B128,'1st Shift BFp'!$A$4:$BY$32,15,FALSE),VLOOKUP($B128,'2nd Shift BFp'!$A$4:$BY$32,15,FALSE))</f>
        <v/>
      </c>
      <c r="M128" s="520" t="str">
        <f>IF(RIGHT($A128,1)="1",VLOOKUP($B128,'1st Shift BFp'!$A$4:$BY$32,16,FALSE),VLOOKUP($B128,'2nd Shift BFp'!$A$4:$BY$32,16,FALSE))</f>
        <v/>
      </c>
      <c r="N128" s="521" t="str">
        <f>IF(RIGHT($A128,1)="1",VLOOKUP($B128,'1st Shift BFp'!$A$4:$BY$32,17,FALSE),VLOOKUP($B128,'2nd Shift BFp'!$A$4:$BY$32,17,FALSE))</f>
        <v/>
      </c>
      <c r="P128" s="526">
        <f>IF($D128=P$83,VLOOKUP($B128,WEEKLY!$T$6:$AE$60,12,FALSE),"")</f>
        <v>0</v>
      </c>
      <c r="Q128" s="520" t="str">
        <f>IF($D128=Q$83,VLOOKUP($B128,WEEKLY!$T$6:$AE$60,12,FALSE),"")</f>
        <v/>
      </c>
      <c r="R128" s="520" t="str">
        <f>IF($D128=R$83,VLOOKUP($B128,WEEKLY!$T$6:$AE$60,12,FALSE),"")</f>
        <v/>
      </c>
      <c r="S128" s="520" t="str">
        <f>IF($D128=S$83,VLOOKUP($B128,WASHER!$N$5:$U$7,9,FALSE),"")</f>
        <v/>
      </c>
      <c r="T128" s="520" t="str">
        <f>IF($D128=T$83,VLOOKUP($B128,WASHER!$N$5:$U$7,9,FALSE),"")</f>
        <v/>
      </c>
      <c r="U128" s="520" t="str">
        <f>IF(RIGHT($A128,1)="1",VLOOKUP($B128,'1st Shift BFp'!$A$4:$BY$32,30,FALSE),VLOOKUP($B128,'2nd Shift BFp'!$A$4:$BY$32,30,FALSE))</f>
        <v/>
      </c>
      <c r="V128" s="520" t="str">
        <f>IF(RIGHT($A128,1)="1",VLOOKUP($B128,'1st Shift BFp'!$A$4:$BY$32,31,FALSE),VLOOKUP($B128,'2nd Shift BFp'!$A$4:$BY$32,31,FALSE))</f>
        <v/>
      </c>
      <c r="W128" s="521" t="str">
        <f>IF(RIGHT($A128,1)="1",VLOOKUP($B128,'1st Shift BFp'!$A$4:$BY$32,32,FALSE),VLOOKUP($B128,'2nd Shift BFp'!$A$4:$BY$32,32,FALSE))</f>
        <v/>
      </c>
      <c r="Y128" s="526">
        <f>IF($D128=Y$83,VLOOKUP($B128,WEEKLY!$AL$6:$AW$60,12,FALSE),"")</f>
        <v>0</v>
      </c>
      <c r="Z128" s="520" t="str">
        <f>IF($D128=Z$83,VLOOKUP($B128,WEEKLY!$AL$6:$AW$60,12,FALSE),"")</f>
        <v/>
      </c>
      <c r="AA128" s="520" t="str">
        <f>IF($D128=AA$83,VLOOKUP($B128,WEEKLY!$AL$6:$AW$60,12,FALSE),"")</f>
        <v/>
      </c>
      <c r="AB128" s="520" t="str">
        <f>IF($D128=AB$83,VLOOKUP($B128,WASHER!$Z$5:$AG$7,9,FALSE),"")</f>
        <v/>
      </c>
      <c r="AC128" s="520" t="str">
        <f>IF($D128=AC$83,VLOOKUP($B128,WASHER!$Z$5:$AG$7,9,FALSE),"")</f>
        <v/>
      </c>
      <c r="AD128" s="520" t="str">
        <f>IF(RIGHT($A128,1)="1",VLOOKUP($B128,'1st Shift BFp'!$A$4:$BY$32,45,FALSE),VLOOKUP($B128,'2nd Shift BFp'!$A$4:$BY$32,45,FALSE))</f>
        <v/>
      </c>
      <c r="AE128" s="520" t="str">
        <f>IF(RIGHT($A128,1)="1",VLOOKUP($B128,'1st Shift BFp'!$A$4:$BY$32,46,FALSE),VLOOKUP($B128,'2nd Shift BFp'!$A$4:$BY$32,46,FALSE))</f>
        <v/>
      </c>
      <c r="AF128" s="521" t="str">
        <f>IF(RIGHT($A128,1)="1",VLOOKUP($B128,'1st Shift BFp'!$A$4:$BY$32,47,FALSE),VLOOKUP($B128,'2nd Shift BFp'!$A$4:$BY$32,47,FALSE))</f>
        <v/>
      </c>
      <c r="AH128" s="526">
        <f>IF($D128=AH$83,VLOOKUP($B128,WEEKLY!$BD$6:$BO$60,12,FALSE),"")</f>
        <v>0</v>
      </c>
      <c r="AI128" s="520" t="str">
        <f>IF($D128=AI$83,VLOOKUP($B128,WEEKLY!$BD$6:$BO$60,12,FALSE),"")</f>
        <v/>
      </c>
      <c r="AJ128" s="520" t="str">
        <f>IF($D128=AJ$83,VLOOKUP($B128,WEEKLY!$BD$6:$BO$60,12,FALSE),"")</f>
        <v/>
      </c>
      <c r="AK128" s="520" t="str">
        <f>IF($D128=AK$83,VLOOKUP($B128,WASHER!$AL$5:$AS$7,9,FALSE),"")</f>
        <v/>
      </c>
      <c r="AL128" s="520" t="str">
        <f>IF($D128=AL$83,VLOOKUP($B128,WASHER!$AL$5:$AS$7,9,FALSE),"")</f>
        <v/>
      </c>
      <c r="AM128" s="520" t="str">
        <f>IF(RIGHT($A128,1)="1",VLOOKUP($B128,'1st Shift BFp'!$A$4:$BY$32,60,FALSE),VLOOKUP($B128,'2nd Shift BFp'!$A$4:$BY$32,60,FALSE))</f>
        <v/>
      </c>
      <c r="AN128" s="520" t="str">
        <f>IF(RIGHT($A128,1)="1",VLOOKUP($B128,'1st Shift BFp'!$A$4:$BY$32,61,FALSE),VLOOKUP($B128,'2nd Shift BFp'!$A$4:$BY$32,61,FALSE))</f>
        <v/>
      </c>
      <c r="AO128" s="521" t="str">
        <f>IF(RIGHT($A128,1)="1",VLOOKUP($B128,'1st Shift BFp'!$A$4:$BY$32,62,FALSE),VLOOKUP($B128,'2nd Shift BFp'!$A$4:$BY$32,62,FALSE))</f>
        <v/>
      </c>
      <c r="AQ128" s="526">
        <f>IF($D128=AQ$83,VLOOKUP($B128,WEEKLY!$BV$6:$CG$60,12,FALSE),"")</f>
        <v>0</v>
      </c>
      <c r="AR128" s="520" t="str">
        <f>IF($D128=AR$83,VLOOKUP($B128,WEEKLY!$BV$6:$CG$60,12,FALSE),"")</f>
        <v/>
      </c>
      <c r="AS128" s="520" t="str">
        <f>IF($D128=AS$83,VLOOKUP($B128,WEEKLY!$BV$6:$CG$60,12,FALSE),"")</f>
        <v/>
      </c>
      <c r="AT128" s="520" t="str">
        <f>IF($D128=AT$83,VLOOKUP($B128,WASHER!$AX$5:$BE$7,9,FALSE),"")</f>
        <v/>
      </c>
      <c r="AU128" s="520" t="str">
        <f>IF($D128=AU$83,VLOOKUP($B128,WASHER!$AX$5:$BE$7,9,FALSE),"")</f>
        <v/>
      </c>
      <c r="AV128" s="520" t="str">
        <f>IF(RIGHT($A128,1)="1",VLOOKUP($B128,'1st Shift BFp'!$A$4:$BY$32,75,FALSE),VLOOKUP($B128,'2nd Shift BFp'!$A$4:$BY$32,75,FALSE))</f>
        <v/>
      </c>
      <c r="AW128" s="520" t="str">
        <f>IF(RIGHT($A128,1)="1",VLOOKUP($B128,'1st Shift BFp'!$A$4:$BY$32,76,FALSE),VLOOKUP($B128,'2nd Shift BFp'!$A$4:$BY$32,76,FALSE))</f>
        <v/>
      </c>
      <c r="AX128" s="521" t="str">
        <f>IF(RIGHT($A128,1)="1",VLOOKUP($B128,'1st Shift BFp'!$A$4:$BY$32,77,FALSE),VLOOKUP($B128,'2nd Shift BFp'!$A$4:$BY$32,77,FALSE))</f>
        <v/>
      </c>
      <c r="AZ128" s="526" t="str">
        <f t="shared" si="100"/>
        <v/>
      </c>
      <c r="BA128" s="520" t="str">
        <f t="shared" si="101"/>
        <v/>
      </c>
      <c r="BB128" s="520" t="str">
        <f t="shared" si="101"/>
        <v/>
      </c>
      <c r="BC128" s="520" t="str">
        <f t="shared" si="102"/>
        <v/>
      </c>
      <c r="BD128" s="520" t="str">
        <f t="shared" si="103"/>
        <v/>
      </c>
      <c r="BE128" s="520" t="str">
        <f t="shared" si="104"/>
        <v/>
      </c>
      <c r="BF128" s="520" t="str">
        <f t="shared" si="105"/>
        <v/>
      </c>
      <c r="BG128" s="521" t="str">
        <f t="shared" si="106"/>
        <v/>
      </c>
    </row>
    <row r="129" spans="1:59">
      <c r="A129" t="s">
        <v>123</v>
      </c>
      <c r="B129" s="379" t="s">
        <v>144</v>
      </c>
      <c r="C129" s="24" t="s">
        <v>145</v>
      </c>
      <c r="D129" s="24" t="s">
        <v>44</v>
      </c>
      <c r="E129" s="407" t="s">
        <v>572</v>
      </c>
      <c r="G129" s="526">
        <f>IF($D129=G$83,VLOOKUP($B129,WEEKLY!$B$6:$M$60,12,FALSE),"")</f>
        <v>0</v>
      </c>
      <c r="H129" s="520" t="str">
        <f>IF($D129=H$83,VLOOKUP($B129,WEEKLY!$B$6:$M$60,12,FALSE),"")</f>
        <v/>
      </c>
      <c r="I129" s="520" t="str">
        <f>IF($D129=I$83,VLOOKUP($B129,WEEKLY!$B$6:$M$60,12,FALSE),"")</f>
        <v/>
      </c>
      <c r="J129" s="520" t="str">
        <f>IF($D129=J$83,VLOOKUP($B129,WASHER!$B$5:$I$7,8,FALSE),"")</f>
        <v/>
      </c>
      <c r="K129" s="520" t="str">
        <f>IF($D129=K$83,VLOOKUP($B129,WASHER!$B$5:$I$7,8,FALSE),"")</f>
        <v/>
      </c>
      <c r="L129" s="520" t="str">
        <f>IF(RIGHT($A129,1)="1",VLOOKUP($B129,'1st Shift BFp'!$A$4:$BY$32,15,FALSE),VLOOKUP($B129,'2nd Shift BFp'!$A$4:$BY$32,15,FALSE))</f>
        <v/>
      </c>
      <c r="M129" s="520" t="str">
        <f>IF(RIGHT($A129,1)="1",VLOOKUP($B129,'1st Shift BFp'!$A$4:$BY$32,16,FALSE),VLOOKUP($B129,'2nd Shift BFp'!$A$4:$BY$32,16,FALSE))</f>
        <v/>
      </c>
      <c r="N129" s="521" t="str">
        <f>IF(RIGHT($A129,1)="1",VLOOKUP($B129,'1st Shift BFp'!$A$4:$BY$32,17,FALSE),VLOOKUP($B129,'2nd Shift BFp'!$A$4:$BY$32,17,FALSE))</f>
        <v/>
      </c>
      <c r="P129" s="526">
        <f>IF($D129=P$83,VLOOKUP($B129,WEEKLY!$T$6:$AE$60,12,FALSE),"")</f>
        <v>0</v>
      </c>
      <c r="Q129" s="520" t="str">
        <f>IF($D129=Q$83,VLOOKUP($B129,WEEKLY!$T$6:$AE$60,12,FALSE),"")</f>
        <v/>
      </c>
      <c r="R129" s="520" t="str">
        <f>IF($D129=R$83,VLOOKUP($B129,WEEKLY!$T$6:$AE$60,12,FALSE),"")</f>
        <v/>
      </c>
      <c r="S129" s="520" t="str">
        <f>IF($D129=S$83,VLOOKUP($B129,WASHER!$N$5:$U$7,9,FALSE),"")</f>
        <v/>
      </c>
      <c r="T129" s="520" t="str">
        <f>IF($D129=T$83,VLOOKUP($B129,WASHER!$N$5:$U$7,9,FALSE),"")</f>
        <v/>
      </c>
      <c r="U129" s="520" t="str">
        <f>IF(RIGHT($A129,1)="1",VLOOKUP($B129,'1st Shift BFp'!$A$4:$BY$32,30,FALSE),VLOOKUP($B129,'2nd Shift BFp'!$A$4:$BY$32,30,FALSE))</f>
        <v/>
      </c>
      <c r="V129" s="520" t="str">
        <f>IF(RIGHT($A129,1)="1",VLOOKUP($B129,'1st Shift BFp'!$A$4:$BY$32,31,FALSE),VLOOKUP($B129,'2nd Shift BFp'!$A$4:$BY$32,31,FALSE))</f>
        <v/>
      </c>
      <c r="W129" s="521" t="str">
        <f>IF(RIGHT($A129,1)="1",VLOOKUP($B129,'1st Shift BFp'!$A$4:$BY$32,32,FALSE),VLOOKUP($B129,'2nd Shift BFp'!$A$4:$BY$32,32,FALSE))</f>
        <v/>
      </c>
      <c r="Y129" s="526">
        <f>IF($D129=Y$83,VLOOKUP($B129,WEEKLY!$AL$6:$AW$60,12,FALSE),"")</f>
        <v>0</v>
      </c>
      <c r="Z129" s="520" t="str">
        <f>IF($D129=Z$83,VLOOKUP($B129,WEEKLY!$AL$6:$AW$60,12,FALSE),"")</f>
        <v/>
      </c>
      <c r="AA129" s="520" t="str">
        <f>IF($D129=AA$83,VLOOKUP($B129,WEEKLY!$AL$6:$AW$60,12,FALSE),"")</f>
        <v/>
      </c>
      <c r="AB129" s="520" t="str">
        <f>IF($D129=AB$83,VLOOKUP($B129,WASHER!$Z$5:$AG$7,9,FALSE),"")</f>
        <v/>
      </c>
      <c r="AC129" s="520" t="str">
        <f>IF($D129=AC$83,VLOOKUP($B129,WASHER!$Z$5:$AG$7,9,FALSE),"")</f>
        <v/>
      </c>
      <c r="AD129" s="520" t="str">
        <f>IF(RIGHT($A129,1)="1",VLOOKUP($B129,'1st Shift BFp'!$A$4:$BY$32,45,FALSE),VLOOKUP($B129,'2nd Shift BFp'!$A$4:$BY$32,45,FALSE))</f>
        <v/>
      </c>
      <c r="AE129" s="520" t="str">
        <f>IF(RIGHT($A129,1)="1",VLOOKUP($B129,'1st Shift BFp'!$A$4:$BY$32,46,FALSE),VLOOKUP($B129,'2nd Shift BFp'!$A$4:$BY$32,46,FALSE))</f>
        <v/>
      </c>
      <c r="AF129" s="521" t="str">
        <f>IF(RIGHT($A129,1)="1",VLOOKUP($B129,'1st Shift BFp'!$A$4:$BY$32,47,FALSE),VLOOKUP($B129,'2nd Shift BFp'!$A$4:$BY$32,47,FALSE))</f>
        <v/>
      </c>
      <c r="AH129" s="526">
        <f>IF($D129=AH$83,VLOOKUP($B129,WEEKLY!$BD$6:$BO$60,12,FALSE),"")</f>
        <v>0</v>
      </c>
      <c r="AI129" s="520" t="str">
        <f>IF($D129=AI$83,VLOOKUP($B129,WEEKLY!$BD$6:$BO$60,12,FALSE),"")</f>
        <v/>
      </c>
      <c r="AJ129" s="520" t="str">
        <f>IF($D129=AJ$83,VLOOKUP($B129,WEEKLY!$BD$6:$BO$60,12,FALSE),"")</f>
        <v/>
      </c>
      <c r="AK129" s="520" t="str">
        <f>IF($D129=AK$83,VLOOKUP($B129,WASHER!$AL$5:$AS$7,9,FALSE),"")</f>
        <v/>
      </c>
      <c r="AL129" s="520" t="str">
        <f>IF($D129=AL$83,VLOOKUP($B129,WASHER!$AL$5:$AS$7,9,FALSE),"")</f>
        <v/>
      </c>
      <c r="AM129" s="520" t="str">
        <f>IF(RIGHT($A129,1)="1",VLOOKUP($B129,'1st Shift BFp'!$A$4:$BY$32,60,FALSE),VLOOKUP($B129,'2nd Shift BFp'!$A$4:$BY$32,60,FALSE))</f>
        <v/>
      </c>
      <c r="AN129" s="520" t="str">
        <f>IF(RIGHT($A129,1)="1",VLOOKUP($B129,'1st Shift BFp'!$A$4:$BY$32,61,FALSE),VLOOKUP($B129,'2nd Shift BFp'!$A$4:$BY$32,61,FALSE))</f>
        <v/>
      </c>
      <c r="AO129" s="521" t="str">
        <f>IF(RIGHT($A129,1)="1",VLOOKUP($B129,'1st Shift BFp'!$A$4:$BY$32,62,FALSE),VLOOKUP($B129,'2nd Shift BFp'!$A$4:$BY$32,62,FALSE))</f>
        <v/>
      </c>
      <c r="AQ129" s="526">
        <f>IF($D129=AQ$83,VLOOKUP($B129,WEEKLY!$BV$6:$CG$60,12,FALSE),"")</f>
        <v>0</v>
      </c>
      <c r="AR129" s="520" t="str">
        <f>IF($D129=AR$83,VLOOKUP($B129,WEEKLY!$BV$6:$CG$60,12,FALSE),"")</f>
        <v/>
      </c>
      <c r="AS129" s="520" t="str">
        <f>IF($D129=AS$83,VLOOKUP($B129,WEEKLY!$BV$6:$CG$60,12,FALSE),"")</f>
        <v/>
      </c>
      <c r="AT129" s="520" t="str">
        <f>IF($D129=AT$83,VLOOKUP($B129,WASHER!$AX$5:$BE$7,9,FALSE),"")</f>
        <v/>
      </c>
      <c r="AU129" s="520" t="str">
        <f>IF($D129=AU$83,VLOOKUP($B129,WASHER!$AX$5:$BE$7,9,FALSE),"")</f>
        <v/>
      </c>
      <c r="AV129" s="520" t="str">
        <f>IF(RIGHT($A129,1)="1",VLOOKUP($B129,'1st Shift BFp'!$A$4:$BY$32,75,FALSE),VLOOKUP($B129,'2nd Shift BFp'!$A$4:$BY$32,75,FALSE))</f>
        <v/>
      </c>
      <c r="AW129" s="520" t="str">
        <f>IF(RIGHT($A129,1)="1",VLOOKUP($B129,'1st Shift BFp'!$A$4:$BY$32,76,FALSE),VLOOKUP($B129,'2nd Shift BFp'!$A$4:$BY$32,76,FALSE))</f>
        <v/>
      </c>
      <c r="AX129" s="521" t="str">
        <f>IF(RIGHT($A129,1)="1",VLOOKUP($B129,'1st Shift BFp'!$A$4:$BY$32,77,FALSE),VLOOKUP($B129,'2nd Shift BFp'!$A$4:$BY$32,77,FALSE))</f>
        <v/>
      </c>
      <c r="AZ129" s="526" t="str">
        <f t="shared" si="100"/>
        <v/>
      </c>
      <c r="BA129" s="520" t="str">
        <f t="shared" si="101"/>
        <v/>
      </c>
      <c r="BB129" s="520" t="str">
        <f t="shared" si="101"/>
        <v/>
      </c>
      <c r="BC129" s="520" t="str">
        <f t="shared" si="102"/>
        <v/>
      </c>
      <c r="BD129" s="520" t="str">
        <f t="shared" si="103"/>
        <v/>
      </c>
      <c r="BE129" s="520" t="str">
        <f t="shared" si="104"/>
        <v/>
      </c>
      <c r="BF129" s="520" t="str">
        <f t="shared" si="105"/>
        <v/>
      </c>
      <c r="BG129" s="521" t="str">
        <f t="shared" si="106"/>
        <v/>
      </c>
    </row>
    <row r="130" spans="1:59">
      <c r="A130" t="s">
        <v>123</v>
      </c>
      <c r="B130" s="379" t="s">
        <v>146</v>
      </c>
      <c r="C130" s="24" t="s">
        <v>147</v>
      </c>
      <c r="D130" s="24" t="s">
        <v>44</v>
      </c>
      <c r="E130" s="407" t="s">
        <v>572</v>
      </c>
      <c r="G130" s="526">
        <f>IF($D130=G$83,VLOOKUP($B130,WEEKLY!$B$6:$M$60,12,FALSE),"")</f>
        <v>0</v>
      </c>
      <c r="H130" s="520" t="str">
        <f>IF($D130=H$83,VLOOKUP($B130,WEEKLY!$B$6:$M$60,12,FALSE),"")</f>
        <v/>
      </c>
      <c r="I130" s="520" t="str">
        <f>IF($D130=I$83,VLOOKUP($B130,WEEKLY!$B$6:$M$60,12,FALSE),"")</f>
        <v/>
      </c>
      <c r="J130" s="520" t="str">
        <f>IF($D130=J$83,VLOOKUP($B130,WASHER!$B$5:$I$7,8,FALSE),"")</f>
        <v/>
      </c>
      <c r="K130" s="520" t="str">
        <f>IF($D130=K$83,VLOOKUP($B130,WASHER!$B$5:$I$7,8,FALSE),"")</f>
        <v/>
      </c>
      <c r="L130" s="520" t="str">
        <f>IF(RIGHT($A130,1)="1",VLOOKUP($B130,'1st Shift BFp'!$A$4:$BY$32,15,FALSE),VLOOKUP($B130,'2nd Shift BFp'!$A$4:$BY$32,15,FALSE))</f>
        <v/>
      </c>
      <c r="M130" s="520" t="str">
        <f>IF(RIGHT($A130,1)="1",VLOOKUP($B130,'1st Shift BFp'!$A$4:$BY$32,16,FALSE),VLOOKUP($B130,'2nd Shift BFp'!$A$4:$BY$32,16,FALSE))</f>
        <v/>
      </c>
      <c r="N130" s="521" t="str">
        <f>IF(RIGHT($A130,1)="1",VLOOKUP($B130,'1st Shift BFp'!$A$4:$BY$32,17,FALSE),VLOOKUP($B130,'2nd Shift BFp'!$A$4:$BY$32,17,FALSE))</f>
        <v/>
      </c>
      <c r="P130" s="526">
        <f>IF($D130=P$83,VLOOKUP($B130,WEEKLY!$T$6:$AE$60,12,FALSE),"")</f>
        <v>0</v>
      </c>
      <c r="Q130" s="520" t="str">
        <f>IF($D130=Q$83,VLOOKUP($B130,WEEKLY!$T$6:$AE$60,12,FALSE),"")</f>
        <v/>
      </c>
      <c r="R130" s="520" t="str">
        <f>IF($D130=R$83,VLOOKUP($B130,WEEKLY!$T$6:$AE$60,12,FALSE),"")</f>
        <v/>
      </c>
      <c r="S130" s="520" t="str">
        <f>IF($D130=S$83,VLOOKUP($B130,WASHER!$N$5:$U$7,9,FALSE),"")</f>
        <v/>
      </c>
      <c r="T130" s="520" t="str">
        <f>IF($D130=T$83,VLOOKUP($B130,WASHER!$N$5:$U$7,9,FALSE),"")</f>
        <v/>
      </c>
      <c r="U130" s="520" t="str">
        <f>IF(RIGHT($A130,1)="1",VLOOKUP($B130,'1st Shift BFp'!$A$4:$BY$32,30,FALSE),VLOOKUP($B130,'2nd Shift BFp'!$A$4:$BY$32,30,FALSE))</f>
        <v/>
      </c>
      <c r="V130" s="520" t="str">
        <f>IF(RIGHT($A130,1)="1",VLOOKUP($B130,'1st Shift BFp'!$A$4:$BY$32,31,FALSE),VLOOKUP($B130,'2nd Shift BFp'!$A$4:$BY$32,31,FALSE))</f>
        <v/>
      </c>
      <c r="W130" s="521" t="str">
        <f>IF(RIGHT($A130,1)="1",VLOOKUP($B130,'1st Shift BFp'!$A$4:$BY$32,32,FALSE),VLOOKUP($B130,'2nd Shift BFp'!$A$4:$BY$32,32,FALSE))</f>
        <v/>
      </c>
      <c r="Y130" s="526">
        <f>IF($D130=Y$83,VLOOKUP($B130,WEEKLY!$AL$6:$AW$60,12,FALSE),"")</f>
        <v>0</v>
      </c>
      <c r="Z130" s="520" t="str">
        <f>IF($D130=Z$83,VLOOKUP($B130,WEEKLY!$AL$6:$AW$60,12,FALSE),"")</f>
        <v/>
      </c>
      <c r="AA130" s="520" t="str">
        <f>IF($D130=AA$83,VLOOKUP($B130,WEEKLY!$AL$6:$AW$60,12,FALSE),"")</f>
        <v/>
      </c>
      <c r="AB130" s="520" t="str">
        <f>IF($D130=AB$83,VLOOKUP($B130,WASHER!$Z$5:$AG$7,9,FALSE),"")</f>
        <v/>
      </c>
      <c r="AC130" s="520" t="str">
        <f>IF($D130=AC$83,VLOOKUP($B130,WASHER!$Z$5:$AG$7,9,FALSE),"")</f>
        <v/>
      </c>
      <c r="AD130" s="520" t="str">
        <f>IF(RIGHT($A130,1)="1",VLOOKUP($B130,'1st Shift BFp'!$A$4:$BY$32,45,FALSE),VLOOKUP($B130,'2nd Shift BFp'!$A$4:$BY$32,45,FALSE))</f>
        <v/>
      </c>
      <c r="AE130" s="520" t="str">
        <f>IF(RIGHT($A130,1)="1",VLOOKUP($B130,'1st Shift BFp'!$A$4:$BY$32,46,FALSE),VLOOKUP($B130,'2nd Shift BFp'!$A$4:$BY$32,46,FALSE))</f>
        <v/>
      </c>
      <c r="AF130" s="521" t="str">
        <f>IF(RIGHT($A130,1)="1",VLOOKUP($B130,'1st Shift BFp'!$A$4:$BY$32,47,FALSE),VLOOKUP($B130,'2nd Shift BFp'!$A$4:$BY$32,47,FALSE))</f>
        <v/>
      </c>
      <c r="AH130" s="526">
        <f>IF($D130=AH$83,VLOOKUP($B130,WEEKLY!$BD$6:$BO$60,12,FALSE),"")</f>
        <v>0</v>
      </c>
      <c r="AI130" s="520" t="str">
        <f>IF($D130=AI$83,VLOOKUP($B130,WEEKLY!$BD$6:$BO$60,12,FALSE),"")</f>
        <v/>
      </c>
      <c r="AJ130" s="520" t="str">
        <f>IF($D130=AJ$83,VLOOKUP($B130,WEEKLY!$BD$6:$BO$60,12,FALSE),"")</f>
        <v/>
      </c>
      <c r="AK130" s="520" t="str">
        <f>IF($D130=AK$83,VLOOKUP($B130,WASHER!$AL$5:$AS$7,9,FALSE),"")</f>
        <v/>
      </c>
      <c r="AL130" s="520" t="str">
        <f>IF($D130=AL$83,VLOOKUP($B130,WASHER!$AL$5:$AS$7,9,FALSE),"")</f>
        <v/>
      </c>
      <c r="AM130" s="520" t="str">
        <f>IF(RIGHT($A130,1)="1",VLOOKUP($B130,'1st Shift BFp'!$A$4:$BY$32,60,FALSE),VLOOKUP($B130,'2nd Shift BFp'!$A$4:$BY$32,60,FALSE))</f>
        <v/>
      </c>
      <c r="AN130" s="520" t="str">
        <f>IF(RIGHT($A130,1)="1",VLOOKUP($B130,'1st Shift BFp'!$A$4:$BY$32,61,FALSE),VLOOKUP($B130,'2nd Shift BFp'!$A$4:$BY$32,61,FALSE))</f>
        <v/>
      </c>
      <c r="AO130" s="521" t="str">
        <f>IF(RIGHT($A130,1)="1",VLOOKUP($B130,'1st Shift BFp'!$A$4:$BY$32,62,FALSE),VLOOKUP($B130,'2nd Shift BFp'!$A$4:$BY$32,62,FALSE))</f>
        <v/>
      </c>
      <c r="AQ130" s="526">
        <f>IF($D130=AQ$83,VLOOKUP($B130,WEEKLY!$BV$6:$CG$60,12,FALSE),"")</f>
        <v>0</v>
      </c>
      <c r="AR130" s="520" t="str">
        <f>IF($D130=AR$83,VLOOKUP($B130,WEEKLY!$BV$6:$CG$60,12,FALSE),"")</f>
        <v/>
      </c>
      <c r="AS130" s="520" t="str">
        <f>IF($D130=AS$83,VLOOKUP($B130,WEEKLY!$BV$6:$CG$60,12,FALSE),"")</f>
        <v/>
      </c>
      <c r="AT130" s="520" t="str">
        <f>IF($D130=AT$83,VLOOKUP($B130,WASHER!$AX$5:$BE$7,9,FALSE),"")</f>
        <v/>
      </c>
      <c r="AU130" s="520" t="str">
        <f>IF($D130=AU$83,VLOOKUP($B130,WASHER!$AX$5:$BE$7,9,FALSE),"")</f>
        <v/>
      </c>
      <c r="AV130" s="520" t="str">
        <f>IF(RIGHT($A130,1)="1",VLOOKUP($B130,'1st Shift BFp'!$A$4:$BY$32,75,FALSE),VLOOKUP($B130,'2nd Shift BFp'!$A$4:$BY$32,75,FALSE))</f>
        <v/>
      </c>
      <c r="AW130" s="520" t="str">
        <f>IF(RIGHT($A130,1)="1",VLOOKUP($B130,'1st Shift BFp'!$A$4:$BY$32,76,FALSE),VLOOKUP($B130,'2nd Shift BFp'!$A$4:$BY$32,76,FALSE))</f>
        <v/>
      </c>
      <c r="AX130" s="521" t="str">
        <f>IF(RIGHT($A130,1)="1",VLOOKUP($B130,'1st Shift BFp'!$A$4:$BY$32,77,FALSE),VLOOKUP($B130,'2nd Shift BFp'!$A$4:$BY$32,77,FALSE))</f>
        <v/>
      </c>
      <c r="AZ130" s="526" t="str">
        <f t="shared" si="100"/>
        <v/>
      </c>
      <c r="BA130" s="520" t="str">
        <f t="shared" si="101"/>
        <v/>
      </c>
      <c r="BB130" s="520" t="str">
        <f t="shared" si="101"/>
        <v/>
      </c>
      <c r="BC130" s="520" t="str">
        <f t="shared" si="102"/>
        <v/>
      </c>
      <c r="BD130" s="520" t="str">
        <f t="shared" si="103"/>
        <v/>
      </c>
      <c r="BE130" s="520" t="str">
        <f t="shared" si="104"/>
        <v/>
      </c>
      <c r="BF130" s="520" t="str">
        <f t="shared" si="105"/>
        <v/>
      </c>
      <c r="BG130" s="521" t="str">
        <f t="shared" si="106"/>
        <v/>
      </c>
    </row>
    <row r="131" spans="1:59">
      <c r="A131" t="s">
        <v>123</v>
      </c>
      <c r="B131" s="379" t="s">
        <v>148</v>
      </c>
      <c r="C131" s="24" t="s">
        <v>149</v>
      </c>
      <c r="D131" s="24" t="s">
        <v>44</v>
      </c>
      <c r="E131" s="407" t="s">
        <v>572</v>
      </c>
      <c r="G131" s="526">
        <f>IF($D131=G$83,VLOOKUP($B131,WEEKLY!$B$6:$M$60,12,FALSE),"")</f>
        <v>0</v>
      </c>
      <c r="H131" s="520" t="str">
        <f>IF($D131=H$83,VLOOKUP($B131,WEEKLY!$B$6:$M$60,12,FALSE),"")</f>
        <v/>
      </c>
      <c r="I131" s="520" t="str">
        <f>IF($D131=I$83,VLOOKUP($B131,WEEKLY!$B$6:$M$60,12,FALSE),"")</f>
        <v/>
      </c>
      <c r="J131" s="520" t="str">
        <f>IF($D131=J$83,VLOOKUP($B131,WASHER!$B$5:$I$7,8,FALSE),"")</f>
        <v/>
      </c>
      <c r="K131" s="520" t="str">
        <f>IF($D131=K$83,VLOOKUP($B131,WASHER!$B$5:$I$7,8,FALSE),"")</f>
        <v/>
      </c>
      <c r="L131" s="520" t="str">
        <f>IF(RIGHT($A131,1)="1",VLOOKUP($B131,'1st Shift BFp'!$A$4:$BY$32,15,FALSE),VLOOKUP($B131,'2nd Shift BFp'!$A$4:$BY$32,15,FALSE))</f>
        <v/>
      </c>
      <c r="M131" s="520" t="str">
        <f>IF(RIGHT($A131,1)="1",VLOOKUP($B131,'1st Shift BFp'!$A$4:$BY$32,16,FALSE),VLOOKUP($B131,'2nd Shift BFp'!$A$4:$BY$32,16,FALSE))</f>
        <v/>
      </c>
      <c r="N131" s="521" t="str">
        <f>IF(RIGHT($A131,1)="1",VLOOKUP($B131,'1st Shift BFp'!$A$4:$BY$32,17,FALSE),VLOOKUP($B131,'2nd Shift BFp'!$A$4:$BY$32,17,FALSE))</f>
        <v/>
      </c>
      <c r="P131" s="526">
        <f>IF($D131=P$83,VLOOKUP($B131,WEEKLY!$T$6:$AE$60,12,FALSE),"")</f>
        <v>0</v>
      </c>
      <c r="Q131" s="520" t="str">
        <f>IF($D131=Q$83,VLOOKUP($B131,WEEKLY!$T$6:$AE$60,12,FALSE),"")</f>
        <v/>
      </c>
      <c r="R131" s="520" t="str">
        <f>IF($D131=R$83,VLOOKUP($B131,WEEKLY!$T$6:$AE$60,12,FALSE),"")</f>
        <v/>
      </c>
      <c r="S131" s="520" t="str">
        <f>IF($D131=S$83,VLOOKUP($B131,WASHER!$N$5:$U$7,9,FALSE),"")</f>
        <v/>
      </c>
      <c r="T131" s="520" t="str">
        <f>IF($D131=T$83,VLOOKUP($B131,WASHER!$N$5:$U$7,9,FALSE),"")</f>
        <v/>
      </c>
      <c r="U131" s="520" t="str">
        <f>IF(RIGHT($A131,1)="1",VLOOKUP($B131,'1st Shift BFp'!$A$4:$BY$32,30,FALSE),VLOOKUP($B131,'2nd Shift BFp'!$A$4:$BY$32,30,FALSE))</f>
        <v/>
      </c>
      <c r="V131" s="520" t="str">
        <f>IF(RIGHT($A131,1)="1",VLOOKUP($B131,'1st Shift BFp'!$A$4:$BY$32,31,FALSE),VLOOKUP($B131,'2nd Shift BFp'!$A$4:$BY$32,31,FALSE))</f>
        <v/>
      </c>
      <c r="W131" s="521" t="str">
        <f>IF(RIGHT($A131,1)="1",VLOOKUP($B131,'1st Shift BFp'!$A$4:$BY$32,32,FALSE),VLOOKUP($B131,'2nd Shift BFp'!$A$4:$BY$32,32,FALSE))</f>
        <v/>
      </c>
      <c r="Y131" s="526">
        <f>IF($D131=Y$83,VLOOKUP($B131,WEEKLY!$AL$6:$AW$60,12,FALSE),"")</f>
        <v>0</v>
      </c>
      <c r="Z131" s="520" t="str">
        <f>IF($D131=Z$83,VLOOKUP($B131,WEEKLY!$AL$6:$AW$60,12,FALSE),"")</f>
        <v/>
      </c>
      <c r="AA131" s="520" t="str">
        <f>IF($D131=AA$83,VLOOKUP($B131,WEEKLY!$AL$6:$AW$60,12,FALSE),"")</f>
        <v/>
      </c>
      <c r="AB131" s="520" t="str">
        <f>IF($D131=AB$83,VLOOKUP($B131,WASHER!$Z$5:$AG$7,9,FALSE),"")</f>
        <v/>
      </c>
      <c r="AC131" s="520" t="str">
        <f>IF($D131=AC$83,VLOOKUP($B131,WASHER!$Z$5:$AG$7,9,FALSE),"")</f>
        <v/>
      </c>
      <c r="AD131" s="520" t="str">
        <f>IF(RIGHT($A131,1)="1",VLOOKUP($B131,'1st Shift BFp'!$A$4:$BY$32,45,FALSE),VLOOKUP($B131,'2nd Shift BFp'!$A$4:$BY$32,45,FALSE))</f>
        <v/>
      </c>
      <c r="AE131" s="520" t="str">
        <f>IF(RIGHT($A131,1)="1",VLOOKUP($B131,'1st Shift BFp'!$A$4:$BY$32,46,FALSE),VLOOKUP($B131,'2nd Shift BFp'!$A$4:$BY$32,46,FALSE))</f>
        <v/>
      </c>
      <c r="AF131" s="521" t="str">
        <f>IF(RIGHT($A131,1)="1",VLOOKUP($B131,'1st Shift BFp'!$A$4:$BY$32,47,FALSE),VLOOKUP($B131,'2nd Shift BFp'!$A$4:$BY$32,47,FALSE))</f>
        <v/>
      </c>
      <c r="AH131" s="526">
        <f>IF($D131=AH$83,VLOOKUP($B131,WEEKLY!$BD$6:$BO$60,12,FALSE),"")</f>
        <v>0</v>
      </c>
      <c r="AI131" s="520" t="str">
        <f>IF($D131=AI$83,VLOOKUP($B131,WEEKLY!$BD$6:$BO$60,12,FALSE),"")</f>
        <v/>
      </c>
      <c r="AJ131" s="520" t="str">
        <f>IF($D131=AJ$83,VLOOKUP($B131,WEEKLY!$BD$6:$BO$60,12,FALSE),"")</f>
        <v/>
      </c>
      <c r="AK131" s="520" t="str">
        <f>IF($D131=AK$83,VLOOKUP($B131,WASHER!$AL$5:$AS$7,9,FALSE),"")</f>
        <v/>
      </c>
      <c r="AL131" s="520" t="str">
        <f>IF($D131=AL$83,VLOOKUP($B131,WASHER!$AL$5:$AS$7,9,FALSE),"")</f>
        <v/>
      </c>
      <c r="AM131" s="520" t="str">
        <f>IF(RIGHT($A131,1)="1",VLOOKUP($B131,'1st Shift BFp'!$A$4:$BY$32,60,FALSE),VLOOKUP($B131,'2nd Shift BFp'!$A$4:$BY$32,60,FALSE))</f>
        <v/>
      </c>
      <c r="AN131" s="520" t="str">
        <f>IF(RIGHT($A131,1)="1",VLOOKUP($B131,'1st Shift BFp'!$A$4:$BY$32,61,FALSE),VLOOKUP($B131,'2nd Shift BFp'!$A$4:$BY$32,61,FALSE))</f>
        <v/>
      </c>
      <c r="AO131" s="521" t="str">
        <f>IF(RIGHT($A131,1)="1",VLOOKUP($B131,'1st Shift BFp'!$A$4:$BY$32,62,FALSE),VLOOKUP($B131,'2nd Shift BFp'!$A$4:$BY$32,62,FALSE))</f>
        <v/>
      </c>
      <c r="AQ131" s="526">
        <f>IF($D131=AQ$83,VLOOKUP($B131,WEEKLY!$BV$6:$CG$60,12,FALSE),"")</f>
        <v>0</v>
      </c>
      <c r="AR131" s="520" t="str">
        <f>IF($D131=AR$83,VLOOKUP($B131,WEEKLY!$BV$6:$CG$60,12,FALSE),"")</f>
        <v/>
      </c>
      <c r="AS131" s="520" t="str">
        <f>IF($D131=AS$83,VLOOKUP($B131,WEEKLY!$BV$6:$CG$60,12,FALSE),"")</f>
        <v/>
      </c>
      <c r="AT131" s="520" t="str">
        <f>IF($D131=AT$83,VLOOKUP($B131,WASHER!$AX$5:$BE$7,9,FALSE),"")</f>
        <v/>
      </c>
      <c r="AU131" s="520" t="str">
        <f>IF($D131=AU$83,VLOOKUP($B131,WASHER!$AX$5:$BE$7,9,FALSE),"")</f>
        <v/>
      </c>
      <c r="AV131" s="520" t="str">
        <f>IF(RIGHT($A131,1)="1",VLOOKUP($B131,'1st Shift BFp'!$A$4:$BY$32,75,FALSE),VLOOKUP($B131,'2nd Shift BFp'!$A$4:$BY$32,75,FALSE))</f>
        <v/>
      </c>
      <c r="AW131" s="520" t="str">
        <f>IF(RIGHT($A131,1)="1",VLOOKUP($B131,'1st Shift BFp'!$A$4:$BY$32,76,FALSE),VLOOKUP($B131,'2nd Shift BFp'!$A$4:$BY$32,76,FALSE))</f>
        <v/>
      </c>
      <c r="AX131" s="521" t="str">
        <f>IF(RIGHT($A131,1)="1",VLOOKUP($B131,'1st Shift BFp'!$A$4:$BY$32,77,FALSE),VLOOKUP($B131,'2nd Shift BFp'!$A$4:$BY$32,77,FALSE))</f>
        <v/>
      </c>
      <c r="AZ131" s="526" t="str">
        <f t="shared" si="100"/>
        <v/>
      </c>
      <c r="BA131" s="520" t="str">
        <f t="shared" si="101"/>
        <v/>
      </c>
      <c r="BB131" s="520" t="str">
        <f t="shared" si="101"/>
        <v/>
      </c>
      <c r="BC131" s="520" t="str">
        <f t="shared" si="102"/>
        <v/>
      </c>
      <c r="BD131" s="520" t="str">
        <f t="shared" si="103"/>
        <v/>
      </c>
      <c r="BE131" s="520" t="str">
        <f t="shared" si="104"/>
        <v/>
      </c>
      <c r="BF131" s="520" t="str">
        <f t="shared" si="105"/>
        <v/>
      </c>
      <c r="BG131" s="521" t="str">
        <f t="shared" si="106"/>
        <v/>
      </c>
    </row>
    <row r="132" spans="1:59">
      <c r="A132" t="s">
        <v>123</v>
      </c>
      <c r="B132" s="379" t="s">
        <v>150</v>
      </c>
      <c r="C132" s="24" t="s">
        <v>151</v>
      </c>
      <c r="D132" s="24" t="s">
        <v>53</v>
      </c>
      <c r="E132" s="407" t="s">
        <v>572</v>
      </c>
      <c r="G132" s="526" t="str">
        <f>IF($D132=G$83,VLOOKUP($B132,WEEKLY!$B$6:$M$60,12,FALSE),"")</f>
        <v/>
      </c>
      <c r="H132" s="520">
        <f>IF($D132=H$83,VLOOKUP($B132,WEEKLY!$B$6:$M$60,12,FALSE),"")</f>
        <v>0</v>
      </c>
      <c r="I132" s="520" t="str">
        <f>IF($D132=I$83,VLOOKUP($B132,WEEKLY!$B$6:$M$60,12,FALSE),"")</f>
        <v/>
      </c>
      <c r="J132" s="520" t="str">
        <f>IF($D132=J$83,VLOOKUP($B132,WASHER!$B$5:$I$7,8,FALSE),"")</f>
        <v/>
      </c>
      <c r="K132" s="520" t="str">
        <f>IF($D132=K$83,VLOOKUP($B132,WASHER!$B$5:$I$7,8,FALSE),"")</f>
        <v/>
      </c>
      <c r="L132" s="520" t="str">
        <f>IF(RIGHT($A132,1)="1",VLOOKUP($B132,'1st Shift BFp'!$A$4:$BY$32,15,FALSE),VLOOKUP($B132,'2nd Shift BFp'!$A$4:$BY$32,15,FALSE))</f>
        <v/>
      </c>
      <c r="M132" s="520" t="str">
        <f>IF(RIGHT($A132,1)="1",VLOOKUP($B132,'1st Shift BFp'!$A$4:$BY$32,16,FALSE),VLOOKUP($B132,'2nd Shift BFp'!$A$4:$BY$32,16,FALSE))</f>
        <v/>
      </c>
      <c r="N132" s="521" t="str">
        <f>IF(RIGHT($A132,1)="1",VLOOKUP($B132,'1st Shift BFp'!$A$4:$BY$32,17,FALSE),VLOOKUP($B132,'2nd Shift BFp'!$A$4:$BY$32,17,FALSE))</f>
        <v/>
      </c>
      <c r="P132" s="526" t="str">
        <f>IF($D132=P$83,VLOOKUP($B132,WEEKLY!$T$6:$AE$60,12,FALSE),"")</f>
        <v/>
      </c>
      <c r="Q132" s="520">
        <f>IF($D132=Q$83,VLOOKUP($B132,WEEKLY!$T$6:$AE$60,12,FALSE),"")</f>
        <v>0</v>
      </c>
      <c r="R132" s="520" t="str">
        <f>IF($D132=R$83,VLOOKUP($B132,WEEKLY!$T$6:$AE$60,12,FALSE),"")</f>
        <v/>
      </c>
      <c r="S132" s="520" t="str">
        <f>IF($D132=S$83,VLOOKUP($B132,WASHER!$N$5:$U$7,9,FALSE),"")</f>
        <v/>
      </c>
      <c r="T132" s="520" t="str">
        <f>IF($D132=T$83,VLOOKUP($B132,WASHER!$N$5:$U$7,9,FALSE),"")</f>
        <v/>
      </c>
      <c r="U132" s="520" t="str">
        <f>IF(RIGHT($A132,1)="1",VLOOKUP($B132,'1st Shift BFp'!$A$4:$BY$32,30,FALSE),VLOOKUP($B132,'2nd Shift BFp'!$A$4:$BY$32,30,FALSE))</f>
        <v/>
      </c>
      <c r="V132" s="520" t="str">
        <f>IF(RIGHT($A132,1)="1",VLOOKUP($B132,'1st Shift BFp'!$A$4:$BY$32,31,FALSE),VLOOKUP($B132,'2nd Shift BFp'!$A$4:$BY$32,31,FALSE))</f>
        <v/>
      </c>
      <c r="W132" s="521" t="str">
        <f>IF(RIGHT($A132,1)="1",VLOOKUP($B132,'1st Shift BFp'!$A$4:$BY$32,32,FALSE),VLOOKUP($B132,'2nd Shift BFp'!$A$4:$BY$32,32,FALSE))</f>
        <v/>
      </c>
      <c r="Y132" s="526" t="str">
        <f>IF($D132=Y$83,VLOOKUP($B132,WEEKLY!$AL$6:$AW$60,12,FALSE),"")</f>
        <v/>
      </c>
      <c r="Z132" s="520">
        <f>IF($D132=Z$83,VLOOKUP($B132,WEEKLY!$AL$6:$AW$60,12,FALSE),"")</f>
        <v>0</v>
      </c>
      <c r="AA132" s="520" t="str">
        <f>IF($D132=AA$83,VLOOKUP($B132,WEEKLY!$AL$6:$AW$60,12,FALSE),"")</f>
        <v/>
      </c>
      <c r="AB132" s="520" t="str">
        <f>IF($D132=AB$83,VLOOKUP($B132,WASHER!$Z$5:$AG$7,9,FALSE),"")</f>
        <v/>
      </c>
      <c r="AC132" s="520" t="str">
        <f>IF($D132=AC$83,VLOOKUP($B132,WASHER!$Z$5:$AG$7,9,FALSE),"")</f>
        <v/>
      </c>
      <c r="AD132" s="520" t="str">
        <f>IF(RIGHT($A132,1)="1",VLOOKUP($B132,'1st Shift BFp'!$A$4:$BY$32,45,FALSE),VLOOKUP($B132,'2nd Shift BFp'!$A$4:$BY$32,45,FALSE))</f>
        <v/>
      </c>
      <c r="AE132" s="520" t="str">
        <f>IF(RIGHT($A132,1)="1",VLOOKUP($B132,'1st Shift BFp'!$A$4:$BY$32,46,FALSE),VLOOKUP($B132,'2nd Shift BFp'!$A$4:$BY$32,46,FALSE))</f>
        <v/>
      </c>
      <c r="AF132" s="521" t="str">
        <f>IF(RIGHT($A132,1)="1",VLOOKUP($B132,'1st Shift BFp'!$A$4:$BY$32,47,FALSE),VLOOKUP($B132,'2nd Shift BFp'!$A$4:$BY$32,47,FALSE))</f>
        <v/>
      </c>
      <c r="AH132" s="526" t="str">
        <f>IF($D132=AH$83,VLOOKUP($B132,WEEKLY!$BD$6:$BO$60,12,FALSE),"")</f>
        <v/>
      </c>
      <c r="AI132" s="520">
        <f>IF($D132=AI$83,VLOOKUP($B132,WEEKLY!$BD$6:$BO$60,12,FALSE),"")</f>
        <v>0</v>
      </c>
      <c r="AJ132" s="520" t="str">
        <f>IF($D132=AJ$83,VLOOKUP($B132,WEEKLY!$BD$6:$BO$60,12,FALSE),"")</f>
        <v/>
      </c>
      <c r="AK132" s="520" t="str">
        <f>IF($D132=AK$83,VLOOKUP($B132,WASHER!$AL$5:$AS$7,9,FALSE),"")</f>
        <v/>
      </c>
      <c r="AL132" s="520" t="str">
        <f>IF($D132=AL$83,VLOOKUP($B132,WASHER!$AL$5:$AS$7,9,FALSE),"")</f>
        <v/>
      </c>
      <c r="AM132" s="520" t="str">
        <f>IF(RIGHT($A132,1)="1",VLOOKUP($B132,'1st Shift BFp'!$A$4:$BY$32,60,FALSE),VLOOKUP($B132,'2nd Shift BFp'!$A$4:$BY$32,60,FALSE))</f>
        <v/>
      </c>
      <c r="AN132" s="520" t="str">
        <f>IF(RIGHT($A132,1)="1",VLOOKUP($B132,'1st Shift BFp'!$A$4:$BY$32,61,FALSE),VLOOKUP($B132,'2nd Shift BFp'!$A$4:$BY$32,61,FALSE))</f>
        <v/>
      </c>
      <c r="AO132" s="521" t="str">
        <f>IF(RIGHT($A132,1)="1",VLOOKUP($B132,'1st Shift BFp'!$A$4:$BY$32,62,FALSE),VLOOKUP($B132,'2nd Shift BFp'!$A$4:$BY$32,62,FALSE))</f>
        <v/>
      </c>
      <c r="AQ132" s="526" t="str">
        <f>IF($D132=AQ$83,VLOOKUP($B132,WEEKLY!$BV$6:$CG$60,12,FALSE),"")</f>
        <v/>
      </c>
      <c r="AR132" s="520">
        <f>IF($D132=AR$83,VLOOKUP($B132,WEEKLY!$BV$6:$CG$60,12,FALSE),"")</f>
        <v>0</v>
      </c>
      <c r="AS132" s="520" t="str">
        <f>IF($D132=AS$83,VLOOKUP($B132,WEEKLY!$BV$6:$CG$60,12,FALSE),"")</f>
        <v/>
      </c>
      <c r="AT132" s="520" t="str">
        <f>IF($D132=AT$83,VLOOKUP($B132,WASHER!$AX$5:$BE$7,9,FALSE),"")</f>
        <v/>
      </c>
      <c r="AU132" s="520" t="str">
        <f>IF($D132=AU$83,VLOOKUP($B132,WASHER!$AX$5:$BE$7,9,FALSE),"")</f>
        <v/>
      </c>
      <c r="AV132" s="520" t="str">
        <f>IF(RIGHT($A132,1)="1",VLOOKUP($B132,'1st Shift BFp'!$A$4:$BY$32,75,FALSE),VLOOKUP($B132,'2nd Shift BFp'!$A$4:$BY$32,75,FALSE))</f>
        <v/>
      </c>
      <c r="AW132" s="520" t="str">
        <f>IF(RIGHT($A132,1)="1",VLOOKUP($B132,'1st Shift BFp'!$A$4:$BY$32,76,FALSE),VLOOKUP($B132,'2nd Shift BFp'!$A$4:$BY$32,76,FALSE))</f>
        <v/>
      </c>
      <c r="AX132" s="521" t="str">
        <f>IF(RIGHT($A132,1)="1",VLOOKUP($B132,'1st Shift BFp'!$A$4:$BY$32,77,FALSE),VLOOKUP($B132,'2nd Shift BFp'!$A$4:$BY$32,77,FALSE))</f>
        <v/>
      </c>
      <c r="AZ132" s="526" t="str">
        <f t="shared" si="100"/>
        <v/>
      </c>
      <c r="BA132" s="520" t="str">
        <f t="shared" si="101"/>
        <v/>
      </c>
      <c r="BB132" s="520" t="str">
        <f t="shared" si="101"/>
        <v/>
      </c>
      <c r="BC132" s="520" t="str">
        <f t="shared" si="102"/>
        <v/>
      </c>
      <c r="BD132" s="520" t="str">
        <f t="shared" si="103"/>
        <v/>
      </c>
      <c r="BE132" s="520" t="str">
        <f t="shared" si="104"/>
        <v/>
      </c>
      <c r="BF132" s="520" t="str">
        <f t="shared" si="105"/>
        <v/>
      </c>
      <c r="BG132" s="521" t="str">
        <f t="shared" si="106"/>
        <v/>
      </c>
    </row>
    <row r="133" spans="1:59">
      <c r="A133" t="s">
        <v>123</v>
      </c>
      <c r="B133" s="379" t="s">
        <v>152</v>
      </c>
      <c r="C133" s="24" t="s">
        <v>153</v>
      </c>
      <c r="D133" s="24" t="s">
        <v>44</v>
      </c>
      <c r="E133" s="407" t="s">
        <v>572</v>
      </c>
      <c r="G133" s="526">
        <f>IF($D133=G$83,VLOOKUP($B133,WEEKLY!$B$6:$M$60,12,FALSE),"")</f>
        <v>0</v>
      </c>
      <c r="H133" s="520" t="str">
        <f>IF($D133=H$83,VLOOKUP($B133,WEEKLY!$B$6:$M$60,12,FALSE),"")</f>
        <v/>
      </c>
      <c r="I133" s="520" t="str">
        <f>IF($D133=I$83,VLOOKUP($B133,WEEKLY!$B$6:$M$60,12,FALSE),"")</f>
        <v/>
      </c>
      <c r="J133" s="520" t="str">
        <f>IF($D133=J$83,VLOOKUP($B133,WASHER!$B$5:$I$7,8,FALSE),"")</f>
        <v/>
      </c>
      <c r="K133" s="520" t="str">
        <f>IF($D133=K$83,VLOOKUP($B133,WASHER!$B$5:$I$7,8,FALSE),"")</f>
        <v/>
      </c>
      <c r="L133" s="520" t="str">
        <f>IF(RIGHT($A133,1)="1",VLOOKUP($B133,'1st Shift BFp'!$A$4:$BY$32,15,FALSE),VLOOKUP($B133,'2nd Shift BFp'!$A$4:$BY$32,15,FALSE))</f>
        <v/>
      </c>
      <c r="M133" s="520" t="str">
        <f>IF(RIGHT($A133,1)="1",VLOOKUP($B133,'1st Shift BFp'!$A$4:$BY$32,16,FALSE),VLOOKUP($B133,'2nd Shift BFp'!$A$4:$BY$32,16,FALSE))</f>
        <v/>
      </c>
      <c r="N133" s="521" t="str">
        <f>IF(RIGHT($A133,1)="1",VLOOKUP($B133,'1st Shift BFp'!$A$4:$BY$32,17,FALSE),VLOOKUP($B133,'2nd Shift BFp'!$A$4:$BY$32,17,FALSE))</f>
        <v/>
      </c>
      <c r="P133" s="526">
        <f>IF($D133=P$83,VLOOKUP($B133,WEEKLY!$T$6:$AE$60,12,FALSE),"")</f>
        <v>0</v>
      </c>
      <c r="Q133" s="520" t="str">
        <f>IF($D133=Q$83,VLOOKUP($B133,WEEKLY!$T$6:$AE$60,12,FALSE),"")</f>
        <v/>
      </c>
      <c r="R133" s="520" t="str">
        <f>IF($D133=R$83,VLOOKUP($B133,WEEKLY!$T$6:$AE$60,12,FALSE),"")</f>
        <v/>
      </c>
      <c r="S133" s="520" t="str">
        <f>IF($D133=S$83,VLOOKUP($B133,WASHER!$N$5:$U$7,9,FALSE),"")</f>
        <v/>
      </c>
      <c r="T133" s="520" t="str">
        <f>IF($D133=T$83,VLOOKUP($B133,WASHER!$N$5:$U$7,9,FALSE),"")</f>
        <v/>
      </c>
      <c r="U133" s="520" t="str">
        <f>IF(RIGHT($A133,1)="1",VLOOKUP($B133,'1st Shift BFp'!$A$4:$BY$32,30,FALSE),VLOOKUP($B133,'2nd Shift BFp'!$A$4:$BY$32,30,FALSE))</f>
        <v/>
      </c>
      <c r="V133" s="520" t="str">
        <f>IF(RIGHT($A133,1)="1",VLOOKUP($B133,'1st Shift BFp'!$A$4:$BY$32,31,FALSE),VLOOKUP($B133,'2nd Shift BFp'!$A$4:$BY$32,31,FALSE))</f>
        <v/>
      </c>
      <c r="W133" s="521" t="str">
        <f>IF(RIGHT($A133,1)="1",VLOOKUP($B133,'1st Shift BFp'!$A$4:$BY$32,32,FALSE),VLOOKUP($B133,'2nd Shift BFp'!$A$4:$BY$32,32,FALSE))</f>
        <v/>
      </c>
      <c r="Y133" s="526">
        <f>IF($D133=Y$83,VLOOKUP($B133,WEEKLY!$AL$6:$AW$60,12,FALSE),"")</f>
        <v>0</v>
      </c>
      <c r="Z133" s="520" t="str">
        <f>IF($D133=Z$83,VLOOKUP($B133,WEEKLY!$AL$6:$AW$60,12,FALSE),"")</f>
        <v/>
      </c>
      <c r="AA133" s="520" t="str">
        <f>IF($D133=AA$83,VLOOKUP($B133,WEEKLY!$AL$6:$AW$60,12,FALSE),"")</f>
        <v/>
      </c>
      <c r="AB133" s="520" t="str">
        <f>IF($D133=AB$83,VLOOKUP($B133,WASHER!$Z$5:$AG$7,9,FALSE),"")</f>
        <v/>
      </c>
      <c r="AC133" s="520" t="str">
        <f>IF($D133=AC$83,VLOOKUP($B133,WASHER!$Z$5:$AG$7,9,FALSE),"")</f>
        <v/>
      </c>
      <c r="AD133" s="520" t="str">
        <f>IF(RIGHT($A133,1)="1",VLOOKUP($B133,'1st Shift BFp'!$A$4:$BY$32,45,FALSE),VLOOKUP($B133,'2nd Shift BFp'!$A$4:$BY$32,45,FALSE))</f>
        <v/>
      </c>
      <c r="AE133" s="520" t="str">
        <f>IF(RIGHT($A133,1)="1",VLOOKUP($B133,'1st Shift BFp'!$A$4:$BY$32,46,FALSE),VLOOKUP($B133,'2nd Shift BFp'!$A$4:$BY$32,46,FALSE))</f>
        <v/>
      </c>
      <c r="AF133" s="521" t="str">
        <f>IF(RIGHT($A133,1)="1",VLOOKUP($B133,'1st Shift BFp'!$A$4:$BY$32,47,FALSE),VLOOKUP($B133,'2nd Shift BFp'!$A$4:$BY$32,47,FALSE))</f>
        <v/>
      </c>
      <c r="AH133" s="526">
        <f>IF($D133=AH$83,VLOOKUP($B133,WEEKLY!$BD$6:$BO$60,12,FALSE),"")</f>
        <v>0</v>
      </c>
      <c r="AI133" s="520" t="str">
        <f>IF($D133=AI$83,VLOOKUP($B133,WEEKLY!$BD$6:$BO$60,12,FALSE),"")</f>
        <v/>
      </c>
      <c r="AJ133" s="520" t="str">
        <f>IF($D133=AJ$83,VLOOKUP($B133,WEEKLY!$BD$6:$BO$60,12,FALSE),"")</f>
        <v/>
      </c>
      <c r="AK133" s="520" t="str">
        <f>IF($D133=AK$83,VLOOKUP($B133,WASHER!$AL$5:$AS$7,9,FALSE),"")</f>
        <v/>
      </c>
      <c r="AL133" s="520" t="str">
        <f>IF($D133=AL$83,VLOOKUP($B133,WASHER!$AL$5:$AS$7,9,FALSE),"")</f>
        <v/>
      </c>
      <c r="AM133" s="520" t="str">
        <f>IF(RIGHT($A133,1)="1",VLOOKUP($B133,'1st Shift BFp'!$A$4:$BY$32,60,FALSE),VLOOKUP($B133,'2nd Shift BFp'!$A$4:$BY$32,60,FALSE))</f>
        <v/>
      </c>
      <c r="AN133" s="520" t="str">
        <f>IF(RIGHT($A133,1)="1",VLOOKUP($B133,'1st Shift BFp'!$A$4:$BY$32,61,FALSE),VLOOKUP($B133,'2nd Shift BFp'!$A$4:$BY$32,61,FALSE))</f>
        <v/>
      </c>
      <c r="AO133" s="521" t="str">
        <f>IF(RIGHT($A133,1)="1",VLOOKUP($B133,'1st Shift BFp'!$A$4:$BY$32,62,FALSE),VLOOKUP($B133,'2nd Shift BFp'!$A$4:$BY$32,62,FALSE))</f>
        <v/>
      </c>
      <c r="AQ133" s="526">
        <f>IF($D133=AQ$83,VLOOKUP($B133,WEEKLY!$BV$6:$CG$60,12,FALSE),"")</f>
        <v>0</v>
      </c>
      <c r="AR133" s="520" t="str">
        <f>IF($D133=AR$83,VLOOKUP($B133,WEEKLY!$BV$6:$CG$60,12,FALSE),"")</f>
        <v/>
      </c>
      <c r="AS133" s="520" t="str">
        <f>IF($D133=AS$83,VLOOKUP($B133,WEEKLY!$BV$6:$CG$60,12,FALSE),"")</f>
        <v/>
      </c>
      <c r="AT133" s="520" t="str">
        <f>IF($D133=AT$83,VLOOKUP($B133,WASHER!$AX$5:$BE$7,9,FALSE),"")</f>
        <v/>
      </c>
      <c r="AU133" s="520" t="str">
        <f>IF($D133=AU$83,VLOOKUP($B133,WASHER!$AX$5:$BE$7,9,FALSE),"")</f>
        <v/>
      </c>
      <c r="AV133" s="520" t="str">
        <f>IF(RIGHT($A133,1)="1",VLOOKUP($B133,'1st Shift BFp'!$A$4:$BY$32,75,FALSE),VLOOKUP($B133,'2nd Shift BFp'!$A$4:$BY$32,75,FALSE))</f>
        <v/>
      </c>
      <c r="AW133" s="520" t="str">
        <f>IF(RIGHT($A133,1)="1",VLOOKUP($B133,'1st Shift BFp'!$A$4:$BY$32,76,FALSE),VLOOKUP($B133,'2nd Shift BFp'!$A$4:$BY$32,76,FALSE))</f>
        <v/>
      </c>
      <c r="AX133" s="521" t="str">
        <f>IF(RIGHT($A133,1)="1",VLOOKUP($B133,'1st Shift BFp'!$A$4:$BY$32,77,FALSE),VLOOKUP($B133,'2nd Shift BFp'!$A$4:$BY$32,77,FALSE))</f>
        <v/>
      </c>
      <c r="AZ133" s="526" t="str">
        <f t="shared" si="100"/>
        <v/>
      </c>
      <c r="BA133" s="520" t="str">
        <f t="shared" si="101"/>
        <v/>
      </c>
      <c r="BB133" s="520" t="str">
        <f t="shared" si="101"/>
        <v/>
      </c>
      <c r="BC133" s="520" t="str">
        <f t="shared" si="102"/>
        <v/>
      </c>
      <c r="BD133" s="520" t="str">
        <f t="shared" si="103"/>
        <v/>
      </c>
      <c r="BE133" s="520" t="str">
        <f t="shared" si="104"/>
        <v/>
      </c>
      <c r="BF133" s="520" t="str">
        <f t="shared" si="105"/>
        <v/>
      </c>
      <c r="BG133" s="521" t="str">
        <f t="shared" si="106"/>
        <v/>
      </c>
    </row>
    <row r="134" spans="1:59">
      <c r="A134" t="s">
        <v>123</v>
      </c>
      <c r="B134" s="379" t="s">
        <v>154</v>
      </c>
      <c r="C134" s="24" t="s">
        <v>155</v>
      </c>
      <c r="D134" s="24" t="s">
        <v>44</v>
      </c>
      <c r="E134" s="407" t="s">
        <v>572</v>
      </c>
      <c r="G134" s="526">
        <f>IF($D134=G$83,VLOOKUP($B134,WEEKLY!$B$6:$M$60,12,FALSE),"")</f>
        <v>0</v>
      </c>
      <c r="H134" s="520" t="str">
        <f>IF($D134=H$83,VLOOKUP($B134,WEEKLY!$B$6:$M$60,12,FALSE),"")</f>
        <v/>
      </c>
      <c r="I134" s="520" t="str">
        <f>IF($D134=I$83,VLOOKUP($B134,WEEKLY!$B$6:$M$60,12,FALSE),"")</f>
        <v/>
      </c>
      <c r="J134" s="520" t="str">
        <f>IF($D134=J$83,VLOOKUP($B134,WASHER!$B$5:$I$7,8,FALSE),"")</f>
        <v/>
      </c>
      <c r="K134" s="520" t="str">
        <f>IF($D134=K$83,VLOOKUP($B134,WASHER!$B$5:$I$7,8,FALSE),"")</f>
        <v/>
      </c>
      <c r="L134" s="520" t="str">
        <f>IF(RIGHT($A134,1)="1",VLOOKUP($B134,'1st Shift BFp'!$A$4:$BY$32,15,FALSE),VLOOKUP($B134,'2nd Shift BFp'!$A$4:$BY$32,15,FALSE))</f>
        <v/>
      </c>
      <c r="M134" s="520" t="str">
        <f>IF(RIGHT($A134,1)="1",VLOOKUP($B134,'1st Shift BFp'!$A$4:$BY$32,16,FALSE),VLOOKUP($B134,'2nd Shift BFp'!$A$4:$BY$32,16,FALSE))</f>
        <v/>
      </c>
      <c r="N134" s="521" t="str">
        <f>IF(RIGHT($A134,1)="1",VLOOKUP($B134,'1st Shift BFp'!$A$4:$BY$32,17,FALSE),VLOOKUP($B134,'2nd Shift BFp'!$A$4:$BY$32,17,FALSE))</f>
        <v/>
      </c>
      <c r="P134" s="526">
        <f>IF($D134=P$83,VLOOKUP($B134,WEEKLY!$T$6:$AE$60,12,FALSE),"")</f>
        <v>0</v>
      </c>
      <c r="Q134" s="520" t="str">
        <f>IF($D134=Q$83,VLOOKUP($B134,WEEKLY!$T$6:$AE$60,12,FALSE),"")</f>
        <v/>
      </c>
      <c r="R134" s="520" t="str">
        <f>IF($D134=R$83,VLOOKUP($B134,WEEKLY!$T$6:$AE$60,12,FALSE),"")</f>
        <v/>
      </c>
      <c r="S134" s="520" t="str">
        <f>IF($D134=S$83,VLOOKUP($B134,WASHER!$N$5:$U$7,9,FALSE),"")</f>
        <v/>
      </c>
      <c r="T134" s="520" t="str">
        <f>IF($D134=T$83,VLOOKUP($B134,WASHER!$N$5:$U$7,9,FALSE),"")</f>
        <v/>
      </c>
      <c r="U134" s="520" t="str">
        <f>IF(RIGHT($A134,1)="1",VLOOKUP($B134,'1st Shift BFp'!$A$4:$BY$32,30,FALSE),VLOOKUP($B134,'2nd Shift BFp'!$A$4:$BY$32,30,FALSE))</f>
        <v/>
      </c>
      <c r="V134" s="520" t="str">
        <f>IF(RIGHT($A134,1)="1",VLOOKUP($B134,'1st Shift BFp'!$A$4:$BY$32,31,FALSE),VLOOKUP($B134,'2nd Shift BFp'!$A$4:$BY$32,31,FALSE))</f>
        <v/>
      </c>
      <c r="W134" s="521" t="str">
        <f>IF(RIGHT($A134,1)="1",VLOOKUP($B134,'1st Shift BFp'!$A$4:$BY$32,32,FALSE),VLOOKUP($B134,'2nd Shift BFp'!$A$4:$BY$32,32,FALSE))</f>
        <v/>
      </c>
      <c r="Y134" s="526">
        <f>IF($D134=Y$83,VLOOKUP($B134,WEEKLY!$AL$6:$AW$60,12,FALSE),"")</f>
        <v>0</v>
      </c>
      <c r="Z134" s="520" t="str">
        <f>IF($D134=Z$83,VLOOKUP($B134,WEEKLY!$AL$6:$AW$60,12,FALSE),"")</f>
        <v/>
      </c>
      <c r="AA134" s="520" t="str">
        <f>IF($D134=AA$83,VLOOKUP($B134,WEEKLY!$AL$6:$AW$60,12,FALSE),"")</f>
        <v/>
      </c>
      <c r="AB134" s="520" t="str">
        <f>IF($D134=AB$83,VLOOKUP($B134,WASHER!$Z$5:$AG$7,9,FALSE),"")</f>
        <v/>
      </c>
      <c r="AC134" s="520" t="str">
        <f>IF($D134=AC$83,VLOOKUP($B134,WASHER!$Z$5:$AG$7,9,FALSE),"")</f>
        <v/>
      </c>
      <c r="AD134" s="520" t="str">
        <f>IF(RIGHT($A134,1)="1",VLOOKUP($B134,'1st Shift BFp'!$A$4:$BY$32,45,FALSE),VLOOKUP($B134,'2nd Shift BFp'!$A$4:$BY$32,45,FALSE))</f>
        <v/>
      </c>
      <c r="AE134" s="520" t="str">
        <f>IF(RIGHT($A134,1)="1",VLOOKUP($B134,'1st Shift BFp'!$A$4:$BY$32,46,FALSE),VLOOKUP($B134,'2nd Shift BFp'!$A$4:$BY$32,46,FALSE))</f>
        <v/>
      </c>
      <c r="AF134" s="521" t="str">
        <f>IF(RIGHT($A134,1)="1",VLOOKUP($B134,'1st Shift BFp'!$A$4:$BY$32,47,FALSE),VLOOKUP($B134,'2nd Shift BFp'!$A$4:$BY$32,47,FALSE))</f>
        <v/>
      </c>
      <c r="AH134" s="526">
        <f>IF($D134=AH$83,VLOOKUP($B134,WEEKLY!$BD$6:$BO$60,12,FALSE),"")</f>
        <v>0</v>
      </c>
      <c r="AI134" s="520" t="str">
        <f>IF($D134=AI$83,VLOOKUP($B134,WEEKLY!$BD$6:$BO$60,12,FALSE),"")</f>
        <v/>
      </c>
      <c r="AJ134" s="520" t="str">
        <f>IF($D134=AJ$83,VLOOKUP($B134,WEEKLY!$BD$6:$BO$60,12,FALSE),"")</f>
        <v/>
      </c>
      <c r="AK134" s="520" t="str">
        <f>IF($D134=AK$83,VLOOKUP($B134,WASHER!$AL$5:$AS$7,9,FALSE),"")</f>
        <v/>
      </c>
      <c r="AL134" s="520" t="str">
        <f>IF($D134=AL$83,VLOOKUP($B134,WASHER!$AL$5:$AS$7,9,FALSE),"")</f>
        <v/>
      </c>
      <c r="AM134" s="520" t="str">
        <f>IF(RIGHT($A134,1)="1",VLOOKUP($B134,'1st Shift BFp'!$A$4:$BY$32,60,FALSE),VLOOKUP($B134,'2nd Shift BFp'!$A$4:$BY$32,60,FALSE))</f>
        <v/>
      </c>
      <c r="AN134" s="520" t="str">
        <f>IF(RIGHT($A134,1)="1",VLOOKUP($B134,'1st Shift BFp'!$A$4:$BY$32,61,FALSE),VLOOKUP($B134,'2nd Shift BFp'!$A$4:$BY$32,61,FALSE))</f>
        <v/>
      </c>
      <c r="AO134" s="521" t="str">
        <f>IF(RIGHT($A134,1)="1",VLOOKUP($B134,'1st Shift BFp'!$A$4:$BY$32,62,FALSE),VLOOKUP($B134,'2nd Shift BFp'!$A$4:$BY$32,62,FALSE))</f>
        <v/>
      </c>
      <c r="AQ134" s="526">
        <f>IF($D134=AQ$83,VLOOKUP($B134,WEEKLY!$BV$6:$CG$60,12,FALSE),"")</f>
        <v>0</v>
      </c>
      <c r="AR134" s="520" t="str">
        <f>IF($D134=AR$83,VLOOKUP($B134,WEEKLY!$BV$6:$CG$60,12,FALSE),"")</f>
        <v/>
      </c>
      <c r="AS134" s="520" t="str">
        <f>IF($D134=AS$83,VLOOKUP($B134,WEEKLY!$BV$6:$CG$60,12,FALSE),"")</f>
        <v/>
      </c>
      <c r="AT134" s="520" t="str">
        <f>IF($D134=AT$83,VLOOKUP($B134,WASHER!$AX$5:$BE$7,9,FALSE),"")</f>
        <v/>
      </c>
      <c r="AU134" s="520" t="str">
        <f>IF($D134=AU$83,VLOOKUP($B134,WASHER!$AX$5:$BE$7,9,FALSE),"")</f>
        <v/>
      </c>
      <c r="AV134" s="520" t="str">
        <f>IF(RIGHT($A134,1)="1",VLOOKUP($B134,'1st Shift BFp'!$A$4:$BY$32,75,FALSE),VLOOKUP($B134,'2nd Shift BFp'!$A$4:$BY$32,75,FALSE))</f>
        <v/>
      </c>
      <c r="AW134" s="520" t="str">
        <f>IF(RIGHT($A134,1)="1",VLOOKUP($B134,'1st Shift BFp'!$A$4:$BY$32,76,FALSE),VLOOKUP($B134,'2nd Shift BFp'!$A$4:$BY$32,76,FALSE))</f>
        <v/>
      </c>
      <c r="AX134" s="521" t="str">
        <f>IF(RIGHT($A134,1)="1",VLOOKUP($B134,'1st Shift BFp'!$A$4:$BY$32,77,FALSE),VLOOKUP($B134,'2nd Shift BFp'!$A$4:$BY$32,77,FALSE))</f>
        <v/>
      </c>
      <c r="AZ134" s="526" t="str">
        <f t="shared" si="100"/>
        <v/>
      </c>
      <c r="BA134" s="520" t="str">
        <f t="shared" si="101"/>
        <v/>
      </c>
      <c r="BB134" s="520" t="str">
        <f t="shared" si="101"/>
        <v/>
      </c>
      <c r="BC134" s="520" t="str">
        <f t="shared" si="102"/>
        <v/>
      </c>
      <c r="BD134" s="520" t="str">
        <f t="shared" si="103"/>
        <v/>
      </c>
      <c r="BE134" s="520" t="str">
        <f t="shared" si="104"/>
        <v/>
      </c>
      <c r="BF134" s="520" t="str">
        <f t="shared" si="105"/>
        <v/>
      </c>
      <c r="BG134" s="521" t="str">
        <f t="shared" si="106"/>
        <v/>
      </c>
    </row>
    <row r="135" spans="1:59">
      <c r="A135" t="s">
        <v>123</v>
      </c>
      <c r="B135" s="379" t="s">
        <v>156</v>
      </c>
      <c r="C135" s="24" t="s">
        <v>157</v>
      </c>
      <c r="D135" s="24" t="s">
        <v>44</v>
      </c>
      <c r="E135" s="407" t="s">
        <v>572</v>
      </c>
      <c r="G135" s="526">
        <f>IF($D135=G$83,VLOOKUP($B135,WEEKLY!$B$6:$M$60,12,FALSE),"")</f>
        <v>0</v>
      </c>
      <c r="H135" s="520" t="str">
        <f>IF($D135=H$83,VLOOKUP($B135,WEEKLY!$B$6:$M$60,12,FALSE),"")</f>
        <v/>
      </c>
      <c r="I135" s="520" t="str">
        <f>IF($D135=I$83,VLOOKUP($B135,WEEKLY!$B$6:$M$60,12,FALSE),"")</f>
        <v/>
      </c>
      <c r="J135" s="520" t="str">
        <f>IF($D135=J$83,VLOOKUP($B135,WASHER!$B$5:$I$7,8,FALSE),"")</f>
        <v/>
      </c>
      <c r="K135" s="520" t="str">
        <f>IF($D135=K$83,VLOOKUP($B135,WASHER!$B$5:$I$7,8,FALSE),"")</f>
        <v/>
      </c>
      <c r="L135" s="520" t="str">
        <f>IF(RIGHT($A135,1)="1",VLOOKUP($B135,'1st Shift BFp'!$A$4:$BY$32,15,FALSE),VLOOKUP($B135,'2nd Shift BFp'!$A$4:$BY$32,15,FALSE))</f>
        <v/>
      </c>
      <c r="M135" s="520" t="str">
        <f>IF(RIGHT($A135,1)="1",VLOOKUP($B135,'1st Shift BFp'!$A$4:$BY$32,16,FALSE),VLOOKUP($B135,'2nd Shift BFp'!$A$4:$BY$32,16,FALSE))</f>
        <v/>
      </c>
      <c r="N135" s="521" t="str">
        <f>IF(RIGHT($A135,1)="1",VLOOKUP($B135,'1st Shift BFp'!$A$4:$BY$32,17,FALSE),VLOOKUP($B135,'2nd Shift BFp'!$A$4:$BY$32,17,FALSE))</f>
        <v/>
      </c>
      <c r="P135" s="526">
        <f>IF($D135=P$83,VLOOKUP($B135,WEEKLY!$T$6:$AE$60,12,FALSE),"")</f>
        <v>0</v>
      </c>
      <c r="Q135" s="520" t="str">
        <f>IF($D135=Q$83,VLOOKUP($B135,WEEKLY!$T$6:$AE$60,12,FALSE),"")</f>
        <v/>
      </c>
      <c r="R135" s="520" t="str">
        <f>IF($D135=R$83,VLOOKUP($B135,WEEKLY!$T$6:$AE$60,12,FALSE),"")</f>
        <v/>
      </c>
      <c r="S135" s="520" t="str">
        <f>IF($D135=S$83,VLOOKUP($B135,WASHER!$N$5:$U$7,9,FALSE),"")</f>
        <v/>
      </c>
      <c r="T135" s="520" t="str">
        <f>IF($D135=T$83,VLOOKUP($B135,WASHER!$N$5:$U$7,9,FALSE),"")</f>
        <v/>
      </c>
      <c r="U135" s="520" t="str">
        <f>IF(RIGHT($A135,1)="1",VLOOKUP($B135,'1st Shift BFp'!$A$4:$BY$32,30,FALSE),VLOOKUP($B135,'2nd Shift BFp'!$A$4:$BY$32,30,FALSE))</f>
        <v/>
      </c>
      <c r="V135" s="520" t="str">
        <f>IF(RIGHT($A135,1)="1",VLOOKUP($B135,'1st Shift BFp'!$A$4:$BY$32,31,FALSE),VLOOKUP($B135,'2nd Shift BFp'!$A$4:$BY$32,31,FALSE))</f>
        <v/>
      </c>
      <c r="W135" s="521" t="str">
        <f>IF(RIGHT($A135,1)="1",VLOOKUP($B135,'1st Shift BFp'!$A$4:$BY$32,32,FALSE),VLOOKUP($B135,'2nd Shift BFp'!$A$4:$BY$32,32,FALSE))</f>
        <v/>
      </c>
      <c r="Y135" s="526">
        <f>IF($D135=Y$83,VLOOKUP($B135,WEEKLY!$AL$6:$AW$60,12,FALSE),"")</f>
        <v>0</v>
      </c>
      <c r="Z135" s="520" t="str">
        <f>IF($D135=Z$83,VLOOKUP($B135,WEEKLY!$AL$6:$AW$60,12,FALSE),"")</f>
        <v/>
      </c>
      <c r="AA135" s="520" t="str">
        <f>IF($D135=AA$83,VLOOKUP($B135,WEEKLY!$AL$6:$AW$60,12,FALSE),"")</f>
        <v/>
      </c>
      <c r="AB135" s="520" t="str">
        <f>IF($D135=AB$83,VLOOKUP($B135,WASHER!$Z$5:$AG$7,9,FALSE),"")</f>
        <v/>
      </c>
      <c r="AC135" s="520" t="str">
        <f>IF($D135=AC$83,VLOOKUP($B135,WASHER!$Z$5:$AG$7,9,FALSE),"")</f>
        <v/>
      </c>
      <c r="AD135" s="520" t="str">
        <f>IF(RIGHT($A135,1)="1",VLOOKUP($B135,'1st Shift BFp'!$A$4:$BY$32,45,FALSE),VLOOKUP($B135,'2nd Shift BFp'!$A$4:$BY$32,45,FALSE))</f>
        <v/>
      </c>
      <c r="AE135" s="520" t="str">
        <f>IF(RIGHT($A135,1)="1",VLOOKUP($B135,'1st Shift BFp'!$A$4:$BY$32,46,FALSE),VLOOKUP($B135,'2nd Shift BFp'!$A$4:$BY$32,46,FALSE))</f>
        <v/>
      </c>
      <c r="AF135" s="521" t="str">
        <f>IF(RIGHT($A135,1)="1",VLOOKUP($B135,'1st Shift BFp'!$A$4:$BY$32,47,FALSE),VLOOKUP($B135,'2nd Shift BFp'!$A$4:$BY$32,47,FALSE))</f>
        <v/>
      </c>
      <c r="AH135" s="526">
        <f>IF($D135=AH$83,VLOOKUP($B135,WEEKLY!$BD$6:$BO$60,12,FALSE),"")</f>
        <v>0</v>
      </c>
      <c r="AI135" s="520" t="str">
        <f>IF($D135=AI$83,VLOOKUP($B135,WEEKLY!$BD$6:$BO$60,12,FALSE),"")</f>
        <v/>
      </c>
      <c r="AJ135" s="520" t="str">
        <f>IF($D135=AJ$83,VLOOKUP($B135,WEEKLY!$BD$6:$BO$60,12,FALSE),"")</f>
        <v/>
      </c>
      <c r="AK135" s="520" t="str">
        <f>IF($D135=AK$83,VLOOKUP($B135,WASHER!$AL$5:$AS$7,9,FALSE),"")</f>
        <v/>
      </c>
      <c r="AL135" s="520" t="str">
        <f>IF($D135=AL$83,VLOOKUP($B135,WASHER!$AL$5:$AS$7,9,FALSE),"")</f>
        <v/>
      </c>
      <c r="AM135" s="520" t="str">
        <f>IF(RIGHT($A135,1)="1",VLOOKUP($B135,'1st Shift BFp'!$A$4:$BY$32,60,FALSE),VLOOKUP($B135,'2nd Shift BFp'!$A$4:$BY$32,60,FALSE))</f>
        <v/>
      </c>
      <c r="AN135" s="520" t="str">
        <f>IF(RIGHT($A135,1)="1",VLOOKUP($B135,'1st Shift BFp'!$A$4:$BY$32,61,FALSE),VLOOKUP($B135,'2nd Shift BFp'!$A$4:$BY$32,61,FALSE))</f>
        <v/>
      </c>
      <c r="AO135" s="521" t="str">
        <f>IF(RIGHT($A135,1)="1",VLOOKUP($B135,'1st Shift BFp'!$A$4:$BY$32,62,FALSE),VLOOKUP($B135,'2nd Shift BFp'!$A$4:$BY$32,62,FALSE))</f>
        <v/>
      </c>
      <c r="AQ135" s="526">
        <f>IF($D135=AQ$83,VLOOKUP($B135,WEEKLY!$BV$6:$CG$60,12,FALSE),"")</f>
        <v>0</v>
      </c>
      <c r="AR135" s="520" t="str">
        <f>IF($D135=AR$83,VLOOKUP($B135,WEEKLY!$BV$6:$CG$60,12,FALSE),"")</f>
        <v/>
      </c>
      <c r="AS135" s="520" t="str">
        <f>IF($D135=AS$83,VLOOKUP($B135,WEEKLY!$BV$6:$CG$60,12,FALSE),"")</f>
        <v/>
      </c>
      <c r="AT135" s="520" t="str">
        <f>IF($D135=AT$83,VLOOKUP($B135,WASHER!$AX$5:$BE$7,9,FALSE),"")</f>
        <v/>
      </c>
      <c r="AU135" s="520" t="str">
        <f>IF($D135=AU$83,VLOOKUP($B135,WASHER!$AX$5:$BE$7,9,FALSE),"")</f>
        <v/>
      </c>
      <c r="AV135" s="520" t="str">
        <f>IF(RIGHT($A135,1)="1",VLOOKUP($B135,'1st Shift BFp'!$A$4:$BY$32,75,FALSE),VLOOKUP($B135,'2nd Shift BFp'!$A$4:$BY$32,75,FALSE))</f>
        <v/>
      </c>
      <c r="AW135" s="520" t="str">
        <f>IF(RIGHT($A135,1)="1",VLOOKUP($B135,'1st Shift BFp'!$A$4:$BY$32,76,FALSE),VLOOKUP($B135,'2nd Shift BFp'!$A$4:$BY$32,76,FALSE))</f>
        <v/>
      </c>
      <c r="AX135" s="521" t="str">
        <f>IF(RIGHT($A135,1)="1",VLOOKUP($B135,'1st Shift BFp'!$A$4:$BY$32,77,FALSE),VLOOKUP($B135,'2nd Shift BFp'!$A$4:$BY$32,77,FALSE))</f>
        <v/>
      </c>
      <c r="AZ135" s="526" t="str">
        <f t="shared" si="100"/>
        <v/>
      </c>
      <c r="BA135" s="520" t="str">
        <f t="shared" si="101"/>
        <v/>
      </c>
      <c r="BB135" s="520" t="str">
        <f t="shared" si="101"/>
        <v/>
      </c>
      <c r="BC135" s="520" t="str">
        <f t="shared" si="102"/>
        <v/>
      </c>
      <c r="BD135" s="520" t="str">
        <f t="shared" si="103"/>
        <v/>
      </c>
      <c r="BE135" s="520" t="str">
        <f t="shared" si="104"/>
        <v/>
      </c>
      <c r="BF135" s="520" t="str">
        <f t="shared" si="105"/>
        <v/>
      </c>
      <c r="BG135" s="521" t="str">
        <f t="shared" si="106"/>
        <v/>
      </c>
    </row>
    <row r="136" spans="1:59">
      <c r="A136" t="s">
        <v>123</v>
      </c>
      <c r="B136" s="379" t="s">
        <v>158</v>
      </c>
      <c r="C136" s="24" t="s">
        <v>159</v>
      </c>
      <c r="D136" s="24" t="s">
        <v>44</v>
      </c>
      <c r="E136" s="407" t="s">
        <v>572</v>
      </c>
      <c r="G136" s="526">
        <f>IF($D136=G$83,VLOOKUP($B136,WEEKLY!$B$6:$M$60,12,FALSE),"")</f>
        <v>0</v>
      </c>
      <c r="H136" s="520" t="str">
        <f>IF($D136=H$83,VLOOKUP($B136,WEEKLY!$B$6:$M$60,12,FALSE),"")</f>
        <v/>
      </c>
      <c r="I136" s="520" t="str">
        <f>IF($D136=I$83,VLOOKUP($B136,WEEKLY!$B$6:$M$60,12,FALSE),"")</f>
        <v/>
      </c>
      <c r="J136" s="520" t="str">
        <f>IF($D136=J$83,VLOOKUP($B136,WASHER!$B$5:$I$7,8,FALSE),"")</f>
        <v/>
      </c>
      <c r="K136" s="520" t="str">
        <f>IF($D136=K$83,VLOOKUP($B136,WASHER!$B$5:$I$7,8,FALSE),"")</f>
        <v/>
      </c>
      <c r="L136" s="520" t="str">
        <f>IF(RIGHT($A136,1)="1",VLOOKUP($B136,'1st Shift BFp'!$A$4:$BY$32,15,FALSE),VLOOKUP($B136,'2nd Shift BFp'!$A$4:$BY$32,15,FALSE))</f>
        <v/>
      </c>
      <c r="M136" s="520" t="str">
        <f>IF(RIGHT($A136,1)="1",VLOOKUP($B136,'1st Shift BFp'!$A$4:$BY$32,16,FALSE),VLOOKUP($B136,'2nd Shift BFp'!$A$4:$BY$32,16,FALSE))</f>
        <v/>
      </c>
      <c r="N136" s="521" t="str">
        <f>IF(RIGHT($A136,1)="1",VLOOKUP($B136,'1st Shift BFp'!$A$4:$BY$32,17,FALSE),VLOOKUP($B136,'2nd Shift BFp'!$A$4:$BY$32,17,FALSE))</f>
        <v/>
      </c>
      <c r="P136" s="526">
        <f>IF($D136=P$83,VLOOKUP($B136,WEEKLY!$T$6:$AE$60,12,FALSE),"")</f>
        <v>0</v>
      </c>
      <c r="Q136" s="520" t="str">
        <f>IF($D136=Q$83,VLOOKUP($B136,WEEKLY!$T$6:$AE$60,12,FALSE),"")</f>
        <v/>
      </c>
      <c r="R136" s="520" t="str">
        <f>IF($D136=R$83,VLOOKUP($B136,WEEKLY!$T$6:$AE$60,12,FALSE),"")</f>
        <v/>
      </c>
      <c r="S136" s="520" t="str">
        <f>IF($D136=S$83,VLOOKUP($B136,WASHER!$N$5:$U$7,9,FALSE),"")</f>
        <v/>
      </c>
      <c r="T136" s="520" t="str">
        <f>IF($D136=T$83,VLOOKUP($B136,WASHER!$N$5:$U$7,9,FALSE),"")</f>
        <v/>
      </c>
      <c r="U136" s="520" t="str">
        <f>IF(RIGHT($A136,1)="1",VLOOKUP($B136,'1st Shift BFp'!$A$4:$BY$32,30,FALSE),VLOOKUP($B136,'2nd Shift BFp'!$A$4:$BY$32,30,FALSE))</f>
        <v/>
      </c>
      <c r="V136" s="520" t="str">
        <f>IF(RIGHT($A136,1)="1",VLOOKUP($B136,'1st Shift BFp'!$A$4:$BY$32,31,FALSE),VLOOKUP($B136,'2nd Shift BFp'!$A$4:$BY$32,31,FALSE))</f>
        <v/>
      </c>
      <c r="W136" s="521" t="str">
        <f>IF(RIGHT($A136,1)="1",VLOOKUP($B136,'1st Shift BFp'!$A$4:$BY$32,32,FALSE),VLOOKUP($B136,'2nd Shift BFp'!$A$4:$BY$32,32,FALSE))</f>
        <v/>
      </c>
      <c r="Y136" s="526">
        <f>IF($D136=Y$83,VLOOKUP($B136,WEEKLY!$AL$6:$AW$60,12,FALSE),"")</f>
        <v>0</v>
      </c>
      <c r="Z136" s="520" t="str">
        <f>IF($D136=Z$83,VLOOKUP($B136,WEEKLY!$AL$6:$AW$60,12,FALSE),"")</f>
        <v/>
      </c>
      <c r="AA136" s="520" t="str">
        <f>IF($D136=AA$83,VLOOKUP($B136,WEEKLY!$AL$6:$AW$60,12,FALSE),"")</f>
        <v/>
      </c>
      <c r="AB136" s="520" t="str">
        <f>IF($D136=AB$83,VLOOKUP($B136,WASHER!$Z$5:$AG$7,9,FALSE),"")</f>
        <v/>
      </c>
      <c r="AC136" s="520" t="str">
        <f>IF($D136=AC$83,VLOOKUP($B136,WASHER!$Z$5:$AG$7,9,FALSE),"")</f>
        <v/>
      </c>
      <c r="AD136" s="520" t="str">
        <f>IF(RIGHT($A136,1)="1",VLOOKUP($B136,'1st Shift BFp'!$A$4:$BY$32,45,FALSE),VLOOKUP($B136,'2nd Shift BFp'!$A$4:$BY$32,45,FALSE))</f>
        <v/>
      </c>
      <c r="AE136" s="520" t="str">
        <f>IF(RIGHT($A136,1)="1",VLOOKUP($B136,'1st Shift BFp'!$A$4:$BY$32,46,FALSE),VLOOKUP($B136,'2nd Shift BFp'!$A$4:$BY$32,46,FALSE))</f>
        <v/>
      </c>
      <c r="AF136" s="521" t="str">
        <f>IF(RIGHT($A136,1)="1",VLOOKUP($B136,'1st Shift BFp'!$A$4:$BY$32,47,FALSE),VLOOKUP($B136,'2nd Shift BFp'!$A$4:$BY$32,47,FALSE))</f>
        <v/>
      </c>
      <c r="AH136" s="526">
        <f>IF($D136=AH$83,VLOOKUP($B136,WEEKLY!$BD$6:$BO$60,12,FALSE),"")</f>
        <v>0</v>
      </c>
      <c r="AI136" s="520" t="str">
        <f>IF($D136=AI$83,VLOOKUP($B136,WEEKLY!$BD$6:$BO$60,12,FALSE),"")</f>
        <v/>
      </c>
      <c r="AJ136" s="520" t="str">
        <f>IF($D136=AJ$83,VLOOKUP($B136,WEEKLY!$BD$6:$BO$60,12,FALSE),"")</f>
        <v/>
      </c>
      <c r="AK136" s="520" t="str">
        <f>IF($D136=AK$83,VLOOKUP($B136,WASHER!$AL$5:$AS$7,9,FALSE),"")</f>
        <v/>
      </c>
      <c r="AL136" s="520" t="str">
        <f>IF($D136=AL$83,VLOOKUP($B136,WASHER!$AL$5:$AS$7,9,FALSE),"")</f>
        <v/>
      </c>
      <c r="AM136" s="520" t="str">
        <f>IF(RIGHT($A136,1)="1",VLOOKUP($B136,'1st Shift BFp'!$A$4:$BY$32,60,FALSE),VLOOKUP($B136,'2nd Shift BFp'!$A$4:$BY$32,60,FALSE))</f>
        <v/>
      </c>
      <c r="AN136" s="520" t="str">
        <f>IF(RIGHT($A136,1)="1",VLOOKUP($B136,'1st Shift BFp'!$A$4:$BY$32,61,FALSE),VLOOKUP($B136,'2nd Shift BFp'!$A$4:$BY$32,61,FALSE))</f>
        <v/>
      </c>
      <c r="AO136" s="521" t="str">
        <f>IF(RIGHT($A136,1)="1",VLOOKUP($B136,'1st Shift BFp'!$A$4:$BY$32,62,FALSE),VLOOKUP($B136,'2nd Shift BFp'!$A$4:$BY$32,62,FALSE))</f>
        <v/>
      </c>
      <c r="AQ136" s="526">
        <f>IF($D136=AQ$83,VLOOKUP($B136,WEEKLY!$BV$6:$CG$60,12,FALSE),"")</f>
        <v>0</v>
      </c>
      <c r="AR136" s="520" t="str">
        <f>IF($D136=AR$83,VLOOKUP($B136,WEEKLY!$BV$6:$CG$60,12,FALSE),"")</f>
        <v/>
      </c>
      <c r="AS136" s="520" t="str">
        <f>IF($D136=AS$83,VLOOKUP($B136,WEEKLY!$BV$6:$CG$60,12,FALSE),"")</f>
        <v/>
      </c>
      <c r="AT136" s="520" t="str">
        <f>IF($D136=AT$83,VLOOKUP($B136,WASHER!$AX$5:$BE$7,9,FALSE),"")</f>
        <v/>
      </c>
      <c r="AU136" s="520" t="str">
        <f>IF($D136=AU$83,VLOOKUP($B136,WASHER!$AX$5:$BE$7,9,FALSE),"")</f>
        <v/>
      </c>
      <c r="AV136" s="520" t="str">
        <f>IF(RIGHT($A136,1)="1",VLOOKUP($B136,'1st Shift BFp'!$A$4:$BY$32,75,FALSE),VLOOKUP($B136,'2nd Shift BFp'!$A$4:$BY$32,75,FALSE))</f>
        <v/>
      </c>
      <c r="AW136" s="520" t="str">
        <f>IF(RIGHT($A136,1)="1",VLOOKUP($B136,'1st Shift BFp'!$A$4:$BY$32,76,FALSE),VLOOKUP($B136,'2nd Shift BFp'!$A$4:$BY$32,76,FALSE))</f>
        <v/>
      </c>
      <c r="AX136" s="521" t="str">
        <f>IF(RIGHT($A136,1)="1",VLOOKUP($B136,'1st Shift BFp'!$A$4:$BY$32,77,FALSE),VLOOKUP($B136,'2nd Shift BFp'!$A$4:$BY$32,77,FALSE))</f>
        <v/>
      </c>
      <c r="AZ136" s="526" t="str">
        <f t="shared" si="100"/>
        <v/>
      </c>
      <c r="BA136" s="520" t="str">
        <f t="shared" si="101"/>
        <v/>
      </c>
      <c r="BB136" s="520" t="str">
        <f t="shared" si="101"/>
        <v/>
      </c>
      <c r="BC136" s="520" t="str">
        <f t="shared" si="102"/>
        <v/>
      </c>
      <c r="BD136" s="520" t="str">
        <f t="shared" si="103"/>
        <v/>
      </c>
      <c r="BE136" s="520" t="str">
        <f t="shared" si="104"/>
        <v/>
      </c>
      <c r="BF136" s="520" t="str">
        <f t="shared" si="105"/>
        <v/>
      </c>
      <c r="BG136" s="521" t="str">
        <f t="shared" si="106"/>
        <v/>
      </c>
    </row>
    <row r="137" spans="1:59">
      <c r="A137" t="s">
        <v>123</v>
      </c>
      <c r="B137" s="379" t="s">
        <v>160</v>
      </c>
      <c r="C137" s="24" t="s">
        <v>161</v>
      </c>
      <c r="D137" s="24" t="s">
        <v>44</v>
      </c>
      <c r="E137" s="407" t="s">
        <v>572</v>
      </c>
      <c r="G137" s="526">
        <f>IF($D137=G$83,VLOOKUP($B137,WEEKLY!$B$6:$M$60,12,FALSE),"")</f>
        <v>0</v>
      </c>
      <c r="H137" s="520" t="str">
        <f>IF($D137=H$83,VLOOKUP($B137,WEEKLY!$B$6:$M$60,12,FALSE),"")</f>
        <v/>
      </c>
      <c r="I137" s="520" t="str">
        <f>IF($D137=I$83,VLOOKUP($B137,WEEKLY!$B$6:$M$60,12,FALSE),"")</f>
        <v/>
      </c>
      <c r="J137" s="520" t="str">
        <f>IF($D137=J$83,VLOOKUP($B137,WASHER!$B$5:$I$7,8,FALSE),"")</f>
        <v/>
      </c>
      <c r="K137" s="520" t="str">
        <f>IF($D137=K$83,VLOOKUP($B137,WASHER!$B$5:$I$7,8,FALSE),"")</f>
        <v/>
      </c>
      <c r="L137" s="520" t="str">
        <f>IF(RIGHT($A137,1)="1",VLOOKUP($B137,'1st Shift BFp'!$A$4:$BY$32,15,FALSE),VLOOKUP($B137,'2nd Shift BFp'!$A$4:$BY$32,15,FALSE))</f>
        <v/>
      </c>
      <c r="M137" s="520" t="str">
        <f>IF(RIGHT($A137,1)="1",VLOOKUP($B137,'1st Shift BFp'!$A$4:$BY$32,16,FALSE),VLOOKUP($B137,'2nd Shift BFp'!$A$4:$BY$32,16,FALSE))</f>
        <v/>
      </c>
      <c r="N137" s="521" t="str">
        <f>IF(RIGHT($A137,1)="1",VLOOKUP($B137,'1st Shift BFp'!$A$4:$BY$32,17,FALSE),VLOOKUP($B137,'2nd Shift BFp'!$A$4:$BY$32,17,FALSE))</f>
        <v/>
      </c>
      <c r="P137" s="526">
        <f>IF($D137=P$83,VLOOKUP($B137,WEEKLY!$T$6:$AE$60,12,FALSE),"")</f>
        <v>0</v>
      </c>
      <c r="Q137" s="520" t="str">
        <f>IF($D137=Q$83,VLOOKUP($B137,WEEKLY!$T$6:$AE$60,12,FALSE),"")</f>
        <v/>
      </c>
      <c r="R137" s="520" t="str">
        <f>IF($D137=R$83,VLOOKUP($B137,WEEKLY!$T$6:$AE$60,12,FALSE),"")</f>
        <v/>
      </c>
      <c r="S137" s="520" t="str">
        <f>IF($D137=S$83,VLOOKUP($B137,WASHER!$N$5:$U$7,9,FALSE),"")</f>
        <v/>
      </c>
      <c r="T137" s="520" t="str">
        <f>IF($D137=T$83,VLOOKUP($B137,WASHER!$N$5:$U$7,9,FALSE),"")</f>
        <v/>
      </c>
      <c r="U137" s="520" t="str">
        <f>IF(RIGHT($A137,1)="1",VLOOKUP($B137,'1st Shift BFp'!$A$4:$BY$32,30,FALSE),VLOOKUP($B137,'2nd Shift BFp'!$A$4:$BY$32,30,FALSE))</f>
        <v/>
      </c>
      <c r="V137" s="520" t="str">
        <f>IF(RIGHT($A137,1)="1",VLOOKUP($B137,'1st Shift BFp'!$A$4:$BY$32,31,FALSE),VLOOKUP($B137,'2nd Shift BFp'!$A$4:$BY$32,31,FALSE))</f>
        <v/>
      </c>
      <c r="W137" s="521" t="str">
        <f>IF(RIGHT($A137,1)="1",VLOOKUP($B137,'1st Shift BFp'!$A$4:$BY$32,32,FALSE),VLOOKUP($B137,'2nd Shift BFp'!$A$4:$BY$32,32,FALSE))</f>
        <v/>
      </c>
      <c r="Y137" s="526">
        <f>IF($D137=Y$83,VLOOKUP($B137,WEEKLY!$AL$6:$AW$60,12,FALSE),"")</f>
        <v>0</v>
      </c>
      <c r="Z137" s="520" t="str">
        <f>IF($D137=Z$83,VLOOKUP($B137,WEEKLY!$AL$6:$AW$60,12,FALSE),"")</f>
        <v/>
      </c>
      <c r="AA137" s="520" t="str">
        <f>IF($D137=AA$83,VLOOKUP($B137,WEEKLY!$AL$6:$AW$60,12,FALSE),"")</f>
        <v/>
      </c>
      <c r="AB137" s="520" t="str">
        <f>IF($D137=AB$83,VLOOKUP($B137,WASHER!$Z$5:$AG$7,9,FALSE),"")</f>
        <v/>
      </c>
      <c r="AC137" s="520" t="str">
        <f>IF($D137=AC$83,VLOOKUP($B137,WASHER!$Z$5:$AG$7,9,FALSE),"")</f>
        <v/>
      </c>
      <c r="AD137" s="520" t="str">
        <f>IF(RIGHT($A137,1)="1",VLOOKUP($B137,'1st Shift BFp'!$A$4:$BY$32,45,FALSE),VLOOKUP($B137,'2nd Shift BFp'!$A$4:$BY$32,45,FALSE))</f>
        <v/>
      </c>
      <c r="AE137" s="520" t="str">
        <f>IF(RIGHT($A137,1)="1",VLOOKUP($B137,'1st Shift BFp'!$A$4:$BY$32,46,FALSE),VLOOKUP($B137,'2nd Shift BFp'!$A$4:$BY$32,46,FALSE))</f>
        <v/>
      </c>
      <c r="AF137" s="521" t="str">
        <f>IF(RIGHT($A137,1)="1",VLOOKUP($B137,'1st Shift BFp'!$A$4:$BY$32,47,FALSE),VLOOKUP($B137,'2nd Shift BFp'!$A$4:$BY$32,47,FALSE))</f>
        <v/>
      </c>
      <c r="AH137" s="526">
        <f>IF($D137=AH$83,VLOOKUP($B137,WEEKLY!$BD$6:$BO$60,12,FALSE),"")</f>
        <v>0</v>
      </c>
      <c r="AI137" s="520" t="str">
        <f>IF($D137=AI$83,VLOOKUP($B137,WEEKLY!$BD$6:$BO$60,12,FALSE),"")</f>
        <v/>
      </c>
      <c r="AJ137" s="520" t="str">
        <f>IF($D137=AJ$83,VLOOKUP($B137,WEEKLY!$BD$6:$BO$60,12,FALSE),"")</f>
        <v/>
      </c>
      <c r="AK137" s="520" t="str">
        <f>IF($D137=AK$83,VLOOKUP($B137,WASHER!$AL$5:$AS$7,9,FALSE),"")</f>
        <v/>
      </c>
      <c r="AL137" s="520" t="str">
        <f>IF($D137=AL$83,VLOOKUP($B137,WASHER!$AL$5:$AS$7,9,FALSE),"")</f>
        <v/>
      </c>
      <c r="AM137" s="520" t="str">
        <f>IF(RIGHT($A137,1)="1",VLOOKUP($B137,'1st Shift BFp'!$A$4:$BY$32,60,FALSE),VLOOKUP($B137,'2nd Shift BFp'!$A$4:$BY$32,60,FALSE))</f>
        <v/>
      </c>
      <c r="AN137" s="520" t="str">
        <f>IF(RIGHT($A137,1)="1",VLOOKUP($B137,'1st Shift BFp'!$A$4:$BY$32,61,FALSE),VLOOKUP($B137,'2nd Shift BFp'!$A$4:$BY$32,61,FALSE))</f>
        <v/>
      </c>
      <c r="AO137" s="521" t="str">
        <f>IF(RIGHT($A137,1)="1",VLOOKUP($B137,'1st Shift BFp'!$A$4:$BY$32,62,FALSE),VLOOKUP($B137,'2nd Shift BFp'!$A$4:$BY$32,62,FALSE))</f>
        <v/>
      </c>
      <c r="AQ137" s="526">
        <f>IF($D137=AQ$83,VLOOKUP($B137,WEEKLY!$BV$6:$CG$60,12,FALSE),"")</f>
        <v>0</v>
      </c>
      <c r="AR137" s="520" t="str">
        <f>IF($D137=AR$83,VLOOKUP($B137,WEEKLY!$BV$6:$CG$60,12,FALSE),"")</f>
        <v/>
      </c>
      <c r="AS137" s="520" t="str">
        <f>IF($D137=AS$83,VLOOKUP($B137,WEEKLY!$BV$6:$CG$60,12,FALSE),"")</f>
        <v/>
      </c>
      <c r="AT137" s="520" t="str">
        <f>IF($D137=AT$83,VLOOKUP($B137,WASHER!$AX$5:$BE$7,9,FALSE),"")</f>
        <v/>
      </c>
      <c r="AU137" s="520" t="str">
        <f>IF($D137=AU$83,VLOOKUP($B137,WASHER!$AX$5:$BE$7,9,FALSE),"")</f>
        <v/>
      </c>
      <c r="AV137" s="520" t="str">
        <f>IF(RIGHT($A137,1)="1",VLOOKUP($B137,'1st Shift BFp'!$A$4:$BY$32,75,FALSE),VLOOKUP($B137,'2nd Shift BFp'!$A$4:$BY$32,75,FALSE))</f>
        <v/>
      </c>
      <c r="AW137" s="520" t="str">
        <f>IF(RIGHT($A137,1)="1",VLOOKUP($B137,'1st Shift BFp'!$A$4:$BY$32,76,FALSE),VLOOKUP($B137,'2nd Shift BFp'!$A$4:$BY$32,76,FALSE))</f>
        <v/>
      </c>
      <c r="AX137" s="521" t="str">
        <f>IF(RIGHT($A137,1)="1",VLOOKUP($B137,'1st Shift BFp'!$A$4:$BY$32,77,FALSE),VLOOKUP($B137,'2nd Shift BFp'!$A$4:$BY$32,77,FALSE))</f>
        <v/>
      </c>
      <c r="AZ137" s="526" t="str">
        <f t="shared" si="100"/>
        <v/>
      </c>
      <c r="BA137" s="520" t="str">
        <f t="shared" si="101"/>
        <v/>
      </c>
      <c r="BB137" s="520" t="str">
        <f t="shared" si="101"/>
        <v/>
      </c>
      <c r="BC137" s="520" t="str">
        <f t="shared" si="102"/>
        <v/>
      </c>
      <c r="BD137" s="520" t="str">
        <f t="shared" si="103"/>
        <v/>
      </c>
      <c r="BE137" s="520" t="str">
        <f t="shared" si="104"/>
        <v/>
      </c>
      <c r="BF137" s="520" t="str">
        <f t="shared" si="105"/>
        <v/>
      </c>
      <c r="BG137" s="521" t="str">
        <f t="shared" si="106"/>
        <v/>
      </c>
    </row>
    <row r="138" spans="1:59">
      <c r="A138" t="s">
        <v>123</v>
      </c>
      <c r="B138" s="379" t="s">
        <v>162</v>
      </c>
      <c r="C138" s="24" t="s">
        <v>163</v>
      </c>
      <c r="D138" s="24" t="s">
        <v>44</v>
      </c>
      <c r="E138" s="407" t="s">
        <v>572</v>
      </c>
      <c r="G138" s="526">
        <f>IF($D138=G$83,VLOOKUP($B138,WEEKLY!$B$6:$M$60,12,FALSE),"")</f>
        <v>0</v>
      </c>
      <c r="H138" s="520" t="str">
        <f>IF($D138=H$83,VLOOKUP($B138,WEEKLY!$B$6:$M$60,12,FALSE),"")</f>
        <v/>
      </c>
      <c r="I138" s="520" t="str">
        <f>IF($D138=I$83,VLOOKUP($B138,WEEKLY!$B$6:$M$60,12,FALSE),"")</f>
        <v/>
      </c>
      <c r="J138" s="520" t="str">
        <f>IF($D138=J$83,VLOOKUP($B138,WASHER!$B$5:$I$7,8,FALSE),"")</f>
        <v/>
      </c>
      <c r="K138" s="520" t="str">
        <f>IF($D138=K$83,VLOOKUP($B138,WASHER!$B$5:$I$7,8,FALSE),"")</f>
        <v/>
      </c>
      <c r="L138" s="520" t="str">
        <f>IF(RIGHT($A138,1)="1",VLOOKUP($B138,'1st Shift BFp'!$A$4:$BY$32,15,FALSE),VLOOKUP($B138,'2nd Shift BFp'!$A$4:$BY$32,15,FALSE))</f>
        <v/>
      </c>
      <c r="M138" s="520" t="str">
        <f>IF(RIGHT($A138,1)="1",VLOOKUP($B138,'1st Shift BFp'!$A$4:$BY$32,16,FALSE),VLOOKUP($B138,'2nd Shift BFp'!$A$4:$BY$32,16,FALSE))</f>
        <v/>
      </c>
      <c r="N138" s="521" t="str">
        <f>IF(RIGHT($A138,1)="1",VLOOKUP($B138,'1st Shift BFp'!$A$4:$BY$32,17,FALSE),VLOOKUP($B138,'2nd Shift BFp'!$A$4:$BY$32,17,FALSE))</f>
        <v/>
      </c>
      <c r="P138" s="526">
        <f>IF($D138=P$83,VLOOKUP($B138,WEEKLY!$T$6:$AE$60,12,FALSE),"")</f>
        <v>0</v>
      </c>
      <c r="Q138" s="520" t="str">
        <f>IF($D138=Q$83,VLOOKUP($B138,WEEKLY!$T$6:$AE$60,12,FALSE),"")</f>
        <v/>
      </c>
      <c r="R138" s="520" t="str">
        <f>IF($D138=R$83,VLOOKUP($B138,WEEKLY!$T$6:$AE$60,12,FALSE),"")</f>
        <v/>
      </c>
      <c r="S138" s="520" t="str">
        <f>IF($D138=S$83,VLOOKUP($B138,WASHER!$N$5:$U$7,9,FALSE),"")</f>
        <v/>
      </c>
      <c r="T138" s="520" t="str">
        <f>IF($D138=T$83,VLOOKUP($B138,WASHER!$N$5:$U$7,9,FALSE),"")</f>
        <v/>
      </c>
      <c r="U138" s="520" t="str">
        <f>IF(RIGHT($A138,1)="1",VLOOKUP($B138,'1st Shift BFp'!$A$4:$BY$32,30,FALSE),VLOOKUP($B138,'2nd Shift BFp'!$A$4:$BY$32,30,FALSE))</f>
        <v/>
      </c>
      <c r="V138" s="520" t="str">
        <f>IF(RIGHT($A138,1)="1",VLOOKUP($B138,'1st Shift BFp'!$A$4:$BY$32,31,FALSE),VLOOKUP($B138,'2nd Shift BFp'!$A$4:$BY$32,31,FALSE))</f>
        <v/>
      </c>
      <c r="W138" s="521" t="str">
        <f>IF(RIGHT($A138,1)="1",VLOOKUP($B138,'1st Shift BFp'!$A$4:$BY$32,32,FALSE),VLOOKUP($B138,'2nd Shift BFp'!$A$4:$BY$32,32,FALSE))</f>
        <v/>
      </c>
      <c r="Y138" s="526">
        <f>IF($D138=Y$83,VLOOKUP($B138,WEEKLY!$AL$6:$AW$60,12,FALSE),"")</f>
        <v>0</v>
      </c>
      <c r="Z138" s="520" t="str">
        <f>IF($D138=Z$83,VLOOKUP($B138,WEEKLY!$AL$6:$AW$60,12,FALSE),"")</f>
        <v/>
      </c>
      <c r="AA138" s="520" t="str">
        <f>IF($D138=AA$83,VLOOKUP($B138,WEEKLY!$AL$6:$AW$60,12,FALSE),"")</f>
        <v/>
      </c>
      <c r="AB138" s="520" t="str">
        <f>IF($D138=AB$83,VLOOKUP($B138,WASHER!$Z$5:$AG$7,9,FALSE),"")</f>
        <v/>
      </c>
      <c r="AC138" s="520" t="str">
        <f>IF($D138=AC$83,VLOOKUP($B138,WASHER!$Z$5:$AG$7,9,FALSE),"")</f>
        <v/>
      </c>
      <c r="AD138" s="520" t="str">
        <f>IF(RIGHT($A138,1)="1",VLOOKUP($B138,'1st Shift BFp'!$A$4:$BY$32,45,FALSE),VLOOKUP($B138,'2nd Shift BFp'!$A$4:$BY$32,45,FALSE))</f>
        <v/>
      </c>
      <c r="AE138" s="520" t="str">
        <f>IF(RIGHT($A138,1)="1",VLOOKUP($B138,'1st Shift BFp'!$A$4:$BY$32,46,FALSE),VLOOKUP($B138,'2nd Shift BFp'!$A$4:$BY$32,46,FALSE))</f>
        <v/>
      </c>
      <c r="AF138" s="521" t="str">
        <f>IF(RIGHT($A138,1)="1",VLOOKUP($B138,'1st Shift BFp'!$A$4:$BY$32,47,FALSE),VLOOKUP($B138,'2nd Shift BFp'!$A$4:$BY$32,47,FALSE))</f>
        <v/>
      </c>
      <c r="AH138" s="526">
        <f>IF($D138=AH$83,VLOOKUP($B138,WEEKLY!$BD$6:$BO$60,12,FALSE),"")</f>
        <v>0</v>
      </c>
      <c r="AI138" s="520" t="str">
        <f>IF($D138=AI$83,VLOOKUP($B138,WEEKLY!$BD$6:$BO$60,12,FALSE),"")</f>
        <v/>
      </c>
      <c r="AJ138" s="520" t="str">
        <f>IF($D138=AJ$83,VLOOKUP($B138,WEEKLY!$BD$6:$BO$60,12,FALSE),"")</f>
        <v/>
      </c>
      <c r="AK138" s="520" t="str">
        <f>IF($D138=AK$83,VLOOKUP($B138,WASHER!$AL$5:$AS$7,9,FALSE),"")</f>
        <v/>
      </c>
      <c r="AL138" s="520" t="str">
        <f>IF($D138=AL$83,VLOOKUP($B138,WASHER!$AL$5:$AS$7,9,FALSE),"")</f>
        <v/>
      </c>
      <c r="AM138" s="520" t="str">
        <f>IF(RIGHT($A138,1)="1",VLOOKUP($B138,'1st Shift BFp'!$A$4:$BY$32,60,FALSE),VLOOKUP($B138,'2nd Shift BFp'!$A$4:$BY$32,60,FALSE))</f>
        <v/>
      </c>
      <c r="AN138" s="520" t="str">
        <f>IF(RIGHT($A138,1)="1",VLOOKUP($B138,'1st Shift BFp'!$A$4:$BY$32,61,FALSE),VLOOKUP($B138,'2nd Shift BFp'!$A$4:$BY$32,61,FALSE))</f>
        <v/>
      </c>
      <c r="AO138" s="521" t="str">
        <f>IF(RIGHT($A138,1)="1",VLOOKUP($B138,'1st Shift BFp'!$A$4:$BY$32,62,FALSE),VLOOKUP($B138,'2nd Shift BFp'!$A$4:$BY$32,62,FALSE))</f>
        <v/>
      </c>
      <c r="AQ138" s="526">
        <f>IF($D138=AQ$83,VLOOKUP($B138,WEEKLY!$BV$6:$CG$60,12,FALSE),"")</f>
        <v>0</v>
      </c>
      <c r="AR138" s="520" t="str">
        <f>IF($D138=AR$83,VLOOKUP($B138,WEEKLY!$BV$6:$CG$60,12,FALSE),"")</f>
        <v/>
      </c>
      <c r="AS138" s="520" t="str">
        <f>IF($D138=AS$83,VLOOKUP($B138,WEEKLY!$BV$6:$CG$60,12,FALSE),"")</f>
        <v/>
      </c>
      <c r="AT138" s="520" t="str">
        <f>IF($D138=AT$83,VLOOKUP($B138,WASHER!$AX$5:$BE$7,9,FALSE),"")</f>
        <v/>
      </c>
      <c r="AU138" s="520" t="str">
        <f>IF($D138=AU$83,VLOOKUP($B138,WASHER!$AX$5:$BE$7,9,FALSE),"")</f>
        <v/>
      </c>
      <c r="AV138" s="520" t="str">
        <f>IF(RIGHT($A138,1)="1",VLOOKUP($B138,'1st Shift BFp'!$A$4:$BY$32,75,FALSE),VLOOKUP($B138,'2nd Shift BFp'!$A$4:$BY$32,75,FALSE))</f>
        <v/>
      </c>
      <c r="AW138" s="520" t="str">
        <f>IF(RIGHT($A138,1)="1",VLOOKUP($B138,'1st Shift BFp'!$A$4:$BY$32,76,FALSE),VLOOKUP($B138,'2nd Shift BFp'!$A$4:$BY$32,76,FALSE))</f>
        <v/>
      </c>
      <c r="AX138" s="521" t="str">
        <f>IF(RIGHT($A138,1)="1",VLOOKUP($B138,'1st Shift BFp'!$A$4:$BY$32,77,FALSE),VLOOKUP($B138,'2nd Shift BFp'!$A$4:$BY$32,77,FALSE))</f>
        <v/>
      </c>
      <c r="AZ138" s="526" t="str">
        <f t="shared" si="100"/>
        <v/>
      </c>
      <c r="BA138" s="520" t="str">
        <f t="shared" si="101"/>
        <v/>
      </c>
      <c r="BB138" s="520" t="str">
        <f t="shared" si="101"/>
        <v/>
      </c>
      <c r="BC138" s="520" t="str">
        <f t="shared" si="102"/>
        <v/>
      </c>
      <c r="BD138" s="520" t="str">
        <f t="shared" si="103"/>
        <v/>
      </c>
      <c r="BE138" s="520" t="str">
        <f t="shared" si="104"/>
        <v/>
      </c>
      <c r="BF138" s="520" t="str">
        <f t="shared" si="105"/>
        <v/>
      </c>
      <c r="BG138" s="521" t="str">
        <f t="shared" si="106"/>
        <v/>
      </c>
    </row>
    <row r="139" spans="1:59">
      <c r="A139" t="s">
        <v>597</v>
      </c>
      <c r="B139" s="28" t="s">
        <v>164</v>
      </c>
      <c r="C139" s="26" t="s">
        <v>165</v>
      </c>
      <c r="D139" s="89" t="s">
        <v>166</v>
      </c>
      <c r="E139" s="485" t="s">
        <v>598</v>
      </c>
      <c r="G139" s="526" t="str">
        <f>IF($D139=G$83,VLOOKUP($B139,WEEKLY!$B$6:$M$60,12,FALSE),"")</f>
        <v/>
      </c>
      <c r="H139" s="520" t="str">
        <f>IF($D139=H$83,VLOOKUP($B139,WEEKLY!$B$6:$M$60,12,FALSE),"")</f>
        <v/>
      </c>
      <c r="I139" s="520"/>
      <c r="J139" s="520" t="str">
        <f>IF($D139=J$83,VLOOKUP($B139,WASHER!$B$5:$I$7,8,FALSE),"")</f>
        <v/>
      </c>
      <c r="K139" s="520" t="str">
        <f>IF($D139=K$83,VLOOKUP($B139,WASHER!$B$5:$I$7,8,FALSE),"")</f>
        <v/>
      </c>
      <c r="L139" s="520" t="str">
        <f>IF(RIGHT($A139,1)="1",VLOOKUP($B139,'1st Shift BFp'!$A$4:$BY$32,15,FALSE),VLOOKUP($B139,'2nd Shift BFp'!$A$4:$BY$32,15,FALSE))</f>
        <v/>
      </c>
      <c r="M139" s="520" t="str">
        <f>IF(RIGHT($A139,1)="1",VLOOKUP($B139,'1st Shift BFp'!$A$4:$BY$32,16,FALSE),VLOOKUP($B139,'2nd Shift BFp'!$A$4:$BY$32,16,FALSE))</f>
        <v/>
      </c>
      <c r="N139" s="521" t="str">
        <f>IF(RIGHT($A139,1)="1",VLOOKUP($B139,'1st Shift BFp'!$A$4:$BY$32,17,FALSE),VLOOKUP($B139,'2nd Shift BFp'!$A$4:$BY$32,17,FALSE))</f>
        <v/>
      </c>
      <c r="P139" s="526" t="str">
        <f>IF($D139=P$83,VLOOKUP($B139,WEEKLY!$T$6:$AE$60,12,FALSE),"")</f>
        <v/>
      </c>
      <c r="Q139" s="520" t="str">
        <f>IF($D139=Q$83,VLOOKUP($B139,WEEKLY!$T$6:$AE$60,12,FALSE),"")</f>
        <v/>
      </c>
      <c r="R139" s="520" t="str">
        <f>IF($D139=R$83,VLOOKUP($B139,WEEKLY!$T$6:$AE$60,12,FALSE),"")</f>
        <v/>
      </c>
      <c r="S139" s="520" t="str">
        <f>IF($D139=S$83,VLOOKUP($B139,WASHER!$N$5:$U$7,9,FALSE),"")</f>
        <v/>
      </c>
      <c r="T139" s="520" t="str">
        <f>IF($D139=T$83,VLOOKUP($B139,WASHER!$N$5:$U$7,9,FALSE),"")</f>
        <v/>
      </c>
      <c r="U139" s="520" t="str">
        <f>IF(RIGHT($A139,1)="1",VLOOKUP($B139,'1st Shift BFp'!$A$4:$BY$32,30,FALSE),VLOOKUP($B139,'2nd Shift BFp'!$A$4:$BY$32,30,FALSE))</f>
        <v/>
      </c>
      <c r="V139" s="520" t="str">
        <f>IF(RIGHT($A139,1)="1",VLOOKUP($B139,'1st Shift BFp'!$A$4:$BY$32,31,FALSE),VLOOKUP($B139,'2nd Shift BFp'!$A$4:$BY$32,31,FALSE))</f>
        <v/>
      </c>
      <c r="W139" s="521" t="str">
        <f>IF(RIGHT($A139,1)="1",VLOOKUP($B139,'1st Shift BFp'!$A$4:$BY$32,32,FALSE),VLOOKUP($B139,'2nd Shift BFp'!$A$4:$BY$32,32,FALSE))</f>
        <v/>
      </c>
      <c r="Y139" s="526" t="str">
        <f>IF($D139=Y$83,VLOOKUP($B139,WEEKLY!$AL$6:$AW$60,12,FALSE),"")</f>
        <v/>
      </c>
      <c r="Z139" s="520" t="str">
        <f>IF($D139=Z$83,VLOOKUP($B139,WEEKLY!$AL$6:$AW$60,12,FALSE),"")</f>
        <v/>
      </c>
      <c r="AA139" s="520" t="str">
        <f>IF($D139=AA$83,VLOOKUP($B139,WEEKLY!$AL$6:$AW$60,12,FALSE),"")</f>
        <v/>
      </c>
      <c r="AB139" s="520" t="str">
        <f>IF($D139=AB$83,VLOOKUP($B139,WASHER!$Z$5:$AG$7,9,FALSE),"")</f>
        <v/>
      </c>
      <c r="AC139" s="520" t="str">
        <f>IF($D139=AC$83,VLOOKUP($B139,WASHER!$Z$5:$AG$7,9,FALSE),"")</f>
        <v/>
      </c>
      <c r="AD139" s="520" t="str">
        <f>IF(RIGHT($A139,1)="1",VLOOKUP($B139,'1st Shift BFp'!$A$4:$BY$32,45,FALSE),VLOOKUP($B139,'2nd Shift BFp'!$A$4:$BY$32,45,FALSE))</f>
        <v/>
      </c>
      <c r="AE139" s="520" t="str">
        <f>IF(RIGHT($A139,1)="1",VLOOKUP($B139,'1st Shift BFp'!$A$4:$BY$32,46,FALSE),VLOOKUP($B139,'2nd Shift BFp'!$A$4:$BY$32,46,FALSE))</f>
        <v/>
      </c>
      <c r="AF139" s="521" t="str">
        <f>IF(RIGHT($A139,1)="1",VLOOKUP($B139,'1st Shift BFp'!$A$4:$BY$32,47,FALSE),VLOOKUP($B139,'2nd Shift BFp'!$A$4:$BY$32,47,FALSE))</f>
        <v/>
      </c>
      <c r="AH139" s="526" t="str">
        <f>IF($D139=AH$83,VLOOKUP($B139,WEEKLY!$BD$6:$BO$60,12,FALSE),"")</f>
        <v/>
      </c>
      <c r="AI139" s="520" t="str">
        <f>IF($D139=AI$83,VLOOKUP($B139,WEEKLY!$BD$6:$BO$60,12,FALSE),"")</f>
        <v/>
      </c>
      <c r="AJ139" s="520" t="str">
        <f>IF($D139=AJ$83,VLOOKUP($B139,WEEKLY!$BD$6:$BO$60,12,FALSE),"")</f>
        <v/>
      </c>
      <c r="AK139" s="520" t="str">
        <f>IF($D139=AK$83,VLOOKUP($B139,WASHER!$AL$5:$AS$7,9,FALSE),"")</f>
        <v/>
      </c>
      <c r="AL139" s="520" t="str">
        <f>IF($D139=AL$83,VLOOKUP($B139,WASHER!$AL$5:$AS$7,9,FALSE),"")</f>
        <v/>
      </c>
      <c r="AM139" s="520" t="str">
        <f>IF(RIGHT($A139,1)="1",VLOOKUP($B139,'1st Shift BFp'!$A$4:$BY$32,60,FALSE),VLOOKUP($B139,'2nd Shift BFp'!$A$4:$BY$32,60,FALSE))</f>
        <v/>
      </c>
      <c r="AN139" s="520" t="str">
        <f>IF(RIGHT($A139,1)="1",VLOOKUP($B139,'1st Shift BFp'!$A$4:$BY$32,61,FALSE),VLOOKUP($B139,'2nd Shift BFp'!$A$4:$BY$32,61,FALSE))</f>
        <v/>
      </c>
      <c r="AO139" s="521" t="str">
        <f>IF(RIGHT($A139,1)="1",VLOOKUP($B139,'1st Shift BFp'!$A$4:$BY$32,62,FALSE),VLOOKUP($B139,'2nd Shift BFp'!$A$4:$BY$32,62,FALSE))</f>
        <v/>
      </c>
      <c r="AQ139" s="526" t="str">
        <f>IF($D139=AQ$83,VLOOKUP($B139,WEEKLY!$BV$6:$CG$60,12,FALSE),"")</f>
        <v/>
      </c>
      <c r="AR139" s="520" t="str">
        <f>IF($D139=AR$83,VLOOKUP($B139,WEEKLY!$BV$6:$CG$60,12,FALSE),"")</f>
        <v/>
      </c>
      <c r="AS139" s="520" t="str">
        <f>IF($D139=AS$83,VLOOKUP($B139,WEEKLY!$BV$6:$CG$60,12,FALSE),"")</f>
        <v/>
      </c>
      <c r="AT139" s="520" t="str">
        <f>IF($D139=AT$83,VLOOKUP($B139,WASHER!$AX$5:$BE$7,9,FALSE),"")</f>
        <v/>
      </c>
      <c r="AU139" s="520" t="str">
        <f>IF($D139=AU$83,VLOOKUP($B139,WASHER!$AX$5:$BE$7,9,FALSE),"")</f>
        <v/>
      </c>
      <c r="AV139" s="520" t="str">
        <f>IF(RIGHT($A139,1)="1",VLOOKUP($B139,'1st Shift BFp'!$A$4:$BY$32,75,FALSE),VLOOKUP($B139,'2nd Shift BFp'!$A$4:$BY$32,75,FALSE))</f>
        <v/>
      </c>
      <c r="AW139" s="520" t="str">
        <f>IF(RIGHT($A139,1)="1",VLOOKUP($B139,'1st Shift BFp'!$A$4:$BY$32,76,FALSE),VLOOKUP($B139,'2nd Shift BFp'!$A$4:$BY$32,76,FALSE))</f>
        <v/>
      </c>
      <c r="AX139" s="521" t="str">
        <f>IF(RIGHT($A139,1)="1",VLOOKUP($B139,'1st Shift BFp'!$A$4:$BY$32,77,FALSE),VLOOKUP($B139,'2nd Shift BFp'!$A$4:$BY$32,77,FALSE))</f>
        <v/>
      </c>
      <c r="AZ139" s="526" t="str">
        <f t="shared" si="100"/>
        <v/>
      </c>
      <c r="BA139" s="520" t="str">
        <f t="shared" si="101"/>
        <v/>
      </c>
      <c r="BB139" s="520" t="str">
        <f t="shared" si="101"/>
        <v/>
      </c>
      <c r="BC139" s="520" t="str">
        <f t="shared" si="102"/>
        <v/>
      </c>
      <c r="BD139" s="520" t="str">
        <f t="shared" si="103"/>
        <v/>
      </c>
      <c r="BE139" s="520" t="str">
        <f t="shared" si="104"/>
        <v/>
      </c>
      <c r="BF139" s="520" t="str">
        <f t="shared" si="105"/>
        <v/>
      </c>
      <c r="BG139" s="521" t="str">
        <f t="shared" si="106"/>
        <v/>
      </c>
    </row>
    <row r="140" spans="1:59">
      <c r="A140" t="s">
        <v>597</v>
      </c>
      <c r="B140" s="28" t="s">
        <v>167</v>
      </c>
      <c r="C140" s="26" t="s">
        <v>168</v>
      </c>
      <c r="D140" s="26" t="s">
        <v>166</v>
      </c>
      <c r="E140" s="485" t="s">
        <v>598</v>
      </c>
      <c r="G140" s="526" t="str">
        <f>IF($D140=G$83,VLOOKUP($B140,WEEKLY!$B$6:$M$60,12,FALSE),"")</f>
        <v/>
      </c>
      <c r="H140" s="520" t="str">
        <f>IF($D140=H$83,VLOOKUP($B140,WEEKLY!$B$6:$M$60,12,FALSE),"")</f>
        <v/>
      </c>
      <c r="I140" s="520"/>
      <c r="J140" s="520" t="str">
        <f>IF($D140=J$83,VLOOKUP($B140,WASHER!$B$5:$I$7,8,FALSE),"")</f>
        <v/>
      </c>
      <c r="K140" s="520" t="str">
        <f>IF($D140=K$83,VLOOKUP($B140,WASHER!$B$5:$I$7,8,FALSE),"")</f>
        <v/>
      </c>
      <c r="L140" s="520" t="str">
        <f>IF(RIGHT($A140,1)="1",VLOOKUP($B140,'1st Shift BFp'!$A$4:$BY$32,15,FALSE),VLOOKUP($B140,'2nd Shift BFp'!$A$4:$BY$32,15,FALSE))</f>
        <v/>
      </c>
      <c r="M140" s="520" t="str">
        <f>IF(RIGHT($A140,1)="1",VLOOKUP($B140,'1st Shift BFp'!$A$4:$BY$32,16,FALSE),VLOOKUP($B140,'2nd Shift BFp'!$A$4:$BY$32,16,FALSE))</f>
        <v/>
      </c>
      <c r="N140" s="521" t="str">
        <f>IF(RIGHT($A140,1)="1",VLOOKUP($B140,'1st Shift BFp'!$A$4:$BY$32,17,FALSE),VLOOKUP($B140,'2nd Shift BFp'!$A$4:$BY$32,17,FALSE))</f>
        <v/>
      </c>
      <c r="P140" s="526" t="str">
        <f>IF($D140=P$83,VLOOKUP($B140,WEEKLY!$T$6:$AE$60,12,FALSE),"")</f>
        <v/>
      </c>
      <c r="Q140" s="520" t="str">
        <f>IF($D140=Q$83,VLOOKUP($B140,WEEKLY!$T$6:$AE$60,12,FALSE),"")</f>
        <v/>
      </c>
      <c r="R140" s="520" t="str">
        <f>IF($D140=R$83,VLOOKUP($B140,WEEKLY!$T$6:$AE$60,12,FALSE),"")</f>
        <v/>
      </c>
      <c r="S140" s="520" t="str">
        <f>IF($D140=S$83,VLOOKUP($B140,WASHER!$N$5:$U$7,9,FALSE),"")</f>
        <v/>
      </c>
      <c r="T140" s="520" t="str">
        <f>IF($D140=T$83,VLOOKUP($B140,WASHER!$N$5:$U$7,9,FALSE),"")</f>
        <v/>
      </c>
      <c r="U140" s="520" t="str">
        <f>IF(RIGHT($A140,1)="1",VLOOKUP($B140,'1st Shift BFp'!$A$4:$BY$32,30,FALSE),VLOOKUP($B140,'2nd Shift BFp'!$A$4:$BY$32,30,FALSE))</f>
        <v/>
      </c>
      <c r="V140" s="520" t="str">
        <f>IF(RIGHT($A140,1)="1",VLOOKUP($B140,'1st Shift BFp'!$A$4:$BY$32,31,FALSE),VLOOKUP($B140,'2nd Shift BFp'!$A$4:$BY$32,31,FALSE))</f>
        <v/>
      </c>
      <c r="W140" s="521" t="str">
        <f>IF(RIGHT($A140,1)="1",VLOOKUP($B140,'1st Shift BFp'!$A$4:$BY$32,32,FALSE),VLOOKUP($B140,'2nd Shift BFp'!$A$4:$BY$32,32,FALSE))</f>
        <v/>
      </c>
      <c r="Y140" s="526" t="str">
        <f>IF($D140=Y$83,VLOOKUP($B140,WEEKLY!$AL$6:$AW$60,12,FALSE),"")</f>
        <v/>
      </c>
      <c r="Z140" s="520" t="str">
        <f>IF($D140=Z$83,VLOOKUP($B140,WEEKLY!$AL$6:$AW$60,12,FALSE),"")</f>
        <v/>
      </c>
      <c r="AA140" s="520" t="str">
        <f>IF($D140=AA$83,VLOOKUP($B140,WEEKLY!$AL$6:$AW$60,12,FALSE),"")</f>
        <v/>
      </c>
      <c r="AB140" s="520" t="str">
        <f>IF($D140=AB$83,VLOOKUP($B140,WASHER!$Z$5:$AG$7,9,FALSE),"")</f>
        <v/>
      </c>
      <c r="AC140" s="520" t="str">
        <f>IF($D140=AC$83,VLOOKUP($B140,WASHER!$Z$5:$AG$7,9,FALSE),"")</f>
        <v/>
      </c>
      <c r="AD140" s="520" t="str">
        <f>IF(RIGHT($A140,1)="1",VLOOKUP($B140,'1st Shift BFp'!$A$4:$BY$32,45,FALSE),VLOOKUP($B140,'2nd Shift BFp'!$A$4:$BY$32,45,FALSE))</f>
        <v/>
      </c>
      <c r="AE140" s="520" t="str">
        <f>IF(RIGHT($A140,1)="1",VLOOKUP($B140,'1st Shift BFp'!$A$4:$BY$32,46,FALSE),VLOOKUP($B140,'2nd Shift BFp'!$A$4:$BY$32,46,FALSE))</f>
        <v/>
      </c>
      <c r="AF140" s="521" t="str">
        <f>IF(RIGHT($A140,1)="1",VLOOKUP($B140,'1st Shift BFp'!$A$4:$BY$32,47,FALSE),VLOOKUP($B140,'2nd Shift BFp'!$A$4:$BY$32,47,FALSE))</f>
        <v/>
      </c>
      <c r="AH140" s="526" t="str">
        <f>IF($D140=AH$83,VLOOKUP($B140,WEEKLY!$BD$6:$BO$60,12,FALSE),"")</f>
        <v/>
      </c>
      <c r="AI140" s="520" t="str">
        <f>IF($D140=AI$83,VLOOKUP($B140,WEEKLY!$BD$6:$BO$60,12,FALSE),"")</f>
        <v/>
      </c>
      <c r="AJ140" s="520" t="str">
        <f>IF($D140=AJ$83,VLOOKUP($B140,WEEKLY!$BD$6:$BO$60,12,FALSE),"")</f>
        <v/>
      </c>
      <c r="AK140" s="520" t="str">
        <f>IF($D140=AK$83,VLOOKUP($B140,WASHER!$AL$5:$AS$7,9,FALSE),"")</f>
        <v/>
      </c>
      <c r="AL140" s="520" t="str">
        <f>IF($D140=AL$83,VLOOKUP($B140,WASHER!$AL$5:$AS$7,9,FALSE),"")</f>
        <v/>
      </c>
      <c r="AM140" s="520" t="str">
        <f>IF(RIGHT($A140,1)="1",VLOOKUP($B140,'1st Shift BFp'!$A$4:$BY$32,60,FALSE),VLOOKUP($B140,'2nd Shift BFp'!$A$4:$BY$32,60,FALSE))</f>
        <v/>
      </c>
      <c r="AN140" s="520" t="str">
        <f>IF(RIGHT($A140,1)="1",VLOOKUP($B140,'1st Shift BFp'!$A$4:$BY$32,61,FALSE),VLOOKUP($B140,'2nd Shift BFp'!$A$4:$BY$32,61,FALSE))</f>
        <v/>
      </c>
      <c r="AO140" s="521" t="str">
        <f>IF(RIGHT($A140,1)="1",VLOOKUP($B140,'1st Shift BFp'!$A$4:$BY$32,62,FALSE),VLOOKUP($B140,'2nd Shift BFp'!$A$4:$BY$32,62,FALSE))</f>
        <v/>
      </c>
      <c r="AQ140" s="526" t="str">
        <f>IF($D140=AQ$83,VLOOKUP($B140,WEEKLY!$BV$6:$CG$60,12,FALSE),"")</f>
        <v/>
      </c>
      <c r="AR140" s="520" t="str">
        <f>IF($D140=AR$83,VLOOKUP($B140,WEEKLY!$BV$6:$CG$60,12,FALSE),"")</f>
        <v/>
      </c>
      <c r="AS140" s="520" t="str">
        <f>IF($D140=AS$83,VLOOKUP($B140,WEEKLY!$BV$6:$CG$60,12,FALSE),"")</f>
        <v/>
      </c>
      <c r="AT140" s="520" t="str">
        <f>IF($D140=AT$83,VLOOKUP($B140,WASHER!$AX$5:$BE$7,9,FALSE),"")</f>
        <v/>
      </c>
      <c r="AU140" s="520" t="str">
        <f>IF($D140=AU$83,VLOOKUP($B140,WASHER!$AX$5:$BE$7,9,FALSE),"")</f>
        <v/>
      </c>
      <c r="AV140" s="520" t="str">
        <f>IF(RIGHT($A140,1)="1",VLOOKUP($B140,'1st Shift BFp'!$A$4:$BY$32,75,FALSE),VLOOKUP($B140,'2nd Shift BFp'!$A$4:$BY$32,75,FALSE))</f>
        <v/>
      </c>
      <c r="AW140" s="520" t="str">
        <f>IF(RIGHT($A140,1)="1",VLOOKUP($B140,'1st Shift BFp'!$A$4:$BY$32,76,FALSE),VLOOKUP($B140,'2nd Shift BFp'!$A$4:$BY$32,76,FALSE))</f>
        <v/>
      </c>
      <c r="AX140" s="521" t="str">
        <f>IF(RIGHT($A140,1)="1",VLOOKUP($B140,'1st Shift BFp'!$A$4:$BY$32,77,FALSE),VLOOKUP($B140,'2nd Shift BFp'!$A$4:$BY$32,77,FALSE))</f>
        <v/>
      </c>
      <c r="AZ140" s="526" t="str">
        <f t="shared" si="100"/>
        <v/>
      </c>
      <c r="BA140" s="520" t="str">
        <f t="shared" si="101"/>
        <v/>
      </c>
      <c r="BB140" s="520" t="str">
        <f t="shared" si="101"/>
        <v/>
      </c>
      <c r="BC140" s="520" t="str">
        <f t="shared" si="102"/>
        <v/>
      </c>
      <c r="BD140" s="520" t="str">
        <f t="shared" si="103"/>
        <v/>
      </c>
      <c r="BE140" s="520" t="str">
        <f t="shared" si="104"/>
        <v/>
      </c>
      <c r="BF140" s="520" t="str">
        <f t="shared" si="105"/>
        <v/>
      </c>
      <c r="BG140" s="521" t="str">
        <f t="shared" si="106"/>
        <v/>
      </c>
    </row>
    <row r="141" spans="1:59" ht="15.75" thickBot="1">
      <c r="A141" t="s">
        <v>599</v>
      </c>
      <c r="B141" s="486" t="s">
        <v>169</v>
      </c>
      <c r="C141" s="487" t="s">
        <v>170</v>
      </c>
      <c r="D141" s="487" t="s">
        <v>166</v>
      </c>
      <c r="E141" s="488" t="s">
        <v>598</v>
      </c>
      <c r="G141" s="527" t="str">
        <f>IF($D141=G$83,VLOOKUP($B141,WEEKLY!$B$6:$M$60,12,FALSE),"")</f>
        <v/>
      </c>
      <c r="H141" s="523" t="str">
        <f>IF($D141=H$83,VLOOKUP($B141,WEEKLY!$B$6:$M$60,12,FALSE),"")</f>
        <v/>
      </c>
      <c r="I141" s="523"/>
      <c r="J141" s="523" t="str">
        <f>IF($D141=J$83,VLOOKUP($B141,WASHER!$B$5:$I$7,8,FALSE),"")</f>
        <v/>
      </c>
      <c r="K141" s="523" t="str">
        <f>IF($D141=K$83,VLOOKUP($B141,WASHER!$B$5:$I$7,8,FALSE),"")</f>
        <v/>
      </c>
      <c r="L141" s="523" t="str">
        <f>IF(RIGHT($A141,1)="1",VLOOKUP($B141,'1st Shift BFp'!$A$4:$BY$32,15,FALSE),VLOOKUP($B141,'2nd Shift BFp'!$A$4:$BY$32,15,FALSE))</f>
        <v/>
      </c>
      <c r="M141" s="523" t="str">
        <f>IF(RIGHT($A141,1)="1",VLOOKUP($B141,'1st Shift BFp'!$A$4:$BY$32,16,FALSE),VLOOKUP($B141,'2nd Shift BFp'!$A$4:$BY$32,16,FALSE))</f>
        <v/>
      </c>
      <c r="N141" s="524" t="str">
        <f>IF(RIGHT($A141,1)="1",VLOOKUP($B141,'1st Shift BFp'!$A$4:$BY$32,17,FALSE),VLOOKUP($B141,'2nd Shift BFp'!$A$4:$BY$32,17,FALSE))</f>
        <v/>
      </c>
      <c r="P141" s="527" t="str">
        <f>IF($D141=P$83,VLOOKUP($B141,WEEKLY!$T$6:$AE$60,12,FALSE),"")</f>
        <v/>
      </c>
      <c r="Q141" s="523" t="str">
        <f>IF($D141=Q$83,VLOOKUP($B141,WEEKLY!$T$6:$AE$60,12,FALSE),"")</f>
        <v/>
      </c>
      <c r="R141" s="523" t="str">
        <f>IF($D141=R$83,VLOOKUP($B141,WEEKLY!$T$6:$AE$60,12,FALSE),"")</f>
        <v/>
      </c>
      <c r="S141" s="523" t="str">
        <f>IF($D141=S$83,VLOOKUP($B141,WASHER!$N$5:$U$7,9,FALSE),"")</f>
        <v/>
      </c>
      <c r="T141" s="523" t="str">
        <f>IF($D141=T$83,VLOOKUP($B141,WASHER!$N$5:$U$7,9,FALSE),"")</f>
        <v/>
      </c>
      <c r="U141" s="523" t="str">
        <f>IF(RIGHT($A141,1)="1",VLOOKUP($B141,'1st Shift BFp'!$A$4:$BY$32,30,FALSE),VLOOKUP($B141,'2nd Shift BFp'!$A$4:$BY$32,30,FALSE))</f>
        <v/>
      </c>
      <c r="V141" s="523" t="str">
        <f>IF(RIGHT($A141,1)="1",VLOOKUP($B141,'1st Shift BFp'!$A$4:$BY$32,31,FALSE),VLOOKUP($B141,'2nd Shift BFp'!$A$4:$BY$32,31,FALSE))</f>
        <v/>
      </c>
      <c r="W141" s="524" t="str">
        <f>IF(RIGHT($A141,1)="1",VLOOKUP($B141,'1st Shift BFp'!$A$4:$BY$32,32,FALSE),VLOOKUP($B141,'2nd Shift BFp'!$A$4:$BY$32,32,FALSE))</f>
        <v/>
      </c>
      <c r="Y141" s="527" t="str">
        <f>IF($D141=Y$83,VLOOKUP($B141,WEEKLY!$AL$6:$AW$60,12,FALSE),"")</f>
        <v/>
      </c>
      <c r="Z141" s="523" t="str">
        <f>IF($D141=Z$83,VLOOKUP($B141,WEEKLY!$AL$6:$AW$60,12,FALSE),"")</f>
        <v/>
      </c>
      <c r="AA141" s="523" t="str">
        <f>IF($D141=AA$83,VLOOKUP($B141,WEEKLY!$AL$6:$AW$60,12,FALSE),"")</f>
        <v/>
      </c>
      <c r="AB141" s="523" t="str">
        <f>IF($D141=AB$83,VLOOKUP($B141,WASHER!$Z$5:$AG$7,9,FALSE),"")</f>
        <v/>
      </c>
      <c r="AC141" s="523" t="str">
        <f>IF($D141=AC$83,VLOOKUP($B141,WASHER!$Z$5:$AG$7,9,FALSE),"")</f>
        <v/>
      </c>
      <c r="AD141" s="523" t="str">
        <f>IF(RIGHT($A141,1)="1",VLOOKUP($B141,'1st Shift BFp'!$A$4:$BY$32,45,FALSE),VLOOKUP($B141,'2nd Shift BFp'!$A$4:$BY$32,45,FALSE))</f>
        <v/>
      </c>
      <c r="AE141" s="523" t="str">
        <f>IF(RIGHT($A141,1)="1",VLOOKUP($B141,'1st Shift BFp'!$A$4:$BY$32,46,FALSE),VLOOKUP($B141,'2nd Shift BFp'!$A$4:$BY$32,46,FALSE))</f>
        <v/>
      </c>
      <c r="AF141" s="524" t="str">
        <f>IF(RIGHT($A141,1)="1",VLOOKUP($B141,'1st Shift BFp'!$A$4:$BY$32,47,FALSE),VLOOKUP($B141,'2nd Shift BFp'!$A$4:$BY$32,47,FALSE))</f>
        <v/>
      </c>
      <c r="AH141" s="527" t="str">
        <f>IF($D141=AH$83,VLOOKUP($B141,WEEKLY!$BD$6:$BO$60,12,FALSE),"")</f>
        <v/>
      </c>
      <c r="AI141" s="523" t="str">
        <f>IF($D141=AI$83,VLOOKUP($B141,WEEKLY!$BD$6:$BO$60,12,FALSE),"")</f>
        <v/>
      </c>
      <c r="AJ141" s="523" t="str">
        <f>IF($D141=AJ$83,VLOOKUP($B141,WEEKLY!$BD$6:$BO$60,12,FALSE),"")</f>
        <v/>
      </c>
      <c r="AK141" s="523" t="str">
        <f>IF($D141=AK$83,VLOOKUP($B141,WASHER!$AL$5:$AS$7,9,FALSE),"")</f>
        <v/>
      </c>
      <c r="AL141" s="523" t="str">
        <f>IF($D141=AL$83,VLOOKUP($B141,WASHER!$AL$5:$AS$7,9,FALSE),"")</f>
        <v/>
      </c>
      <c r="AM141" s="523" t="str">
        <f>IF(RIGHT($A141,1)="1",VLOOKUP($B141,'1st Shift BFp'!$A$4:$BY$32,60,FALSE),VLOOKUP($B141,'2nd Shift BFp'!$A$4:$BY$32,60,FALSE))</f>
        <v/>
      </c>
      <c r="AN141" s="523" t="str">
        <f>IF(RIGHT($A141,1)="1",VLOOKUP($B141,'1st Shift BFp'!$A$4:$BY$32,61,FALSE),VLOOKUP($B141,'2nd Shift BFp'!$A$4:$BY$32,61,FALSE))</f>
        <v/>
      </c>
      <c r="AO141" s="524" t="str">
        <f>IF(RIGHT($A141,1)="1",VLOOKUP($B141,'1st Shift BFp'!$A$4:$BY$32,62,FALSE),VLOOKUP($B141,'2nd Shift BFp'!$A$4:$BY$32,62,FALSE))</f>
        <v/>
      </c>
      <c r="AQ141" s="527" t="str">
        <f>IF($D141=AQ$83,VLOOKUP($B141,WEEKLY!$BV$6:$CG$60,12,FALSE),"")</f>
        <v/>
      </c>
      <c r="AR141" s="523" t="str">
        <f>IF($D141=AR$83,VLOOKUP($B141,WEEKLY!$BV$6:$CG$60,12,FALSE),"")</f>
        <v/>
      </c>
      <c r="AS141" s="523" t="str">
        <f>IF($D141=AS$83,VLOOKUP($B141,WEEKLY!$BV$6:$CG$60,12,FALSE),"")</f>
        <v/>
      </c>
      <c r="AT141" s="523" t="str">
        <f>IF($D141=AT$83,VLOOKUP($B141,WASHER!$AX$5:$BE$7,9,FALSE),"")</f>
        <v/>
      </c>
      <c r="AU141" s="523" t="str">
        <f>IF($D141=AU$83,VLOOKUP($B141,WASHER!$AX$5:$BE$7,9,FALSE),"")</f>
        <v/>
      </c>
      <c r="AV141" s="523" t="str">
        <f>IF(RIGHT($A141,1)="1",VLOOKUP($B141,'1st Shift BFp'!$A$4:$BY$32,75,FALSE),VLOOKUP($B141,'2nd Shift BFp'!$A$4:$BY$32,75,FALSE))</f>
        <v/>
      </c>
      <c r="AW141" s="523" t="str">
        <f>IF(RIGHT($A141,1)="1",VLOOKUP($B141,'1st Shift BFp'!$A$4:$BY$32,76,FALSE),VLOOKUP($B141,'2nd Shift BFp'!$A$4:$BY$32,76,FALSE))</f>
        <v/>
      </c>
      <c r="AX141" s="524" t="str">
        <f>IF(RIGHT($A141,1)="1",VLOOKUP($B141,'1st Shift BFp'!$A$4:$BY$32,77,FALSE),VLOOKUP($B141,'2nd Shift BFp'!$A$4:$BY$32,77,FALSE))</f>
        <v/>
      </c>
      <c r="AZ141" s="527" t="str">
        <f t="shared" si="100"/>
        <v/>
      </c>
      <c r="BA141" s="523" t="str">
        <f t="shared" si="101"/>
        <v/>
      </c>
      <c r="BB141" s="523" t="str">
        <f t="shared" si="101"/>
        <v/>
      </c>
      <c r="BC141" s="523" t="str">
        <f t="shared" si="102"/>
        <v/>
      </c>
      <c r="BD141" s="523" t="str">
        <f t="shared" si="103"/>
        <v/>
      </c>
      <c r="BE141" s="523" t="str">
        <f t="shared" si="104"/>
        <v/>
      </c>
      <c r="BF141" s="523" t="str">
        <f t="shared" si="105"/>
        <v/>
      </c>
      <c r="BG141" s="524" t="str">
        <f t="shared" si="106"/>
        <v/>
      </c>
    </row>
    <row r="142" spans="1:59">
      <c r="G142" s="390"/>
      <c r="P142" s="390"/>
      <c r="Y142" s="390"/>
      <c r="AH142" s="390"/>
      <c r="AQ142" s="390"/>
      <c r="AZ142" s="390" t="str">
        <f t="shared" si="100"/>
        <v/>
      </c>
      <c r="BA142" s="390" t="str">
        <f t="shared" si="101"/>
        <v/>
      </c>
      <c r="BB142" s="390"/>
      <c r="BC142" s="390" t="str">
        <f t="shared" si="102"/>
        <v/>
      </c>
      <c r="BD142" s="390" t="str">
        <f t="shared" si="103"/>
        <v/>
      </c>
      <c r="BE142" s="390" t="str">
        <f t="shared" si="104"/>
        <v/>
      </c>
      <c r="BF142" s="390" t="str">
        <f t="shared" si="105"/>
        <v/>
      </c>
      <c r="BG142" s="390" t="str">
        <f t="shared" si="106"/>
        <v/>
      </c>
    </row>
    <row r="143" spans="1:59" ht="15.75" thickBot="1">
      <c r="G143" s="390"/>
      <c r="P143" s="390"/>
      <c r="Y143" s="390"/>
      <c r="AH143" s="390"/>
      <c r="AQ143" s="390"/>
      <c r="AZ143" s="390" t="str">
        <f t="shared" si="100"/>
        <v/>
      </c>
      <c r="BA143" s="390" t="str">
        <f t="shared" si="101"/>
        <v/>
      </c>
      <c r="BB143" s="390"/>
      <c r="BC143" s="390" t="str">
        <f t="shared" si="102"/>
        <v/>
      </c>
      <c r="BD143" s="390" t="str">
        <f t="shared" si="103"/>
        <v/>
      </c>
      <c r="BE143" s="390" t="str">
        <f t="shared" si="104"/>
        <v/>
      </c>
      <c r="BF143" s="390" t="str">
        <f t="shared" si="105"/>
        <v/>
      </c>
      <c r="BG143" s="390" t="str">
        <f t="shared" si="106"/>
        <v/>
      </c>
    </row>
    <row r="144" spans="1:59" ht="26.1" customHeight="1">
      <c r="B144" s="1368" t="s">
        <v>600</v>
      </c>
      <c r="C144" s="1369"/>
      <c r="D144" s="1369"/>
      <c r="E144" s="1370"/>
      <c r="G144" s="390"/>
      <c r="P144" s="390"/>
      <c r="Y144" s="390"/>
      <c r="AH144" s="390"/>
      <c r="AQ144" s="390"/>
      <c r="AZ144" s="390" t="str">
        <f t="shared" ref="AZ144:AZ175" si="107">IF(SUM(G144,P144,Y144,AH144,AQ144)=0,"",SUM(G144,P144,Y144,AH144,AQ144))</f>
        <v/>
      </c>
      <c r="BA144" s="390" t="str">
        <f t="shared" ref="BA144:BA175" si="108">IF(SUM(H144,Q144,Z144,AI144,AR144)=0,"",SUM(H144,Q144,Z144,AI144,AR144))</f>
        <v/>
      </c>
      <c r="BB144" s="390"/>
      <c r="BC144" s="390"/>
      <c r="BD144" s="390" t="str">
        <f t="shared" ref="BD144:BD175" si="109">IF(SUM(K144,T144,AC144,AL144,AU144)=0,"",SUM(K144,T144,AC144,AL144,AU144))</f>
        <v/>
      </c>
      <c r="BE144" s="390" t="e">
        <f>IF(SUM(#REF!,U144,AD144,AM144,AV144)=0,"",SUM(#REF!,U144,AD144,AM144,AV144))</f>
        <v>#REF!</v>
      </c>
      <c r="BF144" s="390" t="str">
        <f t="shared" ref="BF144:BF175" si="110">IF(SUM(M144,V144,AE144,AN144,AW144)=0,"",SUM(M144,V144,AE144,AN144,AW144))</f>
        <v/>
      </c>
      <c r="BG144" s="390" t="str">
        <f t="shared" ref="BG144:BG175" si="111">IF(SUM(N144,W144,AF144,AO144,AX144)=0,"",SUM(N144,W144,AF144,AO144,AX144))</f>
        <v/>
      </c>
    </row>
    <row r="145" spans="1:59" ht="26.45" customHeight="1" thickBot="1">
      <c r="B145" s="1371"/>
      <c r="C145" s="1372"/>
      <c r="D145" s="1372"/>
      <c r="E145" s="1373"/>
      <c r="G145" s="390"/>
      <c r="P145" s="390"/>
      <c r="Y145" s="390"/>
      <c r="AH145" s="390"/>
      <c r="AQ145" s="390"/>
      <c r="AZ145" s="390" t="str">
        <f t="shared" si="107"/>
        <v/>
      </c>
      <c r="BA145" s="390" t="str">
        <f t="shared" si="108"/>
        <v/>
      </c>
      <c r="BB145" s="390"/>
      <c r="BC145" s="390" t="str">
        <f t="shared" ref="BC145:BC176" si="112">IF(SUM(J145,S145,AB145,AK145,AT145)=0,"",SUM(J145,S145,AB145,AK145,AT145))</f>
        <v/>
      </c>
      <c r="BD145" s="390" t="str">
        <f t="shared" si="109"/>
        <v/>
      </c>
      <c r="BE145" s="390" t="str">
        <f>IF(SUM(L144,U145,AD145,AM145,AV145)=0,"",SUM(L144,U145,AD145,AM145,AV145))</f>
        <v/>
      </c>
      <c r="BF145" s="390" t="str">
        <f t="shared" si="110"/>
        <v/>
      </c>
      <c r="BG145" s="390" t="str">
        <f t="shared" si="111"/>
        <v/>
      </c>
    </row>
    <row r="146" spans="1:59" ht="38.25" thickBot="1">
      <c r="B146" s="491" t="s">
        <v>32</v>
      </c>
      <c r="C146" s="492" t="s">
        <v>33</v>
      </c>
      <c r="D146" s="493" t="s">
        <v>35</v>
      </c>
      <c r="E146" s="494" t="s">
        <v>526</v>
      </c>
      <c r="G146" s="390"/>
      <c r="P146" s="390"/>
      <c r="Y146" s="390"/>
      <c r="AH146" s="390"/>
      <c r="AQ146" s="390"/>
      <c r="AZ146" s="390" t="str">
        <f t="shared" si="107"/>
        <v/>
      </c>
      <c r="BA146" s="390" t="str">
        <f t="shared" si="108"/>
        <v/>
      </c>
      <c r="BB146" s="390"/>
      <c r="BC146" s="390" t="str">
        <f t="shared" si="112"/>
        <v/>
      </c>
      <c r="BD146" s="390" t="str">
        <f t="shared" si="109"/>
        <v/>
      </c>
      <c r="BE146" s="390" t="str">
        <f t="shared" ref="BE146:BE177" si="113">IF(SUM(L146,U146,AD146,AM146,AV146)=0,"",SUM(L146,U146,AD146,AM146,AV146))</f>
        <v/>
      </c>
      <c r="BF146" s="390" t="str">
        <f t="shared" si="110"/>
        <v/>
      </c>
      <c r="BG146" s="390" t="str">
        <f t="shared" si="111"/>
        <v/>
      </c>
    </row>
    <row r="147" spans="1:59">
      <c r="A147" t="s">
        <v>82</v>
      </c>
      <c r="B147" s="332" t="s">
        <v>172</v>
      </c>
      <c r="C147" s="495" t="s">
        <v>173</v>
      </c>
      <c r="D147" s="154" t="s">
        <v>44</v>
      </c>
      <c r="E147" s="496" t="s">
        <v>572</v>
      </c>
      <c r="G147" s="525">
        <f>IF($D147=G$83,VLOOKUP($B147,WEEKLY!$B$72:$M$103,12,FALSE),"")</f>
        <v>0</v>
      </c>
      <c r="H147" s="517" t="str">
        <f>IF($D147=H$83,VLOOKUP($B147,WEEKLY!$B$72:$M$103,12,FALSE),"")</f>
        <v/>
      </c>
      <c r="I147" s="517"/>
      <c r="J147" s="517" t="str">
        <f>IF($D147=J$83,VLOOKUP($B147,WASHER!$B$11:$I$12,9,FALSE),"")</f>
        <v/>
      </c>
      <c r="K147" s="517" t="str">
        <f>IF($D147=K$83,VLOOKUP($B147,WASHER!$B$11:$I$12,9,FALSE),"")</f>
        <v/>
      </c>
      <c r="L147" s="517" t="str">
        <f>IF(RIGHT($A147,1)="1",VLOOKUP($B147,'1st Shift BFp'!$A$36:$BY$52,15,FALSE),VLOOKUP($B147,'2nd Shift BFp'!$A$36:$BY$52,15,FALSE))</f>
        <v/>
      </c>
      <c r="M147" s="517" t="str">
        <f>IF(RIGHT($A147,1)="1",VLOOKUP($B147,'1st Shift BFp'!$A$36:$BY$52,16,FALSE),VLOOKUP($B147,'2nd Shift BFp'!$A$36:$BY$52,16,FALSE))</f>
        <v/>
      </c>
      <c r="N147" s="518" t="str">
        <f>IF(RIGHT($A147,1)="1",VLOOKUP($B147,'1st Shift BFp'!$A$36:$BY$52,17,FALSE),VLOOKUP($B147,'2nd Shift BFp'!$A$36:$BY$52,17,FALSE))</f>
        <v/>
      </c>
      <c r="P147" s="525">
        <f>IF($D147=P$83,VLOOKUP($B147,WEEKLY!$T$72:$AE$103,12,FALSE),"")</f>
        <v>0</v>
      </c>
      <c r="Q147" s="517" t="str">
        <f>IF($D147=Q$83,VLOOKUP($B147,WEEKLY!$T$72:$AE$103,12,FALSE),"")</f>
        <v/>
      </c>
      <c r="R147" s="517"/>
      <c r="S147" s="517" t="str">
        <f>IF($D147=S$83,VLOOKUP($B147,WASHER!$N$11:$U$12,9,FALSE),"")</f>
        <v/>
      </c>
      <c r="T147" s="517" t="str">
        <f>IF($D147=T$83,VLOOKUP($B147,WASHER!$N$11:$U$12,9,FALSE),"")</f>
        <v/>
      </c>
      <c r="U147" s="517" t="str">
        <f>IF(RIGHT($A147,1)="1",VLOOKUP($B147,'1st Shift BFp'!$A$36:$BY$52,30,FALSE),VLOOKUP($B147,'2nd Shift BFp'!$A$36:$BY$52,30,FALSE))</f>
        <v/>
      </c>
      <c r="V147" s="517" t="str">
        <f>IF(RIGHT($A147,1)="1",VLOOKUP($B147,'1st Shift BFp'!$A$36:$BY$52,31,FALSE),VLOOKUP($B147,'2nd Shift BFp'!$A$36:$BY$52,31,FALSE))</f>
        <v/>
      </c>
      <c r="W147" s="518" t="str">
        <f>IF(RIGHT($A147,1)="1",VLOOKUP($B147,'1st Shift BFp'!$A$36:$BY$52,32,FALSE),VLOOKUP($B147,'2nd Shift BFp'!$A$36:$BY$52,32,FALSE))</f>
        <v/>
      </c>
      <c r="Y147" s="525">
        <f>IF($D147=Y$83,VLOOKUP($B147,WEEKLY!$AL$72:$AW$103,12,FALSE),"")</f>
        <v>0</v>
      </c>
      <c r="Z147" s="517" t="str">
        <f>IF($D147=Z$83,VLOOKUP($B147,WEEKLY!$AL$72:$AW$103,12,FALSE),"")</f>
        <v/>
      </c>
      <c r="AA147" s="517"/>
      <c r="AB147" s="517" t="str">
        <f>IF($D147=AB$83,VLOOKUP($B147,WASHER!$Z$11:$AG$12,9,FALSE),"")</f>
        <v/>
      </c>
      <c r="AC147" s="517" t="str">
        <f>IF($D147=AC$83,VLOOKUP($B147,WASHER!$Z$11:$AG$12,9,FALSE),"")</f>
        <v/>
      </c>
      <c r="AD147" s="517" t="str">
        <f>IF(RIGHT($A147,1)="1",VLOOKUP($B147,'1st Shift BFp'!$A$36:$BY$52,45,FALSE),VLOOKUP($B147,'2nd Shift BFp'!$A$36:$BY$52,45,FALSE))</f>
        <v/>
      </c>
      <c r="AE147" s="517" t="str">
        <f>IF(RIGHT($A147,1)="1",VLOOKUP($B147,'1st Shift BFp'!$A$36:$BY$52,46,FALSE),VLOOKUP($B147,'2nd Shift BFp'!$A$36:$BY$52,46,FALSE))</f>
        <v/>
      </c>
      <c r="AF147" s="518" t="str">
        <f>IF(RIGHT($A147,1)="1",VLOOKUP($B147,'1st Shift BFp'!$A$36:$BY$52,47,FALSE),VLOOKUP($B147,'2nd Shift BFp'!$A$36:$BY$52,47,FALSE))</f>
        <v/>
      </c>
      <c r="AH147" s="525">
        <f>IF($D147=AH$83,VLOOKUP($B147,WEEKLY!$BD$72:$BO$103,12,FALSE),"")</f>
        <v>0</v>
      </c>
      <c r="AI147" s="517" t="str">
        <f>IF($D147=AI$83,VLOOKUP($B147,WEEKLY!$BD$72:$BO$103,12,FALSE),"")</f>
        <v/>
      </c>
      <c r="AJ147" s="517"/>
      <c r="AK147" s="517" t="str">
        <f>IF($D147=AK$83,VLOOKUP($B147,WASHER!$AL$11:$AS$12,9,FALSE),"")</f>
        <v/>
      </c>
      <c r="AL147" s="517" t="str">
        <f>IF($D147=AL$83,VLOOKUP($B147,WASHER!$AL$11:$AS$12,9,FALSE),"")</f>
        <v/>
      </c>
      <c r="AM147" s="517" t="str">
        <f>IF(RIGHT($A147,1)="1",VLOOKUP($B147,'1st Shift BFp'!$A$36:$BY$52,60,FALSE),VLOOKUP($B147,'2nd Shift BFp'!$A$36:$BY$52,60,FALSE))</f>
        <v/>
      </c>
      <c r="AN147" s="517" t="str">
        <f>IF(RIGHT($A147,1)="1",VLOOKUP($B147,'1st Shift BFp'!$A$36:$BY$52,61,FALSE),VLOOKUP($B147,'2nd Shift BFp'!$A$36:$BY$52,61,FALSE))</f>
        <v/>
      </c>
      <c r="AO147" s="518" t="str">
        <f>IF(RIGHT($A147,1)="1",VLOOKUP($B147,'1st Shift BFp'!$A$36:$BY$52,62,FALSE),VLOOKUP($B147,'2nd Shift BFp'!$A$36:$BY$52,62,FALSE))</f>
        <v/>
      </c>
      <c r="AQ147" s="525">
        <f>IF($D147=AQ$83,VLOOKUP($B147,WEEKLY!$BV$72:$CG$103,12,FALSE),"")</f>
        <v>0</v>
      </c>
      <c r="AR147" s="517" t="str">
        <f>IF($D147=AR$83,VLOOKUP($B147,WEEKLY!$BV$72:$CG$103,12,FALSE),"")</f>
        <v/>
      </c>
      <c r="AS147" s="517"/>
      <c r="AT147" s="517" t="str">
        <f>IF($D147=AT$83,VLOOKUP($B147,WASHER!$AX$11:$BE$12,9,FALSE),"")</f>
        <v/>
      </c>
      <c r="AU147" s="517" t="str">
        <f>IF($D147=AU$83,VLOOKUP($B147,WASHER!$AX$11:$BE$12,9,FALSE),"")</f>
        <v/>
      </c>
      <c r="AV147" s="517" t="str">
        <f>IF(RIGHT($A147,1)="1",VLOOKUP($B147,'1st Shift BFp'!$A$36:$BY$52,75,FALSE),VLOOKUP($B147,'2nd Shift BFp'!$A$36:$BY$52,75,FALSE))</f>
        <v/>
      </c>
      <c r="AW147" s="517" t="str">
        <f>IF(RIGHT($A147,1)="1",VLOOKUP($B147,'1st Shift BFp'!$A$36:$BY$52,76,FALSE),VLOOKUP($B147,'2nd Shift BFp'!$A$36:$BY$52,76,FALSE))</f>
        <v/>
      </c>
      <c r="AX147" s="518" t="str">
        <f>IF(RIGHT($A147,1)="1",VLOOKUP($B147,'1st Shift BFp'!$A$36:$BY$52,77,FALSE),VLOOKUP($B147,'2nd Shift BFp'!$A$36:$BY$52,77,FALSE))</f>
        <v/>
      </c>
      <c r="AZ147" s="525" t="str">
        <f t="shared" si="107"/>
        <v/>
      </c>
      <c r="BA147" s="517" t="str">
        <f t="shared" si="108"/>
        <v/>
      </c>
      <c r="BB147" s="517"/>
      <c r="BC147" s="517" t="str">
        <f t="shared" si="112"/>
        <v/>
      </c>
      <c r="BD147" s="517" t="str">
        <f t="shared" si="109"/>
        <v/>
      </c>
      <c r="BE147" s="517" t="str">
        <f t="shared" si="113"/>
        <v/>
      </c>
      <c r="BF147" s="517" t="str">
        <f t="shared" si="110"/>
        <v/>
      </c>
      <c r="BG147" s="518" t="str">
        <f t="shared" si="111"/>
        <v/>
      </c>
    </row>
    <row r="148" spans="1:59">
      <c r="A148" t="s">
        <v>82</v>
      </c>
      <c r="B148" s="28" t="s">
        <v>174</v>
      </c>
      <c r="C148" s="378" t="s">
        <v>175</v>
      </c>
      <c r="D148" s="24" t="s">
        <v>44</v>
      </c>
      <c r="E148" s="407" t="s">
        <v>572</v>
      </c>
      <c r="G148" s="526">
        <f>IF($D148=G$83,VLOOKUP($B148,WEEKLY!$B$72:$M$103,12,FALSE),"")</f>
        <v>0</v>
      </c>
      <c r="H148" s="520" t="str">
        <f>IF($D148=H$83,VLOOKUP($B148,WEEKLY!$B$72:$M$103,12,FALSE),"")</f>
        <v/>
      </c>
      <c r="I148" s="520"/>
      <c r="J148" s="520" t="str">
        <f>IF($D148=J$83,VLOOKUP($B148,WASHER!$B$11:$I$12,9,FALSE),"")</f>
        <v/>
      </c>
      <c r="K148" s="520" t="str">
        <f>IF($D148=K$83,VLOOKUP($B148,WASHER!$B$11:$I$12,9,FALSE),"")</f>
        <v/>
      </c>
      <c r="L148" s="520" t="str">
        <f>IF(RIGHT($A148,1)="1",VLOOKUP($B148,'1st Shift BFp'!$A$36:$BY$52,15,FALSE),VLOOKUP($B148,'2nd Shift BFp'!$A$36:$BY$52,15,FALSE))</f>
        <v/>
      </c>
      <c r="M148" s="520" t="str">
        <f>IF(RIGHT($A148,1)="1",VLOOKUP($B148,'1st Shift BFp'!$A$36:$BY$52,16,FALSE),VLOOKUP($B148,'2nd Shift BFp'!$A$36:$BY$52,16,FALSE))</f>
        <v/>
      </c>
      <c r="N148" s="521" t="str">
        <f>IF(RIGHT($A148,1)="1",VLOOKUP($B148,'1st Shift BFp'!$A$36:$BY$52,17,FALSE),VLOOKUP($B148,'2nd Shift BFp'!$A$36:$BY$52,17,FALSE))</f>
        <v/>
      </c>
      <c r="P148" s="526">
        <f>IF($D148=P$83,VLOOKUP($B148,WEEKLY!$T$72:$AE$103,12,FALSE),"")</f>
        <v>0</v>
      </c>
      <c r="Q148" s="520" t="str">
        <f>IF($D148=Q$83,VLOOKUP($B148,WEEKLY!$T$72:$AE$103,12,FALSE),"")</f>
        <v/>
      </c>
      <c r="R148" s="520"/>
      <c r="S148" s="520" t="str">
        <f>IF($D148=S$83,VLOOKUP($B148,WASHER!$N$11:$U$12,9,FALSE),"")</f>
        <v/>
      </c>
      <c r="T148" s="520" t="str">
        <f>IF($D148=T$83,VLOOKUP($B148,WASHER!$N$11:$U$12,9,FALSE),"")</f>
        <v/>
      </c>
      <c r="U148" s="520" t="str">
        <f>IF(RIGHT($A148,1)="1",VLOOKUP($B148,'1st Shift BFp'!$A$36:$BY$52,30,FALSE),VLOOKUP($B148,'2nd Shift BFp'!$A$36:$BY$52,30,FALSE))</f>
        <v/>
      </c>
      <c r="V148" s="520" t="str">
        <f>IF(RIGHT($A148,1)="1",VLOOKUP($B148,'1st Shift BFp'!$A$36:$BY$52,31,FALSE),VLOOKUP($B148,'2nd Shift BFp'!$A$36:$BY$52,31,FALSE))</f>
        <v/>
      </c>
      <c r="W148" s="521" t="str">
        <f>IF(RIGHT($A148,1)="1",VLOOKUP($B148,'1st Shift BFp'!$A$36:$BY$52,32,FALSE),VLOOKUP($B148,'2nd Shift BFp'!$A$36:$BY$52,32,FALSE))</f>
        <v/>
      </c>
      <c r="Y148" s="526">
        <f>IF($D148=Y$83,VLOOKUP($B148,WEEKLY!$AL$72:$AW$103,12,FALSE),"")</f>
        <v>0</v>
      </c>
      <c r="Z148" s="520" t="str">
        <f>IF($D148=Z$83,VLOOKUP($B148,WEEKLY!$AL$72:$AW$103,12,FALSE),"")</f>
        <v/>
      </c>
      <c r="AA148" s="520"/>
      <c r="AB148" s="520" t="str">
        <f>IF($D148=AB$83,VLOOKUP($B148,WASHER!$Z$11:$AG$12,9,FALSE),"")</f>
        <v/>
      </c>
      <c r="AC148" s="520" t="str">
        <f>IF($D148=AC$83,VLOOKUP($B148,WASHER!$Z$11:$AG$12,9,FALSE),"")</f>
        <v/>
      </c>
      <c r="AD148" s="520" t="str">
        <f>IF(RIGHT($A148,1)="1",VLOOKUP($B148,'1st Shift BFp'!$A$36:$BY$52,45,FALSE),VLOOKUP($B148,'2nd Shift BFp'!$A$36:$BY$52,45,FALSE))</f>
        <v/>
      </c>
      <c r="AE148" s="520" t="str">
        <f>IF(RIGHT($A148,1)="1",VLOOKUP($B148,'1st Shift BFp'!$A$36:$BY$52,46,FALSE),VLOOKUP($B148,'2nd Shift BFp'!$A$36:$BY$52,46,FALSE))</f>
        <v/>
      </c>
      <c r="AF148" s="521" t="str">
        <f>IF(RIGHT($A148,1)="1",VLOOKUP($B148,'1st Shift BFp'!$A$36:$BY$52,47,FALSE),VLOOKUP($B148,'2nd Shift BFp'!$A$36:$BY$52,47,FALSE))</f>
        <v/>
      </c>
      <c r="AH148" s="526">
        <f>IF($D148=AH$83,VLOOKUP($B148,WEEKLY!$BD$72:$BO$103,12,FALSE),"")</f>
        <v>0</v>
      </c>
      <c r="AI148" s="520" t="str">
        <f>IF($D148=AI$83,VLOOKUP($B148,WEEKLY!$BD$72:$BO$103,12,FALSE),"")</f>
        <v/>
      </c>
      <c r="AJ148" s="520"/>
      <c r="AK148" s="520" t="str">
        <f>IF($D148=AK$83,VLOOKUP($B148,WASHER!$AL$11:$AS$12,9,FALSE),"")</f>
        <v/>
      </c>
      <c r="AL148" s="520" t="str">
        <f>IF($D148=AL$83,VLOOKUP($B148,WASHER!$AL$11:$AS$12,9,FALSE),"")</f>
        <v/>
      </c>
      <c r="AM148" s="520" t="str">
        <f>IF(RIGHT($A148,1)="1",VLOOKUP($B148,'1st Shift BFp'!$A$36:$BY$52,60,FALSE),VLOOKUP($B148,'2nd Shift BFp'!$A$36:$BY$52,60,FALSE))</f>
        <v/>
      </c>
      <c r="AN148" s="520" t="str">
        <f>IF(RIGHT($A148,1)="1",VLOOKUP($B148,'1st Shift BFp'!$A$36:$BY$52,61,FALSE),VLOOKUP($B148,'2nd Shift BFp'!$A$36:$BY$52,61,FALSE))</f>
        <v/>
      </c>
      <c r="AO148" s="521" t="str">
        <f>IF(RIGHT($A148,1)="1",VLOOKUP($B148,'1st Shift BFp'!$A$36:$BY$52,62,FALSE),VLOOKUP($B148,'2nd Shift BFp'!$A$36:$BY$52,62,FALSE))</f>
        <v/>
      </c>
      <c r="AQ148" s="526">
        <f>IF($D148=AQ$83,VLOOKUP($B148,WEEKLY!$BV$72:$CG$103,12,FALSE),"")</f>
        <v>0</v>
      </c>
      <c r="AR148" s="520" t="str">
        <f>IF($D148=AR$83,VLOOKUP($B148,WEEKLY!$BV$72:$CG$103,12,FALSE),"")</f>
        <v/>
      </c>
      <c r="AS148" s="520"/>
      <c r="AT148" s="520" t="str">
        <f>IF($D148=AT$83,VLOOKUP($B148,WASHER!$AX$11:$BE$12,9,FALSE),"")</f>
        <v/>
      </c>
      <c r="AU148" s="520" t="str">
        <f>IF($D148=AU$83,VLOOKUP($B148,WASHER!$AX$11:$BE$12,9,FALSE),"")</f>
        <v/>
      </c>
      <c r="AV148" s="520" t="str">
        <f>IF(RIGHT($A148,1)="1",VLOOKUP($B148,'1st Shift BFp'!$A$36:$BY$52,75,FALSE),VLOOKUP($B148,'2nd Shift BFp'!$A$36:$BY$52,75,FALSE))</f>
        <v/>
      </c>
      <c r="AW148" s="520" t="str">
        <f>IF(RIGHT($A148,1)="1",VLOOKUP($B148,'1st Shift BFp'!$A$36:$BY$52,76,FALSE),VLOOKUP($B148,'2nd Shift BFp'!$A$36:$BY$52,76,FALSE))</f>
        <v/>
      </c>
      <c r="AX148" s="521" t="str">
        <f>IF(RIGHT($A148,1)="1",VLOOKUP($B148,'1st Shift BFp'!$A$36:$BY$52,77,FALSE),VLOOKUP($B148,'2nd Shift BFp'!$A$36:$BY$52,77,FALSE))</f>
        <v/>
      </c>
      <c r="AZ148" s="526" t="str">
        <f t="shared" si="107"/>
        <v/>
      </c>
      <c r="BA148" s="520" t="str">
        <f t="shared" si="108"/>
        <v/>
      </c>
      <c r="BB148" s="520"/>
      <c r="BC148" s="520" t="str">
        <f t="shared" si="112"/>
        <v/>
      </c>
      <c r="BD148" s="520" t="str">
        <f t="shared" si="109"/>
        <v/>
      </c>
      <c r="BE148" s="520" t="str">
        <f t="shared" si="113"/>
        <v/>
      </c>
      <c r="BF148" s="520" t="str">
        <f t="shared" si="110"/>
        <v/>
      </c>
      <c r="BG148" s="521" t="str">
        <f t="shared" si="111"/>
        <v/>
      </c>
    </row>
    <row r="149" spans="1:59">
      <c r="A149" t="s">
        <v>123</v>
      </c>
      <c r="B149" s="28" t="s">
        <v>176</v>
      </c>
      <c r="C149" s="378" t="s">
        <v>177</v>
      </c>
      <c r="D149" s="24" t="s">
        <v>44</v>
      </c>
      <c r="E149" s="407" t="s">
        <v>572</v>
      </c>
      <c r="G149" s="526">
        <f>IF($D149=G$83,VLOOKUP($B149,WEEKLY!$B$72:$M$103,12,FALSE),"")</f>
        <v>0</v>
      </c>
      <c r="H149" s="520" t="str">
        <f>IF($D149=H$83,VLOOKUP($B149,WEEKLY!$B$72:$M$103,12,FALSE),"")</f>
        <v/>
      </c>
      <c r="I149" s="520"/>
      <c r="J149" s="520" t="str">
        <f>IF($D149=J$83,VLOOKUP($B149,WASHER!$B$11:$I$12,9,FALSE),"")</f>
        <v/>
      </c>
      <c r="K149" s="520" t="str">
        <f>IF($D149=K$83,VLOOKUP($B149,WASHER!$B$11:$I$12,9,FALSE),"")</f>
        <v/>
      </c>
      <c r="L149" s="520" t="str">
        <f>IF(RIGHT($A149,1)="1",VLOOKUP($B149,'1st Shift BFp'!$A$36:$BY$52,15,FALSE),VLOOKUP($B149,'2nd Shift BFp'!$A$36:$BY$52,15,FALSE))</f>
        <v/>
      </c>
      <c r="M149" s="520" t="str">
        <f>IF(RIGHT($A149,1)="1",VLOOKUP($B149,'1st Shift BFp'!$A$36:$BY$52,16,FALSE),VLOOKUP($B149,'2nd Shift BFp'!$A$36:$BY$52,16,FALSE))</f>
        <v/>
      </c>
      <c r="N149" s="521" t="str">
        <f>IF(RIGHT($A149,1)="1",VLOOKUP($B149,'1st Shift BFp'!$A$36:$BY$52,17,FALSE),VLOOKUP($B149,'2nd Shift BFp'!$A$36:$BY$52,17,FALSE))</f>
        <v/>
      </c>
      <c r="P149" s="526">
        <f>IF($D149=P$83,VLOOKUP($B149,WEEKLY!$T$72:$AE$103,12,FALSE),"")</f>
        <v>0</v>
      </c>
      <c r="Q149" s="520" t="str">
        <f>IF($D149=Q$83,VLOOKUP($B149,WEEKLY!$T$72:$AE$103,12,FALSE),"")</f>
        <v/>
      </c>
      <c r="R149" s="520"/>
      <c r="S149" s="520" t="str">
        <f>IF($D149=S$83,VLOOKUP($B149,WASHER!$N$11:$U$12,9,FALSE),"")</f>
        <v/>
      </c>
      <c r="T149" s="520" t="str">
        <f>IF($D149=T$83,VLOOKUP($B149,WASHER!$N$11:$U$12,9,FALSE),"")</f>
        <v/>
      </c>
      <c r="U149" s="520" t="str">
        <f>IF(RIGHT($A149,1)="1",VLOOKUP($B149,'1st Shift BFp'!$A$36:$BY$52,30,FALSE),VLOOKUP($B149,'2nd Shift BFp'!$A$36:$BY$52,30,FALSE))</f>
        <v/>
      </c>
      <c r="V149" s="520" t="str">
        <f>IF(RIGHT($A149,1)="1",VLOOKUP($B149,'1st Shift BFp'!$A$36:$BY$52,31,FALSE),VLOOKUP($B149,'2nd Shift BFp'!$A$36:$BY$52,31,FALSE))</f>
        <v/>
      </c>
      <c r="W149" s="521" t="str">
        <f>IF(RIGHT($A149,1)="1",VLOOKUP($B149,'1st Shift BFp'!$A$36:$BY$52,32,FALSE),VLOOKUP($B149,'2nd Shift BFp'!$A$36:$BY$52,32,FALSE))</f>
        <v/>
      </c>
      <c r="Y149" s="526">
        <f>IF($D149=Y$83,VLOOKUP($B149,WEEKLY!$AL$72:$AW$103,12,FALSE),"")</f>
        <v>0</v>
      </c>
      <c r="Z149" s="520" t="str">
        <f>IF($D149=Z$83,VLOOKUP($B149,WEEKLY!$AL$72:$AW$103,12,FALSE),"")</f>
        <v/>
      </c>
      <c r="AA149" s="520"/>
      <c r="AB149" s="520" t="str">
        <f>IF($D149=AB$83,VLOOKUP($B149,WASHER!$Z$11:$AG$12,9,FALSE),"")</f>
        <v/>
      </c>
      <c r="AC149" s="520" t="str">
        <f>IF($D149=AC$83,VLOOKUP($B149,WASHER!$Z$11:$AG$12,9,FALSE),"")</f>
        <v/>
      </c>
      <c r="AD149" s="520" t="str">
        <f>IF(RIGHT($A149,1)="1",VLOOKUP($B149,'1st Shift BFp'!$A$36:$BY$52,45,FALSE),VLOOKUP($B149,'2nd Shift BFp'!$A$36:$BY$52,45,FALSE))</f>
        <v/>
      </c>
      <c r="AE149" s="520" t="str">
        <f>IF(RIGHT($A149,1)="1",VLOOKUP($B149,'1st Shift BFp'!$A$36:$BY$52,46,FALSE),VLOOKUP($B149,'2nd Shift BFp'!$A$36:$BY$52,46,FALSE))</f>
        <v/>
      </c>
      <c r="AF149" s="521" t="str">
        <f>IF(RIGHT($A149,1)="1",VLOOKUP($B149,'1st Shift BFp'!$A$36:$BY$52,47,FALSE),VLOOKUP($B149,'2nd Shift BFp'!$A$36:$BY$52,47,FALSE))</f>
        <v/>
      </c>
      <c r="AH149" s="526">
        <f>IF($D149=AH$83,VLOOKUP($B149,WEEKLY!$BD$72:$BO$103,12,FALSE),"")</f>
        <v>0</v>
      </c>
      <c r="AI149" s="520" t="str">
        <f>IF($D149=AI$83,VLOOKUP($B149,WEEKLY!$BD$72:$BO$103,12,FALSE),"")</f>
        <v/>
      </c>
      <c r="AJ149" s="520"/>
      <c r="AK149" s="520" t="str">
        <f>IF($D149=AK$83,VLOOKUP($B149,WASHER!$AL$11:$AS$12,9,FALSE),"")</f>
        <v/>
      </c>
      <c r="AL149" s="520" t="str">
        <f>IF($D149=AL$83,VLOOKUP($B149,WASHER!$AL$11:$AS$12,9,FALSE),"")</f>
        <v/>
      </c>
      <c r="AM149" s="520" t="str">
        <f>IF(RIGHT($A149,1)="1",VLOOKUP($B149,'1st Shift BFp'!$A$36:$BY$52,60,FALSE),VLOOKUP($B149,'2nd Shift BFp'!$A$36:$BY$52,60,FALSE))</f>
        <v/>
      </c>
      <c r="AN149" s="520" t="str">
        <f>IF(RIGHT($A149,1)="1",VLOOKUP($B149,'1st Shift BFp'!$A$36:$BY$52,61,FALSE),VLOOKUP($B149,'2nd Shift BFp'!$A$36:$BY$52,61,FALSE))</f>
        <v/>
      </c>
      <c r="AO149" s="521" t="str">
        <f>IF(RIGHT($A149,1)="1",VLOOKUP($B149,'1st Shift BFp'!$A$36:$BY$52,62,FALSE),VLOOKUP($B149,'2nd Shift BFp'!$A$36:$BY$52,62,FALSE))</f>
        <v/>
      </c>
      <c r="AQ149" s="526">
        <f>IF($D149=AQ$83,VLOOKUP($B149,WEEKLY!$BV$72:$CG$103,12,FALSE),"")</f>
        <v>0</v>
      </c>
      <c r="AR149" s="520" t="str">
        <f>IF($D149=AR$83,VLOOKUP($B149,WEEKLY!$BV$72:$CG$103,12,FALSE),"")</f>
        <v/>
      </c>
      <c r="AS149" s="520"/>
      <c r="AT149" s="520" t="str">
        <f>IF($D149=AT$83,VLOOKUP($B149,WASHER!$AX$11:$BE$12,9,FALSE),"")</f>
        <v/>
      </c>
      <c r="AU149" s="520" t="str">
        <f>IF($D149=AU$83,VLOOKUP($B149,WASHER!$AX$11:$BE$12,9,FALSE),"")</f>
        <v/>
      </c>
      <c r="AV149" s="520" t="str">
        <f>IF(RIGHT($A149,1)="1",VLOOKUP($B149,'1st Shift BFp'!$A$36:$BY$52,75,FALSE),VLOOKUP($B149,'2nd Shift BFp'!$A$36:$BY$52,75,FALSE))</f>
        <v/>
      </c>
      <c r="AW149" s="520" t="str">
        <f>IF(RIGHT($A149,1)="1",VLOOKUP($B149,'1st Shift BFp'!$A$36:$BY$52,76,FALSE),VLOOKUP($B149,'2nd Shift BFp'!$A$36:$BY$52,76,FALSE))</f>
        <v/>
      </c>
      <c r="AX149" s="521" t="str">
        <f>IF(RIGHT($A149,1)="1",VLOOKUP($B149,'1st Shift BFp'!$A$36:$BY$52,77,FALSE),VLOOKUP($B149,'2nd Shift BFp'!$A$36:$BY$52,77,FALSE))</f>
        <v/>
      </c>
      <c r="AZ149" s="526" t="str">
        <f t="shared" si="107"/>
        <v/>
      </c>
      <c r="BA149" s="520" t="str">
        <f t="shared" si="108"/>
        <v/>
      </c>
      <c r="BB149" s="520"/>
      <c r="BC149" s="520" t="str">
        <f t="shared" si="112"/>
        <v/>
      </c>
      <c r="BD149" s="520" t="str">
        <f t="shared" si="109"/>
        <v/>
      </c>
      <c r="BE149" s="520" t="str">
        <f t="shared" si="113"/>
        <v/>
      </c>
      <c r="BF149" s="520" t="str">
        <f t="shared" si="110"/>
        <v/>
      </c>
      <c r="BG149" s="521" t="str">
        <f t="shared" si="111"/>
        <v/>
      </c>
    </row>
    <row r="150" spans="1:59">
      <c r="A150" t="s">
        <v>123</v>
      </c>
      <c r="B150" s="28" t="s">
        <v>179</v>
      </c>
      <c r="C150" s="378" t="s">
        <v>180</v>
      </c>
      <c r="D150" s="24" t="s">
        <v>44</v>
      </c>
      <c r="E150" s="407" t="s">
        <v>572</v>
      </c>
      <c r="G150" s="526">
        <f>IF($D150=G$83,VLOOKUP($B150,WEEKLY!$B$72:$M$103,12,FALSE),"")</f>
        <v>0</v>
      </c>
      <c r="H150" s="520" t="str">
        <f>IF($D150=H$83,VLOOKUP($B150,WEEKLY!$B$72:$M$103,12,FALSE),"")</f>
        <v/>
      </c>
      <c r="I150" s="520"/>
      <c r="J150" s="520" t="str">
        <f>IF($D150=J$83,VLOOKUP($B150,WASHER!$B$11:$I$12,9,FALSE),"")</f>
        <v/>
      </c>
      <c r="K150" s="520" t="str">
        <f>IF($D150=K$83,VLOOKUP($B150,WASHER!$B$11:$I$12,9,FALSE),"")</f>
        <v/>
      </c>
      <c r="L150" s="520" t="str">
        <f>IF(RIGHT($A150,1)="1",VLOOKUP($B150,'1st Shift BFp'!$A$36:$BY$52,15,FALSE),VLOOKUP($B150,'2nd Shift BFp'!$A$36:$BY$52,15,FALSE))</f>
        <v/>
      </c>
      <c r="M150" s="520" t="str">
        <f>IF(RIGHT($A150,1)="1",VLOOKUP($B150,'1st Shift BFp'!$A$36:$BY$52,16,FALSE),VLOOKUP($B150,'2nd Shift BFp'!$A$36:$BY$52,16,FALSE))</f>
        <v/>
      </c>
      <c r="N150" s="521" t="str">
        <f>IF(RIGHT($A150,1)="1",VLOOKUP($B150,'1st Shift BFp'!$A$36:$BY$52,17,FALSE),VLOOKUP($B150,'2nd Shift BFp'!$A$36:$BY$52,17,FALSE))</f>
        <v/>
      </c>
      <c r="P150" s="526">
        <f>IF($D150=P$83,VLOOKUP($B150,WEEKLY!$T$72:$AE$103,12,FALSE),"")</f>
        <v>0</v>
      </c>
      <c r="Q150" s="520" t="str">
        <f>IF($D150=Q$83,VLOOKUP($B150,WEEKLY!$T$72:$AE$103,12,FALSE),"")</f>
        <v/>
      </c>
      <c r="R150" s="520"/>
      <c r="S150" s="520" t="str">
        <f>IF($D150=S$83,VLOOKUP($B150,WASHER!$N$11:$U$12,9,FALSE),"")</f>
        <v/>
      </c>
      <c r="T150" s="520" t="str">
        <f>IF($D150=T$83,VLOOKUP($B150,WASHER!$N$11:$U$12,9,FALSE),"")</f>
        <v/>
      </c>
      <c r="U150" s="520" t="str">
        <f>IF(RIGHT($A150,1)="1",VLOOKUP($B150,'1st Shift BFp'!$A$36:$BY$52,30,FALSE),VLOOKUP($B150,'2nd Shift BFp'!$A$36:$BY$52,30,FALSE))</f>
        <v/>
      </c>
      <c r="V150" s="520" t="str">
        <f>IF(RIGHT($A150,1)="1",VLOOKUP($B150,'1st Shift BFp'!$A$36:$BY$52,31,FALSE),VLOOKUP($B150,'2nd Shift BFp'!$A$36:$BY$52,31,FALSE))</f>
        <v/>
      </c>
      <c r="W150" s="521" t="str">
        <f>IF(RIGHT($A150,1)="1",VLOOKUP($B150,'1st Shift BFp'!$A$36:$BY$52,32,FALSE),VLOOKUP($B150,'2nd Shift BFp'!$A$36:$BY$52,32,FALSE))</f>
        <v/>
      </c>
      <c r="Y150" s="526">
        <f>IF($D150=Y$83,VLOOKUP($B150,WEEKLY!$AL$72:$AW$103,12,FALSE),"")</f>
        <v>0</v>
      </c>
      <c r="Z150" s="520" t="str">
        <f>IF($D150=Z$83,VLOOKUP($B150,WEEKLY!$AL$72:$AW$103,12,FALSE),"")</f>
        <v/>
      </c>
      <c r="AA150" s="520"/>
      <c r="AB150" s="520" t="str">
        <f>IF($D150=AB$83,VLOOKUP($B150,WASHER!$Z$11:$AG$12,9,FALSE),"")</f>
        <v/>
      </c>
      <c r="AC150" s="520" t="str">
        <f>IF($D150=AC$83,VLOOKUP($B150,WASHER!$Z$11:$AG$12,9,FALSE),"")</f>
        <v/>
      </c>
      <c r="AD150" s="520" t="str">
        <f>IF(RIGHT($A150,1)="1",VLOOKUP($B150,'1st Shift BFp'!$A$36:$BY$52,45,FALSE),VLOOKUP($B150,'2nd Shift BFp'!$A$36:$BY$52,45,FALSE))</f>
        <v/>
      </c>
      <c r="AE150" s="520" t="str">
        <f>IF(RIGHT($A150,1)="1",VLOOKUP($B150,'1st Shift BFp'!$A$36:$BY$52,46,FALSE),VLOOKUP($B150,'2nd Shift BFp'!$A$36:$BY$52,46,FALSE))</f>
        <v/>
      </c>
      <c r="AF150" s="521" t="str">
        <f>IF(RIGHT($A150,1)="1",VLOOKUP($B150,'1st Shift BFp'!$A$36:$BY$52,47,FALSE),VLOOKUP($B150,'2nd Shift BFp'!$A$36:$BY$52,47,FALSE))</f>
        <v/>
      </c>
      <c r="AH150" s="526">
        <f>IF($D150=AH$83,VLOOKUP($B150,WEEKLY!$BD$72:$BO$103,12,FALSE),"")</f>
        <v>0</v>
      </c>
      <c r="AI150" s="520" t="str">
        <f>IF($D150=AI$83,VLOOKUP($B150,WEEKLY!$BD$72:$BO$103,12,FALSE),"")</f>
        <v/>
      </c>
      <c r="AJ150" s="520"/>
      <c r="AK150" s="520" t="str">
        <f>IF($D150=AK$83,VLOOKUP($B150,WASHER!$AL$11:$AS$12,9,FALSE),"")</f>
        <v/>
      </c>
      <c r="AL150" s="520" t="str">
        <f>IF($D150=AL$83,VLOOKUP($B150,WASHER!$AL$11:$AS$12,9,FALSE),"")</f>
        <v/>
      </c>
      <c r="AM150" s="520" t="str">
        <f>IF(RIGHT($A150,1)="1",VLOOKUP($B150,'1st Shift BFp'!$A$36:$BY$52,60,FALSE),VLOOKUP($B150,'2nd Shift BFp'!$A$36:$BY$52,60,FALSE))</f>
        <v/>
      </c>
      <c r="AN150" s="520" t="str">
        <f>IF(RIGHT($A150,1)="1",VLOOKUP($B150,'1st Shift BFp'!$A$36:$BY$52,61,FALSE),VLOOKUP($B150,'2nd Shift BFp'!$A$36:$BY$52,61,FALSE))</f>
        <v/>
      </c>
      <c r="AO150" s="521" t="str">
        <f>IF(RIGHT($A150,1)="1",VLOOKUP($B150,'1st Shift BFp'!$A$36:$BY$52,62,FALSE),VLOOKUP($B150,'2nd Shift BFp'!$A$36:$BY$52,62,FALSE))</f>
        <v/>
      </c>
      <c r="AQ150" s="526">
        <f>IF($D150=AQ$83,VLOOKUP($B150,WEEKLY!$BV$72:$CG$103,12,FALSE),"")</f>
        <v>0</v>
      </c>
      <c r="AR150" s="520" t="str">
        <f>IF($D150=AR$83,VLOOKUP($B150,WEEKLY!$BV$72:$CG$103,12,FALSE),"")</f>
        <v/>
      </c>
      <c r="AS150" s="520"/>
      <c r="AT150" s="520" t="str">
        <f>IF($D150=AT$83,VLOOKUP($B150,WASHER!$AX$11:$BE$12,9,FALSE),"")</f>
        <v/>
      </c>
      <c r="AU150" s="520" t="str">
        <f>IF($D150=AU$83,VLOOKUP($B150,WASHER!$AX$11:$BE$12,9,FALSE),"")</f>
        <v/>
      </c>
      <c r="AV150" s="520" t="str">
        <f>IF(RIGHT($A150,1)="1",VLOOKUP($B150,'1st Shift BFp'!$A$36:$BY$52,75,FALSE),VLOOKUP($B150,'2nd Shift BFp'!$A$36:$BY$52,75,FALSE))</f>
        <v/>
      </c>
      <c r="AW150" s="520" t="str">
        <f>IF(RIGHT($A150,1)="1",VLOOKUP($B150,'1st Shift BFp'!$A$36:$BY$52,76,FALSE),VLOOKUP($B150,'2nd Shift BFp'!$A$36:$BY$52,76,FALSE))</f>
        <v/>
      </c>
      <c r="AX150" s="521" t="str">
        <f>IF(RIGHT($A150,1)="1",VLOOKUP($B150,'1st Shift BFp'!$A$36:$BY$52,77,FALSE),VLOOKUP($B150,'2nd Shift BFp'!$A$36:$BY$52,77,FALSE))</f>
        <v/>
      </c>
      <c r="AZ150" s="526" t="str">
        <f t="shared" si="107"/>
        <v/>
      </c>
      <c r="BA150" s="520" t="str">
        <f t="shared" si="108"/>
        <v/>
      </c>
      <c r="BB150" s="520"/>
      <c r="BC150" s="520" t="str">
        <f t="shared" si="112"/>
        <v/>
      </c>
      <c r="BD150" s="520" t="str">
        <f t="shared" si="109"/>
        <v/>
      </c>
      <c r="BE150" s="520" t="str">
        <f t="shared" si="113"/>
        <v/>
      </c>
      <c r="BF150" s="520" t="str">
        <f t="shared" si="110"/>
        <v/>
      </c>
      <c r="BG150" s="521" t="str">
        <f t="shared" si="111"/>
        <v/>
      </c>
    </row>
    <row r="151" spans="1:59">
      <c r="A151" t="s">
        <v>123</v>
      </c>
      <c r="B151" s="28" t="s">
        <v>182</v>
      </c>
      <c r="C151" s="378" t="s">
        <v>183</v>
      </c>
      <c r="D151" s="24" t="s">
        <v>44</v>
      </c>
      <c r="E151" s="407" t="s">
        <v>572</v>
      </c>
      <c r="G151" s="526">
        <f>IF($D151=G$83,VLOOKUP($B151,WEEKLY!$B$72:$M$103,12,FALSE),"")</f>
        <v>0</v>
      </c>
      <c r="H151" s="520" t="str">
        <f>IF($D151=H$83,VLOOKUP($B151,WEEKLY!$B$72:$M$103,12,FALSE),"")</f>
        <v/>
      </c>
      <c r="I151" s="520"/>
      <c r="J151" s="520" t="str">
        <f>IF($D151=J$83,VLOOKUP($B151,WASHER!$B$11:$I$12,9,FALSE),"")</f>
        <v/>
      </c>
      <c r="K151" s="520" t="str">
        <f>IF($D151=K$83,VLOOKUP($B151,WASHER!$B$11:$I$12,9,FALSE),"")</f>
        <v/>
      </c>
      <c r="L151" s="520" t="str">
        <f>IF(RIGHT($A151,1)="1",VLOOKUP($B151,'1st Shift BFp'!$A$36:$BY$52,15,FALSE),VLOOKUP($B151,'2nd Shift BFp'!$A$36:$BY$52,15,FALSE))</f>
        <v/>
      </c>
      <c r="M151" s="520" t="str">
        <f>IF(RIGHT($A151,1)="1",VLOOKUP($B151,'1st Shift BFp'!$A$36:$BY$52,16,FALSE),VLOOKUP($B151,'2nd Shift BFp'!$A$36:$BY$52,16,FALSE))</f>
        <v/>
      </c>
      <c r="N151" s="521" t="str">
        <f>IF(RIGHT($A151,1)="1",VLOOKUP($B151,'1st Shift BFp'!$A$36:$BY$52,17,FALSE),VLOOKUP($B151,'2nd Shift BFp'!$A$36:$BY$52,17,FALSE))</f>
        <v/>
      </c>
      <c r="P151" s="526">
        <f>IF($D151=P$83,VLOOKUP($B151,WEEKLY!$T$72:$AE$103,12,FALSE),"")</f>
        <v>0</v>
      </c>
      <c r="Q151" s="520" t="str">
        <f>IF($D151=Q$83,VLOOKUP($B151,WEEKLY!$T$72:$AE$103,12,FALSE),"")</f>
        <v/>
      </c>
      <c r="R151" s="520"/>
      <c r="S151" s="520" t="str">
        <f>IF($D151=S$83,VLOOKUP($B151,WASHER!$N$11:$U$12,9,FALSE),"")</f>
        <v/>
      </c>
      <c r="T151" s="520" t="str">
        <f>IF($D151=T$83,VLOOKUP($B151,WASHER!$N$11:$U$12,9,FALSE),"")</f>
        <v/>
      </c>
      <c r="U151" s="520" t="str">
        <f>IF(RIGHT($A151,1)="1",VLOOKUP($B151,'1st Shift BFp'!$A$36:$BY$52,30,FALSE),VLOOKUP($B151,'2nd Shift BFp'!$A$36:$BY$52,30,FALSE))</f>
        <v/>
      </c>
      <c r="V151" s="520" t="str">
        <f>IF(RIGHT($A151,1)="1",VLOOKUP($B151,'1st Shift BFp'!$A$36:$BY$52,31,FALSE),VLOOKUP($B151,'2nd Shift BFp'!$A$36:$BY$52,31,FALSE))</f>
        <v/>
      </c>
      <c r="W151" s="521" t="str">
        <f>IF(RIGHT($A151,1)="1",VLOOKUP($B151,'1st Shift BFp'!$A$36:$BY$52,32,FALSE),VLOOKUP($B151,'2nd Shift BFp'!$A$36:$BY$52,32,FALSE))</f>
        <v/>
      </c>
      <c r="Y151" s="526">
        <f>IF($D151=Y$83,VLOOKUP($B151,WEEKLY!$AL$72:$AW$103,12,FALSE),"")</f>
        <v>0</v>
      </c>
      <c r="Z151" s="520" t="str">
        <f>IF($D151=Z$83,VLOOKUP($B151,WEEKLY!$AL$72:$AW$103,12,FALSE),"")</f>
        <v/>
      </c>
      <c r="AA151" s="520"/>
      <c r="AB151" s="520" t="str">
        <f>IF($D151=AB$83,VLOOKUP($B151,WASHER!$Z$11:$AG$12,9,FALSE),"")</f>
        <v/>
      </c>
      <c r="AC151" s="520" t="str">
        <f>IF($D151=AC$83,VLOOKUP($B151,WASHER!$Z$11:$AG$12,9,FALSE),"")</f>
        <v/>
      </c>
      <c r="AD151" s="520" t="str">
        <f>IF(RIGHT($A151,1)="1",VLOOKUP($B151,'1st Shift BFp'!$A$36:$BY$52,45,FALSE),VLOOKUP($B151,'2nd Shift BFp'!$A$36:$BY$52,45,FALSE))</f>
        <v/>
      </c>
      <c r="AE151" s="520" t="str">
        <f>IF(RIGHT($A151,1)="1",VLOOKUP($B151,'1st Shift BFp'!$A$36:$BY$52,46,FALSE),VLOOKUP($B151,'2nd Shift BFp'!$A$36:$BY$52,46,FALSE))</f>
        <v/>
      </c>
      <c r="AF151" s="521" t="str">
        <f>IF(RIGHT($A151,1)="1",VLOOKUP($B151,'1st Shift BFp'!$A$36:$BY$52,47,FALSE),VLOOKUP($B151,'2nd Shift BFp'!$A$36:$BY$52,47,FALSE))</f>
        <v/>
      </c>
      <c r="AH151" s="526">
        <f>IF($D151=AH$83,VLOOKUP($B151,WEEKLY!$BD$72:$BO$103,12,FALSE),"")</f>
        <v>0</v>
      </c>
      <c r="AI151" s="520" t="str">
        <f>IF($D151=AI$83,VLOOKUP($B151,WEEKLY!$BD$72:$BO$103,12,FALSE),"")</f>
        <v/>
      </c>
      <c r="AJ151" s="520"/>
      <c r="AK151" s="520" t="str">
        <f>IF($D151=AK$83,VLOOKUP($B151,WASHER!$AL$11:$AS$12,9,FALSE),"")</f>
        <v/>
      </c>
      <c r="AL151" s="520" t="str">
        <f>IF($D151=AL$83,VLOOKUP($B151,WASHER!$AL$11:$AS$12,9,FALSE),"")</f>
        <v/>
      </c>
      <c r="AM151" s="520" t="str">
        <f>IF(RIGHT($A151,1)="1",VLOOKUP($B151,'1st Shift BFp'!$A$36:$BY$52,60,FALSE),VLOOKUP($B151,'2nd Shift BFp'!$A$36:$BY$52,60,FALSE))</f>
        <v/>
      </c>
      <c r="AN151" s="520" t="str">
        <f>IF(RIGHT($A151,1)="1",VLOOKUP($B151,'1st Shift BFp'!$A$36:$BY$52,61,FALSE),VLOOKUP($B151,'2nd Shift BFp'!$A$36:$BY$52,61,FALSE))</f>
        <v/>
      </c>
      <c r="AO151" s="521" t="str">
        <f>IF(RIGHT($A151,1)="1",VLOOKUP($B151,'1st Shift BFp'!$A$36:$BY$52,62,FALSE),VLOOKUP($B151,'2nd Shift BFp'!$A$36:$BY$52,62,FALSE))</f>
        <v/>
      </c>
      <c r="AQ151" s="526">
        <f>IF($D151=AQ$83,VLOOKUP($B151,WEEKLY!$BV$72:$CG$103,12,FALSE),"")</f>
        <v>0</v>
      </c>
      <c r="AR151" s="520" t="str">
        <f>IF($D151=AR$83,VLOOKUP($B151,WEEKLY!$BV$72:$CG$103,12,FALSE),"")</f>
        <v/>
      </c>
      <c r="AS151" s="520"/>
      <c r="AT151" s="520" t="str">
        <f>IF($D151=AT$83,VLOOKUP($B151,WASHER!$AX$11:$BE$12,9,FALSE),"")</f>
        <v/>
      </c>
      <c r="AU151" s="520" t="str">
        <f>IF($D151=AU$83,VLOOKUP($B151,WASHER!$AX$11:$BE$12,9,FALSE),"")</f>
        <v/>
      </c>
      <c r="AV151" s="520" t="str">
        <f>IF(RIGHT($A151,1)="1",VLOOKUP($B151,'1st Shift BFp'!$A$36:$BY$52,75,FALSE),VLOOKUP($B151,'2nd Shift BFp'!$A$36:$BY$52,75,FALSE))</f>
        <v/>
      </c>
      <c r="AW151" s="520" t="str">
        <f>IF(RIGHT($A151,1)="1",VLOOKUP($B151,'1st Shift BFp'!$A$36:$BY$52,76,FALSE),VLOOKUP($B151,'2nd Shift BFp'!$A$36:$BY$52,76,FALSE))</f>
        <v/>
      </c>
      <c r="AX151" s="521" t="str">
        <f>IF(RIGHT($A151,1)="1",VLOOKUP($B151,'1st Shift BFp'!$A$36:$BY$52,77,FALSE),VLOOKUP($B151,'2nd Shift BFp'!$A$36:$BY$52,77,FALSE))</f>
        <v/>
      </c>
      <c r="AZ151" s="526" t="str">
        <f t="shared" si="107"/>
        <v/>
      </c>
      <c r="BA151" s="520" t="str">
        <f t="shared" si="108"/>
        <v/>
      </c>
      <c r="BB151" s="520"/>
      <c r="BC151" s="520" t="str">
        <f t="shared" si="112"/>
        <v/>
      </c>
      <c r="BD151" s="520" t="str">
        <f t="shared" si="109"/>
        <v/>
      </c>
      <c r="BE151" s="520" t="str">
        <f t="shared" si="113"/>
        <v/>
      </c>
      <c r="BF151" s="520" t="str">
        <f t="shared" si="110"/>
        <v/>
      </c>
      <c r="BG151" s="521" t="str">
        <f t="shared" si="111"/>
        <v/>
      </c>
    </row>
    <row r="152" spans="1:59">
      <c r="A152" t="s">
        <v>82</v>
      </c>
      <c r="B152" s="28" t="s">
        <v>178</v>
      </c>
      <c r="C152" s="378" t="s">
        <v>185</v>
      </c>
      <c r="D152" s="24" t="s">
        <v>44</v>
      </c>
      <c r="E152" s="407" t="s">
        <v>572</v>
      </c>
      <c r="G152" s="526">
        <f>IF($D152=G$83,VLOOKUP($B152,WEEKLY!$B$72:$M$103,12,FALSE),"")</f>
        <v>0</v>
      </c>
      <c r="H152" s="520" t="str">
        <f>IF($D152=H$83,VLOOKUP($B152,WEEKLY!$B$72:$M$103,12,FALSE),"")</f>
        <v/>
      </c>
      <c r="I152" s="520"/>
      <c r="J152" s="520" t="str">
        <f>IF($D152=J$83,VLOOKUP($B152,WASHER!$B$11:$I$12,9,FALSE),"")</f>
        <v/>
      </c>
      <c r="K152" s="520" t="str">
        <f>IF($D152=K$83,VLOOKUP($B152,WASHER!$B$11:$I$12,9,FALSE),"")</f>
        <v/>
      </c>
      <c r="L152" s="520" t="str">
        <f>IF(RIGHT($A152,1)="1",VLOOKUP($B152,'1st Shift BFp'!$A$36:$BY$52,15,FALSE),VLOOKUP($B152,'2nd Shift BFp'!$A$36:$BY$52,15,FALSE))</f>
        <v/>
      </c>
      <c r="M152" s="520" t="str">
        <f>IF(RIGHT($A152,1)="1",VLOOKUP($B152,'1st Shift BFp'!$A$36:$BY$52,16,FALSE),VLOOKUP($B152,'2nd Shift BFp'!$A$36:$BY$52,16,FALSE))</f>
        <v/>
      </c>
      <c r="N152" s="521" t="str">
        <f>IF(RIGHT($A152,1)="1",VLOOKUP($B152,'1st Shift BFp'!$A$36:$BY$52,17,FALSE),VLOOKUP($B152,'2nd Shift BFp'!$A$36:$BY$52,17,FALSE))</f>
        <v/>
      </c>
      <c r="P152" s="526">
        <f>IF($D152=P$83,VLOOKUP($B152,WEEKLY!$T$72:$AE$103,12,FALSE),"")</f>
        <v>0</v>
      </c>
      <c r="Q152" s="520" t="str">
        <f>IF($D152=Q$83,VLOOKUP($B152,WEEKLY!$T$72:$AE$103,12,FALSE),"")</f>
        <v/>
      </c>
      <c r="R152" s="520"/>
      <c r="S152" s="520" t="str">
        <f>IF($D152=S$83,VLOOKUP($B152,WASHER!$N$11:$U$12,9,FALSE),"")</f>
        <v/>
      </c>
      <c r="T152" s="520" t="str">
        <f>IF($D152=T$83,VLOOKUP($B152,WASHER!$N$11:$U$12,9,FALSE),"")</f>
        <v/>
      </c>
      <c r="U152" s="520" t="str">
        <f>IF(RIGHT($A152,1)="1",VLOOKUP($B152,'1st Shift BFp'!$A$36:$BY$52,30,FALSE),VLOOKUP($B152,'2nd Shift BFp'!$A$36:$BY$52,30,FALSE))</f>
        <v/>
      </c>
      <c r="V152" s="520" t="str">
        <f>IF(RIGHT($A152,1)="1",VLOOKUP($B152,'1st Shift BFp'!$A$36:$BY$52,31,FALSE),VLOOKUP($B152,'2nd Shift BFp'!$A$36:$BY$52,31,FALSE))</f>
        <v/>
      </c>
      <c r="W152" s="521" t="str">
        <f>IF(RIGHT($A152,1)="1",VLOOKUP($B152,'1st Shift BFp'!$A$36:$BY$52,32,FALSE),VLOOKUP($B152,'2nd Shift BFp'!$A$36:$BY$52,32,FALSE))</f>
        <v/>
      </c>
      <c r="Y152" s="526">
        <f>IF($D152=Y$83,VLOOKUP($B152,WEEKLY!$AL$72:$AW$103,12,FALSE),"")</f>
        <v>0</v>
      </c>
      <c r="Z152" s="520" t="str">
        <f>IF($D152=Z$83,VLOOKUP($B152,WEEKLY!$AL$72:$AW$103,12,FALSE),"")</f>
        <v/>
      </c>
      <c r="AA152" s="520"/>
      <c r="AB152" s="520" t="str">
        <f>IF($D152=AB$83,VLOOKUP($B152,WASHER!$Z$11:$AG$12,9,FALSE),"")</f>
        <v/>
      </c>
      <c r="AC152" s="520" t="str">
        <f>IF($D152=AC$83,VLOOKUP($B152,WASHER!$Z$11:$AG$12,9,FALSE),"")</f>
        <v/>
      </c>
      <c r="AD152" s="520" t="str">
        <f>IF(RIGHT($A152,1)="1",VLOOKUP($B152,'1st Shift BFp'!$A$36:$BY$52,45,FALSE),VLOOKUP($B152,'2nd Shift BFp'!$A$36:$BY$52,45,FALSE))</f>
        <v/>
      </c>
      <c r="AE152" s="520" t="str">
        <f>IF(RIGHT($A152,1)="1",VLOOKUP($B152,'1st Shift BFp'!$A$36:$BY$52,46,FALSE),VLOOKUP($B152,'2nd Shift BFp'!$A$36:$BY$52,46,FALSE))</f>
        <v/>
      </c>
      <c r="AF152" s="521" t="str">
        <f>IF(RIGHT($A152,1)="1",VLOOKUP($B152,'1st Shift BFp'!$A$36:$BY$52,47,FALSE),VLOOKUP($B152,'2nd Shift BFp'!$A$36:$BY$52,47,FALSE))</f>
        <v/>
      </c>
      <c r="AH152" s="526">
        <f>IF($D152=AH$83,VLOOKUP($B152,WEEKLY!$BD$72:$BO$103,12,FALSE),"")</f>
        <v>0</v>
      </c>
      <c r="AI152" s="520" t="str">
        <f>IF($D152=AI$83,VLOOKUP($B152,WEEKLY!$BD$72:$BO$103,12,FALSE),"")</f>
        <v/>
      </c>
      <c r="AJ152" s="520"/>
      <c r="AK152" s="520" t="str">
        <f>IF($D152=AK$83,VLOOKUP($B152,WASHER!$AL$11:$AS$12,9,FALSE),"")</f>
        <v/>
      </c>
      <c r="AL152" s="520" t="str">
        <f>IF($D152=AL$83,VLOOKUP($B152,WASHER!$AL$11:$AS$12,9,FALSE),"")</f>
        <v/>
      </c>
      <c r="AM152" s="520" t="str">
        <f>IF(RIGHT($A152,1)="1",VLOOKUP($B152,'1st Shift BFp'!$A$36:$BY$52,60,FALSE),VLOOKUP($B152,'2nd Shift BFp'!$A$36:$BY$52,60,FALSE))</f>
        <v/>
      </c>
      <c r="AN152" s="520" t="str">
        <f>IF(RIGHT($A152,1)="1",VLOOKUP($B152,'1st Shift BFp'!$A$36:$BY$52,61,FALSE),VLOOKUP($B152,'2nd Shift BFp'!$A$36:$BY$52,61,FALSE))</f>
        <v/>
      </c>
      <c r="AO152" s="521" t="str">
        <f>IF(RIGHT($A152,1)="1",VLOOKUP($B152,'1st Shift BFp'!$A$36:$BY$52,62,FALSE),VLOOKUP($B152,'2nd Shift BFp'!$A$36:$BY$52,62,FALSE))</f>
        <v/>
      </c>
      <c r="AQ152" s="526">
        <f>IF($D152=AQ$83,VLOOKUP($B152,WEEKLY!$BV$72:$CG$103,12,FALSE),"")</f>
        <v>0</v>
      </c>
      <c r="AR152" s="520" t="str">
        <f>IF($D152=AR$83,VLOOKUP($B152,WEEKLY!$BV$72:$CG$103,12,FALSE),"")</f>
        <v/>
      </c>
      <c r="AS152" s="520"/>
      <c r="AT152" s="520" t="str">
        <f>IF($D152=AT$83,VLOOKUP($B152,WASHER!$AX$11:$BE$12,9,FALSE),"")</f>
        <v/>
      </c>
      <c r="AU152" s="520" t="str">
        <f>IF($D152=AU$83,VLOOKUP($B152,WASHER!$AX$11:$BE$12,9,FALSE),"")</f>
        <v/>
      </c>
      <c r="AV152" s="520" t="str">
        <f>IF(RIGHT($A152,1)="1",VLOOKUP($B152,'1st Shift BFp'!$A$36:$BY$52,75,FALSE),VLOOKUP($B152,'2nd Shift BFp'!$A$36:$BY$52,75,FALSE))</f>
        <v/>
      </c>
      <c r="AW152" s="520" t="str">
        <f>IF(RIGHT($A152,1)="1",VLOOKUP($B152,'1st Shift BFp'!$A$36:$BY$52,76,FALSE),VLOOKUP($B152,'2nd Shift BFp'!$A$36:$BY$52,76,FALSE))</f>
        <v/>
      </c>
      <c r="AX152" s="521" t="str">
        <f>IF(RIGHT($A152,1)="1",VLOOKUP($B152,'1st Shift BFp'!$A$36:$BY$52,77,FALSE),VLOOKUP($B152,'2nd Shift BFp'!$A$36:$BY$52,77,FALSE))</f>
        <v/>
      </c>
      <c r="AZ152" s="526" t="str">
        <f t="shared" si="107"/>
        <v/>
      </c>
      <c r="BA152" s="520" t="str">
        <f t="shared" si="108"/>
        <v/>
      </c>
      <c r="BB152" s="520"/>
      <c r="BC152" s="520" t="str">
        <f t="shared" si="112"/>
        <v/>
      </c>
      <c r="BD152" s="520" t="str">
        <f t="shared" si="109"/>
        <v/>
      </c>
      <c r="BE152" s="520" t="str">
        <f t="shared" si="113"/>
        <v/>
      </c>
      <c r="BF152" s="520" t="str">
        <f t="shared" si="110"/>
        <v/>
      </c>
      <c r="BG152" s="521" t="str">
        <f t="shared" si="111"/>
        <v/>
      </c>
    </row>
    <row r="153" spans="1:59">
      <c r="A153" t="s">
        <v>82</v>
      </c>
      <c r="B153" s="28" t="s">
        <v>181</v>
      </c>
      <c r="C153" s="378" t="s">
        <v>187</v>
      </c>
      <c r="D153" s="24" t="s">
        <v>44</v>
      </c>
      <c r="E153" s="407" t="s">
        <v>572</v>
      </c>
      <c r="G153" s="526">
        <f>IF($D153=G$83,VLOOKUP($B153,WEEKLY!$B$72:$M$103,12,FALSE),"")</f>
        <v>0</v>
      </c>
      <c r="H153" s="520" t="str">
        <f>IF($D153=H$83,VLOOKUP($B153,WEEKLY!$B$72:$M$103,12,FALSE),"")</f>
        <v/>
      </c>
      <c r="I153" s="520"/>
      <c r="J153" s="520" t="str">
        <f>IF($D153=J$83,VLOOKUP($B153,WASHER!$B$11:$I$12,9,FALSE),"")</f>
        <v/>
      </c>
      <c r="K153" s="520" t="str">
        <f>IF($D153=K$83,VLOOKUP($B153,WASHER!$B$11:$I$12,9,FALSE),"")</f>
        <v/>
      </c>
      <c r="L153" s="520" t="str">
        <f>IF(RIGHT($A153,1)="1",VLOOKUP($B153,'1st Shift BFp'!$A$36:$BY$52,15,FALSE),VLOOKUP($B153,'2nd Shift BFp'!$A$36:$BY$52,15,FALSE))</f>
        <v/>
      </c>
      <c r="M153" s="520" t="str">
        <f>IF(RIGHT($A153,1)="1",VLOOKUP($B153,'1st Shift BFp'!$A$36:$BY$52,16,FALSE),VLOOKUP($B153,'2nd Shift BFp'!$A$36:$BY$52,16,FALSE))</f>
        <v/>
      </c>
      <c r="N153" s="521" t="str">
        <f>IF(RIGHT($A153,1)="1",VLOOKUP($B153,'1st Shift BFp'!$A$36:$BY$52,17,FALSE),VLOOKUP($B153,'2nd Shift BFp'!$A$36:$BY$52,17,FALSE))</f>
        <v/>
      </c>
      <c r="P153" s="526">
        <f>IF($D153=P$83,VLOOKUP($B153,WEEKLY!$T$72:$AE$103,12,FALSE),"")</f>
        <v>0</v>
      </c>
      <c r="Q153" s="520" t="str">
        <f>IF($D153=Q$83,VLOOKUP($B153,WEEKLY!$T$72:$AE$103,12,FALSE),"")</f>
        <v/>
      </c>
      <c r="R153" s="520"/>
      <c r="S153" s="520" t="str">
        <f>IF($D153=S$83,VLOOKUP($B153,WASHER!$N$11:$U$12,9,FALSE),"")</f>
        <v/>
      </c>
      <c r="T153" s="520" t="str">
        <f>IF($D153=T$83,VLOOKUP($B153,WASHER!$N$11:$U$12,9,FALSE),"")</f>
        <v/>
      </c>
      <c r="U153" s="520" t="str">
        <f>IF(RIGHT($A153,1)="1",VLOOKUP($B153,'1st Shift BFp'!$A$36:$BY$52,30,FALSE),VLOOKUP($B153,'2nd Shift BFp'!$A$36:$BY$52,30,FALSE))</f>
        <v/>
      </c>
      <c r="V153" s="520" t="str">
        <f>IF(RIGHT($A153,1)="1",VLOOKUP($B153,'1st Shift BFp'!$A$36:$BY$52,31,FALSE),VLOOKUP($B153,'2nd Shift BFp'!$A$36:$BY$52,31,FALSE))</f>
        <v/>
      </c>
      <c r="W153" s="521" t="str">
        <f>IF(RIGHT($A153,1)="1",VLOOKUP($B153,'1st Shift BFp'!$A$36:$BY$52,32,FALSE),VLOOKUP($B153,'2nd Shift BFp'!$A$36:$BY$52,32,FALSE))</f>
        <v/>
      </c>
      <c r="Y153" s="526">
        <f>IF($D153=Y$83,VLOOKUP($B153,WEEKLY!$AL$72:$AW$103,12,FALSE),"")</f>
        <v>0</v>
      </c>
      <c r="Z153" s="520" t="str">
        <f>IF($D153=Z$83,VLOOKUP($B153,WEEKLY!$AL$72:$AW$103,12,FALSE),"")</f>
        <v/>
      </c>
      <c r="AA153" s="520"/>
      <c r="AB153" s="520" t="str">
        <f>IF($D153=AB$83,VLOOKUP($B153,WASHER!$Z$11:$AG$12,9,FALSE),"")</f>
        <v/>
      </c>
      <c r="AC153" s="520" t="str">
        <f>IF($D153=AC$83,VLOOKUP($B153,WASHER!$Z$11:$AG$12,9,FALSE),"")</f>
        <v/>
      </c>
      <c r="AD153" s="520" t="str">
        <f>IF(RIGHT($A153,1)="1",VLOOKUP($B153,'1st Shift BFp'!$A$36:$BY$52,45,FALSE),VLOOKUP($B153,'2nd Shift BFp'!$A$36:$BY$52,45,FALSE))</f>
        <v/>
      </c>
      <c r="AE153" s="520" t="str">
        <f>IF(RIGHT($A153,1)="1",VLOOKUP($B153,'1st Shift BFp'!$A$36:$BY$52,46,FALSE),VLOOKUP($B153,'2nd Shift BFp'!$A$36:$BY$52,46,FALSE))</f>
        <v/>
      </c>
      <c r="AF153" s="521" t="str">
        <f>IF(RIGHT($A153,1)="1",VLOOKUP($B153,'1st Shift BFp'!$A$36:$BY$52,47,FALSE),VLOOKUP($B153,'2nd Shift BFp'!$A$36:$BY$52,47,FALSE))</f>
        <v/>
      </c>
      <c r="AH153" s="526">
        <f>IF($D153=AH$83,VLOOKUP($B153,WEEKLY!$BD$72:$BO$103,12,FALSE),"")</f>
        <v>0</v>
      </c>
      <c r="AI153" s="520" t="str">
        <f>IF($D153=AI$83,VLOOKUP($B153,WEEKLY!$BD$72:$BO$103,12,FALSE),"")</f>
        <v/>
      </c>
      <c r="AJ153" s="520"/>
      <c r="AK153" s="520" t="str">
        <f>IF($D153=AK$83,VLOOKUP($B153,WASHER!$AL$11:$AS$12,9,FALSE),"")</f>
        <v/>
      </c>
      <c r="AL153" s="520" t="str">
        <f>IF($D153=AL$83,VLOOKUP($B153,WASHER!$AL$11:$AS$12,9,FALSE),"")</f>
        <v/>
      </c>
      <c r="AM153" s="520" t="str">
        <f>IF(RIGHT($A153,1)="1",VLOOKUP($B153,'1st Shift BFp'!$A$36:$BY$52,60,FALSE),VLOOKUP($B153,'2nd Shift BFp'!$A$36:$BY$52,60,FALSE))</f>
        <v/>
      </c>
      <c r="AN153" s="520" t="str">
        <f>IF(RIGHT($A153,1)="1",VLOOKUP($B153,'1st Shift BFp'!$A$36:$BY$52,61,FALSE),VLOOKUP($B153,'2nd Shift BFp'!$A$36:$BY$52,61,FALSE))</f>
        <v/>
      </c>
      <c r="AO153" s="521" t="str">
        <f>IF(RIGHT($A153,1)="1",VLOOKUP($B153,'1st Shift BFp'!$A$36:$BY$52,62,FALSE),VLOOKUP($B153,'2nd Shift BFp'!$A$36:$BY$52,62,FALSE))</f>
        <v/>
      </c>
      <c r="AQ153" s="526">
        <f>IF($D153=AQ$83,VLOOKUP($B153,WEEKLY!$BV$72:$CG$103,12,FALSE),"")</f>
        <v>0</v>
      </c>
      <c r="AR153" s="520" t="str">
        <f>IF($D153=AR$83,VLOOKUP($B153,WEEKLY!$BV$72:$CG$103,12,FALSE),"")</f>
        <v/>
      </c>
      <c r="AS153" s="520"/>
      <c r="AT153" s="520" t="str">
        <f>IF($D153=AT$83,VLOOKUP($B153,WASHER!$AX$11:$BE$12,9,FALSE),"")</f>
        <v/>
      </c>
      <c r="AU153" s="520" t="str">
        <f>IF($D153=AU$83,VLOOKUP($B153,WASHER!$AX$11:$BE$12,9,FALSE),"")</f>
        <v/>
      </c>
      <c r="AV153" s="520" t="str">
        <f>IF(RIGHT($A153,1)="1",VLOOKUP($B153,'1st Shift BFp'!$A$36:$BY$52,75,FALSE),VLOOKUP($B153,'2nd Shift BFp'!$A$36:$BY$52,75,FALSE))</f>
        <v/>
      </c>
      <c r="AW153" s="520" t="str">
        <f>IF(RIGHT($A153,1)="1",VLOOKUP($B153,'1st Shift BFp'!$A$36:$BY$52,76,FALSE),VLOOKUP($B153,'2nd Shift BFp'!$A$36:$BY$52,76,FALSE))</f>
        <v/>
      </c>
      <c r="AX153" s="521" t="str">
        <f>IF(RIGHT($A153,1)="1",VLOOKUP($B153,'1st Shift BFp'!$A$36:$BY$52,77,FALSE),VLOOKUP($B153,'2nd Shift BFp'!$A$36:$BY$52,77,FALSE))</f>
        <v/>
      </c>
      <c r="AZ153" s="526" t="str">
        <f t="shared" si="107"/>
        <v/>
      </c>
      <c r="BA153" s="520" t="str">
        <f t="shared" si="108"/>
        <v/>
      </c>
      <c r="BB153" s="520"/>
      <c r="BC153" s="520" t="str">
        <f t="shared" si="112"/>
        <v/>
      </c>
      <c r="BD153" s="520" t="str">
        <f t="shared" si="109"/>
        <v/>
      </c>
      <c r="BE153" s="520" t="str">
        <f t="shared" si="113"/>
        <v/>
      </c>
      <c r="BF153" s="520" t="str">
        <f t="shared" si="110"/>
        <v/>
      </c>
      <c r="BG153" s="521" t="str">
        <f t="shared" si="111"/>
        <v/>
      </c>
    </row>
    <row r="154" spans="1:59">
      <c r="A154" t="s">
        <v>123</v>
      </c>
      <c r="B154" s="28" t="s">
        <v>189</v>
      </c>
      <c r="C154" s="378" t="s">
        <v>190</v>
      </c>
      <c r="D154" s="24" t="s">
        <v>44</v>
      </c>
      <c r="E154" s="407" t="s">
        <v>572</v>
      </c>
      <c r="G154" s="526">
        <f>IF($D154=G$83,VLOOKUP($B154,WEEKLY!$B$72:$M$103,12,FALSE),"")</f>
        <v>0</v>
      </c>
      <c r="H154" s="520" t="str">
        <f>IF($D154=H$83,VLOOKUP($B154,WEEKLY!$B$72:$M$103,12,FALSE),"")</f>
        <v/>
      </c>
      <c r="I154" s="520"/>
      <c r="J154" s="520" t="str">
        <f>IF($D154=J$83,VLOOKUP($B154,WASHER!$B$11:$I$12,9,FALSE),"")</f>
        <v/>
      </c>
      <c r="K154" s="520" t="str">
        <f>IF($D154=K$83,VLOOKUP($B154,WASHER!$B$11:$I$12,9,FALSE),"")</f>
        <v/>
      </c>
      <c r="L154" s="520" t="str">
        <f>IF(RIGHT($A154,1)="1",VLOOKUP($B154,'1st Shift BFp'!$A$36:$BY$52,15,FALSE),VLOOKUP($B154,'2nd Shift BFp'!$A$36:$BY$52,15,FALSE))</f>
        <v/>
      </c>
      <c r="M154" s="520" t="str">
        <f>IF(RIGHT($A154,1)="1",VLOOKUP($B154,'1st Shift BFp'!$A$36:$BY$52,16,FALSE),VLOOKUP($B154,'2nd Shift BFp'!$A$36:$BY$52,16,FALSE))</f>
        <v/>
      </c>
      <c r="N154" s="521" t="str">
        <f>IF(RIGHT($A154,1)="1",VLOOKUP($B154,'1st Shift BFp'!$A$36:$BY$52,17,FALSE),VLOOKUP($B154,'2nd Shift BFp'!$A$36:$BY$52,17,FALSE))</f>
        <v/>
      </c>
      <c r="P154" s="526">
        <f>IF($D154=P$83,VLOOKUP($B154,WEEKLY!$T$72:$AE$103,12,FALSE),"")</f>
        <v>0</v>
      </c>
      <c r="Q154" s="520" t="str">
        <f>IF($D154=Q$83,VLOOKUP($B154,WEEKLY!$T$72:$AE$103,12,FALSE),"")</f>
        <v/>
      </c>
      <c r="R154" s="520"/>
      <c r="S154" s="520" t="str">
        <f>IF($D154=S$83,VLOOKUP($B154,WASHER!$N$11:$U$12,9,FALSE),"")</f>
        <v/>
      </c>
      <c r="T154" s="520" t="str">
        <f>IF($D154=T$83,VLOOKUP($B154,WASHER!$N$11:$U$12,9,FALSE),"")</f>
        <v/>
      </c>
      <c r="U154" s="520" t="str">
        <f>IF(RIGHT($A154,1)="1",VLOOKUP($B154,'1st Shift BFp'!$A$36:$BY$52,30,FALSE),VLOOKUP($B154,'2nd Shift BFp'!$A$36:$BY$52,30,FALSE))</f>
        <v/>
      </c>
      <c r="V154" s="520" t="str">
        <f>IF(RIGHT($A154,1)="1",VLOOKUP($B154,'1st Shift BFp'!$A$36:$BY$52,31,FALSE),VLOOKUP($B154,'2nd Shift BFp'!$A$36:$BY$52,31,FALSE))</f>
        <v/>
      </c>
      <c r="W154" s="521" t="str">
        <f>IF(RIGHT($A154,1)="1",VLOOKUP($B154,'1st Shift BFp'!$A$36:$BY$52,32,FALSE),VLOOKUP($B154,'2nd Shift BFp'!$A$36:$BY$52,32,FALSE))</f>
        <v/>
      </c>
      <c r="Y154" s="526">
        <f>IF($D154=Y$83,VLOOKUP($B154,WEEKLY!$AL$72:$AW$103,12,FALSE),"")</f>
        <v>0</v>
      </c>
      <c r="Z154" s="520" t="str">
        <f>IF($D154=Z$83,VLOOKUP($B154,WEEKLY!$AL$72:$AW$103,12,FALSE),"")</f>
        <v/>
      </c>
      <c r="AA154" s="520"/>
      <c r="AB154" s="520" t="str">
        <f>IF($D154=AB$83,VLOOKUP($B154,WASHER!$Z$11:$AG$12,9,FALSE),"")</f>
        <v/>
      </c>
      <c r="AC154" s="520" t="str">
        <f>IF($D154=AC$83,VLOOKUP($B154,WASHER!$Z$11:$AG$12,9,FALSE),"")</f>
        <v/>
      </c>
      <c r="AD154" s="520" t="str">
        <f>IF(RIGHT($A154,1)="1",VLOOKUP($B154,'1st Shift BFp'!$A$36:$BY$52,45,FALSE),VLOOKUP($B154,'2nd Shift BFp'!$A$36:$BY$52,45,FALSE))</f>
        <v/>
      </c>
      <c r="AE154" s="520" t="str">
        <f>IF(RIGHT($A154,1)="1",VLOOKUP($B154,'1st Shift BFp'!$A$36:$BY$52,46,FALSE),VLOOKUP($B154,'2nd Shift BFp'!$A$36:$BY$52,46,FALSE))</f>
        <v/>
      </c>
      <c r="AF154" s="521" t="str">
        <f>IF(RIGHT($A154,1)="1",VLOOKUP($B154,'1st Shift BFp'!$A$36:$BY$52,47,FALSE),VLOOKUP($B154,'2nd Shift BFp'!$A$36:$BY$52,47,FALSE))</f>
        <v/>
      </c>
      <c r="AH154" s="526">
        <f>IF($D154=AH$83,VLOOKUP($B154,WEEKLY!$BD$72:$BO$103,12,FALSE),"")</f>
        <v>0</v>
      </c>
      <c r="AI154" s="520" t="str">
        <f>IF($D154=AI$83,VLOOKUP($B154,WEEKLY!$BD$72:$BO$103,12,FALSE),"")</f>
        <v/>
      </c>
      <c r="AJ154" s="520"/>
      <c r="AK154" s="520" t="str">
        <f>IF($D154=AK$83,VLOOKUP($B154,WASHER!$AL$11:$AS$12,9,FALSE),"")</f>
        <v/>
      </c>
      <c r="AL154" s="520" t="str">
        <f>IF($D154=AL$83,VLOOKUP($B154,WASHER!$AL$11:$AS$12,9,FALSE),"")</f>
        <v/>
      </c>
      <c r="AM154" s="520" t="str">
        <f>IF(RIGHT($A154,1)="1",VLOOKUP($B154,'1st Shift BFp'!$A$36:$BY$52,60,FALSE),VLOOKUP($B154,'2nd Shift BFp'!$A$36:$BY$52,60,FALSE))</f>
        <v/>
      </c>
      <c r="AN154" s="520" t="str">
        <f>IF(RIGHT($A154,1)="1",VLOOKUP($B154,'1st Shift BFp'!$A$36:$BY$52,61,FALSE),VLOOKUP($B154,'2nd Shift BFp'!$A$36:$BY$52,61,FALSE))</f>
        <v/>
      </c>
      <c r="AO154" s="521" t="str">
        <f>IF(RIGHT($A154,1)="1",VLOOKUP($B154,'1st Shift BFp'!$A$36:$BY$52,62,FALSE),VLOOKUP($B154,'2nd Shift BFp'!$A$36:$BY$52,62,FALSE))</f>
        <v/>
      </c>
      <c r="AQ154" s="526">
        <f>IF($D154=AQ$83,VLOOKUP($B154,WEEKLY!$BV$72:$CG$103,12,FALSE),"")</f>
        <v>0</v>
      </c>
      <c r="AR154" s="520" t="str">
        <f>IF($D154=AR$83,VLOOKUP($B154,WEEKLY!$BV$72:$CG$103,12,FALSE),"")</f>
        <v/>
      </c>
      <c r="AS154" s="520"/>
      <c r="AT154" s="520" t="str">
        <f>IF($D154=AT$83,VLOOKUP($B154,WASHER!$AX$11:$BE$12,9,FALSE),"")</f>
        <v/>
      </c>
      <c r="AU154" s="520" t="str">
        <f>IF($D154=AU$83,VLOOKUP($B154,WASHER!$AX$11:$BE$12,9,FALSE),"")</f>
        <v/>
      </c>
      <c r="AV154" s="520" t="str">
        <f>IF(RIGHT($A154,1)="1",VLOOKUP($B154,'1st Shift BFp'!$A$36:$BY$52,75,FALSE),VLOOKUP($B154,'2nd Shift BFp'!$A$36:$BY$52,75,FALSE))</f>
        <v/>
      </c>
      <c r="AW154" s="520" t="str">
        <f>IF(RIGHT($A154,1)="1",VLOOKUP($B154,'1st Shift BFp'!$A$36:$BY$52,76,FALSE),VLOOKUP($B154,'2nd Shift BFp'!$A$36:$BY$52,76,FALSE))</f>
        <v/>
      </c>
      <c r="AX154" s="521" t="str">
        <f>IF(RIGHT($A154,1)="1",VLOOKUP($B154,'1st Shift BFp'!$A$36:$BY$52,77,FALSE),VLOOKUP($B154,'2nd Shift BFp'!$A$36:$BY$52,77,FALSE))</f>
        <v/>
      </c>
      <c r="AZ154" s="526" t="str">
        <f t="shared" si="107"/>
        <v/>
      </c>
      <c r="BA154" s="520" t="str">
        <f t="shared" si="108"/>
        <v/>
      </c>
      <c r="BB154" s="520"/>
      <c r="BC154" s="520" t="str">
        <f t="shared" si="112"/>
        <v/>
      </c>
      <c r="BD154" s="520" t="str">
        <f t="shared" si="109"/>
        <v/>
      </c>
      <c r="BE154" s="520" t="str">
        <f t="shared" si="113"/>
        <v/>
      </c>
      <c r="BF154" s="520" t="str">
        <f t="shared" si="110"/>
        <v/>
      </c>
      <c r="BG154" s="521" t="str">
        <f t="shared" si="111"/>
        <v/>
      </c>
    </row>
    <row r="155" spans="1:59">
      <c r="A155" t="s">
        <v>123</v>
      </c>
      <c r="B155" s="28" t="s">
        <v>192</v>
      </c>
      <c r="C155" s="378" t="s">
        <v>193</v>
      </c>
      <c r="D155" s="24" t="s">
        <v>44</v>
      </c>
      <c r="E155" s="407" t="s">
        <v>572</v>
      </c>
      <c r="G155" s="526">
        <f>IF($D155=G$83,VLOOKUP($B155,WEEKLY!$B$72:$M$103,12,FALSE),"")</f>
        <v>0</v>
      </c>
      <c r="H155" s="520" t="str">
        <f>IF($D155=H$83,VLOOKUP($B155,WEEKLY!$B$72:$M$103,12,FALSE),"")</f>
        <v/>
      </c>
      <c r="I155" s="520"/>
      <c r="J155" s="520" t="str">
        <f>IF($D155=J$83,VLOOKUP($B155,WASHER!$B$11:$I$12,9,FALSE),"")</f>
        <v/>
      </c>
      <c r="K155" s="520" t="str">
        <f>IF($D155=K$83,VLOOKUP($B155,WASHER!$B$11:$I$12,9,FALSE),"")</f>
        <v/>
      </c>
      <c r="L155" s="520" t="str">
        <f>IF(RIGHT($A155,1)="1",VLOOKUP($B155,'1st Shift BFp'!$A$36:$BY$52,15,FALSE),VLOOKUP($B155,'2nd Shift BFp'!$A$36:$BY$52,15,FALSE))</f>
        <v/>
      </c>
      <c r="M155" s="520" t="str">
        <f>IF(RIGHT($A155,1)="1",VLOOKUP($B155,'1st Shift BFp'!$A$36:$BY$52,16,FALSE),VLOOKUP($B155,'2nd Shift BFp'!$A$36:$BY$52,16,FALSE))</f>
        <v/>
      </c>
      <c r="N155" s="521" t="str">
        <f>IF(RIGHT($A155,1)="1",VLOOKUP($B155,'1st Shift BFp'!$A$36:$BY$52,17,FALSE),VLOOKUP($B155,'2nd Shift BFp'!$A$36:$BY$52,17,FALSE))</f>
        <v/>
      </c>
      <c r="P155" s="526">
        <f>IF($D155=P$83,VLOOKUP($B155,WEEKLY!$T$72:$AE$103,12,FALSE),"")</f>
        <v>0</v>
      </c>
      <c r="Q155" s="520" t="str">
        <f>IF($D155=Q$83,VLOOKUP($B155,WEEKLY!$T$72:$AE$103,12,FALSE),"")</f>
        <v/>
      </c>
      <c r="R155" s="520"/>
      <c r="S155" s="520" t="str">
        <f>IF($D155=S$83,VLOOKUP($B155,WASHER!$N$11:$U$12,9,FALSE),"")</f>
        <v/>
      </c>
      <c r="T155" s="520" t="str">
        <f>IF($D155=T$83,VLOOKUP($B155,WASHER!$N$11:$U$12,9,FALSE),"")</f>
        <v/>
      </c>
      <c r="U155" s="520" t="str">
        <f>IF(RIGHT($A155,1)="1",VLOOKUP($B155,'1st Shift BFp'!$A$36:$BY$52,30,FALSE),VLOOKUP($B155,'2nd Shift BFp'!$A$36:$BY$52,30,FALSE))</f>
        <v/>
      </c>
      <c r="V155" s="520" t="str">
        <f>IF(RIGHT($A155,1)="1",VLOOKUP($B155,'1st Shift BFp'!$A$36:$BY$52,31,FALSE),VLOOKUP($B155,'2nd Shift BFp'!$A$36:$BY$52,31,FALSE))</f>
        <v/>
      </c>
      <c r="W155" s="521" t="str">
        <f>IF(RIGHT($A155,1)="1",VLOOKUP($B155,'1st Shift BFp'!$A$36:$BY$52,32,FALSE),VLOOKUP($B155,'2nd Shift BFp'!$A$36:$BY$52,32,FALSE))</f>
        <v/>
      </c>
      <c r="Y155" s="526">
        <f>IF($D155=Y$83,VLOOKUP($B155,WEEKLY!$AL$72:$AW$103,12,FALSE),"")</f>
        <v>0</v>
      </c>
      <c r="Z155" s="520" t="str">
        <f>IF($D155=Z$83,VLOOKUP($B155,WEEKLY!$AL$72:$AW$103,12,FALSE),"")</f>
        <v/>
      </c>
      <c r="AA155" s="520"/>
      <c r="AB155" s="520" t="str">
        <f>IF($D155=AB$83,VLOOKUP($B155,WASHER!$Z$11:$AG$12,9,FALSE),"")</f>
        <v/>
      </c>
      <c r="AC155" s="520" t="str">
        <f>IF($D155=AC$83,VLOOKUP($B155,WASHER!$Z$11:$AG$12,9,FALSE),"")</f>
        <v/>
      </c>
      <c r="AD155" s="520" t="str">
        <f>IF(RIGHT($A155,1)="1",VLOOKUP($B155,'1st Shift BFp'!$A$36:$BY$52,45,FALSE),VLOOKUP($B155,'2nd Shift BFp'!$A$36:$BY$52,45,FALSE))</f>
        <v/>
      </c>
      <c r="AE155" s="520" t="str">
        <f>IF(RIGHT($A155,1)="1",VLOOKUP($B155,'1st Shift BFp'!$A$36:$BY$52,46,FALSE),VLOOKUP($B155,'2nd Shift BFp'!$A$36:$BY$52,46,FALSE))</f>
        <v/>
      </c>
      <c r="AF155" s="521" t="str">
        <f>IF(RIGHT($A155,1)="1",VLOOKUP($B155,'1st Shift BFp'!$A$36:$BY$52,47,FALSE),VLOOKUP($B155,'2nd Shift BFp'!$A$36:$BY$52,47,FALSE))</f>
        <v/>
      </c>
      <c r="AH155" s="526">
        <f>IF($D155=AH$83,VLOOKUP($B155,WEEKLY!$BD$72:$BO$103,12,FALSE),"")</f>
        <v>0</v>
      </c>
      <c r="AI155" s="520" t="str">
        <f>IF($D155=AI$83,VLOOKUP($B155,WEEKLY!$BD$72:$BO$103,12,FALSE),"")</f>
        <v/>
      </c>
      <c r="AJ155" s="520"/>
      <c r="AK155" s="520" t="str">
        <f>IF($D155=AK$83,VLOOKUP($B155,WASHER!$AL$11:$AS$12,9,FALSE),"")</f>
        <v/>
      </c>
      <c r="AL155" s="520" t="str">
        <f>IF($D155=AL$83,VLOOKUP($B155,WASHER!$AL$11:$AS$12,9,FALSE),"")</f>
        <v/>
      </c>
      <c r="AM155" s="520" t="str">
        <f>IF(RIGHT($A155,1)="1",VLOOKUP($B155,'1st Shift BFp'!$A$36:$BY$52,60,FALSE),VLOOKUP($B155,'2nd Shift BFp'!$A$36:$BY$52,60,FALSE))</f>
        <v/>
      </c>
      <c r="AN155" s="520" t="str">
        <f>IF(RIGHT($A155,1)="1",VLOOKUP($B155,'1st Shift BFp'!$A$36:$BY$52,61,FALSE),VLOOKUP($B155,'2nd Shift BFp'!$A$36:$BY$52,61,FALSE))</f>
        <v/>
      </c>
      <c r="AO155" s="521" t="str">
        <f>IF(RIGHT($A155,1)="1",VLOOKUP($B155,'1st Shift BFp'!$A$36:$BY$52,62,FALSE),VLOOKUP($B155,'2nd Shift BFp'!$A$36:$BY$52,62,FALSE))</f>
        <v/>
      </c>
      <c r="AQ155" s="526">
        <f>IF($D155=AQ$83,VLOOKUP($B155,WEEKLY!$BV$72:$CG$103,12,FALSE),"")</f>
        <v>0</v>
      </c>
      <c r="AR155" s="520" t="str">
        <f>IF($D155=AR$83,VLOOKUP($B155,WEEKLY!$BV$72:$CG$103,12,FALSE),"")</f>
        <v/>
      </c>
      <c r="AS155" s="520"/>
      <c r="AT155" s="520" t="str">
        <f>IF($D155=AT$83,VLOOKUP($B155,WASHER!$AX$11:$BE$12,9,FALSE),"")</f>
        <v/>
      </c>
      <c r="AU155" s="520" t="str">
        <f>IF($D155=AU$83,VLOOKUP($B155,WASHER!$AX$11:$BE$12,9,FALSE),"")</f>
        <v/>
      </c>
      <c r="AV155" s="520" t="str">
        <f>IF(RIGHT($A155,1)="1",VLOOKUP($B155,'1st Shift BFp'!$A$36:$BY$52,75,FALSE),VLOOKUP($B155,'2nd Shift BFp'!$A$36:$BY$52,75,FALSE))</f>
        <v/>
      </c>
      <c r="AW155" s="520" t="str">
        <f>IF(RIGHT($A155,1)="1",VLOOKUP($B155,'1st Shift BFp'!$A$36:$BY$52,76,FALSE),VLOOKUP($B155,'2nd Shift BFp'!$A$36:$BY$52,76,FALSE))</f>
        <v/>
      </c>
      <c r="AX155" s="521" t="str">
        <f>IF(RIGHT($A155,1)="1",VLOOKUP($B155,'1st Shift BFp'!$A$36:$BY$52,77,FALSE),VLOOKUP($B155,'2nd Shift BFp'!$A$36:$BY$52,77,FALSE))</f>
        <v/>
      </c>
      <c r="AZ155" s="526" t="str">
        <f t="shared" si="107"/>
        <v/>
      </c>
      <c r="BA155" s="520" t="str">
        <f t="shared" si="108"/>
        <v/>
      </c>
      <c r="BB155" s="520"/>
      <c r="BC155" s="520" t="str">
        <f t="shared" si="112"/>
        <v/>
      </c>
      <c r="BD155" s="520" t="str">
        <f t="shared" si="109"/>
        <v/>
      </c>
      <c r="BE155" s="520" t="str">
        <f t="shared" si="113"/>
        <v/>
      </c>
      <c r="BF155" s="520" t="str">
        <f t="shared" si="110"/>
        <v/>
      </c>
      <c r="BG155" s="521" t="str">
        <f t="shared" si="111"/>
        <v/>
      </c>
    </row>
    <row r="156" spans="1:59">
      <c r="A156" t="s">
        <v>82</v>
      </c>
      <c r="B156" s="28" t="s">
        <v>184</v>
      </c>
      <c r="C156" s="378" t="s">
        <v>195</v>
      </c>
      <c r="D156" s="24" t="s">
        <v>44</v>
      </c>
      <c r="E156" s="407" t="s">
        <v>572</v>
      </c>
      <c r="G156" s="526">
        <f>IF($D156=G$83,VLOOKUP($B156,WEEKLY!$B$72:$M$103,12,FALSE),"")</f>
        <v>0</v>
      </c>
      <c r="H156" s="520" t="str">
        <f>IF($D156=H$83,VLOOKUP($B156,WEEKLY!$B$72:$M$103,12,FALSE),"")</f>
        <v/>
      </c>
      <c r="I156" s="520"/>
      <c r="J156" s="520" t="str">
        <f>IF($D156=J$83,VLOOKUP($B156,WASHER!$B$11:$I$12,9,FALSE),"")</f>
        <v/>
      </c>
      <c r="K156" s="520" t="str">
        <f>IF($D156=K$83,VLOOKUP($B156,WASHER!$B$11:$I$12,9,FALSE),"")</f>
        <v/>
      </c>
      <c r="L156" s="520" t="str">
        <f>IF(RIGHT($A156,1)="1",VLOOKUP($B156,'1st Shift BFp'!$A$36:$BY$52,15,FALSE),VLOOKUP($B156,'2nd Shift BFp'!$A$36:$BY$52,15,FALSE))</f>
        <v/>
      </c>
      <c r="M156" s="520" t="str">
        <f>IF(RIGHT($A156,1)="1",VLOOKUP($B156,'1st Shift BFp'!$A$36:$BY$52,16,FALSE),VLOOKUP($B156,'2nd Shift BFp'!$A$36:$BY$52,16,FALSE))</f>
        <v/>
      </c>
      <c r="N156" s="521" t="str">
        <f>IF(RIGHT($A156,1)="1",VLOOKUP($B156,'1st Shift BFp'!$A$36:$BY$52,17,FALSE),VLOOKUP($B156,'2nd Shift BFp'!$A$36:$BY$52,17,FALSE))</f>
        <v/>
      </c>
      <c r="P156" s="526">
        <f>IF($D156=P$83,VLOOKUP($B156,WEEKLY!$T$72:$AE$103,12,FALSE),"")</f>
        <v>0</v>
      </c>
      <c r="Q156" s="520" t="str">
        <f>IF($D156=Q$83,VLOOKUP($B156,WEEKLY!$T$72:$AE$103,12,FALSE),"")</f>
        <v/>
      </c>
      <c r="R156" s="520"/>
      <c r="S156" s="520" t="str">
        <f>IF($D156=S$83,VLOOKUP($B156,WASHER!$N$11:$U$12,9,FALSE),"")</f>
        <v/>
      </c>
      <c r="T156" s="520" t="str">
        <f>IF($D156=T$83,VLOOKUP($B156,WASHER!$N$11:$U$12,9,FALSE),"")</f>
        <v/>
      </c>
      <c r="U156" s="520" t="str">
        <f>IF(RIGHT($A156,1)="1",VLOOKUP($B156,'1st Shift BFp'!$A$36:$BY$52,30,FALSE),VLOOKUP($B156,'2nd Shift BFp'!$A$36:$BY$52,30,FALSE))</f>
        <v/>
      </c>
      <c r="V156" s="520" t="str">
        <f>IF(RIGHT($A156,1)="1",VLOOKUP($B156,'1st Shift BFp'!$A$36:$BY$52,31,FALSE),VLOOKUP($B156,'2nd Shift BFp'!$A$36:$BY$52,31,FALSE))</f>
        <v/>
      </c>
      <c r="W156" s="521" t="str">
        <f>IF(RIGHT($A156,1)="1",VLOOKUP($B156,'1st Shift BFp'!$A$36:$BY$52,32,FALSE),VLOOKUP($B156,'2nd Shift BFp'!$A$36:$BY$52,32,FALSE))</f>
        <v/>
      </c>
      <c r="Y156" s="526">
        <f>IF($D156=Y$83,VLOOKUP($B156,WEEKLY!$AL$72:$AW$103,12,FALSE),"")</f>
        <v>0</v>
      </c>
      <c r="Z156" s="520" t="str">
        <f>IF($D156=Z$83,VLOOKUP($B156,WEEKLY!$AL$72:$AW$103,12,FALSE),"")</f>
        <v/>
      </c>
      <c r="AA156" s="520"/>
      <c r="AB156" s="520" t="str">
        <f>IF($D156=AB$83,VLOOKUP($B156,WASHER!$Z$11:$AG$12,9,FALSE),"")</f>
        <v/>
      </c>
      <c r="AC156" s="520" t="str">
        <f>IF($D156=AC$83,VLOOKUP($B156,WASHER!$Z$11:$AG$12,9,FALSE),"")</f>
        <v/>
      </c>
      <c r="AD156" s="520" t="str">
        <f>IF(RIGHT($A156,1)="1",VLOOKUP($B156,'1st Shift BFp'!$A$36:$BY$52,45,FALSE),VLOOKUP($B156,'2nd Shift BFp'!$A$36:$BY$52,45,FALSE))</f>
        <v/>
      </c>
      <c r="AE156" s="520" t="str">
        <f>IF(RIGHT($A156,1)="1",VLOOKUP($B156,'1st Shift BFp'!$A$36:$BY$52,46,FALSE),VLOOKUP($B156,'2nd Shift BFp'!$A$36:$BY$52,46,FALSE))</f>
        <v/>
      </c>
      <c r="AF156" s="521" t="str">
        <f>IF(RIGHT($A156,1)="1",VLOOKUP($B156,'1st Shift BFp'!$A$36:$BY$52,47,FALSE),VLOOKUP($B156,'2nd Shift BFp'!$A$36:$BY$52,47,FALSE))</f>
        <v/>
      </c>
      <c r="AH156" s="526">
        <f>IF($D156=AH$83,VLOOKUP($B156,WEEKLY!$BD$72:$BO$103,12,FALSE),"")</f>
        <v>0</v>
      </c>
      <c r="AI156" s="520" t="str">
        <f>IF($D156=AI$83,VLOOKUP($B156,WEEKLY!$BD$72:$BO$103,12,FALSE),"")</f>
        <v/>
      </c>
      <c r="AJ156" s="520"/>
      <c r="AK156" s="520" t="str">
        <f>IF($D156=AK$83,VLOOKUP($B156,WASHER!$AL$11:$AS$12,9,FALSE),"")</f>
        <v/>
      </c>
      <c r="AL156" s="520" t="str">
        <f>IF($D156=AL$83,VLOOKUP($B156,WASHER!$AL$11:$AS$12,9,FALSE),"")</f>
        <v/>
      </c>
      <c r="AM156" s="520" t="str">
        <f>IF(RIGHT($A156,1)="1",VLOOKUP($B156,'1st Shift BFp'!$A$36:$BY$52,60,FALSE),VLOOKUP($B156,'2nd Shift BFp'!$A$36:$BY$52,60,FALSE))</f>
        <v/>
      </c>
      <c r="AN156" s="520" t="str">
        <f>IF(RIGHT($A156,1)="1",VLOOKUP($B156,'1st Shift BFp'!$A$36:$BY$52,61,FALSE),VLOOKUP($B156,'2nd Shift BFp'!$A$36:$BY$52,61,FALSE))</f>
        <v/>
      </c>
      <c r="AO156" s="521" t="str">
        <f>IF(RIGHT($A156,1)="1",VLOOKUP($B156,'1st Shift BFp'!$A$36:$BY$52,62,FALSE),VLOOKUP($B156,'2nd Shift BFp'!$A$36:$BY$52,62,FALSE))</f>
        <v/>
      </c>
      <c r="AQ156" s="526">
        <f>IF($D156=AQ$83,VLOOKUP($B156,WEEKLY!$BV$72:$CG$103,12,FALSE),"")</f>
        <v>0</v>
      </c>
      <c r="AR156" s="520" t="str">
        <f>IF($D156=AR$83,VLOOKUP($B156,WEEKLY!$BV$72:$CG$103,12,FALSE),"")</f>
        <v/>
      </c>
      <c r="AS156" s="520"/>
      <c r="AT156" s="520" t="str">
        <f>IF($D156=AT$83,VLOOKUP($B156,WASHER!$AX$11:$BE$12,9,FALSE),"")</f>
        <v/>
      </c>
      <c r="AU156" s="520" t="str">
        <f>IF($D156=AU$83,VLOOKUP($B156,WASHER!$AX$11:$BE$12,9,FALSE),"")</f>
        <v/>
      </c>
      <c r="AV156" s="520" t="str">
        <f>IF(RIGHT($A156,1)="1",VLOOKUP($B156,'1st Shift BFp'!$A$36:$BY$52,75,FALSE),VLOOKUP($B156,'2nd Shift BFp'!$A$36:$BY$52,75,FALSE))</f>
        <v/>
      </c>
      <c r="AW156" s="520" t="str">
        <f>IF(RIGHT($A156,1)="1",VLOOKUP($B156,'1st Shift BFp'!$A$36:$BY$52,76,FALSE),VLOOKUP($B156,'2nd Shift BFp'!$A$36:$BY$52,76,FALSE))</f>
        <v/>
      </c>
      <c r="AX156" s="521" t="str">
        <f>IF(RIGHT($A156,1)="1",VLOOKUP($B156,'1st Shift BFp'!$A$36:$BY$52,77,FALSE),VLOOKUP($B156,'2nd Shift BFp'!$A$36:$BY$52,77,FALSE))</f>
        <v/>
      </c>
      <c r="AZ156" s="526" t="str">
        <f t="shared" si="107"/>
        <v/>
      </c>
      <c r="BA156" s="520" t="str">
        <f t="shared" si="108"/>
        <v/>
      </c>
      <c r="BB156" s="520"/>
      <c r="BC156" s="520" t="str">
        <f t="shared" si="112"/>
        <v/>
      </c>
      <c r="BD156" s="520" t="str">
        <f t="shared" si="109"/>
        <v/>
      </c>
      <c r="BE156" s="520" t="str">
        <f t="shared" si="113"/>
        <v/>
      </c>
      <c r="BF156" s="520" t="str">
        <f t="shared" si="110"/>
        <v/>
      </c>
      <c r="BG156" s="521" t="str">
        <f t="shared" si="111"/>
        <v/>
      </c>
    </row>
    <row r="157" spans="1:59">
      <c r="A157" t="s">
        <v>82</v>
      </c>
      <c r="B157" s="28" t="s">
        <v>186</v>
      </c>
      <c r="C157" s="378" t="s">
        <v>197</v>
      </c>
      <c r="D157" s="24" t="s">
        <v>44</v>
      </c>
      <c r="E157" s="407" t="s">
        <v>572</v>
      </c>
      <c r="G157" s="526">
        <f>IF($D157=G$83,VLOOKUP($B157,WEEKLY!$B$72:$M$103,12,FALSE),"")</f>
        <v>0</v>
      </c>
      <c r="H157" s="520" t="str">
        <f>IF($D157=H$83,VLOOKUP($B157,WEEKLY!$B$72:$M$103,12,FALSE),"")</f>
        <v/>
      </c>
      <c r="I157" s="520"/>
      <c r="J157" s="520" t="str">
        <f>IF($D157=J$83,VLOOKUP($B157,WASHER!$B$11:$I$12,9,FALSE),"")</f>
        <v/>
      </c>
      <c r="K157" s="520" t="str">
        <f>IF($D157=K$83,VLOOKUP($B157,WASHER!$B$11:$I$12,9,FALSE),"")</f>
        <v/>
      </c>
      <c r="L157" s="520" t="str">
        <f>IF(RIGHT($A157,1)="1",VLOOKUP($B157,'1st Shift BFp'!$A$36:$BY$52,15,FALSE),VLOOKUP($B157,'2nd Shift BFp'!$A$36:$BY$52,15,FALSE))</f>
        <v/>
      </c>
      <c r="M157" s="520" t="str">
        <f>IF(RIGHT($A157,1)="1",VLOOKUP($B157,'1st Shift BFp'!$A$36:$BY$52,16,FALSE),VLOOKUP($B157,'2nd Shift BFp'!$A$36:$BY$52,16,FALSE))</f>
        <v/>
      </c>
      <c r="N157" s="521" t="str">
        <f>IF(RIGHT($A157,1)="1",VLOOKUP($B157,'1st Shift BFp'!$A$36:$BY$52,17,FALSE),VLOOKUP($B157,'2nd Shift BFp'!$A$36:$BY$52,17,FALSE))</f>
        <v/>
      </c>
      <c r="P157" s="526">
        <f>IF($D157=P$83,VLOOKUP($B157,WEEKLY!$T$72:$AE$103,12,FALSE),"")</f>
        <v>0</v>
      </c>
      <c r="Q157" s="520" t="str">
        <f>IF($D157=Q$83,VLOOKUP($B157,WEEKLY!$T$72:$AE$103,12,FALSE),"")</f>
        <v/>
      </c>
      <c r="R157" s="520"/>
      <c r="S157" s="520" t="str">
        <f>IF($D157=S$83,VLOOKUP($B157,WASHER!$N$11:$U$12,9,FALSE),"")</f>
        <v/>
      </c>
      <c r="T157" s="520" t="str">
        <f>IF($D157=T$83,VLOOKUP($B157,WASHER!$N$11:$U$12,9,FALSE),"")</f>
        <v/>
      </c>
      <c r="U157" s="520" t="str">
        <f>IF(RIGHT($A157,1)="1",VLOOKUP($B157,'1st Shift BFp'!$A$36:$BY$52,30,FALSE),VLOOKUP($B157,'2nd Shift BFp'!$A$36:$BY$52,30,FALSE))</f>
        <v/>
      </c>
      <c r="V157" s="520" t="str">
        <f>IF(RIGHT($A157,1)="1",VLOOKUP($B157,'1st Shift BFp'!$A$36:$BY$52,31,FALSE),VLOOKUP($B157,'2nd Shift BFp'!$A$36:$BY$52,31,FALSE))</f>
        <v/>
      </c>
      <c r="W157" s="521" t="str">
        <f>IF(RIGHT($A157,1)="1",VLOOKUP($B157,'1st Shift BFp'!$A$36:$BY$52,32,FALSE),VLOOKUP($B157,'2nd Shift BFp'!$A$36:$BY$52,32,FALSE))</f>
        <v/>
      </c>
      <c r="Y157" s="526">
        <f>IF($D157=Y$83,VLOOKUP($B157,WEEKLY!$AL$72:$AW$103,12,FALSE),"")</f>
        <v>0</v>
      </c>
      <c r="Z157" s="520" t="str">
        <f>IF($D157=Z$83,VLOOKUP($B157,WEEKLY!$AL$72:$AW$103,12,FALSE),"")</f>
        <v/>
      </c>
      <c r="AA157" s="520"/>
      <c r="AB157" s="520" t="str">
        <f>IF($D157=AB$83,VLOOKUP($B157,WASHER!$Z$11:$AG$12,9,FALSE),"")</f>
        <v/>
      </c>
      <c r="AC157" s="520" t="str">
        <f>IF($D157=AC$83,VLOOKUP($B157,WASHER!$Z$11:$AG$12,9,FALSE),"")</f>
        <v/>
      </c>
      <c r="AD157" s="520" t="str">
        <f>IF(RIGHT($A157,1)="1",VLOOKUP($B157,'1st Shift BFp'!$A$36:$BY$52,45,FALSE),VLOOKUP($B157,'2nd Shift BFp'!$A$36:$BY$52,45,FALSE))</f>
        <v/>
      </c>
      <c r="AE157" s="520" t="str">
        <f>IF(RIGHT($A157,1)="1",VLOOKUP($B157,'1st Shift BFp'!$A$36:$BY$52,46,FALSE),VLOOKUP($B157,'2nd Shift BFp'!$A$36:$BY$52,46,FALSE))</f>
        <v/>
      </c>
      <c r="AF157" s="521" t="str">
        <f>IF(RIGHT($A157,1)="1",VLOOKUP($B157,'1st Shift BFp'!$A$36:$BY$52,47,FALSE),VLOOKUP($B157,'2nd Shift BFp'!$A$36:$BY$52,47,FALSE))</f>
        <v/>
      </c>
      <c r="AH157" s="526">
        <f>IF($D157=AH$83,VLOOKUP($B157,WEEKLY!$BD$72:$BO$103,12,FALSE),"")</f>
        <v>0</v>
      </c>
      <c r="AI157" s="520" t="str">
        <f>IF($D157=AI$83,VLOOKUP($B157,WEEKLY!$BD$72:$BO$103,12,FALSE),"")</f>
        <v/>
      </c>
      <c r="AJ157" s="520"/>
      <c r="AK157" s="520" t="str">
        <f>IF($D157=AK$83,VLOOKUP($B157,WASHER!$AL$11:$AS$12,9,FALSE),"")</f>
        <v/>
      </c>
      <c r="AL157" s="520" t="str">
        <f>IF($D157=AL$83,VLOOKUP($B157,WASHER!$AL$11:$AS$12,9,FALSE),"")</f>
        <v/>
      </c>
      <c r="AM157" s="520" t="str">
        <f>IF(RIGHT($A157,1)="1",VLOOKUP($B157,'1st Shift BFp'!$A$36:$BY$52,60,FALSE),VLOOKUP($B157,'2nd Shift BFp'!$A$36:$BY$52,60,FALSE))</f>
        <v/>
      </c>
      <c r="AN157" s="520" t="str">
        <f>IF(RIGHT($A157,1)="1",VLOOKUP($B157,'1st Shift BFp'!$A$36:$BY$52,61,FALSE),VLOOKUP($B157,'2nd Shift BFp'!$A$36:$BY$52,61,FALSE))</f>
        <v/>
      </c>
      <c r="AO157" s="521" t="str">
        <f>IF(RIGHT($A157,1)="1",VLOOKUP($B157,'1st Shift BFp'!$A$36:$BY$52,62,FALSE),VLOOKUP($B157,'2nd Shift BFp'!$A$36:$BY$52,62,FALSE))</f>
        <v/>
      </c>
      <c r="AQ157" s="526">
        <f>IF($D157=AQ$83,VLOOKUP($B157,WEEKLY!$BV$72:$CG$103,12,FALSE),"")</f>
        <v>0</v>
      </c>
      <c r="AR157" s="520" t="str">
        <f>IF($D157=AR$83,VLOOKUP($B157,WEEKLY!$BV$72:$CG$103,12,FALSE),"")</f>
        <v/>
      </c>
      <c r="AS157" s="520"/>
      <c r="AT157" s="520" t="str">
        <f>IF($D157=AT$83,VLOOKUP($B157,WASHER!$AX$11:$BE$12,9,FALSE),"")</f>
        <v/>
      </c>
      <c r="AU157" s="520" t="str">
        <f>IF($D157=AU$83,VLOOKUP($B157,WASHER!$AX$11:$BE$12,9,FALSE),"")</f>
        <v/>
      </c>
      <c r="AV157" s="520" t="str">
        <f>IF(RIGHT($A157,1)="1",VLOOKUP($B157,'1st Shift BFp'!$A$36:$BY$52,75,FALSE),VLOOKUP($B157,'2nd Shift BFp'!$A$36:$BY$52,75,FALSE))</f>
        <v/>
      </c>
      <c r="AW157" s="520" t="str">
        <f>IF(RIGHT($A157,1)="1",VLOOKUP($B157,'1st Shift BFp'!$A$36:$BY$52,76,FALSE),VLOOKUP($B157,'2nd Shift BFp'!$A$36:$BY$52,76,FALSE))</f>
        <v/>
      </c>
      <c r="AX157" s="521" t="str">
        <f>IF(RIGHT($A157,1)="1",VLOOKUP($B157,'1st Shift BFp'!$A$36:$BY$52,77,FALSE),VLOOKUP($B157,'2nd Shift BFp'!$A$36:$BY$52,77,FALSE))</f>
        <v/>
      </c>
      <c r="AZ157" s="526" t="str">
        <f t="shared" si="107"/>
        <v/>
      </c>
      <c r="BA157" s="520" t="str">
        <f t="shared" si="108"/>
        <v/>
      </c>
      <c r="BB157" s="520"/>
      <c r="BC157" s="520" t="str">
        <f t="shared" si="112"/>
        <v/>
      </c>
      <c r="BD157" s="520" t="str">
        <f t="shared" si="109"/>
        <v/>
      </c>
      <c r="BE157" s="520" t="str">
        <f t="shared" si="113"/>
        <v/>
      </c>
      <c r="BF157" s="520" t="str">
        <f t="shared" si="110"/>
        <v/>
      </c>
      <c r="BG157" s="521" t="str">
        <f t="shared" si="111"/>
        <v/>
      </c>
    </row>
    <row r="158" spans="1:59">
      <c r="A158" t="s">
        <v>123</v>
      </c>
      <c r="B158" s="28" t="s">
        <v>199</v>
      </c>
      <c r="C158" s="378" t="s">
        <v>200</v>
      </c>
      <c r="D158" s="24" t="s">
        <v>44</v>
      </c>
      <c r="E158" s="407" t="s">
        <v>572</v>
      </c>
      <c r="G158" s="526">
        <f>IF($D158=G$83,VLOOKUP($B158,WEEKLY!$B$72:$M$103,12,FALSE),"")</f>
        <v>0</v>
      </c>
      <c r="H158" s="520" t="str">
        <f>IF($D158=H$83,VLOOKUP($B158,WEEKLY!$B$72:$M$103,12,FALSE),"")</f>
        <v/>
      </c>
      <c r="I158" s="520"/>
      <c r="J158" s="520" t="str">
        <f>IF($D158=J$83,VLOOKUP($B158,WASHER!$B$11:$I$12,9,FALSE),"")</f>
        <v/>
      </c>
      <c r="K158" s="520" t="str">
        <f>IF($D158=K$83,VLOOKUP($B158,WASHER!$B$11:$I$12,9,FALSE),"")</f>
        <v/>
      </c>
      <c r="L158" s="520" t="str">
        <f>IF(RIGHT($A158,1)="1",VLOOKUP($B158,'1st Shift BFp'!$A$36:$BY$52,15,FALSE),VLOOKUP($B158,'2nd Shift BFp'!$A$36:$BY$52,15,FALSE))</f>
        <v/>
      </c>
      <c r="M158" s="520" t="str">
        <f>IF(RIGHT($A158,1)="1",VLOOKUP($B158,'1st Shift BFp'!$A$36:$BY$52,16,FALSE),VLOOKUP($B158,'2nd Shift BFp'!$A$36:$BY$52,16,FALSE))</f>
        <v/>
      </c>
      <c r="N158" s="521" t="str">
        <f>IF(RIGHT($A158,1)="1",VLOOKUP($B158,'1st Shift BFp'!$A$36:$BY$52,17,FALSE),VLOOKUP($B158,'2nd Shift BFp'!$A$36:$BY$52,17,FALSE))</f>
        <v/>
      </c>
      <c r="P158" s="526">
        <f>IF($D158=P$83,VLOOKUP($B158,WEEKLY!$T$72:$AE$103,12,FALSE),"")</f>
        <v>0</v>
      </c>
      <c r="Q158" s="520" t="str">
        <f>IF($D158=Q$83,VLOOKUP($B158,WEEKLY!$T$72:$AE$103,12,FALSE),"")</f>
        <v/>
      </c>
      <c r="R158" s="520"/>
      <c r="S158" s="520" t="str">
        <f>IF($D158=S$83,VLOOKUP($B158,WASHER!$N$11:$U$12,9,FALSE),"")</f>
        <v/>
      </c>
      <c r="T158" s="520" t="str">
        <f>IF($D158=T$83,VLOOKUP($B158,WASHER!$N$11:$U$12,9,FALSE),"")</f>
        <v/>
      </c>
      <c r="U158" s="520" t="str">
        <f>IF(RIGHT($A158,1)="1",VLOOKUP($B158,'1st Shift BFp'!$A$36:$BY$52,30,FALSE),VLOOKUP($B158,'2nd Shift BFp'!$A$36:$BY$52,30,FALSE))</f>
        <v/>
      </c>
      <c r="V158" s="520" t="str">
        <f>IF(RIGHT($A158,1)="1",VLOOKUP($B158,'1st Shift BFp'!$A$36:$BY$52,31,FALSE),VLOOKUP($B158,'2nd Shift BFp'!$A$36:$BY$52,31,FALSE))</f>
        <v/>
      </c>
      <c r="W158" s="521" t="str">
        <f>IF(RIGHT($A158,1)="1",VLOOKUP($B158,'1st Shift BFp'!$A$36:$BY$52,32,FALSE),VLOOKUP($B158,'2nd Shift BFp'!$A$36:$BY$52,32,FALSE))</f>
        <v/>
      </c>
      <c r="Y158" s="526">
        <f>IF($D158=Y$83,VLOOKUP($B158,WEEKLY!$AL$72:$AW$103,12,FALSE),"")</f>
        <v>0</v>
      </c>
      <c r="Z158" s="520" t="str">
        <f>IF($D158=Z$83,VLOOKUP($B158,WEEKLY!$AL$72:$AW$103,12,FALSE),"")</f>
        <v/>
      </c>
      <c r="AA158" s="520"/>
      <c r="AB158" s="520" t="str">
        <f>IF($D158=AB$83,VLOOKUP($B158,WASHER!$Z$11:$AG$12,9,FALSE),"")</f>
        <v/>
      </c>
      <c r="AC158" s="520" t="str">
        <f>IF($D158=AC$83,VLOOKUP($B158,WASHER!$Z$11:$AG$12,9,FALSE),"")</f>
        <v/>
      </c>
      <c r="AD158" s="520" t="str">
        <f>IF(RIGHT($A158,1)="1",VLOOKUP($B158,'1st Shift BFp'!$A$36:$BY$52,45,FALSE),VLOOKUP($B158,'2nd Shift BFp'!$A$36:$BY$52,45,FALSE))</f>
        <v/>
      </c>
      <c r="AE158" s="520" t="str">
        <f>IF(RIGHT($A158,1)="1",VLOOKUP($B158,'1st Shift BFp'!$A$36:$BY$52,46,FALSE),VLOOKUP($B158,'2nd Shift BFp'!$A$36:$BY$52,46,FALSE))</f>
        <v/>
      </c>
      <c r="AF158" s="521" t="str">
        <f>IF(RIGHT($A158,1)="1",VLOOKUP($B158,'1st Shift BFp'!$A$36:$BY$52,47,FALSE),VLOOKUP($B158,'2nd Shift BFp'!$A$36:$BY$52,47,FALSE))</f>
        <v/>
      </c>
      <c r="AH158" s="526">
        <f>IF($D158=AH$83,VLOOKUP($B158,WEEKLY!$BD$72:$BO$103,12,FALSE),"")</f>
        <v>0</v>
      </c>
      <c r="AI158" s="520" t="str">
        <f>IF($D158=AI$83,VLOOKUP($B158,WEEKLY!$BD$72:$BO$103,12,FALSE),"")</f>
        <v/>
      </c>
      <c r="AJ158" s="520"/>
      <c r="AK158" s="520" t="str">
        <f>IF($D158=AK$83,VLOOKUP($B158,WASHER!$AL$11:$AS$12,9,FALSE),"")</f>
        <v/>
      </c>
      <c r="AL158" s="520" t="str">
        <f>IF($D158=AL$83,VLOOKUP($B158,WASHER!$AL$11:$AS$12,9,FALSE),"")</f>
        <v/>
      </c>
      <c r="AM158" s="520" t="str">
        <f>IF(RIGHT($A158,1)="1",VLOOKUP($B158,'1st Shift BFp'!$A$36:$BY$52,60,FALSE),VLOOKUP($B158,'2nd Shift BFp'!$A$36:$BY$52,60,FALSE))</f>
        <v/>
      </c>
      <c r="AN158" s="520" t="str">
        <f>IF(RIGHT($A158,1)="1",VLOOKUP($B158,'1st Shift BFp'!$A$36:$BY$52,61,FALSE),VLOOKUP($B158,'2nd Shift BFp'!$A$36:$BY$52,61,FALSE))</f>
        <v/>
      </c>
      <c r="AO158" s="521">
        <f>IF(RIGHT($A158,1)="1",VLOOKUP($B158,'1st Shift BFp'!$A$36:$BY$52,62,FALSE),VLOOKUP($B158,'2nd Shift BFp'!$A$36:$BY$52,62,FALSE))</f>
        <v>0</v>
      </c>
      <c r="AQ158" s="526">
        <f>IF($D158=AQ$83,VLOOKUP($B158,WEEKLY!$BV$72:$CG$103,12,FALSE),"")</f>
        <v>0</v>
      </c>
      <c r="AR158" s="520" t="str">
        <f>IF($D158=AR$83,VLOOKUP($B158,WEEKLY!$BV$72:$CG$103,12,FALSE),"")</f>
        <v/>
      </c>
      <c r="AS158" s="520"/>
      <c r="AT158" s="520" t="str">
        <f>IF($D158=AT$83,VLOOKUP($B158,WASHER!$AX$11:$BE$12,9,FALSE),"")</f>
        <v/>
      </c>
      <c r="AU158" s="520" t="str">
        <f>IF($D158=AU$83,VLOOKUP($B158,WASHER!$AX$11:$BE$12,9,FALSE),"")</f>
        <v/>
      </c>
      <c r="AV158" s="520" t="str">
        <f>IF(RIGHT($A158,1)="1",VLOOKUP($B158,'1st Shift BFp'!$A$36:$BY$52,75,FALSE),VLOOKUP($B158,'2nd Shift BFp'!$A$36:$BY$52,75,FALSE))</f>
        <v/>
      </c>
      <c r="AW158" s="520" t="str">
        <f>IF(RIGHT($A158,1)="1",VLOOKUP($B158,'1st Shift BFp'!$A$36:$BY$52,76,FALSE),VLOOKUP($B158,'2nd Shift BFp'!$A$36:$BY$52,76,FALSE))</f>
        <v/>
      </c>
      <c r="AX158" s="521" t="str">
        <f>IF(RIGHT($A158,1)="1",VLOOKUP($B158,'1st Shift BFp'!$A$36:$BY$52,77,FALSE),VLOOKUP($B158,'2nd Shift BFp'!$A$36:$BY$52,77,FALSE))</f>
        <v/>
      </c>
      <c r="AZ158" s="526" t="str">
        <f t="shared" si="107"/>
        <v/>
      </c>
      <c r="BA158" s="520" t="str">
        <f t="shared" si="108"/>
        <v/>
      </c>
      <c r="BB158" s="520"/>
      <c r="BC158" s="520" t="str">
        <f t="shared" si="112"/>
        <v/>
      </c>
      <c r="BD158" s="520" t="str">
        <f t="shared" si="109"/>
        <v/>
      </c>
      <c r="BE158" s="520" t="str">
        <f t="shared" si="113"/>
        <v/>
      </c>
      <c r="BF158" s="520" t="str">
        <f t="shared" si="110"/>
        <v/>
      </c>
      <c r="BG158" s="521" t="str">
        <f t="shared" si="111"/>
        <v/>
      </c>
    </row>
    <row r="159" spans="1:59">
      <c r="A159" t="s">
        <v>123</v>
      </c>
      <c r="B159" s="28" t="s">
        <v>202</v>
      </c>
      <c r="C159" s="378" t="s">
        <v>203</v>
      </c>
      <c r="D159" s="24" t="s">
        <v>44</v>
      </c>
      <c r="E159" s="407" t="s">
        <v>572</v>
      </c>
      <c r="G159" s="526">
        <f>IF($D159=G$83,VLOOKUP($B159,WEEKLY!$B$72:$M$103,12,FALSE),"")</f>
        <v>0</v>
      </c>
      <c r="H159" s="520" t="str">
        <f>IF($D159=H$83,VLOOKUP($B159,WEEKLY!$B$72:$M$103,12,FALSE),"")</f>
        <v/>
      </c>
      <c r="I159" s="520"/>
      <c r="J159" s="520" t="str">
        <f>IF($D159=J$83,VLOOKUP($B159,WASHER!$B$11:$I$12,9,FALSE),"")</f>
        <v/>
      </c>
      <c r="K159" s="520" t="str">
        <f>IF($D159=K$83,VLOOKUP($B159,WASHER!$B$11:$I$12,9,FALSE),"")</f>
        <v/>
      </c>
      <c r="L159" s="520" t="str">
        <f>IF(RIGHT($A159,1)="1",VLOOKUP($B159,'1st Shift BFp'!$A$36:$BY$52,15,FALSE),VLOOKUP($B159,'2nd Shift BFp'!$A$36:$BY$52,15,FALSE))</f>
        <v/>
      </c>
      <c r="M159" s="520" t="str">
        <f>IF(RIGHT($A159,1)="1",VLOOKUP($B159,'1st Shift BFp'!$A$36:$BY$52,16,FALSE),VLOOKUP($B159,'2nd Shift BFp'!$A$36:$BY$52,16,FALSE))</f>
        <v/>
      </c>
      <c r="N159" s="521" t="str">
        <f>IF(RIGHT($A159,1)="1",VLOOKUP($B159,'1st Shift BFp'!$A$36:$BY$52,17,FALSE),VLOOKUP($B159,'2nd Shift BFp'!$A$36:$BY$52,17,FALSE))</f>
        <v/>
      </c>
      <c r="P159" s="526">
        <f>IF($D159=P$83,VLOOKUP($B159,WEEKLY!$T$72:$AE$103,12,FALSE),"")</f>
        <v>0</v>
      </c>
      <c r="Q159" s="520" t="str">
        <f>IF($D159=Q$83,VLOOKUP($B159,WEEKLY!$T$72:$AE$103,12,FALSE),"")</f>
        <v/>
      </c>
      <c r="R159" s="520"/>
      <c r="S159" s="520" t="str">
        <f>IF($D159=S$83,VLOOKUP($B159,WASHER!$N$11:$U$12,9,FALSE),"")</f>
        <v/>
      </c>
      <c r="T159" s="520" t="str">
        <f>IF($D159=T$83,VLOOKUP($B159,WASHER!$N$11:$U$12,9,FALSE),"")</f>
        <v/>
      </c>
      <c r="U159" s="520" t="str">
        <f>IF(RIGHT($A159,1)="1",VLOOKUP($B159,'1st Shift BFp'!$A$36:$BY$52,30,FALSE),VLOOKUP($B159,'2nd Shift BFp'!$A$36:$BY$52,30,FALSE))</f>
        <v/>
      </c>
      <c r="V159" s="520" t="str">
        <f>IF(RIGHT($A159,1)="1",VLOOKUP($B159,'1st Shift BFp'!$A$36:$BY$52,31,FALSE),VLOOKUP($B159,'2nd Shift BFp'!$A$36:$BY$52,31,FALSE))</f>
        <v/>
      </c>
      <c r="W159" s="521" t="str">
        <f>IF(RIGHT($A159,1)="1",VLOOKUP($B159,'1st Shift BFp'!$A$36:$BY$52,32,FALSE),VLOOKUP($B159,'2nd Shift BFp'!$A$36:$BY$52,32,FALSE))</f>
        <v/>
      </c>
      <c r="Y159" s="526">
        <f>IF($D159=Y$83,VLOOKUP($B159,WEEKLY!$AL$72:$AW$103,12,FALSE),"")</f>
        <v>0</v>
      </c>
      <c r="Z159" s="520" t="str">
        <f>IF($D159=Z$83,VLOOKUP($B159,WEEKLY!$AL$72:$AW$103,12,FALSE),"")</f>
        <v/>
      </c>
      <c r="AA159" s="520"/>
      <c r="AB159" s="520" t="str">
        <f>IF($D159=AB$83,VLOOKUP($B159,WASHER!$Z$11:$AG$12,9,FALSE),"")</f>
        <v/>
      </c>
      <c r="AC159" s="520" t="str">
        <f>IF($D159=AC$83,VLOOKUP($B159,WASHER!$Z$11:$AG$12,9,FALSE),"")</f>
        <v/>
      </c>
      <c r="AD159" s="520" t="str">
        <f>IF(RIGHT($A159,1)="1",VLOOKUP($B159,'1st Shift BFp'!$A$36:$BY$52,45,FALSE),VLOOKUP($B159,'2nd Shift BFp'!$A$36:$BY$52,45,FALSE))</f>
        <v/>
      </c>
      <c r="AE159" s="520" t="str">
        <f>IF(RIGHT($A159,1)="1",VLOOKUP($B159,'1st Shift BFp'!$A$36:$BY$52,46,FALSE),VLOOKUP($B159,'2nd Shift BFp'!$A$36:$BY$52,46,FALSE))</f>
        <v/>
      </c>
      <c r="AF159" s="521" t="str">
        <f>IF(RIGHT($A159,1)="1",VLOOKUP($B159,'1st Shift BFp'!$A$36:$BY$52,47,FALSE),VLOOKUP($B159,'2nd Shift BFp'!$A$36:$BY$52,47,FALSE))</f>
        <v/>
      </c>
      <c r="AH159" s="526">
        <f>IF($D159=AH$83,VLOOKUP($B159,WEEKLY!$BD$72:$BO$103,12,FALSE),"")</f>
        <v>0</v>
      </c>
      <c r="AI159" s="520" t="str">
        <f>IF($D159=AI$83,VLOOKUP($B159,WEEKLY!$BD$72:$BO$103,12,FALSE),"")</f>
        <v/>
      </c>
      <c r="AJ159" s="520"/>
      <c r="AK159" s="520" t="str">
        <f>IF($D159=AK$83,VLOOKUP($B159,WASHER!$AL$11:$AS$12,9,FALSE),"")</f>
        <v/>
      </c>
      <c r="AL159" s="520" t="str">
        <f>IF($D159=AL$83,VLOOKUP($B159,WASHER!$AL$11:$AS$12,9,FALSE),"")</f>
        <v/>
      </c>
      <c r="AM159" s="520" t="str">
        <f>IF(RIGHT($A159,1)="1",VLOOKUP($B159,'1st Shift BFp'!$A$36:$BY$52,60,FALSE),VLOOKUP($B159,'2nd Shift BFp'!$A$36:$BY$52,60,FALSE))</f>
        <v/>
      </c>
      <c r="AN159" s="520" t="str">
        <f>IF(RIGHT($A159,1)="1",VLOOKUP($B159,'1st Shift BFp'!$A$36:$BY$52,61,FALSE),VLOOKUP($B159,'2nd Shift BFp'!$A$36:$BY$52,61,FALSE))</f>
        <v/>
      </c>
      <c r="AO159" s="521" t="str">
        <f>IF(RIGHT($A159,1)="1",VLOOKUP($B159,'1st Shift BFp'!$A$36:$BY$52,62,FALSE),VLOOKUP($B159,'2nd Shift BFp'!$A$36:$BY$52,62,FALSE))</f>
        <v/>
      </c>
      <c r="AQ159" s="526">
        <f>IF($D159=AQ$83,VLOOKUP($B159,WEEKLY!$BV$72:$CG$103,12,FALSE),"")</f>
        <v>0</v>
      </c>
      <c r="AR159" s="520" t="str">
        <f>IF($D159=AR$83,VLOOKUP($B159,WEEKLY!$BV$72:$CG$103,12,FALSE),"")</f>
        <v/>
      </c>
      <c r="AS159" s="520"/>
      <c r="AT159" s="520" t="str">
        <f>IF($D159=AT$83,VLOOKUP($B159,WASHER!$AX$11:$BE$12,9,FALSE),"")</f>
        <v/>
      </c>
      <c r="AU159" s="520" t="str">
        <f>IF($D159=AU$83,VLOOKUP($B159,WASHER!$AX$11:$BE$12,9,FALSE),"")</f>
        <v/>
      </c>
      <c r="AV159" s="520" t="str">
        <f>IF(RIGHT($A159,1)="1",VLOOKUP($B159,'1st Shift BFp'!$A$36:$BY$52,75,FALSE),VLOOKUP($B159,'2nd Shift BFp'!$A$36:$BY$52,75,FALSE))</f>
        <v/>
      </c>
      <c r="AW159" s="520" t="str">
        <f>IF(RIGHT($A159,1)="1",VLOOKUP($B159,'1st Shift BFp'!$A$36:$BY$52,76,FALSE),VLOOKUP($B159,'2nd Shift BFp'!$A$36:$BY$52,76,FALSE))</f>
        <v/>
      </c>
      <c r="AX159" s="521" t="str">
        <f>IF(RIGHT($A159,1)="1",VLOOKUP($B159,'1st Shift BFp'!$A$36:$BY$52,77,FALSE),VLOOKUP($B159,'2nd Shift BFp'!$A$36:$BY$52,77,FALSE))</f>
        <v/>
      </c>
      <c r="AZ159" s="526" t="str">
        <f t="shared" si="107"/>
        <v/>
      </c>
      <c r="BA159" s="520" t="str">
        <f t="shared" si="108"/>
        <v/>
      </c>
      <c r="BB159" s="520"/>
      <c r="BC159" s="520" t="str">
        <f t="shared" si="112"/>
        <v/>
      </c>
      <c r="BD159" s="520" t="str">
        <f t="shared" si="109"/>
        <v/>
      </c>
      <c r="BE159" s="520" t="str">
        <f t="shared" si="113"/>
        <v/>
      </c>
      <c r="BF159" s="520" t="str">
        <f t="shared" si="110"/>
        <v/>
      </c>
      <c r="BG159" s="521" t="str">
        <f t="shared" si="111"/>
        <v/>
      </c>
    </row>
    <row r="160" spans="1:59">
      <c r="A160" t="s">
        <v>123</v>
      </c>
      <c r="B160" s="28" t="s">
        <v>205</v>
      </c>
      <c r="C160" s="378" t="s">
        <v>206</v>
      </c>
      <c r="D160" s="24" t="s">
        <v>44</v>
      </c>
      <c r="E160" s="407" t="s">
        <v>572</v>
      </c>
      <c r="G160" s="526">
        <f>IF($D160=G$83,VLOOKUP($B160,WEEKLY!$B$72:$M$103,12,FALSE),"")</f>
        <v>0</v>
      </c>
      <c r="H160" s="520" t="str">
        <f>IF($D160=H$83,VLOOKUP($B160,WEEKLY!$B$72:$M$103,12,FALSE),"")</f>
        <v/>
      </c>
      <c r="I160" s="520"/>
      <c r="J160" s="520" t="str">
        <f>IF($D160=J$83,VLOOKUP($B160,WASHER!$B$11:$I$12,9,FALSE),"")</f>
        <v/>
      </c>
      <c r="K160" s="520" t="str">
        <f>IF($D160=K$83,VLOOKUP($B160,WASHER!$B$11:$I$12,9,FALSE),"")</f>
        <v/>
      </c>
      <c r="L160" s="520" t="str">
        <f>IF(RIGHT($A160,1)="1",VLOOKUP($B160,'1st Shift BFp'!$A$36:$BY$52,15,FALSE),VLOOKUP($B160,'2nd Shift BFp'!$A$36:$BY$52,15,FALSE))</f>
        <v/>
      </c>
      <c r="M160" s="520" t="str">
        <f>IF(RIGHT($A160,1)="1",VLOOKUP($B160,'1st Shift BFp'!$A$36:$BY$52,16,FALSE),VLOOKUP($B160,'2nd Shift BFp'!$A$36:$BY$52,16,FALSE))</f>
        <v/>
      </c>
      <c r="N160" s="521" t="str">
        <f>IF(RIGHT($A160,1)="1",VLOOKUP($B160,'1st Shift BFp'!$A$36:$BY$52,17,FALSE),VLOOKUP($B160,'2nd Shift BFp'!$A$36:$BY$52,17,FALSE))</f>
        <v/>
      </c>
      <c r="P160" s="526">
        <f>IF($D160=P$83,VLOOKUP($B160,WEEKLY!$T$72:$AE$103,12,FALSE),"")</f>
        <v>0</v>
      </c>
      <c r="Q160" s="520" t="str">
        <f>IF($D160=Q$83,VLOOKUP($B160,WEEKLY!$T$72:$AE$103,12,FALSE),"")</f>
        <v/>
      </c>
      <c r="R160" s="520"/>
      <c r="S160" s="520" t="str">
        <f>IF($D160=S$83,VLOOKUP($B160,WASHER!$N$11:$U$12,9,FALSE),"")</f>
        <v/>
      </c>
      <c r="T160" s="520" t="str">
        <f>IF($D160=T$83,VLOOKUP($B160,WASHER!$N$11:$U$12,9,FALSE),"")</f>
        <v/>
      </c>
      <c r="U160" s="520" t="str">
        <f>IF(RIGHT($A160,1)="1",VLOOKUP($B160,'1st Shift BFp'!$A$36:$BY$52,30,FALSE),VLOOKUP($B160,'2nd Shift BFp'!$A$36:$BY$52,30,FALSE))</f>
        <v/>
      </c>
      <c r="V160" s="520" t="str">
        <f>IF(RIGHT($A160,1)="1",VLOOKUP($B160,'1st Shift BFp'!$A$36:$BY$52,31,FALSE),VLOOKUP($B160,'2nd Shift BFp'!$A$36:$BY$52,31,FALSE))</f>
        <v/>
      </c>
      <c r="W160" s="521" t="str">
        <f>IF(RIGHT($A160,1)="1",VLOOKUP($B160,'1st Shift BFp'!$A$36:$BY$52,32,FALSE),VLOOKUP($B160,'2nd Shift BFp'!$A$36:$BY$52,32,FALSE))</f>
        <v/>
      </c>
      <c r="Y160" s="526">
        <f>IF($D160=Y$83,VLOOKUP($B160,WEEKLY!$AL$72:$AW$103,12,FALSE),"")</f>
        <v>0</v>
      </c>
      <c r="Z160" s="520" t="str">
        <f>IF($D160=Z$83,VLOOKUP($B160,WEEKLY!$AL$72:$AW$103,12,FALSE),"")</f>
        <v/>
      </c>
      <c r="AA160" s="520"/>
      <c r="AB160" s="520" t="str">
        <f>IF($D160=AB$83,VLOOKUP($B160,WASHER!$Z$11:$AG$12,9,FALSE),"")</f>
        <v/>
      </c>
      <c r="AC160" s="520" t="str">
        <f>IF($D160=AC$83,VLOOKUP($B160,WASHER!$Z$11:$AG$12,9,FALSE),"")</f>
        <v/>
      </c>
      <c r="AD160" s="520" t="str">
        <f>IF(RIGHT($A160,1)="1",VLOOKUP($B160,'1st Shift BFp'!$A$36:$BY$52,45,FALSE),VLOOKUP($B160,'2nd Shift BFp'!$A$36:$BY$52,45,FALSE))</f>
        <v/>
      </c>
      <c r="AE160" s="520" t="str">
        <f>IF(RIGHT($A160,1)="1",VLOOKUP($B160,'1st Shift BFp'!$A$36:$BY$52,46,FALSE),VLOOKUP($B160,'2nd Shift BFp'!$A$36:$BY$52,46,FALSE))</f>
        <v/>
      </c>
      <c r="AF160" s="521" t="str">
        <f>IF(RIGHT($A160,1)="1",VLOOKUP($B160,'1st Shift BFp'!$A$36:$BY$52,47,FALSE),VLOOKUP($B160,'2nd Shift BFp'!$A$36:$BY$52,47,FALSE))</f>
        <v/>
      </c>
      <c r="AH160" s="526">
        <f>IF($D160=AH$83,VLOOKUP($B160,WEEKLY!$BD$72:$BO$103,12,FALSE),"")</f>
        <v>0</v>
      </c>
      <c r="AI160" s="520" t="str">
        <f>IF($D160=AI$83,VLOOKUP($B160,WEEKLY!$BD$72:$BO$103,12,FALSE),"")</f>
        <v/>
      </c>
      <c r="AJ160" s="520"/>
      <c r="AK160" s="520" t="str">
        <f>IF($D160=AK$83,VLOOKUP($B160,WASHER!$AL$11:$AS$12,9,FALSE),"")</f>
        <v/>
      </c>
      <c r="AL160" s="520" t="str">
        <f>IF($D160=AL$83,VLOOKUP($B160,WASHER!$AL$11:$AS$12,9,FALSE),"")</f>
        <v/>
      </c>
      <c r="AM160" s="520" t="str">
        <f>IF(RIGHT($A160,1)="1",VLOOKUP($B160,'1st Shift BFp'!$A$36:$BY$52,60,FALSE),VLOOKUP($B160,'2nd Shift BFp'!$A$36:$BY$52,60,FALSE))</f>
        <v/>
      </c>
      <c r="AN160" s="520" t="str">
        <f>IF(RIGHT($A160,1)="1",VLOOKUP($B160,'1st Shift BFp'!$A$36:$BY$52,61,FALSE),VLOOKUP($B160,'2nd Shift BFp'!$A$36:$BY$52,61,FALSE))</f>
        <v/>
      </c>
      <c r="AO160" s="521" t="str">
        <f>IF(RIGHT($A160,1)="1",VLOOKUP($B160,'1st Shift BFp'!$A$36:$BY$52,62,FALSE),VLOOKUP($B160,'2nd Shift BFp'!$A$36:$BY$52,62,FALSE))</f>
        <v/>
      </c>
      <c r="AQ160" s="526">
        <f>IF($D160=AQ$83,VLOOKUP($B160,WEEKLY!$BV$72:$CG$103,12,FALSE),"")</f>
        <v>0</v>
      </c>
      <c r="AR160" s="520" t="str">
        <f>IF($D160=AR$83,VLOOKUP($B160,WEEKLY!$BV$72:$CG$103,12,FALSE),"")</f>
        <v/>
      </c>
      <c r="AS160" s="520"/>
      <c r="AT160" s="520" t="str">
        <f>IF($D160=AT$83,VLOOKUP($B160,WASHER!$AX$11:$BE$12,9,FALSE),"")</f>
        <v/>
      </c>
      <c r="AU160" s="520" t="str">
        <f>IF($D160=AU$83,VLOOKUP($B160,WASHER!$AX$11:$BE$12,9,FALSE),"")</f>
        <v/>
      </c>
      <c r="AV160" s="520" t="str">
        <f>IF(RIGHT($A160,1)="1",VLOOKUP($B160,'1st Shift BFp'!$A$36:$BY$52,75,FALSE),VLOOKUP($B160,'2nd Shift BFp'!$A$36:$BY$52,75,FALSE))</f>
        <v/>
      </c>
      <c r="AW160" s="520" t="str">
        <f>IF(RIGHT($A160,1)="1",VLOOKUP($B160,'1st Shift BFp'!$A$36:$BY$52,76,FALSE),VLOOKUP($B160,'2nd Shift BFp'!$A$36:$BY$52,76,FALSE))</f>
        <v/>
      </c>
      <c r="AX160" s="521" t="str">
        <f>IF(RIGHT($A160,1)="1",VLOOKUP($B160,'1st Shift BFp'!$A$36:$BY$52,77,FALSE),VLOOKUP($B160,'2nd Shift BFp'!$A$36:$BY$52,77,FALSE))</f>
        <v/>
      </c>
      <c r="AZ160" s="526" t="str">
        <f t="shared" si="107"/>
        <v/>
      </c>
      <c r="BA160" s="520" t="str">
        <f t="shared" si="108"/>
        <v/>
      </c>
      <c r="BB160" s="520"/>
      <c r="BC160" s="520" t="str">
        <f t="shared" si="112"/>
        <v/>
      </c>
      <c r="BD160" s="520" t="str">
        <f t="shared" si="109"/>
        <v/>
      </c>
      <c r="BE160" s="520" t="str">
        <f t="shared" si="113"/>
        <v/>
      </c>
      <c r="BF160" s="520" t="str">
        <f t="shared" si="110"/>
        <v/>
      </c>
      <c r="BG160" s="521" t="str">
        <f t="shared" si="111"/>
        <v/>
      </c>
    </row>
    <row r="161" spans="1:59">
      <c r="A161" t="s">
        <v>41</v>
      </c>
      <c r="B161" s="28" t="s">
        <v>188</v>
      </c>
      <c r="C161" s="378" t="s">
        <v>208</v>
      </c>
      <c r="D161" s="24" t="s">
        <v>44</v>
      </c>
      <c r="E161" s="407" t="s">
        <v>572</v>
      </c>
      <c r="G161" s="526">
        <f>IF($D161=G$83,VLOOKUP($B161,WEEKLY!$B$72:$M$103,12,FALSE),"")</f>
        <v>0</v>
      </c>
      <c r="H161" s="520" t="str">
        <f>IF($D161=H$83,VLOOKUP($B161,WEEKLY!$B$72:$M$103,12,FALSE),"")</f>
        <v/>
      </c>
      <c r="I161" s="520"/>
      <c r="J161" s="520" t="str">
        <f>IF($D161=J$83,VLOOKUP($B161,WASHER!$B$11:$I$12,9,FALSE),"")</f>
        <v/>
      </c>
      <c r="K161" s="520" t="str">
        <f>IF($D161=K$83,VLOOKUP($B161,WASHER!$B$11:$I$12,9,FALSE),"")</f>
        <v/>
      </c>
      <c r="L161" s="520" t="str">
        <f>IF(RIGHT($A161,1)="1",VLOOKUP($B161,'1st Shift BFp'!$A$36:$BY$52,15,FALSE),VLOOKUP($B161,'2nd Shift BFp'!$A$36:$BY$52,15,FALSE))</f>
        <v/>
      </c>
      <c r="M161" s="520" t="str">
        <f>IF(RIGHT($A161,1)="1",VLOOKUP($B161,'1st Shift BFp'!$A$36:$BY$52,16,FALSE),VLOOKUP($B161,'2nd Shift BFp'!$A$36:$BY$52,16,FALSE))</f>
        <v/>
      </c>
      <c r="N161" s="521" t="str">
        <f>IF(RIGHT($A161,1)="1",VLOOKUP($B161,'1st Shift BFp'!$A$36:$BY$52,17,FALSE),VLOOKUP($B161,'2nd Shift BFp'!$A$36:$BY$52,17,FALSE))</f>
        <v/>
      </c>
      <c r="P161" s="526">
        <f>IF($D161=P$83,VLOOKUP($B161,WEEKLY!$T$72:$AE$103,12,FALSE),"")</f>
        <v>0</v>
      </c>
      <c r="Q161" s="520" t="str">
        <f>IF($D161=Q$83,VLOOKUP($B161,WEEKLY!$T$72:$AE$103,12,FALSE),"")</f>
        <v/>
      </c>
      <c r="R161" s="520"/>
      <c r="S161" s="520" t="str">
        <f>IF($D161=S$83,VLOOKUP($B161,WASHER!$N$11:$U$12,9,FALSE),"")</f>
        <v/>
      </c>
      <c r="T161" s="520" t="str">
        <f>IF($D161=T$83,VLOOKUP($B161,WASHER!$N$11:$U$12,9,FALSE),"")</f>
        <v/>
      </c>
      <c r="U161" s="520" t="str">
        <f>IF(RIGHT($A161,1)="1",VLOOKUP($B161,'1st Shift BFp'!$A$36:$BY$52,30,FALSE),VLOOKUP($B161,'2nd Shift BFp'!$A$36:$BY$52,30,FALSE))</f>
        <v/>
      </c>
      <c r="V161" s="520" t="str">
        <f>IF(RIGHT($A161,1)="1",VLOOKUP($B161,'1st Shift BFp'!$A$36:$BY$52,31,FALSE),VLOOKUP($B161,'2nd Shift BFp'!$A$36:$BY$52,31,FALSE))</f>
        <v/>
      </c>
      <c r="W161" s="521" t="str">
        <f>IF(RIGHT($A161,1)="1",VLOOKUP($B161,'1st Shift BFp'!$A$36:$BY$52,32,FALSE),VLOOKUP($B161,'2nd Shift BFp'!$A$36:$BY$52,32,FALSE))</f>
        <v/>
      </c>
      <c r="Y161" s="526">
        <f>IF($D161=Y$83,VLOOKUP($B161,WEEKLY!$AL$72:$AW$103,12,FALSE),"")</f>
        <v>0</v>
      </c>
      <c r="Z161" s="520" t="str">
        <f>IF($D161=Z$83,VLOOKUP($B161,WEEKLY!$AL$72:$AW$103,12,FALSE),"")</f>
        <v/>
      </c>
      <c r="AA161" s="520"/>
      <c r="AB161" s="520" t="str">
        <f>IF($D161=AB$83,VLOOKUP($B161,WASHER!$Z$11:$AG$12,9,FALSE),"")</f>
        <v/>
      </c>
      <c r="AC161" s="520" t="str">
        <f>IF($D161=AC$83,VLOOKUP($B161,WASHER!$Z$11:$AG$12,9,FALSE),"")</f>
        <v/>
      </c>
      <c r="AD161" s="520" t="str">
        <f>IF(RIGHT($A161,1)="1",VLOOKUP($B161,'1st Shift BFp'!$A$36:$BY$52,45,FALSE),VLOOKUP($B161,'2nd Shift BFp'!$A$36:$BY$52,45,FALSE))</f>
        <v/>
      </c>
      <c r="AE161" s="520" t="str">
        <f>IF(RIGHT($A161,1)="1",VLOOKUP($B161,'1st Shift BFp'!$A$36:$BY$52,46,FALSE),VLOOKUP($B161,'2nd Shift BFp'!$A$36:$BY$52,46,FALSE))</f>
        <v/>
      </c>
      <c r="AF161" s="521" t="str">
        <f>IF(RIGHT($A161,1)="1",VLOOKUP($B161,'1st Shift BFp'!$A$36:$BY$52,47,FALSE),VLOOKUP($B161,'2nd Shift BFp'!$A$36:$BY$52,47,FALSE))</f>
        <v/>
      </c>
      <c r="AH161" s="526">
        <f>IF($D161=AH$83,VLOOKUP($B161,WEEKLY!$BD$72:$BO$103,12,FALSE),"")</f>
        <v>0</v>
      </c>
      <c r="AI161" s="520" t="str">
        <f>IF($D161=AI$83,VLOOKUP($B161,WEEKLY!$BD$72:$BO$103,12,FALSE),"")</f>
        <v/>
      </c>
      <c r="AJ161" s="520"/>
      <c r="AK161" s="520" t="str">
        <f>IF($D161=AK$83,VLOOKUP($B161,WASHER!$AL$11:$AS$12,9,FALSE),"")</f>
        <v/>
      </c>
      <c r="AL161" s="520" t="str">
        <f>IF($D161=AL$83,VLOOKUP($B161,WASHER!$AL$11:$AS$12,9,FALSE),"")</f>
        <v/>
      </c>
      <c r="AM161" s="520" t="str">
        <f>IF(RIGHT($A161,1)="1",VLOOKUP($B161,'1st Shift BFp'!$A$36:$BY$52,60,FALSE),VLOOKUP($B161,'2nd Shift BFp'!$A$36:$BY$52,60,FALSE))</f>
        <v/>
      </c>
      <c r="AN161" s="520" t="str">
        <f>IF(RIGHT($A161,1)="1",VLOOKUP($B161,'1st Shift BFp'!$A$36:$BY$52,61,FALSE),VLOOKUP($B161,'2nd Shift BFp'!$A$36:$BY$52,61,FALSE))</f>
        <v/>
      </c>
      <c r="AO161" s="521" t="str">
        <f>IF(RIGHT($A161,1)="1",VLOOKUP($B161,'1st Shift BFp'!$A$36:$BY$52,62,FALSE),VLOOKUP($B161,'2nd Shift BFp'!$A$36:$BY$52,62,FALSE))</f>
        <v/>
      </c>
      <c r="AQ161" s="526">
        <f>IF($D161=AQ$83,VLOOKUP($B161,WEEKLY!$BV$72:$CG$103,12,FALSE),"")</f>
        <v>0</v>
      </c>
      <c r="AR161" s="520" t="str">
        <f>IF($D161=AR$83,VLOOKUP($B161,WEEKLY!$BV$72:$CG$103,12,FALSE),"")</f>
        <v/>
      </c>
      <c r="AS161" s="520"/>
      <c r="AT161" s="520" t="str">
        <f>IF($D161=AT$83,VLOOKUP($B161,WASHER!$AX$11:$BE$12,9,FALSE),"")</f>
        <v/>
      </c>
      <c r="AU161" s="520" t="str">
        <f>IF($D161=AU$83,VLOOKUP($B161,WASHER!$AX$11:$BE$12,9,FALSE),"")</f>
        <v/>
      </c>
      <c r="AV161" s="520" t="str">
        <f>IF(RIGHT($A161,1)="1",VLOOKUP($B161,'1st Shift BFp'!$A$36:$BY$52,75,FALSE),VLOOKUP($B161,'2nd Shift BFp'!$A$36:$BY$52,75,FALSE))</f>
        <v/>
      </c>
      <c r="AW161" s="520" t="str">
        <f>IF(RIGHT($A161,1)="1",VLOOKUP($B161,'1st Shift BFp'!$A$36:$BY$52,76,FALSE),VLOOKUP($B161,'2nd Shift BFp'!$A$36:$BY$52,76,FALSE))</f>
        <v/>
      </c>
      <c r="AX161" s="521" t="str">
        <f>IF(RIGHT($A161,1)="1",VLOOKUP($B161,'1st Shift BFp'!$A$36:$BY$52,77,FALSE),VLOOKUP($B161,'2nd Shift BFp'!$A$36:$BY$52,77,FALSE))</f>
        <v/>
      </c>
      <c r="AZ161" s="526" t="str">
        <f t="shared" si="107"/>
        <v/>
      </c>
      <c r="BA161" s="520" t="str">
        <f t="shared" si="108"/>
        <v/>
      </c>
      <c r="BB161" s="520"/>
      <c r="BC161" s="520" t="str">
        <f t="shared" si="112"/>
        <v/>
      </c>
      <c r="BD161" s="520" t="str">
        <f t="shared" si="109"/>
        <v/>
      </c>
      <c r="BE161" s="520" t="str">
        <f t="shared" si="113"/>
        <v/>
      </c>
      <c r="BF161" s="520" t="str">
        <f t="shared" si="110"/>
        <v/>
      </c>
      <c r="BG161" s="521" t="str">
        <f t="shared" si="111"/>
        <v/>
      </c>
    </row>
    <row r="162" spans="1:59">
      <c r="A162" t="s">
        <v>41</v>
      </c>
      <c r="B162" s="28" t="s">
        <v>191</v>
      </c>
      <c r="C162" s="378" t="s">
        <v>209</v>
      </c>
      <c r="D162" s="24" t="s">
        <v>44</v>
      </c>
      <c r="E162" s="407" t="s">
        <v>572</v>
      </c>
      <c r="G162" s="526">
        <f>IF($D162=G$83,VLOOKUP($B162,WEEKLY!$B$72:$M$103,12,FALSE),"")</f>
        <v>0</v>
      </c>
      <c r="H162" s="520" t="str">
        <f>IF($D162=H$83,VLOOKUP($B162,WEEKLY!$B$72:$M$103,12,FALSE),"")</f>
        <v/>
      </c>
      <c r="I162" s="520"/>
      <c r="J162" s="520" t="str">
        <f>IF($D162=J$83,VLOOKUP($B162,WASHER!$B$11:$I$12,9,FALSE),"")</f>
        <v/>
      </c>
      <c r="K162" s="520" t="str">
        <f>IF($D162=K$83,VLOOKUP($B162,WASHER!$B$11:$I$12,9,FALSE),"")</f>
        <v/>
      </c>
      <c r="L162" s="520" t="str">
        <f>IF(RIGHT($A162,1)="1",VLOOKUP($B162,'1st Shift BFp'!$A$36:$BY$52,15,FALSE),VLOOKUP($B162,'2nd Shift BFp'!$A$36:$BY$52,15,FALSE))</f>
        <v/>
      </c>
      <c r="M162" s="520" t="str">
        <f>IF(RIGHT($A162,1)="1",VLOOKUP($B162,'1st Shift BFp'!$A$36:$BY$52,16,FALSE),VLOOKUP($B162,'2nd Shift BFp'!$A$36:$BY$52,16,FALSE))</f>
        <v/>
      </c>
      <c r="N162" s="521" t="str">
        <f>IF(RIGHT($A162,1)="1",VLOOKUP($B162,'1st Shift BFp'!$A$36:$BY$52,17,FALSE),VLOOKUP($B162,'2nd Shift BFp'!$A$36:$BY$52,17,FALSE))</f>
        <v/>
      </c>
      <c r="P162" s="526">
        <f>IF($D162=P$83,VLOOKUP($B162,WEEKLY!$T$72:$AE$103,12,FALSE),"")</f>
        <v>0</v>
      </c>
      <c r="Q162" s="520" t="str">
        <f>IF($D162=Q$83,VLOOKUP($B162,WEEKLY!$T$72:$AE$103,12,FALSE),"")</f>
        <v/>
      </c>
      <c r="R162" s="520"/>
      <c r="S162" s="520" t="str">
        <f>IF($D162=S$83,VLOOKUP($B162,WASHER!$N$11:$U$12,9,FALSE),"")</f>
        <v/>
      </c>
      <c r="T162" s="520" t="str">
        <f>IF($D162=T$83,VLOOKUP($B162,WASHER!$N$11:$U$12,9,FALSE),"")</f>
        <v/>
      </c>
      <c r="U162" s="520" t="str">
        <f>IF(RIGHT($A162,1)="1",VLOOKUP($B162,'1st Shift BFp'!$A$36:$BY$52,30,FALSE),VLOOKUP($B162,'2nd Shift BFp'!$A$36:$BY$52,30,FALSE))</f>
        <v/>
      </c>
      <c r="V162" s="520" t="str">
        <f>IF(RIGHT($A162,1)="1",VLOOKUP($B162,'1st Shift BFp'!$A$36:$BY$52,31,FALSE),VLOOKUP($B162,'2nd Shift BFp'!$A$36:$BY$52,31,FALSE))</f>
        <v/>
      </c>
      <c r="W162" s="521" t="str">
        <f>IF(RIGHT($A162,1)="1",VLOOKUP($B162,'1st Shift BFp'!$A$36:$BY$52,32,FALSE),VLOOKUP($B162,'2nd Shift BFp'!$A$36:$BY$52,32,FALSE))</f>
        <v/>
      </c>
      <c r="Y162" s="526">
        <f>IF($D162=Y$83,VLOOKUP($B162,WEEKLY!$AL$72:$AW$103,12,FALSE),"")</f>
        <v>0</v>
      </c>
      <c r="Z162" s="520" t="str">
        <f>IF($D162=Z$83,VLOOKUP($B162,WEEKLY!$AL$72:$AW$103,12,FALSE),"")</f>
        <v/>
      </c>
      <c r="AA162" s="520"/>
      <c r="AB162" s="520" t="str">
        <f>IF($D162=AB$83,VLOOKUP($B162,WASHER!$Z$11:$AG$12,9,FALSE),"")</f>
        <v/>
      </c>
      <c r="AC162" s="520" t="str">
        <f>IF($D162=AC$83,VLOOKUP($B162,WASHER!$Z$11:$AG$12,9,FALSE),"")</f>
        <v/>
      </c>
      <c r="AD162" s="520" t="str">
        <f>IF(RIGHT($A162,1)="1",VLOOKUP($B162,'1st Shift BFp'!$A$36:$BY$52,45,FALSE),VLOOKUP($B162,'2nd Shift BFp'!$A$36:$BY$52,45,FALSE))</f>
        <v/>
      </c>
      <c r="AE162" s="520" t="str">
        <f>IF(RIGHT($A162,1)="1",VLOOKUP($B162,'1st Shift BFp'!$A$36:$BY$52,46,FALSE),VLOOKUP($B162,'2nd Shift BFp'!$A$36:$BY$52,46,FALSE))</f>
        <v/>
      </c>
      <c r="AF162" s="521" t="str">
        <f>IF(RIGHT($A162,1)="1",VLOOKUP($B162,'1st Shift BFp'!$A$36:$BY$52,47,FALSE),VLOOKUP($B162,'2nd Shift BFp'!$A$36:$BY$52,47,FALSE))</f>
        <v/>
      </c>
      <c r="AH162" s="526">
        <f>IF($D162=AH$83,VLOOKUP($B162,WEEKLY!$BD$72:$BO$103,12,FALSE),"")</f>
        <v>0</v>
      </c>
      <c r="AI162" s="520" t="str">
        <f>IF($D162=AI$83,VLOOKUP($B162,WEEKLY!$BD$72:$BO$103,12,FALSE),"")</f>
        <v/>
      </c>
      <c r="AJ162" s="520"/>
      <c r="AK162" s="520" t="str">
        <f>IF($D162=AK$83,VLOOKUP($B162,WASHER!$AL$11:$AS$12,9,FALSE),"")</f>
        <v/>
      </c>
      <c r="AL162" s="520" t="str">
        <f>IF($D162=AL$83,VLOOKUP($B162,WASHER!$AL$11:$AS$12,9,FALSE),"")</f>
        <v/>
      </c>
      <c r="AM162" s="520" t="str">
        <f>IF(RIGHT($A162,1)="1",VLOOKUP($B162,'1st Shift BFp'!$A$36:$BY$52,60,FALSE),VLOOKUP($B162,'2nd Shift BFp'!$A$36:$BY$52,60,FALSE))</f>
        <v/>
      </c>
      <c r="AN162" s="520" t="str">
        <f>IF(RIGHT($A162,1)="1",VLOOKUP($B162,'1st Shift BFp'!$A$36:$BY$52,61,FALSE),VLOOKUP($B162,'2nd Shift BFp'!$A$36:$BY$52,61,FALSE))</f>
        <v/>
      </c>
      <c r="AO162" s="521" t="str">
        <f>IF(RIGHT($A162,1)="1",VLOOKUP($B162,'1st Shift BFp'!$A$36:$BY$52,62,FALSE),VLOOKUP($B162,'2nd Shift BFp'!$A$36:$BY$52,62,FALSE))</f>
        <v/>
      </c>
      <c r="AQ162" s="526">
        <f>IF($D162=AQ$83,VLOOKUP($B162,WEEKLY!$BV$72:$CG$103,12,FALSE),"")</f>
        <v>0</v>
      </c>
      <c r="AR162" s="520" t="str">
        <f>IF($D162=AR$83,VLOOKUP($B162,WEEKLY!$BV$72:$CG$103,12,FALSE),"")</f>
        <v/>
      </c>
      <c r="AS162" s="520"/>
      <c r="AT162" s="520" t="str">
        <f>IF($D162=AT$83,VLOOKUP($B162,WASHER!$AX$11:$BE$12,9,FALSE),"")</f>
        <v/>
      </c>
      <c r="AU162" s="520" t="str">
        <f>IF($D162=AU$83,VLOOKUP($B162,WASHER!$AX$11:$BE$12,9,FALSE),"")</f>
        <v/>
      </c>
      <c r="AV162" s="520" t="str">
        <f>IF(RIGHT($A162,1)="1",VLOOKUP($B162,'1st Shift BFp'!$A$36:$BY$52,75,FALSE),VLOOKUP($B162,'2nd Shift BFp'!$A$36:$BY$52,75,FALSE))</f>
        <v/>
      </c>
      <c r="AW162" s="520" t="str">
        <f>IF(RIGHT($A162,1)="1",VLOOKUP($B162,'1st Shift BFp'!$A$36:$BY$52,76,FALSE),VLOOKUP($B162,'2nd Shift BFp'!$A$36:$BY$52,76,FALSE))</f>
        <v/>
      </c>
      <c r="AX162" s="521" t="str">
        <f>IF(RIGHT($A162,1)="1",VLOOKUP($B162,'1st Shift BFp'!$A$36:$BY$52,77,FALSE),VLOOKUP($B162,'2nd Shift BFp'!$A$36:$BY$52,77,FALSE))</f>
        <v/>
      </c>
      <c r="AZ162" s="526" t="str">
        <f t="shared" si="107"/>
        <v/>
      </c>
      <c r="BA162" s="520" t="str">
        <f t="shared" si="108"/>
        <v/>
      </c>
      <c r="BB162" s="520"/>
      <c r="BC162" s="520" t="str">
        <f t="shared" si="112"/>
        <v/>
      </c>
      <c r="BD162" s="520" t="str">
        <f t="shared" si="109"/>
        <v/>
      </c>
      <c r="BE162" s="520" t="str">
        <f t="shared" si="113"/>
        <v/>
      </c>
      <c r="BF162" s="520" t="str">
        <f t="shared" si="110"/>
        <v/>
      </c>
      <c r="BG162" s="521" t="str">
        <f t="shared" si="111"/>
        <v/>
      </c>
    </row>
    <row r="163" spans="1:59">
      <c r="A163" t="s">
        <v>67</v>
      </c>
      <c r="B163" s="28" t="s">
        <v>210</v>
      </c>
      <c r="C163" s="378" t="s">
        <v>211</v>
      </c>
      <c r="D163" s="24" t="s">
        <v>44</v>
      </c>
      <c r="E163" s="407" t="s">
        <v>572</v>
      </c>
      <c r="G163" s="526">
        <f>IF($D163=G$83,VLOOKUP($B163,WEEKLY!$B$72:$M$103,12,FALSE),"")</f>
        <v>0</v>
      </c>
      <c r="H163" s="520" t="str">
        <f>IF($D163=H$83,VLOOKUP($B163,WEEKLY!$B$72:$M$103,12,FALSE),"")</f>
        <v/>
      </c>
      <c r="I163" s="520"/>
      <c r="J163" s="520" t="str">
        <f>IF($D163=J$83,VLOOKUP($B163,WASHER!$B$11:$I$12,9,FALSE),"")</f>
        <v/>
      </c>
      <c r="K163" s="520" t="str">
        <f>IF($D163=K$83,VLOOKUP($B163,WASHER!$B$11:$I$12,9,FALSE),"")</f>
        <v/>
      </c>
      <c r="L163" s="520" t="str">
        <f>IF(RIGHT($A163,1)="1",VLOOKUP($B163,'1st Shift BFp'!$A$36:$BY$52,15,FALSE),VLOOKUP($B163,'2nd Shift BFp'!$A$36:$BY$52,15,FALSE))</f>
        <v/>
      </c>
      <c r="M163" s="520" t="str">
        <f>IF(RIGHT($A163,1)="1",VLOOKUP($B163,'1st Shift BFp'!$A$36:$BY$52,16,FALSE),VLOOKUP($B163,'2nd Shift BFp'!$A$36:$BY$52,16,FALSE))</f>
        <v/>
      </c>
      <c r="N163" s="521" t="str">
        <f>IF(RIGHT($A163,1)="1",VLOOKUP($B163,'1st Shift BFp'!$A$36:$BY$52,17,FALSE),VLOOKUP($B163,'2nd Shift BFp'!$A$36:$BY$52,17,FALSE))</f>
        <v/>
      </c>
      <c r="P163" s="526">
        <f>IF($D163=P$83,VLOOKUP($B163,WEEKLY!$T$72:$AE$103,12,FALSE),"")</f>
        <v>0</v>
      </c>
      <c r="Q163" s="520" t="str">
        <f>IF($D163=Q$83,VLOOKUP($B163,WEEKLY!$T$72:$AE$103,12,FALSE),"")</f>
        <v/>
      </c>
      <c r="R163" s="520"/>
      <c r="S163" s="520" t="str">
        <f>IF($D163=S$83,VLOOKUP($B163,WASHER!$N$11:$U$12,9,FALSE),"")</f>
        <v/>
      </c>
      <c r="T163" s="520" t="str">
        <f>IF($D163=T$83,VLOOKUP($B163,WASHER!$N$11:$U$12,9,FALSE),"")</f>
        <v/>
      </c>
      <c r="U163" s="520" t="str">
        <f>IF(RIGHT($A163,1)="1",VLOOKUP($B163,'1st Shift BFp'!$A$36:$BY$52,30,FALSE),VLOOKUP($B163,'2nd Shift BFp'!$A$36:$BY$52,30,FALSE))</f>
        <v/>
      </c>
      <c r="V163" s="520" t="str">
        <f>IF(RIGHT($A163,1)="1",VLOOKUP($B163,'1st Shift BFp'!$A$36:$BY$52,31,FALSE),VLOOKUP($B163,'2nd Shift BFp'!$A$36:$BY$52,31,FALSE))</f>
        <v/>
      </c>
      <c r="W163" s="521" t="str">
        <f>IF(RIGHT($A163,1)="1",VLOOKUP($B163,'1st Shift BFp'!$A$36:$BY$52,32,FALSE),VLOOKUP($B163,'2nd Shift BFp'!$A$36:$BY$52,32,FALSE))</f>
        <v/>
      </c>
      <c r="Y163" s="526">
        <f>IF($D163=Y$83,VLOOKUP($B163,WEEKLY!$AL$72:$AW$103,12,FALSE),"")</f>
        <v>0</v>
      </c>
      <c r="Z163" s="520" t="str">
        <f>IF($D163=Z$83,VLOOKUP($B163,WEEKLY!$AL$72:$AW$103,12,FALSE),"")</f>
        <v/>
      </c>
      <c r="AA163" s="520"/>
      <c r="AB163" s="520" t="str">
        <f>IF($D163=AB$83,VLOOKUP($B163,WASHER!$Z$11:$AG$12,9,FALSE),"")</f>
        <v/>
      </c>
      <c r="AC163" s="520" t="str">
        <f>IF($D163=AC$83,VLOOKUP($B163,WASHER!$Z$11:$AG$12,9,FALSE),"")</f>
        <v/>
      </c>
      <c r="AD163" s="520" t="str">
        <f>IF(RIGHT($A163,1)="1",VLOOKUP($B163,'1st Shift BFp'!$A$36:$BY$52,45,FALSE),VLOOKUP($B163,'2nd Shift BFp'!$A$36:$BY$52,45,FALSE))</f>
        <v/>
      </c>
      <c r="AE163" s="520" t="str">
        <f>IF(RIGHT($A163,1)="1",VLOOKUP($B163,'1st Shift BFp'!$A$36:$BY$52,46,FALSE),VLOOKUP($B163,'2nd Shift BFp'!$A$36:$BY$52,46,FALSE))</f>
        <v/>
      </c>
      <c r="AF163" s="521" t="str">
        <f>IF(RIGHT($A163,1)="1",VLOOKUP($B163,'1st Shift BFp'!$A$36:$BY$52,47,FALSE),VLOOKUP($B163,'2nd Shift BFp'!$A$36:$BY$52,47,FALSE))</f>
        <v/>
      </c>
      <c r="AH163" s="526">
        <f>IF($D163=AH$83,VLOOKUP($B163,WEEKLY!$BD$72:$BO$103,12,FALSE),"")</f>
        <v>0</v>
      </c>
      <c r="AI163" s="520" t="str">
        <f>IF($D163=AI$83,VLOOKUP($B163,WEEKLY!$BD$72:$BO$103,12,FALSE),"")</f>
        <v/>
      </c>
      <c r="AJ163" s="520"/>
      <c r="AK163" s="520" t="str">
        <f>IF($D163=AK$83,VLOOKUP($B163,WASHER!$AL$11:$AS$12,9,FALSE),"")</f>
        <v/>
      </c>
      <c r="AL163" s="520" t="str">
        <f>IF($D163=AL$83,VLOOKUP($B163,WASHER!$AL$11:$AS$12,9,FALSE),"")</f>
        <v/>
      </c>
      <c r="AM163" s="520" t="str">
        <f>IF(RIGHT($A163,1)="1",VLOOKUP($B163,'1st Shift BFp'!$A$36:$BY$52,60,FALSE),VLOOKUP($B163,'2nd Shift BFp'!$A$36:$BY$52,60,FALSE))</f>
        <v/>
      </c>
      <c r="AN163" s="520" t="str">
        <f>IF(RIGHT($A163,1)="1",VLOOKUP($B163,'1st Shift BFp'!$A$36:$BY$52,61,FALSE),VLOOKUP($B163,'2nd Shift BFp'!$A$36:$BY$52,61,FALSE))</f>
        <v/>
      </c>
      <c r="AO163" s="521" t="str">
        <f>IF(RIGHT($A163,1)="1",VLOOKUP($B163,'1st Shift BFp'!$A$36:$BY$52,62,FALSE),VLOOKUP($B163,'2nd Shift BFp'!$A$36:$BY$52,62,FALSE))</f>
        <v/>
      </c>
      <c r="AQ163" s="526">
        <f>IF($D163=AQ$83,VLOOKUP($B163,WEEKLY!$BV$72:$CG$103,12,FALSE),"")</f>
        <v>0</v>
      </c>
      <c r="AR163" s="520" t="str">
        <f>IF($D163=AR$83,VLOOKUP($B163,WEEKLY!$BV$72:$CG$103,12,FALSE),"")</f>
        <v/>
      </c>
      <c r="AS163" s="520"/>
      <c r="AT163" s="520" t="str">
        <f>IF($D163=AT$83,VLOOKUP($B163,WASHER!$AX$11:$BE$12,9,FALSE),"")</f>
        <v/>
      </c>
      <c r="AU163" s="520" t="str">
        <f>IF($D163=AU$83,VLOOKUP($B163,WASHER!$AX$11:$BE$12,9,FALSE),"")</f>
        <v/>
      </c>
      <c r="AV163" s="520" t="str">
        <f>IF(RIGHT($A163,1)="1",VLOOKUP($B163,'1st Shift BFp'!$A$36:$BY$52,75,FALSE),VLOOKUP($B163,'2nd Shift BFp'!$A$36:$BY$52,75,FALSE))</f>
        <v/>
      </c>
      <c r="AW163" s="520" t="str">
        <f>IF(RIGHT($A163,1)="1",VLOOKUP($B163,'1st Shift BFp'!$A$36:$BY$52,76,FALSE),VLOOKUP($B163,'2nd Shift BFp'!$A$36:$BY$52,76,FALSE))</f>
        <v/>
      </c>
      <c r="AX163" s="521" t="str">
        <f>IF(RIGHT($A163,1)="1",VLOOKUP($B163,'1st Shift BFp'!$A$36:$BY$52,77,FALSE),VLOOKUP($B163,'2nd Shift BFp'!$A$36:$BY$52,77,FALSE))</f>
        <v/>
      </c>
      <c r="AZ163" s="526" t="str">
        <f t="shared" si="107"/>
        <v/>
      </c>
      <c r="BA163" s="520" t="str">
        <f t="shared" si="108"/>
        <v/>
      </c>
      <c r="BB163" s="520"/>
      <c r="BC163" s="520" t="str">
        <f t="shared" si="112"/>
        <v/>
      </c>
      <c r="BD163" s="520" t="str">
        <f t="shared" si="109"/>
        <v/>
      </c>
      <c r="BE163" s="520" t="str">
        <f t="shared" si="113"/>
        <v/>
      </c>
      <c r="BF163" s="520" t="str">
        <f t="shared" si="110"/>
        <v/>
      </c>
      <c r="BG163" s="521" t="str">
        <f t="shared" si="111"/>
        <v/>
      </c>
    </row>
    <row r="164" spans="1:59">
      <c r="A164" t="s">
        <v>67</v>
      </c>
      <c r="B164" s="28" t="s">
        <v>212</v>
      </c>
      <c r="C164" s="378" t="s">
        <v>213</v>
      </c>
      <c r="D164" s="24" t="s">
        <v>44</v>
      </c>
      <c r="E164" s="407" t="s">
        <v>572</v>
      </c>
      <c r="G164" s="526">
        <f>IF($D164=G$83,VLOOKUP($B164,WEEKLY!$B$72:$M$103,12,FALSE),"")</f>
        <v>0</v>
      </c>
      <c r="H164" s="520" t="str">
        <f>IF($D164=H$83,VLOOKUP($B164,WEEKLY!$B$72:$M$103,12,FALSE),"")</f>
        <v/>
      </c>
      <c r="I164" s="520"/>
      <c r="J164" s="520" t="str">
        <f>IF($D164=J$83,VLOOKUP($B164,WASHER!$B$11:$I$12,9,FALSE),"")</f>
        <v/>
      </c>
      <c r="K164" s="520" t="str">
        <f>IF($D164=K$83,VLOOKUP($B164,WASHER!$B$11:$I$12,9,FALSE),"")</f>
        <v/>
      </c>
      <c r="L164" s="520" t="str">
        <f>IF(RIGHT($A164,1)="1",VLOOKUP($B164,'1st Shift BFp'!$A$36:$BY$52,15,FALSE),VLOOKUP($B164,'2nd Shift BFp'!$A$36:$BY$52,15,FALSE))</f>
        <v/>
      </c>
      <c r="M164" s="520" t="str">
        <f>IF(RIGHT($A164,1)="1",VLOOKUP($B164,'1st Shift BFp'!$A$36:$BY$52,16,FALSE),VLOOKUP($B164,'2nd Shift BFp'!$A$36:$BY$52,16,FALSE))</f>
        <v/>
      </c>
      <c r="N164" s="521" t="str">
        <f>IF(RIGHT($A164,1)="1",VLOOKUP($B164,'1st Shift BFp'!$A$36:$BY$52,17,FALSE),VLOOKUP($B164,'2nd Shift BFp'!$A$36:$BY$52,17,FALSE))</f>
        <v/>
      </c>
      <c r="P164" s="526">
        <f>IF($D164=P$83,VLOOKUP($B164,WEEKLY!$T$72:$AE$103,12,FALSE),"")</f>
        <v>0</v>
      </c>
      <c r="Q164" s="520" t="str">
        <f>IF($D164=Q$83,VLOOKUP($B164,WEEKLY!$T$72:$AE$103,12,FALSE),"")</f>
        <v/>
      </c>
      <c r="R164" s="520"/>
      <c r="S164" s="520" t="str">
        <f>IF($D164=S$83,VLOOKUP($B164,WASHER!$N$11:$U$12,9,FALSE),"")</f>
        <v/>
      </c>
      <c r="T164" s="520" t="str">
        <f>IF($D164=T$83,VLOOKUP($B164,WASHER!$N$11:$U$12,9,FALSE),"")</f>
        <v/>
      </c>
      <c r="U164" s="520" t="str">
        <f>IF(RIGHT($A164,1)="1",VLOOKUP($B164,'1st Shift BFp'!$A$36:$BY$52,30,FALSE),VLOOKUP($B164,'2nd Shift BFp'!$A$36:$BY$52,30,FALSE))</f>
        <v/>
      </c>
      <c r="V164" s="520" t="str">
        <f>IF(RIGHT($A164,1)="1",VLOOKUP($B164,'1st Shift BFp'!$A$36:$BY$52,31,FALSE),VLOOKUP($B164,'2nd Shift BFp'!$A$36:$BY$52,31,FALSE))</f>
        <v/>
      </c>
      <c r="W164" s="521" t="str">
        <f>IF(RIGHT($A164,1)="1",VLOOKUP($B164,'1st Shift BFp'!$A$36:$BY$52,32,FALSE),VLOOKUP($B164,'2nd Shift BFp'!$A$36:$BY$52,32,FALSE))</f>
        <v/>
      </c>
      <c r="Y164" s="526">
        <f>IF($D164=Y$83,VLOOKUP($B164,WEEKLY!$AL$72:$AW$103,12,FALSE),"")</f>
        <v>0</v>
      </c>
      <c r="Z164" s="520" t="str">
        <f>IF($D164=Z$83,VLOOKUP($B164,WEEKLY!$AL$72:$AW$103,12,FALSE),"")</f>
        <v/>
      </c>
      <c r="AA164" s="520"/>
      <c r="AB164" s="520" t="str">
        <f>IF($D164=AB$83,VLOOKUP($B164,WASHER!$Z$11:$AG$12,9,FALSE),"")</f>
        <v/>
      </c>
      <c r="AC164" s="520" t="str">
        <f>IF($D164=AC$83,VLOOKUP($B164,WASHER!$Z$11:$AG$12,9,FALSE),"")</f>
        <v/>
      </c>
      <c r="AD164" s="520" t="str">
        <f>IF(RIGHT($A164,1)="1",VLOOKUP($B164,'1st Shift BFp'!$A$36:$BY$52,45,FALSE),VLOOKUP($B164,'2nd Shift BFp'!$A$36:$BY$52,45,FALSE))</f>
        <v/>
      </c>
      <c r="AE164" s="520" t="str">
        <f>IF(RIGHT($A164,1)="1",VLOOKUP($B164,'1st Shift BFp'!$A$36:$BY$52,46,FALSE),VLOOKUP($B164,'2nd Shift BFp'!$A$36:$BY$52,46,FALSE))</f>
        <v/>
      </c>
      <c r="AF164" s="521" t="str">
        <f>IF(RIGHT($A164,1)="1",VLOOKUP($B164,'1st Shift BFp'!$A$36:$BY$52,47,FALSE),VLOOKUP($B164,'2nd Shift BFp'!$A$36:$BY$52,47,FALSE))</f>
        <v/>
      </c>
      <c r="AH164" s="526">
        <f>IF($D164=AH$83,VLOOKUP($B164,WEEKLY!$BD$72:$BO$103,12,FALSE),"")</f>
        <v>0</v>
      </c>
      <c r="AI164" s="520" t="str">
        <f>IF($D164=AI$83,VLOOKUP($B164,WEEKLY!$BD$72:$BO$103,12,FALSE),"")</f>
        <v/>
      </c>
      <c r="AJ164" s="520"/>
      <c r="AK164" s="520" t="str">
        <f>IF($D164=AK$83,VLOOKUP($B164,WASHER!$AL$11:$AS$12,9,FALSE),"")</f>
        <v/>
      </c>
      <c r="AL164" s="520" t="str">
        <f>IF($D164=AL$83,VLOOKUP($B164,WASHER!$AL$11:$AS$12,9,FALSE),"")</f>
        <v/>
      </c>
      <c r="AM164" s="520" t="str">
        <f>IF(RIGHT($A164,1)="1",VLOOKUP($B164,'1st Shift BFp'!$A$36:$BY$52,60,FALSE),VLOOKUP($B164,'2nd Shift BFp'!$A$36:$BY$52,60,FALSE))</f>
        <v/>
      </c>
      <c r="AN164" s="520" t="str">
        <f>IF(RIGHT($A164,1)="1",VLOOKUP($B164,'1st Shift BFp'!$A$36:$BY$52,61,FALSE),VLOOKUP($B164,'2nd Shift BFp'!$A$36:$BY$52,61,FALSE))</f>
        <v/>
      </c>
      <c r="AO164" s="521" t="str">
        <f>IF(RIGHT($A164,1)="1",VLOOKUP($B164,'1st Shift BFp'!$A$36:$BY$52,62,FALSE),VLOOKUP($B164,'2nd Shift BFp'!$A$36:$BY$52,62,FALSE))</f>
        <v/>
      </c>
      <c r="AQ164" s="526">
        <f>IF($D164=AQ$83,VLOOKUP($B164,WEEKLY!$BV$72:$CG$103,12,FALSE),"")</f>
        <v>0</v>
      </c>
      <c r="AR164" s="520" t="str">
        <f>IF($D164=AR$83,VLOOKUP($B164,WEEKLY!$BV$72:$CG$103,12,FALSE),"")</f>
        <v/>
      </c>
      <c r="AS164" s="520"/>
      <c r="AT164" s="520" t="str">
        <f>IF($D164=AT$83,VLOOKUP($B164,WASHER!$AX$11:$BE$12,9,FALSE),"")</f>
        <v/>
      </c>
      <c r="AU164" s="520" t="str">
        <f>IF($D164=AU$83,VLOOKUP($B164,WASHER!$AX$11:$BE$12,9,FALSE),"")</f>
        <v/>
      </c>
      <c r="AV164" s="520" t="str">
        <f>IF(RIGHT($A164,1)="1",VLOOKUP($B164,'1st Shift BFp'!$A$36:$BY$52,75,FALSE),VLOOKUP($B164,'2nd Shift BFp'!$A$36:$BY$52,75,FALSE))</f>
        <v/>
      </c>
      <c r="AW164" s="520" t="str">
        <f>IF(RIGHT($A164,1)="1",VLOOKUP($B164,'1st Shift BFp'!$A$36:$BY$52,76,FALSE),VLOOKUP($B164,'2nd Shift BFp'!$A$36:$BY$52,76,FALSE))</f>
        <v/>
      </c>
      <c r="AX164" s="521" t="str">
        <f>IF(RIGHT($A164,1)="1",VLOOKUP($B164,'1st Shift BFp'!$A$36:$BY$52,77,FALSE),VLOOKUP($B164,'2nd Shift BFp'!$A$36:$BY$52,77,FALSE))</f>
        <v/>
      </c>
      <c r="AZ164" s="526" t="str">
        <f t="shared" si="107"/>
        <v/>
      </c>
      <c r="BA164" s="520" t="str">
        <f t="shared" si="108"/>
        <v/>
      </c>
      <c r="BB164" s="520"/>
      <c r="BC164" s="520" t="str">
        <f t="shared" si="112"/>
        <v/>
      </c>
      <c r="BD164" s="520" t="str">
        <f t="shared" si="109"/>
        <v/>
      </c>
      <c r="BE164" s="520" t="str">
        <f t="shared" si="113"/>
        <v/>
      </c>
      <c r="BF164" s="520" t="str">
        <f t="shared" si="110"/>
        <v/>
      </c>
      <c r="BG164" s="521" t="str">
        <f t="shared" si="111"/>
        <v/>
      </c>
    </row>
    <row r="165" spans="1:59">
      <c r="A165" t="s">
        <v>67</v>
      </c>
      <c r="B165" s="28" t="s">
        <v>214</v>
      </c>
      <c r="C165" s="378" t="s">
        <v>215</v>
      </c>
      <c r="D165" s="24" t="s">
        <v>44</v>
      </c>
      <c r="E165" s="407" t="s">
        <v>572</v>
      </c>
      <c r="G165" s="526">
        <f>IF($D165=G$83,VLOOKUP($B165,WEEKLY!$B$72:$M$103,12,FALSE),"")</f>
        <v>0</v>
      </c>
      <c r="H165" s="520" t="str">
        <f>IF($D165=H$83,VLOOKUP($B165,WEEKLY!$B$72:$M$103,12,FALSE),"")</f>
        <v/>
      </c>
      <c r="I165" s="520"/>
      <c r="J165" s="520" t="str">
        <f>IF($D165=J$83,VLOOKUP($B165,WASHER!$B$11:$I$12,9,FALSE),"")</f>
        <v/>
      </c>
      <c r="K165" s="520" t="str">
        <f>IF($D165=K$83,VLOOKUP($B165,WASHER!$B$11:$I$12,9,FALSE),"")</f>
        <v/>
      </c>
      <c r="L165" s="520" t="str">
        <f>IF(RIGHT($A165,1)="1",VLOOKUP($B165,'1st Shift BFp'!$A$36:$BY$52,15,FALSE),VLOOKUP($B165,'2nd Shift BFp'!$A$36:$BY$52,15,FALSE))</f>
        <v/>
      </c>
      <c r="M165" s="520" t="str">
        <f>IF(RIGHT($A165,1)="1",VLOOKUP($B165,'1st Shift BFp'!$A$36:$BY$52,16,FALSE),VLOOKUP($B165,'2nd Shift BFp'!$A$36:$BY$52,16,FALSE))</f>
        <v/>
      </c>
      <c r="N165" s="521" t="str">
        <f>IF(RIGHT($A165,1)="1",VLOOKUP($B165,'1st Shift BFp'!$A$36:$BY$52,17,FALSE),VLOOKUP($B165,'2nd Shift BFp'!$A$36:$BY$52,17,FALSE))</f>
        <v/>
      </c>
      <c r="P165" s="526">
        <f>IF($D165=P$83,VLOOKUP($B165,WEEKLY!$T$72:$AE$103,12,FALSE),"")</f>
        <v>0</v>
      </c>
      <c r="Q165" s="520" t="str">
        <f>IF($D165=Q$83,VLOOKUP($B165,WEEKLY!$T$72:$AE$103,12,FALSE),"")</f>
        <v/>
      </c>
      <c r="R165" s="520"/>
      <c r="S165" s="520" t="str">
        <f>IF($D165=S$83,VLOOKUP($B165,WASHER!$N$11:$U$12,9,FALSE),"")</f>
        <v/>
      </c>
      <c r="T165" s="520" t="str">
        <f>IF($D165=T$83,VLOOKUP($B165,WASHER!$N$11:$U$12,9,FALSE),"")</f>
        <v/>
      </c>
      <c r="U165" s="520" t="str">
        <f>IF(RIGHT($A165,1)="1",VLOOKUP($B165,'1st Shift BFp'!$A$36:$BY$52,30,FALSE),VLOOKUP($B165,'2nd Shift BFp'!$A$36:$BY$52,30,FALSE))</f>
        <v/>
      </c>
      <c r="V165" s="520" t="str">
        <f>IF(RIGHT($A165,1)="1",VLOOKUP($B165,'1st Shift BFp'!$A$36:$BY$52,31,FALSE),VLOOKUP($B165,'2nd Shift BFp'!$A$36:$BY$52,31,FALSE))</f>
        <v/>
      </c>
      <c r="W165" s="521" t="str">
        <f>IF(RIGHT($A165,1)="1",VLOOKUP($B165,'1st Shift BFp'!$A$36:$BY$52,32,FALSE),VLOOKUP($B165,'2nd Shift BFp'!$A$36:$BY$52,32,FALSE))</f>
        <v/>
      </c>
      <c r="Y165" s="526">
        <f>IF($D165=Y$83,VLOOKUP($B165,WEEKLY!$AL$72:$AW$103,12,FALSE),"")</f>
        <v>0</v>
      </c>
      <c r="Z165" s="520" t="str">
        <f>IF($D165=Z$83,VLOOKUP($B165,WEEKLY!$AL$72:$AW$103,12,FALSE),"")</f>
        <v/>
      </c>
      <c r="AA165" s="520"/>
      <c r="AB165" s="520" t="str">
        <f>IF($D165=AB$83,VLOOKUP($B165,WASHER!$Z$11:$AG$12,9,FALSE),"")</f>
        <v/>
      </c>
      <c r="AC165" s="520" t="str">
        <f>IF($D165=AC$83,VLOOKUP($B165,WASHER!$Z$11:$AG$12,9,FALSE),"")</f>
        <v/>
      </c>
      <c r="AD165" s="520" t="str">
        <f>IF(RIGHT($A165,1)="1",VLOOKUP($B165,'1st Shift BFp'!$A$36:$BY$52,45,FALSE),VLOOKUP($B165,'2nd Shift BFp'!$A$36:$BY$52,45,FALSE))</f>
        <v/>
      </c>
      <c r="AE165" s="520" t="str">
        <f>IF(RIGHT($A165,1)="1",VLOOKUP($B165,'1st Shift BFp'!$A$36:$BY$52,46,FALSE),VLOOKUP($B165,'2nd Shift BFp'!$A$36:$BY$52,46,FALSE))</f>
        <v/>
      </c>
      <c r="AF165" s="521" t="str">
        <f>IF(RIGHT($A165,1)="1",VLOOKUP($B165,'1st Shift BFp'!$A$36:$BY$52,47,FALSE),VLOOKUP($B165,'2nd Shift BFp'!$A$36:$BY$52,47,FALSE))</f>
        <v/>
      </c>
      <c r="AH165" s="526">
        <f>IF($D165=AH$83,VLOOKUP($B165,WEEKLY!$BD$72:$BO$103,12,FALSE),"")</f>
        <v>0</v>
      </c>
      <c r="AI165" s="520" t="str">
        <f>IF($D165=AI$83,VLOOKUP($B165,WEEKLY!$BD$72:$BO$103,12,FALSE),"")</f>
        <v/>
      </c>
      <c r="AJ165" s="520"/>
      <c r="AK165" s="520" t="str">
        <f>IF($D165=AK$83,VLOOKUP($B165,WASHER!$AL$11:$AS$12,9,FALSE),"")</f>
        <v/>
      </c>
      <c r="AL165" s="520" t="str">
        <f>IF($D165=AL$83,VLOOKUP($B165,WASHER!$AL$11:$AS$12,9,FALSE),"")</f>
        <v/>
      </c>
      <c r="AM165" s="520" t="str">
        <f>IF(RIGHT($A165,1)="1",VLOOKUP($B165,'1st Shift BFp'!$A$36:$BY$52,60,FALSE),VLOOKUP($B165,'2nd Shift BFp'!$A$36:$BY$52,60,FALSE))</f>
        <v/>
      </c>
      <c r="AN165" s="520" t="str">
        <f>IF(RIGHT($A165,1)="1",VLOOKUP($B165,'1st Shift BFp'!$A$36:$BY$52,61,FALSE),VLOOKUP($B165,'2nd Shift BFp'!$A$36:$BY$52,61,FALSE))</f>
        <v/>
      </c>
      <c r="AO165" s="521" t="str">
        <f>IF(RIGHT($A165,1)="1",VLOOKUP($B165,'1st Shift BFp'!$A$36:$BY$52,62,FALSE),VLOOKUP($B165,'2nd Shift BFp'!$A$36:$BY$52,62,FALSE))</f>
        <v/>
      </c>
      <c r="AQ165" s="526">
        <f>IF($D165=AQ$83,VLOOKUP($B165,WEEKLY!$BV$72:$CG$103,12,FALSE),"")</f>
        <v>0</v>
      </c>
      <c r="AR165" s="520" t="str">
        <f>IF($D165=AR$83,VLOOKUP($B165,WEEKLY!$BV$72:$CG$103,12,FALSE),"")</f>
        <v/>
      </c>
      <c r="AS165" s="520"/>
      <c r="AT165" s="520" t="str">
        <f>IF($D165=AT$83,VLOOKUP($B165,WASHER!$AX$11:$BE$12,9,FALSE),"")</f>
        <v/>
      </c>
      <c r="AU165" s="520" t="str">
        <f>IF($D165=AU$83,VLOOKUP($B165,WASHER!$AX$11:$BE$12,9,FALSE),"")</f>
        <v/>
      </c>
      <c r="AV165" s="520" t="str">
        <f>IF(RIGHT($A165,1)="1",VLOOKUP($B165,'1st Shift BFp'!$A$36:$BY$52,75,FALSE),VLOOKUP($B165,'2nd Shift BFp'!$A$36:$BY$52,75,FALSE))</f>
        <v/>
      </c>
      <c r="AW165" s="520" t="str">
        <f>IF(RIGHT($A165,1)="1",VLOOKUP($B165,'1st Shift BFp'!$A$36:$BY$52,76,FALSE),VLOOKUP($B165,'2nd Shift BFp'!$A$36:$BY$52,76,FALSE))</f>
        <v/>
      </c>
      <c r="AX165" s="521" t="str">
        <f>IF(RIGHT($A165,1)="1",VLOOKUP($B165,'1st Shift BFp'!$A$36:$BY$52,77,FALSE),VLOOKUP($B165,'2nd Shift BFp'!$A$36:$BY$52,77,FALSE))</f>
        <v/>
      </c>
      <c r="AZ165" s="526" t="str">
        <f t="shared" si="107"/>
        <v/>
      </c>
      <c r="BA165" s="520" t="str">
        <f t="shared" si="108"/>
        <v/>
      </c>
      <c r="BB165" s="520"/>
      <c r="BC165" s="520" t="str">
        <f t="shared" si="112"/>
        <v/>
      </c>
      <c r="BD165" s="520" t="str">
        <f t="shared" si="109"/>
        <v/>
      </c>
      <c r="BE165" s="520" t="str">
        <f t="shared" si="113"/>
        <v/>
      </c>
      <c r="BF165" s="520" t="str">
        <f t="shared" si="110"/>
        <v/>
      </c>
      <c r="BG165" s="521" t="str">
        <f t="shared" si="111"/>
        <v/>
      </c>
    </row>
    <row r="166" spans="1:59">
      <c r="A166" t="s">
        <v>82</v>
      </c>
      <c r="B166" s="28" t="s">
        <v>194</v>
      </c>
      <c r="C166" s="378" t="s">
        <v>216</v>
      </c>
      <c r="D166" s="24" t="s">
        <v>44</v>
      </c>
      <c r="E166" s="407" t="s">
        <v>572</v>
      </c>
      <c r="G166" s="526">
        <f>IF($D166=G$83,VLOOKUP($B166,WEEKLY!$B$72:$M$103,12,FALSE),"")</f>
        <v>0</v>
      </c>
      <c r="H166" s="520" t="str">
        <f>IF($D166=H$83,VLOOKUP($B166,WEEKLY!$B$72:$M$103,12,FALSE),"")</f>
        <v/>
      </c>
      <c r="I166" s="520"/>
      <c r="J166" s="520" t="str">
        <f>IF($D166=J$83,VLOOKUP($B166,WASHER!$B$11:$I$12,9,FALSE),"")</f>
        <v/>
      </c>
      <c r="K166" s="520" t="str">
        <f>IF($D166=K$83,VLOOKUP($B166,WASHER!$B$11:$I$12,9,FALSE),"")</f>
        <v/>
      </c>
      <c r="L166" s="520" t="str">
        <f>IF(RIGHT($A166,1)="1",VLOOKUP($B166,'1st Shift BFp'!$A$36:$BY$52,15,FALSE),VLOOKUP($B166,'2nd Shift BFp'!$A$36:$BY$52,15,FALSE))</f>
        <v/>
      </c>
      <c r="M166" s="520" t="str">
        <f>IF(RIGHT($A166,1)="1",VLOOKUP($B166,'1st Shift BFp'!$A$36:$BY$52,16,FALSE),VLOOKUP($B166,'2nd Shift BFp'!$A$36:$BY$52,16,FALSE))</f>
        <v/>
      </c>
      <c r="N166" s="521" t="str">
        <f>IF(RIGHT($A166,1)="1",VLOOKUP($B166,'1st Shift BFp'!$A$36:$BY$52,17,FALSE),VLOOKUP($B166,'2nd Shift BFp'!$A$36:$BY$52,17,FALSE))</f>
        <v/>
      </c>
      <c r="P166" s="526">
        <f>IF($D166=P$83,VLOOKUP($B166,WEEKLY!$T$72:$AE$103,12,FALSE),"")</f>
        <v>0</v>
      </c>
      <c r="Q166" s="520" t="str">
        <f>IF($D166=Q$83,VLOOKUP($B166,WEEKLY!$T$72:$AE$103,12,FALSE),"")</f>
        <v/>
      </c>
      <c r="R166" s="520"/>
      <c r="S166" s="520" t="str">
        <f>IF($D166=S$83,VLOOKUP($B166,WASHER!$N$11:$U$12,9,FALSE),"")</f>
        <v/>
      </c>
      <c r="T166" s="520" t="str">
        <f>IF($D166=T$83,VLOOKUP($B166,WASHER!$N$11:$U$12,9,FALSE),"")</f>
        <v/>
      </c>
      <c r="U166" s="520" t="str">
        <f>IF(RIGHT($A166,1)="1",VLOOKUP($B166,'1st Shift BFp'!$A$36:$BY$52,30,FALSE),VLOOKUP($B166,'2nd Shift BFp'!$A$36:$BY$52,30,FALSE))</f>
        <v/>
      </c>
      <c r="V166" s="520" t="str">
        <f>IF(RIGHT($A166,1)="1",VLOOKUP($B166,'1st Shift BFp'!$A$36:$BY$52,31,FALSE),VLOOKUP($B166,'2nd Shift BFp'!$A$36:$BY$52,31,FALSE))</f>
        <v/>
      </c>
      <c r="W166" s="521" t="str">
        <f>IF(RIGHT($A166,1)="1",VLOOKUP($B166,'1st Shift BFp'!$A$36:$BY$52,32,FALSE),VLOOKUP($B166,'2nd Shift BFp'!$A$36:$BY$52,32,FALSE))</f>
        <v/>
      </c>
      <c r="Y166" s="526">
        <f>IF($D166=Y$83,VLOOKUP($B166,WEEKLY!$AL$72:$AW$103,12,FALSE),"")</f>
        <v>0</v>
      </c>
      <c r="Z166" s="520" t="str">
        <f>IF($D166=Z$83,VLOOKUP($B166,WEEKLY!$AL$72:$AW$103,12,FALSE),"")</f>
        <v/>
      </c>
      <c r="AA166" s="520"/>
      <c r="AB166" s="520" t="str">
        <f>IF($D166=AB$83,VLOOKUP($B166,WASHER!$Z$11:$AG$12,9,FALSE),"")</f>
        <v/>
      </c>
      <c r="AC166" s="520" t="str">
        <f>IF($D166=AC$83,VLOOKUP($B166,WASHER!$Z$11:$AG$12,9,FALSE),"")</f>
        <v/>
      </c>
      <c r="AD166" s="520" t="str">
        <f>IF(RIGHT($A166,1)="1",VLOOKUP($B166,'1st Shift BFp'!$A$36:$BY$52,45,FALSE),VLOOKUP($B166,'2nd Shift BFp'!$A$36:$BY$52,45,FALSE))</f>
        <v/>
      </c>
      <c r="AE166" s="520" t="str">
        <f>IF(RIGHT($A166,1)="1",VLOOKUP($B166,'1st Shift BFp'!$A$36:$BY$52,46,FALSE),VLOOKUP($B166,'2nd Shift BFp'!$A$36:$BY$52,46,FALSE))</f>
        <v/>
      </c>
      <c r="AF166" s="521" t="str">
        <f>IF(RIGHT($A166,1)="1",VLOOKUP($B166,'1st Shift BFp'!$A$36:$BY$52,47,FALSE),VLOOKUP($B166,'2nd Shift BFp'!$A$36:$BY$52,47,FALSE))</f>
        <v/>
      </c>
      <c r="AH166" s="526">
        <f>IF($D166=AH$83,VLOOKUP($B166,WEEKLY!$BD$72:$BO$103,12,FALSE),"")</f>
        <v>0</v>
      </c>
      <c r="AI166" s="520" t="str">
        <f>IF($D166=AI$83,VLOOKUP($B166,WEEKLY!$BD$72:$BO$103,12,FALSE),"")</f>
        <v/>
      </c>
      <c r="AJ166" s="520"/>
      <c r="AK166" s="520" t="str">
        <f>IF($D166=AK$83,VLOOKUP($B166,WASHER!$AL$11:$AS$12,9,FALSE),"")</f>
        <v/>
      </c>
      <c r="AL166" s="520" t="str">
        <f>IF($D166=AL$83,VLOOKUP($B166,WASHER!$AL$11:$AS$12,9,FALSE),"")</f>
        <v/>
      </c>
      <c r="AM166" s="520" t="str">
        <f>IF(RIGHT($A166,1)="1",VLOOKUP($B166,'1st Shift BFp'!$A$36:$BY$52,60,FALSE),VLOOKUP($B166,'2nd Shift BFp'!$A$36:$BY$52,60,FALSE))</f>
        <v/>
      </c>
      <c r="AN166" s="520" t="str">
        <f>IF(RIGHT($A166,1)="1",VLOOKUP($B166,'1st Shift BFp'!$A$36:$BY$52,61,FALSE),VLOOKUP($B166,'2nd Shift BFp'!$A$36:$BY$52,61,FALSE))</f>
        <v/>
      </c>
      <c r="AO166" s="521" t="str">
        <f>IF(RIGHT($A166,1)="1",VLOOKUP($B166,'1st Shift BFp'!$A$36:$BY$52,62,FALSE),VLOOKUP($B166,'2nd Shift BFp'!$A$36:$BY$52,62,FALSE))</f>
        <v/>
      </c>
      <c r="AQ166" s="526">
        <f>IF($D166=AQ$83,VLOOKUP($B166,WEEKLY!$BV$72:$CG$103,12,FALSE),"")</f>
        <v>0</v>
      </c>
      <c r="AR166" s="520" t="str">
        <f>IF($D166=AR$83,VLOOKUP($B166,WEEKLY!$BV$72:$CG$103,12,FALSE),"")</f>
        <v/>
      </c>
      <c r="AS166" s="520"/>
      <c r="AT166" s="520" t="str">
        <f>IF($D166=AT$83,VLOOKUP($B166,WASHER!$AX$11:$BE$12,9,FALSE),"")</f>
        <v/>
      </c>
      <c r="AU166" s="520" t="str">
        <f>IF($D166=AU$83,VLOOKUP($B166,WASHER!$AX$11:$BE$12,9,FALSE),"")</f>
        <v/>
      </c>
      <c r="AV166" s="520" t="str">
        <f>IF(RIGHT($A166,1)="1",VLOOKUP($B166,'1st Shift BFp'!$A$36:$BY$52,75,FALSE),VLOOKUP($B166,'2nd Shift BFp'!$A$36:$BY$52,75,FALSE))</f>
        <v/>
      </c>
      <c r="AW166" s="520" t="str">
        <f>IF(RIGHT($A166,1)="1",VLOOKUP($B166,'1st Shift BFp'!$A$36:$BY$52,76,FALSE),VLOOKUP($B166,'2nd Shift BFp'!$A$36:$BY$52,76,FALSE))</f>
        <v/>
      </c>
      <c r="AX166" s="521" t="str">
        <f>IF(RIGHT($A166,1)="1",VLOOKUP($B166,'1st Shift BFp'!$A$36:$BY$52,77,FALSE),VLOOKUP($B166,'2nd Shift BFp'!$A$36:$BY$52,77,FALSE))</f>
        <v/>
      </c>
      <c r="AZ166" s="526" t="str">
        <f t="shared" si="107"/>
        <v/>
      </c>
      <c r="BA166" s="520" t="str">
        <f t="shared" si="108"/>
        <v/>
      </c>
      <c r="BB166" s="520"/>
      <c r="BC166" s="520" t="str">
        <f t="shared" si="112"/>
        <v/>
      </c>
      <c r="BD166" s="520" t="str">
        <f t="shared" si="109"/>
        <v/>
      </c>
      <c r="BE166" s="520" t="str">
        <f t="shared" si="113"/>
        <v/>
      </c>
      <c r="BF166" s="520" t="str">
        <f t="shared" si="110"/>
        <v/>
      </c>
      <c r="BG166" s="521" t="str">
        <f t="shared" si="111"/>
        <v/>
      </c>
    </row>
    <row r="167" spans="1:59">
      <c r="A167" t="s">
        <v>123</v>
      </c>
      <c r="B167" s="28" t="s">
        <v>217</v>
      </c>
      <c r="C167" s="378" t="s">
        <v>218</v>
      </c>
      <c r="D167" s="24" t="s">
        <v>44</v>
      </c>
      <c r="E167" s="407" t="s">
        <v>572</v>
      </c>
      <c r="G167" s="526">
        <f>IF($D167=G$83,VLOOKUP($B167,WEEKLY!$B$72:$M$103,12,FALSE),"")</f>
        <v>0</v>
      </c>
      <c r="H167" s="520" t="str">
        <f>IF($D167=H$83,VLOOKUP($B167,WEEKLY!$B$72:$M$103,12,FALSE),"")</f>
        <v/>
      </c>
      <c r="I167" s="520"/>
      <c r="J167" s="520" t="str">
        <f>IF($D167=J$83,VLOOKUP($B167,WASHER!$B$11:$I$12,9,FALSE),"")</f>
        <v/>
      </c>
      <c r="K167" s="520" t="str">
        <f>IF($D167=K$83,VLOOKUP($B167,WASHER!$B$11:$I$12,9,FALSE),"")</f>
        <v/>
      </c>
      <c r="L167" s="520" t="str">
        <f>IF(RIGHT($A167,1)="1",VLOOKUP($B167,'1st Shift BFp'!$A$36:$BY$52,15,FALSE),VLOOKUP($B167,'2nd Shift BFp'!$A$36:$BY$52,15,FALSE))</f>
        <v/>
      </c>
      <c r="M167" s="520" t="str">
        <f>IF(RIGHT($A167,1)="1",VLOOKUP($B167,'1st Shift BFp'!$A$36:$BY$52,16,FALSE),VLOOKUP($B167,'2nd Shift BFp'!$A$36:$BY$52,16,FALSE))</f>
        <v/>
      </c>
      <c r="N167" s="521" t="str">
        <f>IF(RIGHT($A167,1)="1",VLOOKUP($B167,'1st Shift BFp'!$A$36:$BY$52,17,FALSE),VLOOKUP($B167,'2nd Shift BFp'!$A$36:$BY$52,17,FALSE))</f>
        <v/>
      </c>
      <c r="P167" s="526">
        <f>IF($D167=P$83,VLOOKUP($B167,WEEKLY!$T$72:$AE$103,12,FALSE),"")</f>
        <v>0</v>
      </c>
      <c r="Q167" s="520" t="str">
        <f>IF($D167=Q$83,VLOOKUP($B167,WEEKLY!$T$72:$AE$103,12,FALSE),"")</f>
        <v/>
      </c>
      <c r="R167" s="520"/>
      <c r="S167" s="520" t="str">
        <f>IF($D167=S$83,VLOOKUP($B167,WASHER!$N$11:$U$12,9,FALSE),"")</f>
        <v/>
      </c>
      <c r="T167" s="520" t="str">
        <f>IF($D167=T$83,VLOOKUP($B167,WASHER!$N$11:$U$12,9,FALSE),"")</f>
        <v/>
      </c>
      <c r="U167" s="520" t="str">
        <f>IF(RIGHT($A167,1)="1",VLOOKUP($B167,'1st Shift BFp'!$A$36:$BY$52,30,FALSE),VLOOKUP($B167,'2nd Shift BFp'!$A$36:$BY$52,30,FALSE))</f>
        <v/>
      </c>
      <c r="V167" s="520" t="str">
        <f>IF(RIGHT($A167,1)="1",VLOOKUP($B167,'1st Shift BFp'!$A$36:$BY$52,31,FALSE),VLOOKUP($B167,'2nd Shift BFp'!$A$36:$BY$52,31,FALSE))</f>
        <v/>
      </c>
      <c r="W167" s="521" t="str">
        <f>IF(RIGHT($A167,1)="1",VLOOKUP($B167,'1st Shift BFp'!$A$36:$BY$52,32,FALSE),VLOOKUP($B167,'2nd Shift BFp'!$A$36:$BY$52,32,FALSE))</f>
        <v/>
      </c>
      <c r="Y167" s="526">
        <f>IF($D167=Y$83,VLOOKUP($B167,WEEKLY!$AL$72:$AW$103,12,FALSE),"")</f>
        <v>0</v>
      </c>
      <c r="Z167" s="520" t="str">
        <f>IF($D167=Z$83,VLOOKUP($B167,WEEKLY!$AL$72:$AW$103,12,FALSE),"")</f>
        <v/>
      </c>
      <c r="AA167" s="520"/>
      <c r="AB167" s="520" t="str">
        <f>IF($D167=AB$83,VLOOKUP($B167,WASHER!$Z$11:$AG$12,9,FALSE),"")</f>
        <v/>
      </c>
      <c r="AC167" s="520" t="str">
        <f>IF($D167=AC$83,VLOOKUP($B167,WASHER!$Z$11:$AG$12,9,FALSE),"")</f>
        <v/>
      </c>
      <c r="AD167" s="520" t="str">
        <f>IF(RIGHT($A167,1)="1",VLOOKUP($B167,'1st Shift BFp'!$A$36:$BY$52,45,FALSE),VLOOKUP($B167,'2nd Shift BFp'!$A$36:$BY$52,45,FALSE))</f>
        <v/>
      </c>
      <c r="AE167" s="520" t="str">
        <f>IF(RIGHT($A167,1)="1",VLOOKUP($B167,'1st Shift BFp'!$A$36:$BY$52,46,FALSE),VLOOKUP($B167,'2nd Shift BFp'!$A$36:$BY$52,46,FALSE))</f>
        <v/>
      </c>
      <c r="AF167" s="521" t="str">
        <f>IF(RIGHT($A167,1)="1",VLOOKUP($B167,'1st Shift BFp'!$A$36:$BY$52,47,FALSE),VLOOKUP($B167,'2nd Shift BFp'!$A$36:$BY$52,47,FALSE))</f>
        <v/>
      </c>
      <c r="AH167" s="526">
        <f>IF($D167=AH$83,VLOOKUP($B167,WEEKLY!$BD$72:$BO$103,12,FALSE),"")</f>
        <v>0</v>
      </c>
      <c r="AI167" s="520" t="str">
        <f>IF($D167=AI$83,VLOOKUP($B167,WEEKLY!$BD$72:$BO$103,12,FALSE),"")</f>
        <v/>
      </c>
      <c r="AJ167" s="520"/>
      <c r="AK167" s="520" t="str">
        <f>IF($D167=AK$83,VLOOKUP($B167,WASHER!$AL$11:$AS$12,9,FALSE),"")</f>
        <v/>
      </c>
      <c r="AL167" s="520" t="str">
        <f>IF($D167=AL$83,VLOOKUP($B167,WASHER!$AL$11:$AS$12,9,FALSE),"")</f>
        <v/>
      </c>
      <c r="AM167" s="520" t="str">
        <f>IF(RIGHT($A167,1)="1",VLOOKUP($B167,'1st Shift BFp'!$A$36:$BY$52,60,FALSE),VLOOKUP($B167,'2nd Shift BFp'!$A$36:$BY$52,60,FALSE))</f>
        <v/>
      </c>
      <c r="AN167" s="520" t="str">
        <f>IF(RIGHT($A167,1)="1",VLOOKUP($B167,'1st Shift BFp'!$A$36:$BY$52,61,FALSE),VLOOKUP($B167,'2nd Shift BFp'!$A$36:$BY$52,61,FALSE))</f>
        <v/>
      </c>
      <c r="AO167" s="521" t="str">
        <f>IF(RIGHT($A167,1)="1",VLOOKUP($B167,'1st Shift BFp'!$A$36:$BY$52,62,FALSE),VLOOKUP($B167,'2nd Shift BFp'!$A$36:$BY$52,62,FALSE))</f>
        <v/>
      </c>
      <c r="AQ167" s="526">
        <f>IF($D167=AQ$83,VLOOKUP($B167,WEEKLY!$BV$72:$CG$103,12,FALSE),"")</f>
        <v>0</v>
      </c>
      <c r="AR167" s="520" t="str">
        <f>IF($D167=AR$83,VLOOKUP($B167,WEEKLY!$BV$72:$CG$103,12,FALSE),"")</f>
        <v/>
      </c>
      <c r="AS167" s="520"/>
      <c r="AT167" s="520" t="str">
        <f>IF($D167=AT$83,VLOOKUP($B167,WASHER!$AX$11:$BE$12,9,FALSE),"")</f>
        <v/>
      </c>
      <c r="AU167" s="520" t="str">
        <f>IF($D167=AU$83,VLOOKUP($B167,WASHER!$AX$11:$BE$12,9,FALSE),"")</f>
        <v/>
      </c>
      <c r="AV167" s="520" t="str">
        <f>IF(RIGHT($A167,1)="1",VLOOKUP($B167,'1st Shift BFp'!$A$36:$BY$52,75,FALSE),VLOOKUP($B167,'2nd Shift BFp'!$A$36:$BY$52,75,FALSE))</f>
        <v/>
      </c>
      <c r="AW167" s="520" t="str">
        <f>IF(RIGHT($A167,1)="1",VLOOKUP($B167,'1st Shift BFp'!$A$36:$BY$52,76,FALSE),VLOOKUP($B167,'2nd Shift BFp'!$A$36:$BY$52,76,FALSE))</f>
        <v/>
      </c>
      <c r="AX167" s="521" t="str">
        <f>IF(RIGHT($A167,1)="1",VLOOKUP($B167,'1st Shift BFp'!$A$36:$BY$52,77,FALSE),VLOOKUP($B167,'2nd Shift BFp'!$A$36:$BY$52,77,FALSE))</f>
        <v/>
      </c>
      <c r="AZ167" s="526" t="str">
        <f t="shared" si="107"/>
        <v/>
      </c>
      <c r="BA167" s="520" t="str">
        <f t="shared" si="108"/>
        <v/>
      </c>
      <c r="BB167" s="520"/>
      <c r="BC167" s="520" t="str">
        <f t="shared" si="112"/>
        <v/>
      </c>
      <c r="BD167" s="520" t="str">
        <f t="shared" si="109"/>
        <v/>
      </c>
      <c r="BE167" s="520" t="str">
        <f t="shared" si="113"/>
        <v/>
      </c>
      <c r="BF167" s="520" t="str">
        <f t="shared" si="110"/>
        <v/>
      </c>
      <c r="BG167" s="521" t="str">
        <f t="shared" si="111"/>
        <v/>
      </c>
    </row>
    <row r="168" spans="1:59">
      <c r="A168" t="s">
        <v>41</v>
      </c>
      <c r="B168" s="28" t="s">
        <v>196</v>
      </c>
      <c r="C168" s="378" t="s">
        <v>219</v>
      </c>
      <c r="D168" s="24" t="s">
        <v>44</v>
      </c>
      <c r="E168" s="407" t="s">
        <v>572</v>
      </c>
      <c r="G168" s="526">
        <f>IF($D168=G$83,VLOOKUP($B168,WEEKLY!$B$72:$M$103,12,FALSE),"")</f>
        <v>0</v>
      </c>
      <c r="H168" s="520" t="str">
        <f>IF($D168=H$83,VLOOKUP($B168,WEEKLY!$B$72:$M$103,12,FALSE),"")</f>
        <v/>
      </c>
      <c r="I168" s="520"/>
      <c r="J168" s="520" t="str">
        <f>IF($D168=J$83,VLOOKUP($B168,WASHER!$B$11:$I$12,9,FALSE),"")</f>
        <v/>
      </c>
      <c r="K168" s="520" t="str">
        <f>IF($D168=K$83,VLOOKUP($B168,WASHER!$B$11:$I$12,9,FALSE),"")</f>
        <v/>
      </c>
      <c r="L168" s="520" t="str">
        <f>IF(RIGHT($A168,1)="1",VLOOKUP($B168,'1st Shift BFp'!$A$36:$BY$52,15,FALSE),VLOOKUP($B168,'2nd Shift BFp'!$A$36:$BY$52,15,FALSE))</f>
        <v/>
      </c>
      <c r="M168" s="520" t="str">
        <f>IF(RIGHT($A168,1)="1",VLOOKUP($B168,'1st Shift BFp'!$A$36:$BY$52,16,FALSE),VLOOKUP($B168,'2nd Shift BFp'!$A$36:$BY$52,16,FALSE))</f>
        <v/>
      </c>
      <c r="N168" s="521" t="str">
        <f>IF(RIGHT($A168,1)="1",VLOOKUP($B168,'1st Shift BFp'!$A$36:$BY$52,17,FALSE),VLOOKUP($B168,'2nd Shift BFp'!$A$36:$BY$52,17,FALSE))</f>
        <v/>
      </c>
      <c r="P168" s="526">
        <f>IF($D168=P$83,VLOOKUP($B168,WEEKLY!$T$72:$AE$103,12,FALSE),"")</f>
        <v>0</v>
      </c>
      <c r="Q168" s="520" t="str">
        <f>IF($D168=Q$83,VLOOKUP($B168,WEEKLY!$T$72:$AE$103,12,FALSE),"")</f>
        <v/>
      </c>
      <c r="R168" s="520"/>
      <c r="S168" s="520" t="str">
        <f>IF($D168=S$83,VLOOKUP($B168,WASHER!$N$11:$U$12,9,FALSE),"")</f>
        <v/>
      </c>
      <c r="T168" s="520" t="str">
        <f>IF($D168=T$83,VLOOKUP($B168,WASHER!$N$11:$U$12,9,FALSE),"")</f>
        <v/>
      </c>
      <c r="U168" s="520" t="str">
        <f>IF(RIGHT($A168,1)="1",VLOOKUP($B168,'1st Shift BFp'!$A$36:$BY$52,30,FALSE),VLOOKUP($B168,'2nd Shift BFp'!$A$36:$BY$52,30,FALSE))</f>
        <v/>
      </c>
      <c r="V168" s="520" t="str">
        <f>IF(RIGHT($A168,1)="1",VLOOKUP($B168,'1st Shift BFp'!$A$36:$BY$52,31,FALSE),VLOOKUP($B168,'2nd Shift BFp'!$A$36:$BY$52,31,FALSE))</f>
        <v/>
      </c>
      <c r="W168" s="521" t="str">
        <f>IF(RIGHT($A168,1)="1",VLOOKUP($B168,'1st Shift BFp'!$A$36:$BY$52,32,FALSE),VLOOKUP($B168,'2nd Shift BFp'!$A$36:$BY$52,32,FALSE))</f>
        <v/>
      </c>
      <c r="Y168" s="526">
        <f>IF($D168=Y$83,VLOOKUP($B168,WEEKLY!$AL$72:$AW$103,12,FALSE),"")</f>
        <v>0</v>
      </c>
      <c r="Z168" s="520" t="str">
        <f>IF($D168=Z$83,VLOOKUP($B168,WEEKLY!$AL$72:$AW$103,12,FALSE),"")</f>
        <v/>
      </c>
      <c r="AA168" s="520"/>
      <c r="AB168" s="520" t="str">
        <f>IF($D168=AB$83,VLOOKUP($B168,WASHER!$Z$11:$AG$12,9,FALSE),"")</f>
        <v/>
      </c>
      <c r="AC168" s="520" t="str">
        <f>IF($D168=AC$83,VLOOKUP($B168,WASHER!$Z$11:$AG$12,9,FALSE),"")</f>
        <v/>
      </c>
      <c r="AD168" s="520" t="str">
        <f>IF(RIGHT($A168,1)="1",VLOOKUP($B168,'1st Shift BFp'!$A$36:$BY$52,45,FALSE),VLOOKUP($B168,'2nd Shift BFp'!$A$36:$BY$52,45,FALSE))</f>
        <v/>
      </c>
      <c r="AE168" s="520" t="str">
        <f>IF(RIGHT($A168,1)="1",VLOOKUP($B168,'1st Shift BFp'!$A$36:$BY$52,46,FALSE),VLOOKUP($B168,'2nd Shift BFp'!$A$36:$BY$52,46,FALSE))</f>
        <v/>
      </c>
      <c r="AF168" s="521" t="str">
        <f>IF(RIGHT($A168,1)="1",VLOOKUP($B168,'1st Shift BFp'!$A$36:$BY$52,47,FALSE),VLOOKUP($B168,'2nd Shift BFp'!$A$36:$BY$52,47,FALSE))</f>
        <v/>
      </c>
      <c r="AH168" s="526">
        <f>IF($D168=AH$83,VLOOKUP($B168,WEEKLY!$BD$72:$BO$103,12,FALSE),"")</f>
        <v>0</v>
      </c>
      <c r="AI168" s="520" t="str">
        <f>IF($D168=AI$83,VLOOKUP($B168,WEEKLY!$BD$72:$BO$103,12,FALSE),"")</f>
        <v/>
      </c>
      <c r="AJ168" s="520"/>
      <c r="AK168" s="520" t="str">
        <f>IF($D168=AK$83,VLOOKUP($B168,WASHER!$AL$11:$AS$12,9,FALSE),"")</f>
        <v/>
      </c>
      <c r="AL168" s="520" t="str">
        <f>IF($D168=AL$83,VLOOKUP($B168,WASHER!$AL$11:$AS$12,9,FALSE),"")</f>
        <v/>
      </c>
      <c r="AM168" s="520" t="str">
        <f>IF(RIGHT($A168,1)="1",VLOOKUP($B168,'1st Shift BFp'!$A$36:$BY$52,60,FALSE),VLOOKUP($B168,'2nd Shift BFp'!$A$36:$BY$52,60,FALSE))</f>
        <v/>
      </c>
      <c r="AN168" s="520" t="str">
        <f>IF(RIGHT($A168,1)="1",VLOOKUP($B168,'1st Shift BFp'!$A$36:$BY$52,61,FALSE),VLOOKUP($B168,'2nd Shift BFp'!$A$36:$BY$52,61,FALSE))</f>
        <v/>
      </c>
      <c r="AO168" s="521" t="str">
        <f>IF(RIGHT($A168,1)="1",VLOOKUP($B168,'1st Shift BFp'!$A$36:$BY$52,62,FALSE),VLOOKUP($B168,'2nd Shift BFp'!$A$36:$BY$52,62,FALSE))</f>
        <v/>
      </c>
      <c r="AQ168" s="526">
        <f>IF($D168=AQ$83,VLOOKUP($B168,WEEKLY!$BV$72:$CG$103,12,FALSE),"")</f>
        <v>0</v>
      </c>
      <c r="AR168" s="520" t="str">
        <f>IF($D168=AR$83,VLOOKUP($B168,WEEKLY!$BV$72:$CG$103,12,FALSE),"")</f>
        <v/>
      </c>
      <c r="AS168" s="520"/>
      <c r="AT168" s="520" t="str">
        <f>IF($D168=AT$83,VLOOKUP($B168,WASHER!$AX$11:$BE$12,9,FALSE),"")</f>
        <v/>
      </c>
      <c r="AU168" s="520" t="str">
        <f>IF($D168=AU$83,VLOOKUP($B168,WASHER!$AX$11:$BE$12,9,FALSE),"")</f>
        <v/>
      </c>
      <c r="AV168" s="520" t="str">
        <f>IF(RIGHT($A168,1)="1",VLOOKUP($B168,'1st Shift BFp'!$A$36:$BY$52,75,FALSE),VLOOKUP($B168,'2nd Shift BFp'!$A$36:$BY$52,75,FALSE))</f>
        <v/>
      </c>
      <c r="AW168" s="520" t="str">
        <f>IF(RIGHT($A168,1)="1",VLOOKUP($B168,'1st Shift BFp'!$A$36:$BY$52,76,FALSE),VLOOKUP($B168,'2nd Shift BFp'!$A$36:$BY$52,76,FALSE))</f>
        <v/>
      </c>
      <c r="AX168" s="521" t="str">
        <f>IF(RIGHT($A168,1)="1",VLOOKUP($B168,'1st Shift BFp'!$A$36:$BY$52,77,FALSE),VLOOKUP($B168,'2nd Shift BFp'!$A$36:$BY$52,77,FALSE))</f>
        <v/>
      </c>
      <c r="AZ168" s="526" t="str">
        <f t="shared" si="107"/>
        <v/>
      </c>
      <c r="BA168" s="520" t="str">
        <f t="shared" si="108"/>
        <v/>
      </c>
      <c r="BB168" s="520"/>
      <c r="BC168" s="520" t="str">
        <f t="shared" si="112"/>
        <v/>
      </c>
      <c r="BD168" s="520" t="str">
        <f t="shared" si="109"/>
        <v/>
      </c>
      <c r="BE168" s="520" t="str">
        <f t="shared" si="113"/>
        <v/>
      </c>
      <c r="BF168" s="520" t="str">
        <f t="shared" si="110"/>
        <v/>
      </c>
      <c r="BG168" s="521" t="str">
        <f t="shared" si="111"/>
        <v/>
      </c>
    </row>
    <row r="169" spans="1:59">
      <c r="A169" t="s">
        <v>67</v>
      </c>
      <c r="B169" s="28" t="s">
        <v>220</v>
      </c>
      <c r="C169" s="378" t="s">
        <v>221</v>
      </c>
      <c r="D169" s="24" t="s">
        <v>44</v>
      </c>
      <c r="E169" s="407" t="s">
        <v>572</v>
      </c>
      <c r="G169" s="526">
        <f>IF($D169=G$83,VLOOKUP($B169,WEEKLY!$B$72:$M$103,12,FALSE),"")</f>
        <v>0</v>
      </c>
      <c r="H169" s="520" t="str">
        <f>IF($D169=H$83,VLOOKUP($B169,WEEKLY!$B$72:$M$103,12,FALSE),"")</f>
        <v/>
      </c>
      <c r="I169" s="520"/>
      <c r="J169" s="520" t="str">
        <f>IF($D169=J$83,VLOOKUP($B169,WASHER!$B$11:$I$12,9,FALSE),"")</f>
        <v/>
      </c>
      <c r="K169" s="520" t="str">
        <f>IF($D169=K$83,VLOOKUP($B169,WASHER!$B$11:$I$12,9,FALSE),"")</f>
        <v/>
      </c>
      <c r="L169" s="520" t="str">
        <f>IF(RIGHT($A169,1)="1",VLOOKUP($B169,'1st Shift BFp'!$A$36:$BY$52,15,FALSE),VLOOKUP($B169,'2nd Shift BFp'!$A$36:$BY$52,15,FALSE))</f>
        <v/>
      </c>
      <c r="M169" s="520" t="str">
        <f>IF(RIGHT($A169,1)="1",VLOOKUP($B169,'1st Shift BFp'!$A$36:$BY$52,16,FALSE),VLOOKUP($B169,'2nd Shift BFp'!$A$36:$BY$52,16,FALSE))</f>
        <v/>
      </c>
      <c r="N169" s="521" t="str">
        <f>IF(RIGHT($A169,1)="1",VLOOKUP($B169,'1st Shift BFp'!$A$36:$BY$52,17,FALSE),VLOOKUP($B169,'2nd Shift BFp'!$A$36:$BY$52,17,FALSE))</f>
        <v/>
      </c>
      <c r="P169" s="526">
        <f>IF($D169=P$83,VLOOKUP($B169,WEEKLY!$T$72:$AE$103,12,FALSE),"")</f>
        <v>0</v>
      </c>
      <c r="Q169" s="520" t="str">
        <f>IF($D169=Q$83,VLOOKUP($B169,WEEKLY!$T$72:$AE$103,12,FALSE),"")</f>
        <v/>
      </c>
      <c r="R169" s="520"/>
      <c r="S169" s="520" t="str">
        <f>IF($D169=S$83,VLOOKUP($B169,WASHER!$N$11:$U$12,9,FALSE),"")</f>
        <v/>
      </c>
      <c r="T169" s="520" t="str">
        <f>IF($D169=T$83,VLOOKUP($B169,WASHER!$N$11:$U$12,9,FALSE),"")</f>
        <v/>
      </c>
      <c r="U169" s="520" t="str">
        <f>IF(RIGHT($A169,1)="1",VLOOKUP($B169,'1st Shift BFp'!$A$36:$BY$52,30,FALSE),VLOOKUP($B169,'2nd Shift BFp'!$A$36:$BY$52,30,FALSE))</f>
        <v/>
      </c>
      <c r="V169" s="520" t="str">
        <f>IF(RIGHT($A169,1)="1",VLOOKUP($B169,'1st Shift BFp'!$A$36:$BY$52,31,FALSE),VLOOKUP($B169,'2nd Shift BFp'!$A$36:$BY$52,31,FALSE))</f>
        <v/>
      </c>
      <c r="W169" s="521" t="str">
        <f>IF(RIGHT($A169,1)="1",VLOOKUP($B169,'1st Shift BFp'!$A$36:$BY$52,32,FALSE),VLOOKUP($B169,'2nd Shift BFp'!$A$36:$BY$52,32,FALSE))</f>
        <v/>
      </c>
      <c r="Y169" s="526">
        <f>IF($D169=Y$83,VLOOKUP($B169,WEEKLY!$AL$72:$AW$103,12,FALSE),"")</f>
        <v>0</v>
      </c>
      <c r="Z169" s="520" t="str">
        <f>IF($D169=Z$83,VLOOKUP($B169,WEEKLY!$AL$72:$AW$103,12,FALSE),"")</f>
        <v/>
      </c>
      <c r="AA169" s="520"/>
      <c r="AB169" s="520" t="str">
        <f>IF($D169=AB$83,VLOOKUP($B169,WASHER!$Z$11:$AG$12,9,FALSE),"")</f>
        <v/>
      </c>
      <c r="AC169" s="520" t="str">
        <f>IF($D169=AC$83,VLOOKUP($B169,WASHER!$Z$11:$AG$12,9,FALSE),"")</f>
        <v/>
      </c>
      <c r="AD169" s="520" t="str">
        <f>IF(RIGHT($A169,1)="1",VLOOKUP($B169,'1st Shift BFp'!$A$36:$BY$52,45,FALSE),VLOOKUP($B169,'2nd Shift BFp'!$A$36:$BY$52,45,FALSE))</f>
        <v/>
      </c>
      <c r="AE169" s="520" t="str">
        <f>IF(RIGHT($A169,1)="1",VLOOKUP($B169,'1st Shift BFp'!$A$36:$BY$52,46,FALSE),VLOOKUP($B169,'2nd Shift BFp'!$A$36:$BY$52,46,FALSE))</f>
        <v/>
      </c>
      <c r="AF169" s="521" t="str">
        <f>IF(RIGHT($A169,1)="1",VLOOKUP($B169,'1st Shift BFp'!$A$36:$BY$52,47,FALSE),VLOOKUP($B169,'2nd Shift BFp'!$A$36:$BY$52,47,FALSE))</f>
        <v/>
      </c>
      <c r="AH169" s="526">
        <f>IF($D169=AH$83,VLOOKUP($B169,WEEKLY!$BD$72:$BO$103,12,FALSE),"")</f>
        <v>0</v>
      </c>
      <c r="AI169" s="520" t="str">
        <f>IF($D169=AI$83,VLOOKUP($B169,WEEKLY!$BD$72:$BO$103,12,FALSE),"")</f>
        <v/>
      </c>
      <c r="AJ169" s="520"/>
      <c r="AK169" s="520" t="str">
        <f>IF($D169=AK$83,VLOOKUP($B169,WASHER!$AL$11:$AS$12,9,FALSE),"")</f>
        <v/>
      </c>
      <c r="AL169" s="520" t="str">
        <f>IF($D169=AL$83,VLOOKUP($B169,WASHER!$AL$11:$AS$12,9,FALSE),"")</f>
        <v/>
      </c>
      <c r="AM169" s="520" t="str">
        <f>IF(RIGHT($A169,1)="1",VLOOKUP($B169,'1st Shift BFp'!$A$36:$BY$52,60,FALSE),VLOOKUP($B169,'2nd Shift BFp'!$A$36:$BY$52,60,FALSE))</f>
        <v/>
      </c>
      <c r="AN169" s="520" t="str">
        <f>IF(RIGHT($A169,1)="1",VLOOKUP($B169,'1st Shift BFp'!$A$36:$BY$52,61,FALSE),VLOOKUP($B169,'2nd Shift BFp'!$A$36:$BY$52,61,FALSE))</f>
        <v/>
      </c>
      <c r="AO169" s="521" t="str">
        <f>IF(RIGHT($A169,1)="1",VLOOKUP($B169,'1st Shift BFp'!$A$36:$BY$52,62,FALSE),VLOOKUP($B169,'2nd Shift BFp'!$A$36:$BY$52,62,FALSE))</f>
        <v/>
      </c>
      <c r="AQ169" s="526">
        <f>IF($D169=AQ$83,VLOOKUP($B169,WEEKLY!$BV$72:$CG$103,12,FALSE),"")</f>
        <v>0</v>
      </c>
      <c r="AR169" s="520" t="str">
        <f>IF($D169=AR$83,VLOOKUP($B169,WEEKLY!$BV$72:$CG$103,12,FALSE),"")</f>
        <v/>
      </c>
      <c r="AS169" s="520"/>
      <c r="AT169" s="520" t="str">
        <f>IF($D169=AT$83,VLOOKUP($B169,WASHER!$AX$11:$BE$12,9,FALSE),"")</f>
        <v/>
      </c>
      <c r="AU169" s="520" t="str">
        <f>IF($D169=AU$83,VLOOKUP($B169,WASHER!$AX$11:$BE$12,9,FALSE),"")</f>
        <v/>
      </c>
      <c r="AV169" s="520" t="str">
        <f>IF(RIGHT($A169,1)="1",VLOOKUP($B169,'1st Shift BFp'!$A$36:$BY$52,75,FALSE),VLOOKUP($B169,'2nd Shift BFp'!$A$36:$BY$52,75,FALSE))</f>
        <v/>
      </c>
      <c r="AW169" s="520" t="str">
        <f>IF(RIGHT($A169,1)="1",VLOOKUP($B169,'1st Shift BFp'!$A$36:$BY$52,76,FALSE),VLOOKUP($B169,'2nd Shift BFp'!$A$36:$BY$52,76,FALSE))</f>
        <v/>
      </c>
      <c r="AX169" s="521" t="str">
        <f>IF(RIGHT($A169,1)="1",VLOOKUP($B169,'1st Shift BFp'!$A$36:$BY$52,77,FALSE),VLOOKUP($B169,'2nd Shift BFp'!$A$36:$BY$52,77,FALSE))</f>
        <v/>
      </c>
      <c r="AZ169" s="526" t="str">
        <f t="shared" si="107"/>
        <v/>
      </c>
      <c r="BA169" s="520" t="str">
        <f t="shared" si="108"/>
        <v/>
      </c>
      <c r="BB169" s="520"/>
      <c r="BC169" s="520" t="str">
        <f t="shared" si="112"/>
        <v/>
      </c>
      <c r="BD169" s="520" t="str">
        <f t="shared" si="109"/>
        <v/>
      </c>
      <c r="BE169" s="520" t="str">
        <f t="shared" si="113"/>
        <v/>
      </c>
      <c r="BF169" s="520" t="str">
        <f t="shared" si="110"/>
        <v/>
      </c>
      <c r="BG169" s="521" t="str">
        <f t="shared" si="111"/>
        <v/>
      </c>
    </row>
    <row r="170" spans="1:59">
      <c r="A170" t="s">
        <v>41</v>
      </c>
      <c r="B170" s="28" t="s">
        <v>198</v>
      </c>
      <c r="C170" s="378" t="s">
        <v>222</v>
      </c>
      <c r="D170" s="24" t="s">
        <v>44</v>
      </c>
      <c r="E170" s="407" t="s">
        <v>572</v>
      </c>
      <c r="G170" s="526">
        <f>IF($D170=G$83,VLOOKUP($B170,WEEKLY!$B$72:$M$103,12,FALSE),"")</f>
        <v>0</v>
      </c>
      <c r="H170" s="520" t="str">
        <f>IF($D170=H$83,VLOOKUP($B170,WEEKLY!$B$72:$M$103,12,FALSE),"")</f>
        <v/>
      </c>
      <c r="I170" s="520"/>
      <c r="J170" s="520" t="str">
        <f>IF($D170=J$83,VLOOKUP($B170,WASHER!$B$11:$I$12,9,FALSE),"")</f>
        <v/>
      </c>
      <c r="K170" s="520" t="str">
        <f>IF($D170=K$83,VLOOKUP($B170,WASHER!$B$11:$I$12,9,FALSE),"")</f>
        <v/>
      </c>
      <c r="L170" s="520" t="str">
        <f>IF(RIGHT($A170,1)="1",VLOOKUP($B170,'1st Shift BFp'!$A$36:$BY$52,15,FALSE),VLOOKUP($B170,'2nd Shift BFp'!$A$36:$BY$52,15,FALSE))</f>
        <v/>
      </c>
      <c r="M170" s="520" t="str">
        <f>IF(RIGHT($A170,1)="1",VLOOKUP($B170,'1st Shift BFp'!$A$36:$BY$52,16,FALSE),VLOOKUP($B170,'2nd Shift BFp'!$A$36:$BY$52,16,FALSE))</f>
        <v/>
      </c>
      <c r="N170" s="521" t="str">
        <f>IF(RIGHT($A170,1)="1",VLOOKUP($B170,'1st Shift BFp'!$A$36:$BY$52,17,FALSE),VLOOKUP($B170,'2nd Shift BFp'!$A$36:$BY$52,17,FALSE))</f>
        <v/>
      </c>
      <c r="P170" s="526">
        <f>IF($D170=P$83,VLOOKUP($B170,WEEKLY!$T$72:$AE$103,12,FALSE),"")</f>
        <v>0</v>
      </c>
      <c r="Q170" s="520" t="str">
        <f>IF($D170=Q$83,VLOOKUP($B170,WEEKLY!$T$72:$AE$103,12,FALSE),"")</f>
        <v/>
      </c>
      <c r="R170" s="520"/>
      <c r="S170" s="520" t="str">
        <f>IF($D170=S$83,VLOOKUP($B170,WASHER!$N$11:$U$12,9,FALSE),"")</f>
        <v/>
      </c>
      <c r="T170" s="520" t="str">
        <f>IF($D170=T$83,VLOOKUP($B170,WASHER!$N$11:$U$12,9,FALSE),"")</f>
        <v/>
      </c>
      <c r="U170" s="520" t="str">
        <f>IF(RIGHT($A170,1)="1",VLOOKUP($B170,'1st Shift BFp'!$A$36:$BY$52,30,FALSE),VLOOKUP($B170,'2nd Shift BFp'!$A$36:$BY$52,30,FALSE))</f>
        <v/>
      </c>
      <c r="V170" s="520" t="str">
        <f>IF(RIGHT($A170,1)="1",VLOOKUP($B170,'1st Shift BFp'!$A$36:$BY$52,31,FALSE),VLOOKUP($B170,'2nd Shift BFp'!$A$36:$BY$52,31,FALSE))</f>
        <v/>
      </c>
      <c r="W170" s="521" t="str">
        <f>IF(RIGHT($A170,1)="1",VLOOKUP($B170,'1st Shift BFp'!$A$36:$BY$52,32,FALSE),VLOOKUP($B170,'2nd Shift BFp'!$A$36:$BY$52,32,FALSE))</f>
        <v/>
      </c>
      <c r="Y170" s="526">
        <f>IF($D170=Y$83,VLOOKUP($B170,WEEKLY!$AL$72:$AW$103,12,FALSE),"")</f>
        <v>0</v>
      </c>
      <c r="Z170" s="520" t="str">
        <f>IF($D170=Z$83,VLOOKUP($B170,WEEKLY!$AL$72:$AW$103,12,FALSE),"")</f>
        <v/>
      </c>
      <c r="AA170" s="520"/>
      <c r="AB170" s="520" t="str">
        <f>IF($D170=AB$83,VLOOKUP($B170,WASHER!$Z$11:$AG$12,9,FALSE),"")</f>
        <v/>
      </c>
      <c r="AC170" s="520" t="str">
        <f>IF($D170=AC$83,VLOOKUP($B170,WASHER!$Z$11:$AG$12,9,FALSE),"")</f>
        <v/>
      </c>
      <c r="AD170" s="520" t="str">
        <f>IF(RIGHT($A170,1)="1",VLOOKUP($B170,'1st Shift BFp'!$A$36:$BY$52,45,FALSE),VLOOKUP($B170,'2nd Shift BFp'!$A$36:$BY$52,45,FALSE))</f>
        <v/>
      </c>
      <c r="AE170" s="520" t="str">
        <f>IF(RIGHT($A170,1)="1",VLOOKUP($B170,'1st Shift BFp'!$A$36:$BY$52,46,FALSE),VLOOKUP($B170,'2nd Shift BFp'!$A$36:$BY$52,46,FALSE))</f>
        <v/>
      </c>
      <c r="AF170" s="521" t="str">
        <f>IF(RIGHT($A170,1)="1",VLOOKUP($B170,'1st Shift BFp'!$A$36:$BY$52,47,FALSE),VLOOKUP($B170,'2nd Shift BFp'!$A$36:$BY$52,47,FALSE))</f>
        <v/>
      </c>
      <c r="AH170" s="526">
        <f>IF($D170=AH$83,VLOOKUP($B170,WEEKLY!$BD$72:$BO$103,12,FALSE),"")</f>
        <v>0</v>
      </c>
      <c r="AI170" s="520" t="str">
        <f>IF($D170=AI$83,VLOOKUP($B170,WEEKLY!$BD$72:$BO$103,12,FALSE),"")</f>
        <v/>
      </c>
      <c r="AJ170" s="520"/>
      <c r="AK170" s="520" t="str">
        <f>IF($D170=AK$83,VLOOKUP($B170,WASHER!$AL$11:$AS$12,9,FALSE),"")</f>
        <v/>
      </c>
      <c r="AL170" s="520" t="str">
        <f>IF($D170=AL$83,VLOOKUP($B170,WASHER!$AL$11:$AS$12,9,FALSE),"")</f>
        <v/>
      </c>
      <c r="AM170" s="520" t="str">
        <f>IF(RIGHT($A170,1)="1",VLOOKUP($B170,'1st Shift BFp'!$A$36:$BY$52,60,FALSE),VLOOKUP($B170,'2nd Shift BFp'!$A$36:$BY$52,60,FALSE))</f>
        <v/>
      </c>
      <c r="AN170" s="520" t="str">
        <f>IF(RIGHT($A170,1)="1",VLOOKUP($B170,'1st Shift BFp'!$A$36:$BY$52,61,FALSE),VLOOKUP($B170,'2nd Shift BFp'!$A$36:$BY$52,61,FALSE))</f>
        <v/>
      </c>
      <c r="AO170" s="521" t="str">
        <f>IF(RIGHT($A170,1)="1",VLOOKUP($B170,'1st Shift BFp'!$A$36:$BY$52,62,FALSE),VLOOKUP($B170,'2nd Shift BFp'!$A$36:$BY$52,62,FALSE))</f>
        <v/>
      </c>
      <c r="AQ170" s="526">
        <f>IF($D170=AQ$83,VLOOKUP($B170,WEEKLY!$BV$72:$CG$103,12,FALSE),"")</f>
        <v>0</v>
      </c>
      <c r="AR170" s="520" t="str">
        <f>IF($D170=AR$83,VLOOKUP($B170,WEEKLY!$BV$72:$CG$103,12,FALSE),"")</f>
        <v/>
      </c>
      <c r="AS170" s="520"/>
      <c r="AT170" s="520" t="str">
        <f>IF($D170=AT$83,VLOOKUP($B170,WASHER!$AX$11:$BE$12,9,FALSE),"")</f>
        <v/>
      </c>
      <c r="AU170" s="520" t="str">
        <f>IF($D170=AU$83,VLOOKUP($B170,WASHER!$AX$11:$BE$12,9,FALSE),"")</f>
        <v/>
      </c>
      <c r="AV170" s="520" t="str">
        <f>IF(RIGHT($A170,1)="1",VLOOKUP($B170,'1st Shift BFp'!$A$36:$BY$52,75,FALSE),VLOOKUP($B170,'2nd Shift BFp'!$A$36:$BY$52,75,FALSE))</f>
        <v/>
      </c>
      <c r="AW170" s="520" t="str">
        <f>IF(RIGHT($A170,1)="1",VLOOKUP($B170,'1st Shift BFp'!$A$36:$BY$52,76,FALSE),VLOOKUP($B170,'2nd Shift BFp'!$A$36:$BY$52,76,FALSE))</f>
        <v/>
      </c>
      <c r="AX170" s="521" t="str">
        <f>IF(RIGHT($A170,1)="1",VLOOKUP($B170,'1st Shift BFp'!$A$36:$BY$52,77,FALSE),VLOOKUP($B170,'2nd Shift BFp'!$A$36:$BY$52,77,FALSE))</f>
        <v/>
      </c>
      <c r="AZ170" s="526" t="str">
        <f t="shared" si="107"/>
        <v/>
      </c>
      <c r="BA170" s="520" t="str">
        <f t="shared" si="108"/>
        <v/>
      </c>
      <c r="BB170" s="520"/>
      <c r="BC170" s="520" t="str">
        <f t="shared" si="112"/>
        <v/>
      </c>
      <c r="BD170" s="520" t="str">
        <f t="shared" si="109"/>
        <v/>
      </c>
      <c r="BE170" s="520" t="str">
        <f t="shared" si="113"/>
        <v/>
      </c>
      <c r="BF170" s="520" t="str">
        <f t="shared" si="110"/>
        <v/>
      </c>
      <c r="BG170" s="521" t="str">
        <f t="shared" si="111"/>
        <v/>
      </c>
    </row>
    <row r="171" spans="1:59">
      <c r="A171" t="s">
        <v>41</v>
      </c>
      <c r="B171" s="28" t="s">
        <v>201</v>
      </c>
      <c r="C171" s="378" t="s">
        <v>223</v>
      </c>
      <c r="D171" s="24" t="s">
        <v>44</v>
      </c>
      <c r="E171" s="407" t="s">
        <v>572</v>
      </c>
      <c r="G171" s="526">
        <f>IF($D171=G$83,VLOOKUP($B171,WEEKLY!$B$72:$M$103,12,FALSE),"")</f>
        <v>0</v>
      </c>
      <c r="H171" s="520" t="str">
        <f>IF($D171=H$83,VLOOKUP($B171,WEEKLY!$B$72:$M$103,12,FALSE),"")</f>
        <v/>
      </c>
      <c r="I171" s="520"/>
      <c r="J171" s="520" t="str">
        <f>IF($D171=J$83,VLOOKUP($B171,WASHER!$B$11:$I$12,9,FALSE),"")</f>
        <v/>
      </c>
      <c r="K171" s="520" t="str">
        <f>IF($D171=K$83,VLOOKUP($B171,WASHER!$B$11:$I$12,9,FALSE),"")</f>
        <v/>
      </c>
      <c r="L171" s="520" t="str">
        <f>IF(RIGHT($A171,1)="1",VLOOKUP($B171,'1st Shift BFp'!$A$36:$BY$52,15,FALSE),VLOOKUP($B171,'2nd Shift BFp'!$A$36:$BY$52,15,FALSE))</f>
        <v/>
      </c>
      <c r="M171" s="520" t="str">
        <f>IF(RIGHT($A171,1)="1",VLOOKUP($B171,'1st Shift BFp'!$A$36:$BY$52,16,FALSE),VLOOKUP($B171,'2nd Shift BFp'!$A$36:$BY$52,16,FALSE))</f>
        <v/>
      </c>
      <c r="N171" s="521" t="str">
        <f>IF(RIGHT($A171,1)="1",VLOOKUP($B171,'1st Shift BFp'!$A$36:$BY$52,17,FALSE),VLOOKUP($B171,'2nd Shift BFp'!$A$36:$BY$52,17,FALSE))</f>
        <v/>
      </c>
      <c r="P171" s="526">
        <f>IF($D171=P$83,VLOOKUP($B171,WEEKLY!$T$72:$AE$103,12,FALSE),"")</f>
        <v>0</v>
      </c>
      <c r="Q171" s="520" t="str">
        <f>IF($D171=Q$83,VLOOKUP($B171,WEEKLY!$T$72:$AE$103,12,FALSE),"")</f>
        <v/>
      </c>
      <c r="R171" s="520"/>
      <c r="S171" s="520" t="str">
        <f>IF($D171=S$83,VLOOKUP($B171,WASHER!$N$11:$U$12,9,FALSE),"")</f>
        <v/>
      </c>
      <c r="T171" s="520" t="str">
        <f>IF($D171=T$83,VLOOKUP($B171,WASHER!$N$11:$U$12,9,FALSE),"")</f>
        <v/>
      </c>
      <c r="U171" s="520" t="str">
        <f>IF(RIGHT($A171,1)="1",VLOOKUP($B171,'1st Shift BFp'!$A$36:$BY$52,30,FALSE),VLOOKUP($B171,'2nd Shift BFp'!$A$36:$BY$52,30,FALSE))</f>
        <v/>
      </c>
      <c r="V171" s="520" t="str">
        <f>IF(RIGHT($A171,1)="1",VLOOKUP($B171,'1st Shift BFp'!$A$36:$BY$52,31,FALSE),VLOOKUP($B171,'2nd Shift BFp'!$A$36:$BY$52,31,FALSE))</f>
        <v/>
      </c>
      <c r="W171" s="521" t="str">
        <f>IF(RIGHT($A171,1)="1",VLOOKUP($B171,'1st Shift BFp'!$A$36:$BY$52,32,FALSE),VLOOKUP($B171,'2nd Shift BFp'!$A$36:$BY$52,32,FALSE))</f>
        <v/>
      </c>
      <c r="Y171" s="526">
        <f>IF($D171=Y$83,VLOOKUP($B171,WEEKLY!$AL$72:$AW$103,12,FALSE),"")</f>
        <v>0</v>
      </c>
      <c r="Z171" s="520" t="str">
        <f>IF($D171=Z$83,VLOOKUP($B171,WEEKLY!$AL$72:$AW$103,12,FALSE),"")</f>
        <v/>
      </c>
      <c r="AA171" s="520"/>
      <c r="AB171" s="520" t="str">
        <f>IF($D171=AB$83,VLOOKUP($B171,WASHER!$Z$11:$AG$12,9,FALSE),"")</f>
        <v/>
      </c>
      <c r="AC171" s="520" t="str">
        <f>IF($D171=AC$83,VLOOKUP($B171,WASHER!$Z$11:$AG$12,9,FALSE),"")</f>
        <v/>
      </c>
      <c r="AD171" s="520" t="str">
        <f>IF(RIGHT($A171,1)="1",VLOOKUP($B171,'1st Shift BFp'!$A$36:$BY$52,45,FALSE),VLOOKUP($B171,'2nd Shift BFp'!$A$36:$BY$52,45,FALSE))</f>
        <v/>
      </c>
      <c r="AE171" s="520" t="str">
        <f>IF(RIGHT($A171,1)="1",VLOOKUP($B171,'1st Shift BFp'!$A$36:$BY$52,46,FALSE),VLOOKUP($B171,'2nd Shift BFp'!$A$36:$BY$52,46,FALSE))</f>
        <v/>
      </c>
      <c r="AF171" s="521" t="str">
        <f>IF(RIGHT($A171,1)="1",VLOOKUP($B171,'1st Shift BFp'!$A$36:$BY$52,47,FALSE),VLOOKUP($B171,'2nd Shift BFp'!$A$36:$BY$52,47,FALSE))</f>
        <v/>
      </c>
      <c r="AH171" s="526">
        <f>IF($D171=AH$83,VLOOKUP($B171,WEEKLY!$BD$72:$BO$103,12,FALSE),"")</f>
        <v>0</v>
      </c>
      <c r="AI171" s="520" t="str">
        <f>IF($D171=AI$83,VLOOKUP($B171,WEEKLY!$BD$72:$BO$103,12,FALSE),"")</f>
        <v/>
      </c>
      <c r="AJ171" s="520"/>
      <c r="AK171" s="520" t="str">
        <f>IF($D171=AK$83,VLOOKUP($B171,WASHER!$AL$11:$AS$12,9,FALSE),"")</f>
        <v/>
      </c>
      <c r="AL171" s="520" t="str">
        <f>IF($D171=AL$83,VLOOKUP($B171,WASHER!$AL$11:$AS$12,9,FALSE),"")</f>
        <v/>
      </c>
      <c r="AM171" s="520" t="str">
        <f>IF(RIGHT($A171,1)="1",VLOOKUP($B171,'1st Shift BFp'!$A$36:$BY$52,60,FALSE),VLOOKUP($B171,'2nd Shift BFp'!$A$36:$BY$52,60,FALSE))</f>
        <v/>
      </c>
      <c r="AN171" s="520" t="str">
        <f>IF(RIGHT($A171,1)="1",VLOOKUP($B171,'1st Shift BFp'!$A$36:$BY$52,61,FALSE),VLOOKUP($B171,'2nd Shift BFp'!$A$36:$BY$52,61,FALSE))</f>
        <v/>
      </c>
      <c r="AO171" s="521" t="str">
        <f>IF(RIGHT($A171,1)="1",VLOOKUP($B171,'1st Shift BFp'!$A$36:$BY$52,62,FALSE),VLOOKUP($B171,'2nd Shift BFp'!$A$36:$BY$52,62,FALSE))</f>
        <v/>
      </c>
      <c r="AQ171" s="526">
        <f>IF($D171=AQ$83,VLOOKUP($B171,WEEKLY!$BV$72:$CG$103,12,FALSE),"")</f>
        <v>0</v>
      </c>
      <c r="AR171" s="520" t="str">
        <f>IF($D171=AR$83,VLOOKUP($B171,WEEKLY!$BV$72:$CG$103,12,FALSE),"")</f>
        <v/>
      </c>
      <c r="AS171" s="520"/>
      <c r="AT171" s="520" t="str">
        <f>IF($D171=AT$83,VLOOKUP($B171,WASHER!$AX$11:$BE$12,9,FALSE),"")</f>
        <v/>
      </c>
      <c r="AU171" s="520" t="str">
        <f>IF($D171=AU$83,VLOOKUP($B171,WASHER!$AX$11:$BE$12,9,FALSE),"")</f>
        <v/>
      </c>
      <c r="AV171" s="520" t="str">
        <f>IF(RIGHT($A171,1)="1",VLOOKUP($B171,'1st Shift BFp'!$A$36:$BY$52,75,FALSE),VLOOKUP($B171,'2nd Shift BFp'!$A$36:$BY$52,75,FALSE))</f>
        <v/>
      </c>
      <c r="AW171" s="520" t="str">
        <f>IF(RIGHT($A171,1)="1",VLOOKUP($B171,'1st Shift BFp'!$A$36:$BY$52,76,FALSE),VLOOKUP($B171,'2nd Shift BFp'!$A$36:$BY$52,76,FALSE))</f>
        <v/>
      </c>
      <c r="AX171" s="521" t="str">
        <f>IF(RIGHT($A171,1)="1",VLOOKUP($B171,'1st Shift BFp'!$A$36:$BY$52,77,FALSE),VLOOKUP($B171,'2nd Shift BFp'!$A$36:$BY$52,77,FALSE))</f>
        <v/>
      </c>
      <c r="AZ171" s="526" t="str">
        <f t="shared" si="107"/>
        <v/>
      </c>
      <c r="BA171" s="520" t="str">
        <f t="shared" si="108"/>
        <v/>
      </c>
      <c r="BB171" s="520"/>
      <c r="BC171" s="520" t="str">
        <f t="shared" si="112"/>
        <v/>
      </c>
      <c r="BD171" s="520" t="str">
        <f t="shared" si="109"/>
        <v/>
      </c>
      <c r="BE171" s="520" t="str">
        <f t="shared" si="113"/>
        <v/>
      </c>
      <c r="BF171" s="520" t="str">
        <f t="shared" si="110"/>
        <v/>
      </c>
      <c r="BG171" s="521" t="str">
        <f t="shared" si="111"/>
        <v/>
      </c>
    </row>
    <row r="172" spans="1:59">
      <c r="A172" t="s">
        <v>67</v>
      </c>
      <c r="B172" s="28" t="s">
        <v>224</v>
      </c>
      <c r="C172" s="378" t="s">
        <v>225</v>
      </c>
      <c r="D172" s="24" t="s">
        <v>44</v>
      </c>
      <c r="E172" s="407" t="s">
        <v>572</v>
      </c>
      <c r="G172" s="526">
        <f>IF($D172=G$83,VLOOKUP($B172,WEEKLY!$B$72:$M$103,12,FALSE),"")</f>
        <v>0</v>
      </c>
      <c r="H172" s="520" t="str">
        <f>IF($D172=H$83,VLOOKUP($B172,WEEKLY!$B$72:$M$103,12,FALSE),"")</f>
        <v/>
      </c>
      <c r="I172" s="520"/>
      <c r="J172" s="520" t="str">
        <f>IF($D172=J$83,VLOOKUP($B172,WASHER!$B$11:$I$12,9,FALSE),"")</f>
        <v/>
      </c>
      <c r="K172" s="520" t="str">
        <f>IF($D172=K$83,VLOOKUP($B172,WASHER!$B$11:$I$12,9,FALSE),"")</f>
        <v/>
      </c>
      <c r="L172" s="520" t="str">
        <f>IF(RIGHT($A172,1)="1",VLOOKUP($B172,'1st Shift BFp'!$A$36:$BY$52,15,FALSE),VLOOKUP($B172,'2nd Shift BFp'!$A$36:$BY$52,15,FALSE))</f>
        <v/>
      </c>
      <c r="M172" s="520" t="str">
        <f>IF(RIGHT($A172,1)="1",VLOOKUP($B172,'1st Shift BFp'!$A$36:$BY$52,16,FALSE),VLOOKUP($B172,'2nd Shift BFp'!$A$36:$BY$52,16,FALSE))</f>
        <v/>
      </c>
      <c r="N172" s="521" t="str">
        <f>IF(RIGHT($A172,1)="1",VLOOKUP($B172,'1st Shift BFp'!$A$36:$BY$52,17,FALSE),VLOOKUP($B172,'2nd Shift BFp'!$A$36:$BY$52,17,FALSE))</f>
        <v/>
      </c>
      <c r="P172" s="526">
        <f>IF($D172=P$83,VLOOKUP($B172,WEEKLY!$T$72:$AE$103,12,FALSE),"")</f>
        <v>0</v>
      </c>
      <c r="Q172" s="520" t="str">
        <f>IF($D172=Q$83,VLOOKUP($B172,WEEKLY!$T$72:$AE$103,12,FALSE),"")</f>
        <v/>
      </c>
      <c r="R172" s="520"/>
      <c r="S172" s="520" t="str">
        <f>IF($D172=S$83,VLOOKUP($B172,WASHER!$N$11:$U$12,9,FALSE),"")</f>
        <v/>
      </c>
      <c r="T172" s="520" t="str">
        <f>IF($D172=T$83,VLOOKUP($B172,WASHER!$N$11:$U$12,9,FALSE),"")</f>
        <v/>
      </c>
      <c r="U172" s="520" t="str">
        <f>IF(RIGHT($A172,1)="1",VLOOKUP($B172,'1st Shift BFp'!$A$36:$BY$52,30,FALSE),VLOOKUP($B172,'2nd Shift BFp'!$A$36:$BY$52,30,FALSE))</f>
        <v/>
      </c>
      <c r="V172" s="520" t="str">
        <f>IF(RIGHT($A172,1)="1",VLOOKUP($B172,'1st Shift BFp'!$A$36:$BY$52,31,FALSE),VLOOKUP($B172,'2nd Shift BFp'!$A$36:$BY$52,31,FALSE))</f>
        <v/>
      </c>
      <c r="W172" s="521" t="str">
        <f>IF(RIGHT($A172,1)="1",VLOOKUP($B172,'1st Shift BFp'!$A$36:$BY$52,32,FALSE),VLOOKUP($B172,'2nd Shift BFp'!$A$36:$BY$52,32,FALSE))</f>
        <v/>
      </c>
      <c r="Y172" s="526">
        <f>IF($D172=Y$83,VLOOKUP($B172,WEEKLY!$AL$72:$AW$103,12,FALSE),"")</f>
        <v>0</v>
      </c>
      <c r="Z172" s="520" t="str">
        <f>IF($D172=Z$83,VLOOKUP($B172,WEEKLY!$AL$72:$AW$103,12,FALSE),"")</f>
        <v/>
      </c>
      <c r="AA172" s="520"/>
      <c r="AB172" s="520" t="str">
        <f>IF($D172=AB$83,VLOOKUP($B172,WASHER!$Z$11:$AG$12,9,FALSE),"")</f>
        <v/>
      </c>
      <c r="AC172" s="520" t="str">
        <f>IF($D172=AC$83,VLOOKUP($B172,WASHER!$Z$11:$AG$12,9,FALSE),"")</f>
        <v/>
      </c>
      <c r="AD172" s="520" t="str">
        <f>IF(RIGHT($A172,1)="1",VLOOKUP($B172,'1st Shift BFp'!$A$36:$BY$52,45,FALSE),VLOOKUP($B172,'2nd Shift BFp'!$A$36:$BY$52,45,FALSE))</f>
        <v/>
      </c>
      <c r="AE172" s="520" t="str">
        <f>IF(RIGHT($A172,1)="1",VLOOKUP($B172,'1st Shift BFp'!$A$36:$BY$52,46,FALSE),VLOOKUP($B172,'2nd Shift BFp'!$A$36:$BY$52,46,FALSE))</f>
        <v/>
      </c>
      <c r="AF172" s="521" t="str">
        <f>IF(RIGHT($A172,1)="1",VLOOKUP($B172,'1st Shift BFp'!$A$36:$BY$52,47,FALSE),VLOOKUP($B172,'2nd Shift BFp'!$A$36:$BY$52,47,FALSE))</f>
        <v/>
      </c>
      <c r="AH172" s="526">
        <f>IF($D172=AH$83,VLOOKUP($B172,WEEKLY!$BD$72:$BO$103,12,FALSE),"")</f>
        <v>0</v>
      </c>
      <c r="AI172" s="520" t="str">
        <f>IF($D172=AI$83,VLOOKUP($B172,WEEKLY!$BD$72:$BO$103,12,FALSE),"")</f>
        <v/>
      </c>
      <c r="AJ172" s="520"/>
      <c r="AK172" s="520" t="str">
        <f>IF($D172=AK$83,VLOOKUP($B172,WASHER!$AL$11:$AS$12,9,FALSE),"")</f>
        <v/>
      </c>
      <c r="AL172" s="520" t="str">
        <f>IF($D172=AL$83,VLOOKUP($B172,WASHER!$AL$11:$AS$12,9,FALSE),"")</f>
        <v/>
      </c>
      <c r="AM172" s="520" t="str">
        <f>IF(RIGHT($A172,1)="1",VLOOKUP($B172,'1st Shift BFp'!$A$36:$BY$52,60,FALSE),VLOOKUP($B172,'2nd Shift BFp'!$A$36:$BY$52,60,FALSE))</f>
        <v/>
      </c>
      <c r="AN172" s="520" t="str">
        <f>IF(RIGHT($A172,1)="1",VLOOKUP($B172,'1st Shift BFp'!$A$36:$BY$52,61,FALSE),VLOOKUP($B172,'2nd Shift BFp'!$A$36:$BY$52,61,FALSE))</f>
        <v/>
      </c>
      <c r="AO172" s="521" t="str">
        <f>IF(RIGHT($A172,1)="1",VLOOKUP($B172,'1st Shift BFp'!$A$36:$BY$52,62,FALSE),VLOOKUP($B172,'2nd Shift BFp'!$A$36:$BY$52,62,FALSE))</f>
        <v/>
      </c>
      <c r="AQ172" s="526">
        <f>IF($D172=AQ$83,VLOOKUP($B172,WEEKLY!$BV$72:$CG$103,12,FALSE),"")</f>
        <v>0</v>
      </c>
      <c r="AR172" s="520" t="str">
        <f>IF($D172=AR$83,VLOOKUP($B172,WEEKLY!$BV$72:$CG$103,12,FALSE),"")</f>
        <v/>
      </c>
      <c r="AS172" s="520"/>
      <c r="AT172" s="520" t="str">
        <f>IF($D172=AT$83,VLOOKUP($B172,WASHER!$AX$11:$BE$12,9,FALSE),"")</f>
        <v/>
      </c>
      <c r="AU172" s="520" t="str">
        <f>IF($D172=AU$83,VLOOKUP($B172,WASHER!$AX$11:$BE$12,9,FALSE),"")</f>
        <v/>
      </c>
      <c r="AV172" s="520" t="str">
        <f>IF(RIGHT($A172,1)="1",VLOOKUP($B172,'1st Shift BFp'!$A$36:$BY$52,75,FALSE),VLOOKUP($B172,'2nd Shift BFp'!$A$36:$BY$52,75,FALSE))</f>
        <v/>
      </c>
      <c r="AW172" s="520" t="str">
        <f>IF(RIGHT($A172,1)="1",VLOOKUP($B172,'1st Shift BFp'!$A$36:$BY$52,76,FALSE),VLOOKUP($B172,'2nd Shift BFp'!$A$36:$BY$52,76,FALSE))</f>
        <v/>
      </c>
      <c r="AX172" s="521" t="str">
        <f>IF(RIGHT($A172,1)="1",VLOOKUP($B172,'1st Shift BFp'!$A$36:$BY$52,77,FALSE),VLOOKUP($B172,'2nd Shift BFp'!$A$36:$BY$52,77,FALSE))</f>
        <v/>
      </c>
      <c r="AZ172" s="526" t="str">
        <f t="shared" si="107"/>
        <v/>
      </c>
      <c r="BA172" s="520" t="str">
        <f t="shared" si="108"/>
        <v/>
      </c>
      <c r="BB172" s="520"/>
      <c r="BC172" s="520" t="str">
        <f t="shared" si="112"/>
        <v/>
      </c>
      <c r="BD172" s="520" t="str">
        <f t="shared" si="109"/>
        <v/>
      </c>
      <c r="BE172" s="520" t="str">
        <f t="shared" si="113"/>
        <v/>
      </c>
      <c r="BF172" s="520" t="str">
        <f t="shared" si="110"/>
        <v/>
      </c>
      <c r="BG172" s="521" t="str">
        <f t="shared" si="111"/>
        <v/>
      </c>
    </row>
    <row r="173" spans="1:59">
      <c r="A173" t="s">
        <v>67</v>
      </c>
      <c r="B173" s="28" t="s">
        <v>226</v>
      </c>
      <c r="C173" s="378" t="s">
        <v>227</v>
      </c>
      <c r="D173" s="24" t="s">
        <v>44</v>
      </c>
      <c r="E173" s="407" t="s">
        <v>572</v>
      </c>
      <c r="G173" s="526">
        <f>IF($D173=G$83,VLOOKUP($B173,WEEKLY!$B$72:$M$103,12,FALSE),"")</f>
        <v>0</v>
      </c>
      <c r="H173" s="520" t="str">
        <f>IF($D173=H$83,VLOOKUP($B173,WEEKLY!$B$72:$M$103,12,FALSE),"")</f>
        <v/>
      </c>
      <c r="I173" s="520"/>
      <c r="J173" s="520" t="str">
        <f>IF($D173=J$83,VLOOKUP($B173,WASHER!$B$11:$I$12,9,FALSE),"")</f>
        <v/>
      </c>
      <c r="K173" s="520" t="str">
        <f>IF($D173=K$83,VLOOKUP($B173,WASHER!$B$11:$I$12,9,FALSE),"")</f>
        <v/>
      </c>
      <c r="L173" s="520" t="str">
        <f>IF(RIGHT($A173,1)="1",VLOOKUP($B173,'1st Shift BFp'!$A$36:$BY$52,15,FALSE),VLOOKUP($B173,'2nd Shift BFp'!$A$36:$BY$52,15,FALSE))</f>
        <v/>
      </c>
      <c r="M173" s="520" t="str">
        <f>IF(RIGHT($A173,1)="1",VLOOKUP($B173,'1st Shift BFp'!$A$36:$BY$52,16,FALSE),VLOOKUP($B173,'2nd Shift BFp'!$A$36:$BY$52,16,FALSE))</f>
        <v/>
      </c>
      <c r="N173" s="521" t="str">
        <f>IF(RIGHT($A173,1)="1",VLOOKUP($B173,'1st Shift BFp'!$A$36:$BY$52,17,FALSE),VLOOKUP($B173,'2nd Shift BFp'!$A$36:$BY$52,17,FALSE))</f>
        <v/>
      </c>
      <c r="P173" s="526">
        <f>IF($D173=P$83,VLOOKUP($B173,WEEKLY!$T$72:$AE$103,12,FALSE),"")</f>
        <v>0</v>
      </c>
      <c r="Q173" s="520" t="str">
        <f>IF($D173=Q$83,VLOOKUP($B173,WEEKLY!$T$72:$AE$103,12,FALSE),"")</f>
        <v/>
      </c>
      <c r="R173" s="520"/>
      <c r="S173" s="520" t="str">
        <f>IF($D173=S$83,VLOOKUP($B173,WASHER!$N$11:$U$12,9,FALSE),"")</f>
        <v/>
      </c>
      <c r="T173" s="520" t="str">
        <f>IF($D173=T$83,VLOOKUP($B173,WASHER!$N$11:$U$12,9,FALSE),"")</f>
        <v/>
      </c>
      <c r="U173" s="520" t="str">
        <f>IF(RIGHT($A173,1)="1",VLOOKUP($B173,'1st Shift BFp'!$A$36:$BY$52,30,FALSE),VLOOKUP($B173,'2nd Shift BFp'!$A$36:$BY$52,30,FALSE))</f>
        <v/>
      </c>
      <c r="V173" s="520" t="str">
        <f>IF(RIGHT($A173,1)="1",VLOOKUP($B173,'1st Shift BFp'!$A$36:$BY$52,31,FALSE),VLOOKUP($B173,'2nd Shift BFp'!$A$36:$BY$52,31,FALSE))</f>
        <v/>
      </c>
      <c r="W173" s="521" t="str">
        <f>IF(RIGHT($A173,1)="1",VLOOKUP($B173,'1st Shift BFp'!$A$36:$BY$52,32,FALSE),VLOOKUP($B173,'2nd Shift BFp'!$A$36:$BY$52,32,FALSE))</f>
        <v/>
      </c>
      <c r="Y173" s="526">
        <f>IF($D173=Y$83,VLOOKUP($B173,WEEKLY!$AL$72:$AW$103,12,FALSE),"")</f>
        <v>0</v>
      </c>
      <c r="Z173" s="520" t="str">
        <f>IF($D173=Z$83,VLOOKUP($B173,WEEKLY!$AL$72:$AW$103,12,FALSE),"")</f>
        <v/>
      </c>
      <c r="AA173" s="520"/>
      <c r="AB173" s="520" t="str">
        <f>IF($D173=AB$83,VLOOKUP($B173,WASHER!$Z$11:$AG$12,9,FALSE),"")</f>
        <v/>
      </c>
      <c r="AC173" s="520" t="str">
        <f>IF($D173=AC$83,VLOOKUP($B173,WASHER!$Z$11:$AG$12,9,FALSE),"")</f>
        <v/>
      </c>
      <c r="AD173" s="520" t="str">
        <f>IF(RIGHT($A173,1)="1",VLOOKUP($B173,'1st Shift BFp'!$A$36:$BY$52,45,FALSE),VLOOKUP($B173,'2nd Shift BFp'!$A$36:$BY$52,45,FALSE))</f>
        <v/>
      </c>
      <c r="AE173" s="520" t="str">
        <f>IF(RIGHT($A173,1)="1",VLOOKUP($B173,'1st Shift BFp'!$A$36:$BY$52,46,FALSE),VLOOKUP($B173,'2nd Shift BFp'!$A$36:$BY$52,46,FALSE))</f>
        <v/>
      </c>
      <c r="AF173" s="521" t="str">
        <f>IF(RIGHT($A173,1)="1",VLOOKUP($B173,'1st Shift BFp'!$A$36:$BY$52,47,FALSE),VLOOKUP($B173,'2nd Shift BFp'!$A$36:$BY$52,47,FALSE))</f>
        <v/>
      </c>
      <c r="AH173" s="526">
        <f>IF($D173=AH$83,VLOOKUP($B173,WEEKLY!$BD$72:$BO$103,12,FALSE),"")</f>
        <v>0</v>
      </c>
      <c r="AI173" s="520" t="str">
        <f>IF($D173=AI$83,VLOOKUP($B173,WEEKLY!$BD$72:$BO$103,12,FALSE),"")</f>
        <v/>
      </c>
      <c r="AJ173" s="520"/>
      <c r="AK173" s="520" t="str">
        <f>IF($D173=AK$83,VLOOKUP($B173,WASHER!$AL$11:$AS$12,9,FALSE),"")</f>
        <v/>
      </c>
      <c r="AL173" s="520" t="str">
        <f>IF($D173=AL$83,VLOOKUP($B173,WASHER!$AL$11:$AS$12,9,FALSE),"")</f>
        <v/>
      </c>
      <c r="AM173" s="520" t="str">
        <f>IF(RIGHT($A173,1)="1",VLOOKUP($B173,'1st Shift BFp'!$A$36:$BY$52,60,FALSE),VLOOKUP($B173,'2nd Shift BFp'!$A$36:$BY$52,60,FALSE))</f>
        <v/>
      </c>
      <c r="AN173" s="520" t="str">
        <f>IF(RIGHT($A173,1)="1",VLOOKUP($B173,'1st Shift BFp'!$A$36:$BY$52,61,FALSE),VLOOKUP($B173,'2nd Shift BFp'!$A$36:$BY$52,61,FALSE))</f>
        <v/>
      </c>
      <c r="AO173" s="521" t="str">
        <f>IF(RIGHT($A173,1)="1",VLOOKUP($B173,'1st Shift BFp'!$A$36:$BY$52,62,FALSE),VLOOKUP($B173,'2nd Shift BFp'!$A$36:$BY$52,62,FALSE))</f>
        <v/>
      </c>
      <c r="AQ173" s="526">
        <f>IF($D173=AQ$83,VLOOKUP($B173,WEEKLY!$BV$72:$CG$103,12,FALSE),"")</f>
        <v>0</v>
      </c>
      <c r="AR173" s="520" t="str">
        <f>IF($D173=AR$83,VLOOKUP($B173,WEEKLY!$BV$72:$CG$103,12,FALSE),"")</f>
        <v/>
      </c>
      <c r="AS173" s="520"/>
      <c r="AT173" s="520" t="str">
        <f>IF($D173=AT$83,VLOOKUP($B173,WASHER!$AX$11:$BE$12,9,FALSE),"")</f>
        <v/>
      </c>
      <c r="AU173" s="520" t="str">
        <f>IF($D173=AU$83,VLOOKUP($B173,WASHER!$AX$11:$BE$12,9,FALSE),"")</f>
        <v/>
      </c>
      <c r="AV173" s="520" t="str">
        <f>IF(RIGHT($A173,1)="1",VLOOKUP($B173,'1st Shift BFp'!$A$36:$BY$52,75,FALSE),VLOOKUP($B173,'2nd Shift BFp'!$A$36:$BY$52,75,FALSE))</f>
        <v/>
      </c>
      <c r="AW173" s="520" t="str">
        <f>IF(RIGHT($A173,1)="1",VLOOKUP($B173,'1st Shift BFp'!$A$36:$BY$52,76,FALSE),VLOOKUP($B173,'2nd Shift BFp'!$A$36:$BY$52,76,FALSE))</f>
        <v/>
      </c>
      <c r="AX173" s="521" t="str">
        <f>IF(RIGHT($A173,1)="1",VLOOKUP($B173,'1st Shift BFp'!$A$36:$BY$52,77,FALSE),VLOOKUP($B173,'2nd Shift BFp'!$A$36:$BY$52,77,FALSE))</f>
        <v/>
      </c>
      <c r="AZ173" s="526" t="str">
        <f t="shared" si="107"/>
        <v/>
      </c>
      <c r="BA173" s="520" t="str">
        <f t="shared" si="108"/>
        <v/>
      </c>
      <c r="BB173" s="520"/>
      <c r="BC173" s="520" t="str">
        <f t="shared" si="112"/>
        <v/>
      </c>
      <c r="BD173" s="520" t="str">
        <f t="shared" si="109"/>
        <v/>
      </c>
      <c r="BE173" s="520" t="str">
        <f t="shared" si="113"/>
        <v/>
      </c>
      <c r="BF173" s="520" t="str">
        <f t="shared" si="110"/>
        <v/>
      </c>
      <c r="BG173" s="521" t="str">
        <f t="shared" si="111"/>
        <v/>
      </c>
    </row>
    <row r="174" spans="1:59">
      <c r="A174" t="s">
        <v>67</v>
      </c>
      <c r="B174" s="28" t="s">
        <v>228</v>
      </c>
      <c r="C174" s="378" t="s">
        <v>229</v>
      </c>
      <c r="D174" s="24" t="s">
        <v>44</v>
      </c>
      <c r="E174" s="407" t="s">
        <v>572</v>
      </c>
      <c r="G174" s="526">
        <f>IF($D174=G$83,VLOOKUP($B174,WEEKLY!$B$72:$M$103,12,FALSE),"")</f>
        <v>0</v>
      </c>
      <c r="H174" s="520" t="str">
        <f>IF($D174=H$83,VLOOKUP($B174,WEEKLY!$B$72:$M$103,12,FALSE),"")</f>
        <v/>
      </c>
      <c r="I174" s="520"/>
      <c r="J174" s="520" t="str">
        <f>IF($D174=J$83,VLOOKUP($B174,WASHER!$B$11:$I$12,9,FALSE),"")</f>
        <v/>
      </c>
      <c r="K174" s="520" t="str">
        <f>IF($D174=K$83,VLOOKUP($B174,WASHER!$B$11:$I$12,9,FALSE),"")</f>
        <v/>
      </c>
      <c r="L174" s="520" t="str">
        <f>IF(RIGHT($A174,1)="1",VLOOKUP($B174,'1st Shift BFp'!$A$36:$BY$52,15,FALSE),VLOOKUP($B174,'2nd Shift BFp'!$A$36:$BY$52,15,FALSE))</f>
        <v/>
      </c>
      <c r="M174" s="520" t="str">
        <f>IF(RIGHT($A174,1)="1",VLOOKUP($B174,'1st Shift BFp'!$A$36:$BY$52,16,FALSE),VLOOKUP($B174,'2nd Shift BFp'!$A$36:$BY$52,16,FALSE))</f>
        <v/>
      </c>
      <c r="N174" s="521" t="str">
        <f>IF(RIGHT($A174,1)="1",VLOOKUP($B174,'1st Shift BFp'!$A$36:$BY$52,17,FALSE),VLOOKUP($B174,'2nd Shift BFp'!$A$36:$BY$52,17,FALSE))</f>
        <v/>
      </c>
      <c r="P174" s="526">
        <f>IF($D174=P$83,VLOOKUP($B174,WEEKLY!$T$72:$AE$103,12,FALSE),"")</f>
        <v>0</v>
      </c>
      <c r="Q174" s="520" t="str">
        <f>IF($D174=Q$83,VLOOKUP($B174,WEEKLY!$T$72:$AE$103,12,FALSE),"")</f>
        <v/>
      </c>
      <c r="R174" s="520"/>
      <c r="S174" s="520" t="str">
        <f>IF($D174=S$83,VLOOKUP($B174,WASHER!$N$11:$U$12,9,FALSE),"")</f>
        <v/>
      </c>
      <c r="T174" s="520" t="str">
        <f>IF($D174=T$83,VLOOKUP($B174,WASHER!$N$11:$U$12,9,FALSE),"")</f>
        <v/>
      </c>
      <c r="U174" s="520" t="str">
        <f>IF(RIGHT($A174,1)="1",VLOOKUP($B174,'1st Shift BFp'!$A$36:$BY$52,30,FALSE),VLOOKUP($B174,'2nd Shift BFp'!$A$36:$BY$52,30,FALSE))</f>
        <v/>
      </c>
      <c r="V174" s="520" t="str">
        <f>IF(RIGHT($A174,1)="1",VLOOKUP($B174,'1st Shift BFp'!$A$36:$BY$52,31,FALSE),VLOOKUP($B174,'2nd Shift BFp'!$A$36:$BY$52,31,FALSE))</f>
        <v/>
      </c>
      <c r="W174" s="521" t="str">
        <f>IF(RIGHT($A174,1)="1",VLOOKUP($B174,'1st Shift BFp'!$A$36:$BY$52,32,FALSE),VLOOKUP($B174,'2nd Shift BFp'!$A$36:$BY$52,32,FALSE))</f>
        <v/>
      </c>
      <c r="Y174" s="526">
        <f>IF($D174=Y$83,VLOOKUP($B174,WEEKLY!$AL$72:$AW$103,12,FALSE),"")</f>
        <v>0</v>
      </c>
      <c r="Z174" s="520" t="str">
        <f>IF($D174=Z$83,VLOOKUP($B174,WEEKLY!$AL$72:$AW$103,12,FALSE),"")</f>
        <v/>
      </c>
      <c r="AA174" s="520"/>
      <c r="AB174" s="520" t="str">
        <f>IF($D174=AB$83,VLOOKUP($B174,WASHER!$Z$11:$AG$12,9,FALSE),"")</f>
        <v/>
      </c>
      <c r="AC174" s="520" t="str">
        <f>IF($D174=AC$83,VLOOKUP($B174,WASHER!$Z$11:$AG$12,9,FALSE),"")</f>
        <v/>
      </c>
      <c r="AD174" s="520" t="str">
        <f>IF(RIGHT($A174,1)="1",VLOOKUP($B174,'1st Shift BFp'!$A$36:$BY$52,45,FALSE),VLOOKUP($B174,'2nd Shift BFp'!$A$36:$BY$52,45,FALSE))</f>
        <v/>
      </c>
      <c r="AE174" s="520" t="str">
        <f>IF(RIGHT($A174,1)="1",VLOOKUP($B174,'1st Shift BFp'!$A$36:$BY$52,46,FALSE),VLOOKUP($B174,'2nd Shift BFp'!$A$36:$BY$52,46,FALSE))</f>
        <v/>
      </c>
      <c r="AF174" s="521" t="str">
        <f>IF(RIGHT($A174,1)="1",VLOOKUP($B174,'1st Shift BFp'!$A$36:$BY$52,47,FALSE),VLOOKUP($B174,'2nd Shift BFp'!$A$36:$BY$52,47,FALSE))</f>
        <v/>
      </c>
      <c r="AH174" s="526">
        <f>IF($D174=AH$83,VLOOKUP($B174,WEEKLY!$BD$72:$BO$103,12,FALSE),"")</f>
        <v>0</v>
      </c>
      <c r="AI174" s="520" t="str">
        <f>IF($D174=AI$83,VLOOKUP($B174,WEEKLY!$BD$72:$BO$103,12,FALSE),"")</f>
        <v/>
      </c>
      <c r="AJ174" s="520"/>
      <c r="AK174" s="520" t="str">
        <f>IF($D174=AK$83,VLOOKUP($B174,WASHER!$AL$11:$AS$12,9,FALSE),"")</f>
        <v/>
      </c>
      <c r="AL174" s="520" t="str">
        <f>IF($D174=AL$83,VLOOKUP($B174,WASHER!$AL$11:$AS$12,9,FALSE),"")</f>
        <v/>
      </c>
      <c r="AM174" s="520" t="str">
        <f>IF(RIGHT($A174,1)="1",VLOOKUP($B174,'1st Shift BFp'!$A$36:$BY$52,60,FALSE),VLOOKUP($B174,'2nd Shift BFp'!$A$36:$BY$52,60,FALSE))</f>
        <v/>
      </c>
      <c r="AN174" s="520" t="str">
        <f>IF(RIGHT($A174,1)="1",VLOOKUP($B174,'1st Shift BFp'!$A$36:$BY$52,61,FALSE),VLOOKUP($B174,'2nd Shift BFp'!$A$36:$BY$52,61,FALSE))</f>
        <v/>
      </c>
      <c r="AO174" s="521" t="str">
        <f>IF(RIGHT($A174,1)="1",VLOOKUP($B174,'1st Shift BFp'!$A$36:$BY$52,62,FALSE),VLOOKUP($B174,'2nd Shift BFp'!$A$36:$BY$52,62,FALSE))</f>
        <v/>
      </c>
      <c r="AQ174" s="526">
        <f>IF($D174=AQ$83,VLOOKUP($B174,WEEKLY!$BV$72:$CG$103,12,FALSE),"")</f>
        <v>0</v>
      </c>
      <c r="AR174" s="520" t="str">
        <f>IF($D174=AR$83,VLOOKUP($B174,WEEKLY!$BV$72:$CG$103,12,FALSE),"")</f>
        <v/>
      </c>
      <c r="AS174" s="520"/>
      <c r="AT174" s="520" t="str">
        <f>IF($D174=AT$83,VLOOKUP($B174,WASHER!$AX$11:$BE$12,9,FALSE),"")</f>
        <v/>
      </c>
      <c r="AU174" s="520" t="str">
        <f>IF($D174=AU$83,VLOOKUP($B174,WASHER!$AX$11:$BE$12,9,FALSE),"")</f>
        <v/>
      </c>
      <c r="AV174" s="520" t="str">
        <f>IF(RIGHT($A174,1)="1",VLOOKUP($B174,'1st Shift BFp'!$A$36:$BY$52,75,FALSE),VLOOKUP($B174,'2nd Shift BFp'!$A$36:$BY$52,75,FALSE))</f>
        <v/>
      </c>
      <c r="AW174" s="520" t="str">
        <f>IF(RIGHT($A174,1)="1",VLOOKUP($B174,'1st Shift BFp'!$A$36:$BY$52,76,FALSE),VLOOKUP($B174,'2nd Shift BFp'!$A$36:$BY$52,76,FALSE))</f>
        <v/>
      </c>
      <c r="AX174" s="521" t="str">
        <f>IF(RIGHT($A174,1)="1",VLOOKUP($B174,'1st Shift BFp'!$A$36:$BY$52,77,FALSE),VLOOKUP($B174,'2nd Shift BFp'!$A$36:$BY$52,77,FALSE))</f>
        <v/>
      </c>
      <c r="AZ174" s="526" t="str">
        <f t="shared" si="107"/>
        <v/>
      </c>
      <c r="BA174" s="520" t="str">
        <f t="shared" si="108"/>
        <v/>
      </c>
      <c r="BB174" s="520"/>
      <c r="BC174" s="520" t="str">
        <f t="shared" si="112"/>
        <v/>
      </c>
      <c r="BD174" s="520" t="str">
        <f t="shared" si="109"/>
        <v/>
      </c>
      <c r="BE174" s="520" t="str">
        <f t="shared" si="113"/>
        <v/>
      </c>
      <c r="BF174" s="520" t="str">
        <f t="shared" si="110"/>
        <v/>
      </c>
      <c r="BG174" s="521" t="str">
        <f t="shared" si="111"/>
        <v/>
      </c>
    </row>
    <row r="175" spans="1:59">
      <c r="A175" t="s">
        <v>41</v>
      </c>
      <c r="B175" s="28" t="s">
        <v>204</v>
      </c>
      <c r="C175" s="378" t="s">
        <v>230</v>
      </c>
      <c r="D175" s="24" t="s">
        <v>44</v>
      </c>
      <c r="E175" s="407" t="s">
        <v>572</v>
      </c>
      <c r="G175" s="526">
        <f>IF($D175=G$83,VLOOKUP($B175,WEEKLY!$B$72:$M$103,12,FALSE),"")</f>
        <v>0</v>
      </c>
      <c r="H175" s="520" t="str">
        <f>IF($D175=H$83,VLOOKUP($B175,WEEKLY!$B$72:$M$103,12,FALSE),"")</f>
        <v/>
      </c>
      <c r="I175" s="520"/>
      <c r="J175" s="520" t="str">
        <f>IF($D175=J$83,VLOOKUP($B175,WASHER!$B$11:$I$12,9,FALSE),"")</f>
        <v/>
      </c>
      <c r="K175" s="520" t="str">
        <f>IF($D175=K$83,VLOOKUP($B175,WASHER!$B$11:$I$12,9,FALSE),"")</f>
        <v/>
      </c>
      <c r="L175" s="520" t="str">
        <f>IF(RIGHT($A175,1)="1",VLOOKUP($B175,'1st Shift BFp'!$A$36:$BY$52,15,FALSE),VLOOKUP($B175,'2nd Shift BFp'!$A$36:$BY$52,15,FALSE))</f>
        <v/>
      </c>
      <c r="M175" s="520" t="str">
        <f>IF(RIGHT($A175,1)="1",VLOOKUP($B175,'1st Shift BFp'!$A$36:$BY$52,16,FALSE),VLOOKUP($B175,'2nd Shift BFp'!$A$36:$BY$52,16,FALSE))</f>
        <v/>
      </c>
      <c r="N175" s="521" t="str">
        <f>IF(RIGHT($A175,1)="1",VLOOKUP($B175,'1st Shift BFp'!$A$36:$BY$52,17,FALSE),VLOOKUP($B175,'2nd Shift BFp'!$A$36:$BY$52,17,FALSE))</f>
        <v/>
      </c>
      <c r="P175" s="526">
        <f>IF($D175=P$83,VLOOKUP($B175,WEEKLY!$T$72:$AE$103,12,FALSE),"")</f>
        <v>0</v>
      </c>
      <c r="Q175" s="520" t="str">
        <f>IF($D175=Q$83,VLOOKUP($B175,WEEKLY!$T$72:$AE$103,12,FALSE),"")</f>
        <v/>
      </c>
      <c r="R175" s="520"/>
      <c r="S175" s="520" t="str">
        <f>IF($D175=S$83,VLOOKUP($B175,WASHER!$N$11:$U$12,9,FALSE),"")</f>
        <v/>
      </c>
      <c r="T175" s="520" t="str">
        <f>IF($D175=T$83,VLOOKUP($B175,WASHER!$N$11:$U$12,9,FALSE),"")</f>
        <v/>
      </c>
      <c r="U175" s="520" t="str">
        <f>IF(RIGHT($A175,1)="1",VLOOKUP($B175,'1st Shift BFp'!$A$36:$BY$52,30,FALSE),VLOOKUP($B175,'2nd Shift BFp'!$A$36:$BY$52,30,FALSE))</f>
        <v/>
      </c>
      <c r="V175" s="520" t="str">
        <f>IF(RIGHT($A175,1)="1",VLOOKUP($B175,'1st Shift BFp'!$A$36:$BY$52,31,FALSE),VLOOKUP($B175,'2nd Shift BFp'!$A$36:$BY$52,31,FALSE))</f>
        <v/>
      </c>
      <c r="W175" s="521" t="str">
        <f>IF(RIGHT($A175,1)="1",VLOOKUP($B175,'1st Shift BFp'!$A$36:$BY$52,32,FALSE),VLOOKUP($B175,'2nd Shift BFp'!$A$36:$BY$52,32,FALSE))</f>
        <v/>
      </c>
      <c r="Y175" s="526">
        <f>IF($D175=Y$83,VLOOKUP($B175,WEEKLY!$AL$72:$AW$103,12,FALSE),"")</f>
        <v>0</v>
      </c>
      <c r="Z175" s="520" t="str">
        <f>IF($D175=Z$83,VLOOKUP($B175,WEEKLY!$AL$72:$AW$103,12,FALSE),"")</f>
        <v/>
      </c>
      <c r="AA175" s="520"/>
      <c r="AB175" s="520" t="str">
        <f>IF($D175=AB$83,VLOOKUP($B175,WASHER!$Z$11:$AG$12,9,FALSE),"")</f>
        <v/>
      </c>
      <c r="AC175" s="520" t="str">
        <f>IF($D175=AC$83,VLOOKUP($B175,WASHER!$Z$11:$AG$12,9,FALSE),"")</f>
        <v/>
      </c>
      <c r="AD175" s="520" t="str">
        <f>IF(RIGHT($A175,1)="1",VLOOKUP($B175,'1st Shift BFp'!$A$36:$BY$52,45,FALSE),VLOOKUP($B175,'2nd Shift BFp'!$A$36:$BY$52,45,FALSE))</f>
        <v/>
      </c>
      <c r="AE175" s="520" t="str">
        <f>IF(RIGHT($A175,1)="1",VLOOKUP($B175,'1st Shift BFp'!$A$36:$BY$52,46,FALSE),VLOOKUP($B175,'2nd Shift BFp'!$A$36:$BY$52,46,FALSE))</f>
        <v/>
      </c>
      <c r="AF175" s="521" t="str">
        <f>IF(RIGHT($A175,1)="1",VLOOKUP($B175,'1st Shift BFp'!$A$36:$BY$52,47,FALSE),VLOOKUP($B175,'2nd Shift BFp'!$A$36:$BY$52,47,FALSE))</f>
        <v/>
      </c>
      <c r="AH175" s="526">
        <f>IF($D175=AH$83,VLOOKUP($B175,WEEKLY!$BD$72:$BO$103,12,FALSE),"")</f>
        <v>0</v>
      </c>
      <c r="AI175" s="520" t="str">
        <f>IF($D175=AI$83,VLOOKUP($B175,WEEKLY!$BD$72:$BO$103,12,FALSE),"")</f>
        <v/>
      </c>
      <c r="AJ175" s="520"/>
      <c r="AK175" s="520" t="str">
        <f>IF($D175=AK$83,VLOOKUP($B175,WASHER!$AL$11:$AS$12,9,FALSE),"")</f>
        <v/>
      </c>
      <c r="AL175" s="520" t="str">
        <f>IF($D175=AL$83,VLOOKUP($B175,WASHER!$AL$11:$AS$12,9,FALSE),"")</f>
        <v/>
      </c>
      <c r="AM175" s="520" t="str">
        <f>IF(RIGHT($A175,1)="1",VLOOKUP($B175,'1st Shift BFp'!$A$36:$BY$52,60,FALSE),VLOOKUP($B175,'2nd Shift BFp'!$A$36:$BY$52,60,FALSE))</f>
        <v/>
      </c>
      <c r="AN175" s="520" t="str">
        <f>IF(RIGHT($A175,1)="1",VLOOKUP($B175,'1st Shift BFp'!$A$36:$BY$52,61,FALSE),VLOOKUP($B175,'2nd Shift BFp'!$A$36:$BY$52,61,FALSE))</f>
        <v/>
      </c>
      <c r="AO175" s="521" t="str">
        <f>IF(RIGHT($A175,1)="1",VLOOKUP($B175,'1st Shift BFp'!$A$36:$BY$52,62,FALSE),VLOOKUP($B175,'2nd Shift BFp'!$A$36:$BY$52,62,FALSE))</f>
        <v/>
      </c>
      <c r="AQ175" s="526">
        <f>IF($D175=AQ$83,VLOOKUP($B175,WEEKLY!$BV$72:$CG$103,12,FALSE),"")</f>
        <v>0</v>
      </c>
      <c r="AR175" s="520" t="str">
        <f>IF($D175=AR$83,VLOOKUP($B175,WEEKLY!$BV$72:$CG$103,12,FALSE),"")</f>
        <v/>
      </c>
      <c r="AS175" s="520"/>
      <c r="AT175" s="520" t="str">
        <f>IF($D175=AT$83,VLOOKUP($B175,WASHER!$AX$11:$BE$12,9,FALSE),"")</f>
        <v/>
      </c>
      <c r="AU175" s="520" t="str">
        <f>IF($D175=AU$83,VLOOKUP($B175,WASHER!$AX$11:$BE$12,9,FALSE),"")</f>
        <v/>
      </c>
      <c r="AV175" s="520" t="str">
        <f>IF(RIGHT($A175,1)="1",VLOOKUP($B175,'1st Shift BFp'!$A$36:$BY$52,75,FALSE),VLOOKUP($B175,'2nd Shift BFp'!$A$36:$BY$52,75,FALSE))</f>
        <v/>
      </c>
      <c r="AW175" s="520" t="str">
        <f>IF(RIGHT($A175,1)="1",VLOOKUP($B175,'1st Shift BFp'!$A$36:$BY$52,76,FALSE),VLOOKUP($B175,'2nd Shift BFp'!$A$36:$BY$52,76,FALSE))</f>
        <v/>
      </c>
      <c r="AX175" s="521" t="str">
        <f>IF(RIGHT($A175,1)="1",VLOOKUP($B175,'1st Shift BFp'!$A$36:$BY$52,77,FALSE),VLOOKUP($B175,'2nd Shift BFp'!$A$36:$BY$52,77,FALSE))</f>
        <v/>
      </c>
      <c r="AZ175" s="526" t="str">
        <f t="shared" si="107"/>
        <v/>
      </c>
      <c r="BA175" s="520" t="str">
        <f t="shared" si="108"/>
        <v/>
      </c>
      <c r="BB175" s="520"/>
      <c r="BC175" s="520" t="str">
        <f t="shared" si="112"/>
        <v/>
      </c>
      <c r="BD175" s="520" t="str">
        <f t="shared" si="109"/>
        <v/>
      </c>
      <c r="BE175" s="520" t="str">
        <f t="shared" si="113"/>
        <v/>
      </c>
      <c r="BF175" s="520" t="str">
        <f t="shared" si="110"/>
        <v/>
      </c>
      <c r="BG175" s="521" t="str">
        <f t="shared" si="111"/>
        <v/>
      </c>
    </row>
    <row r="176" spans="1:59">
      <c r="A176" t="s">
        <v>41</v>
      </c>
      <c r="B176" s="28" t="s">
        <v>207</v>
      </c>
      <c r="C176" s="378" t="s">
        <v>231</v>
      </c>
      <c r="D176" s="24" t="s">
        <v>44</v>
      </c>
      <c r="E176" s="407" t="s">
        <v>572</v>
      </c>
      <c r="G176" s="526">
        <f>IF($D176=G$83,VLOOKUP($B176,WEEKLY!$B$72:$M$103,12,FALSE),"")</f>
        <v>0</v>
      </c>
      <c r="H176" s="520" t="str">
        <f>IF($D176=H$83,VLOOKUP($B176,WEEKLY!$B$72:$M$103,12,FALSE),"")</f>
        <v/>
      </c>
      <c r="I176" s="520"/>
      <c r="J176" s="520" t="str">
        <f>IF($D176=J$83,VLOOKUP($B176,WASHER!$B$11:$I$12,9,FALSE),"")</f>
        <v/>
      </c>
      <c r="K176" s="520" t="str">
        <f>IF($D176=K$83,VLOOKUP($B176,WASHER!$B$11:$I$12,9,FALSE),"")</f>
        <v/>
      </c>
      <c r="L176" s="520" t="str">
        <f>IF(RIGHT($A176,1)="1",VLOOKUP($B176,'1st Shift BFp'!$A$36:$BY$52,15,FALSE),VLOOKUP($B176,'2nd Shift BFp'!$A$36:$BY$52,15,FALSE))</f>
        <v/>
      </c>
      <c r="M176" s="520" t="str">
        <f>IF(RIGHT($A176,1)="1",VLOOKUP($B176,'1st Shift BFp'!$A$36:$BY$52,16,FALSE),VLOOKUP($B176,'2nd Shift BFp'!$A$36:$BY$52,16,FALSE))</f>
        <v/>
      </c>
      <c r="N176" s="521" t="str">
        <f>IF(RIGHT($A176,1)="1",VLOOKUP($B176,'1st Shift BFp'!$A$36:$BY$52,17,FALSE),VLOOKUP($B176,'2nd Shift BFp'!$A$36:$BY$52,17,FALSE))</f>
        <v/>
      </c>
      <c r="P176" s="526">
        <f>IF($D176=P$83,VLOOKUP($B176,WEEKLY!$T$72:$AE$103,12,FALSE),"")</f>
        <v>0</v>
      </c>
      <c r="Q176" s="520" t="str">
        <f>IF($D176=Q$83,VLOOKUP($B176,WEEKLY!$T$72:$AE$103,12,FALSE),"")</f>
        <v/>
      </c>
      <c r="R176" s="520"/>
      <c r="S176" s="520" t="str">
        <f>IF($D176=S$83,VLOOKUP($B176,WASHER!$N$11:$U$12,9,FALSE),"")</f>
        <v/>
      </c>
      <c r="T176" s="520" t="str">
        <f>IF($D176=T$83,VLOOKUP($B176,WASHER!$N$11:$U$12,9,FALSE),"")</f>
        <v/>
      </c>
      <c r="U176" s="520" t="str">
        <f>IF(RIGHT($A176,1)="1",VLOOKUP($B176,'1st Shift BFp'!$A$36:$BY$52,30,FALSE),VLOOKUP($B176,'2nd Shift BFp'!$A$36:$BY$52,30,FALSE))</f>
        <v/>
      </c>
      <c r="V176" s="520" t="str">
        <f>IF(RIGHT($A176,1)="1",VLOOKUP($B176,'1st Shift BFp'!$A$36:$BY$52,31,FALSE),VLOOKUP($B176,'2nd Shift BFp'!$A$36:$BY$52,31,FALSE))</f>
        <v/>
      </c>
      <c r="W176" s="521" t="str">
        <f>IF(RIGHT($A176,1)="1",VLOOKUP($B176,'1st Shift BFp'!$A$36:$BY$52,32,FALSE),VLOOKUP($B176,'2nd Shift BFp'!$A$36:$BY$52,32,FALSE))</f>
        <v/>
      </c>
      <c r="Y176" s="526">
        <f>IF($D176=Y$83,VLOOKUP($B176,WEEKLY!$AL$72:$AW$103,12,FALSE),"")</f>
        <v>0</v>
      </c>
      <c r="Z176" s="520" t="str">
        <f>IF($D176=Z$83,VLOOKUP($B176,WEEKLY!$AL$72:$AW$103,12,FALSE),"")</f>
        <v/>
      </c>
      <c r="AA176" s="520"/>
      <c r="AB176" s="520" t="str">
        <f>IF($D176=AB$83,VLOOKUP($B176,WASHER!$Z$11:$AG$12,9,FALSE),"")</f>
        <v/>
      </c>
      <c r="AC176" s="520" t="str">
        <f>IF($D176=AC$83,VLOOKUP($B176,WASHER!$Z$11:$AG$12,9,FALSE),"")</f>
        <v/>
      </c>
      <c r="AD176" s="520" t="str">
        <f>IF(RIGHT($A176,1)="1",VLOOKUP($B176,'1st Shift BFp'!$A$36:$BY$52,45,FALSE),VLOOKUP($B176,'2nd Shift BFp'!$A$36:$BY$52,45,FALSE))</f>
        <v/>
      </c>
      <c r="AE176" s="520" t="str">
        <f>IF(RIGHT($A176,1)="1",VLOOKUP($B176,'1st Shift BFp'!$A$36:$BY$52,46,FALSE),VLOOKUP($B176,'2nd Shift BFp'!$A$36:$BY$52,46,FALSE))</f>
        <v/>
      </c>
      <c r="AF176" s="521" t="str">
        <f>IF(RIGHT($A176,1)="1",VLOOKUP($B176,'1st Shift BFp'!$A$36:$BY$52,47,FALSE),VLOOKUP($B176,'2nd Shift BFp'!$A$36:$BY$52,47,FALSE))</f>
        <v/>
      </c>
      <c r="AH176" s="526">
        <f>IF($D176=AH$83,VLOOKUP($B176,WEEKLY!$BD$72:$BO$103,12,FALSE),"")</f>
        <v>0</v>
      </c>
      <c r="AI176" s="520" t="str">
        <f>IF($D176=AI$83,VLOOKUP($B176,WEEKLY!$BD$72:$BO$103,12,FALSE),"")</f>
        <v/>
      </c>
      <c r="AJ176" s="520"/>
      <c r="AK176" s="520" t="str">
        <f>IF($D176=AK$83,VLOOKUP($B176,WASHER!$AL$11:$AS$12,9,FALSE),"")</f>
        <v/>
      </c>
      <c r="AL176" s="520" t="str">
        <f>IF($D176=AL$83,VLOOKUP($B176,WASHER!$AL$11:$AS$12,9,FALSE),"")</f>
        <v/>
      </c>
      <c r="AM176" s="520" t="str">
        <f>IF(RIGHT($A176,1)="1",VLOOKUP($B176,'1st Shift BFp'!$A$36:$BY$52,60,FALSE),VLOOKUP($B176,'2nd Shift BFp'!$A$36:$BY$52,60,FALSE))</f>
        <v/>
      </c>
      <c r="AN176" s="520" t="str">
        <f>IF(RIGHT($A176,1)="1",VLOOKUP($B176,'1st Shift BFp'!$A$36:$BY$52,61,FALSE),VLOOKUP($B176,'2nd Shift BFp'!$A$36:$BY$52,61,FALSE))</f>
        <v/>
      </c>
      <c r="AO176" s="521" t="str">
        <f>IF(RIGHT($A176,1)="1",VLOOKUP($B176,'1st Shift BFp'!$A$36:$BY$52,62,FALSE),VLOOKUP($B176,'2nd Shift BFp'!$A$36:$BY$52,62,FALSE))</f>
        <v/>
      </c>
      <c r="AQ176" s="526">
        <f>IF($D176=AQ$83,VLOOKUP($B176,WEEKLY!$BV$72:$CG$103,12,FALSE),"")</f>
        <v>0</v>
      </c>
      <c r="AR176" s="520" t="str">
        <f>IF($D176=AR$83,VLOOKUP($B176,WEEKLY!$BV$72:$CG$103,12,FALSE),"")</f>
        <v/>
      </c>
      <c r="AS176" s="520"/>
      <c r="AT176" s="520" t="str">
        <f>IF($D176=AT$83,VLOOKUP($B176,WASHER!$AX$11:$BE$12,9,FALSE),"")</f>
        <v/>
      </c>
      <c r="AU176" s="520" t="str">
        <f>IF($D176=AU$83,VLOOKUP($B176,WASHER!$AX$11:$BE$12,9,FALSE),"")</f>
        <v/>
      </c>
      <c r="AV176" s="520" t="str">
        <f>IF(RIGHT($A176,1)="1",VLOOKUP($B176,'1st Shift BFp'!$A$36:$BY$52,75,FALSE),VLOOKUP($B176,'2nd Shift BFp'!$A$36:$BY$52,75,FALSE))</f>
        <v/>
      </c>
      <c r="AW176" s="520" t="str">
        <f>IF(RIGHT($A176,1)="1",VLOOKUP($B176,'1st Shift BFp'!$A$36:$BY$52,76,FALSE),VLOOKUP($B176,'2nd Shift BFp'!$A$36:$BY$52,76,FALSE))</f>
        <v/>
      </c>
      <c r="AX176" s="521" t="str">
        <f>IF(RIGHT($A176,1)="1",VLOOKUP($B176,'1st Shift BFp'!$A$36:$BY$52,77,FALSE),VLOOKUP($B176,'2nd Shift BFp'!$A$36:$BY$52,77,FALSE))</f>
        <v/>
      </c>
      <c r="AZ176" s="526" t="str">
        <f t="shared" ref="AZ176:AZ178" si="114">IF(SUM(G176,P176,Y176,AH176,AQ176)=0,"",SUM(G176,P176,Y176,AH176,AQ176))</f>
        <v/>
      </c>
      <c r="BA176" s="520" t="str">
        <f t="shared" ref="BA176:BA178" si="115">IF(SUM(H176,Q176,Z176,AI176,AR176)=0,"",SUM(H176,Q176,Z176,AI176,AR176))</f>
        <v/>
      </c>
      <c r="BB176" s="520"/>
      <c r="BC176" s="520" t="str">
        <f t="shared" si="112"/>
        <v/>
      </c>
      <c r="BD176" s="520" t="str">
        <f t="shared" ref="BD176:BD178" si="116">IF(SUM(K176,T176,AC176,AL176,AU176)=0,"",SUM(K176,T176,AC176,AL176,AU176))</f>
        <v/>
      </c>
      <c r="BE176" s="520" t="str">
        <f t="shared" si="113"/>
        <v/>
      </c>
      <c r="BF176" s="520" t="str">
        <f t="shared" ref="BF176:BF178" si="117">IF(SUM(M176,V176,AE176,AN176,AW176)=0,"",SUM(M176,V176,AE176,AN176,AW176))</f>
        <v/>
      </c>
      <c r="BG176" s="521" t="str">
        <f t="shared" ref="BG176:BG178" si="118">IF(SUM(N176,W176,AF176,AO176,AX176)=0,"",SUM(N176,W176,AF176,AO176,AX176))</f>
        <v/>
      </c>
    </row>
    <row r="177" spans="1:59">
      <c r="A177" t="s">
        <v>67</v>
      </c>
      <c r="B177" s="28" t="s">
        <v>232</v>
      </c>
      <c r="C177" s="378" t="s">
        <v>233</v>
      </c>
      <c r="D177" s="24" t="s">
        <v>44</v>
      </c>
      <c r="E177" s="407" t="s">
        <v>572</v>
      </c>
      <c r="G177" s="526">
        <f>IF($D177=G$83,VLOOKUP($B177,WEEKLY!$B$72:$M$103,12,FALSE),"")</f>
        <v>0</v>
      </c>
      <c r="H177" s="520" t="str">
        <f>IF($D177=H$83,VLOOKUP($B177,WEEKLY!$B$72:$M$103,12,FALSE),"")</f>
        <v/>
      </c>
      <c r="I177" s="520"/>
      <c r="J177" s="520" t="str">
        <f>IF($D177=J$83,VLOOKUP($B177,WASHER!$B$11:$I$12,9,FALSE),"")</f>
        <v/>
      </c>
      <c r="K177" s="520" t="str">
        <f>IF($D177=K$83,VLOOKUP($B177,WASHER!$B$11:$I$12,9,FALSE),"")</f>
        <v/>
      </c>
      <c r="L177" s="520" t="str">
        <f>IF(RIGHT($A177,1)="1",VLOOKUP($B177,'1st Shift BFp'!$A$36:$BY$52,15,FALSE),VLOOKUP($B177,'2nd Shift BFp'!$A$36:$BY$52,15,FALSE))</f>
        <v/>
      </c>
      <c r="M177" s="520" t="str">
        <f>IF(RIGHT($A177,1)="1",VLOOKUP($B177,'1st Shift BFp'!$A$36:$BY$52,16,FALSE),VLOOKUP($B177,'2nd Shift BFp'!$A$36:$BY$52,16,FALSE))</f>
        <v/>
      </c>
      <c r="N177" s="521" t="str">
        <f>IF(RIGHT($A177,1)="1",VLOOKUP($B177,'1st Shift BFp'!$A$36:$BY$52,17,FALSE),VLOOKUP($B177,'2nd Shift BFp'!$A$36:$BY$52,17,FALSE))</f>
        <v/>
      </c>
      <c r="P177" s="526">
        <f>IF($D177=P$83,VLOOKUP($B177,WEEKLY!$T$72:$AE$103,12,FALSE),"")</f>
        <v>0</v>
      </c>
      <c r="Q177" s="520" t="str">
        <f>IF($D177=Q$83,VLOOKUP($B177,WEEKLY!$T$72:$AE$103,12,FALSE),"")</f>
        <v/>
      </c>
      <c r="R177" s="520"/>
      <c r="S177" s="520" t="str">
        <f>IF($D177=S$83,VLOOKUP($B177,WASHER!$N$11:$U$12,9,FALSE),"")</f>
        <v/>
      </c>
      <c r="T177" s="520" t="str">
        <f>IF($D177=T$83,VLOOKUP($B177,WASHER!$N$11:$U$12,9,FALSE),"")</f>
        <v/>
      </c>
      <c r="U177" s="520" t="str">
        <f>IF(RIGHT($A177,1)="1",VLOOKUP($B177,'1st Shift BFp'!$A$36:$BY$52,30,FALSE),VLOOKUP($B177,'2nd Shift BFp'!$A$36:$BY$52,30,FALSE))</f>
        <v/>
      </c>
      <c r="V177" s="520" t="str">
        <f>IF(RIGHT($A177,1)="1",VLOOKUP($B177,'1st Shift BFp'!$A$36:$BY$52,31,FALSE),VLOOKUP($B177,'2nd Shift BFp'!$A$36:$BY$52,31,FALSE))</f>
        <v/>
      </c>
      <c r="W177" s="521" t="str">
        <f>IF(RIGHT($A177,1)="1",VLOOKUP($B177,'1st Shift BFp'!$A$36:$BY$52,32,FALSE),VLOOKUP($B177,'2nd Shift BFp'!$A$36:$BY$52,32,FALSE))</f>
        <v/>
      </c>
      <c r="Y177" s="526">
        <f>IF($D177=Y$83,VLOOKUP($B177,WEEKLY!$AL$72:$AW$103,12,FALSE),"")</f>
        <v>0</v>
      </c>
      <c r="Z177" s="520" t="str">
        <f>IF($D177=Z$83,VLOOKUP($B177,WEEKLY!$AL$72:$AW$103,12,FALSE),"")</f>
        <v/>
      </c>
      <c r="AA177" s="520"/>
      <c r="AB177" s="520" t="str">
        <f>IF($D177=AB$83,VLOOKUP($B177,WASHER!$Z$11:$AG$12,9,FALSE),"")</f>
        <v/>
      </c>
      <c r="AC177" s="520" t="str">
        <f>IF($D177=AC$83,VLOOKUP($B177,WASHER!$Z$11:$AG$12,9,FALSE),"")</f>
        <v/>
      </c>
      <c r="AD177" s="520" t="str">
        <f>IF(RIGHT($A177,1)="1",VLOOKUP($B177,'1st Shift BFp'!$A$36:$BY$52,45,FALSE),VLOOKUP($B177,'2nd Shift BFp'!$A$36:$BY$52,45,FALSE))</f>
        <v/>
      </c>
      <c r="AE177" s="520" t="str">
        <f>IF(RIGHT($A177,1)="1",VLOOKUP($B177,'1st Shift BFp'!$A$36:$BY$52,46,FALSE),VLOOKUP($B177,'2nd Shift BFp'!$A$36:$BY$52,46,FALSE))</f>
        <v/>
      </c>
      <c r="AF177" s="521" t="str">
        <f>IF(RIGHT($A177,1)="1",VLOOKUP($B177,'1st Shift BFp'!$A$36:$BY$52,47,FALSE),VLOOKUP($B177,'2nd Shift BFp'!$A$36:$BY$52,47,FALSE))</f>
        <v/>
      </c>
      <c r="AH177" s="526">
        <f>IF($D177=AH$83,VLOOKUP($B177,WEEKLY!$BD$72:$BO$103,12,FALSE),"")</f>
        <v>0</v>
      </c>
      <c r="AI177" s="520" t="str">
        <f>IF($D177=AI$83,VLOOKUP($B177,WEEKLY!$BD$72:$BO$103,12,FALSE),"")</f>
        <v/>
      </c>
      <c r="AJ177" s="520"/>
      <c r="AK177" s="520" t="str">
        <f>IF($D177=AK$83,VLOOKUP($B177,WASHER!$AL$11:$AS$12,9,FALSE),"")</f>
        <v/>
      </c>
      <c r="AL177" s="520" t="str">
        <f>IF($D177=AL$83,VLOOKUP($B177,WASHER!$AL$11:$AS$12,9,FALSE),"")</f>
        <v/>
      </c>
      <c r="AM177" s="520" t="str">
        <f>IF(RIGHT($A177,1)="1",VLOOKUP($B177,'1st Shift BFp'!$A$36:$BY$52,60,FALSE),VLOOKUP($B177,'2nd Shift BFp'!$A$36:$BY$52,60,FALSE))</f>
        <v/>
      </c>
      <c r="AN177" s="520" t="str">
        <f>IF(RIGHT($A177,1)="1",VLOOKUP($B177,'1st Shift BFp'!$A$36:$BY$52,61,FALSE),VLOOKUP($B177,'2nd Shift BFp'!$A$36:$BY$52,61,FALSE))</f>
        <v/>
      </c>
      <c r="AO177" s="521" t="str">
        <f>IF(RIGHT($A177,1)="1",VLOOKUP($B177,'1st Shift BFp'!$A$36:$BY$52,62,FALSE),VLOOKUP($B177,'2nd Shift BFp'!$A$36:$BY$52,62,FALSE))</f>
        <v/>
      </c>
      <c r="AQ177" s="526">
        <f>IF($D177=AQ$83,VLOOKUP($B177,WEEKLY!$BV$72:$CG$103,12,FALSE),"")</f>
        <v>0</v>
      </c>
      <c r="AR177" s="520" t="str">
        <f>IF($D177=AR$83,VLOOKUP($B177,WEEKLY!$BV$72:$CG$103,12,FALSE),"")</f>
        <v/>
      </c>
      <c r="AS177" s="520"/>
      <c r="AT177" s="520" t="str">
        <f>IF($D177=AT$83,VLOOKUP($B177,WASHER!$AX$11:$BE$12,9,FALSE),"")</f>
        <v/>
      </c>
      <c r="AU177" s="520" t="str">
        <f>IF($D177=AU$83,VLOOKUP($B177,WASHER!$AX$11:$BE$12,9,FALSE),"")</f>
        <v/>
      </c>
      <c r="AV177" s="520" t="str">
        <f>IF(RIGHT($A177,1)="1",VLOOKUP($B177,'1st Shift BFp'!$A$36:$BY$52,75,FALSE),VLOOKUP($B177,'2nd Shift BFp'!$A$36:$BY$52,75,FALSE))</f>
        <v/>
      </c>
      <c r="AW177" s="520" t="str">
        <f>IF(RIGHT($A177,1)="1",VLOOKUP($B177,'1st Shift BFp'!$A$36:$BY$52,76,FALSE),VLOOKUP($B177,'2nd Shift BFp'!$A$36:$BY$52,76,FALSE))</f>
        <v/>
      </c>
      <c r="AX177" s="521" t="str">
        <f>IF(RIGHT($A177,1)="1",VLOOKUP($B177,'1st Shift BFp'!$A$36:$BY$52,77,FALSE),VLOOKUP($B177,'2nd Shift BFp'!$A$36:$BY$52,77,FALSE))</f>
        <v/>
      </c>
      <c r="AZ177" s="526" t="str">
        <f t="shared" si="114"/>
        <v/>
      </c>
      <c r="BA177" s="520" t="str">
        <f t="shared" si="115"/>
        <v/>
      </c>
      <c r="BB177" s="520"/>
      <c r="BC177" s="520" t="str">
        <f t="shared" ref="BC177:BC178" si="119">IF(SUM(J177,S177,AB177,AK177,AT177)=0,"",SUM(J177,S177,AB177,AK177,AT177))</f>
        <v/>
      </c>
      <c r="BD177" s="520" t="str">
        <f t="shared" si="116"/>
        <v/>
      </c>
      <c r="BE177" s="520" t="str">
        <f t="shared" si="113"/>
        <v/>
      </c>
      <c r="BF177" s="520" t="str">
        <f t="shared" si="117"/>
        <v/>
      </c>
      <c r="BG177" s="521" t="str">
        <f t="shared" si="118"/>
        <v/>
      </c>
    </row>
    <row r="178" spans="1:59">
      <c r="A178" t="s">
        <v>67</v>
      </c>
      <c r="B178" s="28" t="s">
        <v>234</v>
      </c>
      <c r="C178" s="378" t="s">
        <v>235</v>
      </c>
      <c r="D178" s="24" t="s">
        <v>44</v>
      </c>
      <c r="E178" s="407" t="s">
        <v>572</v>
      </c>
      <c r="G178" s="526">
        <f>IF($D178=G$83,VLOOKUP($B178,WEEKLY!$B$72:$M$103,12,FALSE),"")</f>
        <v>0</v>
      </c>
      <c r="H178" s="520" t="str">
        <f>IF($D178=H$83,VLOOKUP($B178,WEEKLY!$B$72:$M$103,12,FALSE),"")</f>
        <v/>
      </c>
      <c r="I178" s="520"/>
      <c r="J178" s="520" t="str">
        <f>IF($D178=J$83,VLOOKUP($B178,WASHER!$B$11:$I$12,9,FALSE),"")</f>
        <v/>
      </c>
      <c r="K178" s="520" t="str">
        <f>IF($D178=K$83,VLOOKUP($B178,WASHER!$B$11:$I$12,9,FALSE),"")</f>
        <v/>
      </c>
      <c r="L178" s="520" t="str">
        <f>IF(RIGHT($A178,1)="1",VLOOKUP($B178,'1st Shift BFp'!$A$36:$BY$52,15,FALSE),VLOOKUP($B178,'2nd Shift BFp'!$A$36:$BY$52,15,FALSE))</f>
        <v/>
      </c>
      <c r="M178" s="520" t="str">
        <f>IF(RIGHT($A178,1)="1",VLOOKUP($B178,'1st Shift BFp'!$A$36:$BY$52,16,FALSE),VLOOKUP($B178,'2nd Shift BFp'!$A$36:$BY$52,16,FALSE))</f>
        <v/>
      </c>
      <c r="N178" s="521" t="str">
        <f>IF(RIGHT($A178,1)="1",VLOOKUP($B178,'1st Shift BFp'!$A$36:$BY$52,17,FALSE),VLOOKUP($B178,'2nd Shift BFp'!$A$36:$BY$52,17,FALSE))</f>
        <v/>
      </c>
      <c r="P178" s="526">
        <f>IF($D178=P$83,VLOOKUP($B178,WEEKLY!$T$72:$AE$103,12,FALSE),"")</f>
        <v>0</v>
      </c>
      <c r="Q178" s="520" t="str">
        <f>IF($D178=Q$83,VLOOKUP($B178,WEEKLY!$T$72:$AE$103,12,FALSE),"")</f>
        <v/>
      </c>
      <c r="R178" s="520"/>
      <c r="S178" s="520" t="str">
        <f>IF($D178=S$83,VLOOKUP($B178,WASHER!$N$11:$U$12,9,FALSE),"")</f>
        <v/>
      </c>
      <c r="T178" s="520" t="str">
        <f>IF($D178=T$83,VLOOKUP($B178,WASHER!$N$11:$U$12,9,FALSE),"")</f>
        <v/>
      </c>
      <c r="U178" s="520" t="str">
        <f>IF(RIGHT($A178,1)="1",VLOOKUP($B178,'1st Shift BFp'!$A$36:$BY$52,30,FALSE),VLOOKUP($B178,'2nd Shift BFp'!$A$36:$BY$52,30,FALSE))</f>
        <v/>
      </c>
      <c r="V178" s="520" t="str">
        <f>IF(RIGHT($A178,1)="1",VLOOKUP($B178,'1st Shift BFp'!$A$36:$BY$52,31,FALSE),VLOOKUP($B178,'2nd Shift BFp'!$A$36:$BY$52,31,FALSE))</f>
        <v/>
      </c>
      <c r="W178" s="521" t="str">
        <f>IF(RIGHT($A178,1)="1",VLOOKUP($B178,'1st Shift BFp'!$A$36:$BY$52,32,FALSE),VLOOKUP($B178,'2nd Shift BFp'!$A$36:$BY$52,32,FALSE))</f>
        <v/>
      </c>
      <c r="Y178" s="526">
        <f>IF($D178=Y$83,VLOOKUP($B178,WEEKLY!$AL$72:$AW$103,12,FALSE),"")</f>
        <v>0</v>
      </c>
      <c r="Z178" s="520" t="str">
        <f>IF($D178=Z$83,VLOOKUP($B178,WEEKLY!$AL$72:$AW$103,12,FALSE),"")</f>
        <v/>
      </c>
      <c r="AA178" s="520"/>
      <c r="AB178" s="520" t="str">
        <f>IF($D178=AB$83,VLOOKUP($B178,WASHER!$Z$11:$AG$12,9,FALSE),"")</f>
        <v/>
      </c>
      <c r="AC178" s="520" t="str">
        <f>IF($D178=AC$83,VLOOKUP($B178,WASHER!$Z$11:$AG$12,9,FALSE),"")</f>
        <v/>
      </c>
      <c r="AD178" s="520" t="str">
        <f>IF(RIGHT($A178,1)="1",VLOOKUP($B178,'1st Shift BFp'!$A$36:$BY$52,45,FALSE),VLOOKUP($B178,'2nd Shift BFp'!$A$36:$BY$52,45,FALSE))</f>
        <v/>
      </c>
      <c r="AE178" s="520" t="str">
        <f>IF(RIGHT($A178,1)="1",VLOOKUP($B178,'1st Shift BFp'!$A$36:$BY$52,46,FALSE),VLOOKUP($B178,'2nd Shift BFp'!$A$36:$BY$52,46,FALSE))</f>
        <v/>
      </c>
      <c r="AF178" s="521" t="str">
        <f>IF(RIGHT($A178,1)="1",VLOOKUP($B178,'1st Shift BFp'!$A$36:$BY$52,47,FALSE),VLOOKUP($B178,'2nd Shift BFp'!$A$36:$BY$52,47,FALSE))</f>
        <v/>
      </c>
      <c r="AH178" s="526">
        <f>IF($D178=AH$83,VLOOKUP($B178,WEEKLY!$BD$72:$BO$103,12,FALSE),"")</f>
        <v>0</v>
      </c>
      <c r="AI178" s="520" t="str">
        <f>IF($D178=AI$83,VLOOKUP($B178,WEEKLY!$BD$72:$BO$103,12,FALSE),"")</f>
        <v/>
      </c>
      <c r="AJ178" s="520"/>
      <c r="AK178" s="520" t="str">
        <f>IF($D178=AK$83,VLOOKUP($B178,WASHER!$AL$11:$AS$12,9,FALSE),"")</f>
        <v/>
      </c>
      <c r="AL178" s="520" t="str">
        <f>IF($D178=AL$83,VLOOKUP($B178,WASHER!$AL$11:$AS$12,9,FALSE),"")</f>
        <v/>
      </c>
      <c r="AM178" s="520" t="str">
        <f>IF(RIGHT($A178,1)="1",VLOOKUP($B178,'1st Shift BFp'!$A$36:$BY$52,60,FALSE),VLOOKUP($B178,'2nd Shift BFp'!$A$36:$BY$52,60,FALSE))</f>
        <v/>
      </c>
      <c r="AN178" s="520" t="str">
        <f>IF(RIGHT($A178,1)="1",VLOOKUP($B178,'1st Shift BFp'!$A$36:$BY$52,61,FALSE),VLOOKUP($B178,'2nd Shift BFp'!$A$36:$BY$52,61,FALSE))</f>
        <v/>
      </c>
      <c r="AO178" s="521" t="str">
        <f>IF(RIGHT($A178,1)="1",VLOOKUP($B178,'1st Shift BFp'!$A$36:$BY$52,62,FALSE),VLOOKUP($B178,'2nd Shift BFp'!$A$36:$BY$52,62,FALSE))</f>
        <v/>
      </c>
      <c r="AQ178" s="526">
        <f>IF($D178=AQ$83,VLOOKUP($B178,WEEKLY!$BV$72:$CG$103,12,FALSE),"")</f>
        <v>0</v>
      </c>
      <c r="AR178" s="520" t="str">
        <f>IF($D178=AR$83,VLOOKUP($B178,WEEKLY!$BV$72:$CG$103,12,FALSE),"")</f>
        <v/>
      </c>
      <c r="AS178" s="520"/>
      <c r="AT178" s="520" t="str">
        <f>IF($D178=AT$83,VLOOKUP($B178,WASHER!$AX$11:$BE$12,9,FALSE),"")</f>
        <v/>
      </c>
      <c r="AU178" s="520" t="str">
        <f>IF($D178=AU$83,VLOOKUP($B178,WASHER!$AX$11:$BE$12,9,FALSE),"")</f>
        <v/>
      </c>
      <c r="AV178" s="520" t="str">
        <f>IF(RIGHT($A178,1)="1",VLOOKUP($B178,'1st Shift BFp'!$A$36:$BY$52,75,FALSE),VLOOKUP($B178,'2nd Shift BFp'!$A$36:$BY$52,75,FALSE))</f>
        <v/>
      </c>
      <c r="AW178" s="520" t="str">
        <f>IF(RIGHT($A178,1)="1",VLOOKUP($B178,'1st Shift BFp'!$A$36:$BY$52,76,FALSE),VLOOKUP($B178,'2nd Shift BFp'!$A$36:$BY$52,76,FALSE))</f>
        <v/>
      </c>
      <c r="AX178" s="521" t="str">
        <f>IF(RIGHT($A178,1)="1",VLOOKUP($B178,'1st Shift BFp'!$A$36:$BY$52,77,FALSE),VLOOKUP($B178,'2nd Shift BFp'!$A$36:$BY$52,77,FALSE))</f>
        <v/>
      </c>
      <c r="AZ178" s="526" t="str">
        <f t="shared" si="114"/>
        <v/>
      </c>
      <c r="BA178" s="520" t="str">
        <f t="shared" si="115"/>
        <v/>
      </c>
      <c r="BB178" s="520"/>
      <c r="BC178" s="520" t="str">
        <f t="shared" si="119"/>
        <v/>
      </c>
      <c r="BD178" s="520" t="str">
        <f t="shared" si="116"/>
        <v/>
      </c>
      <c r="BE178" s="520" t="str">
        <f t="shared" ref="BE178" si="120">IF(SUM(L178,U178,AD178,AM178,AV178)=0,"",SUM(L178,U178,AD178,AM178,AV178))</f>
        <v/>
      </c>
      <c r="BF178" s="520" t="str">
        <f t="shared" si="117"/>
        <v/>
      </c>
      <c r="BG178" s="521" t="str">
        <f t="shared" si="118"/>
        <v/>
      </c>
    </row>
    <row r="179" spans="1:59">
      <c r="A179" t="s">
        <v>599</v>
      </c>
      <c r="B179" s="375" t="s">
        <v>236</v>
      </c>
      <c r="C179" s="378" t="s">
        <v>237</v>
      </c>
      <c r="D179" s="489" t="s">
        <v>238</v>
      </c>
      <c r="E179" s="485" t="s">
        <v>601</v>
      </c>
      <c r="G179" s="526" t="str">
        <f>IF($D179=G$83,VLOOKUP($B179,WEEKLY!$B$72:$M$103,12,FALSE),"")</f>
        <v/>
      </c>
      <c r="H179" s="520" t="str">
        <f>IF($D179=H$83,VLOOKUP($B179,WEEKLY!$B$72:$M$103,12,FALSE),"")</f>
        <v/>
      </c>
      <c r="I179" s="520"/>
      <c r="J179" s="520" t="str">
        <f>IF($D179=J$83,VLOOKUP($B179,WASHER!$B$11:$I$12,9,FALSE),"")</f>
        <v/>
      </c>
      <c r="K179" s="520" t="str">
        <f>IF($D179=K$83,VLOOKUP($B179,WASHER!$B$11:$I$12,8,FALSE),"")</f>
        <v/>
      </c>
      <c r="L179" s="520" t="str">
        <f>IF(RIGHT($A179,1)="1",VLOOKUP($B179,'1st Shift BFp'!$A$36:$BY$52,15,FALSE),VLOOKUP($B179,'2nd Shift BFp'!$A$36:$BY$52,15,FALSE))</f>
        <v/>
      </c>
      <c r="M179" s="520" t="str">
        <f>IF(RIGHT($A179,1)="1",VLOOKUP($B179,'1st Shift BFp'!$A$36:$BY$52,16,FALSE),VLOOKUP($B179,'2nd Shift BFp'!$A$36:$BY$52,16,FALSE))</f>
        <v/>
      </c>
      <c r="N179" s="521" t="str">
        <f>IF(RIGHT($A179,1)="1",VLOOKUP($B179,'1st Shift BFp'!$A$36:$BY$52,17,FALSE),VLOOKUP($B179,'2nd Shift BFp'!$A$36:$BY$52,17,FALSE))</f>
        <v/>
      </c>
      <c r="P179" s="526" t="str">
        <f>IF($D179=P$83,VLOOKUP($B179,WEEKLY!$T$72:$AE$103,12,FALSE),"")</f>
        <v/>
      </c>
      <c r="Q179" s="520" t="str">
        <f>IF($D179=Q$83,VLOOKUP($B179,WEEKLY!$T$72:$AE$103,12,FALSE),"")</f>
        <v/>
      </c>
      <c r="R179" s="520"/>
      <c r="S179" s="520" t="str">
        <f>IF($D179=S$83,VLOOKUP($B179,WASHER!$N$11:$U$12,9,FALSE),"")</f>
        <v/>
      </c>
      <c r="T179" s="520" t="str">
        <f>IF($D179=T$83,VLOOKUP($B179,WASHER!$N$11:$U$12,9,FALSE),"")</f>
        <v/>
      </c>
      <c r="U179" s="520" t="str">
        <f>IF(RIGHT($A179,1)="1",VLOOKUP($B179,'1st Shift BFp'!$A$36:$BY$52,30,FALSE),VLOOKUP($B179,'2nd Shift BFp'!$A$36:$BY$52,30,FALSE))</f>
        <v/>
      </c>
      <c r="V179" s="520" t="str">
        <f>IF(RIGHT($A179,1)="1",VLOOKUP($B179,'1st Shift BFp'!$A$36:$BY$52,31,FALSE),VLOOKUP($B179,'2nd Shift BFp'!$A$36:$BY$52,31,FALSE))</f>
        <v/>
      </c>
      <c r="W179" s="521" t="str">
        <f>IF(RIGHT($A179,1)="1",VLOOKUP($B179,'1st Shift BFp'!$A$36:$BY$52,32,FALSE),VLOOKUP($B179,'2nd Shift BFp'!$A$36:$BY$52,32,FALSE))</f>
        <v/>
      </c>
      <c r="Y179" s="526" t="str">
        <f>IF($D179=Y$83,VLOOKUP($B179,WEEKLY!$AL$72:$AW$103,12,FALSE),"")</f>
        <v/>
      </c>
      <c r="Z179" s="520" t="str">
        <f>IF($D179=Z$83,VLOOKUP($B179,WEEKLY!$AL$72:$AW$103,12,FALSE),"")</f>
        <v/>
      </c>
      <c r="AA179" s="520"/>
      <c r="AB179" s="520" t="str">
        <f>IF($D179=AB$83,VLOOKUP($B179,WASHER!$Z$11:$AG$12,9,FALSE),"")</f>
        <v/>
      </c>
      <c r="AC179" s="520" t="str">
        <f>IF($D179=AC$83,VLOOKUP($B179,WASHER!$Z$11:$AG$12,9,FALSE),"")</f>
        <v/>
      </c>
      <c r="AD179" s="520" t="str">
        <f>IF(RIGHT($A179,1)="1",VLOOKUP($B179,'1st Shift BFp'!$A$36:$BY$52,45,FALSE),VLOOKUP($B179,'2nd Shift BFp'!$A$36:$BY$52,45,FALSE))</f>
        <v/>
      </c>
      <c r="AE179" s="520" t="str">
        <f>IF(RIGHT($A179,1)="1",VLOOKUP($B179,'1st Shift BFp'!$A$36:$BY$52,46,FALSE),VLOOKUP($B179,'2nd Shift BFp'!$A$36:$BY$52,46,FALSE))</f>
        <v/>
      </c>
      <c r="AF179" s="521" t="str">
        <f>IF(RIGHT($A179,1)="1",VLOOKUP($B179,'1st Shift BFp'!$A$36:$BY$52,47,FALSE),VLOOKUP($B179,'2nd Shift BFp'!$A$36:$BY$52,47,FALSE))</f>
        <v/>
      </c>
      <c r="AH179" s="526" t="str">
        <f>IF($D179=AH$83,VLOOKUP($B179,WEEKLY!$BD$72:$BO$103,12,FALSE),"")</f>
        <v/>
      </c>
      <c r="AI179" s="520" t="str">
        <f>IF($D179=AI$83,VLOOKUP($B179,WEEKLY!$BD$72:$BO$103,12,FALSE),"")</f>
        <v/>
      </c>
      <c r="AJ179" s="520"/>
      <c r="AK179" s="520" t="str">
        <f>IF($D179=AK$83,VLOOKUP($B179,WASHER!$AL$11:$AS$12,9,FALSE),"")</f>
        <v/>
      </c>
      <c r="AL179" s="520" t="str">
        <f>IF($D179=AL$83,VLOOKUP($B179,WASHER!$AL$11:$AS$12,9,FALSE),"")</f>
        <v/>
      </c>
      <c r="AM179" s="520" t="str">
        <f>IF(RIGHT($A179,1)="1",VLOOKUP($B179,'1st Shift BFp'!$A$36:$BY$52,60,FALSE),VLOOKUP($B179,'2nd Shift BFp'!$A$36:$BY$52,60,FALSE))</f>
        <v/>
      </c>
      <c r="AN179" s="520" t="str">
        <f>IF(RIGHT($A179,1)="1",VLOOKUP($B179,'1st Shift BFp'!$A$36:$BY$52,61,FALSE),VLOOKUP($B179,'2nd Shift BFp'!$A$36:$BY$52,61,FALSE))</f>
        <v/>
      </c>
      <c r="AO179" s="521" t="str">
        <f>IF(RIGHT($A179,1)="1",VLOOKUP($B179,'1st Shift BFp'!$A$36:$BY$52,62,FALSE),VLOOKUP($B179,'2nd Shift BFp'!$A$36:$BY$52,62,FALSE))</f>
        <v/>
      </c>
      <c r="AQ179" s="526" t="str">
        <f>IF($D179=AQ$83,VLOOKUP($B179,WEEKLY!$BV$72:$CG$103,12,FALSE),"")</f>
        <v/>
      </c>
      <c r="AR179" s="520" t="str">
        <f>IF($D179=AR$83,VLOOKUP($B179,WEEKLY!$BV$72:$CG$103,12,FALSE),"")</f>
        <v/>
      </c>
      <c r="AS179" s="520"/>
      <c r="AT179" s="520" t="str">
        <f>IF($D179=AT$83,VLOOKUP($B179,WASHER!$AX$11:$BE$12,9,FALSE),"")</f>
        <v/>
      </c>
      <c r="AU179" s="520" t="str">
        <f>IF($D179=AU$83,VLOOKUP($B179,WASHER!$AX$11:$BE$12,9,FALSE),"")</f>
        <v/>
      </c>
      <c r="AV179" s="520" t="str">
        <f>IF(RIGHT($A179,1)="1",VLOOKUP($B179,'1st Shift BFp'!$A$36:$BY$52,75,FALSE),VLOOKUP($B179,'2nd Shift BFp'!$A$36:$BY$52,75,FALSE))</f>
        <v/>
      </c>
      <c r="AW179" s="520" t="str">
        <f>IF(RIGHT($A179,1)="1",VLOOKUP($B179,'1st Shift BFp'!$A$36:$BY$52,76,FALSE),VLOOKUP($B179,'2nd Shift BFp'!$A$36:$BY$52,76,FALSE))</f>
        <v/>
      </c>
      <c r="AX179" s="521" t="str">
        <f>IF(RIGHT($A179,1)="1",VLOOKUP($B179,'1st Shift BFp'!$A$36:$BY$52,77,FALSE),VLOOKUP($B179,'2nd Shift BFp'!$A$36:$BY$52,77,FALSE))</f>
        <v/>
      </c>
      <c r="AZ179" s="526" t="str">
        <f t="shared" ref="AZ179:AZ192" si="121">IF(SUM(G179,P179,Y179,AH179,AQ179)=0,"",SUM(G179,P179,Y179,AH179,AQ179))</f>
        <v/>
      </c>
      <c r="BA179" s="520" t="str">
        <f t="shared" ref="BA179:BA192" si="122">IF(SUM(H179,Q179,Z179,AI179,AR179)=0,"",SUM(H179,Q179,Z179,AI179,AR179))</f>
        <v/>
      </c>
      <c r="BB179" s="520"/>
      <c r="BC179" s="520" t="str">
        <f t="shared" ref="BC179:BC192" si="123">IF(SUM(J179,S179,AB179,AK179,AT179)=0,"",SUM(J179,S179,AB179,AK179,AT179))</f>
        <v/>
      </c>
      <c r="BD179" s="520" t="str">
        <f t="shared" ref="BD179:BD192" si="124">IF(SUM(K179,T179,AC179,AL179,AU179)=0,"",SUM(K179,T179,AC179,AL179,AU179))</f>
        <v/>
      </c>
      <c r="BE179" s="520" t="str">
        <f t="shared" ref="BE179:BE192" si="125">IF(SUM(L179,U179,AD179,AM179,AV179)=0,"",SUM(L179,U179,AD179,AM179,AV179))</f>
        <v/>
      </c>
      <c r="BF179" s="520" t="str">
        <f t="shared" ref="BF179:BF192" si="126">IF(SUM(M179,V179,AE179,AN179,AW179)=0,"",SUM(M179,V179,AE179,AN179,AW179))</f>
        <v/>
      </c>
      <c r="BG179" s="521" t="str">
        <f t="shared" ref="BG179:BG192" si="127">IF(SUM(N179,W179,AF179,AO179,AX179)=0,"",SUM(N179,W179,AF179,AO179,AX179))</f>
        <v/>
      </c>
    </row>
    <row r="180" spans="1:59" ht="15.75" thickBot="1">
      <c r="A180" t="s">
        <v>597</v>
      </c>
      <c r="B180" s="454" t="s">
        <v>239</v>
      </c>
      <c r="C180" s="452" t="s">
        <v>240</v>
      </c>
      <c r="D180" s="490" t="s">
        <v>238</v>
      </c>
      <c r="E180" s="488" t="s">
        <v>601</v>
      </c>
      <c r="G180" s="527" t="str">
        <f>IF($D180=G$83,VLOOKUP($B180,WEEKLY!$B$72:$M$103,12,FALSE),"")</f>
        <v/>
      </c>
      <c r="H180" s="523" t="str">
        <f>IF($D180=H$83,VLOOKUP($B180,WEEKLY!$B$72:$M$103,12,FALSE),"")</f>
        <v/>
      </c>
      <c r="I180" s="523"/>
      <c r="J180" s="523" t="str">
        <f>IF($D180=J$83,VLOOKUP($B180,WASHER!$B$11:$I$12,9,FALSE),"")</f>
        <v/>
      </c>
      <c r="K180" s="523" t="str">
        <f>IF($D180=K$83,VLOOKUP($B180,WASHER!$B$11:$I$12,8,FALSE),"")</f>
        <v/>
      </c>
      <c r="L180" s="523" t="str">
        <f>IF(RIGHT($A180,1)="1",VLOOKUP($B180,'1st Shift BFp'!$A$36:$BY$52,15,FALSE),VLOOKUP($B180,'2nd Shift BFp'!$A$36:$BY$52,15,FALSE))</f>
        <v/>
      </c>
      <c r="M180" s="523" t="str">
        <f>IF(RIGHT($A180,1)="1",VLOOKUP($B180,'1st Shift BFp'!$A$36:$BY$52,16,FALSE),VLOOKUP($B180,'2nd Shift BFp'!$A$36:$BY$52,16,FALSE))</f>
        <v/>
      </c>
      <c r="N180" s="524" t="str">
        <f>IF(RIGHT($A180,1)="1",VLOOKUP($B180,'1st Shift BFp'!$A$36:$BY$52,17,FALSE),VLOOKUP($B180,'2nd Shift BFp'!$A$36:$BY$52,17,FALSE))</f>
        <v/>
      </c>
      <c r="P180" s="527" t="str">
        <f>IF($D180=P$83,VLOOKUP($B180,WEEKLY!$T$72:$AE$103,12,FALSE),"")</f>
        <v/>
      </c>
      <c r="Q180" s="523" t="str">
        <f>IF($D180=Q$83,VLOOKUP($B180,WEEKLY!$T$72:$AE$103,12,FALSE),"")</f>
        <v/>
      </c>
      <c r="R180" s="523"/>
      <c r="S180" s="523" t="str">
        <f>IF($D180=S$83,VLOOKUP($B180,WASHER!$N$11:$U$12,9,FALSE),"")</f>
        <v/>
      </c>
      <c r="T180" s="523" t="str">
        <f>IF($D180=T$83,VLOOKUP($B180,WASHER!$N$11:$U$12,9,FALSE),"")</f>
        <v/>
      </c>
      <c r="U180" s="523" t="str">
        <f>IF(RIGHT($A180,1)="1",VLOOKUP($B180,'1st Shift BFp'!$A$36:$BY$52,30,FALSE),VLOOKUP($B180,'2nd Shift BFp'!$A$36:$BY$52,30,FALSE))</f>
        <v/>
      </c>
      <c r="V180" s="523" t="str">
        <f>IF(RIGHT($A180,1)="1",VLOOKUP($B180,'1st Shift BFp'!$A$36:$BY$52,31,FALSE),VLOOKUP($B180,'2nd Shift BFp'!$A$36:$BY$52,31,FALSE))</f>
        <v/>
      </c>
      <c r="W180" s="524" t="str">
        <f>IF(RIGHT($A180,1)="1",VLOOKUP($B180,'1st Shift BFp'!$A$36:$BY$52,32,FALSE),VLOOKUP($B180,'2nd Shift BFp'!$A$36:$BY$52,32,FALSE))</f>
        <v/>
      </c>
      <c r="Y180" s="527" t="str">
        <f>IF($D180=Y$83,VLOOKUP($B180,WEEKLY!$AL$72:$AW$103,12,FALSE),"")</f>
        <v/>
      </c>
      <c r="Z180" s="523" t="str">
        <f>IF($D180=Z$83,VLOOKUP($B180,WEEKLY!$AL$72:$AW$103,12,FALSE),"")</f>
        <v/>
      </c>
      <c r="AA180" s="523"/>
      <c r="AB180" s="523" t="str">
        <f>IF($D180=AB$83,VLOOKUP($B180,WASHER!$Z$11:$AG$12,9,FALSE),"")</f>
        <v/>
      </c>
      <c r="AC180" s="523" t="str">
        <f>IF($D180=AC$83,VLOOKUP($B180,WASHER!$Z$11:$AG$12,9,FALSE),"")</f>
        <v/>
      </c>
      <c r="AD180" s="523" t="str">
        <f>IF(RIGHT($A180,1)="1",VLOOKUP($B180,'1st Shift BFp'!$A$36:$BY$52,45,FALSE),VLOOKUP($B180,'2nd Shift BFp'!$A$36:$BY$52,45,FALSE))</f>
        <v/>
      </c>
      <c r="AE180" s="523" t="str">
        <f>IF(RIGHT($A180,1)="1",VLOOKUP($B180,'1st Shift BFp'!$A$36:$BY$52,46,FALSE),VLOOKUP($B180,'2nd Shift BFp'!$A$36:$BY$52,46,FALSE))</f>
        <v/>
      </c>
      <c r="AF180" s="524" t="str">
        <f>IF(RIGHT($A180,1)="1",VLOOKUP($B180,'1st Shift BFp'!$A$36:$BY$52,47,FALSE),VLOOKUP($B180,'2nd Shift BFp'!$A$36:$BY$52,47,FALSE))</f>
        <v/>
      </c>
      <c r="AH180" s="527" t="str">
        <f>IF($D180=AH$83,VLOOKUP($B180,WEEKLY!$BD$72:$BO$103,12,FALSE),"")</f>
        <v/>
      </c>
      <c r="AI180" s="523" t="str">
        <f>IF($D180=AI$83,VLOOKUP($B180,WEEKLY!$BD$72:$BO$103,12,FALSE),"")</f>
        <v/>
      </c>
      <c r="AJ180" s="523"/>
      <c r="AK180" s="523" t="str">
        <f>IF($D180=AK$83,VLOOKUP($B180,WASHER!$AL$11:$AS$12,9,FALSE),"")</f>
        <v/>
      </c>
      <c r="AL180" s="523" t="str">
        <f>IF($D180=AL$83,VLOOKUP($B180,WASHER!$AL$11:$AS$12,9,FALSE),"")</f>
        <v/>
      </c>
      <c r="AM180" s="523" t="str">
        <f>IF(RIGHT($A180,1)="1",VLOOKUP($B180,'1st Shift BFp'!$A$36:$BY$52,60,FALSE),VLOOKUP($B180,'2nd Shift BFp'!$A$36:$BY$52,60,FALSE))</f>
        <v/>
      </c>
      <c r="AN180" s="523" t="str">
        <f>IF(RIGHT($A180,1)="1",VLOOKUP($B180,'1st Shift BFp'!$A$36:$BY$52,61,FALSE),VLOOKUP($B180,'2nd Shift BFp'!$A$36:$BY$52,61,FALSE))</f>
        <v/>
      </c>
      <c r="AO180" s="524" t="str">
        <f>IF(RIGHT($A180,1)="1",VLOOKUP($B180,'1st Shift BFp'!$A$36:$BY$52,62,FALSE),VLOOKUP($B180,'2nd Shift BFp'!$A$36:$BY$52,62,FALSE))</f>
        <v/>
      </c>
      <c r="AQ180" s="527" t="str">
        <f>IF($D180=AQ$83,VLOOKUP($B180,WEEKLY!$BV$72:$CG$103,12,FALSE),"")</f>
        <v/>
      </c>
      <c r="AR180" s="523" t="str">
        <f>IF($D180=AR$83,VLOOKUP($B180,WEEKLY!$BV$72:$CG$103,12,FALSE),"")</f>
        <v/>
      </c>
      <c r="AS180" s="523"/>
      <c r="AT180" s="523" t="str">
        <f>IF($D180=AT$83,VLOOKUP($B180,WASHER!$AX$11:$BE$12,9,FALSE),"")</f>
        <v/>
      </c>
      <c r="AU180" s="523" t="str">
        <f>IF($D180=AU$83,VLOOKUP($B180,WASHER!$AX$11:$BE$12,9,FALSE),"")</f>
        <v/>
      </c>
      <c r="AV180" s="523" t="str">
        <f>IF(RIGHT($A180,1)="1",VLOOKUP($B180,'1st Shift BFp'!$A$36:$BY$52,75,FALSE),VLOOKUP($B180,'2nd Shift BFp'!$A$36:$BY$52,75,FALSE))</f>
        <v/>
      </c>
      <c r="AW180" s="523" t="str">
        <f>IF(RIGHT($A180,1)="1",VLOOKUP($B180,'1st Shift BFp'!$A$36:$BY$52,76,FALSE),VLOOKUP($B180,'2nd Shift BFp'!$A$36:$BY$52,76,FALSE))</f>
        <v/>
      </c>
      <c r="AX180" s="524" t="str">
        <f>IF(RIGHT($A180,1)="1",VLOOKUP($B180,'1st Shift BFp'!$A$36:$BY$52,77,FALSE),VLOOKUP($B180,'2nd Shift BFp'!$A$36:$BY$52,77,FALSE))</f>
        <v/>
      </c>
      <c r="AZ180" s="527" t="str">
        <f t="shared" si="121"/>
        <v/>
      </c>
      <c r="BA180" s="523" t="str">
        <f t="shared" si="122"/>
        <v/>
      </c>
      <c r="BB180" s="523"/>
      <c r="BC180" s="523" t="str">
        <f t="shared" si="123"/>
        <v/>
      </c>
      <c r="BD180" s="523" t="str">
        <f t="shared" si="124"/>
        <v/>
      </c>
      <c r="BE180" s="523" t="str">
        <f t="shared" si="125"/>
        <v/>
      </c>
      <c r="BF180" s="523" t="str">
        <f t="shared" si="126"/>
        <v/>
      </c>
      <c r="BG180" s="524" t="str">
        <f t="shared" si="127"/>
        <v/>
      </c>
    </row>
    <row r="181" spans="1:59">
      <c r="G181" s="390"/>
      <c r="P181" s="390"/>
      <c r="Y181" s="390"/>
      <c r="AH181" s="390"/>
      <c r="AQ181" s="390"/>
      <c r="AZ181" s="390" t="str">
        <f t="shared" si="121"/>
        <v/>
      </c>
      <c r="BA181" s="390" t="str">
        <f t="shared" si="122"/>
        <v/>
      </c>
      <c r="BB181" s="390"/>
      <c r="BC181" s="390" t="str">
        <f t="shared" si="123"/>
        <v/>
      </c>
      <c r="BD181" s="390" t="str">
        <f t="shared" si="124"/>
        <v/>
      </c>
      <c r="BE181" s="390" t="str">
        <f t="shared" si="125"/>
        <v/>
      </c>
      <c r="BF181" s="390" t="str">
        <f t="shared" si="126"/>
        <v/>
      </c>
      <c r="BG181" s="390" t="str">
        <f t="shared" si="127"/>
        <v/>
      </c>
    </row>
    <row r="182" spans="1:59">
      <c r="G182" s="390"/>
      <c r="P182" s="390"/>
      <c r="Y182" s="390"/>
      <c r="AH182" s="390"/>
      <c r="AQ182" s="390"/>
      <c r="AZ182" s="390" t="str">
        <f t="shared" si="121"/>
        <v/>
      </c>
      <c r="BA182" s="390" t="str">
        <f t="shared" si="122"/>
        <v/>
      </c>
      <c r="BB182" s="390"/>
      <c r="BC182" s="390" t="str">
        <f t="shared" si="123"/>
        <v/>
      </c>
      <c r="BD182" s="390" t="str">
        <f t="shared" si="124"/>
        <v/>
      </c>
      <c r="BE182" s="390" t="str">
        <f t="shared" si="125"/>
        <v/>
      </c>
      <c r="BF182" s="390" t="str">
        <f t="shared" si="126"/>
        <v/>
      </c>
      <c r="BG182" s="390" t="str">
        <f t="shared" si="127"/>
        <v/>
      </c>
    </row>
    <row r="183" spans="1:59" ht="15.75" thickBot="1">
      <c r="G183" s="390"/>
      <c r="P183" s="390"/>
      <c r="Y183" s="390"/>
      <c r="AH183" s="390"/>
      <c r="AQ183" s="390"/>
      <c r="AZ183" s="390" t="str">
        <f t="shared" si="121"/>
        <v/>
      </c>
      <c r="BA183" s="390" t="str">
        <f t="shared" si="122"/>
        <v/>
      </c>
      <c r="BB183" s="390"/>
      <c r="BC183" s="390" t="str">
        <f t="shared" si="123"/>
        <v/>
      </c>
      <c r="BD183" s="390" t="str">
        <f t="shared" si="124"/>
        <v/>
      </c>
      <c r="BE183" s="390" t="str">
        <f t="shared" si="125"/>
        <v/>
      </c>
      <c r="BF183" s="390" t="str">
        <f t="shared" si="126"/>
        <v/>
      </c>
      <c r="BG183" s="390" t="str">
        <f t="shared" si="127"/>
        <v/>
      </c>
    </row>
    <row r="184" spans="1:59" ht="26.1" customHeight="1">
      <c r="B184" s="1368" t="s">
        <v>602</v>
      </c>
      <c r="C184" s="1369"/>
      <c r="D184" s="1369"/>
      <c r="E184" s="1370"/>
      <c r="G184" s="390"/>
      <c r="P184" s="390"/>
      <c r="Y184" s="390"/>
      <c r="AH184" s="390"/>
      <c r="AQ184" s="390"/>
      <c r="AZ184" s="390" t="str">
        <f t="shared" si="121"/>
        <v/>
      </c>
      <c r="BA184" s="390" t="str">
        <f t="shared" si="122"/>
        <v/>
      </c>
      <c r="BB184" s="390"/>
      <c r="BC184" s="390" t="str">
        <f t="shared" si="123"/>
        <v/>
      </c>
      <c r="BD184" s="390" t="str">
        <f t="shared" si="124"/>
        <v/>
      </c>
      <c r="BE184" s="390" t="str">
        <f t="shared" si="125"/>
        <v/>
      </c>
      <c r="BF184" s="390" t="str">
        <f t="shared" si="126"/>
        <v/>
      </c>
      <c r="BG184" s="390" t="str">
        <f t="shared" si="127"/>
        <v/>
      </c>
    </row>
    <row r="185" spans="1:59" ht="26.45" customHeight="1" thickBot="1">
      <c r="B185" s="1371"/>
      <c r="C185" s="1372"/>
      <c r="D185" s="1372"/>
      <c r="E185" s="1373"/>
      <c r="G185" s="390"/>
      <c r="P185" s="390"/>
      <c r="Y185" s="390"/>
      <c r="AH185" s="390"/>
      <c r="AQ185" s="390"/>
      <c r="AZ185" s="390" t="str">
        <f t="shared" si="121"/>
        <v/>
      </c>
      <c r="BA185" s="390" t="str">
        <f t="shared" si="122"/>
        <v/>
      </c>
      <c r="BB185" s="390"/>
      <c r="BC185" s="390" t="str">
        <f t="shared" si="123"/>
        <v/>
      </c>
      <c r="BD185" s="390" t="str">
        <f t="shared" si="124"/>
        <v/>
      </c>
      <c r="BE185" s="390" t="str">
        <f t="shared" si="125"/>
        <v/>
      </c>
      <c r="BF185" s="390" t="str">
        <f t="shared" si="126"/>
        <v/>
      </c>
      <c r="BG185" s="390" t="str">
        <f t="shared" si="127"/>
        <v/>
      </c>
    </row>
    <row r="186" spans="1:59" ht="38.25" thickBot="1">
      <c r="B186" s="498" t="s">
        <v>32</v>
      </c>
      <c r="C186" s="499" t="s">
        <v>33</v>
      </c>
      <c r="D186" s="500" t="s">
        <v>35</v>
      </c>
      <c r="E186" s="501" t="s">
        <v>526</v>
      </c>
      <c r="G186" s="390"/>
      <c r="P186" s="390"/>
      <c r="Y186" s="390"/>
      <c r="AH186" s="390"/>
      <c r="AQ186" s="390"/>
      <c r="AZ186" s="390" t="str">
        <f t="shared" si="121"/>
        <v/>
      </c>
      <c r="BA186" s="390" t="str">
        <f t="shared" si="122"/>
        <v/>
      </c>
      <c r="BB186" s="390"/>
      <c r="BC186" s="390" t="str">
        <f t="shared" si="123"/>
        <v/>
      </c>
      <c r="BD186" s="390" t="str">
        <f t="shared" si="124"/>
        <v/>
      </c>
      <c r="BE186" s="390" t="str">
        <f t="shared" si="125"/>
        <v/>
      </c>
      <c r="BF186" s="390" t="str">
        <f t="shared" si="126"/>
        <v/>
      </c>
      <c r="BG186" s="390" t="str">
        <f t="shared" si="127"/>
        <v/>
      </c>
    </row>
    <row r="187" spans="1:59">
      <c r="A187" t="s">
        <v>82</v>
      </c>
      <c r="B187" s="483" t="s">
        <v>172</v>
      </c>
      <c r="C187" s="502" t="s">
        <v>242</v>
      </c>
      <c r="D187" s="484" t="s">
        <v>44</v>
      </c>
      <c r="E187" s="341" t="s">
        <v>572</v>
      </c>
      <c r="G187" s="525">
        <f>IF($D187=G$83,VLOOKUP($B187,WEEKLY!$B$115:$M$120,12,FALSE),"")</f>
        <v>0</v>
      </c>
      <c r="H187" s="517" t="str">
        <f>IF($D187=H$83,VLOOKUP($B187,WEEKLY!$B$115:$M$120,12,FALSE),"")</f>
        <v/>
      </c>
      <c r="I187" s="517"/>
      <c r="J187" s="517" t="str">
        <f>IF($D187=J$83,VLOOKUP($B187,WASHER!$B$16:$I$18,9,FALSE),"")</f>
        <v/>
      </c>
      <c r="K187" s="517" t="str">
        <f>IF($D187=K$83,VLOOKUP($B187,WASHER!$B$16:$I$18,9,FALSE),"")</f>
        <v/>
      </c>
      <c r="L187" s="517" t="str">
        <f>IF(RIGHT($A187,1)="1",VLOOKUP($B187,'1st Shift BFp'!$A$56:$BY$59,15,FALSE),VLOOKUP($B187,'2nd Shift BFp'!$A$56:$BY$60,15,FALSE))</f>
        <v/>
      </c>
      <c r="M187" s="517" t="str">
        <f>IF(RIGHT($A187,1)="1",VLOOKUP($B187,'1st Shift BFp'!$A$56:$BY$59,16,FALSE),VLOOKUP($B187,'2nd Shift BFp'!$A$56:$BY$60,16,FALSE))</f>
        <v/>
      </c>
      <c r="N187" s="518" t="str">
        <f>IF(RIGHT($A187,1)="1",VLOOKUP($B187,'1st Shift BFp'!$A$56:$BY$59,17,FALSE),VLOOKUP($B187,'2nd Shift BFp'!$A$56:$BY$60,17,FALSE))</f>
        <v/>
      </c>
      <c r="P187" s="525">
        <f>IF($D187=P$83,VLOOKUP($B187,WEEKLY!$T$115:$AE$120,12,FALSE),"")</f>
        <v>0</v>
      </c>
      <c r="Q187" s="517" t="str">
        <f>IF($D187=Q$83,VLOOKUP($B187,WEEKLY!$T$115:$AE$120,12,FALSE),"")</f>
        <v/>
      </c>
      <c r="R187" s="517"/>
      <c r="S187" s="517" t="str">
        <f>IF($D187=S$83,VLOOKUP($B187,WASHER!$N$16:$U$18,9,FALSE),"")</f>
        <v/>
      </c>
      <c r="T187" s="517" t="str">
        <f>IF($D187=T$83,VLOOKUP($B187,WASHER!$N$16:$U$18,9,FALSE),"")</f>
        <v/>
      </c>
      <c r="U187" s="517" t="str">
        <f>IF(RIGHT($A187,1)="1",VLOOKUP($B187,'1st Shift BFp'!$A$56:$BY$59,30,FALSE),VLOOKUP($B187,'2nd Shift BFp'!$A$56:$BY$60,30,FALSE))</f>
        <v/>
      </c>
      <c r="V187" s="517" t="str">
        <f>IF(RIGHT($A187,1)="1",VLOOKUP($B187,'1st Shift BFp'!$A$56:$BY$59,31,FALSE),VLOOKUP($B187,'2nd Shift BFp'!$A$56:$BY$60,31,FALSE))</f>
        <v/>
      </c>
      <c r="W187" s="518" t="str">
        <f>IF(RIGHT($A187,1)="1",VLOOKUP($B187,'1st Shift BFp'!$A$56:$BY$59,32,FALSE),VLOOKUP($B187,'2nd Shift BFp'!$A$56:$BY$60,32,FALSE))</f>
        <v/>
      </c>
      <c r="Y187" s="525">
        <f>IF($D187=Y$83,VLOOKUP($B187,WEEKLY!$AL$115:$AW$120,12,FALSE),"")</f>
        <v>0</v>
      </c>
      <c r="Z187" s="517" t="str">
        <f>IF($D187=Z$83,VLOOKUP($B187,WEEKLY!$AL$115:$AW$120,12,FALSE),"")</f>
        <v/>
      </c>
      <c r="AA187" s="517"/>
      <c r="AB187" s="517" t="str">
        <f>IF($D187=AB$83,VLOOKUP($B187,WASHER!$Z$16:$AG$18,9,FALSE),"")</f>
        <v/>
      </c>
      <c r="AC187" s="517" t="str">
        <f>IF($D187=AC$83,VLOOKUP($B187,WASHER!$Z$16:$AG$18,9,FALSE),"")</f>
        <v/>
      </c>
      <c r="AD187" s="517" t="str">
        <f>IF(RIGHT($A187,1)="1",VLOOKUP($B187,'1st Shift BFp'!$A$56:$BY$59,45,FALSE),VLOOKUP($B187,'2nd Shift BFp'!$A$56:$BY$60,45,FALSE))</f>
        <v/>
      </c>
      <c r="AE187" s="517" t="str">
        <f>IF(RIGHT($A187,1)="1",VLOOKUP($B187,'1st Shift BFp'!$A$56:$BY$59,46,FALSE),VLOOKUP($B187,'2nd Shift BFp'!$A$56:$BY$60,46,FALSE))</f>
        <v/>
      </c>
      <c r="AF187" s="518" t="str">
        <f>IF(RIGHT($A187,1)="1",VLOOKUP($B187,'1st Shift BFp'!$A$56:$BY$59,47,FALSE),VLOOKUP($B187,'2nd Shift BFp'!$A$56:$BY$60,47,FALSE))</f>
        <v/>
      </c>
      <c r="AH187" s="525">
        <f>IF($D187=AH$83,VLOOKUP($B187,WEEKLY!$BD$115:$BO$120,12,FALSE),"")</f>
        <v>0</v>
      </c>
      <c r="AI187" s="517" t="str">
        <f>IF($D187=AI$83,VLOOKUP($B187,WEEKLY!$BD$115:$BO$120,12,FALSE),"")</f>
        <v/>
      </c>
      <c r="AJ187" s="517"/>
      <c r="AK187" s="517" t="str">
        <f>IF($D187=AK$83,VLOOKUP($B187,WASHER!$AL$16:$AS$18,9,FALSE),"")</f>
        <v/>
      </c>
      <c r="AL187" s="517" t="str">
        <f>IF($D187=AL$83,VLOOKUP($B187,WASHER!$AL$16:$AS$18,9,FALSE),"")</f>
        <v/>
      </c>
      <c r="AM187" s="517" t="str">
        <f>IF(RIGHT($A187,1)="1",VLOOKUP($B187,'1st Shift BFp'!$A$56:$BY$59,60,FALSE),VLOOKUP($B187,'2nd Shift BFp'!$A$56:$BY$60,60,FALSE))</f>
        <v/>
      </c>
      <c r="AN187" s="517" t="str">
        <f>IF(RIGHT($A187,1)="1",VLOOKUP($B187,'1st Shift BFp'!$A$56:$BY$59,61,FALSE),VLOOKUP($B187,'2nd Shift BFp'!$A$56:$BY$60,61,FALSE))</f>
        <v/>
      </c>
      <c r="AO187" s="518" t="str">
        <f>IF(RIGHT($A187,1)="1",VLOOKUP($B187,'1st Shift BFp'!$A$56:$BY$59,62,FALSE),VLOOKUP($B187,'2nd Shift BFp'!$A$56:$BY$60,62,FALSE))</f>
        <v/>
      </c>
      <c r="AQ187" s="525">
        <f>IF($D187=AQ$83,VLOOKUP($B187,WEEKLY!$BV$115:$CG$120,12,FALSE),"")</f>
        <v>0</v>
      </c>
      <c r="AR187" s="517" t="str">
        <f>IF($D187=AR$83,VLOOKUP($B187,WEEKLY!$BV$115:$CG$120,12,FALSE),"")</f>
        <v/>
      </c>
      <c r="AS187" s="517"/>
      <c r="AT187" s="517" t="str">
        <f>IF($D187=AT$83,VLOOKUP($B187,WASHER!$AX$16:$BE$18,9,FALSE),"")</f>
        <v/>
      </c>
      <c r="AU187" s="517" t="str">
        <f>IF($D187=AU$83,VLOOKUP($B187,WASHER!$AX$16:$BE$18,9,FALSE),"")</f>
        <v/>
      </c>
      <c r="AV187" s="517" t="str">
        <f>IF(RIGHT($A187,1)="1",VLOOKUP($B187,'1st Shift BFp'!$A$56:$BY$59,75,FALSE),VLOOKUP($B187,'2nd Shift BFp'!$A$56:$BY$60,75,FALSE))</f>
        <v/>
      </c>
      <c r="AW187" s="517" t="str">
        <f>IF(RIGHT($A187,1)="1",VLOOKUP($B187,'1st Shift BFp'!$A$56:$BY$59,76,FALSE),VLOOKUP($B187,'2nd Shift BFp'!$A$56:$BY$60,76,FALSE))</f>
        <v/>
      </c>
      <c r="AX187" s="518" t="str">
        <f>IF(RIGHT($A187,1)="1",VLOOKUP($B187,'1st Shift BFp'!$A$56:$BY$59,77,FALSE),VLOOKUP($B187,'2nd Shift BFp'!$A$56:$BY$60,77,FALSE))</f>
        <v/>
      </c>
      <c r="AZ187" s="525" t="str">
        <f t="shared" si="121"/>
        <v/>
      </c>
      <c r="BA187" s="517" t="str">
        <f t="shared" si="122"/>
        <v/>
      </c>
      <c r="BB187" s="517"/>
      <c r="BC187" s="517" t="str">
        <f t="shared" si="123"/>
        <v/>
      </c>
      <c r="BD187" s="517" t="str">
        <f t="shared" si="124"/>
        <v/>
      </c>
      <c r="BE187" s="517" t="str">
        <f t="shared" si="125"/>
        <v/>
      </c>
      <c r="BF187" s="517" t="str">
        <f t="shared" si="126"/>
        <v/>
      </c>
      <c r="BG187" s="518" t="str">
        <f t="shared" si="127"/>
        <v/>
      </c>
    </row>
    <row r="188" spans="1:59">
      <c r="A188" t="s">
        <v>123</v>
      </c>
      <c r="B188" s="379" t="s">
        <v>178</v>
      </c>
      <c r="C188" s="103" t="s">
        <v>243</v>
      </c>
      <c r="D188" s="24" t="s">
        <v>44</v>
      </c>
      <c r="E188" s="407" t="s">
        <v>572</v>
      </c>
      <c r="G188" s="526">
        <f>IF($D188=G$83,VLOOKUP($B188,WEEKLY!$B$115:$M$120,12,FALSE),"")</f>
        <v>0</v>
      </c>
      <c r="H188" s="520" t="str">
        <f>IF($D188=H$83,VLOOKUP($B188,WEEKLY!$B$115:$M$120,12,FALSE),"")</f>
        <v/>
      </c>
      <c r="I188" s="520"/>
      <c r="J188" s="520" t="str">
        <f>IF($D188=J$83,VLOOKUP($B188,WASHER!$B$16:$I$18,9,FALSE),"")</f>
        <v/>
      </c>
      <c r="K188" s="520" t="str">
        <f>IF($D188=K$83,VLOOKUP($B188,WASHER!$B$16:$I$18,9,FALSE),"")</f>
        <v/>
      </c>
      <c r="L188" s="520" t="str">
        <f>IF(RIGHT($A188,1)="1",VLOOKUP($B188,'1st Shift BFp'!$A$56:$BY$59,15,FALSE),VLOOKUP($B188,'2nd Shift BFp'!$A$56:$BY$60,15,FALSE))</f>
        <v/>
      </c>
      <c r="M188" s="520" t="str">
        <f>IF(RIGHT($A188,1)="1",VLOOKUP($B188,'1st Shift BFp'!$A$56:$BY$59,16,FALSE),VLOOKUP($B188,'2nd Shift BFp'!$A$56:$BY$60,16,FALSE))</f>
        <v/>
      </c>
      <c r="N188" s="521" t="str">
        <f>IF(RIGHT($A188,1)="1",VLOOKUP($B188,'1st Shift BFp'!$A$56:$BY$59,17,FALSE),VLOOKUP($B188,'2nd Shift BFp'!$A$56:$BY$60,17,FALSE))</f>
        <v/>
      </c>
      <c r="P188" s="526">
        <f>IF($D188=P$83,VLOOKUP($B188,WEEKLY!$T$115:$AE$120,12,FALSE),"")</f>
        <v>0</v>
      </c>
      <c r="Q188" s="520" t="str">
        <f>IF($D188=Q$83,VLOOKUP($B188,WEEKLY!$T$115:$AE$120,12,FALSE),"")</f>
        <v/>
      </c>
      <c r="R188" s="520"/>
      <c r="S188" s="520" t="str">
        <f>IF($D188=S$83,VLOOKUP($B188,WASHER!$N$16:$U$18,9,FALSE),"")</f>
        <v/>
      </c>
      <c r="T188" s="520" t="str">
        <f>IF($D188=T$83,VLOOKUP($B188,WASHER!$N$16:$U$18,9,FALSE),"")</f>
        <v/>
      </c>
      <c r="U188" s="520" t="str">
        <f>IF(RIGHT($A188,1)="1",VLOOKUP($B188,'1st Shift BFp'!$A$56:$BY$59,30,FALSE),VLOOKUP($B188,'2nd Shift BFp'!$A$56:$BY$60,30,FALSE))</f>
        <v/>
      </c>
      <c r="V188" s="520" t="str">
        <f>IF(RIGHT($A188,1)="1",VLOOKUP($B188,'1st Shift BFp'!$A$56:$BY$59,31,FALSE),VLOOKUP($B188,'2nd Shift BFp'!$A$56:$BY$60,31,FALSE))</f>
        <v/>
      </c>
      <c r="W188" s="521" t="str">
        <f>IF(RIGHT($A188,1)="1",VLOOKUP($B188,'1st Shift BFp'!$A$56:$BY$59,32,FALSE),VLOOKUP($B188,'2nd Shift BFp'!$A$56:$BY$60,32,FALSE))</f>
        <v/>
      </c>
      <c r="Y188" s="526">
        <f>IF($D188=Y$83,VLOOKUP($B188,WEEKLY!$AL$115:$AW$120,12,FALSE),"")</f>
        <v>0</v>
      </c>
      <c r="Z188" s="520" t="str">
        <f>IF($D188=Z$83,VLOOKUP($B188,WEEKLY!$AL$115:$AW$120,12,FALSE),"")</f>
        <v/>
      </c>
      <c r="AA188" s="520"/>
      <c r="AB188" s="520" t="str">
        <f>IF($D188=AB$83,VLOOKUP($B188,WASHER!$Z$16:$AG$18,9,FALSE),"")</f>
        <v/>
      </c>
      <c r="AC188" s="520" t="str">
        <f>IF($D188=AC$83,VLOOKUP($B188,WASHER!$Z$16:$AG$18,9,FALSE),"")</f>
        <v/>
      </c>
      <c r="AD188" s="520" t="str">
        <f>IF(RIGHT($A188,1)="1",VLOOKUP($B188,'1st Shift BFp'!$A$56:$BY$59,45,FALSE),VLOOKUP($B188,'2nd Shift BFp'!$A$56:$BY$60,45,FALSE))</f>
        <v/>
      </c>
      <c r="AE188" s="520" t="str">
        <f>IF(RIGHT($A188,1)="1",VLOOKUP($B188,'1st Shift BFp'!$A$56:$BY$59,46,FALSE),VLOOKUP($B188,'2nd Shift BFp'!$A$56:$BY$60,46,FALSE))</f>
        <v/>
      </c>
      <c r="AF188" s="521" t="str">
        <f>IF(RIGHT($A188,1)="1",VLOOKUP($B188,'1st Shift BFp'!$A$56:$BY$59,47,FALSE),VLOOKUP($B188,'2nd Shift BFp'!$A$56:$BY$60,47,FALSE))</f>
        <v/>
      </c>
      <c r="AH188" s="526">
        <f>IF($D188=AH$83,VLOOKUP($B188,WEEKLY!$BD$115:$BO$120,12,FALSE),"")</f>
        <v>0</v>
      </c>
      <c r="AI188" s="520" t="str">
        <f>IF($D188=AI$83,VLOOKUP($B188,WEEKLY!$BD$115:$BO$120,12,FALSE),"")</f>
        <v/>
      </c>
      <c r="AJ188" s="520"/>
      <c r="AK188" s="520" t="str">
        <f>IF($D188=AK$83,VLOOKUP($B188,WASHER!$AL$16:$AS$18,9,FALSE),"")</f>
        <v/>
      </c>
      <c r="AL188" s="520" t="str">
        <f>IF($D188=AL$83,VLOOKUP($B188,WASHER!$AL$16:$AS$18,9,FALSE),"")</f>
        <v/>
      </c>
      <c r="AM188" s="520" t="str">
        <f>IF(RIGHT($A188,1)="1",VLOOKUP($B188,'1st Shift BFp'!$A$56:$BY$59,60,FALSE),VLOOKUP($B188,'2nd Shift BFp'!$A$56:$BY$60,60,FALSE))</f>
        <v/>
      </c>
      <c r="AN188" s="520" t="str">
        <f>IF(RIGHT($A188,1)="1",VLOOKUP($B188,'1st Shift BFp'!$A$56:$BY$59,61,FALSE),VLOOKUP($B188,'2nd Shift BFp'!$A$56:$BY$60,61,FALSE))</f>
        <v/>
      </c>
      <c r="AO188" s="521" t="str">
        <f>IF(RIGHT($A188,1)="1",VLOOKUP($B188,'1st Shift BFp'!$A$56:$BY$59,62,FALSE),VLOOKUP($B188,'2nd Shift BFp'!$A$56:$BY$60,62,FALSE))</f>
        <v/>
      </c>
      <c r="AQ188" s="526">
        <f>IF($D188=AQ$83,VLOOKUP($B188,WEEKLY!$BV$115:$CG$120,12,FALSE),"")</f>
        <v>0</v>
      </c>
      <c r="AR188" s="520" t="str">
        <f>IF($D188=AR$83,VLOOKUP($B188,WEEKLY!$BV$115:$CG$120,12,FALSE),"")</f>
        <v/>
      </c>
      <c r="AS188" s="520"/>
      <c r="AT188" s="520" t="str">
        <f>IF($D188=AT$83,VLOOKUP($B188,WASHER!$AX$16:$BE$18,9,FALSE),"")</f>
        <v/>
      </c>
      <c r="AU188" s="520" t="str">
        <f>IF($D188=AU$83,VLOOKUP($B188,WASHER!$AX$16:$BE$18,9,FALSE),"")</f>
        <v/>
      </c>
      <c r="AV188" s="520" t="str">
        <f>IF(RIGHT($A188,1)="1",VLOOKUP($B188,'1st Shift BFp'!$A$56:$BY$59,75,FALSE),VLOOKUP($B188,'2nd Shift BFp'!$A$56:$BY$60,75,FALSE))</f>
        <v/>
      </c>
      <c r="AW188" s="520" t="str">
        <f>IF(RIGHT($A188,1)="1",VLOOKUP($B188,'1st Shift BFp'!$A$56:$BY$59,76,FALSE),VLOOKUP($B188,'2nd Shift BFp'!$A$56:$BY$60,76,FALSE))</f>
        <v/>
      </c>
      <c r="AX188" s="521" t="str">
        <f>IF(RIGHT($A188,1)="1",VLOOKUP($B188,'1st Shift BFp'!$A$56:$BY$59,77,FALSE),VLOOKUP($B188,'2nd Shift BFp'!$A$56:$BY$60,77,FALSE))</f>
        <v/>
      </c>
      <c r="AZ188" s="526" t="str">
        <f t="shared" si="121"/>
        <v/>
      </c>
      <c r="BA188" s="520" t="str">
        <f t="shared" si="122"/>
        <v/>
      </c>
      <c r="BB188" s="520"/>
      <c r="BC188" s="520" t="str">
        <f t="shared" si="123"/>
        <v/>
      </c>
      <c r="BD188" s="520" t="str">
        <f t="shared" si="124"/>
        <v/>
      </c>
      <c r="BE188" s="520" t="str">
        <f t="shared" si="125"/>
        <v/>
      </c>
      <c r="BF188" s="520" t="str">
        <f t="shared" si="126"/>
        <v/>
      </c>
      <c r="BG188" s="521" t="str">
        <f t="shared" si="127"/>
        <v/>
      </c>
    </row>
    <row r="189" spans="1:59">
      <c r="A189" t="s">
        <v>82</v>
      </c>
      <c r="B189" s="379" t="s">
        <v>184</v>
      </c>
      <c r="C189" s="103" t="s">
        <v>244</v>
      </c>
      <c r="D189" s="24" t="s">
        <v>44</v>
      </c>
      <c r="E189" s="407" t="s">
        <v>572</v>
      </c>
      <c r="G189" s="526">
        <f>IF($D189=G$83,VLOOKUP($B189,WEEKLY!$B$115:$M$120,12,FALSE),"")</f>
        <v>0</v>
      </c>
      <c r="H189" s="520" t="str">
        <f>IF($D189=H$83,VLOOKUP($B189,WEEKLY!$B$115:$M$120,12,FALSE),"")</f>
        <v/>
      </c>
      <c r="I189" s="520"/>
      <c r="J189" s="520" t="str">
        <f>IF($D189=J$83,VLOOKUP($B189,WASHER!$B$16:$I$18,9,FALSE),"")</f>
        <v/>
      </c>
      <c r="K189" s="520" t="str">
        <f>IF($D189=K$83,VLOOKUP($B189,WASHER!$B$16:$I$18,9,FALSE),"")</f>
        <v/>
      </c>
      <c r="L189" s="520" t="str">
        <f>IF(RIGHT($A189,1)="1",VLOOKUP($B189,'1st Shift BFp'!$A$56:$BY$59,15,FALSE),VLOOKUP($B189,'2nd Shift BFp'!$A$56:$BY$60,15,FALSE))</f>
        <v/>
      </c>
      <c r="M189" s="520" t="str">
        <f>IF(RIGHT($A189,1)="1",VLOOKUP($B189,'1st Shift BFp'!$A$56:$BY$59,16,FALSE),VLOOKUP($B189,'2nd Shift BFp'!$A$56:$BY$60,16,FALSE))</f>
        <v/>
      </c>
      <c r="N189" s="521" t="str">
        <f>IF(RIGHT($A189,1)="1",VLOOKUP($B189,'1st Shift BFp'!$A$56:$BY$59,17,FALSE),VLOOKUP($B189,'2nd Shift BFp'!$A$56:$BY$60,17,FALSE))</f>
        <v/>
      </c>
      <c r="P189" s="526">
        <f>IF($D189=P$83,VLOOKUP($B189,WEEKLY!$T$115:$AE$120,12,FALSE),"")</f>
        <v>0</v>
      </c>
      <c r="Q189" s="520" t="str">
        <f>IF($D189=Q$83,VLOOKUP($B189,WEEKLY!$T$115:$AE$120,12,FALSE),"")</f>
        <v/>
      </c>
      <c r="R189" s="520"/>
      <c r="S189" s="520" t="str">
        <f>IF($D189=S$83,VLOOKUP($B189,WASHER!$N$16:$U$18,9,FALSE),"")</f>
        <v/>
      </c>
      <c r="T189" s="520" t="str">
        <f>IF($D189=T$83,VLOOKUP($B189,WASHER!$N$16:$U$18,9,FALSE),"")</f>
        <v/>
      </c>
      <c r="U189" s="520" t="str">
        <f>IF(RIGHT($A189,1)="1",VLOOKUP($B189,'1st Shift BFp'!$A$56:$BY$59,30,FALSE),VLOOKUP($B189,'2nd Shift BFp'!$A$56:$BY$60,30,FALSE))</f>
        <v/>
      </c>
      <c r="V189" s="520" t="str">
        <f>IF(RIGHT($A189,1)="1",VLOOKUP($B189,'1st Shift BFp'!$A$56:$BY$59,31,FALSE),VLOOKUP($B189,'2nd Shift BFp'!$A$56:$BY$60,31,FALSE))</f>
        <v/>
      </c>
      <c r="W189" s="521" t="str">
        <f>IF(RIGHT($A189,1)="1",VLOOKUP($B189,'1st Shift BFp'!$A$56:$BY$59,32,FALSE),VLOOKUP($B189,'2nd Shift BFp'!$A$56:$BY$60,32,FALSE))</f>
        <v/>
      </c>
      <c r="Y189" s="526">
        <f>IF($D189=Y$83,VLOOKUP($B189,WEEKLY!$AL$115:$AW$120,12,FALSE),"")</f>
        <v>0</v>
      </c>
      <c r="Z189" s="520" t="str">
        <f>IF($D189=Z$83,VLOOKUP($B189,WEEKLY!$AL$115:$AW$120,12,FALSE),"")</f>
        <v/>
      </c>
      <c r="AA189" s="520"/>
      <c r="AB189" s="520" t="str">
        <f>IF($D189=AB$83,VLOOKUP($B189,WASHER!$Z$16:$AG$18,9,FALSE),"")</f>
        <v/>
      </c>
      <c r="AC189" s="520" t="str">
        <f>IF($D189=AC$83,VLOOKUP($B189,WASHER!$Z$16:$AG$18,9,FALSE),"")</f>
        <v/>
      </c>
      <c r="AD189" s="520" t="str">
        <f>IF(RIGHT($A189,1)="1",VLOOKUP($B189,'1st Shift BFp'!$A$56:$BY$59,45,FALSE),VLOOKUP($B189,'2nd Shift BFp'!$A$56:$BY$60,45,FALSE))</f>
        <v/>
      </c>
      <c r="AE189" s="520" t="str">
        <f>IF(RIGHT($A189,1)="1",VLOOKUP($B189,'1st Shift BFp'!$A$56:$BY$59,46,FALSE),VLOOKUP($B189,'2nd Shift BFp'!$A$56:$BY$60,46,FALSE))</f>
        <v/>
      </c>
      <c r="AF189" s="521" t="str">
        <f>IF(RIGHT($A189,1)="1",VLOOKUP($B189,'1st Shift BFp'!$A$56:$BY$59,47,FALSE),VLOOKUP($B189,'2nd Shift BFp'!$A$56:$BY$60,47,FALSE))</f>
        <v/>
      </c>
      <c r="AH189" s="526">
        <f>IF($D189=AH$83,VLOOKUP($B189,WEEKLY!$BD$115:$BO$120,12,FALSE),"")</f>
        <v>0</v>
      </c>
      <c r="AI189" s="520" t="str">
        <f>IF($D189=AI$83,VLOOKUP($B189,WEEKLY!$BD$115:$BO$120,12,FALSE),"")</f>
        <v/>
      </c>
      <c r="AJ189" s="520"/>
      <c r="AK189" s="520" t="str">
        <f>IF($D189=AK$83,VLOOKUP($B189,WASHER!$AL$16:$AS$18,9,FALSE),"")</f>
        <v/>
      </c>
      <c r="AL189" s="520" t="str">
        <f>IF($D189=AL$83,VLOOKUP($B189,WASHER!$AL$16:$AS$18,9,FALSE),"")</f>
        <v/>
      </c>
      <c r="AM189" s="520" t="str">
        <f>IF(RIGHT($A189,1)="1",VLOOKUP($B189,'1st Shift BFp'!$A$56:$BY$59,60,FALSE),VLOOKUP($B189,'2nd Shift BFp'!$A$56:$BY$60,60,FALSE))</f>
        <v/>
      </c>
      <c r="AN189" s="520" t="str">
        <f>IF(RIGHT($A189,1)="1",VLOOKUP($B189,'1st Shift BFp'!$A$56:$BY$59,61,FALSE),VLOOKUP($B189,'2nd Shift BFp'!$A$56:$BY$60,61,FALSE))</f>
        <v/>
      </c>
      <c r="AO189" s="521" t="str">
        <f>IF(RIGHT($A189,1)="1",VLOOKUP($B189,'1st Shift BFp'!$A$56:$BY$59,62,FALSE),VLOOKUP($B189,'2nd Shift BFp'!$A$56:$BY$60,62,FALSE))</f>
        <v/>
      </c>
      <c r="AQ189" s="526">
        <f>IF($D189=AQ$83,VLOOKUP($B189,WEEKLY!$BV$115:$CG$120,12,FALSE),"")</f>
        <v>0</v>
      </c>
      <c r="AR189" s="520" t="str">
        <f>IF($D189=AR$83,VLOOKUP($B189,WEEKLY!$BV$115:$CG$120,12,FALSE),"")</f>
        <v/>
      </c>
      <c r="AS189" s="520"/>
      <c r="AT189" s="520" t="str">
        <f>IF($D189=AT$83,VLOOKUP($B189,WASHER!$AX$16:$BE$18,9,FALSE),"")</f>
        <v/>
      </c>
      <c r="AU189" s="520" t="str">
        <f>IF($D189=AU$83,VLOOKUP($B189,WASHER!$AX$16:$BE$18,9,FALSE),"")</f>
        <v/>
      </c>
      <c r="AV189" s="520" t="str">
        <f>IF(RIGHT($A189,1)="1",VLOOKUP($B189,'1st Shift BFp'!$A$56:$BY$59,75,FALSE),VLOOKUP($B189,'2nd Shift BFp'!$A$56:$BY$60,75,FALSE))</f>
        <v/>
      </c>
      <c r="AW189" s="520" t="str">
        <f>IF(RIGHT($A189,1)="1",VLOOKUP($B189,'1st Shift BFp'!$A$56:$BY$59,76,FALSE),VLOOKUP($B189,'2nd Shift BFp'!$A$56:$BY$60,76,FALSE))</f>
        <v/>
      </c>
      <c r="AX189" s="521" t="str">
        <f>IF(RIGHT($A189,1)="1",VLOOKUP($B189,'1st Shift BFp'!$A$56:$BY$59,77,FALSE),VLOOKUP($B189,'2nd Shift BFp'!$A$56:$BY$60,77,FALSE))</f>
        <v/>
      </c>
      <c r="AZ189" s="526" t="str">
        <f t="shared" si="121"/>
        <v/>
      </c>
      <c r="BA189" s="520" t="str">
        <f t="shared" si="122"/>
        <v/>
      </c>
      <c r="BB189" s="520"/>
      <c r="BC189" s="520" t="str">
        <f t="shared" si="123"/>
        <v/>
      </c>
      <c r="BD189" s="520" t="str">
        <f t="shared" si="124"/>
        <v/>
      </c>
      <c r="BE189" s="520" t="str">
        <f t="shared" si="125"/>
        <v/>
      </c>
      <c r="BF189" s="520" t="str">
        <f t="shared" si="126"/>
        <v/>
      </c>
      <c r="BG189" s="521" t="str">
        <f t="shared" si="127"/>
        <v/>
      </c>
    </row>
    <row r="190" spans="1:59">
      <c r="A190" t="s">
        <v>41</v>
      </c>
      <c r="B190" s="379" t="s">
        <v>188</v>
      </c>
      <c r="C190" s="103" t="s">
        <v>245</v>
      </c>
      <c r="D190" s="24" t="s">
        <v>44</v>
      </c>
      <c r="E190" s="407" t="s">
        <v>572</v>
      </c>
      <c r="G190" s="526">
        <f>IF($D190=G$83,VLOOKUP($B190,WEEKLY!$B$115:$M$120,12,FALSE),"")</f>
        <v>0</v>
      </c>
      <c r="H190" s="520" t="str">
        <f>IF($D190=H$83,VLOOKUP($B190,WEEKLY!$B$115:$M$120,12,FALSE),"")</f>
        <v/>
      </c>
      <c r="I190" s="520"/>
      <c r="J190" s="520" t="str">
        <f>IF($D190=J$83,VLOOKUP($B190,WASHER!$B$16:$I$18,9,FALSE),"")</f>
        <v/>
      </c>
      <c r="K190" s="520" t="str">
        <f>IF($D190=K$83,VLOOKUP($B190,WASHER!$B$16:$I$18,9,FALSE),"")</f>
        <v/>
      </c>
      <c r="L190" s="520" t="str">
        <f>IF(RIGHT($A190,1)="1",VLOOKUP($B190,'1st Shift BFp'!$A$56:$BY$59,15,FALSE),VLOOKUP($B190,'2nd Shift BFp'!$A$56:$BY$60,15,FALSE))</f>
        <v/>
      </c>
      <c r="M190" s="520" t="str">
        <f>IF(RIGHT($A190,1)="1",VLOOKUP($B190,'1st Shift BFp'!$A$56:$BY$59,16,FALSE),VLOOKUP($B190,'2nd Shift BFp'!$A$56:$BY$60,16,FALSE))</f>
        <v/>
      </c>
      <c r="N190" s="521" t="str">
        <f>IF(RIGHT($A190,1)="1",VLOOKUP($B190,'1st Shift BFp'!$A$56:$BY$59,17,FALSE),VLOOKUP($B190,'2nd Shift BFp'!$A$56:$BY$60,17,FALSE))</f>
        <v/>
      </c>
      <c r="P190" s="526">
        <f>IF($D190=P$83,VLOOKUP($B190,WEEKLY!$T$115:$AE$120,12,FALSE),"")</f>
        <v>0</v>
      </c>
      <c r="Q190" s="520" t="str">
        <f>IF($D190=Q$83,VLOOKUP($B190,WEEKLY!$T$115:$AE$120,12,FALSE),"")</f>
        <v/>
      </c>
      <c r="R190" s="520"/>
      <c r="S190" s="520" t="str">
        <f>IF($D190=S$83,VLOOKUP($B190,WASHER!$N$16:$U$18,9,FALSE),"")</f>
        <v/>
      </c>
      <c r="T190" s="520" t="str">
        <f>IF($D190=T$83,VLOOKUP($B190,WASHER!$N$16:$U$18,9,FALSE),"")</f>
        <v/>
      </c>
      <c r="U190" s="520" t="str">
        <f>IF(RIGHT($A190,1)="1",VLOOKUP($B190,'1st Shift BFp'!$A$56:$BY$59,30,FALSE),VLOOKUP($B190,'2nd Shift BFp'!$A$56:$BY$60,30,FALSE))</f>
        <v/>
      </c>
      <c r="V190" s="520" t="str">
        <f>IF(RIGHT($A190,1)="1",VLOOKUP($B190,'1st Shift BFp'!$A$56:$BY$59,31,FALSE),VLOOKUP($B190,'2nd Shift BFp'!$A$56:$BY$60,31,FALSE))</f>
        <v/>
      </c>
      <c r="W190" s="521" t="str">
        <f>IF(RIGHT($A190,1)="1",VLOOKUP($B190,'1st Shift BFp'!$A$56:$BY$59,32,FALSE),VLOOKUP($B190,'2nd Shift BFp'!$A$56:$BY$60,32,FALSE))</f>
        <v/>
      </c>
      <c r="Y190" s="526">
        <f>IF($D190=Y$83,VLOOKUP($B190,WEEKLY!$AL$115:$AW$120,12,FALSE),"")</f>
        <v>0</v>
      </c>
      <c r="Z190" s="520" t="str">
        <f>IF($D190=Z$83,VLOOKUP($B190,WEEKLY!$AL$115:$AW$120,12,FALSE),"")</f>
        <v/>
      </c>
      <c r="AA190" s="520"/>
      <c r="AB190" s="520" t="str">
        <f>IF($D190=AB$83,VLOOKUP($B190,WASHER!$Z$16:$AG$18,9,FALSE),"")</f>
        <v/>
      </c>
      <c r="AC190" s="520" t="str">
        <f>IF($D190=AC$83,VLOOKUP($B190,WASHER!$Z$16:$AG$18,9,FALSE),"")</f>
        <v/>
      </c>
      <c r="AD190" s="520" t="str">
        <f>IF(RIGHT($A190,1)="1",VLOOKUP($B190,'1st Shift BFp'!$A$56:$BY$59,45,FALSE),VLOOKUP($B190,'2nd Shift BFp'!$A$56:$BY$60,45,FALSE))</f>
        <v/>
      </c>
      <c r="AE190" s="520" t="str">
        <f>IF(RIGHT($A190,1)="1",VLOOKUP($B190,'1st Shift BFp'!$A$56:$BY$59,46,FALSE),VLOOKUP($B190,'2nd Shift BFp'!$A$56:$BY$60,46,FALSE))</f>
        <v/>
      </c>
      <c r="AF190" s="521" t="str">
        <f>IF(RIGHT($A190,1)="1",VLOOKUP($B190,'1st Shift BFp'!$A$56:$BY$59,47,FALSE),VLOOKUP($B190,'2nd Shift BFp'!$A$56:$BY$60,47,FALSE))</f>
        <v/>
      </c>
      <c r="AH190" s="526">
        <f>IF($D190=AH$83,VLOOKUP($B190,WEEKLY!$BD$115:$BO$120,12,FALSE),"")</f>
        <v>0</v>
      </c>
      <c r="AI190" s="520" t="str">
        <f>IF($D190=AI$83,VLOOKUP($B190,WEEKLY!$BD$115:$BO$120,12,FALSE),"")</f>
        <v/>
      </c>
      <c r="AJ190" s="520"/>
      <c r="AK190" s="520" t="str">
        <f>IF($D190=AK$83,VLOOKUP($B190,WASHER!$AL$16:$AS$18,9,FALSE),"")</f>
        <v/>
      </c>
      <c r="AL190" s="520" t="str">
        <f>IF($D190=AL$83,VLOOKUP($B190,WASHER!$AL$16:$AS$18,9,FALSE),"")</f>
        <v/>
      </c>
      <c r="AM190" s="520" t="str">
        <f>IF(RIGHT($A190,1)="1",VLOOKUP($B190,'1st Shift BFp'!$A$56:$BY$59,60,FALSE),VLOOKUP($B190,'2nd Shift BFp'!$A$56:$BY$60,60,FALSE))</f>
        <v/>
      </c>
      <c r="AN190" s="520" t="str">
        <f>IF(RIGHT($A190,1)="1",VLOOKUP($B190,'1st Shift BFp'!$A$56:$BY$59,61,FALSE),VLOOKUP($B190,'2nd Shift BFp'!$A$56:$BY$60,61,FALSE))</f>
        <v/>
      </c>
      <c r="AO190" s="521" t="str">
        <f>IF(RIGHT($A190,1)="1",VLOOKUP($B190,'1st Shift BFp'!$A$56:$BY$59,62,FALSE),VLOOKUP($B190,'2nd Shift BFp'!$A$56:$BY$60,62,FALSE))</f>
        <v/>
      </c>
      <c r="AQ190" s="526">
        <f>IF($D190=AQ$83,VLOOKUP($B190,WEEKLY!$BV$115:$CG$120,12,FALSE),"")</f>
        <v>0</v>
      </c>
      <c r="AR190" s="520" t="str">
        <f>IF($D190=AR$83,VLOOKUP($B190,WEEKLY!$BV$115:$CG$120,12,FALSE),"")</f>
        <v/>
      </c>
      <c r="AS190" s="520"/>
      <c r="AT190" s="520" t="str">
        <f>IF($D190=AT$83,VLOOKUP($B190,WASHER!$AX$16:$BE$18,9,FALSE),"")</f>
        <v/>
      </c>
      <c r="AU190" s="520" t="str">
        <f>IF($D190=AU$83,VLOOKUP($B190,WASHER!$AX$16:$BE$18,9,FALSE),"")</f>
        <v/>
      </c>
      <c r="AV190" s="520" t="str">
        <f>IF(RIGHT($A190,1)="1",VLOOKUP($B190,'1st Shift BFp'!$A$56:$BY$59,75,FALSE),VLOOKUP($B190,'2nd Shift BFp'!$A$56:$BY$60,75,FALSE))</f>
        <v/>
      </c>
      <c r="AW190" s="520" t="str">
        <f>IF(RIGHT($A190,1)="1",VLOOKUP($B190,'1st Shift BFp'!$A$56:$BY$59,76,FALSE),VLOOKUP($B190,'2nd Shift BFp'!$A$56:$BY$60,76,FALSE))</f>
        <v/>
      </c>
      <c r="AX190" s="521" t="str">
        <f>IF(RIGHT($A190,1)="1",VLOOKUP($B190,'1st Shift BFp'!$A$56:$BY$59,77,FALSE),VLOOKUP($B190,'2nd Shift BFp'!$A$56:$BY$60,77,FALSE))</f>
        <v/>
      </c>
      <c r="AZ190" s="526" t="str">
        <f t="shared" si="121"/>
        <v/>
      </c>
      <c r="BA190" s="520" t="str">
        <f t="shared" si="122"/>
        <v/>
      </c>
      <c r="BB190" s="520"/>
      <c r="BC190" s="520" t="str">
        <f t="shared" si="123"/>
        <v/>
      </c>
      <c r="BD190" s="520" t="str">
        <f t="shared" si="124"/>
        <v/>
      </c>
      <c r="BE190" s="520" t="str">
        <f t="shared" si="125"/>
        <v/>
      </c>
      <c r="BF190" s="520" t="str">
        <f t="shared" si="126"/>
        <v/>
      </c>
      <c r="BG190" s="521" t="str">
        <f t="shared" si="127"/>
        <v/>
      </c>
    </row>
    <row r="191" spans="1:59">
      <c r="A191" t="s">
        <v>41</v>
      </c>
      <c r="B191" s="379" t="s">
        <v>194</v>
      </c>
      <c r="C191" s="103" t="s">
        <v>246</v>
      </c>
      <c r="D191" s="24" t="s">
        <v>44</v>
      </c>
      <c r="E191" s="407" t="s">
        <v>572</v>
      </c>
      <c r="G191" s="526">
        <f>IF($D191=G$83,VLOOKUP($B191,WEEKLY!$B$115:$M$120,12,FALSE),"")</f>
        <v>0</v>
      </c>
      <c r="H191" s="520" t="str">
        <f>IF($D191=H$83,VLOOKUP($B191,WEEKLY!$B$115:$M$120,12,FALSE),"")</f>
        <v/>
      </c>
      <c r="I191" s="520"/>
      <c r="J191" s="520" t="str">
        <f>IF($D191=J$83,VLOOKUP($B191,WASHER!$B$16:$I$18,9,FALSE),"")</f>
        <v/>
      </c>
      <c r="K191" s="520" t="str">
        <f>IF($D191=K$83,VLOOKUP($B191,WASHER!$B$16:$I$18,9,FALSE),"")</f>
        <v/>
      </c>
      <c r="L191" s="520" t="str">
        <f>IF(RIGHT($A191,1)="1",VLOOKUP($B191,'1st Shift BFp'!$A$56:$BY$59,15,FALSE),VLOOKUP($B191,'2nd Shift BFp'!$A$56:$BY$60,15,FALSE))</f>
        <v/>
      </c>
      <c r="M191" s="520" t="str">
        <f>IF(RIGHT($A191,1)="1",VLOOKUP($B191,'1st Shift BFp'!$A$56:$BY$59,16,FALSE),VLOOKUP($B191,'2nd Shift BFp'!$A$56:$BY$60,16,FALSE))</f>
        <v/>
      </c>
      <c r="N191" s="521" t="str">
        <f>IF(RIGHT($A191,1)="1",VLOOKUP($B191,'1st Shift BFp'!$A$56:$BY$59,17,FALSE),VLOOKUP($B191,'2nd Shift BFp'!$A$56:$BY$60,17,FALSE))</f>
        <v/>
      </c>
      <c r="P191" s="526">
        <f>IF($D191=P$83,VLOOKUP($B191,WEEKLY!$T$115:$AE$120,12,FALSE),"")</f>
        <v>0</v>
      </c>
      <c r="Q191" s="520" t="str">
        <f>IF($D191=Q$83,VLOOKUP($B191,WEEKLY!$T$115:$AE$120,12,FALSE),"")</f>
        <v/>
      </c>
      <c r="R191" s="520"/>
      <c r="S191" s="520" t="str">
        <f>IF($D191=S$83,VLOOKUP($B191,WASHER!$N$16:$U$18,9,FALSE),"")</f>
        <v/>
      </c>
      <c r="T191" s="520" t="str">
        <f>IF($D191=T$83,VLOOKUP($B191,WASHER!$N$16:$U$18,9,FALSE),"")</f>
        <v/>
      </c>
      <c r="U191" s="520" t="str">
        <f>IF(RIGHT($A191,1)="1",VLOOKUP($B191,'1st Shift BFp'!$A$56:$BY$59,30,FALSE),VLOOKUP($B191,'2nd Shift BFp'!$A$56:$BY$60,30,FALSE))</f>
        <v/>
      </c>
      <c r="V191" s="520" t="str">
        <f>IF(RIGHT($A191,1)="1",VLOOKUP($B191,'1st Shift BFp'!$A$56:$BY$59,31,FALSE),VLOOKUP($B191,'2nd Shift BFp'!$A$56:$BY$60,31,FALSE))</f>
        <v/>
      </c>
      <c r="W191" s="521" t="str">
        <f>IF(RIGHT($A191,1)="1",VLOOKUP($B191,'1st Shift BFp'!$A$56:$BY$59,32,FALSE),VLOOKUP($B191,'2nd Shift BFp'!$A$56:$BY$60,32,FALSE))</f>
        <v/>
      </c>
      <c r="Y191" s="526">
        <f>IF($D191=Y$83,VLOOKUP($B191,WEEKLY!$AL$115:$AW$120,12,FALSE),"")</f>
        <v>0</v>
      </c>
      <c r="Z191" s="520" t="str">
        <f>IF($D191=Z$83,VLOOKUP($B191,WEEKLY!$AL$115:$AW$120,12,FALSE),"")</f>
        <v/>
      </c>
      <c r="AA191" s="520"/>
      <c r="AB191" s="520" t="str">
        <f>IF($D191=AB$83,VLOOKUP($B191,WASHER!$Z$16:$AG$18,9,FALSE),"")</f>
        <v/>
      </c>
      <c r="AC191" s="520" t="str">
        <f>IF($D191=AC$83,VLOOKUP($B191,WASHER!$Z$16:$AG$18,9,FALSE),"")</f>
        <v/>
      </c>
      <c r="AD191" s="520" t="str">
        <f>IF(RIGHT($A191,1)="1",VLOOKUP($B191,'1st Shift BFp'!$A$56:$BY$59,45,FALSE),VLOOKUP($B191,'2nd Shift BFp'!$A$56:$BY$60,45,FALSE))</f>
        <v/>
      </c>
      <c r="AE191" s="520" t="str">
        <f>IF(RIGHT($A191,1)="1",VLOOKUP($B191,'1st Shift BFp'!$A$56:$BY$59,46,FALSE),VLOOKUP($B191,'2nd Shift BFp'!$A$56:$BY$60,46,FALSE))</f>
        <v/>
      </c>
      <c r="AF191" s="521" t="str">
        <f>IF(RIGHT($A191,1)="1",VLOOKUP($B191,'1st Shift BFp'!$A$56:$BY$59,47,FALSE),VLOOKUP($B191,'2nd Shift BFp'!$A$56:$BY$60,47,FALSE))</f>
        <v/>
      </c>
      <c r="AH191" s="526">
        <f>IF($D191=AH$83,VLOOKUP($B191,WEEKLY!$BD$115:$BO$120,12,FALSE),"")</f>
        <v>0</v>
      </c>
      <c r="AI191" s="520" t="str">
        <f>IF($D191=AI$83,VLOOKUP($B191,WEEKLY!$BD$115:$BO$120,12,FALSE),"")</f>
        <v/>
      </c>
      <c r="AJ191" s="520"/>
      <c r="AK191" s="520" t="str">
        <f>IF($D191=AK$83,VLOOKUP($B191,WASHER!$AL$16:$AS$18,9,FALSE),"")</f>
        <v/>
      </c>
      <c r="AL191" s="520" t="str">
        <f>IF($D191=AL$83,VLOOKUP($B191,WASHER!$AL$16:$AS$18,9,FALSE),"")</f>
        <v/>
      </c>
      <c r="AM191" s="520" t="str">
        <f>IF(RIGHT($A191,1)="1",VLOOKUP($B191,'1st Shift BFp'!$A$56:$BY$59,60,FALSE),VLOOKUP($B191,'2nd Shift BFp'!$A$56:$BY$60,60,FALSE))</f>
        <v/>
      </c>
      <c r="AN191" s="520" t="str">
        <f>IF(RIGHT($A191,1)="1",VLOOKUP($B191,'1st Shift BFp'!$A$56:$BY$59,61,FALSE),VLOOKUP($B191,'2nd Shift BFp'!$A$56:$BY$60,61,FALSE))</f>
        <v/>
      </c>
      <c r="AO191" s="521" t="str">
        <f>IF(RIGHT($A191,1)="1",VLOOKUP($B191,'1st Shift BFp'!$A$56:$BY$59,62,FALSE),VLOOKUP($B191,'2nd Shift BFp'!$A$56:$BY$60,62,FALSE))</f>
        <v/>
      </c>
      <c r="AQ191" s="526">
        <f>IF($D191=AQ$83,VLOOKUP($B191,WEEKLY!$BV$115:$CG$120,12,FALSE),"")</f>
        <v>0</v>
      </c>
      <c r="AR191" s="520" t="str">
        <f>IF($D191=AR$83,VLOOKUP($B191,WEEKLY!$BV$115:$CG$120,12,FALSE),"")</f>
        <v/>
      </c>
      <c r="AS191" s="520"/>
      <c r="AT191" s="520" t="str">
        <f>IF($D191=AT$83,VLOOKUP($B191,WASHER!$AX$16:$BE$18,9,FALSE),"")</f>
        <v/>
      </c>
      <c r="AU191" s="520" t="str">
        <f>IF($D191=AU$83,VLOOKUP($B191,WASHER!$AX$16:$BE$18,9,FALSE),"")</f>
        <v/>
      </c>
      <c r="AV191" s="520" t="str">
        <f>IF(RIGHT($A191,1)="1",VLOOKUP($B191,'1st Shift BFp'!$A$56:$BY$59,75,FALSE),VLOOKUP($B191,'2nd Shift BFp'!$A$56:$BY$60,75,FALSE))</f>
        <v/>
      </c>
      <c r="AW191" s="520" t="str">
        <f>IF(RIGHT($A191,1)="1",VLOOKUP($B191,'1st Shift BFp'!$A$56:$BY$59,76,FALSE),VLOOKUP($B191,'2nd Shift BFp'!$A$56:$BY$60,76,FALSE))</f>
        <v/>
      </c>
      <c r="AX191" s="521" t="str">
        <f>IF(RIGHT($A191,1)="1",VLOOKUP($B191,'1st Shift BFp'!$A$56:$BY$59,77,FALSE),VLOOKUP($B191,'2nd Shift BFp'!$A$56:$BY$60,77,FALSE))</f>
        <v/>
      </c>
      <c r="AZ191" s="526" t="str">
        <f t="shared" si="121"/>
        <v/>
      </c>
      <c r="BA191" s="520" t="str">
        <f t="shared" si="122"/>
        <v/>
      </c>
      <c r="BB191" s="520"/>
      <c r="BC191" s="520" t="str">
        <f t="shared" si="123"/>
        <v/>
      </c>
      <c r="BD191" s="520" t="str">
        <f t="shared" si="124"/>
        <v/>
      </c>
      <c r="BE191" s="520" t="str">
        <f t="shared" si="125"/>
        <v/>
      </c>
      <c r="BF191" s="520" t="str">
        <f t="shared" si="126"/>
        <v/>
      </c>
      <c r="BG191" s="521" t="str">
        <f t="shared" si="127"/>
        <v/>
      </c>
    </row>
    <row r="192" spans="1:59">
      <c r="A192" t="s">
        <v>67</v>
      </c>
      <c r="B192" s="379" t="s">
        <v>198</v>
      </c>
      <c r="C192" s="103" t="s">
        <v>247</v>
      </c>
      <c r="D192" s="24" t="s">
        <v>44</v>
      </c>
      <c r="E192" s="407" t="s">
        <v>572</v>
      </c>
      <c r="G192" s="526">
        <f>IF($D192=G$83,VLOOKUP($B192,WEEKLY!$B$115:$M$120,12,FALSE),"")</f>
        <v>0</v>
      </c>
      <c r="H192" s="520" t="str">
        <f>IF($D192=H$83,VLOOKUP($B192,WEEKLY!$B$115:$M$120,12,FALSE),"")</f>
        <v/>
      </c>
      <c r="I192" s="520"/>
      <c r="J192" s="520" t="str">
        <f>IF($D192=J$83,VLOOKUP($B192,WASHER!$B$16:$I$18,9,FALSE),"")</f>
        <v/>
      </c>
      <c r="K192" s="520" t="str">
        <f>IF($D192=K$83,VLOOKUP($B192,WASHER!$B$16:$I$18,9,FALSE),"")</f>
        <v/>
      </c>
      <c r="L192" s="520" t="str">
        <f>IF(RIGHT($A192,1)="1",VLOOKUP($B192,'1st Shift BFp'!$A$56:$BY$59,15,FALSE),VLOOKUP($B192,'2nd Shift BFp'!$A$56:$BY$60,15,FALSE))</f>
        <v/>
      </c>
      <c r="M192" s="520" t="str">
        <f>IF(RIGHT($A192,1)="1",VLOOKUP($B192,'1st Shift BFp'!$A$56:$BY$59,16,FALSE),VLOOKUP($B192,'2nd Shift BFp'!$A$56:$BY$60,16,FALSE))</f>
        <v/>
      </c>
      <c r="N192" s="521" t="str">
        <f>IF(RIGHT($A192,1)="1",VLOOKUP($B192,'1st Shift BFp'!$A$56:$BY$59,17,FALSE),VLOOKUP($B192,'2nd Shift BFp'!$A$56:$BY$60,17,FALSE))</f>
        <v/>
      </c>
      <c r="P192" s="526">
        <f>IF($D192=P$83,VLOOKUP($B192,WEEKLY!$T$115:$AE$120,12,FALSE),"")</f>
        <v>0</v>
      </c>
      <c r="Q192" s="520" t="str">
        <f>IF($D192=Q$83,VLOOKUP($B192,WEEKLY!$T$115:$AE$120,12,FALSE),"")</f>
        <v/>
      </c>
      <c r="R192" s="520"/>
      <c r="S192" s="520" t="str">
        <f>IF($D192=S$83,VLOOKUP($B192,WASHER!$N$16:$U$18,9,FALSE),"")</f>
        <v/>
      </c>
      <c r="T192" s="520" t="str">
        <f>IF($D192=T$83,VLOOKUP($B192,WASHER!$N$16:$U$18,9,FALSE),"")</f>
        <v/>
      </c>
      <c r="U192" s="520" t="str">
        <f>IF(RIGHT($A192,1)="1",VLOOKUP($B192,'1st Shift BFp'!$A$56:$BY$59,30,FALSE),VLOOKUP($B192,'2nd Shift BFp'!$A$56:$BY$60,30,FALSE))</f>
        <v/>
      </c>
      <c r="V192" s="520" t="str">
        <f>IF(RIGHT($A192,1)="1",VLOOKUP($B192,'1st Shift BFp'!$A$56:$BY$59,31,FALSE),VLOOKUP($B192,'2nd Shift BFp'!$A$56:$BY$60,31,FALSE))</f>
        <v/>
      </c>
      <c r="W192" s="521" t="str">
        <f>IF(RIGHT($A192,1)="1",VLOOKUP($B192,'1st Shift BFp'!$A$56:$BY$59,32,FALSE),VLOOKUP($B192,'2nd Shift BFp'!$A$56:$BY$60,32,FALSE))</f>
        <v/>
      </c>
      <c r="Y192" s="526">
        <f>IF($D192=Y$83,VLOOKUP($B192,WEEKLY!$AL$115:$AW$120,12,FALSE),"")</f>
        <v>0</v>
      </c>
      <c r="Z192" s="520" t="str">
        <f>IF($D192=Z$83,VLOOKUP($B192,WEEKLY!$AL$115:$AW$120,12,FALSE),"")</f>
        <v/>
      </c>
      <c r="AA192" s="520"/>
      <c r="AB192" s="520" t="str">
        <f>IF($D192=AB$83,VLOOKUP($B192,WASHER!$Z$16:$AG$18,9,FALSE),"")</f>
        <v/>
      </c>
      <c r="AC192" s="520" t="str">
        <f>IF($D192=AC$83,VLOOKUP($B192,WASHER!$Z$16:$AG$18,9,FALSE),"")</f>
        <v/>
      </c>
      <c r="AD192" s="520" t="str">
        <f>IF(RIGHT($A192,1)="1",VLOOKUP($B192,'1st Shift BFp'!$A$56:$BY$59,45,FALSE),VLOOKUP($B192,'2nd Shift BFp'!$A$56:$BY$60,45,FALSE))</f>
        <v/>
      </c>
      <c r="AE192" s="520" t="str">
        <f>IF(RIGHT($A192,1)="1",VLOOKUP($B192,'1st Shift BFp'!$A$56:$BY$59,46,FALSE),VLOOKUP($B192,'2nd Shift BFp'!$A$56:$BY$60,46,FALSE))</f>
        <v/>
      </c>
      <c r="AF192" s="521" t="str">
        <f>IF(RIGHT($A192,1)="1",VLOOKUP($B192,'1st Shift BFp'!$A$56:$BY$59,47,FALSE),VLOOKUP($B192,'2nd Shift BFp'!$A$56:$BY$60,47,FALSE))</f>
        <v/>
      </c>
      <c r="AH192" s="526">
        <f>IF($D192=AH$83,VLOOKUP($B192,WEEKLY!$BD$115:$BO$120,12,FALSE),"")</f>
        <v>0</v>
      </c>
      <c r="AI192" s="520" t="str">
        <f>IF($D192=AI$83,VLOOKUP($B192,WEEKLY!$BD$115:$BO$120,12,FALSE),"")</f>
        <v/>
      </c>
      <c r="AJ192" s="520"/>
      <c r="AK192" s="520" t="str">
        <f>IF($D192=AK$83,VLOOKUP($B192,WASHER!$AL$16:$AS$18,9,FALSE),"")</f>
        <v/>
      </c>
      <c r="AL192" s="520" t="str">
        <f>IF($D192=AL$83,VLOOKUP($B192,WASHER!$AL$16:$AS$18,9,FALSE),"")</f>
        <v/>
      </c>
      <c r="AM192" s="520" t="str">
        <f>IF(RIGHT($A192,1)="1",VLOOKUP($B192,'1st Shift BFp'!$A$56:$BY$59,60,FALSE),VLOOKUP($B192,'2nd Shift BFp'!$A$56:$BY$60,60,FALSE))</f>
        <v/>
      </c>
      <c r="AN192" s="520" t="str">
        <f>IF(RIGHT($A192,1)="1",VLOOKUP($B192,'1st Shift BFp'!$A$56:$BY$59,61,FALSE),VLOOKUP($B192,'2nd Shift BFp'!$A$56:$BY$60,61,FALSE))</f>
        <v/>
      </c>
      <c r="AO192" s="521" t="str">
        <f>IF(RIGHT($A192,1)="1",VLOOKUP($B192,'1st Shift BFp'!$A$56:$BY$59,62,FALSE),VLOOKUP($B192,'2nd Shift BFp'!$A$56:$BY$60,62,FALSE))</f>
        <v/>
      </c>
      <c r="AQ192" s="526">
        <f>IF($D192=AQ$83,VLOOKUP($B192,WEEKLY!$BV$115:$CG$120,12,FALSE),"")</f>
        <v>0</v>
      </c>
      <c r="AR192" s="520" t="str">
        <f>IF($D192=AR$83,VLOOKUP($B192,WEEKLY!$BV$115:$CG$120,12,FALSE),"")</f>
        <v/>
      </c>
      <c r="AS192" s="520"/>
      <c r="AT192" s="520" t="str">
        <f>IF($D192=AT$83,VLOOKUP($B192,WASHER!$AX$16:$BE$18,9,FALSE),"")</f>
        <v/>
      </c>
      <c r="AU192" s="520" t="str">
        <f>IF($D192=AU$83,VLOOKUP($B192,WASHER!$AX$16:$BE$18,9,FALSE),"")</f>
        <v/>
      </c>
      <c r="AV192" s="520" t="str">
        <f>IF(RIGHT($A192,1)="1",VLOOKUP($B192,'1st Shift BFp'!$A$56:$BY$59,75,FALSE),VLOOKUP($B192,'2nd Shift BFp'!$A$56:$BY$60,75,FALSE))</f>
        <v/>
      </c>
      <c r="AW192" s="520" t="str">
        <f>IF(RIGHT($A192,1)="1",VLOOKUP($B192,'1st Shift BFp'!$A$56:$BY$59,76,FALSE),VLOOKUP($B192,'2nd Shift BFp'!$A$56:$BY$60,76,FALSE))</f>
        <v/>
      </c>
      <c r="AX192" s="521" t="str">
        <f>IF(RIGHT($A192,1)="1",VLOOKUP($B192,'1st Shift BFp'!$A$56:$BY$59,77,FALSE),VLOOKUP($B192,'2nd Shift BFp'!$A$56:$BY$60,77,FALSE))</f>
        <v/>
      </c>
      <c r="AZ192" s="526" t="str">
        <f t="shared" si="121"/>
        <v/>
      </c>
      <c r="BA192" s="520" t="str">
        <f t="shared" si="122"/>
        <v/>
      </c>
      <c r="BB192" s="520"/>
      <c r="BC192" s="520" t="str">
        <f t="shared" si="123"/>
        <v/>
      </c>
      <c r="BD192" s="520" t="str">
        <f t="shared" si="124"/>
        <v/>
      </c>
      <c r="BE192" s="520" t="str">
        <f t="shared" si="125"/>
        <v/>
      </c>
      <c r="BF192" s="520" t="str">
        <f t="shared" si="126"/>
        <v/>
      </c>
      <c r="BG192" s="521" t="str">
        <f t="shared" si="127"/>
        <v/>
      </c>
    </row>
    <row r="193" spans="1:59">
      <c r="A193" t="s">
        <v>599</v>
      </c>
      <c r="B193" s="379" t="s">
        <v>248</v>
      </c>
      <c r="C193" s="103" t="s">
        <v>249</v>
      </c>
      <c r="D193" s="26" t="s">
        <v>238</v>
      </c>
      <c r="E193" s="485" t="s">
        <v>601</v>
      </c>
      <c r="G193" s="526" t="str">
        <f>IF($D193=G$83,VLOOKUP($B193,WEEKLY!$B$115:$M$120,12,FALSE),"")</f>
        <v/>
      </c>
      <c r="H193" s="520" t="str">
        <f>IF($D193=H$83,VLOOKUP($B193,WEEKLY!$B$115:$M$120,12,FALSE),"")</f>
        <v/>
      </c>
      <c r="I193" s="520"/>
      <c r="J193" s="520" t="str">
        <f>IF($D193=J$83,VLOOKUP($B193,WASHER!$B$16:$I$18,9,FALSE),"")</f>
        <v/>
      </c>
      <c r="K193" s="520" t="str">
        <f>IF($D193=K$83,VLOOKUP($B193,WASHER!$B$16:$I$18,8,FALSE),"")</f>
        <v/>
      </c>
      <c r="L193" s="520" t="str">
        <f>IF(RIGHT($A193,1)="1",VLOOKUP($B193,'1st Shift BFp'!$A$56:$BY$59,15,FALSE),VLOOKUP($B193,'2nd Shift BFp'!$A$56:$BY$60,15,FALSE))</f>
        <v/>
      </c>
      <c r="M193" s="520" t="str">
        <f>IF(RIGHT($A193,1)="1",VLOOKUP($B193,'1st Shift BFp'!$A$56:$BY$59,16,FALSE),VLOOKUP($B193,'2nd Shift BFp'!$A$56:$BY$60,16,FALSE))</f>
        <v/>
      </c>
      <c r="N193" s="521" t="str">
        <f>IF(RIGHT($A193,1)="1",VLOOKUP($B193,'1st Shift BFp'!$A$56:$BY$59,17,FALSE),VLOOKUP($B193,'2nd Shift BFp'!$A$56:$BY$60,17,FALSE))</f>
        <v/>
      </c>
      <c r="P193" s="526" t="str">
        <f>IF($D193=P$83,VLOOKUP($B193,WEEKLY!$T$115:$AE$120,12,FALSE),"")</f>
        <v/>
      </c>
      <c r="Q193" s="520" t="str">
        <f>IF($D193=Q$83,VLOOKUP($B193,WEEKLY!$T$115:$AE$120,12,FALSE),"")</f>
        <v/>
      </c>
      <c r="R193" s="520"/>
      <c r="S193" s="520" t="str">
        <f>IF($D193=S$83,VLOOKUP($B193,WASHER!$N$16:$U$18,9,FALSE),"")</f>
        <v/>
      </c>
      <c r="T193" s="520" t="str">
        <f>IF($D193=T$83,VLOOKUP($B193,WASHER!$N$16:$U$18,9,FALSE),"")</f>
        <v/>
      </c>
      <c r="U193" s="520" t="str">
        <f>IF(RIGHT($A193,1)="1",VLOOKUP($B193,'1st Shift BFp'!$A$56:$BY$59,30,FALSE),VLOOKUP($B193,'2nd Shift BFp'!$A$56:$BY$60,30,FALSE))</f>
        <v/>
      </c>
      <c r="V193" s="520" t="str">
        <f>IF(RIGHT($A193,1)="1",VLOOKUP($B193,'1st Shift BFp'!$A$56:$BY$59,31,FALSE),VLOOKUP($B193,'2nd Shift BFp'!$A$56:$BY$60,31,FALSE))</f>
        <v/>
      </c>
      <c r="W193" s="521" t="str">
        <f>IF(RIGHT($A193,1)="1",VLOOKUP($B193,'1st Shift BFp'!$A$56:$BY$59,32,FALSE),VLOOKUP($B193,'2nd Shift BFp'!$A$56:$BY$60,32,FALSE))</f>
        <v/>
      </c>
      <c r="Y193" s="526" t="str">
        <f>IF($D193=Y$83,VLOOKUP($B193,WEEKLY!$AL$115:$AW$120,12,FALSE),"")</f>
        <v/>
      </c>
      <c r="Z193" s="520" t="str">
        <f>IF($D193=Z$83,VLOOKUP($B193,WEEKLY!$AL$115:$AW$120,12,FALSE),"")</f>
        <v/>
      </c>
      <c r="AA193" s="520"/>
      <c r="AB193" s="520" t="str">
        <f>IF($D193=AB$83,VLOOKUP($B193,WASHER!$Z$16:$AG$18,9,FALSE),"")</f>
        <v/>
      </c>
      <c r="AC193" s="520" t="str">
        <f>IF($D193=AC$83,VLOOKUP($B193,WASHER!$Z$16:$AG$18,9,FALSE),"")</f>
        <v/>
      </c>
      <c r="AD193" s="520" t="str">
        <f>IF(RIGHT($A193,1)="1",VLOOKUP($B193,'1st Shift BFp'!$A$56:$BY$59,45,FALSE),VLOOKUP($B193,'2nd Shift BFp'!$A$56:$BY$60,45,FALSE))</f>
        <v/>
      </c>
      <c r="AE193" s="520" t="str">
        <f>IF(RIGHT($A193,1)="1",VLOOKUP($B193,'1st Shift BFp'!$A$56:$BY$59,46,FALSE),VLOOKUP($B193,'2nd Shift BFp'!$A$56:$BY$60,46,FALSE))</f>
        <v/>
      </c>
      <c r="AF193" s="521" t="str">
        <f>IF(RIGHT($A193,1)="1",VLOOKUP($B193,'1st Shift BFp'!$A$56:$BY$59,47,FALSE),VLOOKUP($B193,'2nd Shift BFp'!$A$56:$BY$60,47,FALSE))</f>
        <v/>
      </c>
      <c r="AH193" s="526" t="str">
        <f>IF($D193=AH$83,VLOOKUP($B193,WEEKLY!$BD$115:$BO$120,12,FALSE),"")</f>
        <v/>
      </c>
      <c r="AI193" s="520" t="str">
        <f>IF($D193=AI$83,VLOOKUP($B193,WEEKLY!$BD$115:$BO$120,12,FALSE),"")</f>
        <v/>
      </c>
      <c r="AJ193" s="520"/>
      <c r="AK193" s="520" t="str">
        <f>IF($D193=AK$83,VLOOKUP($B193,WASHER!$AL$16:$AS$18,9,FALSE),"")</f>
        <v/>
      </c>
      <c r="AL193" s="520" t="str">
        <f>IF($D193=AL$83,VLOOKUP($B193,WASHER!$AL$16:$AS$18,9,FALSE),"")</f>
        <v/>
      </c>
      <c r="AM193" s="520" t="str">
        <f>IF(RIGHT($A193,1)="1",VLOOKUP($B193,'1st Shift BFp'!$A$56:$BY$59,60,FALSE),VLOOKUP($B193,'2nd Shift BFp'!$A$56:$BY$60,60,FALSE))</f>
        <v/>
      </c>
      <c r="AN193" s="520" t="str">
        <f>IF(RIGHT($A193,1)="1",VLOOKUP($B193,'1st Shift BFp'!$A$56:$BY$59,61,FALSE),VLOOKUP($B193,'2nd Shift BFp'!$A$56:$BY$60,61,FALSE))</f>
        <v/>
      </c>
      <c r="AO193" s="521" t="str">
        <f>IF(RIGHT($A193,1)="1",VLOOKUP($B193,'1st Shift BFp'!$A$56:$BY$59,62,FALSE),VLOOKUP($B193,'2nd Shift BFp'!$A$56:$BY$60,62,FALSE))</f>
        <v/>
      </c>
      <c r="AQ193" s="526" t="str">
        <f>IF($D193=AQ$83,VLOOKUP($B193,WEEKLY!$BV$115:$CG$120,12,FALSE),"")</f>
        <v/>
      </c>
      <c r="AR193" s="520" t="str">
        <f>IF($D193=AR$83,VLOOKUP($B193,WEEKLY!$BV$115:$CG$120,12,FALSE),"")</f>
        <v/>
      </c>
      <c r="AS193" s="520"/>
      <c r="AT193" s="520" t="str">
        <f>IF($D193=AT$83,VLOOKUP($B193,WASHER!$AX$16:$BE$18,9,FALSE),"")</f>
        <v/>
      </c>
      <c r="AU193" s="520" t="str">
        <f>IF($D193=AU$83,VLOOKUP($B193,WASHER!$AX$16:$BE$18,9,FALSE),"")</f>
        <v/>
      </c>
      <c r="AV193" s="520" t="str">
        <f>IF(RIGHT($A193,1)="1",VLOOKUP($B193,'1st Shift BFp'!$A$56:$BY$59,75,FALSE),VLOOKUP($B193,'2nd Shift BFp'!$A$56:$BY$60,75,FALSE))</f>
        <v/>
      </c>
      <c r="AW193" s="520" t="str">
        <f>IF(RIGHT($A193,1)="1",VLOOKUP($B193,'1st Shift BFp'!$A$56:$BY$59,76,FALSE),VLOOKUP($B193,'2nd Shift BFp'!$A$56:$BY$60,76,FALSE))</f>
        <v/>
      </c>
      <c r="AX193" s="521" t="str">
        <f>IF(RIGHT($A193,1)="1",VLOOKUP($B193,'1st Shift BFp'!$A$56:$BY$59,77,FALSE),VLOOKUP($B193,'2nd Shift BFp'!$A$56:$BY$60,77,FALSE))</f>
        <v/>
      </c>
      <c r="AZ193" s="526" t="str">
        <f t="shared" ref="AZ193:AZ215" si="128">IF(SUM(G193,P193,Y193,AH193,AQ193)=0,"",SUM(G193,P193,Y193,AH193,AQ193))</f>
        <v/>
      </c>
      <c r="BA193" s="520" t="str">
        <f t="shared" ref="BA193:BA215" si="129">IF(SUM(H193,Q193,Z193,AI193,AR193)=0,"",SUM(H193,Q193,Z193,AI193,AR193))</f>
        <v/>
      </c>
      <c r="BB193" s="520"/>
      <c r="BC193" s="520" t="str">
        <f t="shared" ref="BC193:BC215" si="130">IF(SUM(J193,S193,AB193,AK193,AT193)=0,"",SUM(J193,S193,AB193,AK193,AT193))</f>
        <v/>
      </c>
      <c r="BD193" s="520" t="str">
        <f t="shared" ref="BD193:BD215" si="131">IF(SUM(K193,T193,AC193,AL193,AU193)=0,"",SUM(K193,T193,AC193,AL193,AU193))</f>
        <v/>
      </c>
      <c r="BE193" s="520" t="str">
        <f t="shared" ref="BE193:BE215" si="132">IF(SUM(L193,U193,AD193,AM193,AV193)=0,"",SUM(L193,U193,AD193,AM193,AV193))</f>
        <v/>
      </c>
      <c r="BF193" s="520" t="str">
        <f t="shared" ref="BF193:BF215" si="133">IF(SUM(M193,V193,AE193,AN193,AW193)=0,"",SUM(M193,V193,AE193,AN193,AW193))</f>
        <v/>
      </c>
      <c r="BG193" s="521" t="str">
        <f t="shared" ref="BG193:BG215" si="134">IF(SUM(N193,W193,AF193,AO193,AX193)=0,"",SUM(N193,W193,AF193,AO193,AX193))</f>
        <v/>
      </c>
    </row>
    <row r="194" spans="1:59">
      <c r="A194" t="s">
        <v>597</v>
      </c>
      <c r="B194" s="379" t="s">
        <v>250</v>
      </c>
      <c r="C194" s="103" t="s">
        <v>251</v>
      </c>
      <c r="D194" s="103" t="s">
        <v>238</v>
      </c>
      <c r="E194" s="485" t="s">
        <v>601</v>
      </c>
      <c r="G194" s="526" t="str">
        <f>IF($D194=G$83,VLOOKUP($B194,WEEKLY!$B$115:$M$120,12,FALSE),"")</f>
        <v/>
      </c>
      <c r="H194" s="520" t="str">
        <f>IF($D194=H$83,VLOOKUP($B194,WEEKLY!$B$115:$M$120,12,FALSE),"")</f>
        <v/>
      </c>
      <c r="I194" s="520"/>
      <c r="J194" s="520" t="str">
        <f>IF($D194=J$83,VLOOKUP($B194,WASHER!$B$16:$I$18,9,FALSE),"")</f>
        <v/>
      </c>
      <c r="K194" s="520" t="str">
        <f>IF($D194=K$83,VLOOKUP($B194,WASHER!$B$16:$I$18,8,FALSE),"")</f>
        <v/>
      </c>
      <c r="L194" s="520" t="str">
        <f>IF(RIGHT($A194,1)="1",VLOOKUP($B194,'1st Shift BFp'!$A$56:$BY$59,15,FALSE),VLOOKUP($B194,'2nd Shift BFp'!$A$56:$BY$60,15,FALSE))</f>
        <v/>
      </c>
      <c r="M194" s="520" t="str">
        <f>IF(RIGHT($A194,1)="1",VLOOKUP($B194,'1st Shift BFp'!$A$56:$BY$59,16,FALSE),VLOOKUP($B194,'2nd Shift BFp'!$A$56:$BY$60,16,FALSE))</f>
        <v/>
      </c>
      <c r="N194" s="521" t="str">
        <f>IF(RIGHT($A194,1)="1",VLOOKUP($B194,'1st Shift BFp'!$A$56:$BY$59,17,FALSE),VLOOKUP($B194,'2nd Shift BFp'!$A$56:$BY$60,17,FALSE))</f>
        <v/>
      </c>
      <c r="P194" s="526" t="str">
        <f>IF($D194=P$83,VLOOKUP($B194,WEEKLY!$T$115:$AE$120,12,FALSE),"")</f>
        <v/>
      </c>
      <c r="Q194" s="520" t="str">
        <f>IF($D194=Q$83,VLOOKUP($B194,WEEKLY!$T$115:$AE$120,12,FALSE),"")</f>
        <v/>
      </c>
      <c r="R194" s="520"/>
      <c r="S194" s="520" t="str">
        <f>IF($D194=S$83,VLOOKUP($B194,WASHER!$N$16:$U$18,9,FALSE),"")</f>
        <v/>
      </c>
      <c r="T194" s="520" t="str">
        <f>IF($D194=T$83,VLOOKUP($B194,WASHER!$N$16:$U$18,9,FALSE),"")</f>
        <v/>
      </c>
      <c r="U194" s="520" t="str">
        <f>IF(RIGHT($A194,1)="1",VLOOKUP($B194,'1st Shift BFp'!$A$56:$BY$59,30,FALSE),VLOOKUP($B194,'2nd Shift BFp'!$A$56:$BY$60,30,FALSE))</f>
        <v/>
      </c>
      <c r="V194" s="520" t="str">
        <f>IF(RIGHT($A194,1)="1",VLOOKUP($B194,'1st Shift BFp'!$A$56:$BY$59,31,FALSE),VLOOKUP($B194,'2nd Shift BFp'!$A$56:$BY$60,31,FALSE))</f>
        <v/>
      </c>
      <c r="W194" s="521" t="str">
        <f>IF(RIGHT($A194,1)="1",VLOOKUP($B194,'1st Shift BFp'!$A$56:$BY$59,32,FALSE),VLOOKUP($B194,'2nd Shift BFp'!$A$56:$BY$60,32,FALSE))</f>
        <v/>
      </c>
      <c r="Y194" s="526" t="str">
        <f>IF($D194=Y$83,VLOOKUP($B194,WEEKLY!$AL$115:$AW$120,12,FALSE),"")</f>
        <v/>
      </c>
      <c r="Z194" s="520" t="str">
        <f>IF($D194=Z$83,VLOOKUP($B194,WEEKLY!$AL$115:$AW$120,12,FALSE),"")</f>
        <v/>
      </c>
      <c r="AA194" s="520"/>
      <c r="AB194" s="520" t="str">
        <f>IF($D194=AB$83,VLOOKUP($B194,WASHER!$Z$16:$AG$18,9,FALSE),"")</f>
        <v/>
      </c>
      <c r="AC194" s="520" t="str">
        <f>IF($D194=AC$83,VLOOKUP($B194,WASHER!$Z$16:$AG$18,9,FALSE),"")</f>
        <v/>
      </c>
      <c r="AD194" s="520" t="str">
        <f>IF(RIGHT($A194,1)="1",VLOOKUP($B194,'1st Shift BFp'!$A$56:$BY$59,45,FALSE),VLOOKUP($B194,'2nd Shift BFp'!$A$56:$BY$60,45,FALSE))</f>
        <v/>
      </c>
      <c r="AE194" s="520" t="str">
        <f>IF(RIGHT($A194,1)="1",VLOOKUP($B194,'1st Shift BFp'!$A$56:$BY$59,46,FALSE),VLOOKUP($B194,'2nd Shift BFp'!$A$56:$BY$60,46,FALSE))</f>
        <v/>
      </c>
      <c r="AF194" s="521" t="str">
        <f>IF(RIGHT($A194,1)="1",VLOOKUP($B194,'1st Shift BFp'!$A$56:$BY$59,47,FALSE),VLOOKUP($B194,'2nd Shift BFp'!$A$56:$BY$60,47,FALSE))</f>
        <v/>
      </c>
      <c r="AH194" s="526" t="str">
        <f>IF($D194=AH$83,VLOOKUP($B194,WEEKLY!$BD$115:$BO$120,12,FALSE),"")</f>
        <v/>
      </c>
      <c r="AI194" s="520" t="str">
        <f>IF($D194=AI$83,VLOOKUP($B194,WEEKLY!$BD$115:$BO$120,12,FALSE),"")</f>
        <v/>
      </c>
      <c r="AJ194" s="520"/>
      <c r="AK194" s="520" t="str">
        <f>IF($D194=AK$83,VLOOKUP($B194,WASHER!$AL$16:$AS$18,9,FALSE),"")</f>
        <v/>
      </c>
      <c r="AL194" s="520" t="str">
        <f>IF($D194=AL$83,VLOOKUP($B194,WASHER!$AL$16:$AS$18,9,FALSE),"")</f>
        <v/>
      </c>
      <c r="AM194" s="520" t="str">
        <f>IF(RIGHT($A194,1)="1",VLOOKUP($B194,'1st Shift BFp'!$A$56:$BY$59,60,FALSE),VLOOKUP($B194,'2nd Shift BFp'!$A$56:$BY$60,60,FALSE))</f>
        <v/>
      </c>
      <c r="AN194" s="520" t="str">
        <f>IF(RIGHT($A194,1)="1",VLOOKUP($B194,'1st Shift BFp'!$A$56:$BY$59,61,FALSE),VLOOKUP($B194,'2nd Shift BFp'!$A$56:$BY$60,61,FALSE))</f>
        <v/>
      </c>
      <c r="AO194" s="521" t="str">
        <f>IF(RIGHT($A194,1)="1",VLOOKUP($B194,'1st Shift BFp'!$A$56:$BY$59,62,FALSE),VLOOKUP($B194,'2nd Shift BFp'!$A$56:$BY$60,62,FALSE))</f>
        <v/>
      </c>
      <c r="AQ194" s="526" t="str">
        <f>IF($D194=AQ$83,VLOOKUP($B194,WEEKLY!$BV$115:$CG$120,12,FALSE),"")</f>
        <v/>
      </c>
      <c r="AR194" s="520" t="str">
        <f>IF($D194=AR$83,VLOOKUP($B194,WEEKLY!$BV$115:$CG$120,12,FALSE),"")</f>
        <v/>
      </c>
      <c r="AS194" s="520"/>
      <c r="AT194" s="520" t="str">
        <f>IF($D194=AT$83,VLOOKUP($B194,WASHER!$AX$16:$BE$18,9,FALSE),"")</f>
        <v/>
      </c>
      <c r="AU194" s="520" t="str">
        <f>IF($D194=AU$83,VLOOKUP($B194,WASHER!$AX$16:$BE$18,9,FALSE),"")</f>
        <v/>
      </c>
      <c r="AV194" s="520" t="str">
        <f>IF(RIGHT($A194,1)="1",VLOOKUP($B194,'1st Shift BFp'!$A$56:$BY$59,75,FALSE),VLOOKUP($B194,'2nd Shift BFp'!$A$56:$BY$60,75,FALSE))</f>
        <v/>
      </c>
      <c r="AW194" s="520" t="str">
        <f>IF(RIGHT($A194,1)="1",VLOOKUP($B194,'1st Shift BFp'!$A$56:$BY$59,76,FALSE),VLOOKUP($B194,'2nd Shift BFp'!$A$56:$BY$60,76,FALSE))</f>
        <v/>
      </c>
      <c r="AX194" s="521" t="str">
        <f>IF(RIGHT($A194,1)="1",VLOOKUP($B194,'1st Shift BFp'!$A$56:$BY$59,77,FALSE),VLOOKUP($B194,'2nd Shift BFp'!$A$56:$BY$60,77,FALSE))</f>
        <v/>
      </c>
      <c r="AZ194" s="526" t="str">
        <f t="shared" si="128"/>
        <v/>
      </c>
      <c r="BA194" s="520" t="str">
        <f t="shared" si="129"/>
        <v/>
      </c>
      <c r="BB194" s="520"/>
      <c r="BC194" s="520" t="str">
        <f t="shared" si="130"/>
        <v/>
      </c>
      <c r="BD194" s="520" t="str">
        <f t="shared" si="131"/>
        <v/>
      </c>
      <c r="BE194" s="520" t="str">
        <f t="shared" si="132"/>
        <v/>
      </c>
      <c r="BF194" s="520" t="str">
        <f t="shared" si="133"/>
        <v/>
      </c>
      <c r="BG194" s="521" t="str">
        <f t="shared" si="134"/>
        <v/>
      </c>
    </row>
    <row r="195" spans="1:59" ht="15.75" thickBot="1">
      <c r="A195" t="s">
        <v>597</v>
      </c>
      <c r="B195" s="503" t="s">
        <v>252</v>
      </c>
      <c r="C195" s="504" t="s">
        <v>253</v>
      </c>
      <c r="D195" s="504" t="s">
        <v>238</v>
      </c>
      <c r="E195" s="488" t="s">
        <v>601</v>
      </c>
      <c r="G195" s="527" t="str">
        <f>IF($D195=G$83,VLOOKUP($B195,WEEKLY!$B$115:$M$120,12,FALSE),"")</f>
        <v/>
      </c>
      <c r="H195" s="523" t="str">
        <f>IF($D195=H$83,VLOOKUP($B195,WEEKLY!$B$115:$M$120,12,FALSE),"")</f>
        <v/>
      </c>
      <c r="I195" s="523"/>
      <c r="J195" s="523" t="str">
        <f>IF($D195=J$83,VLOOKUP($B195,WASHER!$B$16:$I$18,9,FALSE),"")</f>
        <v/>
      </c>
      <c r="K195" s="523" t="str">
        <f>IF($D195=K$83,VLOOKUP($B195,WASHER!$B$16:$I$18,8,FALSE),"")</f>
        <v/>
      </c>
      <c r="L195" s="523" t="str">
        <f>IF(RIGHT($A195,1)="1",VLOOKUP($B195,'1st Shift BFp'!$A$56:$BY$59,15,FALSE),VLOOKUP($B195,'2nd Shift BFp'!$A$56:$BY$60,15,FALSE))</f>
        <v/>
      </c>
      <c r="M195" s="523" t="str">
        <f>IF(RIGHT($A195,1)="1",VLOOKUP($B195,'1st Shift BFp'!$A$56:$BY$59,16,FALSE),VLOOKUP($B195,'2nd Shift BFp'!$A$56:$BY$60,16,FALSE))</f>
        <v/>
      </c>
      <c r="N195" s="524" t="str">
        <f>IF(RIGHT($A195,1)="1",VLOOKUP($B195,'1st Shift BFp'!$A$56:$BY$59,17,FALSE),VLOOKUP($B195,'2nd Shift BFp'!$A$56:$BY$60,17,FALSE))</f>
        <v/>
      </c>
      <c r="P195" s="527" t="str">
        <f>IF($D195=P$83,VLOOKUP($B195,WEEKLY!$T$115:$AE$120,12,FALSE),"")</f>
        <v/>
      </c>
      <c r="Q195" s="523" t="str">
        <f>IF($D195=Q$83,VLOOKUP($B195,WEEKLY!$T$115:$AE$120,12,FALSE),"")</f>
        <v/>
      </c>
      <c r="R195" s="523"/>
      <c r="S195" s="523" t="str">
        <f>IF($D195=S$83,VLOOKUP($B195,WASHER!$N$16:$U$18,9,FALSE),"")</f>
        <v/>
      </c>
      <c r="T195" s="523" t="str">
        <f>IF($D195=T$83,VLOOKUP($B195,WASHER!$N$16:$U$18,9,FALSE),"")</f>
        <v/>
      </c>
      <c r="U195" s="523" t="str">
        <f>IF(RIGHT($A195,1)="1",VLOOKUP($B195,'1st Shift BFp'!$A$56:$BY$59,30,FALSE),VLOOKUP($B195,'2nd Shift BFp'!$A$56:$BY$60,30,FALSE))</f>
        <v/>
      </c>
      <c r="V195" s="523" t="str">
        <f>IF(RIGHT($A195,1)="1",VLOOKUP($B195,'1st Shift BFp'!$A$56:$BY$59,31,FALSE),VLOOKUP($B195,'2nd Shift BFp'!$A$56:$BY$60,31,FALSE))</f>
        <v/>
      </c>
      <c r="W195" s="524" t="str">
        <f>IF(RIGHT($A195,1)="1",VLOOKUP($B195,'1st Shift BFp'!$A$56:$BY$59,32,FALSE),VLOOKUP($B195,'2nd Shift BFp'!$A$56:$BY$60,32,FALSE))</f>
        <v/>
      </c>
      <c r="Y195" s="527" t="str">
        <f>IF($D195=Y$83,VLOOKUP($B195,WEEKLY!$AL$115:$AW$120,12,FALSE),"")</f>
        <v/>
      </c>
      <c r="Z195" s="523" t="str">
        <f>IF($D195=Z$83,VLOOKUP($B195,WEEKLY!$AL$115:$AW$120,12,FALSE),"")</f>
        <v/>
      </c>
      <c r="AA195" s="523"/>
      <c r="AB195" s="523" t="str">
        <f>IF($D195=AB$83,VLOOKUP($B195,WASHER!$Z$16:$AG$18,9,FALSE),"")</f>
        <v/>
      </c>
      <c r="AC195" s="523" t="str">
        <f>IF($D195=AC$83,VLOOKUP($B195,WASHER!$Z$16:$AG$18,9,FALSE),"")</f>
        <v/>
      </c>
      <c r="AD195" s="523" t="str">
        <f>IF(RIGHT($A195,1)="1",VLOOKUP($B195,'1st Shift BFp'!$A$56:$BY$59,45,FALSE),VLOOKUP($B195,'2nd Shift BFp'!$A$56:$BY$60,45,FALSE))</f>
        <v/>
      </c>
      <c r="AE195" s="523" t="str">
        <f>IF(RIGHT($A195,1)="1",VLOOKUP($B195,'1st Shift BFp'!$A$56:$BY$59,46,FALSE),VLOOKUP($B195,'2nd Shift BFp'!$A$56:$BY$60,46,FALSE))</f>
        <v/>
      </c>
      <c r="AF195" s="524" t="str">
        <f>IF(RIGHT($A195,1)="1",VLOOKUP($B195,'1st Shift BFp'!$A$56:$BY$59,47,FALSE),VLOOKUP($B195,'2nd Shift BFp'!$A$56:$BY$60,47,FALSE))</f>
        <v/>
      </c>
      <c r="AH195" s="527" t="str">
        <f>IF($D195=AH$83,VLOOKUP($B195,WEEKLY!$BD$115:$BO$120,12,FALSE),"")</f>
        <v/>
      </c>
      <c r="AI195" s="523" t="str">
        <f>IF($D195=AI$83,VLOOKUP($B195,WEEKLY!$BD$115:$BO$120,12,FALSE),"")</f>
        <v/>
      </c>
      <c r="AJ195" s="523"/>
      <c r="AK195" s="523" t="str">
        <f>IF($D195=AK$83,VLOOKUP($B195,WASHER!$AL$16:$AS$18,9,FALSE),"")</f>
        <v/>
      </c>
      <c r="AL195" s="523" t="str">
        <f>IF($D195=AL$83,VLOOKUP($B195,WASHER!$AL$16:$AS$18,9,FALSE),"")</f>
        <v/>
      </c>
      <c r="AM195" s="523" t="str">
        <f>IF(RIGHT($A195,1)="1",VLOOKUP($B195,'1st Shift BFp'!$A$56:$BY$59,60,FALSE),VLOOKUP($B195,'2nd Shift BFp'!$A$56:$BY$60,60,FALSE))</f>
        <v/>
      </c>
      <c r="AN195" s="523" t="str">
        <f>IF(RIGHT($A195,1)="1",VLOOKUP($B195,'1st Shift BFp'!$A$56:$BY$59,61,FALSE),VLOOKUP($B195,'2nd Shift BFp'!$A$56:$BY$60,61,FALSE))</f>
        <v/>
      </c>
      <c r="AO195" s="524" t="str">
        <f>IF(RIGHT($A195,1)="1",VLOOKUP($B195,'1st Shift BFp'!$A$56:$BY$59,62,FALSE),VLOOKUP($B195,'2nd Shift BFp'!$A$56:$BY$60,62,FALSE))</f>
        <v/>
      </c>
      <c r="AQ195" s="527" t="str">
        <f>IF($D195=AQ$83,VLOOKUP($B195,WEEKLY!$BV$115:$CG$120,12,FALSE),"")</f>
        <v/>
      </c>
      <c r="AR195" s="523" t="str">
        <f>IF($D195=AR$83,VLOOKUP($B195,WEEKLY!$BV$115:$CG$120,12,FALSE),"")</f>
        <v/>
      </c>
      <c r="AS195" s="523"/>
      <c r="AT195" s="523" t="str">
        <f>IF($D195=AT$83,VLOOKUP($B195,WASHER!$AX$16:$BE$18,9,FALSE),"")</f>
        <v/>
      </c>
      <c r="AU195" s="523" t="str">
        <f>IF($D195=AU$83,VLOOKUP($B195,WASHER!$AX$16:$BE$18,9,FALSE),"")</f>
        <v/>
      </c>
      <c r="AV195" s="523" t="str">
        <f>IF(RIGHT($A195,1)="1",VLOOKUP($B195,'1st Shift BFp'!$A$56:$BY$59,75,FALSE),VLOOKUP($B195,'2nd Shift BFp'!$A$56:$BY$60,75,FALSE))</f>
        <v/>
      </c>
      <c r="AW195" s="523" t="str">
        <f>IF(RIGHT($A195,1)="1",VLOOKUP($B195,'1st Shift BFp'!$A$56:$BY$59,76,FALSE),VLOOKUP($B195,'2nd Shift BFp'!$A$56:$BY$60,76,FALSE))</f>
        <v/>
      </c>
      <c r="AX195" s="524" t="str">
        <f>IF(RIGHT($A195,1)="1",VLOOKUP($B195,'1st Shift BFp'!$A$56:$BY$59,77,FALSE),VLOOKUP($B195,'2nd Shift BFp'!$A$56:$BY$60,77,FALSE))</f>
        <v/>
      </c>
      <c r="AZ195" s="527" t="str">
        <f t="shared" si="128"/>
        <v/>
      </c>
      <c r="BA195" s="523" t="str">
        <f t="shared" si="129"/>
        <v/>
      </c>
      <c r="BB195" s="523"/>
      <c r="BC195" s="523" t="str">
        <f t="shared" si="130"/>
        <v/>
      </c>
      <c r="BD195" s="523" t="str">
        <f t="shared" si="131"/>
        <v/>
      </c>
      <c r="BE195" s="523" t="str">
        <f t="shared" si="132"/>
        <v/>
      </c>
      <c r="BF195" s="523" t="str">
        <f t="shared" si="133"/>
        <v/>
      </c>
      <c r="BG195" s="524" t="str">
        <f t="shared" si="134"/>
        <v/>
      </c>
    </row>
    <row r="196" spans="1:59">
      <c r="AZ196" s="390" t="str">
        <f t="shared" si="128"/>
        <v/>
      </c>
      <c r="BA196" s="390" t="str">
        <f t="shared" si="129"/>
        <v/>
      </c>
      <c r="BB196" s="390"/>
      <c r="BC196" s="390" t="str">
        <f t="shared" si="130"/>
        <v/>
      </c>
      <c r="BD196" s="390" t="str">
        <f t="shared" si="131"/>
        <v/>
      </c>
      <c r="BE196" s="390" t="str">
        <f t="shared" si="132"/>
        <v/>
      </c>
      <c r="BF196" s="390" t="str">
        <f t="shared" si="133"/>
        <v/>
      </c>
      <c r="BG196" s="390" t="str">
        <f t="shared" si="134"/>
        <v/>
      </c>
    </row>
    <row r="197" spans="1:59">
      <c r="AZ197" s="390" t="str">
        <f t="shared" si="128"/>
        <v/>
      </c>
      <c r="BA197" s="390" t="str">
        <f t="shared" si="129"/>
        <v/>
      </c>
      <c r="BB197" s="390"/>
      <c r="BC197" s="390" t="str">
        <f t="shared" si="130"/>
        <v/>
      </c>
      <c r="BD197" s="390" t="str">
        <f t="shared" si="131"/>
        <v/>
      </c>
      <c r="BE197" s="390" t="str">
        <f t="shared" si="132"/>
        <v/>
      </c>
      <c r="BF197" s="390" t="str">
        <f t="shared" si="133"/>
        <v/>
      </c>
      <c r="BG197" s="390" t="str">
        <f t="shared" si="134"/>
        <v/>
      </c>
    </row>
    <row r="198" spans="1:59" ht="15.75" thickBot="1">
      <c r="AZ198" s="390" t="str">
        <f t="shared" si="128"/>
        <v/>
      </c>
      <c r="BA198" s="390" t="str">
        <f t="shared" si="129"/>
        <v/>
      </c>
      <c r="BB198" s="390"/>
      <c r="BC198" s="390" t="str">
        <f t="shared" si="130"/>
        <v/>
      </c>
      <c r="BD198" s="390" t="str">
        <f t="shared" si="131"/>
        <v/>
      </c>
      <c r="BE198" s="390" t="str">
        <f t="shared" si="132"/>
        <v/>
      </c>
      <c r="BF198" s="390" t="str">
        <f t="shared" si="133"/>
        <v/>
      </c>
      <c r="BG198" s="390" t="str">
        <f t="shared" si="134"/>
        <v/>
      </c>
    </row>
    <row r="199" spans="1:59" ht="26.1" customHeight="1">
      <c r="B199" s="1368" t="s">
        <v>603</v>
      </c>
      <c r="C199" s="1369"/>
      <c r="D199" s="1369"/>
      <c r="E199" s="1370"/>
      <c r="AZ199" s="390" t="str">
        <f t="shared" si="128"/>
        <v/>
      </c>
      <c r="BA199" s="390" t="str">
        <f t="shared" si="129"/>
        <v/>
      </c>
      <c r="BB199" s="390"/>
      <c r="BC199" s="390" t="str">
        <f t="shared" si="130"/>
        <v/>
      </c>
      <c r="BD199" s="390" t="str">
        <f t="shared" si="131"/>
        <v/>
      </c>
      <c r="BE199" s="390" t="str">
        <f t="shared" si="132"/>
        <v/>
      </c>
      <c r="BF199" s="390" t="str">
        <f t="shared" si="133"/>
        <v/>
      </c>
      <c r="BG199" s="390" t="str">
        <f t="shared" si="134"/>
        <v/>
      </c>
    </row>
    <row r="200" spans="1:59" ht="26.45" customHeight="1" thickBot="1">
      <c r="B200" s="1371"/>
      <c r="C200" s="1372"/>
      <c r="D200" s="1372"/>
      <c r="E200" s="1373"/>
      <c r="AZ200" s="390" t="str">
        <f t="shared" si="128"/>
        <v/>
      </c>
      <c r="BA200" s="390" t="str">
        <f t="shared" si="129"/>
        <v/>
      </c>
      <c r="BB200" s="390"/>
      <c r="BC200" s="390" t="str">
        <f t="shared" si="130"/>
        <v/>
      </c>
      <c r="BD200" s="390" t="str">
        <f t="shared" si="131"/>
        <v/>
      </c>
      <c r="BE200" s="390" t="str">
        <f t="shared" si="132"/>
        <v/>
      </c>
      <c r="BF200" s="390" t="str">
        <f t="shared" si="133"/>
        <v/>
      </c>
      <c r="BG200" s="390" t="str">
        <f t="shared" si="134"/>
        <v/>
      </c>
    </row>
    <row r="201" spans="1:59" ht="38.25" thickBot="1">
      <c r="B201" s="491" t="s">
        <v>32</v>
      </c>
      <c r="C201" s="492" t="s">
        <v>33</v>
      </c>
      <c r="D201" s="493" t="s">
        <v>35</v>
      </c>
      <c r="E201" s="494" t="s">
        <v>526</v>
      </c>
      <c r="AZ201" s="390" t="str">
        <f t="shared" si="128"/>
        <v/>
      </c>
      <c r="BA201" s="390" t="str">
        <f t="shared" si="129"/>
        <v/>
      </c>
      <c r="BB201" s="390"/>
      <c r="BC201" s="390" t="str">
        <f t="shared" si="130"/>
        <v/>
      </c>
      <c r="BD201" s="390" t="str">
        <f t="shared" si="131"/>
        <v/>
      </c>
      <c r="BE201" s="390" t="str">
        <f t="shared" si="132"/>
        <v/>
      </c>
      <c r="BF201" s="390" t="str">
        <f t="shared" si="133"/>
        <v/>
      </c>
      <c r="BG201" s="390" t="str">
        <f t="shared" si="134"/>
        <v/>
      </c>
    </row>
    <row r="202" spans="1:59">
      <c r="A202" t="s">
        <v>82</v>
      </c>
      <c r="B202" s="483" t="s">
        <v>255</v>
      </c>
      <c r="C202" s="502" t="s">
        <v>256</v>
      </c>
      <c r="D202" s="502" t="s">
        <v>44</v>
      </c>
      <c r="E202" s="505" t="s">
        <v>572</v>
      </c>
      <c r="G202" s="525">
        <f>IF($D202=G$83,VLOOKUP($B202,WEEKLY!$B$132:$M$145,12,FALSE),"")</f>
        <v>0</v>
      </c>
      <c r="H202" s="517" t="str">
        <f>IF($D202=H$83,VLOOKUP($B202,WEEKLY!$B$132:$M$145,12,FALSE),"")</f>
        <v/>
      </c>
      <c r="I202" s="517"/>
      <c r="J202" s="517" t="str">
        <f>IF($D202=J$83,VLOOKUP($B202,WASHER!$B$22:$I$23,9,FALSE),"")</f>
        <v/>
      </c>
      <c r="K202" s="517" t="str">
        <f>IF($D202=K$83,VLOOKUP($B202,WASHER!$B$22:$I$23,9,FALSE),"")</f>
        <v/>
      </c>
      <c r="L202" s="517" t="str">
        <f>IF(RIGHT($A202,1)="1",VLOOKUP($B202,'1st Shift BFp'!$A$63:$BY$66,15,FALSE),VLOOKUP($B202,'2nd Shift BFp'!$A$64:$BY$75,15,FALSE))</f>
        <v/>
      </c>
      <c r="M202" s="517" t="str">
        <f>IF(RIGHT($A202,1)="1",VLOOKUP($B202,'1st Shift BFp'!$A$63:$BY$66,16,FALSE),VLOOKUP($B202,'2nd Shift BFp'!$A$64:$BY$75,16,FALSE))</f>
        <v/>
      </c>
      <c r="N202" s="518" t="str">
        <f>IF(RIGHT($A202,1)="1",VLOOKUP($B202,'1st Shift BFp'!$A$63:$BY$66,17,FALSE),VLOOKUP($B202,'2nd Shift BFp'!$A$64:$BY$75,17,FALSE))</f>
        <v/>
      </c>
      <c r="P202" s="525">
        <f>IF($D202=P$83,VLOOKUP($B202,WEEKLY!$T$132:$AE$145,12,FALSE),"")</f>
        <v>0</v>
      </c>
      <c r="Q202" s="517" t="str">
        <f>IF($D202=Q$83,VLOOKUP($B202,WEEKLY!$T$132:$AE$145,12,FALSE),"")</f>
        <v/>
      </c>
      <c r="R202" s="517"/>
      <c r="S202" s="517" t="str">
        <f>IF($D202=S$83,VLOOKUP($B202,WASHER!$N$22:$U$23,9,FALSE),"")</f>
        <v/>
      </c>
      <c r="T202" s="517" t="str">
        <f>IF($D202=T$83,VLOOKUP($B202,WASHER!$N$22:$U$23,9,FALSE),"")</f>
        <v/>
      </c>
      <c r="U202" s="517" t="str">
        <f>IF(RIGHT($A202,1)="1",VLOOKUP($B202,'1st Shift BFp'!$A$63:$BY$66,30,FALSE),VLOOKUP($B202,'2nd Shift BFp'!$A$64:$BY$75,30,FALSE))</f>
        <v/>
      </c>
      <c r="V202" s="517" t="str">
        <f>IF(RIGHT($A202,1)="1",VLOOKUP($B202,'1st Shift BFp'!$A$63:$BY$66,31,FALSE),VLOOKUP($B202,'2nd Shift BFp'!$A$64:$BY$75,31,FALSE))</f>
        <v/>
      </c>
      <c r="W202" s="518" t="str">
        <f>IF(RIGHT($A202,1)="1",VLOOKUP($B202,'1st Shift BFp'!$A$63:$BY$66,32,FALSE),VLOOKUP($B202,'2nd Shift BFp'!$A$64:$BY$75,32,FALSE))</f>
        <v/>
      </c>
      <c r="Y202" s="525">
        <f>IF($D202=Y$83,VLOOKUP($B202,WEEKLY!$AL$132:$AW$145,12,FALSE),"")</f>
        <v>0</v>
      </c>
      <c r="Z202" s="517" t="str">
        <f>IF($D202=Z$83,VLOOKUP($B202,WEEKLY!$AL$132:$AW$145,12,FALSE),"")</f>
        <v/>
      </c>
      <c r="AA202" s="517"/>
      <c r="AB202" s="517" t="str">
        <f>IF($D202=AB$83,VLOOKUP($B202,WASHER!$Z$22:$AG$23,9,FALSE),"")</f>
        <v/>
      </c>
      <c r="AC202" s="517" t="str">
        <f>IF($D202=AC$83,VLOOKUP($B202,WASHER!$Z$22:$AG$23,9,FALSE),"")</f>
        <v/>
      </c>
      <c r="AD202" s="517" t="str">
        <f>IF(RIGHT($A202,1)="1",VLOOKUP($B202,'1st Shift BFp'!$A$63:$BY$66,45,FALSE),VLOOKUP($B202,'2nd Shift BFp'!$A$64:$BY$75,45,FALSE))</f>
        <v/>
      </c>
      <c r="AE202" s="517" t="str">
        <f>IF(RIGHT($A202,1)="1",VLOOKUP($B202,'1st Shift BFp'!$A$63:$BY$66,46,FALSE),VLOOKUP($B202,'2nd Shift BFp'!$A$64:$BY$75,46,FALSE))</f>
        <v/>
      </c>
      <c r="AF202" s="518" t="str">
        <f>IF(RIGHT($A202,1)="1",VLOOKUP($B202,'1st Shift BFp'!$A$63:$BY$66,47,FALSE),VLOOKUP($B202,'2nd Shift BFp'!$A$64:$BY$75,47,FALSE))</f>
        <v/>
      </c>
      <c r="AH202" s="525">
        <f>IF($D202=AH$83,VLOOKUP($B202,WEEKLY!$BD$132:$BO$145,12,FALSE),"")</f>
        <v>0</v>
      </c>
      <c r="AI202" s="517" t="str">
        <f>IF($D202=AI$83,VLOOKUP($B202,WEEKLY!$BD$132:$BO$145,12,FALSE),"")</f>
        <v/>
      </c>
      <c r="AJ202" s="517"/>
      <c r="AK202" s="517" t="str">
        <f>IF($D202=AK$83,VLOOKUP($B202,WASHER!$AL$22:$AS$23,9,FALSE),"")</f>
        <v/>
      </c>
      <c r="AL202" s="517" t="str">
        <f>IF($D202=AL$83,VLOOKUP($B202,WASHER!$AL$22:$AS$23,9,FALSE),"")</f>
        <v/>
      </c>
      <c r="AM202" s="517" t="str">
        <f>IF(RIGHT($A202,1)="1",VLOOKUP($B202,'1st Shift BFp'!$A$63:$BY$66,60,FALSE),VLOOKUP($B202,'2nd Shift BFp'!$A$64:$BY$75,60,FALSE))</f>
        <v/>
      </c>
      <c r="AN202" s="517" t="str">
        <f>IF(RIGHT($A202,1)="1",VLOOKUP($B202,'1st Shift BFp'!$A$63:$BY$66,61,FALSE),VLOOKUP($B202,'2nd Shift BFp'!$A$64:$BY$75,61,FALSE))</f>
        <v/>
      </c>
      <c r="AO202" s="518" t="str">
        <f>IF(RIGHT($A202,1)="1",VLOOKUP($B202,'1st Shift BFp'!$A$63:$BY$66,62,FALSE),VLOOKUP($B202,'2nd Shift BFp'!$A$64:$BY$75,62,FALSE))</f>
        <v/>
      </c>
      <c r="AQ202" s="525">
        <f>IF($D202=AQ$83,VLOOKUP($B202,WEEKLY!$BV$132:$CG$145,12,FALSE),"")</f>
        <v>0</v>
      </c>
      <c r="AR202" s="517" t="str">
        <f>IF($D202=AR$83,VLOOKUP($B202,WEEKLY!$BV$132:$CG$145,12,FALSE),"")</f>
        <v/>
      </c>
      <c r="AS202" s="517"/>
      <c r="AT202" s="517" t="str">
        <f>IF($D202=AT$83,VLOOKUP($B202,WASHER!$AX$22:$BE$23,9,FALSE),"")</f>
        <v/>
      </c>
      <c r="AU202" s="517" t="str">
        <f>IF($D202=AU$83,VLOOKUP($B202,WASHER!$AX$22:$BE$23,9,FALSE),"")</f>
        <v/>
      </c>
      <c r="AV202" s="517" t="str">
        <f>IF(RIGHT($A202,1)="1",VLOOKUP($B202,'1st Shift BFp'!$A$63:$BY$66,75,FALSE),VLOOKUP($B202,'2nd Shift BFp'!$A$64:$BY$75,75,FALSE))</f>
        <v/>
      </c>
      <c r="AW202" s="517" t="str">
        <f>IF(RIGHT($A202,1)="1",VLOOKUP($B202,'1st Shift BFp'!$A$63:$BY$66,76,FALSE),VLOOKUP($B202,'2nd Shift BFp'!$A$64:$BY$75,76,FALSE))</f>
        <v/>
      </c>
      <c r="AX202" s="518" t="str">
        <f>IF(RIGHT($A202,1)="1",VLOOKUP($B202,'1st Shift BFp'!$A$63:$BY$66,77,FALSE),VLOOKUP($B202,'2nd Shift BFp'!$A$64:$BY$75,77,FALSE))</f>
        <v/>
      </c>
      <c r="AZ202" s="525" t="str">
        <f t="shared" si="128"/>
        <v/>
      </c>
      <c r="BA202" s="517" t="str">
        <f t="shared" si="129"/>
        <v/>
      </c>
      <c r="BB202" s="517"/>
      <c r="BC202" s="517" t="str">
        <f t="shared" si="130"/>
        <v/>
      </c>
      <c r="BD202" s="517" t="str">
        <f t="shared" si="131"/>
        <v/>
      </c>
      <c r="BE202" s="517" t="str">
        <f t="shared" si="132"/>
        <v/>
      </c>
      <c r="BF202" s="517" t="str">
        <f t="shared" si="133"/>
        <v/>
      </c>
      <c r="BG202" s="518" t="str">
        <f t="shared" si="134"/>
        <v/>
      </c>
    </row>
    <row r="203" spans="1:59">
      <c r="A203" t="s">
        <v>82</v>
      </c>
      <c r="B203" s="379" t="s">
        <v>257</v>
      </c>
      <c r="C203" s="103" t="s">
        <v>258</v>
      </c>
      <c r="D203" s="103" t="s">
        <v>44</v>
      </c>
      <c r="E203" s="506" t="s">
        <v>572</v>
      </c>
      <c r="G203" s="526">
        <f>IF($D203=G$83,VLOOKUP($B203,WEEKLY!$B$132:$M$145,12,FALSE),"")</f>
        <v>0</v>
      </c>
      <c r="H203" s="520" t="str">
        <f>IF($D203=H$83,VLOOKUP($B203,WEEKLY!$B$132:$M$145,12,FALSE),"")</f>
        <v/>
      </c>
      <c r="I203" s="520"/>
      <c r="J203" s="520" t="str">
        <f>IF($D203=J$83,VLOOKUP($B203,WASHER!$B$22:$I$23,9,FALSE),"")</f>
        <v/>
      </c>
      <c r="K203" s="520" t="str">
        <f>IF($D203=K$83,VLOOKUP($B203,WASHER!$B$22:$I$23,9,FALSE),"")</f>
        <v/>
      </c>
      <c r="L203" s="520" t="str">
        <f>IF(RIGHT($A203,1)="1",VLOOKUP($B203,'1st Shift BFp'!$A$63:$BY$66,15,FALSE),VLOOKUP($B203,'2nd Shift BFp'!$A$64:$BY$75,15,FALSE))</f>
        <v/>
      </c>
      <c r="M203" s="520" t="str">
        <f>IF(RIGHT($A203,1)="1",VLOOKUP($B203,'1st Shift BFp'!$A$63:$BY$66,16,FALSE),VLOOKUP($B203,'2nd Shift BFp'!$A$64:$BY$75,16,FALSE))</f>
        <v/>
      </c>
      <c r="N203" s="521" t="str">
        <f>IF(RIGHT($A203,1)="1",VLOOKUP($B203,'1st Shift BFp'!$A$63:$BY$66,17,FALSE),VLOOKUP($B203,'2nd Shift BFp'!$A$64:$BY$75,17,FALSE))</f>
        <v/>
      </c>
      <c r="P203" s="526">
        <f>IF($D203=P$83,VLOOKUP($B203,WEEKLY!$T$132:$AE$145,12,FALSE),"")</f>
        <v>0</v>
      </c>
      <c r="Q203" s="520" t="str">
        <f>IF($D203=Q$83,VLOOKUP($B203,WEEKLY!$T$132:$AE$145,12,FALSE),"")</f>
        <v/>
      </c>
      <c r="R203" s="520"/>
      <c r="S203" s="520" t="str">
        <f>IF($D203=S$83,VLOOKUP($B203,WASHER!$N$22:$U$23,9,FALSE),"")</f>
        <v/>
      </c>
      <c r="T203" s="520" t="str">
        <f>IF($D203=T$83,VLOOKUP($B203,WASHER!$N$22:$U$23,9,FALSE),"")</f>
        <v/>
      </c>
      <c r="U203" s="520" t="str">
        <f>IF(RIGHT($A203,1)="1",VLOOKUP($B203,'1st Shift BFp'!$A$63:$BY$66,30,FALSE),VLOOKUP($B203,'2nd Shift BFp'!$A$64:$BY$75,30,FALSE))</f>
        <v/>
      </c>
      <c r="V203" s="520" t="str">
        <f>IF(RIGHT($A203,1)="1",VLOOKUP($B203,'1st Shift BFp'!$A$63:$BY$66,31,FALSE),VLOOKUP($B203,'2nd Shift BFp'!$A$64:$BY$75,31,FALSE))</f>
        <v/>
      </c>
      <c r="W203" s="521" t="str">
        <f>IF(RIGHT($A203,1)="1",VLOOKUP($B203,'1st Shift BFp'!$A$63:$BY$66,32,FALSE),VLOOKUP($B203,'2nd Shift BFp'!$A$64:$BY$75,32,FALSE))</f>
        <v/>
      </c>
      <c r="Y203" s="526">
        <f>IF($D203=Y$83,VLOOKUP($B203,WEEKLY!$AL$132:$AW$145,12,FALSE),"")</f>
        <v>0</v>
      </c>
      <c r="Z203" s="520" t="str">
        <f>IF($D203=Z$83,VLOOKUP($B203,WEEKLY!$AL$132:$AW$145,12,FALSE),"")</f>
        <v/>
      </c>
      <c r="AA203" s="520"/>
      <c r="AB203" s="520" t="str">
        <f>IF($D203=AB$83,VLOOKUP($B203,WASHER!$Z$22:$AG$23,9,FALSE),"")</f>
        <v/>
      </c>
      <c r="AC203" s="520" t="str">
        <f>IF($D203=AC$83,VLOOKUP($B203,WASHER!$Z$22:$AG$23,9,FALSE),"")</f>
        <v/>
      </c>
      <c r="AD203" s="520" t="str">
        <f>IF(RIGHT($A203,1)="1",VLOOKUP($B203,'1st Shift BFp'!$A$63:$BY$66,45,FALSE),VLOOKUP($B203,'2nd Shift BFp'!$A$64:$BY$75,45,FALSE))</f>
        <v/>
      </c>
      <c r="AE203" s="520" t="str">
        <f>IF(RIGHT($A203,1)="1",VLOOKUP($B203,'1st Shift BFp'!$A$63:$BY$66,46,FALSE),VLOOKUP($B203,'2nd Shift BFp'!$A$64:$BY$75,46,FALSE))</f>
        <v/>
      </c>
      <c r="AF203" s="521" t="str">
        <f>IF(RIGHT($A203,1)="1",VLOOKUP($B203,'1st Shift BFp'!$A$63:$BY$66,47,FALSE),VLOOKUP($B203,'2nd Shift BFp'!$A$64:$BY$75,47,FALSE))</f>
        <v/>
      </c>
      <c r="AH203" s="526">
        <f>IF($D203=AH$83,VLOOKUP($B203,WEEKLY!$BD$132:$BO$145,12,FALSE),"")</f>
        <v>0</v>
      </c>
      <c r="AI203" s="520" t="str">
        <f>IF($D203=AI$83,VLOOKUP($B203,WEEKLY!$BD$132:$BO$145,12,FALSE),"")</f>
        <v/>
      </c>
      <c r="AJ203" s="520"/>
      <c r="AK203" s="520" t="str">
        <f>IF($D203=AK$83,VLOOKUP($B203,WASHER!$AL$22:$AS$23,9,FALSE),"")</f>
        <v/>
      </c>
      <c r="AL203" s="520" t="str">
        <f>IF($D203=AL$83,VLOOKUP($B203,WASHER!$AL$22:$AS$23,9,FALSE),"")</f>
        <v/>
      </c>
      <c r="AM203" s="520" t="str">
        <f>IF(RIGHT($A203,1)="1",VLOOKUP($B203,'1st Shift BFp'!$A$63:$BY$66,60,FALSE),VLOOKUP($B203,'2nd Shift BFp'!$A$64:$BY$75,60,FALSE))</f>
        <v/>
      </c>
      <c r="AN203" s="520" t="str">
        <f>IF(RIGHT($A203,1)="1",VLOOKUP($B203,'1st Shift BFp'!$A$63:$BY$66,61,FALSE),VLOOKUP($B203,'2nd Shift BFp'!$A$64:$BY$75,61,FALSE))</f>
        <v/>
      </c>
      <c r="AO203" s="521" t="str">
        <f>IF(RIGHT($A203,1)="1",VLOOKUP($B203,'1st Shift BFp'!$A$63:$BY$66,62,FALSE),VLOOKUP($B203,'2nd Shift BFp'!$A$64:$BY$75,62,FALSE))</f>
        <v/>
      </c>
      <c r="AQ203" s="526">
        <f>IF($D203=AQ$83,VLOOKUP($B203,WEEKLY!$BV$132:$CG$145,12,FALSE),"")</f>
        <v>0</v>
      </c>
      <c r="AR203" s="520" t="str">
        <f>IF($D203=AR$83,VLOOKUP($B203,WEEKLY!$BV$132:$CG$145,12,FALSE),"")</f>
        <v/>
      </c>
      <c r="AS203" s="520"/>
      <c r="AT203" s="520" t="str">
        <f>IF($D203=AT$83,VLOOKUP($B203,WASHER!$AX$22:$BE$23,9,FALSE),"")</f>
        <v/>
      </c>
      <c r="AU203" s="520" t="str">
        <f>IF($D203=AU$83,VLOOKUP($B203,WASHER!$AX$22:$BE$23,9,FALSE),"")</f>
        <v/>
      </c>
      <c r="AV203" s="520" t="str">
        <f>IF(RIGHT($A203,1)="1",VLOOKUP($B203,'1st Shift BFp'!$A$63:$BY$66,75,FALSE),VLOOKUP($B203,'2nd Shift BFp'!$A$64:$BY$75,75,FALSE))</f>
        <v/>
      </c>
      <c r="AW203" s="520" t="str">
        <f>IF(RIGHT($A203,1)="1",VLOOKUP($B203,'1st Shift BFp'!$A$63:$BY$66,76,FALSE),VLOOKUP($B203,'2nd Shift BFp'!$A$64:$BY$75,76,FALSE))</f>
        <v/>
      </c>
      <c r="AX203" s="521" t="str">
        <f>IF(RIGHT($A203,1)="1",VLOOKUP($B203,'1st Shift BFp'!$A$63:$BY$66,77,FALSE),VLOOKUP($B203,'2nd Shift BFp'!$A$64:$BY$75,77,FALSE))</f>
        <v/>
      </c>
      <c r="AZ203" s="526" t="str">
        <f t="shared" si="128"/>
        <v/>
      </c>
      <c r="BA203" s="520" t="str">
        <f t="shared" si="129"/>
        <v/>
      </c>
      <c r="BB203" s="520"/>
      <c r="BC203" s="520" t="str">
        <f t="shared" si="130"/>
        <v/>
      </c>
      <c r="BD203" s="520" t="str">
        <f t="shared" si="131"/>
        <v/>
      </c>
      <c r="BE203" s="520" t="str">
        <f t="shared" si="132"/>
        <v/>
      </c>
      <c r="BF203" s="520" t="str">
        <f t="shared" si="133"/>
        <v/>
      </c>
      <c r="BG203" s="521" t="str">
        <f t="shared" si="134"/>
        <v/>
      </c>
    </row>
    <row r="204" spans="1:59">
      <c r="A204" t="s">
        <v>82</v>
      </c>
      <c r="B204" s="379" t="s">
        <v>259</v>
      </c>
      <c r="C204" s="103" t="s">
        <v>260</v>
      </c>
      <c r="D204" s="103" t="s">
        <v>44</v>
      </c>
      <c r="E204" s="506" t="s">
        <v>572</v>
      </c>
      <c r="G204" s="526">
        <f>IF($D204=G$83,VLOOKUP($B204,WEEKLY!$B$132:$M$145,12,FALSE),"")</f>
        <v>0</v>
      </c>
      <c r="H204" s="520" t="str">
        <f>IF($D204=H$83,VLOOKUP($B204,WEEKLY!$B$132:$M$145,12,FALSE),"")</f>
        <v/>
      </c>
      <c r="I204" s="520"/>
      <c r="J204" s="520" t="str">
        <f>IF($D204=J$83,VLOOKUP($B204,WASHER!$B$22:$I$23,9,FALSE),"")</f>
        <v/>
      </c>
      <c r="K204" s="520" t="str">
        <f>IF($D204=K$83,VLOOKUP($B204,WASHER!$B$22:$I$23,9,FALSE),"")</f>
        <v/>
      </c>
      <c r="L204" s="520" t="str">
        <f>IF(RIGHT($A204,1)="1",VLOOKUP($B204,'1st Shift BFp'!$A$63:$BY$66,15,FALSE),VLOOKUP($B204,'2nd Shift BFp'!$A$64:$BY$75,15,FALSE))</f>
        <v/>
      </c>
      <c r="M204" s="520" t="str">
        <f>IF(RIGHT($A204,1)="1",VLOOKUP($B204,'1st Shift BFp'!$A$63:$BY$66,16,FALSE),VLOOKUP($B204,'2nd Shift BFp'!$A$64:$BY$75,16,FALSE))</f>
        <v/>
      </c>
      <c r="N204" s="521" t="str">
        <f>IF(RIGHT($A204,1)="1",VLOOKUP($B204,'1st Shift BFp'!$A$63:$BY$66,17,FALSE),VLOOKUP($B204,'2nd Shift BFp'!$A$64:$BY$75,17,FALSE))</f>
        <v/>
      </c>
      <c r="P204" s="526">
        <f>IF($D204=P$83,VLOOKUP($B204,WEEKLY!$T$132:$AE$145,12,FALSE),"")</f>
        <v>0</v>
      </c>
      <c r="Q204" s="520" t="str">
        <f>IF($D204=Q$83,VLOOKUP($B204,WEEKLY!$T$132:$AE$145,12,FALSE),"")</f>
        <v/>
      </c>
      <c r="R204" s="520"/>
      <c r="S204" s="520" t="str">
        <f>IF($D204=S$83,VLOOKUP($B204,WASHER!$N$22:$U$23,9,FALSE),"")</f>
        <v/>
      </c>
      <c r="T204" s="520" t="str">
        <f>IF($D204=T$83,VLOOKUP($B204,WASHER!$N$22:$U$23,9,FALSE),"")</f>
        <v/>
      </c>
      <c r="U204" s="520" t="str">
        <f>IF(RIGHT($A204,1)="1",VLOOKUP($B204,'1st Shift BFp'!$A$63:$BY$66,30,FALSE),VLOOKUP($B204,'2nd Shift BFp'!$A$64:$BY$75,30,FALSE))</f>
        <v/>
      </c>
      <c r="V204" s="520" t="str">
        <f>IF(RIGHT($A204,1)="1",VLOOKUP($B204,'1st Shift BFp'!$A$63:$BY$66,31,FALSE),VLOOKUP($B204,'2nd Shift BFp'!$A$64:$BY$75,31,FALSE))</f>
        <v/>
      </c>
      <c r="W204" s="521" t="str">
        <f>IF(RIGHT($A204,1)="1",VLOOKUP($B204,'1st Shift BFp'!$A$63:$BY$66,32,FALSE),VLOOKUP($B204,'2nd Shift BFp'!$A$64:$BY$75,32,FALSE))</f>
        <v/>
      </c>
      <c r="Y204" s="526">
        <f>IF($D204=Y$83,VLOOKUP($B204,WEEKLY!$AL$132:$AW$145,12,FALSE),"")</f>
        <v>0</v>
      </c>
      <c r="Z204" s="520" t="str">
        <f>IF($D204=Z$83,VLOOKUP($B204,WEEKLY!$AL$132:$AW$145,12,FALSE),"")</f>
        <v/>
      </c>
      <c r="AA204" s="520"/>
      <c r="AB204" s="520" t="str">
        <f>IF($D204=AB$83,VLOOKUP($B204,WASHER!$Z$22:$AG$23,9,FALSE),"")</f>
        <v/>
      </c>
      <c r="AC204" s="520" t="str">
        <f>IF($D204=AC$83,VLOOKUP($B204,WASHER!$Z$22:$AG$23,9,FALSE),"")</f>
        <v/>
      </c>
      <c r="AD204" s="520" t="str">
        <f>IF(RIGHT($A204,1)="1",VLOOKUP($B204,'1st Shift BFp'!$A$63:$BY$66,45,FALSE),VLOOKUP($B204,'2nd Shift BFp'!$A$64:$BY$75,45,FALSE))</f>
        <v/>
      </c>
      <c r="AE204" s="520" t="str">
        <f>IF(RIGHT($A204,1)="1",VLOOKUP($B204,'1st Shift BFp'!$A$63:$BY$66,46,FALSE),VLOOKUP($B204,'2nd Shift BFp'!$A$64:$BY$75,46,FALSE))</f>
        <v/>
      </c>
      <c r="AF204" s="521" t="str">
        <f>IF(RIGHT($A204,1)="1",VLOOKUP($B204,'1st Shift BFp'!$A$63:$BY$66,47,FALSE),VLOOKUP($B204,'2nd Shift BFp'!$A$64:$BY$75,47,FALSE))</f>
        <v/>
      </c>
      <c r="AH204" s="526">
        <f>IF($D204=AH$83,VLOOKUP($B204,WEEKLY!$BD$132:$BO$145,12,FALSE),"")</f>
        <v>0</v>
      </c>
      <c r="AI204" s="520" t="str">
        <f>IF($D204=AI$83,VLOOKUP($B204,WEEKLY!$BD$132:$BO$145,12,FALSE),"")</f>
        <v/>
      </c>
      <c r="AJ204" s="520"/>
      <c r="AK204" s="520" t="str">
        <f>IF($D204=AK$83,VLOOKUP($B204,WASHER!$AL$22:$AS$23,9,FALSE),"")</f>
        <v/>
      </c>
      <c r="AL204" s="520" t="str">
        <f>IF($D204=AL$83,VLOOKUP($B204,WASHER!$AL$22:$AS$23,9,FALSE),"")</f>
        <v/>
      </c>
      <c r="AM204" s="520" t="str">
        <f>IF(RIGHT($A204,1)="1",VLOOKUP($B204,'1st Shift BFp'!$A$63:$BY$66,60,FALSE),VLOOKUP($B204,'2nd Shift BFp'!$A$64:$BY$75,60,FALSE))</f>
        <v/>
      </c>
      <c r="AN204" s="520" t="str">
        <f>IF(RIGHT($A204,1)="1",VLOOKUP($B204,'1st Shift BFp'!$A$63:$BY$66,61,FALSE),VLOOKUP($B204,'2nd Shift BFp'!$A$64:$BY$75,61,FALSE))</f>
        <v/>
      </c>
      <c r="AO204" s="521" t="str">
        <f>IF(RIGHT($A204,1)="1",VLOOKUP($B204,'1st Shift BFp'!$A$63:$BY$66,62,FALSE),VLOOKUP($B204,'2nd Shift BFp'!$A$64:$BY$75,62,FALSE))</f>
        <v/>
      </c>
      <c r="AQ204" s="526">
        <f>IF($D204=AQ$83,VLOOKUP($B204,WEEKLY!$BV$132:$CG$145,12,FALSE),"")</f>
        <v>0</v>
      </c>
      <c r="AR204" s="520" t="str">
        <f>IF($D204=AR$83,VLOOKUP($B204,WEEKLY!$BV$132:$CG$145,12,FALSE),"")</f>
        <v/>
      </c>
      <c r="AS204" s="520"/>
      <c r="AT204" s="520" t="str">
        <f>IF($D204=AT$83,VLOOKUP($B204,WASHER!$AX$22:$BE$23,9,FALSE),"")</f>
        <v/>
      </c>
      <c r="AU204" s="520" t="str">
        <f>IF($D204=AU$83,VLOOKUP($B204,WASHER!$AX$22:$BE$23,9,FALSE),"")</f>
        <v/>
      </c>
      <c r="AV204" s="520" t="str">
        <f>IF(RIGHT($A204,1)="1",VLOOKUP($B204,'1st Shift BFp'!$A$63:$BY$66,75,FALSE),VLOOKUP($B204,'2nd Shift BFp'!$A$64:$BY$75,75,FALSE))</f>
        <v/>
      </c>
      <c r="AW204" s="520" t="str">
        <f>IF(RIGHT($A204,1)="1",VLOOKUP($B204,'1st Shift BFp'!$A$63:$BY$66,76,FALSE),VLOOKUP($B204,'2nd Shift BFp'!$A$64:$BY$75,76,FALSE))</f>
        <v/>
      </c>
      <c r="AX204" s="521" t="str">
        <f>IF(RIGHT($A204,1)="1",VLOOKUP($B204,'1st Shift BFp'!$A$63:$BY$66,77,FALSE),VLOOKUP($B204,'2nd Shift BFp'!$A$64:$BY$75,77,FALSE))</f>
        <v/>
      </c>
      <c r="AZ204" s="526" t="str">
        <f t="shared" si="128"/>
        <v/>
      </c>
      <c r="BA204" s="520" t="str">
        <f t="shared" si="129"/>
        <v/>
      </c>
      <c r="BB204" s="520"/>
      <c r="BC204" s="520" t="str">
        <f t="shared" si="130"/>
        <v/>
      </c>
      <c r="BD204" s="520" t="str">
        <f t="shared" si="131"/>
        <v/>
      </c>
      <c r="BE204" s="520" t="str">
        <f t="shared" si="132"/>
        <v/>
      </c>
      <c r="BF204" s="520" t="str">
        <f t="shared" si="133"/>
        <v/>
      </c>
      <c r="BG204" s="521" t="str">
        <f t="shared" si="134"/>
        <v/>
      </c>
    </row>
    <row r="205" spans="1:59">
      <c r="A205" t="s">
        <v>67</v>
      </c>
      <c r="B205" s="379" t="s">
        <v>261</v>
      </c>
      <c r="C205" s="103" t="s">
        <v>262</v>
      </c>
      <c r="D205" s="103" t="s">
        <v>44</v>
      </c>
      <c r="E205" s="506" t="s">
        <v>572</v>
      </c>
      <c r="G205" s="526">
        <f>IF($D205=G$83,VLOOKUP($B205,WEEKLY!$B$132:$M$145,12,FALSE),"")</f>
        <v>0</v>
      </c>
      <c r="H205" s="520" t="str">
        <f>IF($D205=H$83,VLOOKUP($B205,WEEKLY!$B$132:$M$145,12,FALSE),"")</f>
        <v/>
      </c>
      <c r="I205" s="520"/>
      <c r="J205" s="520" t="str">
        <f>IF($D205=J$83,VLOOKUP($B205,WASHER!$B$22:$I$23,9,FALSE),"")</f>
        <v/>
      </c>
      <c r="K205" s="520" t="str">
        <f>IF($D205=K$83,VLOOKUP($B205,WASHER!$B$22:$I$23,9,FALSE),"")</f>
        <v/>
      </c>
      <c r="L205" s="520" t="str">
        <f>IF(RIGHT($A205,1)="1",VLOOKUP($B205,'1st Shift BFp'!$A$63:$BY$66,15,FALSE),VLOOKUP($B205,'2nd Shift BFp'!$A$64:$BY$75,15,FALSE))</f>
        <v/>
      </c>
      <c r="M205" s="520" t="str">
        <f>IF(RIGHT($A205,1)="1",VLOOKUP($B205,'1st Shift BFp'!$A$63:$BY$66,16,FALSE),VLOOKUP($B205,'2nd Shift BFp'!$A$64:$BY$75,16,FALSE))</f>
        <v/>
      </c>
      <c r="N205" s="521" t="str">
        <f>IF(RIGHT($A205,1)="1",VLOOKUP($B205,'1st Shift BFp'!$A$63:$BY$66,17,FALSE),VLOOKUP($B205,'2nd Shift BFp'!$A$64:$BY$75,17,FALSE))</f>
        <v/>
      </c>
      <c r="P205" s="526">
        <f>IF($D205=P$83,VLOOKUP($B205,WEEKLY!$T$132:$AE$145,12,FALSE),"")</f>
        <v>0</v>
      </c>
      <c r="Q205" s="520" t="str">
        <f>IF($D205=Q$83,VLOOKUP($B205,WEEKLY!$T$132:$AE$145,12,FALSE),"")</f>
        <v/>
      </c>
      <c r="R205" s="520"/>
      <c r="S205" s="520" t="str">
        <f>IF($D205=S$83,VLOOKUP($B205,WASHER!$N$22:$U$23,9,FALSE),"")</f>
        <v/>
      </c>
      <c r="T205" s="520" t="str">
        <f>IF($D205=T$83,VLOOKUP($B205,WASHER!$N$22:$U$23,9,FALSE),"")</f>
        <v/>
      </c>
      <c r="U205" s="520" t="str">
        <f>IF(RIGHT($A205,1)="1",VLOOKUP($B205,'1st Shift BFp'!$A$63:$BY$66,30,FALSE),VLOOKUP($B205,'2nd Shift BFp'!$A$64:$BY$75,30,FALSE))</f>
        <v/>
      </c>
      <c r="V205" s="520" t="str">
        <f>IF(RIGHT($A205,1)="1",VLOOKUP($B205,'1st Shift BFp'!$A$63:$BY$66,31,FALSE),VLOOKUP($B205,'2nd Shift BFp'!$A$64:$BY$75,31,FALSE))</f>
        <v/>
      </c>
      <c r="W205" s="521" t="str">
        <f>IF(RIGHT($A205,1)="1",VLOOKUP($B205,'1st Shift BFp'!$A$63:$BY$66,32,FALSE),VLOOKUP($B205,'2nd Shift BFp'!$A$64:$BY$75,32,FALSE))</f>
        <v/>
      </c>
      <c r="Y205" s="526">
        <f>IF($D205=Y$83,VLOOKUP($B205,WEEKLY!$AL$132:$AW$145,12,FALSE),"")</f>
        <v>0</v>
      </c>
      <c r="Z205" s="520" t="str">
        <f>IF($D205=Z$83,VLOOKUP($B205,WEEKLY!$AL$132:$AW$145,12,FALSE),"")</f>
        <v/>
      </c>
      <c r="AA205" s="520"/>
      <c r="AB205" s="520" t="str">
        <f>IF($D205=AB$83,VLOOKUP($B205,WASHER!$Z$22:$AG$23,9,FALSE),"")</f>
        <v/>
      </c>
      <c r="AC205" s="520" t="str">
        <f>IF($D205=AC$83,VLOOKUP($B205,WASHER!$Z$22:$AG$23,9,FALSE),"")</f>
        <v/>
      </c>
      <c r="AD205" s="520" t="str">
        <f>IF(RIGHT($A205,1)="1",VLOOKUP($B205,'1st Shift BFp'!$A$63:$BY$66,45,FALSE),VLOOKUP($B205,'2nd Shift BFp'!$A$64:$BY$75,45,FALSE))</f>
        <v/>
      </c>
      <c r="AE205" s="520" t="str">
        <f>IF(RIGHT($A205,1)="1",VLOOKUP($B205,'1st Shift BFp'!$A$63:$BY$66,46,FALSE),VLOOKUP($B205,'2nd Shift BFp'!$A$64:$BY$75,46,FALSE))</f>
        <v/>
      </c>
      <c r="AF205" s="521" t="str">
        <f>IF(RIGHT($A205,1)="1",VLOOKUP($B205,'1st Shift BFp'!$A$63:$BY$66,47,FALSE),VLOOKUP($B205,'2nd Shift BFp'!$A$64:$BY$75,47,FALSE))</f>
        <v/>
      </c>
      <c r="AH205" s="526">
        <f>IF($D205=AH$83,VLOOKUP($B205,WEEKLY!$BD$132:$BO$145,12,FALSE),"")</f>
        <v>0</v>
      </c>
      <c r="AI205" s="520" t="str">
        <f>IF($D205=AI$83,VLOOKUP($B205,WEEKLY!$BD$132:$BO$145,12,FALSE),"")</f>
        <v/>
      </c>
      <c r="AJ205" s="520"/>
      <c r="AK205" s="520" t="str">
        <f>IF($D205=AK$83,VLOOKUP($B205,WASHER!$AL$22:$AS$23,9,FALSE),"")</f>
        <v/>
      </c>
      <c r="AL205" s="520" t="str">
        <f>IF($D205=AL$83,VLOOKUP($B205,WASHER!$AL$22:$AS$23,9,FALSE),"")</f>
        <v/>
      </c>
      <c r="AM205" s="520" t="str">
        <f>IF(RIGHT($A205,1)="1",VLOOKUP($B205,'1st Shift BFp'!$A$63:$BY$66,60,FALSE),VLOOKUP($B205,'2nd Shift BFp'!$A$64:$BY$75,60,FALSE))</f>
        <v/>
      </c>
      <c r="AN205" s="520" t="str">
        <f>IF(RIGHT($A205,1)="1",VLOOKUP($B205,'1st Shift BFp'!$A$63:$BY$66,61,FALSE),VLOOKUP($B205,'2nd Shift BFp'!$A$64:$BY$75,61,FALSE))</f>
        <v/>
      </c>
      <c r="AO205" s="521" t="str">
        <f>IF(RIGHT($A205,1)="1",VLOOKUP($B205,'1st Shift BFp'!$A$63:$BY$66,62,FALSE),VLOOKUP($B205,'2nd Shift BFp'!$A$64:$BY$75,62,FALSE))</f>
        <v/>
      </c>
      <c r="AQ205" s="526">
        <f>IF($D205=AQ$83,VLOOKUP($B205,WEEKLY!$BV$132:$CG$145,12,FALSE),"")</f>
        <v>0</v>
      </c>
      <c r="AR205" s="520" t="str">
        <f>IF($D205=AR$83,VLOOKUP($B205,WEEKLY!$BV$132:$CG$145,12,FALSE),"")</f>
        <v/>
      </c>
      <c r="AS205" s="520"/>
      <c r="AT205" s="520" t="str">
        <f>IF($D205=AT$83,VLOOKUP($B205,WASHER!$AX$22:$BE$23,9,FALSE),"")</f>
        <v/>
      </c>
      <c r="AU205" s="520" t="str">
        <f>IF($D205=AU$83,VLOOKUP($B205,WASHER!$AX$22:$BE$23,9,FALSE),"")</f>
        <v/>
      </c>
      <c r="AV205" s="520" t="str">
        <f>IF(RIGHT($A205,1)="1",VLOOKUP($B205,'1st Shift BFp'!$A$63:$BY$66,75,FALSE),VLOOKUP($B205,'2nd Shift BFp'!$A$64:$BY$75,75,FALSE))</f>
        <v/>
      </c>
      <c r="AW205" s="520" t="str">
        <f>IF(RIGHT($A205,1)="1",VLOOKUP($B205,'1st Shift BFp'!$A$63:$BY$66,76,FALSE),VLOOKUP($B205,'2nd Shift BFp'!$A$64:$BY$75,76,FALSE))</f>
        <v/>
      </c>
      <c r="AX205" s="521" t="str">
        <f>IF(RIGHT($A205,1)="1",VLOOKUP($B205,'1st Shift BFp'!$A$63:$BY$66,77,FALSE),VLOOKUP($B205,'2nd Shift BFp'!$A$64:$BY$75,77,FALSE))</f>
        <v/>
      </c>
      <c r="AZ205" s="526" t="str">
        <f t="shared" si="128"/>
        <v/>
      </c>
      <c r="BA205" s="520" t="str">
        <f t="shared" si="129"/>
        <v/>
      </c>
      <c r="BB205" s="520"/>
      <c r="BC205" s="520" t="str">
        <f t="shared" si="130"/>
        <v/>
      </c>
      <c r="BD205" s="520" t="str">
        <f t="shared" si="131"/>
        <v/>
      </c>
      <c r="BE205" s="520" t="str">
        <f t="shared" si="132"/>
        <v/>
      </c>
      <c r="BF205" s="520" t="str">
        <f t="shared" si="133"/>
        <v/>
      </c>
      <c r="BG205" s="521" t="str">
        <f t="shared" si="134"/>
        <v/>
      </c>
    </row>
    <row r="206" spans="1:59">
      <c r="A206" t="s">
        <v>67</v>
      </c>
      <c r="B206" s="379" t="s">
        <v>264</v>
      </c>
      <c r="C206" s="103" t="s">
        <v>265</v>
      </c>
      <c r="D206" s="103" t="s">
        <v>44</v>
      </c>
      <c r="E206" s="506" t="s">
        <v>572</v>
      </c>
      <c r="G206" s="526">
        <f>IF($D206=G$83,VLOOKUP($B206,WEEKLY!$B$132:$M$145,12,FALSE),"")</f>
        <v>0</v>
      </c>
      <c r="H206" s="520" t="str">
        <f>IF($D206=H$83,VLOOKUP($B206,WEEKLY!$B$132:$M$145,12,FALSE),"")</f>
        <v/>
      </c>
      <c r="I206" s="520"/>
      <c r="J206" s="520" t="str">
        <f>IF($D206=J$83,VLOOKUP($B206,WASHER!$B$22:$I$23,9,FALSE),"")</f>
        <v/>
      </c>
      <c r="K206" s="520" t="str">
        <f>IF($D206=K$83,VLOOKUP($B206,WASHER!$B$22:$I$23,9,FALSE),"")</f>
        <v/>
      </c>
      <c r="L206" s="520" t="str">
        <f>IF(RIGHT($A206,1)="1",VLOOKUP($B206,'1st Shift BFp'!$A$63:$BY$66,15,FALSE),VLOOKUP($B206,'2nd Shift BFp'!$A$64:$BY$75,15,FALSE))</f>
        <v/>
      </c>
      <c r="M206" s="520" t="str">
        <f>IF(RIGHT($A206,1)="1",VLOOKUP($B206,'1st Shift BFp'!$A$63:$BY$66,16,FALSE),VLOOKUP($B206,'2nd Shift BFp'!$A$64:$BY$75,16,FALSE))</f>
        <v/>
      </c>
      <c r="N206" s="521" t="str">
        <f>IF(RIGHT($A206,1)="1",VLOOKUP($B206,'1st Shift BFp'!$A$63:$BY$66,17,FALSE),VLOOKUP($B206,'2nd Shift BFp'!$A$64:$BY$75,17,FALSE))</f>
        <v/>
      </c>
      <c r="P206" s="526">
        <f>IF($D206=P$83,VLOOKUP($B206,WEEKLY!$T$132:$AE$145,12,FALSE),"")</f>
        <v>0</v>
      </c>
      <c r="Q206" s="520" t="str">
        <f>IF($D206=Q$83,VLOOKUP($B206,WEEKLY!$T$132:$AE$145,12,FALSE),"")</f>
        <v/>
      </c>
      <c r="R206" s="520"/>
      <c r="S206" s="520" t="str">
        <f>IF($D206=S$83,VLOOKUP($B206,WASHER!$N$22:$U$23,9,FALSE),"")</f>
        <v/>
      </c>
      <c r="T206" s="520" t="str">
        <f>IF($D206=T$83,VLOOKUP($B206,WASHER!$N$22:$U$23,9,FALSE),"")</f>
        <v/>
      </c>
      <c r="U206" s="520" t="str">
        <f>IF(RIGHT($A206,1)="1",VLOOKUP($B206,'1st Shift BFp'!$A$63:$BY$66,30,FALSE),VLOOKUP($B206,'2nd Shift BFp'!$A$64:$BY$75,30,FALSE))</f>
        <v/>
      </c>
      <c r="V206" s="520" t="str">
        <f>IF(RIGHT($A206,1)="1",VLOOKUP($B206,'1st Shift BFp'!$A$63:$BY$66,31,FALSE),VLOOKUP($B206,'2nd Shift BFp'!$A$64:$BY$75,31,FALSE))</f>
        <v/>
      </c>
      <c r="W206" s="521" t="str">
        <f>IF(RIGHT($A206,1)="1",VLOOKUP($B206,'1st Shift BFp'!$A$63:$BY$66,32,FALSE),VLOOKUP($B206,'2nd Shift BFp'!$A$64:$BY$75,32,FALSE))</f>
        <v/>
      </c>
      <c r="Y206" s="526">
        <f>IF($D206=Y$83,VLOOKUP($B206,WEEKLY!$AL$132:$AW$145,12,FALSE),"")</f>
        <v>0</v>
      </c>
      <c r="Z206" s="520" t="str">
        <f>IF($D206=Z$83,VLOOKUP($B206,WEEKLY!$AL$132:$AW$145,12,FALSE),"")</f>
        <v/>
      </c>
      <c r="AA206" s="520"/>
      <c r="AB206" s="520" t="str">
        <f>IF($D206=AB$83,VLOOKUP($B206,WASHER!$Z$22:$AG$23,9,FALSE),"")</f>
        <v/>
      </c>
      <c r="AC206" s="520" t="str">
        <f>IF($D206=AC$83,VLOOKUP($B206,WASHER!$Z$22:$AG$23,9,FALSE),"")</f>
        <v/>
      </c>
      <c r="AD206" s="520" t="str">
        <f>IF(RIGHT($A206,1)="1",VLOOKUP($B206,'1st Shift BFp'!$A$63:$BY$66,45,FALSE),VLOOKUP($B206,'2nd Shift BFp'!$A$64:$BY$75,45,FALSE))</f>
        <v/>
      </c>
      <c r="AE206" s="520" t="str">
        <f>IF(RIGHT($A206,1)="1",VLOOKUP($B206,'1st Shift BFp'!$A$63:$BY$66,46,FALSE),VLOOKUP($B206,'2nd Shift BFp'!$A$64:$BY$75,46,FALSE))</f>
        <v/>
      </c>
      <c r="AF206" s="521" t="str">
        <f>IF(RIGHT($A206,1)="1",VLOOKUP($B206,'1st Shift BFp'!$A$63:$BY$66,47,FALSE),VLOOKUP($B206,'2nd Shift BFp'!$A$64:$BY$75,47,FALSE))</f>
        <v/>
      </c>
      <c r="AH206" s="526">
        <f>IF($D206=AH$83,VLOOKUP($B206,WEEKLY!$BD$132:$BO$145,12,FALSE),"")</f>
        <v>0</v>
      </c>
      <c r="AI206" s="520" t="str">
        <f>IF($D206=AI$83,VLOOKUP($B206,WEEKLY!$BD$132:$BO$145,12,FALSE),"")</f>
        <v/>
      </c>
      <c r="AJ206" s="520"/>
      <c r="AK206" s="520" t="str">
        <f>IF($D206=AK$83,VLOOKUP($B206,WASHER!$AL$22:$AS$23,9,FALSE),"")</f>
        <v/>
      </c>
      <c r="AL206" s="520" t="str">
        <f>IF($D206=AL$83,VLOOKUP($B206,WASHER!$AL$22:$AS$23,9,FALSE),"")</f>
        <v/>
      </c>
      <c r="AM206" s="520" t="str">
        <f>IF(RIGHT($A206,1)="1",VLOOKUP($B206,'1st Shift BFp'!$A$63:$BY$66,60,FALSE),VLOOKUP($B206,'2nd Shift BFp'!$A$64:$BY$75,60,FALSE))</f>
        <v/>
      </c>
      <c r="AN206" s="520" t="str">
        <f>IF(RIGHT($A206,1)="1",VLOOKUP($B206,'1st Shift BFp'!$A$63:$BY$66,61,FALSE),VLOOKUP($B206,'2nd Shift BFp'!$A$64:$BY$75,61,FALSE))</f>
        <v/>
      </c>
      <c r="AO206" s="521" t="str">
        <f>IF(RIGHT($A206,1)="1",VLOOKUP($B206,'1st Shift BFp'!$A$63:$BY$66,62,FALSE),VLOOKUP($B206,'2nd Shift BFp'!$A$64:$BY$75,62,FALSE))</f>
        <v/>
      </c>
      <c r="AQ206" s="526">
        <f>IF($D206=AQ$83,VLOOKUP($B206,WEEKLY!$BV$132:$CG$145,12,FALSE),"")</f>
        <v>0</v>
      </c>
      <c r="AR206" s="520" t="str">
        <f>IF($D206=AR$83,VLOOKUP($B206,WEEKLY!$BV$132:$CG$145,12,FALSE),"")</f>
        <v/>
      </c>
      <c r="AS206" s="520"/>
      <c r="AT206" s="520" t="str">
        <f>IF($D206=AT$83,VLOOKUP($B206,WASHER!$AX$22:$BE$23,9,FALSE),"")</f>
        <v/>
      </c>
      <c r="AU206" s="520" t="str">
        <f>IF($D206=AU$83,VLOOKUP($B206,WASHER!$AX$22:$BE$23,9,FALSE),"")</f>
        <v/>
      </c>
      <c r="AV206" s="520" t="str">
        <f>IF(RIGHT($A206,1)="1",VLOOKUP($B206,'1st Shift BFp'!$A$63:$BY$66,75,FALSE),VLOOKUP($B206,'2nd Shift BFp'!$A$64:$BY$75,75,FALSE))</f>
        <v/>
      </c>
      <c r="AW206" s="520" t="str">
        <f>IF(RIGHT($A206,1)="1",VLOOKUP($B206,'1st Shift BFp'!$A$63:$BY$66,76,FALSE),VLOOKUP($B206,'2nd Shift BFp'!$A$64:$BY$75,76,FALSE))</f>
        <v/>
      </c>
      <c r="AX206" s="521" t="str">
        <f>IF(RIGHT($A206,1)="1",VLOOKUP($B206,'1st Shift BFp'!$A$63:$BY$66,77,FALSE),VLOOKUP($B206,'2nd Shift BFp'!$A$64:$BY$75,77,FALSE))</f>
        <v/>
      </c>
      <c r="AZ206" s="526" t="str">
        <f t="shared" si="128"/>
        <v/>
      </c>
      <c r="BA206" s="520" t="str">
        <f t="shared" si="129"/>
        <v/>
      </c>
      <c r="BB206" s="520"/>
      <c r="BC206" s="520" t="str">
        <f t="shared" si="130"/>
        <v/>
      </c>
      <c r="BD206" s="520" t="str">
        <f t="shared" si="131"/>
        <v/>
      </c>
      <c r="BE206" s="520" t="str">
        <f t="shared" si="132"/>
        <v/>
      </c>
      <c r="BF206" s="520" t="str">
        <f t="shared" si="133"/>
        <v/>
      </c>
      <c r="BG206" s="521" t="str">
        <f t="shared" si="134"/>
        <v/>
      </c>
    </row>
    <row r="207" spans="1:59">
      <c r="A207" t="s">
        <v>67</v>
      </c>
      <c r="B207" s="379" t="s">
        <v>267</v>
      </c>
      <c r="C207" s="103" t="s">
        <v>268</v>
      </c>
      <c r="D207" s="103" t="s">
        <v>44</v>
      </c>
      <c r="E207" s="506" t="s">
        <v>572</v>
      </c>
      <c r="G207" s="526">
        <f>IF($D207=G$83,VLOOKUP($B207,WEEKLY!$B$132:$M$145,12,FALSE),"")</f>
        <v>0</v>
      </c>
      <c r="H207" s="520" t="str">
        <f>IF($D207=H$83,VLOOKUP($B207,WEEKLY!$B$132:$M$145,12,FALSE),"")</f>
        <v/>
      </c>
      <c r="I207" s="520"/>
      <c r="J207" s="520" t="str">
        <f>IF($D207=J$83,VLOOKUP($B207,WASHER!$B$22:$I$23,9,FALSE),"")</f>
        <v/>
      </c>
      <c r="K207" s="520" t="str">
        <f>IF($D207=K$83,VLOOKUP($B207,WASHER!$B$22:$I$23,9,FALSE),"")</f>
        <v/>
      </c>
      <c r="L207" s="520" t="str">
        <f>IF(RIGHT($A207,1)="1",VLOOKUP($B207,'1st Shift BFp'!$A$63:$BY$66,15,FALSE),VLOOKUP($B207,'2nd Shift BFp'!$A$64:$BY$75,15,FALSE))</f>
        <v/>
      </c>
      <c r="M207" s="520" t="str">
        <f>IF(RIGHT($A207,1)="1",VLOOKUP($B207,'1st Shift BFp'!$A$63:$BY$66,16,FALSE),VLOOKUP($B207,'2nd Shift BFp'!$A$64:$BY$75,16,FALSE))</f>
        <v/>
      </c>
      <c r="N207" s="521" t="str">
        <f>IF(RIGHT($A207,1)="1",VLOOKUP($B207,'1st Shift BFp'!$A$63:$BY$66,17,FALSE),VLOOKUP($B207,'2nd Shift BFp'!$A$64:$BY$75,17,FALSE))</f>
        <v/>
      </c>
      <c r="P207" s="526">
        <f>IF($D207=P$83,VLOOKUP($B207,WEEKLY!$T$132:$AE$145,12,FALSE),"")</f>
        <v>0</v>
      </c>
      <c r="Q207" s="520" t="str">
        <f>IF($D207=Q$83,VLOOKUP($B207,WEEKLY!$T$132:$AE$145,12,FALSE),"")</f>
        <v/>
      </c>
      <c r="R207" s="520"/>
      <c r="S207" s="520" t="str">
        <f>IF($D207=S$83,VLOOKUP($B207,WASHER!$N$22:$U$23,9,FALSE),"")</f>
        <v/>
      </c>
      <c r="T207" s="520" t="str">
        <f>IF($D207=T$83,VLOOKUP($B207,WASHER!$N$22:$U$23,9,FALSE),"")</f>
        <v/>
      </c>
      <c r="U207" s="520" t="str">
        <f>IF(RIGHT($A207,1)="1",VLOOKUP($B207,'1st Shift BFp'!$A$63:$BY$66,30,FALSE),VLOOKUP($B207,'2nd Shift BFp'!$A$64:$BY$75,30,FALSE))</f>
        <v/>
      </c>
      <c r="V207" s="520" t="str">
        <f>IF(RIGHT($A207,1)="1",VLOOKUP($B207,'1st Shift BFp'!$A$63:$BY$66,31,FALSE),VLOOKUP($B207,'2nd Shift BFp'!$A$64:$BY$75,31,FALSE))</f>
        <v/>
      </c>
      <c r="W207" s="521" t="str">
        <f>IF(RIGHT($A207,1)="1",VLOOKUP($B207,'1st Shift BFp'!$A$63:$BY$66,32,FALSE),VLOOKUP($B207,'2nd Shift BFp'!$A$64:$BY$75,32,FALSE))</f>
        <v/>
      </c>
      <c r="Y207" s="526">
        <f>IF($D207=Y$83,VLOOKUP($B207,WEEKLY!$AL$132:$AW$145,12,FALSE),"")</f>
        <v>0</v>
      </c>
      <c r="Z207" s="520" t="str">
        <f>IF($D207=Z$83,VLOOKUP($B207,WEEKLY!$AL$132:$AW$145,12,FALSE),"")</f>
        <v/>
      </c>
      <c r="AA207" s="520"/>
      <c r="AB207" s="520" t="str">
        <f>IF($D207=AB$83,VLOOKUP($B207,WASHER!$Z$22:$AG$23,9,FALSE),"")</f>
        <v/>
      </c>
      <c r="AC207" s="520" t="str">
        <f>IF($D207=AC$83,VLOOKUP($B207,WASHER!$Z$22:$AG$23,9,FALSE),"")</f>
        <v/>
      </c>
      <c r="AD207" s="520" t="str">
        <f>IF(RIGHT($A207,1)="1",VLOOKUP($B207,'1st Shift BFp'!$A$63:$BY$66,45,FALSE),VLOOKUP($B207,'2nd Shift BFp'!$A$64:$BY$75,45,FALSE))</f>
        <v/>
      </c>
      <c r="AE207" s="520" t="str">
        <f>IF(RIGHT($A207,1)="1",VLOOKUP($B207,'1st Shift BFp'!$A$63:$BY$66,46,FALSE),VLOOKUP($B207,'2nd Shift BFp'!$A$64:$BY$75,46,FALSE))</f>
        <v/>
      </c>
      <c r="AF207" s="521" t="str">
        <f>IF(RIGHT($A207,1)="1",VLOOKUP($B207,'1st Shift BFp'!$A$63:$BY$66,47,FALSE),VLOOKUP($B207,'2nd Shift BFp'!$A$64:$BY$75,47,FALSE))</f>
        <v/>
      </c>
      <c r="AH207" s="526">
        <f>IF($D207=AH$83,VLOOKUP($B207,WEEKLY!$BD$132:$BO$145,12,FALSE),"")</f>
        <v>0</v>
      </c>
      <c r="AI207" s="520" t="str">
        <f>IF($D207=AI$83,VLOOKUP($B207,WEEKLY!$BD$132:$BO$145,12,FALSE),"")</f>
        <v/>
      </c>
      <c r="AJ207" s="520"/>
      <c r="AK207" s="520" t="str">
        <f>IF($D207=AK$83,VLOOKUP($B207,WASHER!$AL$22:$AS$23,9,FALSE),"")</f>
        <v/>
      </c>
      <c r="AL207" s="520" t="str">
        <f>IF($D207=AL$83,VLOOKUP($B207,WASHER!$AL$22:$AS$23,9,FALSE),"")</f>
        <v/>
      </c>
      <c r="AM207" s="520" t="str">
        <f>IF(RIGHT($A207,1)="1",VLOOKUP($B207,'1st Shift BFp'!$A$63:$BY$66,60,FALSE),VLOOKUP($B207,'2nd Shift BFp'!$A$64:$BY$75,60,FALSE))</f>
        <v/>
      </c>
      <c r="AN207" s="520" t="str">
        <f>IF(RIGHT($A207,1)="1",VLOOKUP($B207,'1st Shift BFp'!$A$63:$BY$66,61,FALSE),VLOOKUP($B207,'2nd Shift BFp'!$A$64:$BY$75,61,FALSE))</f>
        <v/>
      </c>
      <c r="AO207" s="521" t="str">
        <f>IF(RIGHT($A207,1)="1",VLOOKUP($B207,'1st Shift BFp'!$A$63:$BY$66,62,FALSE),VLOOKUP($B207,'2nd Shift BFp'!$A$64:$BY$75,62,FALSE))</f>
        <v/>
      </c>
      <c r="AQ207" s="526">
        <f>IF($D207=AQ$83,VLOOKUP($B207,WEEKLY!$BV$132:$CG$145,12,FALSE),"")</f>
        <v>0</v>
      </c>
      <c r="AR207" s="520" t="str">
        <f>IF($D207=AR$83,VLOOKUP($B207,WEEKLY!$BV$132:$CG$145,12,FALSE),"")</f>
        <v/>
      </c>
      <c r="AS207" s="520"/>
      <c r="AT207" s="520" t="str">
        <f>IF($D207=AT$83,VLOOKUP($B207,WASHER!$AX$22:$BE$23,9,FALSE),"")</f>
        <v/>
      </c>
      <c r="AU207" s="520" t="str">
        <f>IF($D207=AU$83,VLOOKUP($B207,WASHER!$AX$22:$BE$23,9,FALSE),"")</f>
        <v/>
      </c>
      <c r="AV207" s="520" t="str">
        <f>IF(RIGHT($A207,1)="1",VLOOKUP($B207,'1st Shift BFp'!$A$63:$BY$66,75,FALSE),VLOOKUP($B207,'2nd Shift BFp'!$A$64:$BY$75,75,FALSE))</f>
        <v/>
      </c>
      <c r="AW207" s="520" t="str">
        <f>IF(RIGHT($A207,1)="1",VLOOKUP($B207,'1st Shift BFp'!$A$63:$BY$66,76,FALSE),VLOOKUP($B207,'2nd Shift BFp'!$A$64:$BY$75,76,FALSE))</f>
        <v/>
      </c>
      <c r="AX207" s="521" t="str">
        <f>IF(RIGHT($A207,1)="1",VLOOKUP($B207,'1st Shift BFp'!$A$63:$BY$66,77,FALSE),VLOOKUP($B207,'2nd Shift BFp'!$A$64:$BY$75,77,FALSE))</f>
        <v/>
      </c>
      <c r="AZ207" s="526" t="str">
        <f t="shared" si="128"/>
        <v/>
      </c>
      <c r="BA207" s="520" t="str">
        <f t="shared" si="129"/>
        <v/>
      </c>
      <c r="BB207" s="520"/>
      <c r="BC207" s="520" t="str">
        <f t="shared" si="130"/>
        <v/>
      </c>
      <c r="BD207" s="520" t="str">
        <f t="shared" si="131"/>
        <v/>
      </c>
      <c r="BE207" s="520" t="str">
        <f t="shared" si="132"/>
        <v/>
      </c>
      <c r="BF207" s="520" t="str">
        <f t="shared" si="133"/>
        <v/>
      </c>
      <c r="BG207" s="521" t="str">
        <f t="shared" si="134"/>
        <v/>
      </c>
    </row>
    <row r="208" spans="1:59">
      <c r="A208" t="s">
        <v>67</v>
      </c>
      <c r="B208" s="379" t="s">
        <v>270</v>
      </c>
      <c r="C208" s="103" t="s">
        <v>271</v>
      </c>
      <c r="D208" s="103" t="s">
        <v>44</v>
      </c>
      <c r="E208" s="506" t="s">
        <v>572</v>
      </c>
      <c r="G208" s="526">
        <f>IF($D208=G$83,VLOOKUP($B208,WEEKLY!$B$132:$M$145,12,FALSE),"")</f>
        <v>0</v>
      </c>
      <c r="H208" s="520" t="str">
        <f>IF($D208=H$83,VLOOKUP($B208,WEEKLY!$B$132:$M$145,12,FALSE),"")</f>
        <v/>
      </c>
      <c r="I208" s="520"/>
      <c r="J208" s="520" t="str">
        <f>IF($D208=J$83,VLOOKUP($B208,WASHER!$B$22:$I$23,9,FALSE),"")</f>
        <v/>
      </c>
      <c r="K208" s="520" t="str">
        <f>IF($D208=K$83,VLOOKUP($B208,WASHER!$B$22:$I$23,9,FALSE),"")</f>
        <v/>
      </c>
      <c r="L208" s="520" t="str">
        <f>IF(RIGHT($A208,1)="1",VLOOKUP($B208,'1st Shift BFp'!$A$63:$BY$66,15,FALSE),VLOOKUP($B208,'2nd Shift BFp'!$A$64:$BY$75,15,FALSE))</f>
        <v/>
      </c>
      <c r="M208" s="520" t="str">
        <f>IF(RIGHT($A208,1)="1",VLOOKUP($B208,'1st Shift BFp'!$A$63:$BY$66,16,FALSE),VLOOKUP($B208,'2nd Shift BFp'!$A$64:$BY$75,16,FALSE))</f>
        <v/>
      </c>
      <c r="N208" s="521" t="str">
        <f>IF(RIGHT($A208,1)="1",VLOOKUP($B208,'1st Shift BFp'!$A$63:$BY$66,17,FALSE),VLOOKUP($B208,'2nd Shift BFp'!$A$64:$BY$75,17,FALSE))</f>
        <v/>
      </c>
      <c r="P208" s="526">
        <f>IF($D208=P$83,VLOOKUP($B208,WEEKLY!$T$132:$AE$145,12,FALSE),"")</f>
        <v>0</v>
      </c>
      <c r="Q208" s="520" t="str">
        <f>IF($D208=Q$83,VLOOKUP($B208,WEEKLY!$T$132:$AE$145,12,FALSE),"")</f>
        <v/>
      </c>
      <c r="R208" s="520"/>
      <c r="S208" s="520" t="str">
        <f>IF($D208=S$83,VLOOKUP($B208,WASHER!$N$22:$U$23,9,FALSE),"")</f>
        <v/>
      </c>
      <c r="T208" s="520" t="str">
        <f>IF($D208=T$83,VLOOKUP($B208,WASHER!$N$22:$U$23,9,FALSE),"")</f>
        <v/>
      </c>
      <c r="U208" s="520" t="str">
        <f>IF(RIGHT($A208,1)="1",VLOOKUP($B208,'1st Shift BFp'!$A$63:$BY$66,30,FALSE),VLOOKUP($B208,'2nd Shift BFp'!$A$64:$BY$75,30,FALSE))</f>
        <v/>
      </c>
      <c r="V208" s="520" t="str">
        <f>IF(RIGHT($A208,1)="1",VLOOKUP($B208,'1st Shift BFp'!$A$63:$BY$66,31,FALSE),VLOOKUP($B208,'2nd Shift BFp'!$A$64:$BY$75,31,FALSE))</f>
        <v/>
      </c>
      <c r="W208" s="521" t="str">
        <f>IF(RIGHT($A208,1)="1",VLOOKUP($B208,'1st Shift BFp'!$A$63:$BY$66,32,FALSE),VLOOKUP($B208,'2nd Shift BFp'!$A$64:$BY$75,32,FALSE))</f>
        <v/>
      </c>
      <c r="Y208" s="526">
        <f>IF($D208=Y$83,VLOOKUP($B208,WEEKLY!$AL$132:$AW$145,12,FALSE),"")</f>
        <v>0</v>
      </c>
      <c r="Z208" s="520" t="str">
        <f>IF($D208=Z$83,VLOOKUP($B208,WEEKLY!$AL$132:$AW$145,12,FALSE),"")</f>
        <v/>
      </c>
      <c r="AA208" s="520"/>
      <c r="AB208" s="520" t="str">
        <f>IF($D208=AB$83,VLOOKUP($B208,WASHER!$Z$22:$AG$23,9,FALSE),"")</f>
        <v/>
      </c>
      <c r="AC208" s="520" t="str">
        <f>IF($D208=AC$83,VLOOKUP($B208,WASHER!$Z$22:$AG$23,9,FALSE),"")</f>
        <v/>
      </c>
      <c r="AD208" s="520" t="str">
        <f>IF(RIGHT($A208,1)="1",VLOOKUP($B208,'1st Shift BFp'!$A$63:$BY$66,45,FALSE),VLOOKUP($B208,'2nd Shift BFp'!$A$64:$BY$75,45,FALSE))</f>
        <v/>
      </c>
      <c r="AE208" s="520" t="str">
        <f>IF(RIGHT($A208,1)="1",VLOOKUP($B208,'1st Shift BFp'!$A$63:$BY$66,46,FALSE),VLOOKUP($B208,'2nd Shift BFp'!$A$64:$BY$75,46,FALSE))</f>
        <v/>
      </c>
      <c r="AF208" s="521" t="str">
        <f>IF(RIGHT($A208,1)="1",VLOOKUP($B208,'1st Shift BFp'!$A$63:$BY$66,47,FALSE),VLOOKUP($B208,'2nd Shift BFp'!$A$64:$BY$75,47,FALSE))</f>
        <v/>
      </c>
      <c r="AH208" s="526">
        <f>IF($D208=AH$83,VLOOKUP($B208,WEEKLY!$BD$132:$BO$145,12,FALSE),"")</f>
        <v>0</v>
      </c>
      <c r="AI208" s="520" t="str">
        <f>IF($D208=AI$83,VLOOKUP($B208,WEEKLY!$BD$132:$BO$145,12,FALSE),"")</f>
        <v/>
      </c>
      <c r="AJ208" s="520"/>
      <c r="AK208" s="520" t="str">
        <f>IF($D208=AK$83,VLOOKUP($B208,WASHER!$AL$22:$AS$23,9,FALSE),"")</f>
        <v/>
      </c>
      <c r="AL208" s="520" t="str">
        <f>IF($D208=AL$83,VLOOKUP($B208,WASHER!$AL$22:$AS$23,9,FALSE),"")</f>
        <v/>
      </c>
      <c r="AM208" s="520" t="str">
        <f>IF(RIGHT($A208,1)="1",VLOOKUP($B208,'1st Shift BFp'!$A$63:$BY$66,60,FALSE),VLOOKUP($B208,'2nd Shift BFp'!$A$64:$BY$75,60,FALSE))</f>
        <v/>
      </c>
      <c r="AN208" s="520" t="str">
        <f>IF(RIGHT($A208,1)="1",VLOOKUP($B208,'1st Shift BFp'!$A$63:$BY$66,61,FALSE),VLOOKUP($B208,'2nd Shift BFp'!$A$64:$BY$75,61,FALSE))</f>
        <v/>
      </c>
      <c r="AO208" s="521" t="str">
        <f>IF(RIGHT($A208,1)="1",VLOOKUP($B208,'1st Shift BFp'!$A$63:$BY$66,62,FALSE),VLOOKUP($B208,'2nd Shift BFp'!$A$64:$BY$75,62,FALSE))</f>
        <v/>
      </c>
      <c r="AQ208" s="526">
        <f>IF($D208=AQ$83,VLOOKUP($B208,WEEKLY!$BV$132:$CG$145,12,FALSE),"")</f>
        <v>0</v>
      </c>
      <c r="AR208" s="520" t="str">
        <f>IF($D208=AR$83,VLOOKUP($B208,WEEKLY!$BV$132:$CG$145,12,FALSE),"")</f>
        <v/>
      </c>
      <c r="AS208" s="520"/>
      <c r="AT208" s="520" t="str">
        <f>IF($D208=AT$83,VLOOKUP($B208,WASHER!$AX$22:$BE$23,9,FALSE),"")</f>
        <v/>
      </c>
      <c r="AU208" s="520" t="str">
        <f>IF($D208=AU$83,VLOOKUP($B208,WASHER!$AX$22:$BE$23,9,FALSE),"")</f>
        <v/>
      </c>
      <c r="AV208" s="520" t="str">
        <f>IF(RIGHT($A208,1)="1",VLOOKUP($B208,'1st Shift BFp'!$A$63:$BY$66,75,FALSE),VLOOKUP($B208,'2nd Shift BFp'!$A$64:$BY$75,75,FALSE))</f>
        <v/>
      </c>
      <c r="AW208" s="520" t="str">
        <f>IF(RIGHT($A208,1)="1",VLOOKUP($B208,'1st Shift BFp'!$A$63:$BY$66,76,FALSE),VLOOKUP($B208,'2nd Shift BFp'!$A$64:$BY$75,76,FALSE))</f>
        <v/>
      </c>
      <c r="AX208" s="521" t="str">
        <f>IF(RIGHT($A208,1)="1",VLOOKUP($B208,'1st Shift BFp'!$A$63:$BY$66,77,FALSE),VLOOKUP($B208,'2nd Shift BFp'!$A$64:$BY$75,77,FALSE))</f>
        <v/>
      </c>
      <c r="AZ208" s="526" t="str">
        <f t="shared" si="128"/>
        <v/>
      </c>
      <c r="BA208" s="520" t="str">
        <f t="shared" si="129"/>
        <v/>
      </c>
      <c r="BB208" s="520"/>
      <c r="BC208" s="520" t="str">
        <f t="shared" si="130"/>
        <v/>
      </c>
      <c r="BD208" s="520" t="str">
        <f t="shared" si="131"/>
        <v/>
      </c>
      <c r="BE208" s="520" t="str">
        <f t="shared" si="132"/>
        <v/>
      </c>
      <c r="BF208" s="520" t="str">
        <f t="shared" si="133"/>
        <v/>
      </c>
      <c r="BG208" s="521" t="str">
        <f t="shared" si="134"/>
        <v/>
      </c>
    </row>
    <row r="209" spans="1:59">
      <c r="A209" t="s">
        <v>41</v>
      </c>
      <c r="B209" s="379" t="s">
        <v>263</v>
      </c>
      <c r="C209" s="103" t="s">
        <v>273</v>
      </c>
      <c r="D209" s="103" t="s">
        <v>44</v>
      </c>
      <c r="E209" s="506" t="s">
        <v>572</v>
      </c>
      <c r="G209" s="526">
        <f>IF($D209=G$83,VLOOKUP($B209,WEEKLY!$B$132:$M$145,12,FALSE),"")</f>
        <v>0</v>
      </c>
      <c r="H209" s="520" t="str">
        <f>IF($D209=H$83,VLOOKUP($B209,WEEKLY!$B$132:$M$145,12,FALSE),"")</f>
        <v/>
      </c>
      <c r="I209" s="520"/>
      <c r="J209" s="520" t="str">
        <f>IF($D209=J$83,VLOOKUP($B209,WASHER!$B$22:$I$23,9,FALSE),"")</f>
        <v/>
      </c>
      <c r="K209" s="520" t="str">
        <f>IF($D209=K$83,VLOOKUP($B209,WASHER!$B$22:$I$23,9,FALSE),"")</f>
        <v/>
      </c>
      <c r="L209" s="520" t="str">
        <f>IF(RIGHT($A209,1)="1",VLOOKUP($B209,'1st Shift BFp'!$A$63:$BY$66,15,FALSE),VLOOKUP($B209,'2nd Shift BFp'!$A$64:$BY$75,15,FALSE))</f>
        <v/>
      </c>
      <c r="M209" s="520" t="str">
        <f>IF(RIGHT($A209,1)="1",VLOOKUP($B209,'1st Shift BFp'!$A$63:$BY$66,16,FALSE),VLOOKUP($B209,'2nd Shift BFp'!$A$64:$BY$75,16,FALSE))</f>
        <v/>
      </c>
      <c r="N209" s="521" t="str">
        <f>IF(RIGHT($A209,1)="1",VLOOKUP($B209,'1st Shift BFp'!$A$63:$BY$66,17,FALSE),VLOOKUP($B209,'2nd Shift BFp'!$A$64:$BY$75,17,FALSE))</f>
        <v/>
      </c>
      <c r="P209" s="526">
        <f>IF($D209=P$83,VLOOKUP($B209,WEEKLY!$T$132:$AE$145,12,FALSE),"")</f>
        <v>0</v>
      </c>
      <c r="Q209" s="520" t="str">
        <f>IF($D209=Q$83,VLOOKUP($B209,WEEKLY!$T$132:$AE$145,12,FALSE),"")</f>
        <v/>
      </c>
      <c r="R209" s="520"/>
      <c r="S209" s="520" t="str">
        <f>IF($D209=S$83,VLOOKUP($B209,WASHER!$N$22:$U$23,9,FALSE),"")</f>
        <v/>
      </c>
      <c r="T209" s="520" t="str">
        <f>IF($D209=T$83,VLOOKUP($B209,WASHER!$N$22:$U$23,9,FALSE),"")</f>
        <v/>
      </c>
      <c r="U209" s="520" t="str">
        <f>IF(RIGHT($A209,1)="1",VLOOKUP($B209,'1st Shift BFp'!$A$63:$BY$66,30,FALSE),VLOOKUP($B209,'2nd Shift BFp'!$A$64:$BY$75,30,FALSE))</f>
        <v/>
      </c>
      <c r="V209" s="520" t="str">
        <f>IF(RIGHT($A209,1)="1",VLOOKUP($B209,'1st Shift BFp'!$A$63:$BY$66,31,FALSE),VLOOKUP($B209,'2nd Shift BFp'!$A$64:$BY$75,31,FALSE))</f>
        <v/>
      </c>
      <c r="W209" s="521" t="str">
        <f>IF(RIGHT($A209,1)="1",VLOOKUP($B209,'1st Shift BFp'!$A$63:$BY$66,32,FALSE),VLOOKUP($B209,'2nd Shift BFp'!$A$64:$BY$75,32,FALSE))</f>
        <v/>
      </c>
      <c r="Y209" s="526">
        <f>IF($D209=Y$83,VLOOKUP($B209,WEEKLY!$AL$132:$AW$145,12,FALSE),"")</f>
        <v>0</v>
      </c>
      <c r="Z209" s="520" t="str">
        <f>IF($D209=Z$83,VLOOKUP($B209,WEEKLY!$AL$132:$AW$145,12,FALSE),"")</f>
        <v/>
      </c>
      <c r="AA209" s="520"/>
      <c r="AB209" s="520" t="str">
        <f>IF($D209=AB$83,VLOOKUP($B209,WASHER!$Z$22:$AG$23,9,FALSE),"")</f>
        <v/>
      </c>
      <c r="AC209" s="520" t="str">
        <f>IF($D209=AC$83,VLOOKUP($B209,WASHER!$Z$22:$AG$23,9,FALSE),"")</f>
        <v/>
      </c>
      <c r="AD209" s="520" t="str">
        <f>IF(RIGHT($A209,1)="1",VLOOKUP($B209,'1st Shift BFp'!$A$63:$BY$66,45,FALSE),VLOOKUP($B209,'2nd Shift BFp'!$A$64:$BY$75,45,FALSE))</f>
        <v/>
      </c>
      <c r="AE209" s="520" t="str">
        <f>IF(RIGHT($A209,1)="1",VLOOKUP($B209,'1st Shift BFp'!$A$63:$BY$66,46,FALSE),VLOOKUP($B209,'2nd Shift BFp'!$A$64:$BY$75,46,FALSE))</f>
        <v/>
      </c>
      <c r="AF209" s="521" t="str">
        <f>IF(RIGHT($A209,1)="1",VLOOKUP($B209,'1st Shift BFp'!$A$63:$BY$66,47,FALSE),VLOOKUP($B209,'2nd Shift BFp'!$A$64:$BY$75,47,FALSE))</f>
        <v/>
      </c>
      <c r="AH209" s="526">
        <f>IF($D209=AH$83,VLOOKUP($B209,WEEKLY!$BD$132:$BO$145,12,FALSE),"")</f>
        <v>0</v>
      </c>
      <c r="AI209" s="520" t="str">
        <f>IF($D209=AI$83,VLOOKUP($B209,WEEKLY!$BD$132:$BO$145,12,FALSE),"")</f>
        <v/>
      </c>
      <c r="AJ209" s="520"/>
      <c r="AK209" s="520" t="str">
        <f>IF($D209=AK$83,VLOOKUP($B209,WASHER!$AL$22:$AS$23,9,FALSE),"")</f>
        <v/>
      </c>
      <c r="AL209" s="520" t="str">
        <f>IF($D209=AL$83,VLOOKUP($B209,WASHER!$AL$22:$AS$23,9,FALSE),"")</f>
        <v/>
      </c>
      <c r="AM209" s="520" t="str">
        <f>IF(RIGHT($A209,1)="1",VLOOKUP($B209,'1st Shift BFp'!$A$63:$BY$66,60,FALSE),VLOOKUP($B209,'2nd Shift BFp'!$A$64:$BY$75,60,FALSE))</f>
        <v/>
      </c>
      <c r="AN209" s="520" t="str">
        <f>IF(RIGHT($A209,1)="1",VLOOKUP($B209,'1st Shift BFp'!$A$63:$BY$66,61,FALSE),VLOOKUP($B209,'2nd Shift BFp'!$A$64:$BY$75,61,FALSE))</f>
        <v/>
      </c>
      <c r="AO209" s="521" t="str">
        <f>IF(RIGHT($A209,1)="1",VLOOKUP($B209,'1st Shift BFp'!$A$63:$BY$66,62,FALSE),VLOOKUP($B209,'2nd Shift BFp'!$A$64:$BY$75,62,FALSE))</f>
        <v/>
      </c>
      <c r="AQ209" s="526">
        <f>IF($D209=AQ$83,VLOOKUP($B209,WEEKLY!$BV$132:$CG$145,12,FALSE),"")</f>
        <v>0</v>
      </c>
      <c r="AR209" s="520" t="str">
        <f>IF($D209=AR$83,VLOOKUP($B209,WEEKLY!$BV$132:$CG$145,12,FALSE),"")</f>
        <v/>
      </c>
      <c r="AS209" s="520"/>
      <c r="AT209" s="520" t="str">
        <f>IF($D209=AT$83,VLOOKUP($B209,WASHER!$AX$22:$BE$23,9,FALSE),"")</f>
        <v/>
      </c>
      <c r="AU209" s="520" t="str">
        <f>IF($D209=AU$83,VLOOKUP($B209,WASHER!$AX$22:$BE$23,9,FALSE),"")</f>
        <v/>
      </c>
      <c r="AV209" s="520" t="str">
        <f>IF(RIGHT($A209,1)="1",VLOOKUP($B209,'1st Shift BFp'!$A$63:$BY$66,75,FALSE),VLOOKUP($B209,'2nd Shift BFp'!$A$64:$BY$75,75,FALSE))</f>
        <v/>
      </c>
      <c r="AW209" s="520" t="str">
        <f>IF(RIGHT($A209,1)="1",VLOOKUP($B209,'1st Shift BFp'!$A$63:$BY$66,76,FALSE),VLOOKUP($B209,'2nd Shift BFp'!$A$64:$BY$75,76,FALSE))</f>
        <v/>
      </c>
      <c r="AX209" s="521" t="str">
        <f>IF(RIGHT($A209,1)="1",VLOOKUP($B209,'1st Shift BFp'!$A$63:$BY$66,77,FALSE),VLOOKUP($B209,'2nd Shift BFp'!$A$64:$BY$75,77,FALSE))</f>
        <v/>
      </c>
      <c r="AZ209" s="526" t="str">
        <f t="shared" si="128"/>
        <v/>
      </c>
      <c r="BA209" s="520" t="str">
        <f t="shared" si="129"/>
        <v/>
      </c>
      <c r="BB209" s="520"/>
      <c r="BC209" s="520" t="str">
        <f t="shared" si="130"/>
        <v/>
      </c>
      <c r="BD209" s="520" t="str">
        <f t="shared" si="131"/>
        <v/>
      </c>
      <c r="BE209" s="520" t="str">
        <f t="shared" si="132"/>
        <v/>
      </c>
      <c r="BF209" s="520" t="str">
        <f t="shared" si="133"/>
        <v/>
      </c>
      <c r="BG209" s="521" t="str">
        <f t="shared" si="134"/>
        <v/>
      </c>
    </row>
    <row r="210" spans="1:59">
      <c r="A210" t="s">
        <v>41</v>
      </c>
      <c r="B210" s="379" t="s">
        <v>266</v>
      </c>
      <c r="C210" s="103" t="s">
        <v>275</v>
      </c>
      <c r="D210" s="103" t="s">
        <v>44</v>
      </c>
      <c r="E210" s="506" t="s">
        <v>572</v>
      </c>
      <c r="G210" s="526">
        <f>IF($D210=G$83,VLOOKUP($B210,WEEKLY!$B$132:$M$145,12,FALSE),"")</f>
        <v>0</v>
      </c>
      <c r="H210" s="520" t="str">
        <f>IF($D210=H$83,VLOOKUP($B210,WEEKLY!$B$132:$M$145,12,FALSE),"")</f>
        <v/>
      </c>
      <c r="I210" s="520"/>
      <c r="J210" s="520" t="str">
        <f>IF($D210=J$83,VLOOKUP($B210,WASHER!$B$22:$I$23,9,FALSE),"")</f>
        <v/>
      </c>
      <c r="K210" s="520" t="str">
        <f>IF($D210=K$83,VLOOKUP($B210,WASHER!$B$22:$I$23,9,FALSE),"")</f>
        <v/>
      </c>
      <c r="L210" s="520" t="str">
        <f>IF(RIGHT($A210,1)="1",VLOOKUP($B210,'1st Shift BFp'!$A$63:$BY$66,15,FALSE),VLOOKUP($B210,'2nd Shift BFp'!$A$64:$BY$75,15,FALSE))</f>
        <v/>
      </c>
      <c r="M210" s="520" t="str">
        <f>IF(RIGHT($A210,1)="1",VLOOKUP($B210,'1st Shift BFp'!$A$63:$BY$66,16,FALSE),VLOOKUP($B210,'2nd Shift BFp'!$A$64:$BY$75,16,FALSE))</f>
        <v/>
      </c>
      <c r="N210" s="521" t="str">
        <f>IF(RIGHT($A210,1)="1",VLOOKUP($B210,'1st Shift BFp'!$A$63:$BY$66,17,FALSE),VLOOKUP($B210,'2nd Shift BFp'!$A$64:$BY$75,17,FALSE))</f>
        <v/>
      </c>
      <c r="P210" s="526">
        <f>IF($D210=P$83,VLOOKUP($B210,WEEKLY!$T$132:$AE$145,12,FALSE),"")</f>
        <v>0</v>
      </c>
      <c r="Q210" s="520" t="str">
        <f>IF($D210=Q$83,VLOOKUP($B210,WEEKLY!$T$132:$AE$145,12,FALSE),"")</f>
        <v/>
      </c>
      <c r="R210" s="520"/>
      <c r="S210" s="520" t="str">
        <f>IF($D210=S$83,VLOOKUP($B210,WASHER!$N$22:$U$23,9,FALSE),"")</f>
        <v/>
      </c>
      <c r="T210" s="520" t="str">
        <f>IF($D210=T$83,VLOOKUP($B210,WASHER!$N$22:$U$23,9,FALSE),"")</f>
        <v/>
      </c>
      <c r="U210" s="520" t="str">
        <f>IF(RIGHT($A210,1)="1",VLOOKUP($B210,'1st Shift BFp'!$A$63:$BY$66,30,FALSE),VLOOKUP($B210,'2nd Shift BFp'!$A$64:$BY$75,30,FALSE))</f>
        <v/>
      </c>
      <c r="V210" s="520" t="str">
        <f>IF(RIGHT($A210,1)="1",VLOOKUP($B210,'1st Shift BFp'!$A$63:$BY$66,31,FALSE),VLOOKUP($B210,'2nd Shift BFp'!$A$64:$BY$75,31,FALSE))</f>
        <v/>
      </c>
      <c r="W210" s="521" t="str">
        <f>IF(RIGHT($A210,1)="1",VLOOKUP($B210,'1st Shift BFp'!$A$63:$BY$66,32,FALSE),VLOOKUP($B210,'2nd Shift BFp'!$A$64:$BY$75,32,FALSE))</f>
        <v/>
      </c>
      <c r="Y210" s="526">
        <f>IF($D210=Y$83,VLOOKUP($B210,WEEKLY!$AL$132:$AW$145,12,FALSE),"")</f>
        <v>0</v>
      </c>
      <c r="Z210" s="520" t="str">
        <f>IF($D210=Z$83,VLOOKUP($B210,WEEKLY!$AL$132:$AW$145,12,FALSE),"")</f>
        <v/>
      </c>
      <c r="AA210" s="520"/>
      <c r="AB210" s="520" t="str">
        <f>IF($D210=AB$83,VLOOKUP($B210,WASHER!$Z$22:$AG$23,9,FALSE),"")</f>
        <v/>
      </c>
      <c r="AC210" s="520" t="str">
        <f>IF($D210=AC$83,VLOOKUP($B210,WASHER!$Z$22:$AG$23,9,FALSE),"")</f>
        <v/>
      </c>
      <c r="AD210" s="520" t="str">
        <f>IF(RIGHT($A210,1)="1",VLOOKUP($B210,'1st Shift BFp'!$A$63:$BY$66,45,FALSE),VLOOKUP($B210,'2nd Shift BFp'!$A$64:$BY$75,45,FALSE))</f>
        <v/>
      </c>
      <c r="AE210" s="520" t="str">
        <f>IF(RIGHT($A210,1)="1",VLOOKUP($B210,'1st Shift BFp'!$A$63:$BY$66,46,FALSE),VLOOKUP($B210,'2nd Shift BFp'!$A$64:$BY$75,46,FALSE))</f>
        <v/>
      </c>
      <c r="AF210" s="521" t="str">
        <f>IF(RIGHT($A210,1)="1",VLOOKUP($B210,'1st Shift BFp'!$A$63:$BY$66,47,FALSE),VLOOKUP($B210,'2nd Shift BFp'!$A$64:$BY$75,47,FALSE))</f>
        <v/>
      </c>
      <c r="AH210" s="526">
        <f>IF($D210=AH$83,VLOOKUP($B210,WEEKLY!$BD$132:$BO$145,12,FALSE),"")</f>
        <v>0</v>
      </c>
      <c r="AI210" s="520" t="str">
        <f>IF($D210=AI$83,VLOOKUP($B210,WEEKLY!$BD$132:$BO$145,12,FALSE),"")</f>
        <v/>
      </c>
      <c r="AJ210" s="520"/>
      <c r="AK210" s="520" t="str">
        <f>IF($D210=AK$83,VLOOKUP($B210,WASHER!$AL$22:$AS$23,9,FALSE),"")</f>
        <v/>
      </c>
      <c r="AL210" s="520" t="str">
        <f>IF($D210=AL$83,VLOOKUP($B210,WASHER!$AL$22:$AS$23,9,FALSE),"")</f>
        <v/>
      </c>
      <c r="AM210" s="520" t="str">
        <f>IF(RIGHT($A210,1)="1",VLOOKUP($B210,'1st Shift BFp'!$A$63:$BY$66,60,FALSE),VLOOKUP($B210,'2nd Shift BFp'!$A$64:$BY$75,60,FALSE))</f>
        <v/>
      </c>
      <c r="AN210" s="520" t="str">
        <f>IF(RIGHT($A210,1)="1",VLOOKUP($B210,'1st Shift BFp'!$A$63:$BY$66,61,FALSE),VLOOKUP($B210,'2nd Shift BFp'!$A$64:$BY$75,61,FALSE))</f>
        <v/>
      </c>
      <c r="AO210" s="521" t="str">
        <f>IF(RIGHT($A210,1)="1",VLOOKUP($B210,'1st Shift BFp'!$A$63:$BY$66,62,FALSE),VLOOKUP($B210,'2nd Shift BFp'!$A$64:$BY$75,62,FALSE))</f>
        <v/>
      </c>
      <c r="AQ210" s="526">
        <f>IF($D210=AQ$83,VLOOKUP($B210,WEEKLY!$BV$132:$CG$145,12,FALSE),"")</f>
        <v>0</v>
      </c>
      <c r="AR210" s="520" t="str">
        <f>IF($D210=AR$83,VLOOKUP($B210,WEEKLY!$BV$132:$CG$145,12,FALSE),"")</f>
        <v/>
      </c>
      <c r="AS210" s="520"/>
      <c r="AT210" s="520" t="str">
        <f>IF($D210=AT$83,VLOOKUP($B210,WASHER!$AX$22:$BE$23,9,FALSE),"")</f>
        <v/>
      </c>
      <c r="AU210" s="520" t="str">
        <f>IF($D210=AU$83,VLOOKUP($B210,WASHER!$AX$22:$BE$23,9,FALSE),"")</f>
        <v/>
      </c>
      <c r="AV210" s="520" t="str">
        <f>IF(RIGHT($A210,1)="1",VLOOKUP($B210,'1st Shift BFp'!$A$63:$BY$66,75,FALSE),VLOOKUP($B210,'2nd Shift BFp'!$A$64:$BY$75,75,FALSE))</f>
        <v/>
      </c>
      <c r="AW210" s="520" t="str">
        <f>IF(RIGHT($A210,1)="1",VLOOKUP($B210,'1st Shift BFp'!$A$63:$BY$66,76,FALSE),VLOOKUP($B210,'2nd Shift BFp'!$A$64:$BY$75,76,FALSE))</f>
        <v/>
      </c>
      <c r="AX210" s="521" t="str">
        <f>IF(RIGHT($A210,1)="1",VLOOKUP($B210,'1st Shift BFp'!$A$63:$BY$66,77,FALSE),VLOOKUP($B210,'2nd Shift BFp'!$A$64:$BY$75,77,FALSE))</f>
        <v/>
      </c>
      <c r="AZ210" s="526" t="str">
        <f t="shared" si="128"/>
        <v/>
      </c>
      <c r="BA210" s="520" t="str">
        <f t="shared" si="129"/>
        <v/>
      </c>
      <c r="BB210" s="520"/>
      <c r="BC210" s="520" t="str">
        <f t="shared" si="130"/>
        <v/>
      </c>
      <c r="BD210" s="520" t="str">
        <f t="shared" si="131"/>
        <v/>
      </c>
      <c r="BE210" s="520" t="str">
        <f t="shared" si="132"/>
        <v/>
      </c>
      <c r="BF210" s="520" t="str">
        <f t="shared" si="133"/>
        <v/>
      </c>
      <c r="BG210" s="521" t="str">
        <f t="shared" si="134"/>
        <v/>
      </c>
    </row>
    <row r="211" spans="1:59">
      <c r="A211" t="s">
        <v>41</v>
      </c>
      <c r="B211" s="379" t="s">
        <v>269</v>
      </c>
      <c r="C211" s="103" t="s">
        <v>277</v>
      </c>
      <c r="D211" s="103" t="s">
        <v>44</v>
      </c>
      <c r="E211" s="506" t="s">
        <v>572</v>
      </c>
      <c r="G211" s="526">
        <f>IF($D211=G$83,VLOOKUP($B211,WEEKLY!$B$132:$M$145,12,FALSE),"")</f>
        <v>0</v>
      </c>
      <c r="H211" s="520" t="str">
        <f>IF($D211=H$83,VLOOKUP($B211,WEEKLY!$B$132:$M$145,12,FALSE),"")</f>
        <v/>
      </c>
      <c r="I211" s="520"/>
      <c r="J211" s="520" t="str">
        <f>IF($D211=J$83,VLOOKUP($B211,WASHER!$B$22:$I$23,9,FALSE),"")</f>
        <v/>
      </c>
      <c r="K211" s="520" t="str">
        <f>IF($D211=K$83,VLOOKUP($B211,WASHER!$B$22:$I$23,9,FALSE),"")</f>
        <v/>
      </c>
      <c r="L211" s="520" t="str">
        <f>IF(RIGHT($A211,1)="1",VLOOKUP($B211,'1st Shift BFp'!$A$63:$BY$66,15,FALSE),VLOOKUP($B211,'2nd Shift BFp'!$A$64:$BY$75,15,FALSE))</f>
        <v/>
      </c>
      <c r="M211" s="520" t="str">
        <f>IF(RIGHT($A211,1)="1",VLOOKUP($B211,'1st Shift BFp'!$A$63:$BY$66,16,FALSE),VLOOKUP($B211,'2nd Shift BFp'!$A$64:$BY$75,16,FALSE))</f>
        <v/>
      </c>
      <c r="N211" s="521" t="str">
        <f>IF(RIGHT($A211,1)="1",VLOOKUP($B211,'1st Shift BFp'!$A$63:$BY$66,17,FALSE),VLOOKUP($B211,'2nd Shift BFp'!$A$64:$BY$75,17,FALSE))</f>
        <v/>
      </c>
      <c r="P211" s="526">
        <f>IF($D211=P$83,VLOOKUP($B211,WEEKLY!$T$132:$AE$145,12,FALSE),"")</f>
        <v>0</v>
      </c>
      <c r="Q211" s="520" t="str">
        <f>IF($D211=Q$83,VLOOKUP($B211,WEEKLY!$T$132:$AE$145,12,FALSE),"")</f>
        <v/>
      </c>
      <c r="R211" s="520"/>
      <c r="S211" s="520" t="str">
        <f>IF($D211=S$83,VLOOKUP($B211,WASHER!$N$22:$U$23,9,FALSE),"")</f>
        <v/>
      </c>
      <c r="T211" s="520" t="str">
        <f>IF($D211=T$83,VLOOKUP($B211,WASHER!$N$22:$U$23,9,FALSE),"")</f>
        <v/>
      </c>
      <c r="U211" s="520" t="str">
        <f>IF(RIGHT($A211,1)="1",VLOOKUP($B211,'1st Shift BFp'!$A$63:$BY$66,30,FALSE),VLOOKUP($B211,'2nd Shift BFp'!$A$64:$BY$75,30,FALSE))</f>
        <v/>
      </c>
      <c r="V211" s="520" t="str">
        <f>IF(RIGHT($A211,1)="1",VLOOKUP($B211,'1st Shift BFp'!$A$63:$BY$66,31,FALSE),VLOOKUP($B211,'2nd Shift BFp'!$A$64:$BY$75,31,FALSE))</f>
        <v/>
      </c>
      <c r="W211" s="521" t="str">
        <f>IF(RIGHT($A211,1)="1",VLOOKUP($B211,'1st Shift BFp'!$A$63:$BY$66,32,FALSE),VLOOKUP($B211,'2nd Shift BFp'!$A$64:$BY$75,32,FALSE))</f>
        <v/>
      </c>
      <c r="Y211" s="526">
        <f>IF($D211=Y$83,VLOOKUP($B211,WEEKLY!$AL$132:$AW$145,12,FALSE),"")</f>
        <v>0</v>
      </c>
      <c r="Z211" s="520" t="str">
        <f>IF($D211=Z$83,VLOOKUP($B211,WEEKLY!$AL$132:$AW$145,12,FALSE),"")</f>
        <v/>
      </c>
      <c r="AA211" s="520"/>
      <c r="AB211" s="520" t="str">
        <f>IF($D211=AB$83,VLOOKUP($B211,WASHER!$Z$22:$AG$23,9,FALSE),"")</f>
        <v/>
      </c>
      <c r="AC211" s="520" t="str">
        <f>IF($D211=AC$83,VLOOKUP($B211,WASHER!$Z$22:$AG$23,9,FALSE),"")</f>
        <v/>
      </c>
      <c r="AD211" s="520" t="str">
        <f>IF(RIGHT($A211,1)="1",VLOOKUP($B211,'1st Shift BFp'!$A$63:$BY$66,45,FALSE),VLOOKUP($B211,'2nd Shift BFp'!$A$64:$BY$75,45,FALSE))</f>
        <v/>
      </c>
      <c r="AE211" s="520" t="str">
        <f>IF(RIGHT($A211,1)="1",VLOOKUP($B211,'1st Shift BFp'!$A$63:$BY$66,46,FALSE),VLOOKUP($B211,'2nd Shift BFp'!$A$64:$BY$75,46,FALSE))</f>
        <v/>
      </c>
      <c r="AF211" s="521" t="str">
        <f>IF(RIGHT($A211,1)="1",VLOOKUP($B211,'1st Shift BFp'!$A$63:$BY$66,47,FALSE),VLOOKUP($B211,'2nd Shift BFp'!$A$64:$BY$75,47,FALSE))</f>
        <v/>
      </c>
      <c r="AH211" s="526">
        <f>IF($D211=AH$83,VLOOKUP($B211,WEEKLY!$BD$132:$BO$145,12,FALSE),"")</f>
        <v>0</v>
      </c>
      <c r="AI211" s="520" t="str">
        <f>IF($D211=AI$83,VLOOKUP($B211,WEEKLY!$BD$132:$BO$145,12,FALSE),"")</f>
        <v/>
      </c>
      <c r="AJ211" s="520"/>
      <c r="AK211" s="520" t="str">
        <f>IF($D211=AK$83,VLOOKUP($B211,WASHER!$AL$22:$AS$23,9,FALSE),"")</f>
        <v/>
      </c>
      <c r="AL211" s="520" t="str">
        <f>IF($D211=AL$83,VLOOKUP($B211,WASHER!$AL$22:$AS$23,9,FALSE),"")</f>
        <v/>
      </c>
      <c r="AM211" s="520" t="str">
        <f>IF(RIGHT($A211,1)="1",VLOOKUP($B211,'1st Shift BFp'!$A$63:$BY$66,60,FALSE),VLOOKUP($B211,'2nd Shift BFp'!$A$64:$BY$75,60,FALSE))</f>
        <v/>
      </c>
      <c r="AN211" s="520" t="str">
        <f>IF(RIGHT($A211,1)="1",VLOOKUP($B211,'1st Shift BFp'!$A$63:$BY$66,61,FALSE),VLOOKUP($B211,'2nd Shift BFp'!$A$64:$BY$75,61,FALSE))</f>
        <v/>
      </c>
      <c r="AO211" s="521" t="str">
        <f>IF(RIGHT($A211,1)="1",VLOOKUP($B211,'1st Shift BFp'!$A$63:$BY$66,62,FALSE),VLOOKUP($B211,'2nd Shift BFp'!$A$64:$BY$75,62,FALSE))</f>
        <v/>
      </c>
      <c r="AQ211" s="526">
        <f>IF($D211=AQ$83,VLOOKUP($B211,WEEKLY!$BV$132:$CG$145,12,FALSE),"")</f>
        <v>0</v>
      </c>
      <c r="AR211" s="520" t="str">
        <f>IF($D211=AR$83,VLOOKUP($B211,WEEKLY!$BV$132:$CG$145,12,FALSE),"")</f>
        <v/>
      </c>
      <c r="AS211" s="520"/>
      <c r="AT211" s="520" t="str">
        <f>IF($D211=AT$83,VLOOKUP($B211,WASHER!$AX$22:$BE$23,9,FALSE),"")</f>
        <v/>
      </c>
      <c r="AU211" s="520" t="str">
        <f>IF($D211=AU$83,VLOOKUP($B211,WASHER!$AX$22:$BE$23,9,FALSE),"")</f>
        <v/>
      </c>
      <c r="AV211" s="520" t="str">
        <f>IF(RIGHT($A211,1)="1",VLOOKUP($B211,'1st Shift BFp'!$A$63:$BY$66,75,FALSE),VLOOKUP($B211,'2nd Shift BFp'!$A$64:$BY$75,75,FALSE))</f>
        <v/>
      </c>
      <c r="AW211" s="520" t="str">
        <f>IF(RIGHT($A211,1)="1",VLOOKUP($B211,'1st Shift BFp'!$A$63:$BY$66,76,FALSE),VLOOKUP($B211,'2nd Shift BFp'!$A$64:$BY$75,76,FALSE))</f>
        <v/>
      </c>
      <c r="AX211" s="521" t="str">
        <f>IF(RIGHT($A211,1)="1",VLOOKUP($B211,'1st Shift BFp'!$A$63:$BY$66,77,FALSE),VLOOKUP($B211,'2nd Shift BFp'!$A$64:$BY$75,77,FALSE))</f>
        <v/>
      </c>
      <c r="AZ211" s="526" t="str">
        <f t="shared" si="128"/>
        <v/>
      </c>
      <c r="BA211" s="520" t="str">
        <f t="shared" si="129"/>
        <v/>
      </c>
      <c r="BB211" s="520"/>
      <c r="BC211" s="520" t="str">
        <f t="shared" si="130"/>
        <v/>
      </c>
      <c r="BD211" s="520" t="str">
        <f t="shared" si="131"/>
        <v/>
      </c>
      <c r="BE211" s="520" t="str">
        <f t="shared" si="132"/>
        <v/>
      </c>
      <c r="BF211" s="520" t="str">
        <f t="shared" si="133"/>
        <v/>
      </c>
      <c r="BG211" s="521" t="str">
        <f t="shared" si="134"/>
        <v/>
      </c>
    </row>
    <row r="212" spans="1:59">
      <c r="A212" t="s">
        <v>41</v>
      </c>
      <c r="B212" s="379" t="s">
        <v>272</v>
      </c>
      <c r="C212" s="103" t="s">
        <v>279</v>
      </c>
      <c r="D212" s="103" t="s">
        <v>44</v>
      </c>
      <c r="E212" s="506" t="s">
        <v>572</v>
      </c>
      <c r="G212" s="526">
        <f>IF($D212=G$83,VLOOKUP($B212,WEEKLY!$B$132:$M$145,12,FALSE),"")</f>
        <v>0</v>
      </c>
      <c r="H212" s="520" t="str">
        <f>IF($D212=H$83,VLOOKUP($B212,WEEKLY!$B$132:$M$145,12,FALSE),"")</f>
        <v/>
      </c>
      <c r="I212" s="520"/>
      <c r="J212" s="520" t="str">
        <f>IF($D212=J$83,VLOOKUP($B212,WASHER!$B$22:$I$23,9,FALSE),"")</f>
        <v/>
      </c>
      <c r="K212" s="520" t="str">
        <f>IF($D212=K$83,VLOOKUP($B212,WASHER!$B$22:$I$23,9,FALSE),"")</f>
        <v/>
      </c>
      <c r="L212" s="520" t="str">
        <f>IF(RIGHT($A212,1)="1",VLOOKUP($B212,'1st Shift BFp'!$A$63:$BY$66,15,FALSE),VLOOKUP($B212,'2nd Shift BFp'!$A$64:$BY$75,15,FALSE))</f>
        <v/>
      </c>
      <c r="M212" s="520" t="str">
        <f>IF(RIGHT($A212,1)="1",VLOOKUP($B212,'1st Shift BFp'!$A$63:$BY$66,16,FALSE),VLOOKUP($B212,'2nd Shift BFp'!$A$64:$BY$75,16,FALSE))</f>
        <v/>
      </c>
      <c r="N212" s="521" t="str">
        <f>IF(RIGHT($A212,1)="1",VLOOKUP($B212,'1st Shift BFp'!$A$63:$BY$66,17,FALSE),VLOOKUP($B212,'2nd Shift BFp'!$A$64:$BY$75,17,FALSE))</f>
        <v/>
      </c>
      <c r="P212" s="526">
        <f>IF($D212=P$83,VLOOKUP($B212,WEEKLY!$T$132:$AE$145,12,FALSE),"")</f>
        <v>0</v>
      </c>
      <c r="Q212" s="520" t="str">
        <f>IF($D212=Q$83,VLOOKUP($B212,WEEKLY!$T$132:$AE$145,12,FALSE),"")</f>
        <v/>
      </c>
      <c r="R212" s="520"/>
      <c r="S212" s="520" t="str">
        <f>IF($D212=S$83,VLOOKUP($B212,WASHER!$N$22:$U$23,9,FALSE),"")</f>
        <v/>
      </c>
      <c r="T212" s="520" t="str">
        <f>IF($D212=T$83,VLOOKUP($B212,WASHER!$N$22:$U$23,9,FALSE),"")</f>
        <v/>
      </c>
      <c r="U212" s="520" t="str">
        <f>IF(RIGHT($A212,1)="1",VLOOKUP($B212,'1st Shift BFp'!$A$63:$BY$66,30,FALSE),VLOOKUP($B212,'2nd Shift BFp'!$A$64:$BY$75,30,FALSE))</f>
        <v/>
      </c>
      <c r="V212" s="520" t="str">
        <f>IF(RIGHT($A212,1)="1",VLOOKUP($B212,'1st Shift BFp'!$A$63:$BY$66,31,FALSE),VLOOKUP($B212,'2nd Shift BFp'!$A$64:$BY$75,31,FALSE))</f>
        <v/>
      </c>
      <c r="W212" s="521" t="str">
        <f>IF(RIGHT($A212,1)="1",VLOOKUP($B212,'1st Shift BFp'!$A$63:$BY$66,32,FALSE),VLOOKUP($B212,'2nd Shift BFp'!$A$64:$BY$75,32,FALSE))</f>
        <v/>
      </c>
      <c r="Y212" s="526">
        <f>IF($D212=Y$83,VLOOKUP($B212,WEEKLY!$AL$132:$AW$145,12,FALSE),"")</f>
        <v>0</v>
      </c>
      <c r="Z212" s="520" t="str">
        <f>IF($D212=Z$83,VLOOKUP($B212,WEEKLY!$AL$132:$AW$145,12,FALSE),"")</f>
        <v/>
      </c>
      <c r="AA212" s="520"/>
      <c r="AB212" s="520" t="str">
        <f>IF($D212=AB$83,VLOOKUP($B212,WASHER!$Z$22:$AG$23,9,FALSE),"")</f>
        <v/>
      </c>
      <c r="AC212" s="520" t="str">
        <f>IF($D212=AC$83,VLOOKUP($B212,WASHER!$Z$22:$AG$23,9,FALSE),"")</f>
        <v/>
      </c>
      <c r="AD212" s="520" t="str">
        <f>IF(RIGHT($A212,1)="1",VLOOKUP($B212,'1st Shift BFp'!$A$63:$BY$66,45,FALSE),VLOOKUP($B212,'2nd Shift BFp'!$A$64:$BY$75,45,FALSE))</f>
        <v/>
      </c>
      <c r="AE212" s="520" t="str">
        <f>IF(RIGHT($A212,1)="1",VLOOKUP($B212,'1st Shift BFp'!$A$63:$BY$66,46,FALSE),VLOOKUP($B212,'2nd Shift BFp'!$A$64:$BY$75,46,FALSE))</f>
        <v/>
      </c>
      <c r="AF212" s="521" t="str">
        <f>IF(RIGHT($A212,1)="1",VLOOKUP($B212,'1st Shift BFp'!$A$63:$BY$66,47,FALSE),VLOOKUP($B212,'2nd Shift BFp'!$A$64:$BY$75,47,FALSE))</f>
        <v/>
      </c>
      <c r="AH212" s="526">
        <f>IF($D212=AH$83,VLOOKUP($B212,WEEKLY!$BD$132:$BO$145,12,FALSE),"")</f>
        <v>0</v>
      </c>
      <c r="AI212" s="520" t="str">
        <f>IF($D212=AI$83,VLOOKUP($B212,WEEKLY!$BD$132:$BO$145,12,FALSE),"")</f>
        <v/>
      </c>
      <c r="AJ212" s="520"/>
      <c r="AK212" s="520" t="str">
        <f>IF($D212=AK$83,VLOOKUP($B212,WASHER!$AL$22:$AS$23,9,FALSE),"")</f>
        <v/>
      </c>
      <c r="AL212" s="520" t="str">
        <f>IF($D212=AL$83,VLOOKUP($B212,WASHER!$AL$22:$AS$23,9,FALSE),"")</f>
        <v/>
      </c>
      <c r="AM212" s="520" t="str">
        <f>IF(RIGHT($A212,1)="1",VLOOKUP($B212,'1st Shift BFp'!$A$63:$BY$66,60,FALSE),VLOOKUP($B212,'2nd Shift BFp'!$A$64:$BY$75,60,FALSE))</f>
        <v/>
      </c>
      <c r="AN212" s="520" t="str">
        <f>IF(RIGHT($A212,1)="1",VLOOKUP($B212,'1st Shift BFp'!$A$63:$BY$66,61,FALSE),VLOOKUP($B212,'2nd Shift BFp'!$A$64:$BY$75,61,FALSE))</f>
        <v/>
      </c>
      <c r="AO212" s="521" t="str">
        <f>IF(RIGHT($A212,1)="1",VLOOKUP($B212,'1st Shift BFp'!$A$63:$BY$66,62,FALSE),VLOOKUP($B212,'2nd Shift BFp'!$A$64:$BY$75,62,FALSE))</f>
        <v/>
      </c>
      <c r="AQ212" s="526">
        <f>IF($D212=AQ$83,VLOOKUP($B212,WEEKLY!$BV$132:$CG$145,12,FALSE),"")</f>
        <v>0</v>
      </c>
      <c r="AR212" s="520" t="str">
        <f>IF($D212=AR$83,VLOOKUP($B212,WEEKLY!$BV$132:$CG$145,12,FALSE),"")</f>
        <v/>
      </c>
      <c r="AS212" s="520"/>
      <c r="AT212" s="520" t="str">
        <f>IF($D212=AT$83,VLOOKUP($B212,WASHER!$AX$22:$BE$23,9,FALSE),"")</f>
        <v/>
      </c>
      <c r="AU212" s="520" t="str">
        <f>IF($D212=AU$83,VLOOKUP($B212,WASHER!$AX$22:$BE$23,9,FALSE),"")</f>
        <v/>
      </c>
      <c r="AV212" s="520" t="str">
        <f>IF(RIGHT($A212,1)="1",VLOOKUP($B212,'1st Shift BFp'!$A$63:$BY$66,75,FALSE),VLOOKUP($B212,'2nd Shift BFp'!$A$64:$BY$75,75,FALSE))</f>
        <v/>
      </c>
      <c r="AW212" s="520" t="str">
        <f>IF(RIGHT($A212,1)="1",VLOOKUP($B212,'1st Shift BFp'!$A$63:$BY$66,76,FALSE),VLOOKUP($B212,'2nd Shift BFp'!$A$64:$BY$75,76,FALSE))</f>
        <v/>
      </c>
      <c r="AX212" s="521" t="str">
        <f>IF(RIGHT($A212,1)="1",VLOOKUP($B212,'1st Shift BFp'!$A$63:$BY$66,77,FALSE),VLOOKUP($B212,'2nd Shift BFp'!$A$64:$BY$75,77,FALSE))</f>
        <v/>
      </c>
      <c r="AZ212" s="526" t="str">
        <f t="shared" si="128"/>
        <v/>
      </c>
      <c r="BA212" s="520" t="str">
        <f t="shared" si="129"/>
        <v/>
      </c>
      <c r="BB212" s="520"/>
      <c r="BC212" s="520" t="str">
        <f t="shared" si="130"/>
        <v/>
      </c>
      <c r="BD212" s="520" t="str">
        <f t="shared" si="131"/>
        <v/>
      </c>
      <c r="BE212" s="520" t="str">
        <f t="shared" si="132"/>
        <v/>
      </c>
      <c r="BF212" s="520" t="str">
        <f t="shared" si="133"/>
        <v/>
      </c>
      <c r="BG212" s="521" t="str">
        <f t="shared" si="134"/>
        <v/>
      </c>
    </row>
    <row r="213" spans="1:59">
      <c r="A213" t="s">
        <v>41</v>
      </c>
      <c r="B213" s="379" t="s">
        <v>274</v>
      </c>
      <c r="C213" s="103" t="s">
        <v>280</v>
      </c>
      <c r="D213" s="103" t="s">
        <v>44</v>
      </c>
      <c r="E213" s="506" t="s">
        <v>572</v>
      </c>
      <c r="G213" s="526">
        <f>IF($D213=G$83,VLOOKUP($B213,WEEKLY!$B$132:$M$145,12,FALSE),"")</f>
        <v>0</v>
      </c>
      <c r="H213" s="520" t="str">
        <f>IF($D213=H$83,VLOOKUP($B213,WEEKLY!$B$132:$M$145,12,FALSE),"")</f>
        <v/>
      </c>
      <c r="I213" s="520"/>
      <c r="J213" s="520" t="str">
        <f>IF($D213=J$83,VLOOKUP($B213,WASHER!$B$22:$I$23,9,FALSE),"")</f>
        <v/>
      </c>
      <c r="K213" s="520" t="str">
        <f>IF($D213=K$83,VLOOKUP($B213,WASHER!$B$22:$I$23,9,FALSE),"")</f>
        <v/>
      </c>
      <c r="L213" s="520" t="str">
        <f>IF(RIGHT($A213,1)="1",VLOOKUP($B213,'1st Shift BFp'!$A$63:$BY$66,15,FALSE),VLOOKUP($B213,'2nd Shift BFp'!$A$64:$BY$75,15,FALSE))</f>
        <v/>
      </c>
      <c r="M213" s="520" t="str">
        <f>IF(RIGHT($A213,1)="1",VLOOKUP($B213,'1st Shift BFp'!$A$63:$BY$66,16,FALSE),VLOOKUP($B213,'2nd Shift BFp'!$A$64:$BY$75,16,FALSE))</f>
        <v/>
      </c>
      <c r="N213" s="521" t="str">
        <f>IF(RIGHT($A213,1)="1",VLOOKUP($B213,'1st Shift BFp'!$A$63:$BY$66,17,FALSE),VLOOKUP($B213,'2nd Shift BFp'!$A$64:$BY$75,17,FALSE))</f>
        <v/>
      </c>
      <c r="P213" s="526">
        <f>IF($D213=P$83,VLOOKUP($B213,WEEKLY!$T$132:$AE$145,12,FALSE),"")</f>
        <v>0</v>
      </c>
      <c r="Q213" s="520" t="str">
        <f>IF($D213=Q$83,VLOOKUP($B213,WEEKLY!$T$132:$AE$145,12,FALSE),"")</f>
        <v/>
      </c>
      <c r="R213" s="520"/>
      <c r="S213" s="520" t="str">
        <f>IF($D213=S$83,VLOOKUP($B213,WASHER!$N$22:$U$23,9,FALSE),"")</f>
        <v/>
      </c>
      <c r="T213" s="520" t="str">
        <f>IF($D213=T$83,VLOOKUP($B213,WASHER!$N$22:$U$23,9,FALSE),"")</f>
        <v/>
      </c>
      <c r="U213" s="520" t="str">
        <f>IF(RIGHT($A213,1)="1",VLOOKUP($B213,'1st Shift BFp'!$A$63:$BY$66,30,FALSE),VLOOKUP($B213,'2nd Shift BFp'!$A$64:$BY$75,30,FALSE))</f>
        <v/>
      </c>
      <c r="V213" s="520" t="str">
        <f>IF(RIGHT($A213,1)="1",VLOOKUP($B213,'1st Shift BFp'!$A$63:$BY$66,31,FALSE),VLOOKUP($B213,'2nd Shift BFp'!$A$64:$BY$75,31,FALSE))</f>
        <v/>
      </c>
      <c r="W213" s="521" t="str">
        <f>IF(RIGHT($A213,1)="1",VLOOKUP($B213,'1st Shift BFp'!$A$63:$BY$66,32,FALSE),VLOOKUP($B213,'2nd Shift BFp'!$A$64:$BY$75,32,FALSE))</f>
        <v/>
      </c>
      <c r="Y213" s="526">
        <f>IF($D213=Y$83,VLOOKUP($B213,WEEKLY!$AL$132:$AW$145,12,FALSE),"")</f>
        <v>0</v>
      </c>
      <c r="Z213" s="520" t="str">
        <f>IF($D213=Z$83,VLOOKUP($B213,WEEKLY!$AL$132:$AW$145,12,FALSE),"")</f>
        <v/>
      </c>
      <c r="AA213" s="520"/>
      <c r="AB213" s="520" t="str">
        <f>IF($D213=AB$83,VLOOKUP($B213,WASHER!$Z$22:$AG$23,9,FALSE),"")</f>
        <v/>
      </c>
      <c r="AC213" s="520" t="str">
        <f>IF($D213=AC$83,VLOOKUP($B213,WASHER!$Z$22:$AG$23,9,FALSE),"")</f>
        <v/>
      </c>
      <c r="AD213" s="520" t="str">
        <f>IF(RIGHT($A213,1)="1",VLOOKUP($B213,'1st Shift BFp'!$A$63:$BY$66,45,FALSE),VLOOKUP($B213,'2nd Shift BFp'!$A$64:$BY$75,45,FALSE))</f>
        <v/>
      </c>
      <c r="AE213" s="520" t="str">
        <f>IF(RIGHT($A213,1)="1",VLOOKUP($B213,'1st Shift BFp'!$A$63:$BY$66,46,FALSE),VLOOKUP($B213,'2nd Shift BFp'!$A$64:$BY$75,46,FALSE))</f>
        <v/>
      </c>
      <c r="AF213" s="521" t="str">
        <f>IF(RIGHT($A213,1)="1",VLOOKUP($B213,'1st Shift BFp'!$A$63:$BY$66,47,FALSE),VLOOKUP($B213,'2nd Shift BFp'!$A$64:$BY$75,47,FALSE))</f>
        <v/>
      </c>
      <c r="AH213" s="526">
        <f>IF($D213=AH$83,VLOOKUP($B213,WEEKLY!$BD$132:$BO$145,12,FALSE),"")</f>
        <v>0</v>
      </c>
      <c r="AI213" s="520" t="str">
        <f>IF($D213=AI$83,VLOOKUP($B213,WEEKLY!$BD$132:$BO$145,12,FALSE),"")</f>
        <v/>
      </c>
      <c r="AJ213" s="520"/>
      <c r="AK213" s="520" t="str">
        <f>IF($D213=AK$83,VLOOKUP($B213,WASHER!$AL$22:$AS$23,9,FALSE),"")</f>
        <v/>
      </c>
      <c r="AL213" s="520" t="str">
        <f>IF($D213=AL$83,VLOOKUP($B213,WASHER!$AL$22:$AS$23,9,FALSE),"")</f>
        <v/>
      </c>
      <c r="AM213" s="520" t="str">
        <f>IF(RIGHT($A213,1)="1",VLOOKUP($B213,'1st Shift BFp'!$A$63:$BY$66,60,FALSE),VLOOKUP($B213,'2nd Shift BFp'!$A$64:$BY$75,60,FALSE))</f>
        <v/>
      </c>
      <c r="AN213" s="520" t="str">
        <f>IF(RIGHT($A213,1)="1",VLOOKUP($B213,'1st Shift BFp'!$A$63:$BY$66,61,FALSE),VLOOKUP($B213,'2nd Shift BFp'!$A$64:$BY$75,61,FALSE))</f>
        <v/>
      </c>
      <c r="AO213" s="521" t="str">
        <f>IF(RIGHT($A213,1)="1",VLOOKUP($B213,'1st Shift BFp'!$A$63:$BY$66,62,FALSE),VLOOKUP($B213,'2nd Shift BFp'!$A$64:$BY$75,62,FALSE))</f>
        <v/>
      </c>
      <c r="AQ213" s="526">
        <f>IF($D213=AQ$83,VLOOKUP($B213,WEEKLY!$BV$132:$CG$145,12,FALSE),"")</f>
        <v>0</v>
      </c>
      <c r="AR213" s="520" t="str">
        <f>IF($D213=AR$83,VLOOKUP($B213,WEEKLY!$BV$132:$CG$145,12,FALSE),"")</f>
        <v/>
      </c>
      <c r="AS213" s="520"/>
      <c r="AT213" s="520" t="str">
        <f>IF($D213=AT$83,VLOOKUP($B213,WASHER!$AX$22:$BE$23,9,FALSE),"")</f>
        <v/>
      </c>
      <c r="AU213" s="520" t="str">
        <f>IF($D213=AU$83,VLOOKUP($B213,WASHER!$AX$22:$BE$23,9,FALSE),"")</f>
        <v/>
      </c>
      <c r="AV213" s="520" t="str">
        <f>IF(RIGHT($A213,1)="1",VLOOKUP($B213,'1st Shift BFp'!$A$63:$BY$66,75,FALSE),VLOOKUP($B213,'2nd Shift BFp'!$A$64:$BY$75,75,FALSE))</f>
        <v/>
      </c>
      <c r="AW213" s="520" t="str">
        <f>IF(RIGHT($A213,1)="1",VLOOKUP($B213,'1st Shift BFp'!$A$63:$BY$66,76,FALSE),VLOOKUP($B213,'2nd Shift BFp'!$A$64:$BY$75,76,FALSE))</f>
        <v/>
      </c>
      <c r="AX213" s="521" t="str">
        <f>IF(RIGHT($A213,1)="1",VLOOKUP($B213,'1st Shift BFp'!$A$63:$BY$66,77,FALSE),VLOOKUP($B213,'2nd Shift BFp'!$A$64:$BY$75,77,FALSE))</f>
        <v/>
      </c>
      <c r="AZ213" s="526" t="str">
        <f t="shared" si="128"/>
        <v/>
      </c>
      <c r="BA213" s="520" t="str">
        <f t="shared" si="129"/>
        <v/>
      </c>
      <c r="BB213" s="520"/>
      <c r="BC213" s="520" t="str">
        <f t="shared" si="130"/>
        <v/>
      </c>
      <c r="BD213" s="520" t="str">
        <f t="shared" si="131"/>
        <v/>
      </c>
      <c r="BE213" s="520" t="str">
        <f t="shared" si="132"/>
        <v/>
      </c>
      <c r="BF213" s="520" t="str">
        <f t="shared" si="133"/>
        <v/>
      </c>
      <c r="BG213" s="521" t="str">
        <f t="shared" si="134"/>
        <v/>
      </c>
    </row>
    <row r="214" spans="1:59">
      <c r="A214" t="s">
        <v>41</v>
      </c>
      <c r="B214" s="379" t="s">
        <v>276</v>
      </c>
      <c r="C214" s="103" t="s">
        <v>281</v>
      </c>
      <c r="D214" s="103" t="s">
        <v>44</v>
      </c>
      <c r="E214" s="506" t="s">
        <v>572</v>
      </c>
      <c r="G214" s="526">
        <f>IF($D214=G$83,VLOOKUP($B214,WEEKLY!$B$132:$M$145,12,FALSE),"")</f>
        <v>0</v>
      </c>
      <c r="H214" s="520" t="str">
        <f>IF($D214=H$83,VLOOKUP($B214,WEEKLY!$B$132:$M$145,12,FALSE),"")</f>
        <v/>
      </c>
      <c r="I214" s="520"/>
      <c r="J214" s="520" t="str">
        <f>IF($D214=J$83,VLOOKUP($B214,WASHER!$B$22:$I$23,9,FALSE),"")</f>
        <v/>
      </c>
      <c r="K214" s="520" t="str">
        <f>IF($D214=K$83,VLOOKUP($B214,WASHER!$B$22:$I$23,9,FALSE),"")</f>
        <v/>
      </c>
      <c r="L214" s="520" t="str">
        <f>IF(RIGHT($A214,1)="1",VLOOKUP($B214,'1st Shift BFp'!$A$63:$BY$66,15,FALSE),VLOOKUP($B214,'2nd Shift BFp'!$A$64:$BY$75,15,FALSE))</f>
        <v/>
      </c>
      <c r="M214" s="520" t="str">
        <f>IF(RIGHT($A214,1)="1",VLOOKUP($B214,'1st Shift BFp'!$A$63:$BY$66,16,FALSE),VLOOKUP($B214,'2nd Shift BFp'!$A$64:$BY$75,16,FALSE))</f>
        <v/>
      </c>
      <c r="N214" s="521" t="str">
        <f>IF(RIGHT($A214,1)="1",VLOOKUP($B214,'1st Shift BFp'!$A$63:$BY$66,17,FALSE),VLOOKUP($B214,'2nd Shift BFp'!$A$64:$BY$75,17,FALSE))</f>
        <v/>
      </c>
      <c r="P214" s="526">
        <f>IF($D214=P$83,VLOOKUP($B214,WEEKLY!$T$132:$AE$145,12,FALSE),"")</f>
        <v>0</v>
      </c>
      <c r="Q214" s="520" t="str">
        <f>IF($D214=Q$83,VLOOKUP($B214,WEEKLY!$T$132:$AE$145,12,FALSE),"")</f>
        <v/>
      </c>
      <c r="R214" s="520"/>
      <c r="S214" s="520" t="str">
        <f>IF($D214=S$83,VLOOKUP($B214,WASHER!$N$22:$U$23,9,FALSE),"")</f>
        <v/>
      </c>
      <c r="T214" s="520" t="str">
        <f>IF($D214=T$83,VLOOKUP($B214,WASHER!$N$22:$U$23,9,FALSE),"")</f>
        <v/>
      </c>
      <c r="U214" s="520" t="str">
        <f>IF(RIGHT($A214,1)="1",VLOOKUP($B214,'1st Shift BFp'!$A$63:$BY$66,30,FALSE),VLOOKUP($B214,'2nd Shift BFp'!$A$64:$BY$75,30,FALSE))</f>
        <v/>
      </c>
      <c r="V214" s="520" t="str">
        <f>IF(RIGHT($A214,1)="1",VLOOKUP($B214,'1st Shift BFp'!$A$63:$BY$66,31,FALSE),VLOOKUP($B214,'2nd Shift BFp'!$A$64:$BY$75,31,FALSE))</f>
        <v/>
      </c>
      <c r="W214" s="521" t="str">
        <f>IF(RIGHT($A214,1)="1",VLOOKUP($B214,'1st Shift BFp'!$A$63:$BY$66,32,FALSE),VLOOKUP($B214,'2nd Shift BFp'!$A$64:$BY$75,32,FALSE))</f>
        <v/>
      </c>
      <c r="Y214" s="526">
        <f>IF($D214=Y$83,VLOOKUP($B214,WEEKLY!$AL$132:$AW$145,12,FALSE),"")</f>
        <v>0</v>
      </c>
      <c r="Z214" s="520" t="str">
        <f>IF($D214=Z$83,VLOOKUP($B214,WEEKLY!$AL$132:$AW$145,12,FALSE),"")</f>
        <v/>
      </c>
      <c r="AA214" s="520"/>
      <c r="AB214" s="520" t="str">
        <f>IF($D214=AB$83,VLOOKUP($B214,WASHER!$Z$22:$AG$23,9,FALSE),"")</f>
        <v/>
      </c>
      <c r="AC214" s="520" t="str">
        <f>IF($D214=AC$83,VLOOKUP($B214,WASHER!$Z$22:$AG$23,9,FALSE),"")</f>
        <v/>
      </c>
      <c r="AD214" s="520" t="str">
        <f>IF(RIGHT($A214,1)="1",VLOOKUP($B214,'1st Shift BFp'!$A$63:$BY$66,45,FALSE),VLOOKUP($B214,'2nd Shift BFp'!$A$64:$BY$75,45,FALSE))</f>
        <v/>
      </c>
      <c r="AE214" s="520" t="str">
        <f>IF(RIGHT($A214,1)="1",VLOOKUP($B214,'1st Shift BFp'!$A$63:$BY$66,46,FALSE),VLOOKUP($B214,'2nd Shift BFp'!$A$64:$BY$75,46,FALSE))</f>
        <v/>
      </c>
      <c r="AF214" s="521" t="str">
        <f>IF(RIGHT($A214,1)="1",VLOOKUP($B214,'1st Shift BFp'!$A$63:$BY$66,47,FALSE),VLOOKUP($B214,'2nd Shift BFp'!$A$64:$BY$75,47,FALSE))</f>
        <v/>
      </c>
      <c r="AH214" s="526">
        <f>IF($D214=AH$83,VLOOKUP($B214,WEEKLY!$BD$132:$BO$145,12,FALSE),"")</f>
        <v>0</v>
      </c>
      <c r="AI214" s="520" t="str">
        <f>IF($D214=AI$83,VLOOKUP($B214,WEEKLY!$BD$132:$BO$145,12,FALSE),"")</f>
        <v/>
      </c>
      <c r="AJ214" s="520"/>
      <c r="AK214" s="520" t="str">
        <f>IF($D214=AK$83,VLOOKUP($B214,WASHER!$AL$22:$AS$23,9,FALSE),"")</f>
        <v/>
      </c>
      <c r="AL214" s="520" t="str">
        <f>IF($D214=AL$83,VLOOKUP($B214,WASHER!$AL$22:$AS$23,9,FALSE),"")</f>
        <v/>
      </c>
      <c r="AM214" s="520" t="str">
        <f>IF(RIGHT($A214,1)="1",VLOOKUP($B214,'1st Shift BFp'!$A$63:$BY$66,60,FALSE),VLOOKUP($B214,'2nd Shift BFp'!$A$64:$BY$75,60,FALSE))</f>
        <v/>
      </c>
      <c r="AN214" s="520" t="str">
        <f>IF(RIGHT($A214,1)="1",VLOOKUP($B214,'1st Shift BFp'!$A$63:$BY$66,61,FALSE),VLOOKUP($B214,'2nd Shift BFp'!$A$64:$BY$75,61,FALSE))</f>
        <v/>
      </c>
      <c r="AO214" s="521" t="str">
        <f>IF(RIGHT($A214,1)="1",VLOOKUP($B214,'1st Shift BFp'!$A$63:$BY$66,62,FALSE),VLOOKUP($B214,'2nd Shift BFp'!$A$64:$BY$75,62,FALSE))</f>
        <v/>
      </c>
      <c r="AQ214" s="526">
        <f>IF($D214=AQ$83,VLOOKUP($B214,WEEKLY!$BV$132:$CG$145,12,FALSE),"")</f>
        <v>0</v>
      </c>
      <c r="AR214" s="520" t="str">
        <f>IF($D214=AR$83,VLOOKUP($B214,WEEKLY!$BV$132:$CG$145,12,FALSE),"")</f>
        <v/>
      </c>
      <c r="AS214" s="520"/>
      <c r="AT214" s="520" t="str">
        <f>IF($D214=AT$83,VLOOKUP($B214,WASHER!$AX$22:$BE$23,9,FALSE),"")</f>
        <v/>
      </c>
      <c r="AU214" s="520" t="str">
        <f>IF($D214=AU$83,VLOOKUP($B214,WASHER!$AX$22:$BE$23,9,FALSE),"")</f>
        <v/>
      </c>
      <c r="AV214" s="520" t="str">
        <f>IF(RIGHT($A214,1)="1",VLOOKUP($B214,'1st Shift BFp'!$A$63:$BY$66,75,FALSE),VLOOKUP($B214,'2nd Shift BFp'!$A$64:$BY$75,75,FALSE))</f>
        <v/>
      </c>
      <c r="AW214" s="520" t="str">
        <f>IF(RIGHT($A214,1)="1",VLOOKUP($B214,'1st Shift BFp'!$A$63:$BY$66,76,FALSE),VLOOKUP($B214,'2nd Shift BFp'!$A$64:$BY$75,76,FALSE))</f>
        <v/>
      </c>
      <c r="AX214" s="521" t="str">
        <f>IF(RIGHT($A214,1)="1",VLOOKUP($B214,'1st Shift BFp'!$A$63:$BY$66,77,FALSE),VLOOKUP($B214,'2nd Shift BFp'!$A$64:$BY$75,77,FALSE))</f>
        <v/>
      </c>
      <c r="AZ214" s="526" t="str">
        <f t="shared" si="128"/>
        <v/>
      </c>
      <c r="BA214" s="520" t="str">
        <f t="shared" si="129"/>
        <v/>
      </c>
      <c r="BB214" s="520"/>
      <c r="BC214" s="520" t="str">
        <f t="shared" si="130"/>
        <v/>
      </c>
      <c r="BD214" s="520" t="str">
        <f t="shared" si="131"/>
        <v/>
      </c>
      <c r="BE214" s="520" t="str">
        <f t="shared" si="132"/>
        <v/>
      </c>
      <c r="BF214" s="520" t="str">
        <f t="shared" si="133"/>
        <v/>
      </c>
      <c r="BG214" s="521" t="str">
        <f t="shared" si="134"/>
        <v/>
      </c>
    </row>
    <row r="215" spans="1:59">
      <c r="A215" t="s">
        <v>41</v>
      </c>
      <c r="B215" s="379" t="s">
        <v>278</v>
      </c>
      <c r="C215" s="103" t="s">
        <v>282</v>
      </c>
      <c r="D215" s="103" t="s">
        <v>44</v>
      </c>
      <c r="E215" s="506" t="s">
        <v>572</v>
      </c>
      <c r="G215" s="526">
        <f>IF($D215=G$83,VLOOKUP($B215,WEEKLY!$B$132:$M$145,12,FALSE),"")</f>
        <v>0</v>
      </c>
      <c r="H215" s="520" t="str">
        <f>IF($D215=H$83,VLOOKUP($B215,WEEKLY!$B$132:$M$145,12,FALSE),"")</f>
        <v/>
      </c>
      <c r="I215" s="520"/>
      <c r="J215" s="520" t="str">
        <f>IF($D215=J$83,VLOOKUP($B215,WASHER!$B$22:$I$23,9,FALSE),"")</f>
        <v/>
      </c>
      <c r="K215" s="520" t="str">
        <f>IF($D215=K$83,VLOOKUP($B215,WASHER!$B$22:$I$23,9,FALSE),"")</f>
        <v/>
      </c>
      <c r="L215" s="520" t="str">
        <f>IF(RIGHT($A215,1)="1",VLOOKUP($B215,'1st Shift BFp'!$A$63:$BY$66,15,FALSE),VLOOKUP($B215,'2nd Shift BFp'!$A$64:$BY$75,15,FALSE))</f>
        <v/>
      </c>
      <c r="M215" s="520" t="str">
        <f>IF(RIGHT($A215,1)="1",VLOOKUP($B215,'1st Shift BFp'!$A$63:$BY$66,16,FALSE),VLOOKUP($B215,'2nd Shift BFp'!$A$64:$BY$75,16,FALSE))</f>
        <v/>
      </c>
      <c r="N215" s="521" t="str">
        <f>IF(RIGHT($A215,1)="1",VLOOKUP($B215,'1st Shift BFp'!$A$63:$BY$66,17,FALSE),VLOOKUP($B215,'2nd Shift BFp'!$A$64:$BY$75,17,FALSE))</f>
        <v/>
      </c>
      <c r="P215" s="526">
        <f>IF($D215=P$83,VLOOKUP($B215,WEEKLY!$T$132:$AE$145,12,FALSE),"")</f>
        <v>0</v>
      </c>
      <c r="Q215" s="520" t="str">
        <f>IF($D215=Q$83,VLOOKUP($B215,WEEKLY!$T$132:$AE$145,12,FALSE),"")</f>
        <v/>
      </c>
      <c r="R215" s="520"/>
      <c r="S215" s="520" t="str">
        <f>IF($D215=S$83,VLOOKUP($B215,WASHER!$N$22:$U$23,9,FALSE),"")</f>
        <v/>
      </c>
      <c r="T215" s="520" t="str">
        <f>IF($D215=T$83,VLOOKUP($B215,WASHER!$N$22:$U$23,9,FALSE),"")</f>
        <v/>
      </c>
      <c r="U215" s="520" t="str">
        <f>IF(RIGHT($A215,1)="1",VLOOKUP($B215,'1st Shift BFp'!$A$63:$BY$66,30,FALSE),VLOOKUP($B215,'2nd Shift BFp'!$A$64:$BY$75,30,FALSE))</f>
        <v/>
      </c>
      <c r="V215" s="520" t="str">
        <f>IF(RIGHT($A215,1)="1",VLOOKUP($B215,'1st Shift BFp'!$A$63:$BY$66,31,FALSE),VLOOKUP($B215,'2nd Shift BFp'!$A$64:$BY$75,31,FALSE))</f>
        <v/>
      </c>
      <c r="W215" s="521" t="str">
        <f>IF(RIGHT($A215,1)="1",VLOOKUP($B215,'1st Shift BFp'!$A$63:$BY$66,32,FALSE),VLOOKUP($B215,'2nd Shift BFp'!$A$64:$BY$75,32,FALSE))</f>
        <v/>
      </c>
      <c r="Y215" s="526">
        <f>IF($D215=Y$83,VLOOKUP($B215,WEEKLY!$AL$132:$AW$145,12,FALSE),"")</f>
        <v>0</v>
      </c>
      <c r="Z215" s="520" t="str">
        <f>IF($D215=Z$83,VLOOKUP($B215,WEEKLY!$AL$132:$AW$145,12,FALSE),"")</f>
        <v/>
      </c>
      <c r="AA215" s="520"/>
      <c r="AB215" s="520" t="str">
        <f>IF($D215=AB$83,VLOOKUP($B215,WASHER!$Z$22:$AG$23,9,FALSE),"")</f>
        <v/>
      </c>
      <c r="AC215" s="520" t="str">
        <f>IF($D215=AC$83,VLOOKUP($B215,WASHER!$Z$22:$AG$23,9,FALSE),"")</f>
        <v/>
      </c>
      <c r="AD215" s="520" t="str">
        <f>IF(RIGHT($A215,1)="1",VLOOKUP($B215,'1st Shift BFp'!$A$63:$BY$66,45,FALSE),VLOOKUP($B215,'2nd Shift BFp'!$A$64:$BY$75,45,FALSE))</f>
        <v/>
      </c>
      <c r="AE215" s="520" t="str">
        <f>IF(RIGHT($A215,1)="1",VLOOKUP($B215,'1st Shift BFp'!$A$63:$BY$66,46,FALSE),VLOOKUP($B215,'2nd Shift BFp'!$A$64:$BY$75,46,FALSE))</f>
        <v/>
      </c>
      <c r="AF215" s="521" t="str">
        <f>IF(RIGHT($A215,1)="1",VLOOKUP($B215,'1st Shift BFp'!$A$63:$BY$66,47,FALSE),VLOOKUP($B215,'2nd Shift BFp'!$A$64:$BY$75,47,FALSE))</f>
        <v/>
      </c>
      <c r="AH215" s="526">
        <f>IF($D215=AH$83,VLOOKUP($B215,WEEKLY!$BD$132:$BO$145,12,FALSE),"")</f>
        <v>0</v>
      </c>
      <c r="AI215" s="520" t="str">
        <f>IF($D215=AI$83,VLOOKUP($B215,WEEKLY!$BD$132:$BO$145,12,FALSE),"")</f>
        <v/>
      </c>
      <c r="AJ215" s="520"/>
      <c r="AK215" s="520" t="str">
        <f>IF($D215=AK$83,VLOOKUP($B215,WASHER!$AL$22:$AS$23,9,FALSE),"")</f>
        <v/>
      </c>
      <c r="AL215" s="520" t="str">
        <f>IF($D215=AL$83,VLOOKUP($B215,WASHER!$AL$22:$AS$23,9,FALSE),"")</f>
        <v/>
      </c>
      <c r="AM215" s="520" t="str">
        <f>IF(RIGHT($A215,1)="1",VLOOKUP($B215,'1st Shift BFp'!$A$63:$BY$66,60,FALSE),VLOOKUP($B215,'2nd Shift BFp'!$A$64:$BY$75,60,FALSE))</f>
        <v/>
      </c>
      <c r="AN215" s="520" t="str">
        <f>IF(RIGHT($A215,1)="1",VLOOKUP($B215,'1st Shift BFp'!$A$63:$BY$66,61,FALSE),VLOOKUP($B215,'2nd Shift BFp'!$A$64:$BY$75,61,FALSE))</f>
        <v/>
      </c>
      <c r="AO215" s="521" t="str">
        <f>IF(RIGHT($A215,1)="1",VLOOKUP($B215,'1st Shift BFp'!$A$63:$BY$66,62,FALSE),VLOOKUP($B215,'2nd Shift BFp'!$A$64:$BY$75,62,FALSE))</f>
        <v/>
      </c>
      <c r="AQ215" s="526">
        <f>IF($D215=AQ$83,VLOOKUP($B215,WEEKLY!$BV$132:$CG$145,12,FALSE),"")</f>
        <v>0</v>
      </c>
      <c r="AR215" s="520" t="str">
        <f>IF($D215=AR$83,VLOOKUP($B215,WEEKLY!$BV$132:$CG$145,12,FALSE),"")</f>
        <v/>
      </c>
      <c r="AS215" s="520"/>
      <c r="AT215" s="520" t="str">
        <f>IF($D215=AT$83,VLOOKUP($B215,WASHER!$AX$22:$BE$23,9,FALSE),"")</f>
        <v/>
      </c>
      <c r="AU215" s="520" t="str">
        <f>IF($D215=AU$83,VLOOKUP($B215,WASHER!$AX$22:$BE$23,9,FALSE),"")</f>
        <v/>
      </c>
      <c r="AV215" s="520" t="str">
        <f>IF(RIGHT($A215,1)="1",VLOOKUP($B215,'1st Shift BFp'!$A$63:$BY$66,75,FALSE),VLOOKUP($B215,'2nd Shift BFp'!$A$64:$BY$75,75,FALSE))</f>
        <v/>
      </c>
      <c r="AW215" s="520" t="str">
        <f>IF(RIGHT($A215,1)="1",VLOOKUP($B215,'1st Shift BFp'!$A$63:$BY$66,76,FALSE),VLOOKUP($B215,'2nd Shift BFp'!$A$64:$BY$75,76,FALSE))</f>
        <v/>
      </c>
      <c r="AX215" s="521" t="str">
        <f>IF(RIGHT($A215,1)="1",VLOOKUP($B215,'1st Shift BFp'!$A$63:$BY$66,77,FALSE),VLOOKUP($B215,'2nd Shift BFp'!$A$64:$BY$75,77,FALSE))</f>
        <v/>
      </c>
      <c r="AZ215" s="526" t="str">
        <f t="shared" si="128"/>
        <v/>
      </c>
      <c r="BA215" s="520" t="str">
        <f t="shared" si="129"/>
        <v/>
      </c>
      <c r="BB215" s="520"/>
      <c r="BC215" s="520" t="str">
        <f t="shared" si="130"/>
        <v/>
      </c>
      <c r="BD215" s="520" t="str">
        <f t="shared" si="131"/>
        <v/>
      </c>
      <c r="BE215" s="520" t="str">
        <f t="shared" si="132"/>
        <v/>
      </c>
      <c r="BF215" s="520" t="str">
        <f t="shared" si="133"/>
        <v/>
      </c>
      <c r="BG215" s="521" t="str">
        <f t="shared" si="134"/>
        <v/>
      </c>
    </row>
    <row r="216" spans="1:59">
      <c r="A216" t="s">
        <v>599</v>
      </c>
      <c r="B216" s="379" t="s">
        <v>283</v>
      </c>
      <c r="C216" s="103" t="s">
        <v>284</v>
      </c>
      <c r="D216" s="103" t="s">
        <v>238</v>
      </c>
      <c r="E216" s="485" t="s">
        <v>601</v>
      </c>
      <c r="G216" s="526" t="str">
        <f>IF($D216=G$83,VLOOKUP($B216,WEEKLY!$B$132:$M$145,12,FALSE),"")</f>
        <v/>
      </c>
      <c r="H216" s="520" t="str">
        <f>IF($D216=H$83,VLOOKUP($B216,WEEKLY!$B$132:$M$145,12,FALSE),"")</f>
        <v/>
      </c>
      <c r="I216" s="520"/>
      <c r="J216" s="520" t="str">
        <f>IF($D216=J$83,VLOOKUP($B216,WASHER!$B$22:$I$23,9,FALSE),"")</f>
        <v/>
      </c>
      <c r="K216" s="520" t="str">
        <f>IF($D216=K$83,VLOOKUP($B216,WASHER!$B$22:$I$23,8,FALSE),"")</f>
        <v/>
      </c>
      <c r="L216" s="520" t="str">
        <f>IF(RIGHT($A216,1)="1",VLOOKUP($B216,'1st Shift BFp'!$A$63:$BY$66,15,FALSE),VLOOKUP($B216,'2nd Shift BFp'!$A$64:$BY$75,15,FALSE))</f>
        <v/>
      </c>
      <c r="M216" s="520" t="str">
        <f>IF(RIGHT($A216,1)="1",VLOOKUP($B216,'1st Shift BFp'!$A$63:$BY$66,16,FALSE),VLOOKUP($B216,'2nd Shift BFp'!$A$64:$BY$75,16,FALSE))</f>
        <v/>
      </c>
      <c r="N216" s="521" t="str">
        <f>IF(RIGHT($A216,1)="1",VLOOKUP($B216,'1st Shift BFp'!$A$63:$BY$66,17,FALSE),VLOOKUP($B216,'2nd Shift BFp'!$A$64:$BY$75,17,FALSE))</f>
        <v/>
      </c>
      <c r="P216" s="526" t="str">
        <f>IF($D216=P$83,VLOOKUP($B216,WEEKLY!$T$132:$AE$145,12,FALSE),"")</f>
        <v/>
      </c>
      <c r="Q216" s="520" t="str">
        <f>IF($D216=Q$83,VLOOKUP($B216,WEEKLY!$T$132:$AE$145,12,FALSE),"")</f>
        <v/>
      </c>
      <c r="R216" s="520"/>
      <c r="S216" s="520" t="str">
        <f>IF($D216=S$83,VLOOKUP($B216,WASHER!$N$22:$U$23,9,FALSE),"")</f>
        <v/>
      </c>
      <c r="T216" s="520" t="str">
        <f>IF($D216=T$83,VLOOKUP($B216,WASHER!$N$22:$U$23,9,FALSE),"")</f>
        <v/>
      </c>
      <c r="U216" s="520" t="str">
        <f>IF(RIGHT($A216,1)="1",VLOOKUP($B216,'1st Shift BFp'!$A$63:$BY$66,30,FALSE),VLOOKUP($B216,'2nd Shift BFp'!$A$64:$BY$75,30,FALSE))</f>
        <v/>
      </c>
      <c r="V216" s="520" t="str">
        <f>IF(RIGHT($A216,1)="1",VLOOKUP($B216,'1st Shift BFp'!$A$63:$BY$66,31,FALSE),VLOOKUP($B216,'2nd Shift BFp'!$A$64:$BY$75,31,FALSE))</f>
        <v/>
      </c>
      <c r="W216" s="521" t="str">
        <f>IF(RIGHT($A216,1)="1",VLOOKUP($B216,'1st Shift BFp'!$A$63:$BY$66,32,FALSE),VLOOKUP($B216,'2nd Shift BFp'!$A$64:$BY$75,32,FALSE))</f>
        <v/>
      </c>
      <c r="Y216" s="526" t="str">
        <f>IF($D216=Y$83,VLOOKUP($B216,WEEKLY!$AL$132:$AW$145,12,FALSE),"")</f>
        <v/>
      </c>
      <c r="Z216" s="520" t="str">
        <f>IF($D216=Z$83,VLOOKUP($B216,WEEKLY!$AL$132:$AW$145,12,FALSE),"")</f>
        <v/>
      </c>
      <c r="AA216" s="520"/>
      <c r="AB216" s="520" t="str">
        <f>IF($D216=AB$83,VLOOKUP($B216,WASHER!$Z$22:$AG$23,9,FALSE),"")</f>
        <v/>
      </c>
      <c r="AC216" s="520" t="str">
        <f>IF($D216=AC$83,VLOOKUP($B216,WASHER!$Z$22:$AG$23,9,FALSE),"")</f>
        <v/>
      </c>
      <c r="AD216" s="520" t="str">
        <f>IF(RIGHT($A216,1)="1",VLOOKUP($B216,'1st Shift BFp'!$A$63:$BY$66,45,FALSE),VLOOKUP($B216,'2nd Shift BFp'!$A$64:$BY$75,45,FALSE))</f>
        <v/>
      </c>
      <c r="AE216" s="520" t="str">
        <f>IF(RIGHT($A216,1)="1",VLOOKUP($B216,'1st Shift BFp'!$A$63:$BY$66,46,FALSE),VLOOKUP($B216,'2nd Shift BFp'!$A$64:$BY$75,46,FALSE))</f>
        <v/>
      </c>
      <c r="AF216" s="521" t="str">
        <f>IF(RIGHT($A216,1)="1",VLOOKUP($B216,'1st Shift BFp'!$A$63:$BY$66,47,FALSE),VLOOKUP($B216,'2nd Shift BFp'!$A$64:$BY$75,47,FALSE))</f>
        <v/>
      </c>
      <c r="AH216" s="526" t="str">
        <f>IF($D216=AH$83,VLOOKUP($B216,WEEKLY!$BD$132:$BO$145,12,FALSE),"")</f>
        <v/>
      </c>
      <c r="AI216" s="520" t="str">
        <f>IF($D216=AI$83,VLOOKUP($B216,WEEKLY!$BD$132:$BO$145,12,FALSE),"")</f>
        <v/>
      </c>
      <c r="AJ216" s="520"/>
      <c r="AK216" s="520" t="str">
        <f>IF($D216=AK$83,VLOOKUP($B216,WASHER!$AL$22:$AS$23,9,FALSE),"")</f>
        <v/>
      </c>
      <c r="AL216" s="520" t="str">
        <f>IF($D216=AL$83,VLOOKUP($B216,WASHER!$AL$22:$AS$23,9,FALSE),"")</f>
        <v/>
      </c>
      <c r="AM216" s="520" t="str">
        <f>IF(RIGHT($A216,1)="1",VLOOKUP($B216,'1st Shift BFp'!$A$63:$BY$66,60,FALSE),VLOOKUP($B216,'2nd Shift BFp'!$A$64:$BY$75,60,FALSE))</f>
        <v/>
      </c>
      <c r="AN216" s="520" t="str">
        <f>IF(RIGHT($A216,1)="1",VLOOKUP($B216,'1st Shift BFp'!$A$63:$BY$66,61,FALSE),VLOOKUP($B216,'2nd Shift BFp'!$A$64:$BY$75,61,FALSE))</f>
        <v/>
      </c>
      <c r="AO216" s="521" t="str">
        <f>IF(RIGHT($A216,1)="1",VLOOKUP($B216,'1st Shift BFp'!$A$63:$BY$66,62,FALSE),VLOOKUP($B216,'2nd Shift BFp'!$A$64:$BY$75,62,FALSE))</f>
        <v/>
      </c>
      <c r="AQ216" s="526" t="str">
        <f>IF($D216=AQ$83,VLOOKUP($B216,WEEKLY!$BV$132:$CG$145,12,FALSE),"")</f>
        <v/>
      </c>
      <c r="AR216" s="520" t="str">
        <f>IF($D216=AR$83,VLOOKUP($B216,WEEKLY!$BV$132:$CG$145,12,FALSE),"")</f>
        <v/>
      </c>
      <c r="AS216" s="520"/>
      <c r="AT216" s="520" t="str">
        <f>IF($D216=AT$83,VLOOKUP($B216,WASHER!$AX$22:$BE$23,9,FALSE),"")</f>
        <v/>
      </c>
      <c r="AU216" s="520" t="str">
        <f>IF($D216=AU$83,VLOOKUP($B216,WASHER!$AX$22:$BE$23,9,FALSE),"")</f>
        <v/>
      </c>
      <c r="AV216" s="520" t="str">
        <f>IF(RIGHT($A216,1)="1",VLOOKUP($B216,'1st Shift BFp'!$A$63:$BY$66,75,FALSE),VLOOKUP($B216,'2nd Shift BFp'!$A$64:$BY$75,75,FALSE))</f>
        <v/>
      </c>
      <c r="AW216" s="520" t="str">
        <f>IF(RIGHT($A216,1)="1",VLOOKUP($B216,'1st Shift BFp'!$A$63:$BY$66,76,FALSE),VLOOKUP($B216,'2nd Shift BFp'!$A$64:$BY$75,76,FALSE))</f>
        <v/>
      </c>
      <c r="AX216" s="521" t="str">
        <f>IF(RIGHT($A216,1)="1",VLOOKUP($B216,'1st Shift BFp'!$A$63:$BY$66,77,FALSE),VLOOKUP($B216,'2nd Shift BFp'!$A$64:$BY$75,77,FALSE))</f>
        <v/>
      </c>
      <c r="AZ216" s="526" t="str">
        <f t="shared" ref="AZ216:AZ231" si="135">IF(SUM(G216,P216,Y216,AH216,AQ216)=0,"",SUM(G216,P216,Y216,AH216,AQ216))</f>
        <v/>
      </c>
      <c r="BA216" s="520" t="str">
        <f t="shared" ref="BA216:BA231" si="136">IF(SUM(H216,Q216,Z216,AI216,AR216)=0,"",SUM(H216,Q216,Z216,AI216,AR216))</f>
        <v/>
      </c>
      <c r="BB216" s="520"/>
      <c r="BC216" s="520" t="str">
        <f t="shared" ref="BC216:BC231" si="137">IF(SUM(J216,S216,AB216,AK216,AT216)=0,"",SUM(J216,S216,AB216,AK216,AT216))</f>
        <v/>
      </c>
      <c r="BD216" s="520" t="str">
        <f t="shared" ref="BD216:BD231" si="138">IF(SUM(K216,T216,AC216,AL216,AU216)=0,"",SUM(K216,T216,AC216,AL216,AU216))</f>
        <v/>
      </c>
      <c r="BE216" s="520" t="str">
        <f t="shared" ref="BE216:BE231" si="139">IF(SUM(L216,U216,AD216,AM216,AV216)=0,"",SUM(L216,U216,AD216,AM216,AV216))</f>
        <v/>
      </c>
      <c r="BF216" s="520" t="str">
        <f t="shared" ref="BF216:BF231" si="140">IF(SUM(M216,V216,AE216,AN216,AW216)=0,"",SUM(M216,V216,AE216,AN216,AW216))</f>
        <v/>
      </c>
      <c r="BG216" s="521" t="str">
        <f t="shared" ref="BG216:BG231" si="141">IF(SUM(N216,W216,AF216,AO216,AX216)=0,"",SUM(N216,W216,AF216,AO216,AX216))</f>
        <v/>
      </c>
    </row>
    <row r="217" spans="1:59" ht="15.75" thickBot="1">
      <c r="A217" t="s">
        <v>597</v>
      </c>
      <c r="B217" s="503" t="s">
        <v>285</v>
      </c>
      <c r="C217" s="504" t="s">
        <v>286</v>
      </c>
      <c r="D217" s="504" t="s">
        <v>238</v>
      </c>
      <c r="E217" s="488" t="s">
        <v>601</v>
      </c>
      <c r="G217" s="527" t="str">
        <f>IF($D217=G$83,VLOOKUP($B217,WEEKLY!$B$132:$M$145,12,FALSE),"")</f>
        <v/>
      </c>
      <c r="H217" s="523" t="str">
        <f>IF($D217=H$83,VLOOKUP($B217,WEEKLY!$B$132:$M$145,12,FALSE),"")</f>
        <v/>
      </c>
      <c r="I217" s="523"/>
      <c r="J217" s="523" t="str">
        <f>IF($D217=J$83,VLOOKUP($B217,WASHER!$B$22:$I$23,9,FALSE),"")</f>
        <v/>
      </c>
      <c r="K217" s="523" t="str">
        <f>IF($D217=K$83,VLOOKUP($B217,WASHER!$B$22:$I$23,8,FALSE),"")</f>
        <v/>
      </c>
      <c r="L217" s="523" t="str">
        <f>IF(RIGHT($A217,1)="1",VLOOKUP($B217,'1st Shift BFp'!$A$63:$BY$66,15,FALSE),VLOOKUP($B217,'2nd Shift BFp'!$A$64:$BY$75,15,FALSE))</f>
        <v/>
      </c>
      <c r="M217" s="523" t="str">
        <f>IF(RIGHT($A217,1)="1",VLOOKUP($B217,'1st Shift BFp'!$A$63:$BY$66,16,FALSE),VLOOKUP($B217,'2nd Shift BFp'!$A$64:$BY$75,16,FALSE))</f>
        <v/>
      </c>
      <c r="N217" s="524" t="str">
        <f>IF(RIGHT($A217,1)="1",VLOOKUP($B217,'1st Shift BFp'!$A$63:$BY$66,17,FALSE),VLOOKUP($B217,'2nd Shift BFp'!$A$64:$BY$75,17,FALSE))</f>
        <v/>
      </c>
      <c r="P217" s="527" t="str">
        <f>IF($D217=P$83,VLOOKUP($B217,WEEKLY!$T$132:$AE$145,12,FALSE),"")</f>
        <v/>
      </c>
      <c r="Q217" s="523" t="str">
        <f>IF($D217=Q$83,VLOOKUP($B217,WEEKLY!$T$132:$AE$145,12,FALSE),"")</f>
        <v/>
      </c>
      <c r="R217" s="523"/>
      <c r="S217" s="523" t="str">
        <f>IF($D217=S$83,VLOOKUP($B217,WASHER!$N$22:$U$23,9,FALSE),"")</f>
        <v/>
      </c>
      <c r="T217" s="523" t="str">
        <f>IF($D217=T$83,VLOOKUP($B217,WASHER!$N$22:$U$23,8,FALSE),"")</f>
        <v/>
      </c>
      <c r="U217" s="523" t="str">
        <f>IF(RIGHT($A217,1)="1",VLOOKUP($B217,'1st Shift BFp'!$A$63:$BY$66,30,FALSE),VLOOKUP($B217,'2nd Shift BFp'!$A$64:$BY$75,30,FALSE))</f>
        <v/>
      </c>
      <c r="V217" s="523" t="str">
        <f>IF(RIGHT($A217,1)="1",VLOOKUP($B217,'1st Shift BFp'!$A$63:$BY$66,31,FALSE),VLOOKUP($B217,'2nd Shift BFp'!$A$64:$BY$75,31,FALSE))</f>
        <v/>
      </c>
      <c r="W217" s="524" t="str">
        <f>IF(RIGHT($A217,1)="1",VLOOKUP($B217,'1st Shift BFp'!$A$63:$BY$66,32,FALSE),VLOOKUP($B217,'2nd Shift BFp'!$A$64:$BY$75,32,FALSE))</f>
        <v/>
      </c>
      <c r="Y217" s="527" t="str">
        <f>IF($D217=Y$83,VLOOKUP($B217,WEEKLY!$AL$132:$AW$145,12,FALSE),"")</f>
        <v/>
      </c>
      <c r="Z217" s="523" t="str">
        <f>IF($D217=Z$83,VLOOKUP($B217,WEEKLY!$AL$132:$AW$145,12,FALSE),"")</f>
        <v/>
      </c>
      <c r="AA217" s="523"/>
      <c r="AB217" s="523" t="str">
        <f>IF($D217=AB$83,VLOOKUP($B217,WASHER!$Z$22:$AG$23,9,FALSE),"")</f>
        <v/>
      </c>
      <c r="AC217" s="523" t="str">
        <f>IF($D217=AC$83,VLOOKUP($B217,WASHER!$Z$22:$AG$23,8,FALSE),"")</f>
        <v/>
      </c>
      <c r="AD217" s="523" t="str">
        <f>IF(RIGHT($A217,1)="1",VLOOKUP($B217,'1st Shift BFp'!$A$63:$BY$66,45,FALSE),VLOOKUP($B217,'2nd Shift BFp'!$A$64:$BY$75,45,FALSE))</f>
        <v/>
      </c>
      <c r="AE217" s="523" t="str">
        <f>IF(RIGHT($A217,1)="1",VLOOKUP($B217,'1st Shift BFp'!$A$63:$BY$66,46,FALSE),VLOOKUP($B217,'2nd Shift BFp'!$A$64:$BY$75,46,FALSE))</f>
        <v/>
      </c>
      <c r="AF217" s="524" t="str">
        <f>IF(RIGHT($A217,1)="1",VLOOKUP($B217,'1st Shift BFp'!$A$63:$BY$66,47,FALSE),VLOOKUP($B217,'2nd Shift BFp'!$A$64:$BY$75,47,FALSE))</f>
        <v/>
      </c>
      <c r="AH217" s="527" t="str">
        <f>IF($D217=AH$83,VLOOKUP($B217,WEEKLY!$BD$132:$BO$145,12,FALSE),"")</f>
        <v/>
      </c>
      <c r="AI217" s="523" t="str">
        <f>IF($D217=AI$83,VLOOKUP($B217,WEEKLY!$BD$132:$BO$145,12,FALSE),"")</f>
        <v/>
      </c>
      <c r="AJ217" s="523"/>
      <c r="AK217" s="523" t="str">
        <f>IF($D217=AK$83,VLOOKUP($B217,WASHER!$AL$22:$AS$23,9,FALSE),"")</f>
        <v/>
      </c>
      <c r="AL217" s="523" t="str">
        <f>IF($D217=AL$83,VLOOKUP($B217,WASHER!$AL$22:$AS$23,8,FALSE),"")</f>
        <v/>
      </c>
      <c r="AM217" s="523" t="str">
        <f>IF(RIGHT($A217,1)="1",VLOOKUP($B217,'1st Shift BFp'!$A$63:$BY$66,60,FALSE),VLOOKUP($B217,'2nd Shift BFp'!$A$64:$BY$75,60,FALSE))</f>
        <v/>
      </c>
      <c r="AN217" s="523" t="str">
        <f>IF(RIGHT($A217,1)="1",VLOOKUP($B217,'1st Shift BFp'!$A$63:$BY$66,61,FALSE),VLOOKUP($B217,'2nd Shift BFp'!$A$64:$BY$75,61,FALSE))</f>
        <v/>
      </c>
      <c r="AO217" s="524" t="str">
        <f>IF(RIGHT($A217,1)="1",VLOOKUP($B217,'1st Shift BFp'!$A$63:$BY$66,62,FALSE),VLOOKUP($B217,'2nd Shift BFp'!$A$64:$BY$75,62,FALSE))</f>
        <v/>
      </c>
      <c r="AQ217" s="527" t="str">
        <f>IF($D217=AQ$83,VLOOKUP($B217,WEEKLY!$BV$132:$CG$145,12,FALSE),"")</f>
        <v/>
      </c>
      <c r="AR217" s="523" t="str">
        <f>IF($D217=AR$83,VLOOKUP($B217,WEEKLY!$BV$132:$CG$145,12,FALSE),"")</f>
        <v/>
      </c>
      <c r="AS217" s="523"/>
      <c r="AT217" s="523" t="str">
        <f>IF($D217=AT$83,VLOOKUP($B217,WASHER!$AX$22:$BE$23,9,FALSE),"")</f>
        <v/>
      </c>
      <c r="AU217" s="523" t="str">
        <f>IF($D217=AU$83,VLOOKUP($B217,WASHER!$AX$22:$BE$23,8,FALSE),"")</f>
        <v/>
      </c>
      <c r="AV217" s="523" t="str">
        <f>IF(RIGHT($A217,1)="1",VLOOKUP($B217,'1st Shift BFp'!$A$63:$BY$66,75,FALSE),VLOOKUP($B217,'2nd Shift BFp'!$A$64:$BY$75,75,FALSE))</f>
        <v/>
      </c>
      <c r="AW217" s="523" t="str">
        <f>IF(RIGHT($A217,1)="1",VLOOKUP($B217,'1st Shift BFp'!$A$63:$BY$66,76,FALSE),VLOOKUP($B217,'2nd Shift BFp'!$A$64:$BY$75,76,FALSE))</f>
        <v/>
      </c>
      <c r="AX217" s="524" t="str">
        <f>IF(RIGHT($A217,1)="1",VLOOKUP($B217,'1st Shift BFp'!$A$63:$BY$66,77,FALSE),VLOOKUP($B217,'2nd Shift BFp'!$A$64:$BY$75,77,FALSE))</f>
        <v/>
      </c>
      <c r="AZ217" s="527" t="str">
        <f t="shared" si="135"/>
        <v/>
      </c>
      <c r="BA217" s="523" t="str">
        <f t="shared" si="136"/>
        <v/>
      </c>
      <c r="BB217" s="523"/>
      <c r="BC217" s="523" t="str">
        <f t="shared" si="137"/>
        <v/>
      </c>
      <c r="BD217" s="523" t="str">
        <f t="shared" si="138"/>
        <v/>
      </c>
      <c r="BE217" s="523" t="str">
        <f t="shared" si="139"/>
        <v/>
      </c>
      <c r="BF217" s="523" t="str">
        <f t="shared" si="140"/>
        <v/>
      </c>
      <c r="BG217" s="524" t="str">
        <f t="shared" si="141"/>
        <v/>
      </c>
    </row>
    <row r="218" spans="1:59">
      <c r="AZ218" s="390" t="str">
        <f t="shared" si="135"/>
        <v/>
      </c>
      <c r="BA218" s="390" t="str">
        <f t="shared" si="136"/>
        <v/>
      </c>
      <c r="BB218" s="390"/>
      <c r="BC218" s="390" t="str">
        <f t="shared" si="137"/>
        <v/>
      </c>
      <c r="BD218" s="390" t="str">
        <f t="shared" si="138"/>
        <v/>
      </c>
      <c r="BE218" s="390" t="str">
        <f t="shared" si="139"/>
        <v/>
      </c>
      <c r="BF218" s="390" t="str">
        <f t="shared" si="140"/>
        <v/>
      </c>
      <c r="BG218" s="390" t="str">
        <f t="shared" si="141"/>
        <v/>
      </c>
    </row>
    <row r="219" spans="1:59">
      <c r="AZ219" s="390" t="str">
        <f t="shared" si="135"/>
        <v/>
      </c>
      <c r="BA219" s="390" t="str">
        <f t="shared" si="136"/>
        <v/>
      </c>
      <c r="BB219" s="390"/>
      <c r="BC219" s="390" t="str">
        <f t="shared" si="137"/>
        <v/>
      </c>
      <c r="BD219" s="390" t="str">
        <f t="shared" si="138"/>
        <v/>
      </c>
      <c r="BE219" s="390" t="str">
        <f t="shared" si="139"/>
        <v/>
      </c>
      <c r="BF219" s="390" t="str">
        <f t="shared" si="140"/>
        <v/>
      </c>
      <c r="BG219" s="390" t="str">
        <f t="shared" si="141"/>
        <v/>
      </c>
    </row>
    <row r="220" spans="1:59" ht="15.75" thickBot="1">
      <c r="AZ220" s="390" t="str">
        <f t="shared" si="135"/>
        <v/>
      </c>
      <c r="BA220" s="390" t="str">
        <f t="shared" si="136"/>
        <v/>
      </c>
      <c r="BB220" s="390"/>
      <c r="BC220" s="390" t="str">
        <f t="shared" si="137"/>
        <v/>
      </c>
      <c r="BD220" s="390" t="str">
        <f t="shared" si="138"/>
        <v/>
      </c>
      <c r="BE220" s="390" t="str">
        <f t="shared" si="139"/>
        <v/>
      </c>
      <c r="BF220" s="390" t="str">
        <f t="shared" si="140"/>
        <v/>
      </c>
      <c r="BG220" s="390" t="str">
        <f t="shared" si="141"/>
        <v/>
      </c>
    </row>
    <row r="221" spans="1:59" ht="26.1" customHeight="1">
      <c r="B221" s="1368" t="s">
        <v>604</v>
      </c>
      <c r="C221" s="1369"/>
      <c r="D221" s="1369"/>
      <c r="E221" s="1370"/>
      <c r="AZ221" s="390" t="str">
        <f t="shared" si="135"/>
        <v/>
      </c>
      <c r="BA221" s="390" t="str">
        <f t="shared" si="136"/>
        <v/>
      </c>
      <c r="BB221" s="390"/>
      <c r="BC221" s="390" t="str">
        <f t="shared" si="137"/>
        <v/>
      </c>
      <c r="BD221" s="390" t="str">
        <f t="shared" si="138"/>
        <v/>
      </c>
      <c r="BE221" s="390" t="str">
        <f t="shared" si="139"/>
        <v/>
      </c>
      <c r="BF221" s="390" t="str">
        <f t="shared" si="140"/>
        <v/>
      </c>
      <c r="BG221" s="390" t="str">
        <f t="shared" si="141"/>
        <v/>
      </c>
    </row>
    <row r="222" spans="1:59" ht="26.45" customHeight="1" thickBot="1">
      <c r="B222" s="1371"/>
      <c r="C222" s="1372"/>
      <c r="D222" s="1372"/>
      <c r="E222" s="1373"/>
      <c r="AZ222" s="390" t="str">
        <f t="shared" si="135"/>
        <v/>
      </c>
      <c r="BA222" s="390" t="str">
        <f t="shared" si="136"/>
        <v/>
      </c>
      <c r="BB222" s="390"/>
      <c r="BC222" s="390" t="str">
        <f t="shared" si="137"/>
        <v/>
      </c>
      <c r="BD222" s="390" t="str">
        <f t="shared" si="138"/>
        <v/>
      </c>
      <c r="BE222" s="390" t="str">
        <f t="shared" si="139"/>
        <v/>
      </c>
      <c r="BF222" s="390" t="str">
        <f t="shared" si="140"/>
        <v/>
      </c>
      <c r="BG222" s="390" t="str">
        <f t="shared" si="141"/>
        <v/>
      </c>
    </row>
    <row r="223" spans="1:59" ht="38.25" thickBot="1">
      <c r="B223" s="491" t="s">
        <v>32</v>
      </c>
      <c r="C223" s="492" t="s">
        <v>33</v>
      </c>
      <c r="D223" s="493" t="s">
        <v>35</v>
      </c>
      <c r="E223" s="494" t="s">
        <v>526</v>
      </c>
      <c r="AZ223" s="390" t="str">
        <f t="shared" si="135"/>
        <v/>
      </c>
      <c r="BA223" s="390" t="str">
        <f t="shared" si="136"/>
        <v/>
      </c>
      <c r="BB223" s="390"/>
      <c r="BC223" s="390" t="str">
        <f t="shared" si="137"/>
        <v/>
      </c>
      <c r="BD223" s="390" t="str">
        <f t="shared" si="138"/>
        <v/>
      </c>
      <c r="BE223" s="390" t="str">
        <f t="shared" si="139"/>
        <v/>
      </c>
      <c r="BF223" s="390" t="str">
        <f t="shared" si="140"/>
        <v/>
      </c>
      <c r="BG223" s="390" t="str">
        <f t="shared" si="141"/>
        <v/>
      </c>
    </row>
    <row r="224" spans="1:59">
      <c r="A224" t="s">
        <v>123</v>
      </c>
      <c r="B224" s="507">
        <v>110</v>
      </c>
      <c r="C224" s="508" t="s">
        <v>288</v>
      </c>
      <c r="D224" s="484" t="s">
        <v>44</v>
      </c>
      <c r="E224" s="505" t="s">
        <v>572</v>
      </c>
      <c r="G224" s="525">
        <f>IF($D224=G$83,VLOOKUP($B224,WEEKLY!$B$157:$M$163,12,FALSE),"")</f>
        <v>0</v>
      </c>
      <c r="H224" s="517" t="str">
        <f>IF($D224=H$83,VLOOKUP($B224,WEEKLY!$B$157:$M$163,12,FALSE),"")</f>
        <v/>
      </c>
      <c r="I224" s="517"/>
      <c r="J224" s="517" t="str">
        <f>IF($D224=J$83,VLOOKUP($B224,WASHER!$B$27:$I$27,9,FALSE),"")</f>
        <v/>
      </c>
      <c r="K224" s="517" t="str">
        <f>IF($D224=K$83,VLOOKUP($B224,WASHER!$B$27:$I$27,9,FALSE),"")</f>
        <v/>
      </c>
      <c r="L224" s="517" t="str">
        <f>IF(RIGHT($A224,1)="1",VLOOKUP($B224,'1st Shift BFp'!$A$70:$BY$76,15,FALSE),VLOOKUP($B224,'2nd Shift BFp'!$A$79:$BY$81,15,FALSE))</f>
        <v/>
      </c>
      <c r="M224" s="517" t="str">
        <f>IF(RIGHT($A224,1)="1",VLOOKUP($B224,'1st Shift BFp'!$A$70:$BY$76,16,FALSE),VLOOKUP($B224,'2nd Shift BFp'!$A$79:$BY$81,16,FALSE))</f>
        <v/>
      </c>
      <c r="N224" s="518" t="str">
        <f>IF(RIGHT($A224,1)="1",VLOOKUP($B224,'1st Shift BFp'!$A$70:$BY$76,17,FALSE),VLOOKUP($B224,'2nd Shift BFp'!$A$79:$BY$81,17,FALSE))</f>
        <v/>
      </c>
      <c r="P224" s="525">
        <f>IF($D224=P$83,VLOOKUP($B224,WEEKLY!$T$157:$AE$163,12,FALSE),"")</f>
        <v>0</v>
      </c>
      <c r="Q224" s="517" t="str">
        <f>IF($D224=Q$83,VLOOKUP($B224,WEEKLY!$T$157:$AE$163,12,FALSE),"")</f>
        <v/>
      </c>
      <c r="R224" s="517"/>
      <c r="S224" s="517" t="str">
        <f>IF($D224=S$83,VLOOKUP($B224,WASHER!$N$27:$U$27,9,FALSE),"")</f>
        <v/>
      </c>
      <c r="T224" s="517" t="str">
        <f>IF($D224=T$83,VLOOKUP($B224,WASHER!$N$27:$U$27,9,FALSE),"")</f>
        <v/>
      </c>
      <c r="U224" s="517" t="str">
        <f>IF(RIGHT($A224,1)="1",VLOOKUP($B224,'1st Shift BFp'!$A$70:$BY$76,30,FALSE),VLOOKUP($B224,'2nd Shift BFp'!$A$79:$BY$81,30,FALSE))</f>
        <v/>
      </c>
      <c r="V224" s="517" t="str">
        <f>IF(RIGHT($A224,1)="1",VLOOKUP($B224,'1st Shift BFp'!$A$70:$BY$76,31,FALSE),VLOOKUP($B224,'2nd Shift BFp'!$A$79:$BY$81,31,FALSE))</f>
        <v/>
      </c>
      <c r="W224" s="518" t="str">
        <f>IF(RIGHT($A224,1)="1",VLOOKUP($B224,'1st Shift BFp'!$A$70:$BY$76,32,FALSE),VLOOKUP($B224,'2nd Shift BFp'!$A$79:$BY$81,32,FALSE))</f>
        <v/>
      </c>
      <c r="Y224" s="525">
        <f>IF($D224=Y$83,VLOOKUP($B224,WEEKLY!$AL$157:$AW$163,12,FALSE),"")</f>
        <v>0</v>
      </c>
      <c r="Z224" s="517" t="str">
        <f>IF($D224=Z$83,VLOOKUP($B224,WEEKLY!$AL$157:$AW$163,12,FALSE),"")</f>
        <v/>
      </c>
      <c r="AA224" s="517"/>
      <c r="AB224" s="517" t="str">
        <f>IF($D224=AB$83,VLOOKUP($B224,WASHER!$Z$27:$AG$27,9,FALSE),"")</f>
        <v/>
      </c>
      <c r="AC224" s="517" t="str">
        <f>IF($D224=AC$83,VLOOKUP($B224,WASHER!$Z$27:$AG$27,9,FALSE),"")</f>
        <v/>
      </c>
      <c r="AD224" s="517" t="str">
        <f>IF(RIGHT($A224,1)="1",VLOOKUP($B224,'1st Shift BFp'!$A$70:$BY$76,45,FALSE),VLOOKUP($B224,'2nd Shift BFp'!$A$79:$BY$81,45,FALSE))</f>
        <v/>
      </c>
      <c r="AE224" s="517" t="str">
        <f>IF(RIGHT($A224,1)="1",VLOOKUP($B224,'1st Shift BFp'!$A$70:$BY$76,46,FALSE),VLOOKUP($B224,'2nd Shift BFp'!$A$79:$BY$81,46,FALSE))</f>
        <v/>
      </c>
      <c r="AF224" s="518" t="str">
        <f>IF(RIGHT($A224,1)="1",VLOOKUP($B224,'1st Shift BFp'!$A$70:$BY$76,47,FALSE),VLOOKUP($B224,'2nd Shift BFp'!$A$79:$BY$81,47,FALSE))</f>
        <v/>
      </c>
      <c r="AH224" s="525">
        <f>IF($D224=AH$83,VLOOKUP($B224,WEEKLY!$BD$157:$BO$163,12,FALSE),"")</f>
        <v>0</v>
      </c>
      <c r="AI224" s="517" t="str">
        <f>IF($D224=AI$83,VLOOKUP($B224,WEEKLY!$BD$157:$BO$163,12,FALSE),"")</f>
        <v/>
      </c>
      <c r="AJ224" s="517"/>
      <c r="AK224" s="517" t="str">
        <f>IF($D224=AK$83,VLOOKUP($B224,WASHER!$AL$27:$AS$27,9,FALSE),"")</f>
        <v/>
      </c>
      <c r="AL224" s="517" t="str">
        <f>IF($D224=AL$83,VLOOKUP($B224,WASHER!$AL$27:$AS$27,9,FALSE),"")</f>
        <v/>
      </c>
      <c r="AM224" s="517" t="str">
        <f>IF(RIGHT($A224,1)="1",VLOOKUP($B224,'1st Shift BFp'!$A$70:$BY$76,60,FALSE),VLOOKUP($B224,'2nd Shift BFp'!$A$79:$BY$81,60,FALSE))</f>
        <v/>
      </c>
      <c r="AN224" s="517" t="str">
        <f>IF(RIGHT($A224,1)="1",VLOOKUP($B224,'1st Shift BFp'!$A$70:$BY$76,61,FALSE),VLOOKUP($B224,'2nd Shift BFp'!$A$79:$BY$81,61,FALSE))</f>
        <v/>
      </c>
      <c r="AO224" s="518" t="str">
        <f>IF(RIGHT($A224,1)="1",VLOOKUP($B224,'1st Shift BFp'!$A$70:$BY$76,62,FALSE),VLOOKUP($B224,'2nd Shift BFp'!$A$79:$BY$81,62,FALSE))</f>
        <v/>
      </c>
      <c r="AQ224" s="525">
        <f>IF($D224=AQ$83,VLOOKUP($B224,WEEKLY!$BV$157:$CG$163,12,FALSE),"")</f>
        <v>0</v>
      </c>
      <c r="AR224" s="517" t="str">
        <f>IF($D224=AR$83,VLOOKUP($B224,WEEKLY!$BV$157:$CG$163,12,FALSE),"")</f>
        <v/>
      </c>
      <c r="AS224" s="517"/>
      <c r="AT224" s="517" t="str">
        <f>IF($D224=AT$83,VLOOKUP($B224,WASHER!$AX$27:$BE$27,9,FALSE),"")</f>
        <v/>
      </c>
      <c r="AU224" s="517" t="str">
        <f>IF($D224=AU$83,VLOOKUP($B224,WASHER!$AX$27:$BE$27,9,FALSE),"")</f>
        <v/>
      </c>
      <c r="AV224" s="517" t="str">
        <f>IF(RIGHT($A224,1)="1",VLOOKUP($B224,'1st Shift BFp'!$A$70:$BY$76,75,FALSE),VLOOKUP($B224,'2nd Shift BFp'!$A$79:$BY$81,75,FALSE))</f>
        <v/>
      </c>
      <c r="AW224" s="517" t="str">
        <f>IF(RIGHT($A224,1)="1",VLOOKUP($B224,'1st Shift BFp'!$A$70:$BY$76,76,FALSE),VLOOKUP($B224,'2nd Shift BFp'!$A$79:$BY$81,76,FALSE))</f>
        <v/>
      </c>
      <c r="AX224" s="518" t="str">
        <f>IF(RIGHT($A224,1)="1",VLOOKUP($B224,'1st Shift BFp'!$A$70:$BY$76,77,FALSE),VLOOKUP($B224,'2nd Shift BFp'!$A$79:$BY$81,77,FALSE))</f>
        <v/>
      </c>
      <c r="AZ224" s="525" t="str">
        <f t="shared" si="135"/>
        <v/>
      </c>
      <c r="BA224" s="517" t="str">
        <f t="shared" si="136"/>
        <v/>
      </c>
      <c r="BB224" s="517"/>
      <c r="BC224" s="517" t="str">
        <f t="shared" si="137"/>
        <v/>
      </c>
      <c r="BD224" s="517" t="str">
        <f t="shared" si="138"/>
        <v/>
      </c>
      <c r="BE224" s="517" t="str">
        <f t="shared" si="139"/>
        <v/>
      </c>
      <c r="BF224" s="517" t="str">
        <f t="shared" si="140"/>
        <v/>
      </c>
      <c r="BG224" s="518" t="str">
        <f t="shared" si="141"/>
        <v/>
      </c>
    </row>
    <row r="225" spans="1:59">
      <c r="A225" t="s">
        <v>82</v>
      </c>
      <c r="B225" s="509">
        <v>120</v>
      </c>
      <c r="C225" s="384" t="s">
        <v>289</v>
      </c>
      <c r="D225" s="24" t="s">
        <v>44</v>
      </c>
      <c r="E225" s="506" t="s">
        <v>572</v>
      </c>
      <c r="G225" s="526">
        <f>IF($D225=G$83,VLOOKUP($B225,WEEKLY!$B$157:$M$163,12,FALSE),"")</f>
        <v>0</v>
      </c>
      <c r="H225" s="520" t="str">
        <f>IF($D225=H$83,VLOOKUP($B225,WEEKLY!$B$157:$M$163,12,FALSE),"")</f>
        <v/>
      </c>
      <c r="I225" s="520"/>
      <c r="J225" s="520" t="str">
        <f>IF($D225=J$83,VLOOKUP($B225,WASHER!$B$27:$I$27,9,FALSE),"")</f>
        <v/>
      </c>
      <c r="K225" s="520" t="str">
        <f>IF($D225=K$83,VLOOKUP($B225,WASHER!$B$27:$I$27,9,FALSE),"")</f>
        <v/>
      </c>
      <c r="L225" s="520" t="str">
        <f>IF(RIGHT($A225,1)="1",VLOOKUP($B225,'1st Shift BFp'!$A$70:$BY$76,15,FALSE),VLOOKUP($B225,'2nd Shift BFp'!$A$79:$BY$81,15,FALSE))</f>
        <v/>
      </c>
      <c r="M225" s="520" t="str">
        <f>IF(RIGHT($A225,1)="1",VLOOKUP($B225,'1st Shift BFp'!$A$70:$BY$76,16,FALSE),VLOOKUP($B225,'2nd Shift BFp'!$A$79:$BY$81,16,FALSE))</f>
        <v/>
      </c>
      <c r="N225" s="521" t="str">
        <f>IF(RIGHT($A225,1)="1",VLOOKUP($B225,'1st Shift BFp'!$A$70:$BY$76,17,FALSE),VLOOKUP($B225,'2nd Shift BFp'!$A$79:$BY$81,17,FALSE))</f>
        <v/>
      </c>
      <c r="P225" s="526">
        <f>IF($D225=P$83,VLOOKUP($B225,WEEKLY!$T$157:$AE$163,12,FALSE),"")</f>
        <v>0</v>
      </c>
      <c r="Q225" s="520" t="str">
        <f>IF($D225=Q$83,VLOOKUP($B225,WEEKLY!$T$157:$AE$163,12,FALSE),"")</f>
        <v/>
      </c>
      <c r="R225" s="520"/>
      <c r="S225" s="520" t="str">
        <f>IF($D225=S$83,VLOOKUP($B225,WASHER!$N$27:$U$27,9,FALSE),"")</f>
        <v/>
      </c>
      <c r="T225" s="520" t="str">
        <f>IF($D225=T$83,VLOOKUP($B225,WASHER!$N$27:$U$27,9,FALSE),"")</f>
        <v/>
      </c>
      <c r="U225" s="520" t="str">
        <f>IF(RIGHT($A225,1)="1",VLOOKUP($B225,'1st Shift BFp'!$A$70:$BY$76,30,FALSE),VLOOKUP($B225,'2nd Shift BFp'!$A$79:$BY$81,30,FALSE))</f>
        <v/>
      </c>
      <c r="V225" s="520" t="str">
        <f>IF(RIGHT($A225,1)="1",VLOOKUP($B225,'1st Shift BFp'!$A$70:$BY$76,31,FALSE),VLOOKUP($B225,'2nd Shift BFp'!$A$79:$BY$81,31,FALSE))</f>
        <v/>
      </c>
      <c r="W225" s="521" t="str">
        <f>IF(RIGHT($A225,1)="1",VLOOKUP($B225,'1st Shift BFp'!$A$70:$BY$76,32,FALSE),VLOOKUP($B225,'2nd Shift BFp'!$A$79:$BY$81,32,FALSE))</f>
        <v/>
      </c>
      <c r="Y225" s="526">
        <f>IF($D225=Y$83,VLOOKUP($B225,WEEKLY!$AL$157:$AW$163,12,FALSE),"")</f>
        <v>0</v>
      </c>
      <c r="Z225" s="520" t="str">
        <f>IF($D225=Z$83,VLOOKUP($B225,WEEKLY!$AL$157:$AW$163,12,FALSE),"")</f>
        <v/>
      </c>
      <c r="AA225" s="520"/>
      <c r="AB225" s="520" t="str">
        <f>IF($D225=AB$83,VLOOKUP($B225,WASHER!$Z$27:$AG$27,9,FALSE),"")</f>
        <v/>
      </c>
      <c r="AC225" s="520" t="str">
        <f>IF($D225=AC$83,VLOOKUP($B225,WASHER!$Z$27:$AG$27,9,FALSE),"")</f>
        <v/>
      </c>
      <c r="AD225" s="520" t="str">
        <f>IF(RIGHT($A225,1)="1",VLOOKUP($B225,'1st Shift BFp'!$A$70:$BY$76,45,FALSE),VLOOKUP($B225,'2nd Shift BFp'!$A$79:$BY$81,45,FALSE))</f>
        <v/>
      </c>
      <c r="AE225" s="520" t="str">
        <f>IF(RIGHT($A225,1)="1",VLOOKUP($B225,'1st Shift BFp'!$A$70:$BY$76,46,FALSE),VLOOKUP($B225,'2nd Shift BFp'!$A$79:$BY$81,46,FALSE))</f>
        <v/>
      </c>
      <c r="AF225" s="521" t="str">
        <f>IF(RIGHT($A225,1)="1",VLOOKUP($B225,'1st Shift BFp'!$A$70:$BY$76,47,FALSE),VLOOKUP($B225,'2nd Shift BFp'!$A$79:$BY$81,47,FALSE))</f>
        <v/>
      </c>
      <c r="AH225" s="526">
        <f>IF($D225=AH$83,VLOOKUP($B225,WEEKLY!$BD$157:$BO$163,12,FALSE),"")</f>
        <v>0</v>
      </c>
      <c r="AI225" s="520" t="str">
        <f>IF($D225=AI$83,VLOOKUP($B225,WEEKLY!$BD$157:$BO$163,12,FALSE),"")</f>
        <v/>
      </c>
      <c r="AJ225" s="520"/>
      <c r="AK225" s="520" t="str">
        <f>IF($D225=AK$83,VLOOKUP($B225,WASHER!$AL$27:$AS$27,9,FALSE),"")</f>
        <v/>
      </c>
      <c r="AL225" s="520" t="str">
        <f>IF($D225=AL$83,VLOOKUP($B225,WASHER!$AL$27:$AS$27,9,FALSE),"")</f>
        <v/>
      </c>
      <c r="AM225" s="520" t="str">
        <f>IF(RIGHT($A225,1)="1",VLOOKUP($B225,'1st Shift BFp'!$A$70:$BY$76,60,FALSE),VLOOKUP($B225,'2nd Shift BFp'!$A$79:$BY$81,60,FALSE))</f>
        <v/>
      </c>
      <c r="AN225" s="520" t="str">
        <f>IF(RIGHT($A225,1)="1",VLOOKUP($B225,'1st Shift BFp'!$A$70:$BY$76,61,FALSE),VLOOKUP($B225,'2nd Shift BFp'!$A$79:$BY$81,61,FALSE))</f>
        <v/>
      </c>
      <c r="AO225" s="521" t="str">
        <f>IF(RIGHT($A225,1)="1",VLOOKUP($B225,'1st Shift BFp'!$A$70:$BY$76,62,FALSE),VLOOKUP($B225,'2nd Shift BFp'!$A$79:$BY$81,62,FALSE))</f>
        <v/>
      </c>
      <c r="AQ225" s="526">
        <f>IF($D225=AQ$83,VLOOKUP($B225,WEEKLY!$BV$157:$CG$163,12,FALSE),"")</f>
        <v>0</v>
      </c>
      <c r="AR225" s="520" t="str">
        <f>IF($D225=AR$83,VLOOKUP($B225,WEEKLY!$BV$157:$CG$163,12,FALSE),"")</f>
        <v/>
      </c>
      <c r="AS225" s="520"/>
      <c r="AT225" s="520" t="str">
        <f>IF($D225=AT$83,VLOOKUP($B225,WASHER!$AX$27:$BE$27,9,FALSE),"")</f>
        <v/>
      </c>
      <c r="AU225" s="520" t="str">
        <f>IF($D225=AU$83,VLOOKUP($B225,WASHER!$AX$27:$BE$27,9,FALSE),"")</f>
        <v/>
      </c>
      <c r="AV225" s="520" t="str">
        <f>IF(RIGHT($A225,1)="1",VLOOKUP($B225,'1st Shift BFp'!$A$70:$BY$76,75,FALSE),VLOOKUP($B225,'2nd Shift BFp'!$A$79:$BY$81,75,FALSE))</f>
        <v/>
      </c>
      <c r="AW225" s="520" t="str">
        <f>IF(RIGHT($A225,1)="1",VLOOKUP($B225,'1st Shift BFp'!$A$70:$BY$76,76,FALSE),VLOOKUP($B225,'2nd Shift BFp'!$A$79:$BY$81,76,FALSE))</f>
        <v/>
      </c>
      <c r="AX225" s="521" t="str">
        <f>IF(RIGHT($A225,1)="1",VLOOKUP($B225,'1st Shift BFp'!$A$70:$BY$76,77,FALSE),VLOOKUP($B225,'2nd Shift BFp'!$A$79:$BY$81,77,FALSE))</f>
        <v/>
      </c>
      <c r="AZ225" s="526" t="str">
        <f t="shared" si="135"/>
        <v/>
      </c>
      <c r="BA225" s="520" t="str">
        <f t="shared" si="136"/>
        <v/>
      </c>
      <c r="BB225" s="520"/>
      <c r="BC225" s="520" t="str">
        <f t="shared" si="137"/>
        <v/>
      </c>
      <c r="BD225" s="520" t="str">
        <f t="shared" si="138"/>
        <v/>
      </c>
      <c r="BE225" s="520" t="str">
        <f t="shared" si="139"/>
        <v/>
      </c>
      <c r="BF225" s="520" t="str">
        <f t="shared" si="140"/>
        <v/>
      </c>
      <c r="BG225" s="521" t="str">
        <f t="shared" si="141"/>
        <v/>
      </c>
    </row>
    <row r="226" spans="1:59">
      <c r="A226" t="s">
        <v>82</v>
      </c>
      <c r="B226" s="509">
        <v>125</v>
      </c>
      <c r="C226" s="384" t="s">
        <v>290</v>
      </c>
      <c r="D226" s="24" t="s">
        <v>44</v>
      </c>
      <c r="E226" s="506" t="s">
        <v>572</v>
      </c>
      <c r="G226" s="526">
        <f>IF($D226=G$83,VLOOKUP($B226,WEEKLY!$B$157:$M$163,12,FALSE),"")</f>
        <v>0</v>
      </c>
      <c r="H226" s="520" t="str">
        <f>IF($D226=H$83,VLOOKUP($B226,WEEKLY!$B$157:$M$163,12,FALSE),"")</f>
        <v/>
      </c>
      <c r="I226" s="520"/>
      <c r="J226" s="520" t="str">
        <f>IF($D226=J$83,VLOOKUP($B226,WASHER!$B$27:$I$27,9,FALSE),"")</f>
        <v/>
      </c>
      <c r="K226" s="520" t="str">
        <f>IF($D226=K$83,VLOOKUP($B226,WASHER!$B$27:$I$27,9,FALSE),"")</f>
        <v/>
      </c>
      <c r="L226" s="520" t="str">
        <f>IF(RIGHT($A226,1)="1",VLOOKUP($B226,'1st Shift BFp'!$A$70:$BY$76,15,FALSE),VLOOKUP($B226,'2nd Shift BFp'!$A$79:$BY$81,15,FALSE))</f>
        <v/>
      </c>
      <c r="M226" s="520" t="str">
        <f>IF(RIGHT($A226,1)="1",VLOOKUP($B226,'1st Shift BFp'!$A$70:$BY$76,16,FALSE),VLOOKUP($B226,'2nd Shift BFp'!$A$79:$BY$81,16,FALSE))</f>
        <v/>
      </c>
      <c r="N226" s="521" t="str">
        <f>IF(RIGHT($A226,1)="1",VLOOKUP($B226,'1st Shift BFp'!$A$70:$BY$76,17,FALSE),VLOOKUP($B226,'2nd Shift BFp'!$A$79:$BY$81,17,FALSE))</f>
        <v/>
      </c>
      <c r="P226" s="526">
        <f>IF($D226=P$83,VLOOKUP($B226,WEEKLY!$T$157:$AE$163,12,FALSE),"")</f>
        <v>0</v>
      </c>
      <c r="Q226" s="520" t="str">
        <f>IF($D226=Q$83,VLOOKUP($B226,WEEKLY!$T$157:$AE$163,12,FALSE),"")</f>
        <v/>
      </c>
      <c r="R226" s="520"/>
      <c r="S226" s="520" t="str">
        <f>IF($D226=S$83,VLOOKUP($B226,WASHER!$N$27:$U$27,9,FALSE),"")</f>
        <v/>
      </c>
      <c r="T226" s="520" t="str">
        <f>IF($D226=T$83,VLOOKUP($B226,WASHER!$N$27:$U$27,9,FALSE),"")</f>
        <v/>
      </c>
      <c r="U226" s="520" t="str">
        <f>IF(RIGHT($A226,1)="1",VLOOKUP($B226,'1st Shift BFp'!$A$70:$BY$76,30,FALSE),VLOOKUP($B226,'2nd Shift BFp'!$A$79:$BY$81,30,FALSE))</f>
        <v/>
      </c>
      <c r="V226" s="520" t="str">
        <f>IF(RIGHT($A226,1)="1",VLOOKUP($B226,'1st Shift BFp'!$A$70:$BY$76,31,FALSE),VLOOKUP($B226,'2nd Shift BFp'!$A$79:$BY$81,31,FALSE))</f>
        <v/>
      </c>
      <c r="W226" s="521" t="str">
        <f>IF(RIGHT($A226,1)="1",VLOOKUP($B226,'1st Shift BFp'!$A$70:$BY$76,32,FALSE),VLOOKUP($B226,'2nd Shift BFp'!$A$79:$BY$81,32,FALSE))</f>
        <v/>
      </c>
      <c r="Y226" s="526">
        <f>IF($D226=Y$83,VLOOKUP($B226,WEEKLY!$AL$157:$AW$163,12,FALSE),"")</f>
        <v>0</v>
      </c>
      <c r="Z226" s="520" t="str">
        <f>IF($D226=Z$83,VLOOKUP($B226,WEEKLY!$AL$157:$AW$163,12,FALSE),"")</f>
        <v/>
      </c>
      <c r="AA226" s="520"/>
      <c r="AB226" s="520" t="str">
        <f>IF($D226=AB$83,VLOOKUP($B226,WASHER!$Z$27:$AG$27,9,FALSE),"")</f>
        <v/>
      </c>
      <c r="AC226" s="520" t="str">
        <f>IF($D226=AC$83,VLOOKUP($B226,WASHER!$Z$27:$AG$27,9,FALSE),"")</f>
        <v/>
      </c>
      <c r="AD226" s="520" t="str">
        <f>IF(RIGHT($A226,1)="1",VLOOKUP($B226,'1st Shift BFp'!$A$70:$BY$76,45,FALSE),VLOOKUP($B226,'2nd Shift BFp'!$A$79:$BY$81,45,FALSE))</f>
        <v/>
      </c>
      <c r="AE226" s="520" t="str">
        <f>IF(RIGHT($A226,1)="1",VLOOKUP($B226,'1st Shift BFp'!$A$70:$BY$76,46,FALSE),VLOOKUP($B226,'2nd Shift BFp'!$A$79:$BY$81,46,FALSE))</f>
        <v/>
      </c>
      <c r="AF226" s="521" t="str">
        <f>IF(RIGHT($A226,1)="1",VLOOKUP($B226,'1st Shift BFp'!$A$70:$BY$76,47,FALSE),VLOOKUP($B226,'2nd Shift BFp'!$A$79:$BY$81,47,FALSE))</f>
        <v/>
      </c>
      <c r="AH226" s="526">
        <f>IF($D226=AH$83,VLOOKUP($B226,WEEKLY!$BD$157:$BO$163,12,FALSE),"")</f>
        <v>0</v>
      </c>
      <c r="AI226" s="520" t="str">
        <f>IF($D226=AI$83,VLOOKUP($B226,WEEKLY!$BD$157:$BO$163,12,FALSE),"")</f>
        <v/>
      </c>
      <c r="AJ226" s="520"/>
      <c r="AK226" s="520" t="str">
        <f>IF($D226=AK$83,VLOOKUP($B226,WASHER!$AL$27:$AS$27,9,FALSE),"")</f>
        <v/>
      </c>
      <c r="AL226" s="520" t="str">
        <f>IF($D226=AL$83,VLOOKUP($B226,WASHER!$AL$27:$AS$27,9,FALSE),"")</f>
        <v/>
      </c>
      <c r="AM226" s="520" t="str">
        <f>IF(RIGHT($A226,1)="1",VLOOKUP($B226,'1st Shift BFp'!$A$70:$BY$76,60,FALSE),VLOOKUP($B226,'2nd Shift BFp'!$A$79:$BY$81,60,FALSE))</f>
        <v/>
      </c>
      <c r="AN226" s="520" t="str">
        <f>IF(RIGHT($A226,1)="1",VLOOKUP($B226,'1st Shift BFp'!$A$70:$BY$76,61,FALSE),VLOOKUP($B226,'2nd Shift BFp'!$A$79:$BY$81,61,FALSE))</f>
        <v/>
      </c>
      <c r="AO226" s="521" t="str">
        <f>IF(RIGHT($A226,1)="1",VLOOKUP($B226,'1st Shift BFp'!$A$70:$BY$76,62,FALSE),VLOOKUP($B226,'2nd Shift BFp'!$A$79:$BY$81,62,FALSE))</f>
        <v/>
      </c>
      <c r="AQ226" s="526">
        <f>IF($D226=AQ$83,VLOOKUP($B226,WEEKLY!$BV$157:$CG$163,12,FALSE),"")</f>
        <v>0</v>
      </c>
      <c r="AR226" s="520" t="str">
        <f>IF($D226=AR$83,VLOOKUP($B226,WEEKLY!$BV$157:$CG$163,12,FALSE),"")</f>
        <v/>
      </c>
      <c r="AS226" s="520"/>
      <c r="AT226" s="520" t="str">
        <f>IF($D226=AT$83,VLOOKUP($B226,WASHER!$AX$27:$BE$27,9,FALSE),"")</f>
        <v/>
      </c>
      <c r="AU226" s="520" t="str">
        <f>IF($D226=AU$83,VLOOKUP($B226,WASHER!$AX$27:$BE$27,9,FALSE),"")</f>
        <v/>
      </c>
      <c r="AV226" s="520" t="str">
        <f>IF(RIGHT($A226,1)="1",VLOOKUP($B226,'1st Shift BFp'!$A$70:$BY$76,75,FALSE),VLOOKUP($B226,'2nd Shift BFp'!$A$79:$BY$81,75,FALSE))</f>
        <v/>
      </c>
      <c r="AW226" s="520" t="str">
        <f>IF(RIGHT($A226,1)="1",VLOOKUP($B226,'1st Shift BFp'!$A$70:$BY$76,76,FALSE),VLOOKUP($B226,'2nd Shift BFp'!$A$79:$BY$81,76,FALSE))</f>
        <v/>
      </c>
      <c r="AX226" s="521" t="str">
        <f>IF(RIGHT($A226,1)="1",VLOOKUP($B226,'1st Shift BFp'!$A$70:$BY$76,77,FALSE),VLOOKUP($B226,'2nd Shift BFp'!$A$79:$BY$81,77,FALSE))</f>
        <v/>
      </c>
      <c r="AZ226" s="526" t="str">
        <f t="shared" si="135"/>
        <v/>
      </c>
      <c r="BA226" s="520" t="str">
        <f t="shared" si="136"/>
        <v/>
      </c>
      <c r="BB226" s="520"/>
      <c r="BC226" s="520" t="str">
        <f t="shared" si="137"/>
        <v/>
      </c>
      <c r="BD226" s="520" t="str">
        <f t="shared" si="138"/>
        <v/>
      </c>
      <c r="BE226" s="520" t="str">
        <f t="shared" si="139"/>
        <v/>
      </c>
      <c r="BF226" s="520" t="str">
        <f t="shared" si="140"/>
        <v/>
      </c>
      <c r="BG226" s="521" t="str">
        <f t="shared" si="141"/>
        <v/>
      </c>
    </row>
    <row r="227" spans="1:59">
      <c r="A227" t="s">
        <v>82</v>
      </c>
      <c r="B227" s="509">
        <v>130</v>
      </c>
      <c r="C227" s="384" t="s">
        <v>291</v>
      </c>
      <c r="D227" s="24" t="s">
        <v>44</v>
      </c>
      <c r="E227" s="506" t="s">
        <v>572</v>
      </c>
      <c r="G227" s="526">
        <f>IF($D227=G$83,VLOOKUP($B227,WEEKLY!$B$157:$M$163,12,FALSE),"")</f>
        <v>0</v>
      </c>
      <c r="H227" s="520" t="str">
        <f>IF($D227=H$83,VLOOKUP($B227,WEEKLY!$B$157:$M$163,12,FALSE),"")</f>
        <v/>
      </c>
      <c r="I227" s="520"/>
      <c r="J227" s="520" t="str">
        <f>IF($D227=J$83,VLOOKUP($B227,WASHER!$B$27:$I$27,9,FALSE),"")</f>
        <v/>
      </c>
      <c r="K227" s="520" t="str">
        <f>IF($D227=K$83,VLOOKUP($B227,WASHER!$B$27:$I$27,9,FALSE),"")</f>
        <v/>
      </c>
      <c r="L227" s="520" t="str">
        <f>IF(RIGHT($A227,1)="1",VLOOKUP($B227,'1st Shift BFp'!$A$70:$BY$76,15,FALSE),VLOOKUP($B227,'2nd Shift BFp'!$A$79:$BY$81,15,FALSE))</f>
        <v/>
      </c>
      <c r="M227" s="520" t="str">
        <f>IF(RIGHT($A227,1)="1",VLOOKUP($B227,'1st Shift BFp'!$A$70:$BY$76,16,FALSE),VLOOKUP($B227,'2nd Shift BFp'!$A$79:$BY$81,16,FALSE))</f>
        <v/>
      </c>
      <c r="N227" s="521" t="str">
        <f>IF(RIGHT($A227,1)="1",VLOOKUP($B227,'1st Shift BFp'!$A$70:$BY$76,17,FALSE),VLOOKUP($B227,'2nd Shift BFp'!$A$79:$BY$81,17,FALSE))</f>
        <v/>
      </c>
      <c r="P227" s="526">
        <f>IF($D227=P$83,VLOOKUP($B227,WEEKLY!$T$157:$AE$163,12,FALSE),"")</f>
        <v>0</v>
      </c>
      <c r="Q227" s="520" t="str">
        <f>IF($D227=Q$83,VLOOKUP($B227,WEEKLY!$T$157:$AE$163,12,FALSE),"")</f>
        <v/>
      </c>
      <c r="R227" s="520"/>
      <c r="S227" s="520" t="str">
        <f>IF($D227=S$83,VLOOKUP($B227,WASHER!$N$27:$U$27,9,FALSE),"")</f>
        <v/>
      </c>
      <c r="T227" s="520" t="str">
        <f>IF($D227=T$83,VLOOKUP($B227,WASHER!$N$27:$U$27,9,FALSE),"")</f>
        <v/>
      </c>
      <c r="U227" s="520" t="str">
        <f>IF(RIGHT($A227,1)="1",VLOOKUP($B227,'1st Shift BFp'!$A$70:$BY$76,30,FALSE),VLOOKUP($B227,'2nd Shift BFp'!$A$79:$BY$81,30,FALSE))</f>
        <v/>
      </c>
      <c r="V227" s="520" t="str">
        <f>IF(RIGHT($A227,1)="1",VLOOKUP($B227,'1st Shift BFp'!$A$70:$BY$76,31,FALSE),VLOOKUP($B227,'2nd Shift BFp'!$A$79:$BY$81,31,FALSE))</f>
        <v/>
      </c>
      <c r="W227" s="521" t="str">
        <f>IF(RIGHT($A227,1)="1",VLOOKUP($B227,'1st Shift BFp'!$A$70:$BY$76,32,FALSE),VLOOKUP($B227,'2nd Shift BFp'!$A$79:$BY$81,32,FALSE))</f>
        <v/>
      </c>
      <c r="Y227" s="526">
        <f>IF($D227=Y$83,VLOOKUP($B227,WEEKLY!$AL$157:$AW$163,12,FALSE),"")</f>
        <v>0</v>
      </c>
      <c r="Z227" s="520" t="str">
        <f>IF($D227=Z$83,VLOOKUP($B227,WEEKLY!$AL$157:$AW$163,12,FALSE),"")</f>
        <v/>
      </c>
      <c r="AA227" s="520"/>
      <c r="AB227" s="520" t="str">
        <f>IF($D227=AB$83,VLOOKUP($B227,WASHER!$Z$27:$AG$27,9,FALSE),"")</f>
        <v/>
      </c>
      <c r="AC227" s="520" t="str">
        <f>IF($D227=AC$83,VLOOKUP($B227,WASHER!$Z$27:$AG$27,9,FALSE),"")</f>
        <v/>
      </c>
      <c r="AD227" s="520" t="str">
        <f>IF(RIGHT($A227,1)="1",VLOOKUP($B227,'1st Shift BFp'!$A$70:$BY$76,45,FALSE),VLOOKUP($B227,'2nd Shift BFp'!$A$79:$BY$81,45,FALSE))</f>
        <v/>
      </c>
      <c r="AE227" s="520" t="str">
        <f>IF(RIGHT($A227,1)="1",VLOOKUP($B227,'1st Shift BFp'!$A$70:$BY$76,46,FALSE),VLOOKUP($B227,'2nd Shift BFp'!$A$79:$BY$81,46,FALSE))</f>
        <v/>
      </c>
      <c r="AF227" s="521" t="str">
        <f>IF(RIGHT($A227,1)="1",VLOOKUP($B227,'1st Shift BFp'!$A$70:$BY$76,47,FALSE),VLOOKUP($B227,'2nd Shift BFp'!$A$79:$BY$81,47,FALSE))</f>
        <v/>
      </c>
      <c r="AH227" s="526">
        <f>IF($D227=AH$83,VLOOKUP($B227,WEEKLY!$BD$157:$BO$163,12,FALSE),"")</f>
        <v>0</v>
      </c>
      <c r="AI227" s="520" t="str">
        <f>IF($D227=AI$83,VLOOKUP($B227,WEEKLY!$BD$157:$BO$163,12,FALSE),"")</f>
        <v/>
      </c>
      <c r="AJ227" s="520"/>
      <c r="AK227" s="520" t="str">
        <f>IF($D227=AK$83,VLOOKUP($B227,WASHER!$AL$27:$AS$27,9,FALSE),"")</f>
        <v/>
      </c>
      <c r="AL227" s="520" t="str">
        <f>IF($D227=AL$83,VLOOKUP($B227,WASHER!$AL$27:$AS$27,9,FALSE),"")</f>
        <v/>
      </c>
      <c r="AM227" s="520" t="str">
        <f>IF(RIGHT($A227,1)="1",VLOOKUP($B227,'1st Shift BFp'!$A$70:$BY$76,60,FALSE),VLOOKUP($B227,'2nd Shift BFp'!$A$79:$BY$81,60,FALSE))</f>
        <v/>
      </c>
      <c r="AN227" s="520" t="str">
        <f>IF(RIGHT($A227,1)="1",VLOOKUP($B227,'1st Shift BFp'!$A$70:$BY$76,61,FALSE),VLOOKUP($B227,'2nd Shift BFp'!$A$79:$BY$81,61,FALSE))</f>
        <v/>
      </c>
      <c r="AO227" s="521" t="str">
        <f>IF(RIGHT($A227,1)="1",VLOOKUP($B227,'1st Shift BFp'!$A$70:$BY$76,62,FALSE),VLOOKUP($B227,'2nd Shift BFp'!$A$79:$BY$81,62,FALSE))</f>
        <v/>
      </c>
      <c r="AQ227" s="526">
        <f>IF($D227=AQ$83,VLOOKUP($B227,WEEKLY!$BV$157:$CG$163,12,FALSE),"")</f>
        <v>0</v>
      </c>
      <c r="AR227" s="520" t="str">
        <f>IF($D227=AR$83,VLOOKUP($B227,WEEKLY!$BV$157:$CG$163,12,FALSE),"")</f>
        <v/>
      </c>
      <c r="AS227" s="520"/>
      <c r="AT227" s="520" t="str">
        <f>IF($D227=AT$83,VLOOKUP($B227,WASHER!$AX$27:$BE$27,9,FALSE),"")</f>
        <v/>
      </c>
      <c r="AU227" s="520" t="str">
        <f>IF($D227=AU$83,VLOOKUP($B227,WASHER!$AX$27:$BE$27,9,FALSE),"")</f>
        <v/>
      </c>
      <c r="AV227" s="520" t="str">
        <f>IF(RIGHT($A227,1)="1",VLOOKUP($B227,'1st Shift BFp'!$A$70:$BY$76,75,FALSE),VLOOKUP($B227,'2nd Shift BFp'!$A$79:$BY$81,75,FALSE))</f>
        <v/>
      </c>
      <c r="AW227" s="520" t="str">
        <f>IF(RIGHT($A227,1)="1",VLOOKUP($B227,'1st Shift BFp'!$A$70:$BY$76,76,FALSE),VLOOKUP($B227,'2nd Shift BFp'!$A$79:$BY$81,76,FALSE))</f>
        <v/>
      </c>
      <c r="AX227" s="521" t="str">
        <f>IF(RIGHT($A227,1)="1",VLOOKUP($B227,'1st Shift BFp'!$A$70:$BY$76,77,FALSE),VLOOKUP($B227,'2nd Shift BFp'!$A$79:$BY$81,77,FALSE))</f>
        <v/>
      </c>
      <c r="AZ227" s="526" t="str">
        <f t="shared" si="135"/>
        <v/>
      </c>
      <c r="BA227" s="520" t="str">
        <f t="shared" si="136"/>
        <v/>
      </c>
      <c r="BB227" s="520"/>
      <c r="BC227" s="520" t="str">
        <f t="shared" si="137"/>
        <v/>
      </c>
      <c r="BD227" s="520" t="str">
        <f t="shared" si="138"/>
        <v/>
      </c>
      <c r="BE227" s="520" t="str">
        <f t="shared" si="139"/>
        <v/>
      </c>
      <c r="BF227" s="520" t="str">
        <f t="shared" si="140"/>
        <v/>
      </c>
      <c r="BG227" s="521" t="str">
        <f t="shared" si="141"/>
        <v/>
      </c>
    </row>
    <row r="228" spans="1:59">
      <c r="A228" t="s">
        <v>82</v>
      </c>
      <c r="B228" s="509">
        <v>140</v>
      </c>
      <c r="C228" s="384" t="s">
        <v>292</v>
      </c>
      <c r="D228" s="24" t="s">
        <v>44</v>
      </c>
      <c r="E228" s="506" t="s">
        <v>572</v>
      </c>
      <c r="G228" s="526">
        <f>IF($D228=G$83,VLOOKUP($B228,WEEKLY!$B$157:$M$163,12,FALSE),"")</f>
        <v>0</v>
      </c>
      <c r="H228" s="520" t="str">
        <f>IF($D228=H$83,VLOOKUP($B228,WEEKLY!$B$157:$M$163,12,FALSE),"")</f>
        <v/>
      </c>
      <c r="I228" s="520"/>
      <c r="J228" s="520" t="str">
        <f>IF($D228=J$83,VLOOKUP($B228,WASHER!$B$27:$I$27,9,FALSE),"")</f>
        <v/>
      </c>
      <c r="K228" s="520" t="str">
        <f>IF($D228=K$83,VLOOKUP($B228,WASHER!$B$27:$I$27,9,FALSE),"")</f>
        <v/>
      </c>
      <c r="L228" s="520" t="str">
        <f>IF(RIGHT($A228,1)="1",VLOOKUP($B228,'1st Shift BFp'!$A$70:$BY$76,15,FALSE),VLOOKUP($B228,'2nd Shift BFp'!$A$79:$BY$81,15,FALSE))</f>
        <v/>
      </c>
      <c r="M228" s="520" t="str">
        <f>IF(RIGHT($A228,1)="1",VLOOKUP($B228,'1st Shift BFp'!$A$70:$BY$76,16,FALSE),VLOOKUP($B228,'2nd Shift BFp'!$A$79:$BY$81,16,FALSE))</f>
        <v/>
      </c>
      <c r="N228" s="521" t="str">
        <f>IF(RIGHT($A228,1)="1",VLOOKUP($B228,'1st Shift BFp'!$A$70:$BY$76,17,FALSE),VLOOKUP($B228,'2nd Shift BFp'!$A$79:$BY$81,17,FALSE))</f>
        <v/>
      </c>
      <c r="P228" s="526">
        <f>IF($D228=P$83,VLOOKUP($B228,WEEKLY!$T$157:$AE$163,12,FALSE),"")</f>
        <v>0</v>
      </c>
      <c r="Q228" s="520" t="str">
        <f>IF($D228=Q$83,VLOOKUP($B228,WEEKLY!$T$157:$AE$163,12,FALSE),"")</f>
        <v/>
      </c>
      <c r="R228" s="520"/>
      <c r="S228" s="520" t="str">
        <f>IF($D228=S$83,VLOOKUP($B228,WASHER!$N$27:$U$27,9,FALSE),"")</f>
        <v/>
      </c>
      <c r="T228" s="520" t="str">
        <f>IF($D228=T$83,VLOOKUP($B228,WASHER!$N$27:$U$27,9,FALSE),"")</f>
        <v/>
      </c>
      <c r="U228" s="520" t="str">
        <f>IF(RIGHT($A228,1)="1",VLOOKUP($B228,'1st Shift BFp'!$A$70:$BY$76,30,FALSE),VLOOKUP($B228,'2nd Shift BFp'!$A$79:$BY$81,30,FALSE))</f>
        <v/>
      </c>
      <c r="V228" s="520" t="str">
        <f>IF(RIGHT($A228,1)="1",VLOOKUP($B228,'1st Shift BFp'!$A$70:$BY$76,31,FALSE),VLOOKUP($B228,'2nd Shift BFp'!$A$79:$BY$81,31,FALSE))</f>
        <v/>
      </c>
      <c r="W228" s="521" t="str">
        <f>IF(RIGHT($A228,1)="1",VLOOKUP($B228,'1st Shift BFp'!$A$70:$BY$76,32,FALSE),VLOOKUP($B228,'2nd Shift BFp'!$A$79:$BY$81,32,FALSE))</f>
        <v/>
      </c>
      <c r="Y228" s="526">
        <f>IF($D228=Y$83,VLOOKUP($B228,WEEKLY!$AL$157:$AW$163,12,FALSE),"")</f>
        <v>0</v>
      </c>
      <c r="Z228" s="520" t="str">
        <f>IF($D228=Z$83,VLOOKUP($B228,WEEKLY!$AL$157:$AW$163,12,FALSE),"")</f>
        <v/>
      </c>
      <c r="AA228" s="520"/>
      <c r="AB228" s="520" t="str">
        <f>IF($D228=AB$83,VLOOKUP($B228,WASHER!$Z$27:$AG$27,9,FALSE),"")</f>
        <v/>
      </c>
      <c r="AC228" s="520" t="str">
        <f>IF($D228=AC$83,VLOOKUP($B228,WASHER!$Z$27:$AG$27,9,FALSE),"")</f>
        <v/>
      </c>
      <c r="AD228" s="520" t="str">
        <f>IF(RIGHT($A228,1)="1",VLOOKUP($B228,'1st Shift BFp'!$A$70:$BY$76,45,FALSE),VLOOKUP($B228,'2nd Shift BFp'!$A$79:$BY$81,45,FALSE))</f>
        <v/>
      </c>
      <c r="AE228" s="520" t="str">
        <f>IF(RIGHT($A228,1)="1",VLOOKUP($B228,'1st Shift BFp'!$A$70:$BY$76,46,FALSE),VLOOKUP($B228,'2nd Shift BFp'!$A$79:$BY$81,46,FALSE))</f>
        <v/>
      </c>
      <c r="AF228" s="521" t="str">
        <f>IF(RIGHT($A228,1)="1",VLOOKUP($B228,'1st Shift BFp'!$A$70:$BY$76,47,FALSE),VLOOKUP($B228,'2nd Shift BFp'!$A$79:$BY$81,47,FALSE))</f>
        <v/>
      </c>
      <c r="AH228" s="526">
        <f>IF($D228=AH$83,VLOOKUP($B228,WEEKLY!$BD$157:$BO$163,12,FALSE),"")</f>
        <v>0</v>
      </c>
      <c r="AI228" s="520" t="str">
        <f>IF($D228=AI$83,VLOOKUP($B228,WEEKLY!$BD$157:$BO$163,12,FALSE),"")</f>
        <v/>
      </c>
      <c r="AJ228" s="520"/>
      <c r="AK228" s="520" t="str">
        <f>IF($D228=AK$83,VLOOKUP($B228,WASHER!$AL$27:$AS$27,9,FALSE),"")</f>
        <v/>
      </c>
      <c r="AL228" s="520" t="str">
        <f>IF($D228=AL$83,VLOOKUP($B228,WASHER!$AL$27:$AS$27,9,FALSE),"")</f>
        <v/>
      </c>
      <c r="AM228" s="520" t="str">
        <f>IF(RIGHT($A228,1)="1",VLOOKUP($B228,'1st Shift BFp'!$A$70:$BY$76,60,FALSE),VLOOKUP($B228,'2nd Shift BFp'!$A$79:$BY$81,60,FALSE))</f>
        <v/>
      </c>
      <c r="AN228" s="520" t="str">
        <f>IF(RIGHT($A228,1)="1",VLOOKUP($B228,'1st Shift BFp'!$A$70:$BY$76,61,FALSE),VLOOKUP($B228,'2nd Shift BFp'!$A$79:$BY$81,61,FALSE))</f>
        <v/>
      </c>
      <c r="AO228" s="521" t="str">
        <f>IF(RIGHT($A228,1)="1",VLOOKUP($B228,'1st Shift BFp'!$A$70:$BY$76,62,FALSE),VLOOKUP($B228,'2nd Shift BFp'!$A$79:$BY$81,62,FALSE))</f>
        <v/>
      </c>
      <c r="AQ228" s="526">
        <f>IF($D228=AQ$83,VLOOKUP($B228,WEEKLY!$BV$157:$CG$163,12,FALSE),"")</f>
        <v>0</v>
      </c>
      <c r="AR228" s="520" t="str">
        <f>IF($D228=AR$83,VLOOKUP($B228,WEEKLY!$BV$157:$CG$163,12,FALSE),"")</f>
        <v/>
      </c>
      <c r="AS228" s="520"/>
      <c r="AT228" s="520" t="str">
        <f>IF($D228=AT$83,VLOOKUP($B228,WASHER!$AX$27:$BE$27,9,FALSE),"")</f>
        <v/>
      </c>
      <c r="AU228" s="520" t="str">
        <f>IF($D228=AU$83,VLOOKUP($B228,WASHER!$AX$27:$BE$27,9,FALSE),"")</f>
        <v/>
      </c>
      <c r="AV228" s="520" t="str">
        <f>IF(RIGHT($A228,1)="1",VLOOKUP($B228,'1st Shift BFp'!$A$70:$BY$76,75,FALSE),VLOOKUP($B228,'2nd Shift BFp'!$A$79:$BY$81,75,FALSE))</f>
        <v/>
      </c>
      <c r="AW228" s="520" t="str">
        <f>IF(RIGHT($A228,1)="1",VLOOKUP($B228,'1st Shift BFp'!$A$70:$BY$76,76,FALSE),VLOOKUP($B228,'2nd Shift BFp'!$A$79:$BY$81,76,FALSE))</f>
        <v/>
      </c>
      <c r="AX228" s="521" t="str">
        <f>IF(RIGHT($A228,1)="1",VLOOKUP($B228,'1st Shift BFp'!$A$70:$BY$76,77,FALSE),VLOOKUP($B228,'2nd Shift BFp'!$A$79:$BY$81,77,FALSE))</f>
        <v/>
      </c>
      <c r="AZ228" s="526" t="str">
        <f t="shared" si="135"/>
        <v/>
      </c>
      <c r="BA228" s="520" t="str">
        <f t="shared" si="136"/>
        <v/>
      </c>
      <c r="BB228" s="520"/>
      <c r="BC228" s="520" t="str">
        <f t="shared" si="137"/>
        <v/>
      </c>
      <c r="BD228" s="520" t="str">
        <f t="shared" si="138"/>
        <v/>
      </c>
      <c r="BE228" s="520" t="str">
        <f t="shared" si="139"/>
        <v/>
      </c>
      <c r="BF228" s="520" t="str">
        <f t="shared" si="140"/>
        <v/>
      </c>
      <c r="BG228" s="521" t="str">
        <f t="shared" si="141"/>
        <v/>
      </c>
    </row>
    <row r="229" spans="1:59">
      <c r="A229" t="s">
        <v>123</v>
      </c>
      <c r="B229" s="509">
        <v>150</v>
      </c>
      <c r="C229" s="384" t="s">
        <v>293</v>
      </c>
      <c r="D229" s="24" t="s">
        <v>44</v>
      </c>
      <c r="E229" s="506" t="s">
        <v>572</v>
      </c>
      <c r="G229" s="526">
        <f>IF($D229=G$83,VLOOKUP($B229,WEEKLY!$B$157:$M$163,12,FALSE),"")</f>
        <v>0</v>
      </c>
      <c r="H229" s="520" t="str">
        <f>IF($D229=H$83,VLOOKUP($B229,WEEKLY!$B$157:$M$163,12,FALSE),"")</f>
        <v/>
      </c>
      <c r="I229" s="520"/>
      <c r="J229" s="520" t="str">
        <f>IF($D229=J$83,VLOOKUP($B229,WASHER!$B$27:$I$27,9,FALSE),"")</f>
        <v/>
      </c>
      <c r="K229" s="520" t="str">
        <f>IF($D229=K$83,VLOOKUP($B229,WASHER!$B$27:$I$27,9,FALSE),"")</f>
        <v/>
      </c>
      <c r="L229" s="520" t="str">
        <f>IF(RIGHT($A229,1)="1",VLOOKUP($B229,'1st Shift BFp'!$A$70:$BY$76,15,FALSE),VLOOKUP($B229,'2nd Shift BFp'!$A$79:$BY$81,15,FALSE))</f>
        <v/>
      </c>
      <c r="M229" s="520" t="str">
        <f>IF(RIGHT($A229,1)="1",VLOOKUP($B229,'1st Shift BFp'!$A$70:$BY$76,16,FALSE),VLOOKUP($B229,'2nd Shift BFp'!$A$79:$BY$81,16,FALSE))</f>
        <v/>
      </c>
      <c r="N229" s="521" t="str">
        <f>IF(RIGHT($A229,1)="1",VLOOKUP($B229,'1st Shift BFp'!$A$70:$BY$76,17,FALSE),VLOOKUP($B229,'2nd Shift BFp'!$A$79:$BY$81,17,FALSE))</f>
        <v/>
      </c>
      <c r="P229" s="526">
        <f>IF($D229=P$83,VLOOKUP($B229,WEEKLY!$T$157:$AE$163,12,FALSE),"")</f>
        <v>0</v>
      </c>
      <c r="Q229" s="520" t="str">
        <f>IF($D229=Q$83,VLOOKUP($B229,WEEKLY!$T$157:$AE$163,12,FALSE),"")</f>
        <v/>
      </c>
      <c r="R229" s="520"/>
      <c r="S229" s="520" t="str">
        <f>IF($D229=S$83,VLOOKUP($B229,WASHER!$N$27:$U$27,9,FALSE),"")</f>
        <v/>
      </c>
      <c r="T229" s="520" t="str">
        <f>IF($D229=T$83,VLOOKUP($B229,WASHER!$N$27:$U$27,9,FALSE),"")</f>
        <v/>
      </c>
      <c r="U229" s="520" t="str">
        <f>IF(RIGHT($A229,1)="1",VLOOKUP($B229,'1st Shift BFp'!$A$70:$BY$76,30,FALSE),VLOOKUP($B229,'2nd Shift BFp'!$A$79:$BY$81,30,FALSE))</f>
        <v/>
      </c>
      <c r="V229" s="520" t="str">
        <f>IF(RIGHT($A229,1)="1",VLOOKUP($B229,'1st Shift BFp'!$A$70:$BY$76,31,FALSE),VLOOKUP($B229,'2nd Shift BFp'!$A$79:$BY$81,31,FALSE))</f>
        <v/>
      </c>
      <c r="W229" s="521" t="str">
        <f>IF(RIGHT($A229,1)="1",VLOOKUP($B229,'1st Shift BFp'!$A$70:$BY$76,32,FALSE),VLOOKUP($B229,'2nd Shift BFp'!$A$79:$BY$81,32,FALSE))</f>
        <v/>
      </c>
      <c r="Y229" s="526">
        <f>IF($D229=Y$83,VLOOKUP($B229,WEEKLY!$AL$157:$AW$163,12,FALSE),"")</f>
        <v>0</v>
      </c>
      <c r="Z229" s="520" t="str">
        <f>IF($D229=Z$83,VLOOKUP($B229,WEEKLY!$AL$157:$AW$163,12,FALSE),"")</f>
        <v/>
      </c>
      <c r="AA229" s="520"/>
      <c r="AB229" s="520" t="str">
        <f>IF($D229=AB$83,VLOOKUP($B229,WASHER!$Z$27:$AG$27,9,FALSE),"")</f>
        <v/>
      </c>
      <c r="AC229" s="520" t="str">
        <f>IF($D229=AC$83,VLOOKUP($B229,WASHER!$Z$27:$AG$27,9,FALSE),"")</f>
        <v/>
      </c>
      <c r="AD229" s="520" t="str">
        <f>IF(RIGHT($A229,1)="1",VLOOKUP($B229,'1st Shift BFp'!$A$70:$BY$76,45,FALSE),VLOOKUP($B229,'2nd Shift BFp'!$A$79:$BY$81,45,FALSE))</f>
        <v/>
      </c>
      <c r="AE229" s="520" t="str">
        <f>IF(RIGHT($A229,1)="1",VLOOKUP($B229,'1st Shift BFp'!$A$70:$BY$76,46,FALSE),VLOOKUP($B229,'2nd Shift BFp'!$A$79:$BY$81,46,FALSE))</f>
        <v/>
      </c>
      <c r="AF229" s="521" t="str">
        <f>IF(RIGHT($A229,1)="1",VLOOKUP($B229,'1st Shift BFp'!$A$70:$BY$76,47,FALSE),VLOOKUP($B229,'2nd Shift BFp'!$A$79:$BY$81,47,FALSE))</f>
        <v/>
      </c>
      <c r="AH229" s="526">
        <f>IF($D229=AH$83,VLOOKUP($B229,WEEKLY!$BD$157:$BO$163,12,FALSE),"")</f>
        <v>0</v>
      </c>
      <c r="AI229" s="520" t="str">
        <f>IF($D229=AI$83,VLOOKUP($B229,WEEKLY!$BD$157:$BO$163,12,FALSE),"")</f>
        <v/>
      </c>
      <c r="AJ229" s="520"/>
      <c r="AK229" s="520" t="str">
        <f>IF($D229=AK$83,VLOOKUP($B229,WASHER!$AL$27:$AS$27,9,FALSE),"")</f>
        <v/>
      </c>
      <c r="AL229" s="520" t="str">
        <f>IF($D229=AL$83,VLOOKUP($B229,WASHER!$AL$27:$AS$27,9,FALSE),"")</f>
        <v/>
      </c>
      <c r="AM229" s="520" t="str">
        <f>IF(RIGHT($A229,1)="1",VLOOKUP($B229,'1st Shift BFp'!$A$70:$BY$76,60,FALSE),VLOOKUP($B229,'2nd Shift BFp'!$A$79:$BY$81,60,FALSE))</f>
        <v/>
      </c>
      <c r="AN229" s="520" t="str">
        <f>IF(RIGHT($A229,1)="1",VLOOKUP($B229,'1st Shift BFp'!$A$70:$BY$76,61,FALSE),VLOOKUP($B229,'2nd Shift BFp'!$A$79:$BY$81,61,FALSE))</f>
        <v/>
      </c>
      <c r="AO229" s="521" t="str">
        <f>IF(RIGHT($A229,1)="1",VLOOKUP($B229,'1st Shift BFp'!$A$70:$BY$76,62,FALSE),VLOOKUP($B229,'2nd Shift BFp'!$A$79:$BY$81,62,FALSE))</f>
        <v/>
      </c>
      <c r="AQ229" s="526">
        <f>IF($D229=AQ$83,VLOOKUP($B229,WEEKLY!$BV$157:$CG$163,12,FALSE),"")</f>
        <v>0</v>
      </c>
      <c r="AR229" s="520" t="str">
        <f>IF($D229=AR$83,VLOOKUP($B229,WEEKLY!$BV$157:$CG$163,12,FALSE),"")</f>
        <v/>
      </c>
      <c r="AS229" s="520"/>
      <c r="AT229" s="520" t="str">
        <f>IF($D229=AT$83,VLOOKUP($B229,WASHER!$AX$27:$BE$27,9,FALSE),"")</f>
        <v/>
      </c>
      <c r="AU229" s="520" t="str">
        <f>IF($D229=AU$83,VLOOKUP($B229,WASHER!$AX$27:$BE$27,9,FALSE),"")</f>
        <v/>
      </c>
      <c r="AV229" s="520" t="str">
        <f>IF(RIGHT($A229,1)="1",VLOOKUP($B229,'1st Shift BFp'!$A$70:$BY$76,75,FALSE),VLOOKUP($B229,'2nd Shift BFp'!$A$79:$BY$81,75,FALSE))</f>
        <v/>
      </c>
      <c r="AW229" s="520" t="str">
        <f>IF(RIGHT($A229,1)="1",VLOOKUP($B229,'1st Shift BFp'!$A$70:$BY$76,76,FALSE),VLOOKUP($B229,'2nd Shift BFp'!$A$79:$BY$81,76,FALSE))</f>
        <v/>
      </c>
      <c r="AX229" s="521" t="str">
        <f>IF(RIGHT($A229,1)="1",VLOOKUP($B229,'1st Shift BFp'!$A$70:$BY$76,77,FALSE),VLOOKUP($B229,'2nd Shift BFp'!$A$79:$BY$81,77,FALSE))</f>
        <v/>
      </c>
      <c r="AZ229" s="526" t="str">
        <f t="shared" si="135"/>
        <v/>
      </c>
      <c r="BA229" s="520" t="str">
        <f t="shared" si="136"/>
        <v/>
      </c>
      <c r="BB229" s="520"/>
      <c r="BC229" s="520" t="str">
        <f t="shared" si="137"/>
        <v/>
      </c>
      <c r="BD229" s="520" t="str">
        <f t="shared" si="138"/>
        <v/>
      </c>
      <c r="BE229" s="520" t="str">
        <f t="shared" si="139"/>
        <v/>
      </c>
      <c r="BF229" s="520" t="str">
        <f t="shared" si="140"/>
        <v/>
      </c>
      <c r="BG229" s="521" t="str">
        <f t="shared" si="141"/>
        <v/>
      </c>
    </row>
    <row r="230" spans="1:59">
      <c r="A230" t="s">
        <v>123</v>
      </c>
      <c r="B230" s="509">
        <v>160</v>
      </c>
      <c r="C230" s="384" t="s">
        <v>294</v>
      </c>
      <c r="D230" s="24" t="s">
        <v>44</v>
      </c>
      <c r="E230" s="506" t="s">
        <v>572</v>
      </c>
      <c r="G230" s="526">
        <f>IF($D230=G$83,VLOOKUP($B230,WEEKLY!$B$157:$M$163,12,FALSE),"")</f>
        <v>0</v>
      </c>
      <c r="H230" s="520" t="str">
        <f>IF($D230=H$83,VLOOKUP($B230,WEEKLY!$B$157:$M$163,12,FALSE),"")</f>
        <v/>
      </c>
      <c r="I230" s="520"/>
      <c r="J230" s="520" t="str">
        <f>IF($D230=J$83,VLOOKUP($B230,WASHER!$B$27:$I$27,9,FALSE),"")</f>
        <v/>
      </c>
      <c r="K230" s="520" t="str">
        <f>IF($D230=K$83,VLOOKUP($B230,WASHER!$B$27:$I$27,9,FALSE),"")</f>
        <v/>
      </c>
      <c r="L230" s="520" t="str">
        <f>IF(RIGHT($A230,1)="1",VLOOKUP($B230,'1st Shift BFp'!$A$70:$BY$76,15,FALSE),VLOOKUP($B230,'2nd Shift BFp'!$A$79:$BY$81,15,FALSE))</f>
        <v/>
      </c>
      <c r="M230" s="520" t="str">
        <f>IF(RIGHT($A230,1)="1",VLOOKUP($B230,'1st Shift BFp'!$A$70:$BY$76,16,FALSE),VLOOKUP($B230,'2nd Shift BFp'!$A$79:$BY$81,16,FALSE))</f>
        <v/>
      </c>
      <c r="N230" s="521" t="str">
        <f>IF(RIGHT($A230,1)="1",VLOOKUP($B230,'1st Shift BFp'!$A$70:$BY$76,17,FALSE),VLOOKUP($B230,'2nd Shift BFp'!$A$79:$BY$81,17,FALSE))</f>
        <v/>
      </c>
      <c r="P230" s="526">
        <f>IF($D230=P$83,VLOOKUP($B230,WEEKLY!$T$157:$AE$163,12,FALSE),"")</f>
        <v>0</v>
      </c>
      <c r="Q230" s="520" t="str">
        <f>IF($D230=Q$83,VLOOKUP($B230,WEEKLY!$T$157:$AE$163,12,FALSE),"")</f>
        <v/>
      </c>
      <c r="R230" s="520"/>
      <c r="S230" s="520" t="str">
        <f>IF($D230=S$83,VLOOKUP($B230,WASHER!$N$27:$U$27,9,FALSE),"")</f>
        <v/>
      </c>
      <c r="T230" s="520" t="str">
        <f>IF($D230=T$83,VLOOKUP($B230,WASHER!$N$27:$U$27,9,FALSE),"")</f>
        <v/>
      </c>
      <c r="U230" s="520" t="str">
        <f>IF(RIGHT($A230,1)="1",VLOOKUP($B230,'1st Shift BFp'!$A$70:$BY$76,30,FALSE),VLOOKUP($B230,'2nd Shift BFp'!$A$79:$BY$81,30,FALSE))</f>
        <v/>
      </c>
      <c r="V230" s="520" t="str">
        <f>IF(RIGHT($A230,1)="1",VLOOKUP($B230,'1st Shift BFp'!$A$70:$BY$76,31,FALSE),VLOOKUP($B230,'2nd Shift BFp'!$A$79:$BY$81,31,FALSE))</f>
        <v/>
      </c>
      <c r="W230" s="521" t="str">
        <f>IF(RIGHT($A230,1)="1",VLOOKUP($B230,'1st Shift BFp'!$A$70:$BY$76,32,FALSE),VLOOKUP($B230,'2nd Shift BFp'!$A$79:$BY$81,32,FALSE))</f>
        <v/>
      </c>
      <c r="Y230" s="526">
        <f>IF($D230=Y$83,VLOOKUP($B230,WEEKLY!$AL$157:$AW$163,12,FALSE),"")</f>
        <v>0</v>
      </c>
      <c r="Z230" s="520" t="str">
        <f>IF($D230=Z$83,VLOOKUP($B230,WEEKLY!$AL$157:$AW$163,12,FALSE),"")</f>
        <v/>
      </c>
      <c r="AA230" s="520"/>
      <c r="AB230" s="520" t="str">
        <f>IF($D230=AB$83,VLOOKUP($B230,WASHER!$Z$27:$AG$27,9,FALSE),"")</f>
        <v/>
      </c>
      <c r="AC230" s="520" t="str">
        <f>IF($D230=AC$83,VLOOKUP($B230,WASHER!$Z$27:$AG$27,9,FALSE),"")</f>
        <v/>
      </c>
      <c r="AD230" s="520" t="str">
        <f>IF(RIGHT($A230,1)="1",VLOOKUP($B230,'1st Shift BFp'!$A$70:$BY$76,45,FALSE),VLOOKUP($B230,'2nd Shift BFp'!$A$79:$BY$81,45,FALSE))</f>
        <v/>
      </c>
      <c r="AE230" s="520" t="str">
        <f>IF(RIGHT($A230,1)="1",VLOOKUP($B230,'1st Shift BFp'!$A$70:$BY$76,46,FALSE),VLOOKUP($B230,'2nd Shift BFp'!$A$79:$BY$81,46,FALSE))</f>
        <v/>
      </c>
      <c r="AF230" s="521" t="str">
        <f>IF(RIGHT($A230,1)="1",VLOOKUP($B230,'1st Shift BFp'!$A$70:$BY$76,47,FALSE),VLOOKUP($B230,'2nd Shift BFp'!$A$79:$BY$81,47,FALSE))</f>
        <v/>
      </c>
      <c r="AH230" s="526">
        <f>IF($D230=AH$83,VLOOKUP($B230,WEEKLY!$BD$157:$BO$163,12,FALSE),"")</f>
        <v>0</v>
      </c>
      <c r="AI230" s="520" t="str">
        <f>IF($D230=AI$83,VLOOKUP($B230,WEEKLY!$BD$157:$BO$163,12,FALSE),"")</f>
        <v/>
      </c>
      <c r="AJ230" s="520"/>
      <c r="AK230" s="520" t="str">
        <f>IF($D230=AK$83,VLOOKUP($B230,WASHER!$AL$27:$AS$27,9,FALSE),"")</f>
        <v/>
      </c>
      <c r="AL230" s="520" t="str">
        <f>IF($D230=AL$83,VLOOKUP($B230,WASHER!$AL$27:$AS$27,9,FALSE),"")</f>
        <v/>
      </c>
      <c r="AM230" s="520" t="str">
        <f>IF(RIGHT($A230,1)="1",VLOOKUP($B230,'1st Shift BFp'!$A$70:$BY$76,60,FALSE),VLOOKUP($B230,'2nd Shift BFp'!$A$79:$BY$81,60,FALSE))</f>
        <v/>
      </c>
      <c r="AN230" s="520" t="str">
        <f>IF(RIGHT($A230,1)="1",VLOOKUP($B230,'1st Shift BFp'!$A$70:$BY$76,61,FALSE),VLOOKUP($B230,'2nd Shift BFp'!$A$79:$BY$81,61,FALSE))</f>
        <v/>
      </c>
      <c r="AO230" s="521" t="str">
        <f>IF(RIGHT($A230,1)="1",VLOOKUP($B230,'1st Shift BFp'!$A$70:$BY$76,62,FALSE),VLOOKUP($B230,'2nd Shift BFp'!$A$79:$BY$81,62,FALSE))</f>
        <v/>
      </c>
      <c r="AQ230" s="526">
        <f>IF($D230=AQ$83,VLOOKUP($B230,WEEKLY!$BV$157:$CG$163,12,FALSE),"")</f>
        <v>0</v>
      </c>
      <c r="AR230" s="520" t="str">
        <f>IF($D230=AR$83,VLOOKUP($B230,WEEKLY!$BV$157:$CG$163,12,FALSE),"")</f>
        <v/>
      </c>
      <c r="AS230" s="520"/>
      <c r="AT230" s="520" t="str">
        <f>IF($D230=AT$83,VLOOKUP($B230,WASHER!$AX$27:$BE$27,9,FALSE),"")</f>
        <v/>
      </c>
      <c r="AU230" s="520" t="str">
        <f>IF($D230=AU$83,VLOOKUP($B230,WASHER!$AX$27:$BE$27,9,FALSE),"")</f>
        <v/>
      </c>
      <c r="AV230" s="520" t="str">
        <f>IF(RIGHT($A230,1)="1",VLOOKUP($B230,'1st Shift BFp'!$A$70:$BY$76,75,FALSE),VLOOKUP($B230,'2nd Shift BFp'!$A$79:$BY$81,75,FALSE))</f>
        <v/>
      </c>
      <c r="AW230" s="520" t="str">
        <f>IF(RIGHT($A230,1)="1",VLOOKUP($B230,'1st Shift BFp'!$A$70:$BY$76,76,FALSE),VLOOKUP($B230,'2nd Shift BFp'!$A$79:$BY$81,76,FALSE))</f>
        <v/>
      </c>
      <c r="AX230" s="521" t="str">
        <f>IF(RIGHT($A230,1)="1",VLOOKUP($B230,'1st Shift BFp'!$A$70:$BY$76,77,FALSE),VLOOKUP($B230,'2nd Shift BFp'!$A$79:$BY$81,77,FALSE))</f>
        <v/>
      </c>
      <c r="AZ230" s="526" t="str">
        <f t="shared" si="135"/>
        <v/>
      </c>
      <c r="BA230" s="520" t="str">
        <f t="shared" si="136"/>
        <v/>
      </c>
      <c r="BB230" s="520"/>
      <c r="BC230" s="520" t="str">
        <f t="shared" si="137"/>
        <v/>
      </c>
      <c r="BD230" s="520" t="str">
        <f t="shared" si="138"/>
        <v/>
      </c>
      <c r="BE230" s="520" t="str">
        <f t="shared" si="139"/>
        <v/>
      </c>
      <c r="BF230" s="520" t="str">
        <f t="shared" si="140"/>
        <v/>
      </c>
      <c r="BG230" s="521" t="str">
        <f t="shared" si="141"/>
        <v/>
      </c>
    </row>
    <row r="231" spans="1:59" ht="15.75" thickBot="1">
      <c r="A231" t="s">
        <v>599</v>
      </c>
      <c r="B231" s="503" t="s">
        <v>295</v>
      </c>
      <c r="C231" s="504" t="s">
        <v>296</v>
      </c>
      <c r="D231" s="510" t="s">
        <v>238</v>
      </c>
      <c r="E231" s="488" t="s">
        <v>601</v>
      </c>
      <c r="G231" s="527" t="str">
        <f>IF($D231=G$83,VLOOKUP($B231,WEEKLY!$B$157:$M$163,12,FALSE),"")</f>
        <v/>
      </c>
      <c r="H231" s="523" t="str">
        <f>IF($D231=H$83,VLOOKUP($B231,WEEKLY!$B$157:$M$163,12,FALSE),"")</f>
        <v/>
      </c>
      <c r="I231" s="523"/>
      <c r="J231" s="523" t="str">
        <f>IF($D231=J$83,VLOOKUP($B231,WASHER!$B$27:$I$27,9,FALSE),"")</f>
        <v/>
      </c>
      <c r="K231" s="523" t="str">
        <f>IF($D231=K$83,VLOOKUP($B231,WASHER!$B$27:$I$27,8,FALSE),"")</f>
        <v/>
      </c>
      <c r="L231" s="523" t="str">
        <f>IF(RIGHT($A231,1)="1",VLOOKUP($B231,'1st Shift BFp'!$A$70:$BY$77,15,FALSE),VLOOKUP($B231,'2nd Shift BFp'!$A$83:$BY$83,15,FALSE))</f>
        <v/>
      </c>
      <c r="M231" s="523" t="str">
        <f>IF(RIGHT($A231,1)="1",VLOOKUP($B231,'1st Shift BFp'!$A$70:$BY$77,16,FALSE),VLOOKUP($B231,'2nd Shift BFp'!$A$83:$BY$83,16,FALSE))</f>
        <v/>
      </c>
      <c r="N231" s="524" t="str">
        <f>IF(RIGHT($A231,1)="1",VLOOKUP($B231,'1st Shift BFp'!$A$70:$BY$77,17,FALSE),VLOOKUP($B231,'2nd Shift BFp'!$A$83:$BY$83,17,FALSE))</f>
        <v/>
      </c>
      <c r="P231" s="527" t="str">
        <f>IF($D231=P$83,VLOOKUP($B231,WEEKLY!$T$157:$AE$163,12,FALSE),"")</f>
        <v/>
      </c>
      <c r="Q231" s="523" t="str">
        <f>IF($D231=Q$83,VLOOKUP($B231,WEEKLY!$T$157:$AE$163,12,FALSE),"")</f>
        <v/>
      </c>
      <c r="R231" s="523"/>
      <c r="S231" s="523" t="str">
        <f>IF($D231=S$83,VLOOKUP($B231,WASHER!$N$27:$U$27,9,FALSE),"")</f>
        <v/>
      </c>
      <c r="T231" s="523" t="str">
        <f>IF($D231=T$83,VLOOKUP($B231,WASHER!$N$27:$U$27,8,FALSE),"")</f>
        <v/>
      </c>
      <c r="U231" s="523" t="str">
        <f>IF(RIGHT($A231,1)="1",VLOOKUP($B231,'1st Shift BFp'!$A$70:$BY$77,30,FALSE),VLOOKUP($B231,'2nd Shift BFp'!$A$83:$BY$83,30,FALSE))</f>
        <v/>
      </c>
      <c r="V231" s="523" t="str">
        <f>IF(RIGHT($A231,1)="1",VLOOKUP($B231,'1st Shift BFp'!$A$70:$BY$77,31,FALSE),VLOOKUP($B231,'2nd Shift BFp'!$A$83:$BY$83,31,FALSE))</f>
        <v/>
      </c>
      <c r="W231" s="524" t="str">
        <f>IF(RIGHT($A231,1)="1",VLOOKUP($B231,'1st Shift BFp'!$A$70:$BY$77,32,FALSE),VLOOKUP($B231,'2nd Shift BFp'!$A$83:$BY$83,32,FALSE))</f>
        <v/>
      </c>
      <c r="Y231" s="527" t="str">
        <f>IF($D231=Y$83,VLOOKUP($B231,WEEKLY!$AL$157:$AW$163,12,FALSE),"")</f>
        <v/>
      </c>
      <c r="Z231" s="523" t="str">
        <f>IF($D231=Z$83,VLOOKUP($B231,WEEKLY!$AL$157:$AW$163,12,FALSE),"")</f>
        <v/>
      </c>
      <c r="AA231" s="523"/>
      <c r="AB231" s="523" t="str">
        <f>IF($D231=AB$83,VLOOKUP($B231,WASHER!$Z$27:$AG$27,9,FALSE),"")</f>
        <v/>
      </c>
      <c r="AC231" s="523" t="str">
        <f>IF($D231=AC$83,VLOOKUP($B231,WASHER!$Z$27:$AG$27,8,FALSE),"")</f>
        <v/>
      </c>
      <c r="AD231" s="523" t="str">
        <f>IF(RIGHT($A231,1)="1",VLOOKUP($B231,'1st Shift BFp'!$A$70:$BY$77,45,FALSE),VLOOKUP($B231,'2nd Shift BFp'!$A$83:$BY$83,45,FALSE))</f>
        <v/>
      </c>
      <c r="AE231" s="523" t="str">
        <f>IF(RIGHT($A231,1)="1",VLOOKUP($B231,'1st Shift BFp'!$A$70:$BY$77,46,FALSE),VLOOKUP($B231,'2nd Shift BFp'!$A$83:$BY$83,46,FALSE))</f>
        <v/>
      </c>
      <c r="AF231" s="524" t="str">
        <f>IF(RIGHT($A231,1)="1",VLOOKUP($B231,'1st Shift BFp'!$A$70:$BY$77,47,FALSE),VLOOKUP($B231,'2nd Shift BFp'!$A$83:$BY$83,47,FALSE))</f>
        <v/>
      </c>
      <c r="AH231" s="527" t="str">
        <f>IF($D231=AH$83,VLOOKUP($B231,WEEKLY!$BD$157:$BO$163,12,FALSE),"")</f>
        <v/>
      </c>
      <c r="AI231" s="523" t="str">
        <f>IF($D231=AI$83,VLOOKUP($B231,WEEKLY!$BD$157:$BO$163,12,FALSE),"")</f>
        <v/>
      </c>
      <c r="AJ231" s="523"/>
      <c r="AK231" s="523" t="str">
        <f>IF($D231=AK$83,VLOOKUP($B231,WASHER!$AL$27:$AS$27,9,FALSE),"")</f>
        <v/>
      </c>
      <c r="AL231" s="523" t="str">
        <f>IF($D231=AL$83,VLOOKUP($B231,WASHER!$AL$27:$AS$27,8,FALSE),"")</f>
        <v/>
      </c>
      <c r="AM231" s="523" t="str">
        <f>IF(RIGHT($A231,1)="1",VLOOKUP($B231,'1st Shift BFp'!$A$70:$BY$77,60,FALSE),VLOOKUP($B231,'2nd Shift BFp'!$A$83:$BY$83,60,FALSE))</f>
        <v/>
      </c>
      <c r="AN231" s="523" t="str">
        <f>IF(RIGHT($A231,1)="1",VLOOKUP($B231,'1st Shift BFp'!$A$70:$BY$77,61,FALSE),VLOOKUP($B231,'2nd Shift BFp'!$A$83:$BY$83,61,FALSE))</f>
        <v/>
      </c>
      <c r="AO231" s="524" t="str">
        <f>IF(RIGHT($A231,1)="1",VLOOKUP($B231,'1st Shift BFp'!$A$70:$BY$77,62,FALSE),VLOOKUP($B231,'2nd Shift BFp'!$A$83:$BY$83,62,FALSE))</f>
        <v/>
      </c>
      <c r="AQ231" s="527" t="str">
        <f>IF($D231=AQ$83,VLOOKUP($B231,WEEKLY!$BV$157:$CG$163,12,FALSE),"")</f>
        <v/>
      </c>
      <c r="AR231" s="523" t="str">
        <f>IF($D231=AR$83,VLOOKUP($B231,WEEKLY!$BV$157:$CG$163,12,FALSE),"")</f>
        <v/>
      </c>
      <c r="AS231" s="523"/>
      <c r="AT231" s="523" t="str">
        <f>IF($D231=AT$83,VLOOKUP($B231,WASHER!$AX$27:$BE$27,9,FALSE),"")</f>
        <v/>
      </c>
      <c r="AU231" s="523" t="str">
        <f>IF($D231=AU$83,VLOOKUP($B231,WASHER!$AX$27:$BE$27,8,FALSE),"")</f>
        <v/>
      </c>
      <c r="AV231" s="523" t="str">
        <f>IF(RIGHT($A231,1)="1",VLOOKUP($B231,'1st Shift BFp'!$A$70:$BY$77,75,FALSE),VLOOKUP($B231,'2nd Shift BFp'!$A$83:$BY$83,75,FALSE))</f>
        <v/>
      </c>
      <c r="AW231" s="523" t="str">
        <f>IF(RIGHT($A231,1)="1",VLOOKUP($B231,'1st Shift BFp'!$A$70:$BY$77,76,FALSE),VLOOKUP($B231,'2nd Shift BFp'!$A$83:$BY$83,76,FALSE))</f>
        <v/>
      </c>
      <c r="AX231" s="524" t="str">
        <f>IF(RIGHT($A231,1)="1",VLOOKUP($B231,'1st Shift BFp'!$A$70:$BY$77,77,FALSE),VLOOKUP($B231,'2nd Shift BFp'!$A$83:$BY$83,77,FALSE))</f>
        <v/>
      </c>
      <c r="AZ231" s="527" t="str">
        <f t="shared" si="135"/>
        <v/>
      </c>
      <c r="BA231" s="523" t="str">
        <f t="shared" si="136"/>
        <v/>
      </c>
      <c r="BB231" s="523"/>
      <c r="BC231" s="523" t="str">
        <f t="shared" si="137"/>
        <v/>
      </c>
      <c r="BD231" s="523" t="str">
        <f t="shared" si="138"/>
        <v/>
      </c>
      <c r="BE231" s="523" t="str">
        <f t="shared" si="139"/>
        <v/>
      </c>
      <c r="BF231" s="523" t="str">
        <f t="shared" si="140"/>
        <v/>
      </c>
      <c r="BG231" s="524" t="str">
        <f t="shared" si="141"/>
        <v/>
      </c>
    </row>
    <row r="234" spans="1:59" ht="15.75" thickBot="1"/>
    <row r="235" spans="1:59" ht="26.1" customHeight="1">
      <c r="B235" s="1368" t="s">
        <v>605</v>
      </c>
      <c r="C235" s="1369"/>
      <c r="D235" s="1369"/>
      <c r="E235" s="1370"/>
      <c r="AZ235" s="390" t="str">
        <f t="shared" ref="AZ235:AZ244" si="142">IF(SUM(G235,P235,Y235,AH235,AQ235)=0,"",SUM(G235,P235,Y235,AH235,AQ235))</f>
        <v/>
      </c>
      <c r="BA235" s="390" t="str">
        <f t="shared" ref="BA235:BA244" si="143">IF(SUM(H235,Q235,Z235,AI235,AR235)=0,"",SUM(H235,Q235,Z235,AI235,AR235))</f>
        <v/>
      </c>
      <c r="BB235" s="390"/>
      <c r="BC235" s="390" t="str">
        <f t="shared" ref="BC235:BC244" si="144">IF(SUM(J235,S235,AB235,AK235,AT235)=0,"",SUM(J235,S235,AB235,AK235,AT235))</f>
        <v/>
      </c>
      <c r="BD235" s="390" t="str">
        <f t="shared" ref="BD235:BD244" si="145">IF(SUM(K235,T235,AC235,AL235,AU235)=0,"",SUM(K235,T235,AC235,AL235,AU235))</f>
        <v/>
      </c>
      <c r="BE235" s="390" t="str">
        <f t="shared" ref="BE235:BE244" si="146">IF(SUM(L235,U235,AD235,AM235,AV235)=0,"",SUM(L235,U235,AD235,AM235,AV235))</f>
        <v/>
      </c>
      <c r="BF235" s="390" t="str">
        <f t="shared" ref="BF235:BF244" si="147">IF(SUM(M235,V235,AE235,AN235,AW235)=0,"",SUM(M235,V235,AE235,AN235,AW235))</f>
        <v/>
      </c>
      <c r="BG235" s="390" t="str">
        <f t="shared" ref="BG235:BG244" si="148">IF(SUM(N235,W235,AF235,AO235,AX235)=0,"",SUM(N235,W235,AF235,AO235,AX235))</f>
        <v/>
      </c>
    </row>
    <row r="236" spans="1:59" ht="26.45" customHeight="1" thickBot="1">
      <c r="B236" s="1371"/>
      <c r="C236" s="1372"/>
      <c r="D236" s="1372"/>
      <c r="E236" s="1373"/>
      <c r="AZ236" s="390" t="str">
        <f t="shared" si="142"/>
        <v/>
      </c>
      <c r="BA236" s="390" t="str">
        <f t="shared" si="143"/>
        <v/>
      </c>
      <c r="BB236" s="390"/>
      <c r="BC236" s="390" t="str">
        <f t="shared" si="144"/>
        <v/>
      </c>
      <c r="BD236" s="390" t="str">
        <f t="shared" si="145"/>
        <v/>
      </c>
      <c r="BE236" s="390" t="str">
        <f t="shared" si="146"/>
        <v/>
      </c>
      <c r="BF236" s="390" t="str">
        <f t="shared" si="147"/>
        <v/>
      </c>
      <c r="BG236" s="390" t="str">
        <f t="shared" si="148"/>
        <v/>
      </c>
    </row>
    <row r="237" spans="1:59" ht="38.25" thickBot="1">
      <c r="B237" s="491" t="s">
        <v>32</v>
      </c>
      <c r="C237" s="492" t="s">
        <v>33</v>
      </c>
      <c r="D237" s="493" t="s">
        <v>35</v>
      </c>
      <c r="E237" s="494" t="s">
        <v>526</v>
      </c>
      <c r="AZ237" s="390" t="str">
        <f t="shared" si="142"/>
        <v/>
      </c>
      <c r="BA237" s="390" t="str">
        <f t="shared" si="143"/>
        <v/>
      </c>
      <c r="BB237" s="390"/>
      <c r="BC237" s="390" t="str">
        <f t="shared" si="144"/>
        <v/>
      </c>
      <c r="BD237" s="390" t="str">
        <f t="shared" si="145"/>
        <v/>
      </c>
      <c r="BE237" s="390" t="str">
        <f t="shared" si="146"/>
        <v/>
      </c>
      <c r="BF237" s="390" t="str">
        <f t="shared" si="147"/>
        <v/>
      </c>
      <c r="BG237" s="390" t="str">
        <f t="shared" si="148"/>
        <v/>
      </c>
    </row>
    <row r="238" spans="1:59">
      <c r="A238" t="s">
        <v>82</v>
      </c>
      <c r="B238" s="507" t="s">
        <v>298</v>
      </c>
      <c r="C238" s="508" t="s">
        <v>299</v>
      </c>
      <c r="D238" s="484" t="s">
        <v>238</v>
      </c>
      <c r="E238" s="505" t="s">
        <v>601</v>
      </c>
      <c r="G238" s="525" t="str">
        <f>IF($D238=G$83,VLOOKUP($B238,WEEKLY!$B$157:$M$163,12,FALSE),"")</f>
        <v/>
      </c>
      <c r="H238" s="517" t="str">
        <f>IF($D238=H$83,VLOOKUP($B238,WEEKLY!$B$157:$M$163,12,FALSE),"")</f>
        <v/>
      </c>
      <c r="I238" s="517"/>
      <c r="J238" s="517" t="str">
        <f>IF($D238=J$83,VLOOKUP($B238,WASHER!$B$27:$I$27,9,FALSE),"")</f>
        <v/>
      </c>
      <c r="K238" s="517" t="str">
        <f>IF($D238=K$83,VLOOKUP($B238,WASHER!$B$31:$I$37,8,FALSE),"")</f>
        <v/>
      </c>
      <c r="L238" s="517" t="str">
        <f>IF(RIGHT($A238,1)="1",VLOOKUP($B238,'1st Shift BFp'!$A$81:$BY$84,15,FALSE),VLOOKUP($B238,'2nd Shift BFp'!$A$79:$BY$81,15,FALSE))</f>
        <v/>
      </c>
      <c r="M238" s="517" t="str">
        <f>IF(RIGHT($A238,1)="1",VLOOKUP($B238,'1st Shift BFp'!$A$81:$BY$84,16,FALSE),VLOOKUP($B238,'2nd Shift BFp'!$A$79:$BY$81,16,FALSE))</f>
        <v/>
      </c>
      <c r="N238" s="518" t="str">
        <f>IF(RIGHT($A238,1)="1",VLOOKUP($B238,'1st Shift BFp'!$A$81:$BY$84,17,FALSE),VLOOKUP($B238,'2nd Shift BFp'!$A$79:$BY$81,17,FALSE))</f>
        <v/>
      </c>
      <c r="P238" s="525" t="str">
        <f>IF($D238=P$83,VLOOKUP($B238,WEEKLY!$T$157:$AE$163,12,FALSE),"")</f>
        <v/>
      </c>
      <c r="Q238" s="517" t="str">
        <f>IF($D238=Q$83,VLOOKUP($B238,WEEKLY!$T$157:$AE$163,12,FALSE),"")</f>
        <v/>
      </c>
      <c r="R238" s="517"/>
      <c r="S238" s="517" t="str">
        <f>IF($D238=S$83,VLOOKUP($B238,WASHER!$N$27:$U$27,9,FALSE),"")</f>
        <v/>
      </c>
      <c r="T238" s="517" t="str">
        <f>IF($D238=T$83,VLOOKUP($B238,WASHER!$N$31:$U$37,8,FALSE),"")</f>
        <v/>
      </c>
      <c r="U238" s="517" t="str">
        <f>IF(RIGHT($A238,1)="1",VLOOKUP($B238,'1st Shift BFp'!$A$81:$BY$84,30,FALSE),VLOOKUP($B238,'2nd Shift BFp'!$A$79:$BY$81,30,FALSE))</f>
        <v/>
      </c>
      <c r="V238" s="517" t="str">
        <f>IF(RIGHT($A238,1)="1",VLOOKUP($B238,'1st Shift BFp'!$A$81:$BY$84,31,FALSE),VLOOKUP($B238,'2nd Shift BFp'!$A$79:$BY$81,31,FALSE))</f>
        <v/>
      </c>
      <c r="W238" s="518" t="str">
        <f>IF(RIGHT($A238,1)="1",VLOOKUP($B238,'1st Shift BFp'!$A$81:$BY$84,32,FALSE),VLOOKUP($B238,'2nd Shift BFp'!$A$79:$BY$81,32,FALSE))</f>
        <v/>
      </c>
      <c r="Y238" s="525" t="str">
        <f>IF($D238=Y$83,VLOOKUP($B238,WEEKLY!$AL$157:$AW$163,12,FALSE),"")</f>
        <v/>
      </c>
      <c r="Z238" s="517" t="str">
        <f>IF($D238=Z$83,VLOOKUP($B238,WEEKLY!$AL$157:$AW$163,12,FALSE),"")</f>
        <v/>
      </c>
      <c r="AA238" s="517"/>
      <c r="AB238" s="517" t="str">
        <f>IF($D238=AB$83,VLOOKUP($B238,WASHER!$Z$27:$AG$27,9,FALSE),"")</f>
        <v/>
      </c>
      <c r="AC238" s="517" t="str">
        <f>IF($D238=AC$83,VLOOKUP($B238,WASHER!$Z$31:$AG$37,8,FALSE),"")</f>
        <v/>
      </c>
      <c r="AD238" s="517" t="str">
        <f>IF(RIGHT($A238,1)="1",VLOOKUP($B238,'1st Shift BFp'!$A$81:$BY$84,45,FALSE),VLOOKUP($B238,'2nd Shift BFp'!$A$79:$BY$81,45,FALSE))</f>
        <v/>
      </c>
      <c r="AE238" s="517" t="str">
        <f>IF(RIGHT($A238,1)="1",VLOOKUP($B238,'1st Shift BFp'!$A$81:$BY$84,46,FALSE),VLOOKUP($B238,'2nd Shift BFp'!$A$79:$BY$81,46,FALSE))</f>
        <v/>
      </c>
      <c r="AF238" s="518" t="str">
        <f>IF(RIGHT($A238,1)="1",VLOOKUP($B238,'1st Shift BFp'!$A$81:$BY$84,47,FALSE),VLOOKUP($B238,'2nd Shift BFp'!$A$79:$BY$81,47,FALSE))</f>
        <v/>
      </c>
      <c r="AH238" s="525" t="str">
        <f>IF($D238=AH$83,VLOOKUP($B238,WEEKLY!$BD$157:$BO$163,12,FALSE),"")</f>
        <v/>
      </c>
      <c r="AI238" s="517" t="str">
        <f>IF($D238=AI$83,VLOOKUP($B238,WEEKLY!$BD$157:$BO$163,12,FALSE),"")</f>
        <v/>
      </c>
      <c r="AJ238" s="517"/>
      <c r="AK238" s="517" t="str">
        <f>IF($D238=AK$83,VLOOKUP($B238,WASHER!$AL$27:$AS$27,9,FALSE),"")</f>
        <v/>
      </c>
      <c r="AL238" s="517" t="str">
        <f>IF($D238=AL$83,VLOOKUP($B238,WASHER!$AL$31:$AS$37,8,FALSE),"")</f>
        <v/>
      </c>
      <c r="AM238" s="517" t="str">
        <f>IF(RIGHT($A238,1)="1",VLOOKUP($B238,'1st Shift BFp'!$A$81:$BY$84,60,FALSE),VLOOKUP($B238,'2nd Shift BFp'!$A$79:$BY$81,60,FALSE))</f>
        <v/>
      </c>
      <c r="AN238" s="517" t="str">
        <f>IF(RIGHT($A238,1)="1",VLOOKUP($B238,'1st Shift BFp'!$A$81:$BY$84,61,FALSE),VLOOKUP($B238,'2nd Shift BFp'!$A$79:$BY$81,61,FALSE))</f>
        <v/>
      </c>
      <c r="AO238" s="518" t="str">
        <f>IF(RIGHT($A238,1)="1",VLOOKUP($B238,'1st Shift BFp'!$A$81:$BY$84,62,FALSE),VLOOKUP($B238,'2nd Shift BFp'!$A$79:$BY$81,62,FALSE))</f>
        <v/>
      </c>
      <c r="AQ238" s="525" t="str">
        <f>IF($D238=AQ$83,VLOOKUP($B238,WEEKLY!$BV$157:$CG$163,12,FALSE),"")</f>
        <v/>
      </c>
      <c r="AR238" s="517" t="str">
        <f>IF($D238=AR$83,VLOOKUP($B238,WEEKLY!$BV$157:$CG$163,12,FALSE),"")</f>
        <v/>
      </c>
      <c r="AS238" s="517"/>
      <c r="AT238" s="517" t="str">
        <f>IF($D238=AT$83,VLOOKUP($B238,WASHER!$AX$27:$BE$27,9,FALSE),"")</f>
        <v/>
      </c>
      <c r="AU238" s="517" t="str">
        <f>IF($D238=AU$83,VLOOKUP($B238,WASHER!$AX$31:$BE$37,8,FALSE),"")</f>
        <v/>
      </c>
      <c r="AV238" s="517" t="str">
        <f>IF(RIGHT($A238,1)="1",VLOOKUP($B238,'1st Shift BFp'!$A$81:$BY$84,75,FALSE),VLOOKUP($B238,'2nd Shift BFp'!$A$79:$BY$81,75,FALSE))</f>
        <v/>
      </c>
      <c r="AW238" s="517" t="str">
        <f>IF(RIGHT($A238,1)="1",VLOOKUP($B238,'1st Shift BFp'!$A$81:$BY$84,76,FALSE),VLOOKUP($B238,'2nd Shift BFp'!$A$79:$BY$81,76,FALSE))</f>
        <v/>
      </c>
      <c r="AX238" s="518" t="str">
        <f>IF(RIGHT($A238,1)="1",VLOOKUP($B238,'1st Shift BFp'!$A$81:$BY$84,77,FALSE),VLOOKUP($B238,'2nd Shift BFp'!$A$79:$BY$81,77,FALSE))</f>
        <v/>
      </c>
      <c r="AZ238" s="525" t="str">
        <f t="shared" si="142"/>
        <v/>
      </c>
      <c r="BA238" s="517" t="str">
        <f t="shared" si="143"/>
        <v/>
      </c>
      <c r="BB238" s="517"/>
      <c r="BC238" s="517" t="str">
        <f t="shared" si="144"/>
        <v/>
      </c>
      <c r="BD238" s="517" t="str">
        <f t="shared" si="145"/>
        <v/>
      </c>
      <c r="BE238" s="517" t="str">
        <f t="shared" si="146"/>
        <v/>
      </c>
      <c r="BF238" s="517" t="str">
        <f t="shared" si="147"/>
        <v/>
      </c>
      <c r="BG238" s="518" t="str">
        <f t="shared" si="148"/>
        <v/>
      </c>
    </row>
    <row r="239" spans="1:59">
      <c r="A239" t="s">
        <v>41</v>
      </c>
      <c r="B239" s="509" t="s">
        <v>300</v>
      </c>
      <c r="C239" s="384" t="s">
        <v>301</v>
      </c>
      <c r="D239" s="24" t="s">
        <v>238</v>
      </c>
      <c r="E239" s="506" t="s">
        <v>601</v>
      </c>
      <c r="G239" s="526" t="str">
        <f>IF($D239=G$83,VLOOKUP($B239,WEEKLY!$B$157:$M$163,12,FALSE),"")</f>
        <v/>
      </c>
      <c r="H239" s="520" t="str">
        <f>IF($D239=H$83,VLOOKUP($B239,WEEKLY!$B$157:$M$163,12,FALSE),"")</f>
        <v/>
      </c>
      <c r="I239" s="520"/>
      <c r="J239" s="520" t="str">
        <f>IF($D239=J$83,VLOOKUP($B239,WASHER!$B$27:$I$27,9,FALSE),"")</f>
        <v/>
      </c>
      <c r="K239" s="520" t="str">
        <f>IF($D239=K$83,VLOOKUP($B239,WASHER!$B$31:$I$37,8,FALSE),"")</f>
        <v/>
      </c>
      <c r="L239" s="520" t="str">
        <f>IF(RIGHT($A239,1)="1",VLOOKUP($B239,'1st Shift BFp'!$A$81:$BY$84,15,FALSE),VLOOKUP($B239,'2nd Shift BFp'!$A$79:$BY$81,15,FALSE))</f>
        <v/>
      </c>
      <c r="M239" s="520" t="str">
        <f>IF(RIGHT($A239,1)="1",VLOOKUP($B239,'1st Shift BFp'!$A$81:$BY$84,16,FALSE),VLOOKUP($B239,'2nd Shift BFp'!$A$79:$BY$81,16,FALSE))</f>
        <v/>
      </c>
      <c r="N239" s="521" t="str">
        <f>IF(RIGHT($A239,1)="1",VLOOKUP($B239,'1st Shift BFp'!$A$81:$BY$84,17,FALSE),VLOOKUP($B239,'2nd Shift BFp'!$A$79:$BY$81,17,FALSE))</f>
        <v/>
      </c>
      <c r="P239" s="526" t="str">
        <f>IF($D239=P$83,VLOOKUP($B239,WEEKLY!$T$157:$AE$163,12,FALSE),"")</f>
        <v/>
      </c>
      <c r="Q239" s="520" t="str">
        <f>IF($D239=Q$83,VLOOKUP($B239,WEEKLY!$T$157:$AE$163,12,FALSE),"")</f>
        <v/>
      </c>
      <c r="R239" s="520"/>
      <c r="S239" s="520" t="str">
        <f>IF($D239=S$83,VLOOKUP($B239,WASHER!$N$27:$U$27,9,FALSE),"")</f>
        <v/>
      </c>
      <c r="T239" s="520" t="str">
        <f>IF($D239=T$83,VLOOKUP($B239,WASHER!$N$31:$U$37,8,FALSE),"")</f>
        <v/>
      </c>
      <c r="U239" s="520" t="str">
        <f>IF(RIGHT($A239,1)="1",VLOOKUP($B239,'1st Shift BFp'!$A$81:$BY$84,30,FALSE),VLOOKUP($B239,'2nd Shift BFp'!$A$79:$BY$81,30,FALSE))</f>
        <v/>
      </c>
      <c r="V239" s="520" t="str">
        <f>IF(RIGHT($A239,1)="1",VLOOKUP($B239,'1st Shift BFp'!$A$81:$BY$84,31,FALSE),VLOOKUP($B239,'2nd Shift BFp'!$A$79:$BY$81,31,FALSE))</f>
        <v/>
      </c>
      <c r="W239" s="521" t="str">
        <f>IF(RIGHT($A239,1)="1",VLOOKUP($B239,'1st Shift BFp'!$A$81:$BY$84,32,FALSE),VLOOKUP($B239,'2nd Shift BFp'!$A$79:$BY$81,32,FALSE))</f>
        <v/>
      </c>
      <c r="Y239" s="526" t="str">
        <f>IF($D239=Y$83,VLOOKUP($B239,WEEKLY!$AL$157:$AW$163,12,FALSE),"")</f>
        <v/>
      </c>
      <c r="Z239" s="520" t="str">
        <f>IF($D239=Z$83,VLOOKUP($B239,WEEKLY!$AL$157:$AW$163,12,FALSE),"")</f>
        <v/>
      </c>
      <c r="AA239" s="520"/>
      <c r="AB239" s="520" t="str">
        <f>IF($D239=AB$83,VLOOKUP($B239,WASHER!$Z$27:$AG$27,9,FALSE),"")</f>
        <v/>
      </c>
      <c r="AC239" s="520" t="str">
        <f>IF($D239=AC$83,VLOOKUP($B239,WASHER!$Z$31:$AG$37,8,FALSE),"")</f>
        <v/>
      </c>
      <c r="AD239" s="520" t="str">
        <f>IF(RIGHT($A239,1)="1",VLOOKUP($B239,'1st Shift BFp'!$A$81:$BY$84,45,FALSE),VLOOKUP($B239,'2nd Shift BFp'!$A$79:$BY$81,45,FALSE))</f>
        <v/>
      </c>
      <c r="AE239" s="520" t="str">
        <f>IF(RIGHT($A239,1)="1",VLOOKUP($B239,'1st Shift BFp'!$A$81:$BY$84,46,FALSE),VLOOKUP($B239,'2nd Shift BFp'!$A$79:$BY$81,46,FALSE))</f>
        <v/>
      </c>
      <c r="AF239" s="521" t="str">
        <f>IF(RIGHT($A239,1)="1",VLOOKUP($B239,'1st Shift BFp'!$A$81:$BY$84,47,FALSE),VLOOKUP($B239,'2nd Shift BFp'!$A$79:$BY$81,47,FALSE))</f>
        <v/>
      </c>
      <c r="AH239" s="526" t="str">
        <f>IF($D239=AH$83,VLOOKUP($B239,WEEKLY!$BD$157:$BO$163,12,FALSE),"")</f>
        <v/>
      </c>
      <c r="AI239" s="520" t="str">
        <f>IF($D239=AI$83,VLOOKUP($B239,WEEKLY!$BD$157:$BO$163,12,FALSE),"")</f>
        <v/>
      </c>
      <c r="AJ239" s="520"/>
      <c r="AK239" s="520" t="str">
        <f>IF($D239=AK$83,VLOOKUP($B239,WASHER!$AL$27:$AS$27,9,FALSE),"")</f>
        <v/>
      </c>
      <c r="AL239" s="520" t="str">
        <f>IF($D239=AL$83,VLOOKUP($B239,WASHER!$AL$31:$AS$37,8,FALSE),"")</f>
        <v/>
      </c>
      <c r="AM239" s="520" t="str">
        <f>IF(RIGHT($A239,1)="1",VLOOKUP($B239,'1st Shift BFp'!$A$81:$BY$84,60,FALSE),VLOOKUP($B239,'2nd Shift BFp'!$A$79:$BY$81,60,FALSE))</f>
        <v/>
      </c>
      <c r="AN239" s="520" t="str">
        <f>IF(RIGHT($A239,1)="1",VLOOKUP($B239,'1st Shift BFp'!$A$81:$BY$84,61,FALSE),VLOOKUP($B239,'2nd Shift BFp'!$A$79:$BY$81,61,FALSE))</f>
        <v/>
      </c>
      <c r="AO239" s="521" t="str">
        <f>IF(RIGHT($A239,1)="1",VLOOKUP($B239,'1st Shift BFp'!$A$81:$BY$84,62,FALSE),VLOOKUP($B239,'2nd Shift BFp'!$A$79:$BY$81,62,FALSE))</f>
        <v/>
      </c>
      <c r="AQ239" s="526" t="str">
        <f>IF($D239=AQ$83,VLOOKUP($B239,WEEKLY!$BV$157:$CG$163,12,FALSE),"")</f>
        <v/>
      </c>
      <c r="AR239" s="520" t="str">
        <f>IF($D239=AR$83,VLOOKUP($B239,WEEKLY!$BV$157:$CG$163,12,FALSE),"")</f>
        <v/>
      </c>
      <c r="AS239" s="520"/>
      <c r="AT239" s="520" t="str">
        <f>IF($D239=AT$83,VLOOKUP($B239,WASHER!$AX$27:$BE$27,9,FALSE),"")</f>
        <v/>
      </c>
      <c r="AU239" s="520" t="str">
        <f>IF($D239=AU$83,VLOOKUP($B239,WASHER!$AX$31:$BE$37,8,FALSE),"")</f>
        <v/>
      </c>
      <c r="AV239" s="520" t="str">
        <f>IF(RIGHT($A239,1)="1",VLOOKUP($B239,'1st Shift BFp'!$A$81:$BY$84,75,FALSE),VLOOKUP($B239,'2nd Shift BFp'!$A$79:$BY$81,75,FALSE))</f>
        <v/>
      </c>
      <c r="AW239" s="520" t="str">
        <f>IF(RIGHT($A239,1)="1",VLOOKUP($B239,'1st Shift BFp'!$A$81:$BY$84,76,FALSE),VLOOKUP($B239,'2nd Shift BFp'!$A$79:$BY$81,76,FALSE))</f>
        <v/>
      </c>
      <c r="AX239" s="521" t="str">
        <f>IF(RIGHT($A239,1)="1",VLOOKUP($B239,'1st Shift BFp'!$A$81:$BY$84,77,FALSE),VLOOKUP($B239,'2nd Shift BFp'!$A$79:$BY$81,77,FALSE))</f>
        <v/>
      </c>
      <c r="AZ239" s="526" t="str">
        <f t="shared" si="142"/>
        <v/>
      </c>
      <c r="BA239" s="520" t="str">
        <f t="shared" si="143"/>
        <v/>
      </c>
      <c r="BB239" s="520"/>
      <c r="BC239" s="520" t="str">
        <f t="shared" si="144"/>
        <v/>
      </c>
      <c r="BD239" s="520" t="str">
        <f t="shared" si="145"/>
        <v/>
      </c>
      <c r="BE239" s="520" t="str">
        <f t="shared" si="146"/>
        <v/>
      </c>
      <c r="BF239" s="520" t="str">
        <f t="shared" si="147"/>
        <v/>
      </c>
      <c r="BG239" s="521" t="str">
        <f t="shared" si="148"/>
        <v/>
      </c>
    </row>
    <row r="240" spans="1:59">
      <c r="A240" t="s">
        <v>82</v>
      </c>
      <c r="B240" s="509" t="s">
        <v>302</v>
      </c>
      <c r="C240" s="384" t="s">
        <v>303</v>
      </c>
      <c r="D240" s="24" t="s">
        <v>238</v>
      </c>
      <c r="E240" s="506" t="s">
        <v>601</v>
      </c>
      <c r="G240" s="526" t="str">
        <f>IF($D240=G$83,VLOOKUP($B240,WEEKLY!$B$157:$M$163,12,FALSE),"")</f>
        <v/>
      </c>
      <c r="H240" s="520" t="str">
        <f>IF($D240=H$83,VLOOKUP($B240,WEEKLY!$B$157:$M$163,12,FALSE),"")</f>
        <v/>
      </c>
      <c r="I240" s="520"/>
      <c r="J240" s="520" t="str">
        <f>IF($D240=J$83,VLOOKUP($B240,WASHER!$B$27:$I$27,9,FALSE),"")</f>
        <v/>
      </c>
      <c r="K240" s="520" t="str">
        <f>IF($D240=K$83,VLOOKUP($B240,WASHER!$B$31:$I$37,8,FALSE),"")</f>
        <v/>
      </c>
      <c r="L240" s="520" t="str">
        <f>IF(RIGHT($A240,1)="1",VLOOKUP($B240,'1st Shift BFp'!$A$81:$BY$84,15,FALSE),VLOOKUP($B240,'2nd Shift BFp'!$A$79:$BY$81,15,FALSE))</f>
        <v/>
      </c>
      <c r="M240" s="520" t="str">
        <f>IF(RIGHT($A240,1)="1",VLOOKUP($B240,'1st Shift BFp'!$A$81:$BY$84,16,FALSE),VLOOKUP($B240,'2nd Shift BFp'!$A$79:$BY$81,16,FALSE))</f>
        <v/>
      </c>
      <c r="N240" s="521" t="str">
        <f>IF(RIGHT($A240,1)="1",VLOOKUP($B240,'1st Shift BFp'!$A$81:$BY$84,17,FALSE),VLOOKUP($B240,'2nd Shift BFp'!$A$79:$BY$81,17,FALSE))</f>
        <v/>
      </c>
      <c r="P240" s="526" t="str">
        <f>IF($D240=P$83,VLOOKUP($B240,WEEKLY!$T$157:$AE$163,12,FALSE),"")</f>
        <v/>
      </c>
      <c r="Q240" s="520" t="str">
        <f>IF($D240=Q$83,VLOOKUP($B240,WEEKLY!$T$157:$AE$163,12,FALSE),"")</f>
        <v/>
      </c>
      <c r="R240" s="520"/>
      <c r="S240" s="520" t="str">
        <f>IF($D240=S$83,VLOOKUP($B240,WASHER!$N$27:$U$27,9,FALSE),"")</f>
        <v/>
      </c>
      <c r="T240" s="520" t="str">
        <f>IF($D240=T$83,VLOOKUP($B240,WASHER!$N$31:$U$37,8,FALSE),"")</f>
        <v/>
      </c>
      <c r="U240" s="520" t="str">
        <f>IF(RIGHT($A240,1)="1",VLOOKUP($B240,'1st Shift BFp'!$A$81:$BY$84,30,FALSE),VLOOKUP($B240,'2nd Shift BFp'!$A$79:$BY$81,30,FALSE))</f>
        <v/>
      </c>
      <c r="V240" s="520" t="str">
        <f>IF(RIGHT($A240,1)="1",VLOOKUP($B240,'1st Shift BFp'!$A$81:$BY$84,31,FALSE),VLOOKUP($B240,'2nd Shift BFp'!$A$79:$BY$81,31,FALSE))</f>
        <v/>
      </c>
      <c r="W240" s="521" t="str">
        <f>IF(RIGHT($A240,1)="1",VLOOKUP($B240,'1st Shift BFp'!$A$81:$BY$84,32,FALSE),VLOOKUP($B240,'2nd Shift BFp'!$A$79:$BY$81,32,FALSE))</f>
        <v/>
      </c>
      <c r="Y240" s="526" t="str">
        <f>IF($D240=Y$83,VLOOKUP($B240,WEEKLY!$AL$157:$AW$163,12,FALSE),"")</f>
        <v/>
      </c>
      <c r="Z240" s="520" t="str">
        <f>IF($D240=Z$83,VLOOKUP($B240,WEEKLY!$AL$157:$AW$163,12,FALSE),"")</f>
        <v/>
      </c>
      <c r="AA240" s="520"/>
      <c r="AB240" s="520" t="str">
        <f>IF($D240=AB$83,VLOOKUP($B240,WASHER!$Z$27:$AG$27,9,FALSE),"")</f>
        <v/>
      </c>
      <c r="AC240" s="520" t="str">
        <f>IF($D240=AC$83,VLOOKUP($B240,WASHER!$Z$31:$AG$37,8,FALSE),"")</f>
        <v/>
      </c>
      <c r="AD240" s="520" t="str">
        <f>IF(RIGHT($A240,1)="1",VLOOKUP($B240,'1st Shift BFp'!$A$81:$BY$84,45,FALSE),VLOOKUP($B240,'2nd Shift BFp'!$A$79:$BY$81,45,FALSE))</f>
        <v/>
      </c>
      <c r="AE240" s="520" t="str">
        <f>IF(RIGHT($A240,1)="1",VLOOKUP($B240,'1st Shift BFp'!$A$81:$BY$84,46,FALSE),VLOOKUP($B240,'2nd Shift BFp'!$A$79:$BY$81,46,FALSE))</f>
        <v/>
      </c>
      <c r="AF240" s="521" t="str">
        <f>IF(RIGHT($A240,1)="1",VLOOKUP($B240,'1st Shift BFp'!$A$81:$BY$84,47,FALSE),VLOOKUP($B240,'2nd Shift BFp'!$A$79:$BY$81,47,FALSE))</f>
        <v/>
      </c>
      <c r="AH240" s="526" t="str">
        <f>IF($D240=AH$83,VLOOKUP($B240,WEEKLY!$BD$157:$BO$163,12,FALSE),"")</f>
        <v/>
      </c>
      <c r="AI240" s="520" t="str">
        <f>IF($D240=AI$83,VLOOKUP($B240,WEEKLY!$BD$157:$BO$163,12,FALSE),"")</f>
        <v/>
      </c>
      <c r="AJ240" s="520"/>
      <c r="AK240" s="520" t="str">
        <f>IF($D240=AK$83,VLOOKUP($B240,WASHER!$AL$27:$AS$27,9,FALSE),"")</f>
        <v/>
      </c>
      <c r="AL240" s="520" t="str">
        <f>IF($D240=AL$83,VLOOKUP($B240,WASHER!$AL$31:$AS$37,8,FALSE),"")</f>
        <v/>
      </c>
      <c r="AM240" s="520" t="str">
        <f>IF(RIGHT($A240,1)="1",VLOOKUP($B240,'1st Shift BFp'!$A$81:$BY$84,60,FALSE),VLOOKUP($B240,'2nd Shift BFp'!$A$79:$BY$81,60,FALSE))</f>
        <v/>
      </c>
      <c r="AN240" s="520" t="str">
        <f>IF(RIGHT($A240,1)="1",VLOOKUP($B240,'1st Shift BFp'!$A$81:$BY$84,61,FALSE),VLOOKUP($B240,'2nd Shift BFp'!$A$79:$BY$81,61,FALSE))</f>
        <v/>
      </c>
      <c r="AO240" s="521" t="str">
        <f>IF(RIGHT($A240,1)="1",VLOOKUP($B240,'1st Shift BFp'!$A$81:$BY$84,62,FALSE),VLOOKUP($B240,'2nd Shift BFp'!$A$79:$BY$81,62,FALSE))</f>
        <v/>
      </c>
      <c r="AQ240" s="526" t="str">
        <f>IF($D240=AQ$83,VLOOKUP($B240,WEEKLY!$BV$157:$CG$163,12,FALSE),"")</f>
        <v/>
      </c>
      <c r="AR240" s="520" t="str">
        <f>IF($D240=AR$83,VLOOKUP($B240,WEEKLY!$BV$157:$CG$163,12,FALSE),"")</f>
        <v/>
      </c>
      <c r="AS240" s="520"/>
      <c r="AT240" s="520" t="str">
        <f>IF($D240=AT$83,VLOOKUP($B240,WASHER!$AX$27:$BE$27,9,FALSE),"")</f>
        <v/>
      </c>
      <c r="AU240" s="520" t="str">
        <f>IF($D240=AU$83,VLOOKUP($B240,WASHER!$AX$31:$BE$37,8,FALSE),"")</f>
        <v/>
      </c>
      <c r="AV240" s="520" t="str">
        <f>IF(RIGHT($A240,1)="1",VLOOKUP($B240,'1st Shift BFp'!$A$81:$BY$84,75,FALSE),VLOOKUP($B240,'2nd Shift BFp'!$A$79:$BY$81,75,FALSE))</f>
        <v/>
      </c>
      <c r="AW240" s="520" t="str">
        <f>IF(RIGHT($A240,1)="1",VLOOKUP($B240,'1st Shift BFp'!$A$81:$BY$84,76,FALSE),VLOOKUP($B240,'2nd Shift BFp'!$A$79:$BY$81,76,FALSE))</f>
        <v/>
      </c>
      <c r="AX240" s="521" t="str">
        <f>IF(RIGHT($A240,1)="1",VLOOKUP($B240,'1st Shift BFp'!$A$81:$BY$84,77,FALSE),VLOOKUP($B240,'2nd Shift BFp'!$A$79:$BY$81,77,FALSE))</f>
        <v/>
      </c>
      <c r="AZ240" s="526" t="str">
        <f t="shared" si="142"/>
        <v/>
      </c>
      <c r="BA240" s="520" t="str">
        <f t="shared" si="143"/>
        <v/>
      </c>
      <c r="BB240" s="520"/>
      <c r="BC240" s="520" t="str">
        <f t="shared" si="144"/>
        <v/>
      </c>
      <c r="BD240" s="520" t="str">
        <f t="shared" si="145"/>
        <v/>
      </c>
      <c r="BE240" s="520" t="str">
        <f t="shared" si="146"/>
        <v/>
      </c>
      <c r="BF240" s="520" t="str">
        <f t="shared" si="147"/>
        <v/>
      </c>
      <c r="BG240" s="521" t="str">
        <f t="shared" si="148"/>
        <v/>
      </c>
    </row>
    <row r="241" spans="1:59">
      <c r="A241" t="s">
        <v>41</v>
      </c>
      <c r="B241" s="509" t="s">
        <v>304</v>
      </c>
      <c r="C241" s="384" t="s">
        <v>305</v>
      </c>
      <c r="D241" s="24" t="s">
        <v>238</v>
      </c>
      <c r="E241" s="506" t="s">
        <v>601</v>
      </c>
      <c r="G241" s="526" t="str">
        <f>IF($D241=G$83,VLOOKUP($B241,WEEKLY!$B$157:$M$163,12,FALSE),"")</f>
        <v/>
      </c>
      <c r="H241" s="520" t="str">
        <f>IF($D241=H$83,VLOOKUP($B241,WEEKLY!$B$157:$M$163,12,FALSE),"")</f>
        <v/>
      </c>
      <c r="I241" s="520"/>
      <c r="J241" s="520" t="str">
        <f>IF($D241=J$83,VLOOKUP($B241,WASHER!$B$27:$I$27,9,FALSE),"")</f>
        <v/>
      </c>
      <c r="K241" s="520" t="str">
        <f>IF($D241=K$83,VLOOKUP($B241,WASHER!$B$31:$I$37,8,FALSE),"")</f>
        <v/>
      </c>
      <c r="L241" s="520" t="str">
        <f>IF(RIGHT($A241,1)="1",VLOOKUP($B241,'1st Shift BFp'!$A$81:$BY$84,15,FALSE),VLOOKUP($B241,'2nd Shift BFp'!$A$79:$BY$81,15,FALSE))</f>
        <v/>
      </c>
      <c r="M241" s="520" t="str">
        <f>IF(RIGHT($A241,1)="1",VLOOKUP($B241,'1st Shift BFp'!$A$81:$BY$84,16,FALSE),VLOOKUP($B241,'2nd Shift BFp'!$A$79:$BY$81,16,FALSE))</f>
        <v/>
      </c>
      <c r="N241" s="521" t="str">
        <f>IF(RIGHT($A241,1)="1",VLOOKUP($B241,'1st Shift BFp'!$A$81:$BY$84,17,FALSE),VLOOKUP($B241,'2nd Shift BFp'!$A$79:$BY$81,17,FALSE))</f>
        <v/>
      </c>
      <c r="P241" s="526" t="str">
        <f>IF($D241=P$83,VLOOKUP($B241,WEEKLY!$T$157:$AE$163,12,FALSE),"")</f>
        <v/>
      </c>
      <c r="Q241" s="520" t="str">
        <f>IF($D241=Q$83,VLOOKUP($B241,WEEKLY!$T$157:$AE$163,12,FALSE),"")</f>
        <v/>
      </c>
      <c r="R241" s="520"/>
      <c r="S241" s="520" t="str">
        <f>IF($D241=S$83,VLOOKUP($B241,WASHER!$N$27:$U$27,9,FALSE),"")</f>
        <v/>
      </c>
      <c r="T241" s="520" t="str">
        <f>IF($D241=T$83,VLOOKUP($B241,WASHER!$N$31:$U$37,8,FALSE),"")</f>
        <v/>
      </c>
      <c r="U241" s="520" t="str">
        <f>IF(RIGHT($A241,1)="1",VLOOKUP($B241,'1st Shift BFp'!$A$81:$BY$84,30,FALSE),VLOOKUP($B241,'2nd Shift BFp'!$A$79:$BY$81,30,FALSE))</f>
        <v/>
      </c>
      <c r="V241" s="520" t="str">
        <f>IF(RIGHT($A241,1)="1",VLOOKUP($B241,'1st Shift BFp'!$A$81:$BY$84,31,FALSE),VLOOKUP($B241,'2nd Shift BFp'!$A$79:$BY$81,31,FALSE))</f>
        <v/>
      </c>
      <c r="W241" s="521" t="str">
        <f>IF(RIGHT($A241,1)="1",VLOOKUP($B241,'1st Shift BFp'!$A$81:$BY$84,32,FALSE),VLOOKUP($B241,'2nd Shift BFp'!$A$79:$BY$81,32,FALSE))</f>
        <v/>
      </c>
      <c r="Y241" s="526" t="str">
        <f>IF($D241=Y$83,VLOOKUP($B241,WEEKLY!$AL$157:$AW$163,12,FALSE),"")</f>
        <v/>
      </c>
      <c r="Z241" s="520" t="str">
        <f>IF($D241=Z$83,VLOOKUP($B241,WEEKLY!$AL$157:$AW$163,12,FALSE),"")</f>
        <v/>
      </c>
      <c r="AA241" s="520"/>
      <c r="AB241" s="520" t="str">
        <f>IF($D241=AB$83,VLOOKUP($B241,WASHER!$Z$27:$AG$27,9,FALSE),"")</f>
        <v/>
      </c>
      <c r="AC241" s="520" t="str">
        <f>IF($D241=AC$83,VLOOKUP($B241,WASHER!$Z$31:$AG$37,8,FALSE),"")</f>
        <v/>
      </c>
      <c r="AD241" s="520" t="str">
        <f>IF(RIGHT($A241,1)="1",VLOOKUP($B241,'1st Shift BFp'!$A$81:$BY$84,45,FALSE),VLOOKUP($B241,'2nd Shift BFp'!$A$79:$BY$81,45,FALSE))</f>
        <v/>
      </c>
      <c r="AE241" s="520" t="str">
        <f>IF(RIGHT($A241,1)="1",VLOOKUP($B241,'1st Shift BFp'!$A$81:$BY$84,46,FALSE),VLOOKUP($B241,'2nd Shift BFp'!$A$79:$BY$81,46,FALSE))</f>
        <v/>
      </c>
      <c r="AF241" s="521" t="str">
        <f>IF(RIGHT($A241,1)="1",VLOOKUP($B241,'1st Shift BFp'!$A$81:$BY$84,47,FALSE),VLOOKUP($B241,'2nd Shift BFp'!$A$79:$BY$81,47,FALSE))</f>
        <v/>
      </c>
      <c r="AH241" s="526" t="str">
        <f>IF($D241=AH$83,VLOOKUP($B241,WEEKLY!$BD$157:$BO$163,12,FALSE),"")</f>
        <v/>
      </c>
      <c r="AI241" s="520" t="str">
        <f>IF($D241=AI$83,VLOOKUP($B241,WEEKLY!$BD$157:$BO$163,12,FALSE),"")</f>
        <v/>
      </c>
      <c r="AJ241" s="520"/>
      <c r="AK241" s="520" t="str">
        <f>IF($D241=AK$83,VLOOKUP($B241,WASHER!$AL$27:$AS$27,9,FALSE),"")</f>
        <v/>
      </c>
      <c r="AL241" s="520" t="str">
        <f>IF($D241=AL$83,VLOOKUP($B241,WASHER!$AL$31:$AS$37,8,FALSE),"")</f>
        <v/>
      </c>
      <c r="AM241" s="520" t="str">
        <f>IF(RIGHT($A241,1)="1",VLOOKUP($B241,'1st Shift BFp'!$A$81:$BY$84,60,FALSE),VLOOKUP($B241,'2nd Shift BFp'!$A$79:$BY$81,60,FALSE))</f>
        <v/>
      </c>
      <c r="AN241" s="520" t="str">
        <f>IF(RIGHT($A241,1)="1",VLOOKUP($B241,'1st Shift BFp'!$A$81:$BY$84,61,FALSE),VLOOKUP($B241,'2nd Shift BFp'!$A$79:$BY$81,61,FALSE))</f>
        <v/>
      </c>
      <c r="AO241" s="521" t="str">
        <f>IF(RIGHT($A241,1)="1",VLOOKUP($B241,'1st Shift BFp'!$A$81:$BY$84,62,FALSE),VLOOKUP($B241,'2nd Shift BFp'!$A$79:$BY$81,62,FALSE))</f>
        <v/>
      </c>
      <c r="AQ241" s="526" t="str">
        <f>IF($D241=AQ$83,VLOOKUP($B241,WEEKLY!$BV$157:$CG$163,12,FALSE),"")</f>
        <v/>
      </c>
      <c r="AR241" s="520" t="str">
        <f>IF($D241=AR$83,VLOOKUP($B241,WEEKLY!$BV$157:$CG$163,12,FALSE),"")</f>
        <v/>
      </c>
      <c r="AS241" s="520"/>
      <c r="AT241" s="520" t="str">
        <f>IF($D241=AT$83,VLOOKUP($B241,WASHER!$AX$27:$BE$27,9,FALSE),"")</f>
        <v/>
      </c>
      <c r="AU241" s="520" t="str">
        <f>IF($D241=AU$83,VLOOKUP($B241,WASHER!$AX$31:$BE$37,8,FALSE),"")</f>
        <v/>
      </c>
      <c r="AV241" s="520" t="str">
        <f>IF(RIGHT($A241,1)="1",VLOOKUP($B241,'1st Shift BFp'!$A$81:$BY$84,75,FALSE),VLOOKUP($B241,'2nd Shift BFp'!$A$79:$BY$81,75,FALSE))</f>
        <v/>
      </c>
      <c r="AW241" s="520" t="str">
        <f>IF(RIGHT($A241,1)="1",VLOOKUP($B241,'1st Shift BFp'!$A$81:$BY$84,76,FALSE),VLOOKUP($B241,'2nd Shift BFp'!$A$79:$BY$81,76,FALSE))</f>
        <v/>
      </c>
      <c r="AX241" s="521" t="str">
        <f>IF(RIGHT($A241,1)="1",VLOOKUP($B241,'1st Shift BFp'!$A$81:$BY$84,77,FALSE),VLOOKUP($B241,'2nd Shift BFp'!$A$79:$BY$81,77,FALSE))</f>
        <v/>
      </c>
      <c r="AZ241" s="526" t="str">
        <f t="shared" si="142"/>
        <v/>
      </c>
      <c r="BA241" s="520" t="str">
        <f t="shared" si="143"/>
        <v/>
      </c>
      <c r="BB241" s="520"/>
      <c r="BC241" s="520" t="str">
        <f t="shared" si="144"/>
        <v/>
      </c>
      <c r="BD241" s="520" t="str">
        <f t="shared" si="145"/>
        <v/>
      </c>
      <c r="BE241" s="520" t="str">
        <f t="shared" si="146"/>
        <v/>
      </c>
      <c r="BF241" s="520" t="str">
        <f t="shared" si="147"/>
        <v/>
      </c>
      <c r="BG241" s="521" t="str">
        <f t="shared" si="148"/>
        <v/>
      </c>
    </row>
    <row r="242" spans="1:59">
      <c r="A242" t="s">
        <v>82</v>
      </c>
      <c r="B242" s="509" t="s">
        <v>306</v>
      </c>
      <c r="C242" s="384" t="s">
        <v>307</v>
      </c>
      <c r="D242" s="24" t="s">
        <v>238</v>
      </c>
      <c r="E242" s="506" t="s">
        <v>601</v>
      </c>
      <c r="G242" s="526" t="str">
        <f>IF($D242=G$83,VLOOKUP($B242,WEEKLY!$B$157:$M$163,12,FALSE),"")</f>
        <v/>
      </c>
      <c r="H242" s="520" t="str">
        <f>IF($D242=H$83,VLOOKUP($B242,WEEKLY!$B$157:$M$163,12,FALSE),"")</f>
        <v/>
      </c>
      <c r="I242" s="520"/>
      <c r="J242" s="520" t="str">
        <f>IF($D242=J$83,VLOOKUP($B242,WASHER!$B$27:$I$27,9,FALSE),"")</f>
        <v/>
      </c>
      <c r="K242" s="520" t="str">
        <f>IF($D242=K$83,VLOOKUP($B242,WASHER!$B$31:$I$37,8,FALSE),"")</f>
        <v/>
      </c>
      <c r="L242" s="520" t="str">
        <f>IF(RIGHT($A242,1)="1",VLOOKUP($B242,'1st Shift BFp'!$A$81:$BY$84,15,FALSE),VLOOKUP($B242,'2nd Shift BFp'!$A$79:$BY$81,15,FALSE))</f>
        <v/>
      </c>
      <c r="M242" s="520" t="str">
        <f>IF(RIGHT($A242,1)="1",VLOOKUP($B242,'1st Shift BFp'!$A$81:$BY$84,16,FALSE),VLOOKUP($B242,'2nd Shift BFp'!$A$79:$BY$81,16,FALSE))</f>
        <v/>
      </c>
      <c r="N242" s="521" t="str">
        <f>IF(RIGHT($A242,1)="1",VLOOKUP($B242,'1st Shift BFp'!$A$81:$BY$84,17,FALSE),VLOOKUP($B242,'2nd Shift BFp'!$A$79:$BY$81,17,FALSE))</f>
        <v/>
      </c>
      <c r="P242" s="526" t="str">
        <f>IF($D242=P$83,VLOOKUP($B242,WEEKLY!$T$157:$AE$163,12,FALSE),"")</f>
        <v/>
      </c>
      <c r="Q242" s="520" t="str">
        <f>IF($D242=Q$83,VLOOKUP($B242,WEEKLY!$T$157:$AE$163,12,FALSE),"")</f>
        <v/>
      </c>
      <c r="R242" s="520"/>
      <c r="S242" s="520" t="str">
        <f>IF($D242=S$83,VLOOKUP($B242,WASHER!$N$27:$U$27,9,FALSE),"")</f>
        <v/>
      </c>
      <c r="T242" s="520" t="str">
        <f>IF($D242=T$83,VLOOKUP($B242,WASHER!$N$31:$U$37,8,FALSE),"")</f>
        <v/>
      </c>
      <c r="U242" s="520" t="str">
        <f>IF(RIGHT($A242,1)="1",VLOOKUP($B242,'1st Shift BFp'!$A$81:$BY$84,30,FALSE),VLOOKUP($B242,'2nd Shift BFp'!$A$79:$BY$81,30,FALSE))</f>
        <v/>
      </c>
      <c r="V242" s="520" t="str">
        <f>IF(RIGHT($A242,1)="1",VLOOKUP($B242,'1st Shift BFp'!$A$81:$BY$84,31,FALSE),VLOOKUP($B242,'2nd Shift BFp'!$A$79:$BY$81,31,FALSE))</f>
        <v/>
      </c>
      <c r="W242" s="521" t="str">
        <f>IF(RIGHT($A242,1)="1",VLOOKUP($B242,'1st Shift BFp'!$A$81:$BY$84,32,FALSE),VLOOKUP($B242,'2nd Shift BFp'!$A$79:$BY$81,32,FALSE))</f>
        <v/>
      </c>
      <c r="Y242" s="526" t="str">
        <f>IF($D242=Y$83,VLOOKUP($B242,WEEKLY!$AL$157:$AW$163,12,FALSE),"")</f>
        <v/>
      </c>
      <c r="Z242" s="520" t="str">
        <f>IF($D242=Z$83,VLOOKUP($B242,WEEKLY!$AL$157:$AW$163,12,FALSE),"")</f>
        <v/>
      </c>
      <c r="AA242" s="520"/>
      <c r="AB242" s="520" t="str">
        <f>IF($D242=AB$83,VLOOKUP($B242,WASHER!$Z$27:$AG$27,9,FALSE),"")</f>
        <v/>
      </c>
      <c r="AC242" s="520" t="str">
        <f>IF($D242=AC$83,VLOOKUP($B242,WASHER!$Z$31:$AG$37,8,FALSE),"")</f>
        <v/>
      </c>
      <c r="AD242" s="520" t="str">
        <f>IF(RIGHT($A242,1)="1",VLOOKUP($B242,'1st Shift BFp'!$A$81:$BY$84,45,FALSE),VLOOKUP($B242,'2nd Shift BFp'!$A$79:$BY$81,45,FALSE))</f>
        <v/>
      </c>
      <c r="AE242" s="520" t="str">
        <f>IF(RIGHT($A242,1)="1",VLOOKUP($B242,'1st Shift BFp'!$A$81:$BY$84,46,FALSE),VLOOKUP($B242,'2nd Shift BFp'!$A$79:$BY$81,46,FALSE))</f>
        <v/>
      </c>
      <c r="AF242" s="521" t="str">
        <f>IF(RIGHT($A242,1)="1",VLOOKUP($B242,'1st Shift BFp'!$A$81:$BY$84,47,FALSE),VLOOKUP($B242,'2nd Shift BFp'!$A$79:$BY$81,47,FALSE))</f>
        <v/>
      </c>
      <c r="AH242" s="526" t="str">
        <f>IF($D242=AH$83,VLOOKUP($B242,WEEKLY!$BD$157:$BO$163,12,FALSE),"")</f>
        <v/>
      </c>
      <c r="AI242" s="520" t="str">
        <f>IF($D242=AI$83,VLOOKUP($B242,WEEKLY!$BD$157:$BO$163,12,FALSE),"")</f>
        <v/>
      </c>
      <c r="AJ242" s="520"/>
      <c r="AK242" s="520" t="str">
        <f>IF($D242=AK$83,VLOOKUP($B242,WASHER!$AL$27:$AS$27,9,FALSE),"")</f>
        <v/>
      </c>
      <c r="AL242" s="520" t="str">
        <f>IF($D242=AL$83,VLOOKUP($B242,WASHER!$AL$31:$AS$37,8,FALSE),"")</f>
        <v/>
      </c>
      <c r="AM242" s="520" t="str">
        <f>IF(RIGHT($A242,1)="1",VLOOKUP($B242,'1st Shift BFp'!$A$81:$BY$84,60,FALSE),VLOOKUP($B242,'2nd Shift BFp'!$A$79:$BY$81,60,FALSE))</f>
        <v/>
      </c>
      <c r="AN242" s="520" t="str">
        <f>IF(RIGHT($A242,1)="1",VLOOKUP($B242,'1st Shift BFp'!$A$81:$BY$84,61,FALSE),VLOOKUP($B242,'2nd Shift BFp'!$A$79:$BY$81,61,FALSE))</f>
        <v/>
      </c>
      <c r="AO242" s="521" t="str">
        <f>IF(RIGHT($A242,1)="1",VLOOKUP($B242,'1st Shift BFp'!$A$81:$BY$84,62,FALSE),VLOOKUP($B242,'2nd Shift BFp'!$A$79:$BY$81,62,FALSE))</f>
        <v/>
      </c>
      <c r="AQ242" s="526" t="str">
        <f>IF($D242=AQ$83,VLOOKUP($B242,WEEKLY!$BV$157:$CG$163,12,FALSE),"")</f>
        <v/>
      </c>
      <c r="AR242" s="520" t="str">
        <f>IF($D242=AR$83,VLOOKUP($B242,WEEKLY!$BV$157:$CG$163,12,FALSE),"")</f>
        <v/>
      </c>
      <c r="AS242" s="520"/>
      <c r="AT242" s="520" t="str">
        <f>IF($D242=AT$83,VLOOKUP($B242,WASHER!$AX$27:$BE$27,9,FALSE),"")</f>
        <v/>
      </c>
      <c r="AU242" s="520" t="str">
        <f>IF($D242=AU$83,VLOOKUP($B242,WASHER!$AX$31:$BE$37,8,FALSE),"")</f>
        <v/>
      </c>
      <c r="AV242" s="520" t="str">
        <f>IF(RIGHT($A242,1)="1",VLOOKUP($B242,'1st Shift BFp'!$A$81:$BY$84,75,FALSE),VLOOKUP($B242,'2nd Shift BFp'!$A$79:$BY$81,75,FALSE))</f>
        <v/>
      </c>
      <c r="AW242" s="520" t="str">
        <f>IF(RIGHT($A242,1)="1",VLOOKUP($B242,'1st Shift BFp'!$A$81:$BY$84,76,FALSE),VLOOKUP($B242,'2nd Shift BFp'!$A$79:$BY$81,76,FALSE))</f>
        <v/>
      </c>
      <c r="AX242" s="521" t="str">
        <f>IF(RIGHT($A242,1)="1",VLOOKUP($B242,'1st Shift BFp'!$A$81:$BY$84,77,FALSE),VLOOKUP($B242,'2nd Shift BFp'!$A$79:$BY$81,77,FALSE))</f>
        <v/>
      </c>
      <c r="AZ242" s="526" t="str">
        <f t="shared" si="142"/>
        <v/>
      </c>
      <c r="BA242" s="520" t="str">
        <f t="shared" si="143"/>
        <v/>
      </c>
      <c r="BB242" s="520"/>
      <c r="BC242" s="520" t="str">
        <f t="shared" si="144"/>
        <v/>
      </c>
      <c r="BD242" s="520" t="str">
        <f t="shared" si="145"/>
        <v/>
      </c>
      <c r="BE242" s="520" t="str">
        <f t="shared" si="146"/>
        <v/>
      </c>
      <c r="BF242" s="520" t="str">
        <f t="shared" si="147"/>
        <v/>
      </c>
      <c r="BG242" s="521" t="str">
        <f t="shared" si="148"/>
        <v/>
      </c>
    </row>
    <row r="243" spans="1:59">
      <c r="A243" t="s">
        <v>82</v>
      </c>
      <c r="B243" s="509" t="s">
        <v>308</v>
      </c>
      <c r="C243" s="384" t="s">
        <v>309</v>
      </c>
      <c r="D243" s="24" t="s">
        <v>238</v>
      </c>
      <c r="E243" s="506" t="s">
        <v>601</v>
      </c>
      <c r="G243" s="526" t="str">
        <f>IF($D243=G$83,VLOOKUP($B243,WEEKLY!$B$157:$M$163,12,FALSE),"")</f>
        <v/>
      </c>
      <c r="H243" s="520" t="str">
        <f>IF($D243=H$83,VLOOKUP($B243,WEEKLY!$B$157:$M$163,12,FALSE),"")</f>
        <v/>
      </c>
      <c r="I243" s="520"/>
      <c r="J243" s="520" t="str">
        <f>IF($D243=J$83,VLOOKUP($B243,WASHER!$B$27:$I$27,9,FALSE),"")</f>
        <v/>
      </c>
      <c r="K243" s="520" t="str">
        <f>IF($D243=K$83,VLOOKUP($B243,WASHER!$B$31:$I$37,8,FALSE),"")</f>
        <v/>
      </c>
      <c r="L243" s="520" t="str">
        <f>IF(RIGHT($A243,1)="1",VLOOKUP($B243,'1st Shift BFp'!$A$81:$BY$84,15,FALSE),VLOOKUP($B243,'2nd Shift BFp'!$A$79:$BY$81,15,FALSE))</f>
        <v/>
      </c>
      <c r="M243" s="520" t="str">
        <f>IF(RIGHT($A243,1)="1",VLOOKUP($B243,'1st Shift BFp'!$A$81:$BY$84,16,FALSE),VLOOKUP($B243,'2nd Shift BFp'!$A$79:$BY$81,16,FALSE))</f>
        <v/>
      </c>
      <c r="N243" s="521" t="str">
        <f>IF(RIGHT($A243,1)="1",VLOOKUP($B243,'1st Shift BFp'!$A$81:$BY$84,17,FALSE),VLOOKUP($B243,'2nd Shift BFp'!$A$79:$BY$81,17,FALSE))</f>
        <v/>
      </c>
      <c r="P243" s="526" t="str">
        <f>IF($D243=P$83,VLOOKUP($B243,WEEKLY!$T$157:$AE$163,12,FALSE),"")</f>
        <v/>
      </c>
      <c r="Q243" s="520" t="str">
        <f>IF($D243=Q$83,VLOOKUP($B243,WEEKLY!$T$157:$AE$163,12,FALSE),"")</f>
        <v/>
      </c>
      <c r="R243" s="520"/>
      <c r="S243" s="520" t="str">
        <f>IF($D243=S$83,VLOOKUP($B243,WASHER!$N$27:$U$27,9,FALSE),"")</f>
        <v/>
      </c>
      <c r="T243" s="520" t="str">
        <f>IF($D243=T$83,VLOOKUP($B243,WASHER!$N$31:$U$37,8,FALSE),"")</f>
        <v/>
      </c>
      <c r="U243" s="520" t="str">
        <f>IF(RIGHT($A243,1)="1",VLOOKUP($B243,'1st Shift BFp'!$A$81:$BY$84,30,FALSE),VLOOKUP($B243,'2nd Shift BFp'!$A$79:$BY$81,30,FALSE))</f>
        <v/>
      </c>
      <c r="V243" s="520" t="str">
        <f>IF(RIGHT($A243,1)="1",VLOOKUP($B243,'1st Shift BFp'!$A$81:$BY$84,31,FALSE),VLOOKUP($B243,'2nd Shift BFp'!$A$79:$BY$81,31,FALSE))</f>
        <v/>
      </c>
      <c r="W243" s="521" t="str">
        <f>IF(RIGHT($A243,1)="1",VLOOKUP($B243,'1st Shift BFp'!$A$81:$BY$84,32,FALSE),VLOOKUP($B243,'2nd Shift BFp'!$A$79:$BY$81,32,FALSE))</f>
        <v/>
      </c>
      <c r="Y243" s="526" t="str">
        <f>IF($D243=Y$83,VLOOKUP($B243,WEEKLY!$AL$157:$AW$163,12,FALSE),"")</f>
        <v/>
      </c>
      <c r="Z243" s="520" t="str">
        <f>IF($D243=Z$83,VLOOKUP($B243,WEEKLY!$AL$157:$AW$163,12,FALSE),"")</f>
        <v/>
      </c>
      <c r="AA243" s="520"/>
      <c r="AB243" s="520" t="str">
        <f>IF($D243=AB$83,VLOOKUP($B243,WASHER!$Z$27:$AG$27,9,FALSE),"")</f>
        <v/>
      </c>
      <c r="AC243" s="520" t="str">
        <f>IF($D243=AC$83,VLOOKUP($B243,WASHER!$Z$31:$AG$37,8,FALSE),"")</f>
        <v/>
      </c>
      <c r="AD243" s="520" t="str">
        <f>IF(RIGHT($A243,1)="1",VLOOKUP($B243,'1st Shift BFp'!$A$81:$BY$84,45,FALSE),VLOOKUP($B243,'2nd Shift BFp'!$A$79:$BY$81,45,FALSE))</f>
        <v/>
      </c>
      <c r="AE243" s="520" t="str">
        <f>IF(RIGHT($A243,1)="1",VLOOKUP($B243,'1st Shift BFp'!$A$81:$BY$84,46,FALSE),VLOOKUP($B243,'2nd Shift BFp'!$A$79:$BY$81,46,FALSE))</f>
        <v/>
      </c>
      <c r="AF243" s="521" t="str">
        <f>IF(RIGHT($A243,1)="1",VLOOKUP($B243,'1st Shift BFp'!$A$81:$BY$84,47,FALSE),VLOOKUP($B243,'2nd Shift BFp'!$A$79:$BY$81,47,FALSE))</f>
        <v/>
      </c>
      <c r="AH243" s="526" t="str">
        <f>IF($D243=AH$83,VLOOKUP($B243,WEEKLY!$BD$157:$BO$163,12,FALSE),"")</f>
        <v/>
      </c>
      <c r="AI243" s="520" t="str">
        <f>IF($D243=AI$83,VLOOKUP($B243,WEEKLY!$BD$157:$BO$163,12,FALSE),"")</f>
        <v/>
      </c>
      <c r="AJ243" s="520"/>
      <c r="AK243" s="520" t="str">
        <f>IF($D243=AK$83,VLOOKUP($B243,WASHER!$AL$27:$AS$27,9,FALSE),"")</f>
        <v/>
      </c>
      <c r="AL243" s="520" t="str">
        <f>IF($D243=AL$83,VLOOKUP($B243,WASHER!$AL$31:$AS$37,8,FALSE),"")</f>
        <v/>
      </c>
      <c r="AM243" s="520" t="str">
        <f>IF(RIGHT($A243,1)="1",VLOOKUP($B243,'1st Shift BFp'!$A$81:$BY$84,60,FALSE),VLOOKUP($B243,'2nd Shift BFp'!$A$79:$BY$81,60,FALSE))</f>
        <v/>
      </c>
      <c r="AN243" s="520" t="str">
        <f>IF(RIGHT($A243,1)="1",VLOOKUP($B243,'1st Shift BFp'!$A$81:$BY$84,61,FALSE),VLOOKUP($B243,'2nd Shift BFp'!$A$79:$BY$81,61,FALSE))</f>
        <v/>
      </c>
      <c r="AO243" s="521" t="str">
        <f>IF(RIGHT($A243,1)="1",VLOOKUP($B243,'1st Shift BFp'!$A$81:$BY$84,62,FALSE),VLOOKUP($B243,'2nd Shift BFp'!$A$79:$BY$81,62,FALSE))</f>
        <v/>
      </c>
      <c r="AQ243" s="526" t="str">
        <f>IF($D243=AQ$83,VLOOKUP($B243,WEEKLY!$BV$157:$CG$163,12,FALSE),"")</f>
        <v/>
      </c>
      <c r="AR243" s="520" t="str">
        <f>IF($D243=AR$83,VLOOKUP($B243,WEEKLY!$BV$157:$CG$163,12,FALSE),"")</f>
        <v/>
      </c>
      <c r="AS243" s="520"/>
      <c r="AT243" s="520" t="str">
        <f>IF($D243=AT$83,VLOOKUP($B243,WASHER!$AX$27:$BE$27,9,FALSE),"")</f>
        <v/>
      </c>
      <c r="AU243" s="520" t="str">
        <f>IF($D243=AU$83,VLOOKUP($B243,WASHER!$AX$31:$BE$37,8,FALSE),"")</f>
        <v/>
      </c>
      <c r="AV243" s="520" t="str">
        <f>IF(RIGHT($A243,1)="1",VLOOKUP($B243,'1st Shift BFp'!$A$81:$BY$84,75,FALSE),VLOOKUP($B243,'2nd Shift BFp'!$A$79:$BY$81,75,FALSE))</f>
        <v/>
      </c>
      <c r="AW243" s="520" t="str">
        <f>IF(RIGHT($A243,1)="1",VLOOKUP($B243,'1st Shift BFp'!$A$81:$BY$84,76,FALSE),VLOOKUP($B243,'2nd Shift BFp'!$A$79:$BY$81,76,FALSE))</f>
        <v/>
      </c>
      <c r="AX243" s="521" t="str">
        <f>IF(RIGHT($A243,1)="1",VLOOKUP($B243,'1st Shift BFp'!$A$81:$BY$84,77,FALSE),VLOOKUP($B243,'2nd Shift BFp'!$A$79:$BY$81,77,FALSE))</f>
        <v/>
      </c>
      <c r="AZ243" s="526" t="str">
        <f t="shared" si="142"/>
        <v/>
      </c>
      <c r="BA243" s="520" t="str">
        <f t="shared" si="143"/>
        <v/>
      </c>
      <c r="BB243" s="520"/>
      <c r="BC243" s="520" t="str">
        <f t="shared" si="144"/>
        <v/>
      </c>
      <c r="BD243" s="520" t="str">
        <f t="shared" si="145"/>
        <v/>
      </c>
      <c r="BE243" s="520" t="str">
        <f t="shared" si="146"/>
        <v/>
      </c>
      <c r="BF243" s="520" t="str">
        <f t="shared" si="147"/>
        <v/>
      </c>
      <c r="BG243" s="521" t="str">
        <f t="shared" si="148"/>
        <v/>
      </c>
    </row>
    <row r="244" spans="1:59" ht="15.75" thickBot="1">
      <c r="A244" t="s">
        <v>41</v>
      </c>
      <c r="B244" s="509" t="s">
        <v>310</v>
      </c>
      <c r="C244" s="384" t="s">
        <v>311</v>
      </c>
      <c r="D244" s="24" t="s">
        <v>238</v>
      </c>
      <c r="E244" s="506" t="s">
        <v>601</v>
      </c>
      <c r="G244" s="527" t="str">
        <f>IF($D244=G$83,VLOOKUP($B244,WEEKLY!$B$157:$M$163,12,FALSE),"")</f>
        <v/>
      </c>
      <c r="H244" s="523" t="str">
        <f>IF($D244=H$83,VLOOKUP($B244,WEEKLY!$B$157:$M$163,12,FALSE),"")</f>
        <v/>
      </c>
      <c r="I244" s="523"/>
      <c r="J244" s="523" t="str">
        <f>IF($D244=J$83,VLOOKUP($B244,WASHER!$B$27:$I$27,9,FALSE),"")</f>
        <v/>
      </c>
      <c r="K244" s="523" t="str">
        <f>IF($D244=K$83,VLOOKUP($B244,WASHER!$B$31:$I$37,8,FALSE),"")</f>
        <v/>
      </c>
      <c r="L244" s="523" t="str">
        <f>IF(RIGHT($A244,1)="1",VLOOKUP($B244,'1st Shift BFp'!$A$81:$BY$84,15,FALSE),VLOOKUP($B244,'2nd Shift BFp'!$A$79:$BY$81,15,FALSE))</f>
        <v/>
      </c>
      <c r="M244" s="523" t="str">
        <f>IF(RIGHT($A244,1)="1",VLOOKUP($B244,'1st Shift BFp'!$A$81:$BY$84,16,FALSE),VLOOKUP($B244,'2nd Shift BFp'!$A$79:$BY$81,16,FALSE))</f>
        <v/>
      </c>
      <c r="N244" s="524" t="str">
        <f>IF(RIGHT($A244,1)="1",VLOOKUP($B244,'1st Shift BFp'!$A$81:$BY$84,17,FALSE),VLOOKUP($B244,'2nd Shift BFp'!$A$79:$BY$81,17,FALSE))</f>
        <v/>
      </c>
      <c r="P244" s="527" t="str">
        <f>IF($D244=P$83,VLOOKUP($B244,WEEKLY!$T$157:$AE$163,12,FALSE),"")</f>
        <v/>
      </c>
      <c r="Q244" s="523" t="str">
        <f>IF($D244=Q$83,VLOOKUP($B244,WEEKLY!$T$157:$AE$163,12,FALSE),"")</f>
        <v/>
      </c>
      <c r="R244" s="523"/>
      <c r="S244" s="523" t="str">
        <f>IF($D244=S$83,VLOOKUP($B244,WASHER!$N$27:$U$27,9,FALSE),"")</f>
        <v/>
      </c>
      <c r="T244" s="523" t="str">
        <f>IF($D244=T$83,VLOOKUP($B244,WASHER!$N$31:$U$37,8,FALSE),"")</f>
        <v/>
      </c>
      <c r="U244" s="523" t="str">
        <f>IF(RIGHT($A244,1)="1",VLOOKUP($B244,'1st Shift BFp'!$A$81:$BY$84,30,FALSE),VLOOKUP($B244,'2nd Shift BFp'!$A$79:$BY$81,30,FALSE))</f>
        <v/>
      </c>
      <c r="V244" s="523" t="str">
        <f>IF(RIGHT($A244,1)="1",VLOOKUP($B244,'1st Shift BFp'!$A$81:$BY$84,31,FALSE),VLOOKUP($B244,'2nd Shift BFp'!$A$79:$BY$81,31,FALSE))</f>
        <v/>
      </c>
      <c r="W244" s="524" t="str">
        <f>IF(RIGHT($A244,1)="1",VLOOKUP($B244,'1st Shift BFp'!$A$81:$BY$84,32,FALSE),VLOOKUP($B244,'2nd Shift BFp'!$A$79:$BY$81,32,FALSE))</f>
        <v/>
      </c>
      <c r="Y244" s="527" t="str">
        <f>IF($D244=Y$83,VLOOKUP($B244,WEEKLY!$AL$157:$AW$163,12,FALSE),"")</f>
        <v/>
      </c>
      <c r="Z244" s="523" t="str">
        <f>IF($D244=Z$83,VLOOKUP($B244,WEEKLY!$AL$157:$AW$163,12,FALSE),"")</f>
        <v/>
      </c>
      <c r="AA244" s="523"/>
      <c r="AB244" s="523" t="str">
        <f>IF($D244=AB$83,VLOOKUP($B244,WASHER!$Z$27:$AG$27,9,FALSE),"")</f>
        <v/>
      </c>
      <c r="AC244" s="523" t="str">
        <f>IF($D244=AC$83,VLOOKUP($B244,WASHER!$Z$31:$AG$37,8,FALSE),"")</f>
        <v/>
      </c>
      <c r="AD244" s="523" t="str">
        <f>IF(RIGHT($A244,1)="1",VLOOKUP($B244,'1st Shift BFp'!$A$81:$BY$84,45,FALSE),VLOOKUP($B244,'2nd Shift BFp'!$A$79:$BY$81,45,FALSE))</f>
        <v/>
      </c>
      <c r="AE244" s="523" t="str">
        <f>IF(RIGHT($A244,1)="1",VLOOKUP($B244,'1st Shift BFp'!$A$81:$BY$84,46,FALSE),VLOOKUP($B244,'2nd Shift BFp'!$A$79:$BY$81,46,FALSE))</f>
        <v/>
      </c>
      <c r="AF244" s="524" t="str">
        <f>IF(RIGHT($A244,1)="1",VLOOKUP($B244,'1st Shift BFp'!$A$81:$BY$84,47,FALSE),VLOOKUP($B244,'2nd Shift BFp'!$A$79:$BY$81,47,FALSE))</f>
        <v/>
      </c>
      <c r="AH244" s="527" t="str">
        <f>IF($D244=AH$83,VLOOKUP($B244,WEEKLY!$BD$157:$BO$163,12,FALSE),"")</f>
        <v/>
      </c>
      <c r="AI244" s="523" t="str">
        <f>IF($D244=AI$83,VLOOKUP($B244,WEEKLY!$BD$157:$BO$163,12,FALSE),"")</f>
        <v/>
      </c>
      <c r="AJ244" s="523"/>
      <c r="AK244" s="523" t="str">
        <f>IF($D244=AK$83,VLOOKUP($B244,WASHER!$AL$27:$AS$27,9,FALSE),"")</f>
        <v/>
      </c>
      <c r="AL244" s="523" t="str">
        <f>IF($D244=AL$83,VLOOKUP($B244,WASHER!$AL$31:$AS$37,8,FALSE),"")</f>
        <v/>
      </c>
      <c r="AM244" s="523" t="str">
        <f>IF(RIGHT($A244,1)="1",VLOOKUP($B244,'1st Shift BFp'!$A$81:$BY$84,60,FALSE),VLOOKUP($B244,'2nd Shift BFp'!$A$79:$BY$81,60,FALSE))</f>
        <v/>
      </c>
      <c r="AN244" s="523" t="str">
        <f>IF(RIGHT($A244,1)="1",VLOOKUP($B244,'1st Shift BFp'!$A$81:$BY$84,61,FALSE),VLOOKUP($B244,'2nd Shift BFp'!$A$79:$BY$81,61,FALSE))</f>
        <v/>
      </c>
      <c r="AO244" s="524" t="str">
        <f>IF(RIGHT($A244,1)="1",VLOOKUP($B244,'1st Shift BFp'!$A$81:$BY$84,62,FALSE),VLOOKUP($B244,'2nd Shift BFp'!$A$79:$BY$81,62,FALSE))</f>
        <v/>
      </c>
      <c r="AQ244" s="527" t="str">
        <f>IF($D244=AQ$83,VLOOKUP($B244,WEEKLY!$BV$157:$CG$163,12,FALSE),"")</f>
        <v/>
      </c>
      <c r="AR244" s="523" t="str">
        <f>IF($D244=AR$83,VLOOKUP($B244,WEEKLY!$BV$157:$CG$163,12,FALSE),"")</f>
        <v/>
      </c>
      <c r="AS244" s="523"/>
      <c r="AT244" s="523" t="str">
        <f>IF($D244=AT$83,VLOOKUP($B244,WASHER!$AX$27:$BE$27,9,FALSE),"")</f>
        <v/>
      </c>
      <c r="AU244" s="523" t="str">
        <f>IF($D244=AU$83,VLOOKUP($B244,WASHER!$AX$31:$BE$37,8,FALSE),"")</f>
        <v/>
      </c>
      <c r="AV244" s="523" t="str">
        <f>IF(RIGHT($A244,1)="1",VLOOKUP($B244,'1st Shift BFp'!$A$81:$BY$84,75,FALSE),VLOOKUP($B244,'2nd Shift BFp'!$A$79:$BY$81,75,FALSE))</f>
        <v/>
      </c>
      <c r="AW244" s="523" t="str">
        <f>IF(RIGHT($A244,1)="1",VLOOKUP($B244,'1st Shift BFp'!$A$81:$BY$84,76,FALSE),VLOOKUP($B244,'2nd Shift BFp'!$A$79:$BY$81,76,FALSE))</f>
        <v/>
      </c>
      <c r="AX244" s="524" t="str">
        <f>IF(RIGHT($A244,1)="1",VLOOKUP($B244,'1st Shift BFp'!$A$81:$BY$84,77,FALSE),VLOOKUP($B244,'2nd Shift BFp'!$A$79:$BY$81,77,FALSE))</f>
        <v/>
      </c>
      <c r="AZ244" s="527" t="str">
        <f t="shared" si="142"/>
        <v/>
      </c>
      <c r="BA244" s="523" t="str">
        <f t="shared" si="143"/>
        <v/>
      </c>
      <c r="BB244" s="523"/>
      <c r="BC244" s="523" t="str">
        <f t="shared" si="144"/>
        <v/>
      </c>
      <c r="BD244" s="523" t="str">
        <f t="shared" si="145"/>
        <v/>
      </c>
      <c r="BE244" s="523" t="str">
        <f t="shared" si="146"/>
        <v/>
      </c>
      <c r="BF244" s="523" t="str">
        <f t="shared" si="147"/>
        <v/>
      </c>
      <c r="BG244" s="524" t="str">
        <f t="shared" si="148"/>
        <v/>
      </c>
    </row>
  </sheetData>
  <mergeCells count="70">
    <mergeCell ref="G58:N58"/>
    <mergeCell ref="E60:F60"/>
    <mergeCell ref="E61:F61"/>
    <mergeCell ref="E62:F62"/>
    <mergeCell ref="E63:F63"/>
    <mergeCell ref="E15:F15"/>
    <mergeCell ref="AZ1:BG1"/>
    <mergeCell ref="AQ1:AX1"/>
    <mergeCell ref="AH1:AO1"/>
    <mergeCell ref="Y1:AF1"/>
    <mergeCell ref="P1:W1"/>
    <mergeCell ref="E10:F10"/>
    <mergeCell ref="G1:N1"/>
    <mergeCell ref="G8:N8"/>
    <mergeCell ref="K6:N6"/>
    <mergeCell ref="E6:J6"/>
    <mergeCell ref="E5:N5"/>
    <mergeCell ref="E11:F11"/>
    <mergeCell ref="E12:F12"/>
    <mergeCell ref="E13:F13"/>
    <mergeCell ref="E14:F14"/>
    <mergeCell ref="G18:N18"/>
    <mergeCell ref="G28:N28"/>
    <mergeCell ref="G38:N38"/>
    <mergeCell ref="G48:N48"/>
    <mergeCell ref="E20:F20"/>
    <mergeCell ref="E21:F21"/>
    <mergeCell ref="E22:F22"/>
    <mergeCell ref="E23:F23"/>
    <mergeCell ref="E24:F24"/>
    <mergeCell ref="E25:F25"/>
    <mergeCell ref="E30:F30"/>
    <mergeCell ref="E31:F31"/>
    <mergeCell ref="E32:F32"/>
    <mergeCell ref="E33:F33"/>
    <mergeCell ref="E34:F34"/>
    <mergeCell ref="E35:F35"/>
    <mergeCell ref="E40:F40"/>
    <mergeCell ref="E41:F41"/>
    <mergeCell ref="E42:F42"/>
    <mergeCell ref="E43:F43"/>
    <mergeCell ref="E44:F44"/>
    <mergeCell ref="E45:F45"/>
    <mergeCell ref="E50:F50"/>
    <mergeCell ref="E51:F51"/>
    <mergeCell ref="E52:F52"/>
    <mergeCell ref="E53:F53"/>
    <mergeCell ref="E54:F54"/>
    <mergeCell ref="E55:F55"/>
    <mergeCell ref="E70:F70"/>
    <mergeCell ref="E71:F71"/>
    <mergeCell ref="E72:F72"/>
    <mergeCell ref="E64:F64"/>
    <mergeCell ref="E65:F65"/>
    <mergeCell ref="AZ82:BG82"/>
    <mergeCell ref="E73:F73"/>
    <mergeCell ref="E74:F74"/>
    <mergeCell ref="E75:F75"/>
    <mergeCell ref="G68:N68"/>
    <mergeCell ref="G82:N82"/>
    <mergeCell ref="B80:E81"/>
    <mergeCell ref="B235:E236"/>
    <mergeCell ref="P82:W82"/>
    <mergeCell ref="Y82:AF82"/>
    <mergeCell ref="AH82:AO82"/>
    <mergeCell ref="AQ82:AX82"/>
    <mergeCell ref="B144:E145"/>
    <mergeCell ref="B184:E185"/>
    <mergeCell ref="B199:E200"/>
    <mergeCell ref="B221:E222"/>
  </mergeCells>
  <conditionalFormatting sqref="G10:N15">
    <cfRule type="cellIs" dxfId="1" priority="2" operator="equal">
      <formula>0</formula>
    </cfRule>
  </conditionalFormatting>
  <conditionalFormatting sqref="G20:N25 G30:N35 G40:N45 G50:N55 G60:N65 G70:N7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58"/>
  <sheetViews>
    <sheetView workbookViewId="0"/>
  </sheetViews>
  <sheetFormatPr defaultRowHeight="15"/>
  <sheetData>
    <row r="1" spans="1:9" ht="45">
      <c r="A1" s="171" t="s">
        <v>606</v>
      </c>
      <c r="C1" s="172"/>
    </row>
    <row r="2" spans="1:9" ht="409.5">
      <c r="A2" s="610" t="s">
        <v>607</v>
      </c>
      <c r="B2" s="611"/>
      <c r="C2" s="612"/>
      <c r="D2" s="613" t="s">
        <v>608</v>
      </c>
      <c r="E2" s="614"/>
    </row>
    <row r="3" spans="1:9" ht="213.75">
      <c r="A3" s="173" t="s">
        <v>609</v>
      </c>
      <c r="B3" s="174" t="s">
        <v>610</v>
      </c>
      <c r="C3" s="175" t="s">
        <v>611</v>
      </c>
      <c r="D3" s="176" t="s">
        <v>612</v>
      </c>
      <c r="E3" s="177" t="s">
        <v>613</v>
      </c>
      <c r="F3" s="178" t="s">
        <v>614</v>
      </c>
      <c r="G3" s="178" t="s">
        <v>615</v>
      </c>
      <c r="H3" s="178" t="s">
        <v>616</v>
      </c>
      <c r="I3" s="178" t="s">
        <v>617</v>
      </c>
    </row>
    <row r="4" spans="1:9" ht="23.25">
      <c r="A4" s="179" t="s">
        <v>618</v>
      </c>
      <c r="B4" s="239" t="s">
        <v>619</v>
      </c>
      <c r="C4" s="364">
        <v>2</v>
      </c>
      <c r="D4" s="180">
        <v>1200</v>
      </c>
      <c r="E4" s="180" t="s">
        <v>620</v>
      </c>
      <c r="F4" s="180">
        <v>72</v>
      </c>
      <c r="G4" s="181">
        <v>0.06</v>
      </c>
      <c r="H4" s="180" t="s">
        <v>621</v>
      </c>
      <c r="I4" s="182" t="s">
        <v>622</v>
      </c>
    </row>
    <row r="5" spans="1:9" ht="23.25">
      <c r="A5" s="183" t="s">
        <v>623</v>
      </c>
      <c r="B5" s="239" t="s">
        <v>619</v>
      </c>
      <c r="C5" s="297">
        <v>2</v>
      </c>
      <c r="D5" s="184">
        <v>1200</v>
      </c>
      <c r="E5" s="180" t="s">
        <v>620</v>
      </c>
      <c r="F5" s="184">
        <v>72</v>
      </c>
      <c r="G5" s="185">
        <v>0.06</v>
      </c>
      <c r="H5" s="184" t="s">
        <v>621</v>
      </c>
      <c r="I5" s="182" t="s">
        <v>622</v>
      </c>
    </row>
    <row r="6" spans="1:9" ht="23.25">
      <c r="A6" s="186" t="s">
        <v>624</v>
      </c>
      <c r="B6" s="239" t="s">
        <v>619</v>
      </c>
      <c r="C6" s="184">
        <v>3</v>
      </c>
      <c r="D6" s="184">
        <v>130</v>
      </c>
      <c r="E6" s="180" t="s">
        <v>620</v>
      </c>
      <c r="F6" s="184">
        <v>2.75</v>
      </c>
      <c r="G6" s="185">
        <v>0.02</v>
      </c>
      <c r="H6" s="184" t="s">
        <v>621</v>
      </c>
      <c r="I6" s="182" t="s">
        <v>622</v>
      </c>
    </row>
    <row r="7" spans="1:9" ht="23.25">
      <c r="A7" s="186" t="s">
        <v>625</v>
      </c>
      <c r="B7" s="239" t="s">
        <v>619</v>
      </c>
      <c r="C7" s="184">
        <v>6</v>
      </c>
      <c r="D7" s="184">
        <v>60</v>
      </c>
      <c r="E7" s="180" t="s">
        <v>620</v>
      </c>
      <c r="F7" s="184">
        <v>1.25</v>
      </c>
      <c r="G7" s="185">
        <v>0.02</v>
      </c>
      <c r="H7" s="184" t="s">
        <v>621</v>
      </c>
      <c r="I7" s="182" t="s">
        <v>622</v>
      </c>
    </row>
    <row r="8" spans="1:9" ht="23.25">
      <c r="A8" s="186" t="s">
        <v>626</v>
      </c>
      <c r="B8" s="187" t="s">
        <v>619</v>
      </c>
      <c r="C8" s="188">
        <v>3</v>
      </c>
      <c r="D8" s="188">
        <v>70</v>
      </c>
      <c r="E8" s="189" t="s">
        <v>620</v>
      </c>
      <c r="F8" s="188">
        <v>1.5</v>
      </c>
      <c r="G8" s="190">
        <v>0.02</v>
      </c>
      <c r="H8" s="188" t="s">
        <v>621</v>
      </c>
      <c r="I8" s="187" t="s">
        <v>622</v>
      </c>
    </row>
    <row r="9" spans="1:9" ht="90">
      <c r="A9" s="191" t="s">
        <v>627</v>
      </c>
      <c r="B9" s="192" t="s">
        <v>619</v>
      </c>
      <c r="C9" s="193">
        <v>6</v>
      </c>
      <c r="D9" s="615">
        <v>1800</v>
      </c>
      <c r="E9" s="618" t="s">
        <v>620</v>
      </c>
      <c r="F9" s="618">
        <v>108</v>
      </c>
      <c r="G9" s="621">
        <v>0.06</v>
      </c>
      <c r="H9" s="618" t="s">
        <v>621</v>
      </c>
      <c r="I9" s="626" t="s">
        <v>622</v>
      </c>
    </row>
    <row r="10" spans="1:9" ht="23.25">
      <c r="A10" s="194" t="s">
        <v>628</v>
      </c>
      <c r="B10" s="239" t="s">
        <v>619</v>
      </c>
      <c r="C10" s="184">
        <v>6</v>
      </c>
      <c r="D10" s="616"/>
      <c r="E10" s="619"/>
      <c r="F10" s="619"/>
      <c r="G10" s="619"/>
      <c r="H10" s="619"/>
      <c r="I10" s="627"/>
    </row>
    <row r="11" spans="1:9" ht="23.25">
      <c r="A11" s="194" t="s">
        <v>629</v>
      </c>
      <c r="B11" s="239" t="s">
        <v>619</v>
      </c>
      <c r="C11" s="184">
        <v>6</v>
      </c>
      <c r="D11" s="616"/>
      <c r="E11" s="619"/>
      <c r="F11" s="619"/>
      <c r="G11" s="619"/>
      <c r="H11" s="619"/>
      <c r="I11" s="627"/>
    </row>
    <row r="12" spans="1:9" ht="23.25">
      <c r="A12" s="194" t="s">
        <v>630</v>
      </c>
      <c r="B12" s="239" t="s">
        <v>619</v>
      </c>
      <c r="C12" s="184">
        <v>6</v>
      </c>
      <c r="D12" s="616"/>
      <c r="E12" s="619"/>
      <c r="F12" s="619"/>
      <c r="G12" s="619"/>
      <c r="H12" s="619"/>
      <c r="I12" s="627"/>
    </row>
    <row r="13" spans="1:9" ht="23.25">
      <c r="A13" s="194" t="s">
        <v>631</v>
      </c>
      <c r="B13" s="239" t="s">
        <v>619</v>
      </c>
      <c r="C13" s="184">
        <v>6</v>
      </c>
      <c r="D13" s="616"/>
      <c r="E13" s="619"/>
      <c r="F13" s="619"/>
      <c r="G13" s="619"/>
      <c r="H13" s="619"/>
      <c r="I13" s="627"/>
    </row>
    <row r="14" spans="1:9" ht="23.25">
      <c r="A14" s="194" t="s">
        <v>632</v>
      </c>
      <c r="B14" s="239" t="s">
        <v>619</v>
      </c>
      <c r="C14" s="184">
        <v>6</v>
      </c>
      <c r="D14" s="616"/>
      <c r="E14" s="619"/>
      <c r="F14" s="619"/>
      <c r="G14" s="619"/>
      <c r="H14" s="619"/>
      <c r="I14" s="627"/>
    </row>
    <row r="15" spans="1:9" ht="23.25">
      <c r="A15" s="194" t="s">
        <v>633</v>
      </c>
      <c r="B15" s="239" t="s">
        <v>619</v>
      </c>
      <c r="C15" s="184">
        <v>6</v>
      </c>
      <c r="D15" s="616"/>
      <c r="E15" s="619"/>
      <c r="F15" s="619"/>
      <c r="G15" s="619"/>
      <c r="H15" s="619"/>
      <c r="I15" s="627"/>
    </row>
    <row r="16" spans="1:9" ht="23.25">
      <c r="A16" s="196" t="s">
        <v>634</v>
      </c>
      <c r="B16" s="197" t="s">
        <v>619</v>
      </c>
      <c r="C16" s="198">
        <v>6</v>
      </c>
      <c r="D16" s="616"/>
      <c r="E16" s="619"/>
      <c r="F16" s="619"/>
      <c r="G16" s="619"/>
      <c r="H16" s="619"/>
      <c r="I16" s="627"/>
    </row>
    <row r="17" spans="1:9" ht="23.25">
      <c r="A17" s="194" t="s">
        <v>635</v>
      </c>
      <c r="B17" s="195" t="s">
        <v>619</v>
      </c>
      <c r="C17" s="184">
        <v>6</v>
      </c>
      <c r="D17" s="616"/>
      <c r="E17" s="619"/>
      <c r="F17" s="619"/>
      <c r="G17" s="619"/>
      <c r="H17" s="619"/>
      <c r="I17" s="627"/>
    </row>
    <row r="18" spans="1:9" ht="23.25">
      <c r="A18" s="199" t="s">
        <v>636</v>
      </c>
      <c r="B18" s="200" t="s">
        <v>619</v>
      </c>
      <c r="C18" s="201">
        <v>6</v>
      </c>
      <c r="D18" s="617"/>
      <c r="E18" s="620"/>
      <c r="F18" s="620"/>
      <c r="G18" s="620"/>
      <c r="H18" s="620"/>
      <c r="I18" s="628"/>
    </row>
    <row r="19" spans="1:9" ht="90">
      <c r="A19" s="191" t="s">
        <v>637</v>
      </c>
      <c r="B19" s="192" t="s">
        <v>619</v>
      </c>
      <c r="C19" s="193">
        <v>6</v>
      </c>
      <c r="D19" s="615">
        <v>1800</v>
      </c>
      <c r="E19" s="618" t="s">
        <v>620</v>
      </c>
      <c r="F19" s="618">
        <v>108</v>
      </c>
      <c r="G19" s="621">
        <v>0.06</v>
      </c>
      <c r="H19" s="618" t="s">
        <v>621</v>
      </c>
      <c r="I19" s="626" t="s">
        <v>622</v>
      </c>
    </row>
    <row r="20" spans="1:9" ht="23.25">
      <c r="A20" s="194" t="s">
        <v>638</v>
      </c>
      <c r="B20" s="195" t="s">
        <v>619</v>
      </c>
      <c r="C20" s="184">
        <v>6</v>
      </c>
      <c r="D20" s="616"/>
      <c r="E20" s="619"/>
      <c r="F20" s="619"/>
      <c r="G20" s="619"/>
      <c r="H20" s="619"/>
      <c r="I20" s="627"/>
    </row>
    <row r="21" spans="1:9" ht="23.25">
      <c r="A21" s="194" t="s">
        <v>639</v>
      </c>
      <c r="B21" s="195" t="s">
        <v>619</v>
      </c>
      <c r="C21" s="184">
        <v>6</v>
      </c>
      <c r="D21" s="616"/>
      <c r="E21" s="619"/>
      <c r="F21" s="619"/>
      <c r="G21" s="619"/>
      <c r="H21" s="619"/>
      <c r="I21" s="627"/>
    </row>
    <row r="22" spans="1:9" ht="23.25">
      <c r="A22" s="194" t="s">
        <v>640</v>
      </c>
      <c r="B22" s="195" t="s">
        <v>619</v>
      </c>
      <c r="C22" s="184">
        <v>6</v>
      </c>
      <c r="D22" s="616"/>
      <c r="E22" s="619"/>
      <c r="F22" s="619"/>
      <c r="G22" s="619"/>
      <c r="H22" s="619"/>
      <c r="I22" s="627"/>
    </row>
    <row r="23" spans="1:9" ht="23.25">
      <c r="A23" s="194" t="s">
        <v>641</v>
      </c>
      <c r="B23" s="195" t="s">
        <v>619</v>
      </c>
      <c r="C23" s="184">
        <v>6</v>
      </c>
      <c r="D23" s="616"/>
      <c r="E23" s="619"/>
      <c r="F23" s="619"/>
      <c r="G23" s="619"/>
      <c r="H23" s="619"/>
      <c r="I23" s="627"/>
    </row>
    <row r="24" spans="1:9" ht="23.25">
      <c r="A24" s="194" t="s">
        <v>642</v>
      </c>
      <c r="B24" s="195" t="s">
        <v>619</v>
      </c>
      <c r="C24" s="184">
        <v>6</v>
      </c>
      <c r="D24" s="616"/>
      <c r="E24" s="619"/>
      <c r="F24" s="619"/>
      <c r="G24" s="619"/>
      <c r="H24" s="619"/>
      <c r="I24" s="627"/>
    </row>
    <row r="25" spans="1:9" ht="23.25">
      <c r="A25" s="194" t="s">
        <v>643</v>
      </c>
      <c r="B25" s="195" t="s">
        <v>619</v>
      </c>
      <c r="C25" s="184">
        <v>6</v>
      </c>
      <c r="D25" s="616"/>
      <c r="E25" s="619"/>
      <c r="F25" s="619"/>
      <c r="G25" s="619"/>
      <c r="H25" s="619"/>
      <c r="I25" s="627"/>
    </row>
    <row r="26" spans="1:9" ht="23.25">
      <c r="A26" s="196" t="s">
        <v>644</v>
      </c>
      <c r="B26" s="197" t="s">
        <v>619</v>
      </c>
      <c r="C26" s="198">
        <v>6</v>
      </c>
      <c r="D26" s="616"/>
      <c r="E26" s="619"/>
      <c r="F26" s="619"/>
      <c r="G26" s="619"/>
      <c r="H26" s="619"/>
      <c r="I26" s="627"/>
    </row>
    <row r="27" spans="1:9" ht="23.25">
      <c r="A27" s="194" t="s">
        <v>645</v>
      </c>
      <c r="B27" s="195" t="s">
        <v>619</v>
      </c>
      <c r="C27" s="184">
        <v>6</v>
      </c>
      <c r="D27" s="616"/>
      <c r="E27" s="619"/>
      <c r="F27" s="619"/>
      <c r="G27" s="619"/>
      <c r="H27" s="619"/>
      <c r="I27" s="627"/>
    </row>
    <row r="28" spans="1:9" ht="23.25">
      <c r="A28" s="199" t="s">
        <v>646</v>
      </c>
      <c r="B28" s="200" t="s">
        <v>619</v>
      </c>
      <c r="C28" s="201">
        <v>6</v>
      </c>
      <c r="D28" s="617"/>
      <c r="E28" s="620"/>
      <c r="F28" s="620"/>
      <c r="G28" s="620"/>
      <c r="H28" s="620"/>
      <c r="I28" s="628"/>
    </row>
    <row r="29" spans="1:9" ht="90">
      <c r="A29" s="191" t="s">
        <v>647</v>
      </c>
      <c r="B29" s="192" t="s">
        <v>619</v>
      </c>
      <c r="C29" s="193">
        <v>6</v>
      </c>
      <c r="D29" s="615">
        <v>640</v>
      </c>
      <c r="E29" s="618" t="s">
        <v>620</v>
      </c>
      <c r="F29" s="618">
        <v>38</v>
      </c>
      <c r="G29" s="622">
        <v>0.06</v>
      </c>
      <c r="H29" s="618" t="s">
        <v>621</v>
      </c>
      <c r="I29" s="623" t="s">
        <v>622</v>
      </c>
    </row>
    <row r="30" spans="1:9" ht="23.25">
      <c r="A30" s="194" t="s">
        <v>648</v>
      </c>
      <c r="B30" s="195" t="s">
        <v>619</v>
      </c>
      <c r="C30" s="184">
        <v>6</v>
      </c>
      <c r="D30" s="616"/>
      <c r="E30" s="619"/>
      <c r="F30" s="619"/>
      <c r="G30" s="619"/>
      <c r="H30" s="619"/>
      <c r="I30" s="624"/>
    </row>
    <row r="31" spans="1:9" ht="23.25">
      <c r="A31" s="194" t="s">
        <v>649</v>
      </c>
      <c r="B31" s="195" t="s">
        <v>619</v>
      </c>
      <c r="C31" s="184">
        <v>6</v>
      </c>
      <c r="D31" s="616"/>
      <c r="E31" s="619"/>
      <c r="F31" s="619"/>
      <c r="G31" s="619"/>
      <c r="H31" s="619"/>
      <c r="I31" s="624"/>
    </row>
    <row r="32" spans="1:9" ht="23.25">
      <c r="A32" s="199" t="s">
        <v>650</v>
      </c>
      <c r="B32" s="200" t="s">
        <v>619</v>
      </c>
      <c r="C32" s="201">
        <v>6</v>
      </c>
      <c r="D32" s="617"/>
      <c r="E32" s="620"/>
      <c r="F32" s="620"/>
      <c r="G32" s="620"/>
      <c r="H32" s="620"/>
      <c r="I32" s="625"/>
    </row>
    <row r="33" spans="1:9" ht="90">
      <c r="A33" s="202" t="s">
        <v>651</v>
      </c>
      <c r="B33" s="192" t="s">
        <v>619</v>
      </c>
      <c r="C33" s="184">
        <v>6</v>
      </c>
      <c r="D33" s="629">
        <v>860</v>
      </c>
      <c r="E33" s="632" t="s">
        <v>620</v>
      </c>
      <c r="F33" s="632">
        <v>51</v>
      </c>
      <c r="G33" s="635">
        <v>0.06</v>
      </c>
      <c r="H33" s="618" t="s">
        <v>621</v>
      </c>
      <c r="I33" s="623" t="s">
        <v>622</v>
      </c>
    </row>
    <row r="34" spans="1:9" ht="23.25">
      <c r="A34" s="203" t="s">
        <v>652</v>
      </c>
      <c r="B34" s="195" t="s">
        <v>619</v>
      </c>
      <c r="C34" s="184">
        <v>6</v>
      </c>
      <c r="D34" s="630"/>
      <c r="E34" s="633"/>
      <c r="F34" s="633"/>
      <c r="G34" s="633"/>
      <c r="H34" s="619"/>
      <c r="I34" s="624"/>
    </row>
    <row r="35" spans="1:9" ht="23.25">
      <c r="A35" s="203" t="s">
        <v>653</v>
      </c>
      <c r="B35" s="195" t="s">
        <v>619</v>
      </c>
      <c r="C35" s="184">
        <v>6</v>
      </c>
      <c r="D35" s="630"/>
      <c r="E35" s="633"/>
      <c r="F35" s="633"/>
      <c r="G35" s="633"/>
      <c r="H35" s="619"/>
      <c r="I35" s="624"/>
    </row>
    <row r="36" spans="1:9" ht="23.25">
      <c r="A36" s="204" t="s">
        <v>654</v>
      </c>
      <c r="B36" s="200" t="s">
        <v>619</v>
      </c>
      <c r="C36" s="184">
        <v>6</v>
      </c>
      <c r="D36" s="631"/>
      <c r="E36" s="634"/>
      <c r="F36" s="634"/>
      <c r="G36" s="634"/>
      <c r="H36" s="620"/>
      <c r="I36" s="625"/>
    </row>
    <row r="37" spans="1:9" ht="90">
      <c r="A37" s="191" t="s">
        <v>655</v>
      </c>
      <c r="B37" s="192" t="s">
        <v>619</v>
      </c>
      <c r="C37" s="193">
        <v>6</v>
      </c>
      <c r="D37" s="615">
        <v>520</v>
      </c>
      <c r="E37" s="618" t="s">
        <v>620</v>
      </c>
      <c r="F37" s="618">
        <v>31</v>
      </c>
      <c r="G37" s="622">
        <v>0.06</v>
      </c>
      <c r="H37" s="618" t="s">
        <v>621</v>
      </c>
      <c r="I37" s="623" t="s">
        <v>622</v>
      </c>
    </row>
    <row r="38" spans="1:9" ht="23.25">
      <c r="A38" s="194" t="s">
        <v>656</v>
      </c>
      <c r="B38" s="195" t="s">
        <v>619</v>
      </c>
      <c r="C38" s="184">
        <v>6</v>
      </c>
      <c r="D38" s="616"/>
      <c r="E38" s="619"/>
      <c r="F38" s="619"/>
      <c r="G38" s="619"/>
      <c r="H38" s="619"/>
      <c r="I38" s="624"/>
    </row>
    <row r="39" spans="1:9" ht="23.25">
      <c r="A39" s="194" t="s">
        <v>657</v>
      </c>
      <c r="B39" s="195" t="s">
        <v>619</v>
      </c>
      <c r="C39" s="184">
        <v>6</v>
      </c>
      <c r="D39" s="616"/>
      <c r="E39" s="619"/>
      <c r="F39" s="619"/>
      <c r="G39" s="619"/>
      <c r="H39" s="619"/>
      <c r="I39" s="624"/>
    </row>
    <row r="40" spans="1:9" ht="23.25">
      <c r="A40" s="199" t="s">
        <v>658</v>
      </c>
      <c r="B40" s="200" t="s">
        <v>619</v>
      </c>
      <c r="C40" s="201">
        <v>6</v>
      </c>
      <c r="D40" s="617"/>
      <c r="E40" s="620"/>
      <c r="F40" s="620"/>
      <c r="G40" s="620"/>
      <c r="H40" s="620"/>
      <c r="I40" s="625"/>
    </row>
    <row r="41" spans="1:9" ht="90">
      <c r="A41" s="191" t="s">
        <v>659</v>
      </c>
      <c r="B41" s="192" t="s">
        <v>619</v>
      </c>
      <c r="C41" s="193">
        <v>6</v>
      </c>
      <c r="D41" s="615">
        <v>1280</v>
      </c>
      <c r="E41" s="618" t="s">
        <v>620</v>
      </c>
      <c r="F41" s="618">
        <v>77</v>
      </c>
      <c r="G41" s="622">
        <v>0.06</v>
      </c>
      <c r="H41" s="618" t="s">
        <v>621</v>
      </c>
      <c r="I41" s="623" t="s">
        <v>622</v>
      </c>
    </row>
    <row r="42" spans="1:9" ht="23.25">
      <c r="A42" s="194" t="s">
        <v>660</v>
      </c>
      <c r="B42" s="195" t="s">
        <v>619</v>
      </c>
      <c r="C42" s="184">
        <v>6</v>
      </c>
      <c r="D42" s="616"/>
      <c r="E42" s="619"/>
      <c r="F42" s="619"/>
      <c r="G42" s="619"/>
      <c r="H42" s="619"/>
      <c r="I42" s="624"/>
    </row>
    <row r="43" spans="1:9" ht="23.25">
      <c r="A43" s="194" t="s">
        <v>661</v>
      </c>
      <c r="B43" s="195" t="s">
        <v>619</v>
      </c>
      <c r="C43" s="184">
        <v>6</v>
      </c>
      <c r="D43" s="616"/>
      <c r="E43" s="619"/>
      <c r="F43" s="619"/>
      <c r="G43" s="619"/>
      <c r="H43" s="619"/>
      <c r="I43" s="624"/>
    </row>
    <row r="44" spans="1:9" ht="23.25">
      <c r="A44" s="194" t="s">
        <v>662</v>
      </c>
      <c r="B44" s="195" t="s">
        <v>619</v>
      </c>
      <c r="C44" s="184">
        <v>6</v>
      </c>
      <c r="D44" s="616"/>
      <c r="E44" s="619"/>
      <c r="F44" s="619"/>
      <c r="G44" s="619"/>
      <c r="H44" s="619"/>
      <c r="I44" s="624"/>
    </row>
    <row r="45" spans="1:9" ht="23.25">
      <c r="A45" s="194" t="s">
        <v>663</v>
      </c>
      <c r="B45" s="195" t="s">
        <v>619</v>
      </c>
      <c r="C45" s="184">
        <v>6</v>
      </c>
      <c r="D45" s="616"/>
      <c r="E45" s="619"/>
      <c r="F45" s="619"/>
      <c r="G45" s="619"/>
      <c r="H45" s="619"/>
      <c r="I45" s="624"/>
    </row>
    <row r="46" spans="1:9" ht="23.25">
      <c r="A46" s="194" t="s">
        <v>664</v>
      </c>
      <c r="B46" s="195" t="s">
        <v>619</v>
      </c>
      <c r="C46" s="184">
        <v>6</v>
      </c>
      <c r="D46" s="616"/>
      <c r="E46" s="619"/>
      <c r="F46" s="619"/>
      <c r="G46" s="619"/>
      <c r="H46" s="619"/>
      <c r="I46" s="624"/>
    </row>
    <row r="47" spans="1:9" ht="23.25">
      <c r="A47" s="194" t="s">
        <v>665</v>
      </c>
      <c r="B47" s="195" t="s">
        <v>619</v>
      </c>
      <c r="C47" s="184">
        <v>6</v>
      </c>
      <c r="D47" s="616"/>
      <c r="E47" s="619"/>
      <c r="F47" s="619"/>
      <c r="G47" s="619"/>
      <c r="H47" s="619"/>
      <c r="I47" s="624"/>
    </row>
    <row r="48" spans="1:9" ht="23.25">
      <c r="A48" s="199" t="s">
        <v>666</v>
      </c>
      <c r="B48" s="200" t="s">
        <v>619</v>
      </c>
      <c r="C48" s="201">
        <v>6</v>
      </c>
      <c r="D48" s="617"/>
      <c r="E48" s="620"/>
      <c r="F48" s="620"/>
      <c r="G48" s="620"/>
      <c r="H48" s="620"/>
      <c r="I48" s="625"/>
    </row>
    <row r="49" spans="1:9" ht="90">
      <c r="A49" s="191" t="s">
        <v>667</v>
      </c>
      <c r="B49" s="192" t="s">
        <v>619</v>
      </c>
      <c r="C49" s="193">
        <v>6</v>
      </c>
      <c r="D49" s="615">
        <v>620</v>
      </c>
      <c r="E49" s="618" t="s">
        <v>620</v>
      </c>
      <c r="F49" s="618">
        <v>37</v>
      </c>
      <c r="G49" s="622">
        <v>0.06</v>
      </c>
      <c r="H49" s="618" t="s">
        <v>621</v>
      </c>
      <c r="I49" s="623" t="s">
        <v>622</v>
      </c>
    </row>
    <row r="50" spans="1:9" ht="23.25">
      <c r="A50" s="194" t="s">
        <v>668</v>
      </c>
      <c r="B50" s="195" t="s">
        <v>619</v>
      </c>
      <c r="C50" s="184">
        <v>6</v>
      </c>
      <c r="D50" s="616"/>
      <c r="E50" s="619"/>
      <c r="F50" s="619"/>
      <c r="G50" s="619"/>
      <c r="H50" s="619"/>
      <c r="I50" s="624"/>
    </row>
    <row r="51" spans="1:9" ht="23.25">
      <c r="A51" s="194" t="s">
        <v>669</v>
      </c>
      <c r="B51" s="195" t="s">
        <v>619</v>
      </c>
      <c r="C51" s="184">
        <v>6</v>
      </c>
      <c r="D51" s="616"/>
      <c r="E51" s="619"/>
      <c r="F51" s="619"/>
      <c r="G51" s="619"/>
      <c r="H51" s="619"/>
      <c r="I51" s="624"/>
    </row>
    <row r="52" spans="1:9" ht="23.25">
      <c r="A52" s="205" t="s">
        <v>670</v>
      </c>
      <c r="B52" s="200" t="s">
        <v>619</v>
      </c>
      <c r="C52" s="201">
        <v>6</v>
      </c>
      <c r="D52" s="617"/>
      <c r="E52" s="620"/>
      <c r="F52" s="620"/>
      <c r="G52" s="620"/>
      <c r="H52" s="620"/>
      <c r="I52" s="625"/>
    </row>
    <row r="53" spans="1:9" ht="90">
      <c r="A53" s="191" t="s">
        <v>671</v>
      </c>
      <c r="B53" s="192" t="s">
        <v>619</v>
      </c>
      <c r="C53" s="193">
        <v>6</v>
      </c>
      <c r="D53" s="615">
        <v>1620</v>
      </c>
      <c r="E53" s="618" t="s">
        <v>620</v>
      </c>
      <c r="F53" s="618">
        <v>97</v>
      </c>
      <c r="G53" s="622">
        <v>0.06</v>
      </c>
      <c r="H53" s="618" t="s">
        <v>621</v>
      </c>
      <c r="I53" s="623" t="s">
        <v>622</v>
      </c>
    </row>
    <row r="54" spans="1:9" ht="23.25">
      <c r="A54" s="194" t="s">
        <v>672</v>
      </c>
      <c r="B54" s="195" t="s">
        <v>619</v>
      </c>
      <c r="C54" s="184">
        <v>6</v>
      </c>
      <c r="D54" s="616"/>
      <c r="E54" s="619"/>
      <c r="F54" s="619"/>
      <c r="G54" s="619"/>
      <c r="H54" s="619"/>
      <c r="I54" s="624"/>
    </row>
    <row r="55" spans="1:9" ht="23.25">
      <c r="A55" s="194" t="s">
        <v>673</v>
      </c>
      <c r="B55" s="195" t="s">
        <v>619</v>
      </c>
      <c r="C55" s="184">
        <v>6</v>
      </c>
      <c r="D55" s="616"/>
      <c r="E55" s="619"/>
      <c r="F55" s="619"/>
      <c r="G55" s="619"/>
      <c r="H55" s="619"/>
      <c r="I55" s="624"/>
    </row>
    <row r="56" spans="1:9" ht="23.25">
      <c r="A56" s="194" t="s">
        <v>674</v>
      </c>
      <c r="B56" s="195" t="s">
        <v>619</v>
      </c>
      <c r="C56" s="184">
        <v>6</v>
      </c>
      <c r="D56" s="616"/>
      <c r="E56" s="619"/>
      <c r="F56" s="619"/>
      <c r="G56" s="619"/>
      <c r="H56" s="619"/>
      <c r="I56" s="624"/>
    </row>
    <row r="57" spans="1:9" ht="23.25">
      <c r="A57" s="194" t="s">
        <v>675</v>
      </c>
      <c r="B57" s="195" t="s">
        <v>619</v>
      </c>
      <c r="C57" s="184">
        <v>6</v>
      </c>
      <c r="D57" s="616"/>
      <c r="E57" s="619"/>
      <c r="F57" s="619"/>
      <c r="G57" s="619"/>
      <c r="H57" s="619"/>
      <c r="I57" s="624"/>
    </row>
    <row r="58" spans="1:9" ht="23.25">
      <c r="A58" s="194" t="s">
        <v>676</v>
      </c>
      <c r="B58" s="195" t="s">
        <v>619</v>
      </c>
      <c r="C58" s="184">
        <v>6</v>
      </c>
      <c r="D58" s="616"/>
      <c r="E58" s="619"/>
      <c r="F58" s="619"/>
      <c r="G58" s="619"/>
      <c r="H58" s="619"/>
      <c r="I58" s="624"/>
    </row>
    <row r="59" spans="1:9" ht="23.25">
      <c r="A59" s="194" t="s">
        <v>677</v>
      </c>
      <c r="B59" s="195" t="s">
        <v>619</v>
      </c>
      <c r="C59" s="180">
        <v>6</v>
      </c>
      <c r="D59" s="616"/>
      <c r="E59" s="619"/>
      <c r="F59" s="619"/>
      <c r="G59" s="619"/>
      <c r="H59" s="619"/>
      <c r="I59" s="624"/>
    </row>
    <row r="60" spans="1:9" ht="23.25">
      <c r="A60" s="205" t="s">
        <v>678</v>
      </c>
      <c r="B60" s="200" t="s">
        <v>619</v>
      </c>
      <c r="C60" s="207">
        <v>6</v>
      </c>
      <c r="D60" s="617"/>
      <c r="E60" s="620"/>
      <c r="F60" s="620"/>
      <c r="G60" s="620"/>
      <c r="H60" s="620"/>
      <c r="I60" s="625"/>
    </row>
    <row r="61" spans="1:9" ht="90">
      <c r="A61" s="208" t="s">
        <v>679</v>
      </c>
      <c r="B61" s="206" t="s">
        <v>619</v>
      </c>
      <c r="C61" s="180">
        <v>6</v>
      </c>
      <c r="D61" s="615">
        <v>1040</v>
      </c>
      <c r="E61" s="618" t="s">
        <v>620</v>
      </c>
      <c r="F61" s="618">
        <v>62</v>
      </c>
      <c r="G61" s="622">
        <v>0.06</v>
      </c>
      <c r="H61" s="618" t="s">
        <v>621</v>
      </c>
      <c r="I61" s="623" t="s">
        <v>622</v>
      </c>
    </row>
    <row r="62" spans="1:9" ht="23.25">
      <c r="A62" s="194" t="s">
        <v>680</v>
      </c>
      <c r="B62" s="195" t="s">
        <v>619</v>
      </c>
      <c r="C62" s="184">
        <v>6</v>
      </c>
      <c r="D62" s="616"/>
      <c r="E62" s="619"/>
      <c r="F62" s="619"/>
      <c r="G62" s="619"/>
      <c r="H62" s="619"/>
      <c r="I62" s="624"/>
    </row>
    <row r="63" spans="1:9" ht="23.25">
      <c r="A63" s="194" t="s">
        <v>681</v>
      </c>
      <c r="B63" s="195" t="s">
        <v>619</v>
      </c>
      <c r="C63" s="184">
        <v>6</v>
      </c>
      <c r="D63" s="616"/>
      <c r="E63" s="619"/>
      <c r="F63" s="619"/>
      <c r="G63" s="619"/>
      <c r="H63" s="619"/>
      <c r="I63" s="624"/>
    </row>
    <row r="64" spans="1:9" ht="23.25">
      <c r="A64" s="194" t="s">
        <v>682</v>
      </c>
      <c r="B64" s="195" t="s">
        <v>619</v>
      </c>
      <c r="C64" s="184">
        <v>6</v>
      </c>
      <c r="D64" s="616"/>
      <c r="E64" s="619"/>
      <c r="F64" s="619"/>
      <c r="G64" s="619"/>
      <c r="H64" s="619"/>
      <c r="I64" s="624"/>
    </row>
    <row r="65" spans="1:9" ht="23.25">
      <c r="A65" s="194" t="s">
        <v>683</v>
      </c>
      <c r="B65" s="195" t="s">
        <v>619</v>
      </c>
      <c r="C65" s="184">
        <v>6</v>
      </c>
      <c r="D65" s="616"/>
      <c r="E65" s="619"/>
      <c r="F65" s="619"/>
      <c r="G65" s="619"/>
      <c r="H65" s="619"/>
      <c r="I65" s="624"/>
    </row>
    <row r="66" spans="1:9" ht="23.25">
      <c r="A66" s="209" t="s">
        <v>684</v>
      </c>
      <c r="B66" s="200" t="s">
        <v>619</v>
      </c>
      <c r="C66" s="188">
        <v>6</v>
      </c>
      <c r="D66" s="617"/>
      <c r="E66" s="620"/>
      <c r="F66" s="620"/>
      <c r="G66" s="620"/>
      <c r="H66" s="620"/>
      <c r="I66" s="625"/>
    </row>
    <row r="67" spans="1:9" ht="90">
      <c r="A67" s="191" t="s">
        <v>685</v>
      </c>
      <c r="B67" s="192" t="s">
        <v>619</v>
      </c>
      <c r="C67" s="193">
        <v>6</v>
      </c>
      <c r="D67" s="615">
        <v>1630</v>
      </c>
      <c r="E67" s="618" t="s">
        <v>620</v>
      </c>
      <c r="F67" s="618">
        <v>98</v>
      </c>
      <c r="G67" s="622">
        <v>0.06</v>
      </c>
      <c r="H67" s="618" t="s">
        <v>621</v>
      </c>
      <c r="I67" s="623" t="s">
        <v>622</v>
      </c>
    </row>
    <row r="68" spans="1:9" ht="23.25">
      <c r="A68" s="194" t="s">
        <v>686</v>
      </c>
      <c r="B68" s="195" t="s">
        <v>619</v>
      </c>
      <c r="C68" s="184">
        <v>6</v>
      </c>
      <c r="D68" s="616"/>
      <c r="E68" s="619"/>
      <c r="F68" s="619"/>
      <c r="G68" s="619"/>
      <c r="H68" s="619"/>
      <c r="I68" s="624"/>
    </row>
    <row r="69" spans="1:9" ht="23.25">
      <c r="A69" s="194" t="s">
        <v>687</v>
      </c>
      <c r="B69" s="195" t="s">
        <v>619</v>
      </c>
      <c r="C69" s="184">
        <v>6</v>
      </c>
      <c r="D69" s="616"/>
      <c r="E69" s="619"/>
      <c r="F69" s="619"/>
      <c r="G69" s="619"/>
      <c r="H69" s="619"/>
      <c r="I69" s="624"/>
    </row>
    <row r="70" spans="1:9" ht="23.25">
      <c r="A70" s="194" t="s">
        <v>688</v>
      </c>
      <c r="B70" s="195" t="s">
        <v>619</v>
      </c>
      <c r="C70" s="184">
        <v>6</v>
      </c>
      <c r="D70" s="616"/>
      <c r="E70" s="619"/>
      <c r="F70" s="619"/>
      <c r="G70" s="619"/>
      <c r="H70" s="619"/>
      <c r="I70" s="624"/>
    </row>
    <row r="71" spans="1:9" ht="23.25">
      <c r="A71" s="194" t="s">
        <v>689</v>
      </c>
      <c r="B71" s="195" t="s">
        <v>619</v>
      </c>
      <c r="C71" s="184">
        <v>6</v>
      </c>
      <c r="D71" s="616"/>
      <c r="E71" s="619"/>
      <c r="F71" s="619"/>
      <c r="G71" s="619"/>
      <c r="H71" s="619"/>
      <c r="I71" s="624"/>
    </row>
    <row r="72" spans="1:9" ht="23.25">
      <c r="A72" s="194" t="s">
        <v>690</v>
      </c>
      <c r="B72" s="195" t="s">
        <v>619</v>
      </c>
      <c r="C72" s="184">
        <v>6</v>
      </c>
      <c r="D72" s="616"/>
      <c r="E72" s="619"/>
      <c r="F72" s="619"/>
      <c r="G72" s="619"/>
      <c r="H72" s="619"/>
      <c r="I72" s="624"/>
    </row>
    <row r="73" spans="1:9" ht="23.25">
      <c r="A73" s="194" t="s">
        <v>691</v>
      </c>
      <c r="B73" s="195" t="s">
        <v>619</v>
      </c>
      <c r="C73" s="184">
        <v>6</v>
      </c>
      <c r="D73" s="616"/>
      <c r="E73" s="619"/>
      <c r="F73" s="619"/>
      <c r="G73" s="619"/>
      <c r="H73" s="619"/>
      <c r="I73" s="624"/>
    </row>
    <row r="74" spans="1:9" ht="23.25">
      <c r="A74" s="205" t="s">
        <v>692</v>
      </c>
      <c r="B74" s="200" t="s">
        <v>619</v>
      </c>
      <c r="C74" s="207">
        <v>6</v>
      </c>
      <c r="D74" s="617"/>
      <c r="E74" s="620"/>
      <c r="F74" s="620"/>
      <c r="G74" s="620"/>
      <c r="H74" s="620"/>
      <c r="I74" s="625"/>
    </row>
    <row r="75" spans="1:9" ht="23.25">
      <c r="A75" s="211" t="s">
        <v>693</v>
      </c>
      <c r="B75" s="212" t="s">
        <v>619</v>
      </c>
      <c r="C75" s="213">
        <v>6</v>
      </c>
      <c r="D75" s="214">
        <v>415</v>
      </c>
      <c r="E75" s="215" t="s">
        <v>620</v>
      </c>
      <c r="F75" s="198">
        <v>25</v>
      </c>
      <c r="G75" s="216">
        <v>0.06</v>
      </c>
      <c r="H75" s="215" t="s">
        <v>621</v>
      </c>
      <c r="I75" s="217" t="s">
        <v>622</v>
      </c>
    </row>
    <row r="76" spans="1:9" ht="23.25">
      <c r="A76" s="218" t="s">
        <v>694</v>
      </c>
      <c r="B76" s="219" t="s">
        <v>619</v>
      </c>
      <c r="C76" s="220">
        <v>6</v>
      </c>
      <c r="D76" s="221">
        <v>415</v>
      </c>
      <c r="E76" s="222" t="s">
        <v>620</v>
      </c>
      <c r="F76" s="223">
        <v>25</v>
      </c>
      <c r="G76" s="224">
        <v>0.06</v>
      </c>
      <c r="H76" s="223" t="s">
        <v>621</v>
      </c>
      <c r="I76" s="225" t="s">
        <v>622</v>
      </c>
    </row>
    <row r="77" spans="1:9" ht="23.25">
      <c r="A77" s="211" t="s">
        <v>695</v>
      </c>
      <c r="B77" s="212" t="s">
        <v>619</v>
      </c>
      <c r="C77" s="213">
        <v>6</v>
      </c>
      <c r="D77" s="214">
        <v>415</v>
      </c>
      <c r="E77" s="215" t="s">
        <v>620</v>
      </c>
      <c r="F77" s="215">
        <v>25</v>
      </c>
      <c r="G77" s="216">
        <v>0.06</v>
      </c>
      <c r="H77" s="215" t="s">
        <v>621</v>
      </c>
      <c r="I77" s="217" t="s">
        <v>622</v>
      </c>
    </row>
    <row r="78" spans="1:9" ht="23.25">
      <c r="A78" s="218" t="s">
        <v>696</v>
      </c>
      <c r="B78" s="219" t="s">
        <v>619</v>
      </c>
      <c r="C78" s="220">
        <v>6</v>
      </c>
      <c r="D78" s="226">
        <v>415</v>
      </c>
      <c r="E78" s="227" t="s">
        <v>620</v>
      </c>
      <c r="F78" s="228">
        <v>25</v>
      </c>
      <c r="G78" s="229">
        <v>0.06</v>
      </c>
      <c r="H78" s="228" t="s">
        <v>621</v>
      </c>
      <c r="I78" s="230" t="s">
        <v>622</v>
      </c>
    </row>
    <row r="79" spans="1:9" ht="23.25">
      <c r="A79" s="231" t="s">
        <v>697</v>
      </c>
      <c r="B79" s="212" t="s">
        <v>619</v>
      </c>
      <c r="C79" s="233">
        <v>6</v>
      </c>
      <c r="D79" s="233">
        <v>214</v>
      </c>
      <c r="E79" s="233" t="s">
        <v>620</v>
      </c>
      <c r="F79" s="233">
        <v>13</v>
      </c>
      <c r="G79" s="234">
        <v>0.06</v>
      </c>
      <c r="H79" s="233" t="s">
        <v>621</v>
      </c>
      <c r="I79" s="232" t="s">
        <v>622</v>
      </c>
    </row>
    <row r="80" spans="1:9" ht="23.25">
      <c r="A80" s="235" t="s">
        <v>698</v>
      </c>
      <c r="B80" s="197" t="s">
        <v>619</v>
      </c>
      <c r="C80" s="198">
        <v>6</v>
      </c>
      <c r="D80" s="198">
        <v>214</v>
      </c>
      <c r="E80" s="233" t="s">
        <v>620</v>
      </c>
      <c r="F80" s="198">
        <v>13</v>
      </c>
      <c r="G80" s="237">
        <v>0.06</v>
      </c>
      <c r="H80" s="198" t="s">
        <v>621</v>
      </c>
      <c r="I80" s="236" t="s">
        <v>622</v>
      </c>
    </row>
    <row r="81" spans="1:9" ht="23.25">
      <c r="A81" s="235" t="s">
        <v>699</v>
      </c>
      <c r="B81" s="197" t="s">
        <v>619</v>
      </c>
      <c r="C81" s="198">
        <v>6</v>
      </c>
      <c r="D81" s="198">
        <v>214</v>
      </c>
      <c r="E81" s="233" t="s">
        <v>620</v>
      </c>
      <c r="F81" s="198">
        <v>13</v>
      </c>
      <c r="G81" s="237">
        <v>0.06</v>
      </c>
      <c r="H81" s="198" t="s">
        <v>621</v>
      </c>
      <c r="I81" s="236" t="s">
        <v>622</v>
      </c>
    </row>
    <row r="82" spans="1:9" ht="23.25">
      <c r="A82" s="235" t="s">
        <v>700</v>
      </c>
      <c r="B82" s="197" t="s">
        <v>619</v>
      </c>
      <c r="C82" s="198">
        <v>6</v>
      </c>
      <c r="D82" s="198">
        <v>214</v>
      </c>
      <c r="E82" s="233" t="s">
        <v>620</v>
      </c>
      <c r="F82" s="198">
        <v>13</v>
      </c>
      <c r="G82" s="237">
        <v>0.06</v>
      </c>
      <c r="H82" s="198" t="s">
        <v>621</v>
      </c>
      <c r="I82" s="236" t="s">
        <v>622</v>
      </c>
    </row>
    <row r="83" spans="1:9" ht="23.25">
      <c r="A83" s="231" t="s">
        <v>701</v>
      </c>
      <c r="B83" s="197" t="s">
        <v>619</v>
      </c>
      <c r="C83" s="233">
        <v>3</v>
      </c>
      <c r="D83" s="198">
        <v>214</v>
      </c>
      <c r="E83" s="233" t="s">
        <v>620</v>
      </c>
      <c r="F83" s="198">
        <v>13</v>
      </c>
      <c r="G83" s="237">
        <v>0.06</v>
      </c>
      <c r="H83" s="198" t="s">
        <v>621</v>
      </c>
      <c r="I83" s="236" t="s">
        <v>622</v>
      </c>
    </row>
    <row r="84" spans="1:9" ht="23.25">
      <c r="A84" s="231" t="s">
        <v>702</v>
      </c>
      <c r="B84" s="197" t="s">
        <v>619</v>
      </c>
      <c r="C84" s="233">
        <v>1</v>
      </c>
      <c r="D84" s="238">
        <v>388</v>
      </c>
      <c r="E84" s="233" t="s">
        <v>620</v>
      </c>
      <c r="F84" s="198">
        <v>23</v>
      </c>
      <c r="G84" s="237">
        <v>0.06</v>
      </c>
      <c r="H84" s="198" t="s">
        <v>621</v>
      </c>
      <c r="I84" s="236" t="s">
        <v>622</v>
      </c>
    </row>
    <row r="85" spans="1:9" ht="23.25">
      <c r="A85" s="231" t="s">
        <v>703</v>
      </c>
      <c r="B85" s="197" t="s">
        <v>619</v>
      </c>
      <c r="C85" s="233">
        <v>3</v>
      </c>
      <c r="D85" s="238">
        <v>265</v>
      </c>
      <c r="E85" s="233" t="s">
        <v>620</v>
      </c>
      <c r="F85" s="198">
        <v>16</v>
      </c>
      <c r="G85" s="237">
        <v>0.06</v>
      </c>
      <c r="H85" s="198" t="s">
        <v>621</v>
      </c>
      <c r="I85" s="236" t="s">
        <v>622</v>
      </c>
    </row>
    <row r="86" spans="1:9" ht="23.25">
      <c r="A86" s="179" t="s">
        <v>704</v>
      </c>
      <c r="B86" s="195" t="s">
        <v>619</v>
      </c>
      <c r="C86" s="180">
        <v>3</v>
      </c>
      <c r="D86" s="184">
        <v>850</v>
      </c>
      <c r="E86" s="180" t="s">
        <v>620</v>
      </c>
      <c r="F86" s="184">
        <v>51</v>
      </c>
      <c r="G86" s="185">
        <v>0.06</v>
      </c>
      <c r="H86" s="184" t="s">
        <v>621</v>
      </c>
      <c r="I86" s="182" t="s">
        <v>622</v>
      </c>
    </row>
    <row r="87" spans="1:9" ht="23.25">
      <c r="A87" s="183" t="s">
        <v>705</v>
      </c>
      <c r="B87" s="195" t="s">
        <v>619</v>
      </c>
      <c r="C87" s="184">
        <v>3</v>
      </c>
      <c r="D87" s="184">
        <v>850</v>
      </c>
      <c r="E87" s="180" t="s">
        <v>620</v>
      </c>
      <c r="F87" s="184">
        <v>51</v>
      </c>
      <c r="G87" s="185">
        <v>0.06</v>
      </c>
      <c r="H87" s="184" t="s">
        <v>621</v>
      </c>
      <c r="I87" s="182" t="s">
        <v>622</v>
      </c>
    </row>
    <row r="88" spans="1:9" ht="23.25">
      <c r="A88" s="179" t="s">
        <v>706</v>
      </c>
      <c r="B88" s="195" t="s">
        <v>619</v>
      </c>
      <c r="C88" s="180">
        <v>2</v>
      </c>
      <c r="D88" s="180">
        <v>940</v>
      </c>
      <c r="E88" s="180" t="s">
        <v>488</v>
      </c>
      <c r="F88" s="184">
        <v>38</v>
      </c>
      <c r="G88" s="181">
        <v>0.04</v>
      </c>
      <c r="H88" s="180" t="s">
        <v>707</v>
      </c>
      <c r="I88" s="239" t="s">
        <v>708</v>
      </c>
    </row>
    <row r="89" spans="1:9" ht="23.25">
      <c r="A89" s="183" t="s">
        <v>709</v>
      </c>
      <c r="B89" s="195" t="s">
        <v>619</v>
      </c>
      <c r="C89" s="184" t="s">
        <v>710</v>
      </c>
      <c r="D89" s="184">
        <v>1500</v>
      </c>
      <c r="E89" s="184" t="s">
        <v>488</v>
      </c>
      <c r="F89" s="184">
        <v>45</v>
      </c>
      <c r="G89" s="185">
        <v>0.03</v>
      </c>
      <c r="H89" s="184" t="s">
        <v>707</v>
      </c>
      <c r="I89" s="182" t="s">
        <v>711</v>
      </c>
    </row>
    <row r="90" spans="1:9" ht="23.25">
      <c r="A90" s="186" t="s">
        <v>712</v>
      </c>
      <c r="B90" s="187" t="s">
        <v>713</v>
      </c>
      <c r="C90" s="188" t="s">
        <v>714</v>
      </c>
      <c r="D90" s="188">
        <v>150</v>
      </c>
      <c r="E90" s="188" t="s">
        <v>487</v>
      </c>
      <c r="F90" s="240" t="s">
        <v>715</v>
      </c>
      <c r="G90" s="190">
        <v>3.5000000000000003E-2</v>
      </c>
      <c r="H90" s="188" t="s">
        <v>707</v>
      </c>
      <c r="I90" s="187" t="s">
        <v>716</v>
      </c>
    </row>
    <row r="91" spans="1:9" ht="23.25">
      <c r="A91" s="241"/>
      <c r="B91" s="242"/>
      <c r="C91" s="243"/>
      <c r="D91" s="243"/>
      <c r="E91" s="243"/>
      <c r="F91" s="244"/>
      <c r="G91" s="245"/>
      <c r="H91" s="243"/>
      <c r="I91" s="242"/>
    </row>
    <row r="92" spans="1:9" ht="116.25">
      <c r="A92" s="246" t="s">
        <v>717</v>
      </c>
      <c r="B92" s="236" t="s">
        <v>718</v>
      </c>
      <c r="C92" s="233">
        <v>1</v>
      </c>
      <c r="D92" s="233">
        <v>315</v>
      </c>
      <c r="E92" s="233" t="s">
        <v>620</v>
      </c>
      <c r="F92" s="233">
        <v>6.5</v>
      </c>
      <c r="G92" s="234">
        <v>0.04</v>
      </c>
      <c r="H92" s="233" t="s">
        <v>621</v>
      </c>
      <c r="I92" s="236" t="s">
        <v>622</v>
      </c>
    </row>
    <row r="93" spans="1:9" ht="116.25">
      <c r="A93" s="246" t="s">
        <v>719</v>
      </c>
      <c r="B93" s="236" t="s">
        <v>718</v>
      </c>
      <c r="C93" s="233">
        <v>1</v>
      </c>
      <c r="D93" s="233">
        <v>270</v>
      </c>
      <c r="E93" s="233" t="s">
        <v>620</v>
      </c>
      <c r="F93" s="233">
        <v>11</v>
      </c>
      <c r="G93" s="234">
        <v>0.04</v>
      </c>
      <c r="H93" s="233" t="s">
        <v>621</v>
      </c>
      <c r="I93" s="236" t="s">
        <v>622</v>
      </c>
    </row>
    <row r="94" spans="1:9" ht="93">
      <c r="A94" s="246" t="s">
        <v>720</v>
      </c>
      <c r="B94" s="236" t="s">
        <v>718</v>
      </c>
      <c r="C94" s="233">
        <v>1</v>
      </c>
      <c r="D94" s="233">
        <v>304</v>
      </c>
      <c r="E94" s="233" t="s">
        <v>620</v>
      </c>
      <c r="F94" s="233">
        <v>12</v>
      </c>
      <c r="G94" s="234">
        <v>0.04</v>
      </c>
      <c r="H94" s="233" t="s">
        <v>621</v>
      </c>
      <c r="I94" s="236" t="s">
        <v>622</v>
      </c>
    </row>
    <row r="95" spans="1:9" ht="93">
      <c r="A95" s="246" t="s">
        <v>721</v>
      </c>
      <c r="B95" s="236" t="s">
        <v>718</v>
      </c>
      <c r="C95" s="233">
        <v>1</v>
      </c>
      <c r="D95" s="233">
        <v>315</v>
      </c>
      <c r="E95" s="233" t="s">
        <v>620</v>
      </c>
      <c r="F95" s="233">
        <v>12.5</v>
      </c>
      <c r="G95" s="234">
        <v>0.04</v>
      </c>
      <c r="H95" s="233" t="s">
        <v>621</v>
      </c>
      <c r="I95" s="236" t="s">
        <v>622</v>
      </c>
    </row>
    <row r="96" spans="1:9" ht="116.25">
      <c r="A96" s="246" t="s">
        <v>722</v>
      </c>
      <c r="B96" s="236" t="s">
        <v>718</v>
      </c>
      <c r="C96" s="233">
        <v>1</v>
      </c>
      <c r="D96" s="233">
        <v>59</v>
      </c>
      <c r="E96" s="233" t="s">
        <v>620</v>
      </c>
      <c r="F96" s="233">
        <v>2.5</v>
      </c>
      <c r="G96" s="234">
        <v>0.04</v>
      </c>
      <c r="H96" s="233" t="s">
        <v>621</v>
      </c>
      <c r="I96" s="236" t="s">
        <v>622</v>
      </c>
    </row>
    <row r="97" spans="1:9" ht="116.25">
      <c r="A97" s="246" t="s">
        <v>723</v>
      </c>
      <c r="B97" s="236" t="s">
        <v>718</v>
      </c>
      <c r="C97" s="233">
        <v>1</v>
      </c>
      <c r="D97" s="233">
        <v>59</v>
      </c>
      <c r="E97" s="233" t="s">
        <v>620</v>
      </c>
      <c r="F97" s="233">
        <v>2.5</v>
      </c>
      <c r="G97" s="234">
        <v>0.04</v>
      </c>
      <c r="H97" s="233" t="s">
        <v>621</v>
      </c>
      <c r="I97" s="236" t="s">
        <v>622</v>
      </c>
    </row>
    <row r="98" spans="1:9" ht="93">
      <c r="A98" s="246" t="s">
        <v>724</v>
      </c>
      <c r="B98" s="236" t="s">
        <v>718</v>
      </c>
      <c r="C98" s="233">
        <v>1</v>
      </c>
      <c r="D98" s="233">
        <v>174</v>
      </c>
      <c r="E98" s="233" t="s">
        <v>620</v>
      </c>
      <c r="F98" s="233">
        <v>7</v>
      </c>
      <c r="G98" s="234">
        <v>0.04</v>
      </c>
      <c r="H98" s="233" t="s">
        <v>621</v>
      </c>
      <c r="I98" s="236" t="s">
        <v>622</v>
      </c>
    </row>
    <row r="99" spans="1:9" ht="93">
      <c r="A99" s="246" t="s">
        <v>725</v>
      </c>
      <c r="B99" s="236" t="s">
        <v>718</v>
      </c>
      <c r="C99" s="233">
        <v>1</v>
      </c>
      <c r="D99" s="233">
        <v>174</v>
      </c>
      <c r="E99" s="233" t="s">
        <v>620</v>
      </c>
      <c r="F99" s="233">
        <v>7</v>
      </c>
      <c r="G99" s="234">
        <v>0.04</v>
      </c>
      <c r="H99" s="233" t="s">
        <v>621</v>
      </c>
      <c r="I99" s="236" t="s">
        <v>622</v>
      </c>
    </row>
    <row r="100" spans="1:9" ht="116.25">
      <c r="A100" s="246" t="s">
        <v>726</v>
      </c>
      <c r="B100" s="236" t="s">
        <v>718</v>
      </c>
      <c r="C100" s="233">
        <v>1</v>
      </c>
      <c r="D100" s="233">
        <v>174</v>
      </c>
      <c r="E100" s="233" t="s">
        <v>620</v>
      </c>
      <c r="F100" s="233">
        <v>7</v>
      </c>
      <c r="G100" s="234">
        <v>0.04</v>
      </c>
      <c r="H100" s="233" t="s">
        <v>621</v>
      </c>
      <c r="I100" s="236" t="s">
        <v>622</v>
      </c>
    </row>
    <row r="101" spans="1:9" ht="116.25">
      <c r="A101" s="246" t="s">
        <v>727</v>
      </c>
      <c r="B101" s="236" t="s">
        <v>718</v>
      </c>
      <c r="C101" s="233">
        <v>1</v>
      </c>
      <c r="D101" s="233">
        <v>174</v>
      </c>
      <c r="E101" s="233" t="s">
        <v>620</v>
      </c>
      <c r="F101" s="233">
        <v>7</v>
      </c>
      <c r="G101" s="234">
        <v>0.04</v>
      </c>
      <c r="H101" s="233" t="s">
        <v>621</v>
      </c>
      <c r="I101" s="236" t="s">
        <v>622</v>
      </c>
    </row>
    <row r="102" spans="1:9" ht="116.25">
      <c r="A102" s="246" t="s">
        <v>728</v>
      </c>
      <c r="B102" s="236" t="s">
        <v>718</v>
      </c>
      <c r="C102" s="233">
        <v>1</v>
      </c>
      <c r="D102" s="233">
        <v>174</v>
      </c>
      <c r="E102" s="233" t="s">
        <v>620</v>
      </c>
      <c r="F102" s="233">
        <v>7</v>
      </c>
      <c r="G102" s="234">
        <v>0.04</v>
      </c>
      <c r="H102" s="233" t="s">
        <v>621</v>
      </c>
      <c r="I102" s="236" t="s">
        <v>622</v>
      </c>
    </row>
    <row r="103" spans="1:9" ht="116.25">
      <c r="A103" s="246" t="s">
        <v>729</v>
      </c>
      <c r="B103" s="236" t="s">
        <v>718</v>
      </c>
      <c r="C103" s="233">
        <v>1</v>
      </c>
      <c r="D103" s="233">
        <v>174</v>
      </c>
      <c r="E103" s="233" t="s">
        <v>620</v>
      </c>
      <c r="F103" s="233">
        <v>7</v>
      </c>
      <c r="G103" s="234">
        <v>0.04</v>
      </c>
      <c r="H103" s="233" t="s">
        <v>621</v>
      </c>
      <c r="I103" s="236" t="s">
        <v>622</v>
      </c>
    </row>
    <row r="104" spans="1:9" ht="116.25">
      <c r="A104" s="246" t="s">
        <v>730</v>
      </c>
      <c r="B104" s="236" t="s">
        <v>718</v>
      </c>
      <c r="C104" s="233">
        <v>1</v>
      </c>
      <c r="D104" s="233">
        <v>174</v>
      </c>
      <c r="E104" s="233" t="s">
        <v>620</v>
      </c>
      <c r="F104" s="233">
        <v>7</v>
      </c>
      <c r="G104" s="234">
        <v>0.04</v>
      </c>
      <c r="H104" s="233" t="s">
        <v>621</v>
      </c>
      <c r="I104" s="236" t="s">
        <v>622</v>
      </c>
    </row>
    <row r="105" spans="1:9" ht="116.25">
      <c r="A105" s="246" t="s">
        <v>731</v>
      </c>
      <c r="B105" s="236" t="s">
        <v>718</v>
      </c>
      <c r="C105" s="233">
        <v>1</v>
      </c>
      <c r="D105" s="233">
        <v>174</v>
      </c>
      <c r="E105" s="233" t="s">
        <v>620</v>
      </c>
      <c r="F105" s="233">
        <v>7</v>
      </c>
      <c r="G105" s="234">
        <v>0.04</v>
      </c>
      <c r="H105" s="233" t="s">
        <v>621</v>
      </c>
      <c r="I105" s="236" t="s">
        <v>622</v>
      </c>
    </row>
    <row r="106" spans="1:9" ht="116.25">
      <c r="A106" s="246" t="s">
        <v>732</v>
      </c>
      <c r="B106" s="236" t="s">
        <v>718</v>
      </c>
      <c r="C106" s="233">
        <v>1</v>
      </c>
      <c r="D106" s="233">
        <v>174</v>
      </c>
      <c r="E106" s="233" t="s">
        <v>620</v>
      </c>
      <c r="F106" s="233">
        <v>7</v>
      </c>
      <c r="G106" s="234">
        <v>0.04</v>
      </c>
      <c r="H106" s="233" t="s">
        <v>621</v>
      </c>
      <c r="I106" s="236" t="s">
        <v>622</v>
      </c>
    </row>
    <row r="107" spans="1:9" ht="116.25">
      <c r="A107" s="246" t="s">
        <v>733</v>
      </c>
      <c r="B107" s="236" t="s">
        <v>718</v>
      </c>
      <c r="C107" s="233">
        <v>1</v>
      </c>
      <c r="D107" s="233">
        <v>174</v>
      </c>
      <c r="E107" s="233" t="s">
        <v>620</v>
      </c>
      <c r="F107" s="233">
        <v>7</v>
      </c>
      <c r="G107" s="234">
        <v>0.04</v>
      </c>
      <c r="H107" s="233" t="s">
        <v>621</v>
      </c>
      <c r="I107" s="236" t="s">
        <v>622</v>
      </c>
    </row>
    <row r="108" spans="1:9" ht="116.25">
      <c r="A108" s="246" t="s">
        <v>734</v>
      </c>
      <c r="B108" s="236" t="s">
        <v>718</v>
      </c>
      <c r="C108" s="233">
        <v>1</v>
      </c>
      <c r="D108" s="233">
        <v>417</v>
      </c>
      <c r="E108" s="233" t="s">
        <v>620</v>
      </c>
      <c r="F108" s="233">
        <v>16.5</v>
      </c>
      <c r="G108" s="234">
        <v>0.04</v>
      </c>
      <c r="H108" s="233" t="s">
        <v>621</v>
      </c>
      <c r="I108" s="236" t="s">
        <v>622</v>
      </c>
    </row>
    <row r="109" spans="1:9" ht="116.25">
      <c r="A109" s="246" t="s">
        <v>735</v>
      </c>
      <c r="B109" s="236" t="s">
        <v>718</v>
      </c>
      <c r="C109" s="233">
        <v>1</v>
      </c>
      <c r="D109" s="233">
        <v>417</v>
      </c>
      <c r="E109" s="233" t="s">
        <v>620</v>
      </c>
      <c r="F109" s="233">
        <v>16.5</v>
      </c>
      <c r="G109" s="234">
        <v>0.04</v>
      </c>
      <c r="H109" s="233" t="s">
        <v>621</v>
      </c>
      <c r="I109" s="236" t="s">
        <v>622</v>
      </c>
    </row>
    <row r="110" spans="1:9" ht="93">
      <c r="A110" s="246" t="s">
        <v>736</v>
      </c>
      <c r="B110" s="236" t="s">
        <v>718</v>
      </c>
      <c r="C110" s="233">
        <v>1</v>
      </c>
      <c r="D110" s="233">
        <v>417</v>
      </c>
      <c r="E110" s="233" t="s">
        <v>620</v>
      </c>
      <c r="F110" s="233">
        <v>16.5</v>
      </c>
      <c r="G110" s="234">
        <v>0.04</v>
      </c>
      <c r="H110" s="233" t="s">
        <v>621</v>
      </c>
      <c r="I110" s="236" t="s">
        <v>622</v>
      </c>
    </row>
    <row r="111" spans="1:9" ht="93">
      <c r="A111" s="246" t="s">
        <v>737</v>
      </c>
      <c r="B111" s="236" t="s">
        <v>718</v>
      </c>
      <c r="C111" s="233">
        <v>1</v>
      </c>
      <c r="D111" s="233">
        <v>417</v>
      </c>
      <c r="E111" s="233" t="s">
        <v>620</v>
      </c>
      <c r="F111" s="233">
        <v>16.5</v>
      </c>
      <c r="G111" s="234">
        <v>0.04</v>
      </c>
      <c r="H111" s="233" t="s">
        <v>621</v>
      </c>
      <c r="I111" s="236" t="s">
        <v>622</v>
      </c>
    </row>
    <row r="112" spans="1:9" ht="116.25">
      <c r="A112" s="246" t="s">
        <v>738</v>
      </c>
      <c r="B112" s="236" t="s">
        <v>718</v>
      </c>
      <c r="C112" s="233">
        <v>1</v>
      </c>
      <c r="D112" s="233">
        <v>315</v>
      </c>
      <c r="E112" s="233" t="s">
        <v>620</v>
      </c>
      <c r="F112" s="233">
        <v>12.5</v>
      </c>
      <c r="G112" s="234">
        <v>0.04</v>
      </c>
      <c r="H112" s="233" t="s">
        <v>621</v>
      </c>
      <c r="I112" s="236" t="s">
        <v>622</v>
      </c>
    </row>
    <row r="113" spans="1:9" ht="116.25">
      <c r="A113" s="246" t="s">
        <v>739</v>
      </c>
      <c r="B113" s="236" t="s">
        <v>718</v>
      </c>
      <c r="C113" s="233">
        <v>1</v>
      </c>
      <c r="D113" s="233">
        <v>174</v>
      </c>
      <c r="E113" s="233" t="s">
        <v>620</v>
      </c>
      <c r="F113" s="233">
        <v>7</v>
      </c>
      <c r="G113" s="234">
        <v>0.04</v>
      </c>
      <c r="H113" s="233" t="s">
        <v>621</v>
      </c>
      <c r="I113" s="236" t="s">
        <v>622</v>
      </c>
    </row>
    <row r="114" spans="1:9" ht="116.25">
      <c r="A114" s="246" t="s">
        <v>740</v>
      </c>
      <c r="B114" s="236" t="s">
        <v>718</v>
      </c>
      <c r="C114" s="233">
        <v>1</v>
      </c>
      <c r="D114" s="233">
        <v>174</v>
      </c>
      <c r="E114" s="233" t="s">
        <v>620</v>
      </c>
      <c r="F114" s="233">
        <v>7</v>
      </c>
      <c r="G114" s="234">
        <v>0.04</v>
      </c>
      <c r="H114" s="233" t="s">
        <v>621</v>
      </c>
      <c r="I114" s="236" t="s">
        <v>622</v>
      </c>
    </row>
    <row r="115" spans="1:9" ht="116.25">
      <c r="A115" s="246" t="s">
        <v>741</v>
      </c>
      <c r="B115" s="236" t="s">
        <v>718</v>
      </c>
      <c r="C115" s="233">
        <v>1</v>
      </c>
      <c r="D115" s="233">
        <v>174</v>
      </c>
      <c r="E115" s="233" t="s">
        <v>620</v>
      </c>
      <c r="F115" s="233">
        <v>7</v>
      </c>
      <c r="G115" s="234">
        <v>0.04</v>
      </c>
      <c r="H115" s="233" t="s">
        <v>621</v>
      </c>
      <c r="I115" s="236" t="s">
        <v>622</v>
      </c>
    </row>
    <row r="116" spans="1:9" ht="116.25">
      <c r="A116" s="246" t="s">
        <v>742</v>
      </c>
      <c r="B116" s="236" t="s">
        <v>718</v>
      </c>
      <c r="C116" s="233">
        <v>1</v>
      </c>
      <c r="D116" s="233">
        <v>174</v>
      </c>
      <c r="E116" s="233" t="s">
        <v>620</v>
      </c>
      <c r="F116" s="233">
        <v>7</v>
      </c>
      <c r="G116" s="234">
        <v>0.04</v>
      </c>
      <c r="H116" s="233" t="s">
        <v>621</v>
      </c>
      <c r="I116" s="236" t="s">
        <v>622</v>
      </c>
    </row>
    <row r="117" spans="1:9" ht="116.25">
      <c r="A117" s="246" t="s">
        <v>743</v>
      </c>
      <c r="B117" s="236" t="s">
        <v>718</v>
      </c>
      <c r="C117" s="233">
        <v>1</v>
      </c>
      <c r="D117" s="233">
        <v>174</v>
      </c>
      <c r="E117" s="233" t="s">
        <v>620</v>
      </c>
      <c r="F117" s="233">
        <v>7</v>
      </c>
      <c r="G117" s="234">
        <v>0.04</v>
      </c>
      <c r="H117" s="233" t="s">
        <v>621</v>
      </c>
      <c r="I117" s="236" t="s">
        <v>622</v>
      </c>
    </row>
    <row r="118" spans="1:9" ht="116.25">
      <c r="A118" s="246" t="s">
        <v>744</v>
      </c>
      <c r="B118" s="236" t="s">
        <v>718</v>
      </c>
      <c r="C118" s="233">
        <v>1</v>
      </c>
      <c r="D118" s="233">
        <v>174</v>
      </c>
      <c r="E118" s="233" t="s">
        <v>620</v>
      </c>
      <c r="F118" s="233">
        <v>7</v>
      </c>
      <c r="G118" s="234">
        <v>0.04</v>
      </c>
      <c r="H118" s="233" t="s">
        <v>621</v>
      </c>
      <c r="I118" s="236" t="s">
        <v>622</v>
      </c>
    </row>
    <row r="119" spans="1:9" ht="23.25">
      <c r="A119" s="247" t="s">
        <v>745</v>
      </c>
      <c r="B119" s="182" t="s">
        <v>718</v>
      </c>
      <c r="C119" s="184">
        <v>6</v>
      </c>
      <c r="D119" s="184">
        <v>130</v>
      </c>
      <c r="E119" s="180" t="s">
        <v>620</v>
      </c>
      <c r="F119" s="184">
        <v>7</v>
      </c>
      <c r="G119" s="185">
        <v>0.05</v>
      </c>
      <c r="H119" s="184" t="s">
        <v>621</v>
      </c>
      <c r="I119" s="182" t="s">
        <v>622</v>
      </c>
    </row>
    <row r="120" spans="1:9" ht="23.25">
      <c r="A120" s="247" t="s">
        <v>746</v>
      </c>
      <c r="B120" s="182" t="s">
        <v>718</v>
      </c>
      <c r="C120" s="184">
        <v>6</v>
      </c>
      <c r="D120" s="184">
        <v>130</v>
      </c>
      <c r="E120" s="180" t="s">
        <v>620</v>
      </c>
      <c r="F120" s="184">
        <v>7</v>
      </c>
      <c r="G120" s="185">
        <v>0.05</v>
      </c>
      <c r="H120" s="184" t="s">
        <v>621</v>
      </c>
      <c r="I120" s="182" t="s">
        <v>622</v>
      </c>
    </row>
    <row r="121" spans="1:9" ht="23.25">
      <c r="A121" s="247" t="s">
        <v>747</v>
      </c>
      <c r="B121" s="182" t="s">
        <v>718</v>
      </c>
      <c r="C121" s="184">
        <v>6</v>
      </c>
      <c r="D121" s="184">
        <v>130</v>
      </c>
      <c r="E121" s="180" t="s">
        <v>620</v>
      </c>
      <c r="F121" s="184">
        <v>7</v>
      </c>
      <c r="G121" s="185">
        <v>0.05</v>
      </c>
      <c r="H121" s="184" t="s">
        <v>621</v>
      </c>
      <c r="I121" s="182" t="s">
        <v>622</v>
      </c>
    </row>
    <row r="122" spans="1:9" ht="23.25">
      <c r="A122" s="247" t="s">
        <v>748</v>
      </c>
      <c r="B122" s="182" t="s">
        <v>718</v>
      </c>
      <c r="C122" s="184">
        <v>6</v>
      </c>
      <c r="D122" s="184">
        <v>130</v>
      </c>
      <c r="E122" s="180" t="s">
        <v>620</v>
      </c>
      <c r="F122" s="184">
        <v>7</v>
      </c>
      <c r="G122" s="185">
        <v>0.05</v>
      </c>
      <c r="H122" s="184" t="s">
        <v>621</v>
      </c>
      <c r="I122" s="182" t="s">
        <v>622</v>
      </c>
    </row>
    <row r="123" spans="1:9" ht="23.25">
      <c r="A123" s="247" t="s">
        <v>749</v>
      </c>
      <c r="B123" s="182" t="s">
        <v>718</v>
      </c>
      <c r="C123" s="184">
        <v>6</v>
      </c>
      <c r="D123" s="184">
        <v>130</v>
      </c>
      <c r="E123" s="180" t="s">
        <v>620</v>
      </c>
      <c r="F123" s="184">
        <v>7</v>
      </c>
      <c r="G123" s="185">
        <v>0.05</v>
      </c>
      <c r="H123" s="184" t="s">
        <v>621</v>
      </c>
      <c r="I123" s="182" t="s">
        <v>622</v>
      </c>
    </row>
    <row r="124" spans="1:9" ht="23.25">
      <c r="A124" s="247" t="s">
        <v>750</v>
      </c>
      <c r="B124" s="182" t="s">
        <v>718</v>
      </c>
      <c r="C124" s="184">
        <v>6</v>
      </c>
      <c r="D124" s="184">
        <v>130</v>
      </c>
      <c r="E124" s="180" t="s">
        <v>620</v>
      </c>
      <c r="F124" s="184">
        <v>7</v>
      </c>
      <c r="G124" s="185">
        <v>0.05</v>
      </c>
      <c r="H124" s="184" t="s">
        <v>621</v>
      </c>
      <c r="I124" s="182" t="s">
        <v>622</v>
      </c>
    </row>
    <row r="125" spans="1:9" ht="23.25">
      <c r="A125" s="247" t="s">
        <v>751</v>
      </c>
      <c r="B125" s="182" t="s">
        <v>718</v>
      </c>
      <c r="C125" s="184">
        <v>6</v>
      </c>
      <c r="D125" s="184">
        <v>130</v>
      </c>
      <c r="E125" s="180" t="s">
        <v>620</v>
      </c>
      <c r="F125" s="184">
        <v>7</v>
      </c>
      <c r="G125" s="185">
        <v>0.05</v>
      </c>
      <c r="H125" s="184" t="s">
        <v>621</v>
      </c>
      <c r="I125" s="182" t="s">
        <v>622</v>
      </c>
    </row>
    <row r="126" spans="1:9" ht="23.25">
      <c r="A126" s="247" t="s">
        <v>752</v>
      </c>
      <c r="B126" s="182" t="s">
        <v>718</v>
      </c>
      <c r="C126" s="184">
        <v>6</v>
      </c>
      <c r="D126" s="184">
        <v>130</v>
      </c>
      <c r="E126" s="180" t="s">
        <v>620</v>
      </c>
      <c r="F126" s="184">
        <v>7</v>
      </c>
      <c r="G126" s="185">
        <v>0.05</v>
      </c>
      <c r="H126" s="184" t="s">
        <v>621</v>
      </c>
      <c r="I126" s="182" t="s">
        <v>622</v>
      </c>
    </row>
    <row r="127" spans="1:9" ht="23.25">
      <c r="A127" s="247" t="s">
        <v>753</v>
      </c>
      <c r="B127" s="182" t="s">
        <v>718</v>
      </c>
      <c r="C127" s="184">
        <v>6</v>
      </c>
      <c r="D127" s="184">
        <v>130</v>
      </c>
      <c r="E127" s="180" t="s">
        <v>620</v>
      </c>
      <c r="F127" s="184">
        <v>7</v>
      </c>
      <c r="G127" s="185">
        <v>0.05</v>
      </c>
      <c r="H127" s="184" t="s">
        <v>621</v>
      </c>
      <c r="I127" s="182" t="s">
        <v>622</v>
      </c>
    </row>
    <row r="128" spans="1:9" ht="23.25">
      <c r="A128" s="247" t="s">
        <v>754</v>
      </c>
      <c r="B128" s="182" t="s">
        <v>718</v>
      </c>
      <c r="C128" s="184">
        <v>6</v>
      </c>
      <c r="D128" s="184">
        <v>130</v>
      </c>
      <c r="E128" s="180" t="s">
        <v>620</v>
      </c>
      <c r="F128" s="184">
        <v>7</v>
      </c>
      <c r="G128" s="185">
        <v>0.05</v>
      </c>
      <c r="H128" s="184" t="s">
        <v>621</v>
      </c>
      <c r="I128" s="182" t="s">
        <v>622</v>
      </c>
    </row>
    <row r="129" spans="1:9" ht="23.25">
      <c r="A129" s="247" t="s">
        <v>755</v>
      </c>
      <c r="B129" s="182" t="s">
        <v>718</v>
      </c>
      <c r="C129" s="184">
        <v>6</v>
      </c>
      <c r="D129" s="184">
        <v>130</v>
      </c>
      <c r="E129" s="180" t="s">
        <v>620</v>
      </c>
      <c r="F129" s="184">
        <v>7</v>
      </c>
      <c r="G129" s="185">
        <v>0.05</v>
      </c>
      <c r="H129" s="184" t="s">
        <v>621</v>
      </c>
      <c r="I129" s="182" t="s">
        <v>622</v>
      </c>
    </row>
    <row r="130" spans="1:9" ht="23.25">
      <c r="A130" s="247" t="s">
        <v>756</v>
      </c>
      <c r="B130" s="182" t="s">
        <v>718</v>
      </c>
      <c r="C130" s="184">
        <v>6</v>
      </c>
      <c r="D130" s="184">
        <v>130</v>
      </c>
      <c r="E130" s="180" t="s">
        <v>620</v>
      </c>
      <c r="F130" s="184">
        <v>7</v>
      </c>
      <c r="G130" s="185">
        <v>0.05</v>
      </c>
      <c r="H130" s="184" t="s">
        <v>621</v>
      </c>
      <c r="I130" s="182" t="s">
        <v>622</v>
      </c>
    </row>
    <row r="131" spans="1:9" ht="23.25">
      <c r="A131" s="247" t="s">
        <v>757</v>
      </c>
      <c r="B131" s="182" t="s">
        <v>718</v>
      </c>
      <c r="C131" s="184">
        <v>6</v>
      </c>
      <c r="D131" s="184">
        <v>130</v>
      </c>
      <c r="E131" s="180" t="s">
        <v>620</v>
      </c>
      <c r="F131" s="184">
        <v>7</v>
      </c>
      <c r="G131" s="185">
        <v>0.05</v>
      </c>
      <c r="H131" s="184" t="s">
        <v>621</v>
      </c>
      <c r="I131" s="182" t="s">
        <v>622</v>
      </c>
    </row>
    <row r="132" spans="1:9" ht="23.25">
      <c r="A132" s="247" t="s">
        <v>758</v>
      </c>
      <c r="B132" s="182" t="s">
        <v>718</v>
      </c>
      <c r="C132" s="184">
        <v>6</v>
      </c>
      <c r="D132" s="184">
        <v>130</v>
      </c>
      <c r="E132" s="180" t="s">
        <v>620</v>
      </c>
      <c r="F132" s="184">
        <v>7</v>
      </c>
      <c r="G132" s="185">
        <v>0.05</v>
      </c>
      <c r="H132" s="184" t="s">
        <v>621</v>
      </c>
      <c r="I132" s="182" t="s">
        <v>622</v>
      </c>
    </row>
    <row r="133" spans="1:9" ht="23.25">
      <c r="A133" s="247" t="s">
        <v>759</v>
      </c>
      <c r="B133" s="182" t="s">
        <v>718</v>
      </c>
      <c r="C133" s="184">
        <v>6</v>
      </c>
      <c r="D133" s="184">
        <v>130</v>
      </c>
      <c r="E133" s="180" t="s">
        <v>620</v>
      </c>
      <c r="F133" s="184">
        <v>7</v>
      </c>
      <c r="G133" s="185">
        <v>0.05</v>
      </c>
      <c r="H133" s="184" t="s">
        <v>621</v>
      </c>
      <c r="I133" s="182" t="s">
        <v>622</v>
      </c>
    </row>
    <row r="134" spans="1:9" ht="23.25">
      <c r="A134" s="247" t="s">
        <v>760</v>
      </c>
      <c r="B134" s="182" t="s">
        <v>718</v>
      </c>
      <c r="C134" s="184">
        <v>6</v>
      </c>
      <c r="D134" s="184">
        <v>130</v>
      </c>
      <c r="E134" s="180" t="s">
        <v>620</v>
      </c>
      <c r="F134" s="184">
        <v>7</v>
      </c>
      <c r="G134" s="185">
        <v>0.05</v>
      </c>
      <c r="H134" s="184" t="s">
        <v>621</v>
      </c>
      <c r="I134" s="182" t="s">
        <v>622</v>
      </c>
    </row>
    <row r="135" spans="1:9" ht="23.25">
      <c r="A135" s="248" t="s">
        <v>761</v>
      </c>
      <c r="B135" s="236" t="s">
        <v>718</v>
      </c>
      <c r="C135" s="233">
        <v>6</v>
      </c>
      <c r="D135" s="198">
        <v>150</v>
      </c>
      <c r="E135" s="233" t="s">
        <v>620</v>
      </c>
      <c r="F135" s="198">
        <v>12</v>
      </c>
      <c r="G135" s="237">
        <v>0.08</v>
      </c>
      <c r="H135" s="198" t="s">
        <v>621</v>
      </c>
      <c r="I135" s="236" t="s">
        <v>622</v>
      </c>
    </row>
    <row r="136" spans="1:9" ht="93">
      <c r="A136" s="246" t="s">
        <v>762</v>
      </c>
      <c r="B136" s="236" t="s">
        <v>718</v>
      </c>
      <c r="C136" s="233">
        <v>6</v>
      </c>
      <c r="D136" s="198">
        <v>150</v>
      </c>
      <c r="E136" s="233" t="s">
        <v>620</v>
      </c>
      <c r="F136" s="198">
        <v>12</v>
      </c>
      <c r="G136" s="237">
        <v>0.08</v>
      </c>
      <c r="H136" s="198" t="s">
        <v>621</v>
      </c>
      <c r="I136" s="236" t="s">
        <v>622</v>
      </c>
    </row>
    <row r="137" spans="1:9" ht="23.25">
      <c r="A137" s="248" t="s">
        <v>763</v>
      </c>
      <c r="B137" s="236" t="s">
        <v>718</v>
      </c>
      <c r="C137" s="233">
        <v>6</v>
      </c>
      <c r="D137" s="198">
        <v>150</v>
      </c>
      <c r="E137" s="233" t="s">
        <v>620</v>
      </c>
      <c r="F137" s="198">
        <v>12</v>
      </c>
      <c r="G137" s="237">
        <v>0.08</v>
      </c>
      <c r="H137" s="198" t="s">
        <v>621</v>
      </c>
      <c r="I137" s="236" t="s">
        <v>622</v>
      </c>
    </row>
    <row r="138" spans="1:9" ht="93">
      <c r="A138" s="246" t="s">
        <v>764</v>
      </c>
      <c r="B138" s="236" t="s">
        <v>718</v>
      </c>
      <c r="C138" s="233">
        <v>6</v>
      </c>
      <c r="D138" s="198">
        <v>150</v>
      </c>
      <c r="E138" s="233" t="s">
        <v>620</v>
      </c>
      <c r="F138" s="198">
        <v>12</v>
      </c>
      <c r="G138" s="237">
        <v>0.08</v>
      </c>
      <c r="H138" s="198" t="s">
        <v>621</v>
      </c>
      <c r="I138" s="236" t="s">
        <v>622</v>
      </c>
    </row>
    <row r="139" spans="1:9" ht="93">
      <c r="A139" s="246" t="s">
        <v>765</v>
      </c>
      <c r="B139" s="236" t="s">
        <v>718</v>
      </c>
      <c r="C139" s="233">
        <v>6</v>
      </c>
      <c r="D139" s="198">
        <v>150</v>
      </c>
      <c r="E139" s="233" t="s">
        <v>620</v>
      </c>
      <c r="F139" s="198">
        <v>12</v>
      </c>
      <c r="G139" s="237">
        <v>0.08</v>
      </c>
      <c r="H139" s="198" t="s">
        <v>621</v>
      </c>
      <c r="I139" s="236" t="s">
        <v>622</v>
      </c>
    </row>
    <row r="140" spans="1:9" ht="93">
      <c r="A140" s="246" t="s">
        <v>766</v>
      </c>
      <c r="B140" s="236" t="s">
        <v>718</v>
      </c>
      <c r="C140" s="233">
        <v>6</v>
      </c>
      <c r="D140" s="198">
        <v>150</v>
      </c>
      <c r="E140" s="233" t="s">
        <v>620</v>
      </c>
      <c r="F140" s="198">
        <v>12</v>
      </c>
      <c r="G140" s="237">
        <v>0.08</v>
      </c>
      <c r="H140" s="198" t="s">
        <v>621</v>
      </c>
      <c r="I140" s="236" t="s">
        <v>622</v>
      </c>
    </row>
    <row r="141" spans="1:9" ht="93">
      <c r="A141" s="246" t="s">
        <v>767</v>
      </c>
      <c r="B141" s="236" t="s">
        <v>718</v>
      </c>
      <c r="C141" s="233">
        <v>6</v>
      </c>
      <c r="D141" s="198">
        <v>150</v>
      </c>
      <c r="E141" s="233" t="s">
        <v>620</v>
      </c>
      <c r="F141" s="198">
        <v>12</v>
      </c>
      <c r="G141" s="237">
        <v>0.08</v>
      </c>
      <c r="H141" s="198" t="s">
        <v>621</v>
      </c>
      <c r="I141" s="236" t="s">
        <v>622</v>
      </c>
    </row>
    <row r="142" spans="1:9" ht="93">
      <c r="A142" s="246" t="s">
        <v>768</v>
      </c>
      <c r="B142" s="236" t="s">
        <v>718</v>
      </c>
      <c r="C142" s="233">
        <v>6</v>
      </c>
      <c r="D142" s="198">
        <v>150</v>
      </c>
      <c r="E142" s="233" t="s">
        <v>620</v>
      </c>
      <c r="F142" s="198">
        <v>12</v>
      </c>
      <c r="G142" s="237">
        <v>0.08</v>
      </c>
      <c r="H142" s="198" t="s">
        <v>621</v>
      </c>
      <c r="I142" s="236" t="s">
        <v>622</v>
      </c>
    </row>
    <row r="143" spans="1:9" ht="93">
      <c r="A143" s="246" t="s">
        <v>769</v>
      </c>
      <c r="B143" s="236" t="s">
        <v>718</v>
      </c>
      <c r="C143" s="233">
        <v>6</v>
      </c>
      <c r="D143" s="198">
        <v>150</v>
      </c>
      <c r="E143" s="233" t="s">
        <v>620</v>
      </c>
      <c r="F143" s="198">
        <v>12</v>
      </c>
      <c r="G143" s="237">
        <v>0.08</v>
      </c>
      <c r="H143" s="198" t="s">
        <v>621</v>
      </c>
      <c r="I143" s="236" t="s">
        <v>622</v>
      </c>
    </row>
    <row r="144" spans="1:9" ht="93">
      <c r="A144" s="246" t="s">
        <v>770</v>
      </c>
      <c r="B144" s="236" t="s">
        <v>718</v>
      </c>
      <c r="C144" s="233">
        <v>6</v>
      </c>
      <c r="D144" s="198">
        <v>150</v>
      </c>
      <c r="E144" s="233" t="s">
        <v>620</v>
      </c>
      <c r="F144" s="198">
        <v>12</v>
      </c>
      <c r="G144" s="237">
        <v>0.08</v>
      </c>
      <c r="H144" s="198" t="s">
        <v>621</v>
      </c>
      <c r="I144" s="236" t="s">
        <v>622</v>
      </c>
    </row>
    <row r="145" spans="1:9" ht="93">
      <c r="A145" s="246" t="s">
        <v>771</v>
      </c>
      <c r="B145" s="236" t="s">
        <v>718</v>
      </c>
      <c r="C145" s="233">
        <v>6</v>
      </c>
      <c r="D145" s="198">
        <v>87</v>
      </c>
      <c r="E145" s="233" t="s">
        <v>620</v>
      </c>
      <c r="F145" s="198">
        <v>4.5</v>
      </c>
      <c r="G145" s="237">
        <v>0.05</v>
      </c>
      <c r="H145" s="198" t="s">
        <v>621</v>
      </c>
      <c r="I145" s="236" t="s">
        <v>622</v>
      </c>
    </row>
    <row r="146" spans="1:9" ht="93">
      <c r="A146" s="246" t="s">
        <v>772</v>
      </c>
      <c r="B146" s="236" t="s">
        <v>718</v>
      </c>
      <c r="C146" s="233">
        <v>6</v>
      </c>
      <c r="D146" s="198">
        <v>87</v>
      </c>
      <c r="E146" s="233" t="s">
        <v>620</v>
      </c>
      <c r="F146" s="198">
        <v>4.5</v>
      </c>
      <c r="G146" s="237">
        <v>0.05</v>
      </c>
      <c r="H146" s="198" t="s">
        <v>621</v>
      </c>
      <c r="I146" s="236" t="s">
        <v>622</v>
      </c>
    </row>
    <row r="147" spans="1:9" ht="93">
      <c r="A147" s="246" t="s">
        <v>773</v>
      </c>
      <c r="B147" s="236" t="s">
        <v>718</v>
      </c>
      <c r="C147" s="233">
        <v>6</v>
      </c>
      <c r="D147" s="198">
        <v>87</v>
      </c>
      <c r="E147" s="233" t="s">
        <v>620</v>
      </c>
      <c r="F147" s="198">
        <v>4.5</v>
      </c>
      <c r="G147" s="237">
        <v>0.05</v>
      </c>
      <c r="H147" s="198" t="s">
        <v>621</v>
      </c>
      <c r="I147" s="236" t="s">
        <v>622</v>
      </c>
    </row>
    <row r="148" spans="1:9" ht="93">
      <c r="A148" s="246" t="s">
        <v>774</v>
      </c>
      <c r="B148" s="236" t="s">
        <v>718</v>
      </c>
      <c r="C148" s="233">
        <v>6</v>
      </c>
      <c r="D148" s="198">
        <v>87</v>
      </c>
      <c r="E148" s="233" t="s">
        <v>620</v>
      </c>
      <c r="F148" s="198">
        <v>4.5</v>
      </c>
      <c r="G148" s="237">
        <v>0.05</v>
      </c>
      <c r="H148" s="198" t="s">
        <v>621</v>
      </c>
      <c r="I148" s="236" t="s">
        <v>622</v>
      </c>
    </row>
    <row r="149" spans="1:9" ht="93">
      <c r="A149" s="246" t="s">
        <v>775</v>
      </c>
      <c r="B149" s="236" t="s">
        <v>718</v>
      </c>
      <c r="C149" s="233">
        <v>6</v>
      </c>
      <c r="D149" s="198">
        <v>87</v>
      </c>
      <c r="E149" s="233" t="s">
        <v>620</v>
      </c>
      <c r="F149" s="198">
        <v>4.5</v>
      </c>
      <c r="G149" s="237">
        <v>0.05</v>
      </c>
      <c r="H149" s="198" t="s">
        <v>621</v>
      </c>
      <c r="I149" s="236" t="s">
        <v>622</v>
      </c>
    </row>
    <row r="150" spans="1:9" ht="93">
      <c r="A150" s="246" t="s">
        <v>776</v>
      </c>
      <c r="B150" s="236" t="s">
        <v>718</v>
      </c>
      <c r="C150" s="233">
        <v>1</v>
      </c>
      <c r="D150" s="198">
        <v>141</v>
      </c>
      <c r="E150" s="233" t="s">
        <v>777</v>
      </c>
      <c r="F150" s="198">
        <v>7</v>
      </c>
      <c r="G150" s="234">
        <v>0.05</v>
      </c>
      <c r="H150" s="198" t="s">
        <v>707</v>
      </c>
      <c r="I150" s="236" t="s">
        <v>622</v>
      </c>
    </row>
    <row r="151" spans="1:9" ht="93">
      <c r="A151" s="246" t="s">
        <v>778</v>
      </c>
      <c r="B151" s="236" t="s">
        <v>718</v>
      </c>
      <c r="C151" s="233">
        <v>1</v>
      </c>
      <c r="D151" s="198">
        <v>141</v>
      </c>
      <c r="E151" s="233" t="s">
        <v>777</v>
      </c>
      <c r="F151" s="198">
        <v>7</v>
      </c>
      <c r="G151" s="234">
        <v>0.05</v>
      </c>
      <c r="H151" s="198" t="s">
        <v>707</v>
      </c>
      <c r="I151" s="236" t="s">
        <v>622</v>
      </c>
    </row>
    <row r="152" spans="1:9" ht="93">
      <c r="A152" s="246" t="s">
        <v>779</v>
      </c>
      <c r="B152" s="236" t="s">
        <v>718</v>
      </c>
      <c r="C152" s="233">
        <v>1</v>
      </c>
      <c r="D152" s="198">
        <v>365</v>
      </c>
      <c r="E152" s="249" t="s">
        <v>780</v>
      </c>
      <c r="F152" s="198">
        <v>36.5</v>
      </c>
      <c r="G152" s="237">
        <v>0.1</v>
      </c>
      <c r="H152" s="198" t="s">
        <v>621</v>
      </c>
      <c r="I152" s="250" t="s">
        <v>781</v>
      </c>
    </row>
    <row r="153" spans="1:9" ht="93">
      <c r="A153" s="246" t="s">
        <v>782</v>
      </c>
      <c r="B153" s="236" t="s">
        <v>718</v>
      </c>
      <c r="C153" s="233">
        <v>1</v>
      </c>
      <c r="D153" s="198">
        <v>365</v>
      </c>
      <c r="E153" s="249" t="s">
        <v>780</v>
      </c>
      <c r="F153" s="198">
        <v>36.5</v>
      </c>
      <c r="G153" s="237">
        <v>0.1</v>
      </c>
      <c r="H153" s="198" t="s">
        <v>621</v>
      </c>
      <c r="I153" s="250" t="s">
        <v>781</v>
      </c>
    </row>
    <row r="154" spans="1:9" ht="93">
      <c r="A154" s="246" t="s">
        <v>783</v>
      </c>
      <c r="B154" s="236" t="s">
        <v>718</v>
      </c>
      <c r="C154" s="233">
        <v>1</v>
      </c>
      <c r="D154" s="198">
        <v>365</v>
      </c>
      <c r="E154" s="249" t="s">
        <v>780</v>
      </c>
      <c r="F154" s="198">
        <v>36.5</v>
      </c>
      <c r="G154" s="237">
        <v>0.1</v>
      </c>
      <c r="H154" s="198" t="s">
        <v>621</v>
      </c>
      <c r="I154" s="250" t="s">
        <v>781</v>
      </c>
    </row>
    <row r="155" spans="1:9" ht="93">
      <c r="A155" s="246" t="s">
        <v>784</v>
      </c>
      <c r="B155" s="236" t="s">
        <v>718</v>
      </c>
      <c r="C155" s="233">
        <v>1</v>
      </c>
      <c r="D155" s="198">
        <v>365</v>
      </c>
      <c r="E155" s="249" t="s">
        <v>780</v>
      </c>
      <c r="F155" s="198">
        <v>36.5</v>
      </c>
      <c r="G155" s="237">
        <v>0.1</v>
      </c>
      <c r="H155" s="198" t="s">
        <v>621</v>
      </c>
      <c r="I155" s="250" t="s">
        <v>781</v>
      </c>
    </row>
    <row r="156" spans="1:9" ht="142.5">
      <c r="A156" s="246" t="s">
        <v>785</v>
      </c>
      <c r="B156" s="236" t="s">
        <v>718</v>
      </c>
      <c r="C156" s="233">
        <v>1</v>
      </c>
      <c r="D156" s="198">
        <v>25</v>
      </c>
      <c r="E156" s="251" t="s">
        <v>786</v>
      </c>
      <c r="F156" s="198" t="s">
        <v>787</v>
      </c>
      <c r="G156" s="252">
        <v>5.0000000000000001E-3</v>
      </c>
      <c r="H156" s="253" t="s">
        <v>621</v>
      </c>
      <c r="I156" s="250" t="s">
        <v>781</v>
      </c>
    </row>
    <row r="157" spans="1:9" ht="142.5">
      <c r="A157" s="246" t="s">
        <v>788</v>
      </c>
      <c r="B157" s="236" t="s">
        <v>718</v>
      </c>
      <c r="C157" s="233">
        <v>1</v>
      </c>
      <c r="D157" s="198">
        <v>25</v>
      </c>
      <c r="E157" s="251" t="s">
        <v>786</v>
      </c>
      <c r="F157" s="198" t="s">
        <v>787</v>
      </c>
      <c r="G157" s="252">
        <v>5.0000000000000001E-3</v>
      </c>
      <c r="H157" s="253" t="s">
        <v>621</v>
      </c>
      <c r="I157" s="250" t="s">
        <v>781</v>
      </c>
    </row>
    <row r="158" spans="1:9" ht="142.5">
      <c r="A158" s="246" t="s">
        <v>789</v>
      </c>
      <c r="B158" s="236" t="s">
        <v>718</v>
      </c>
      <c r="C158" s="233">
        <v>1</v>
      </c>
      <c r="D158" s="198">
        <v>25</v>
      </c>
      <c r="E158" s="251" t="s">
        <v>786</v>
      </c>
      <c r="F158" s="198" t="s">
        <v>787</v>
      </c>
      <c r="G158" s="252">
        <v>5.0000000000000001E-3</v>
      </c>
      <c r="H158" s="253" t="s">
        <v>621</v>
      </c>
      <c r="I158" s="250" t="s">
        <v>781</v>
      </c>
    </row>
    <row r="159" spans="1:9" ht="142.5">
      <c r="A159" s="246" t="s">
        <v>790</v>
      </c>
      <c r="B159" s="236" t="s">
        <v>718</v>
      </c>
      <c r="C159" s="233">
        <v>1</v>
      </c>
      <c r="D159" s="198">
        <v>25</v>
      </c>
      <c r="E159" s="251" t="s">
        <v>786</v>
      </c>
      <c r="F159" s="198" t="s">
        <v>787</v>
      </c>
      <c r="G159" s="252">
        <v>5.0000000000000001E-3</v>
      </c>
      <c r="H159" s="253" t="s">
        <v>621</v>
      </c>
      <c r="I159" s="250" t="s">
        <v>781</v>
      </c>
    </row>
    <row r="160" spans="1:9" ht="23.25">
      <c r="A160" s="247" t="s">
        <v>791</v>
      </c>
      <c r="B160" s="182" t="s">
        <v>718</v>
      </c>
      <c r="C160" s="184" t="s">
        <v>792</v>
      </c>
      <c r="D160" s="184">
        <v>90</v>
      </c>
      <c r="E160" s="184" t="s">
        <v>488</v>
      </c>
      <c r="F160" s="254" t="s">
        <v>793</v>
      </c>
      <c r="G160" s="185">
        <v>0.03</v>
      </c>
      <c r="H160" s="184" t="s">
        <v>707</v>
      </c>
      <c r="I160" s="182" t="s">
        <v>711</v>
      </c>
    </row>
    <row r="161" spans="1:9" ht="23.25">
      <c r="A161" s="255" t="s">
        <v>794</v>
      </c>
      <c r="B161" s="187" t="s">
        <v>718</v>
      </c>
      <c r="C161" s="188" t="s">
        <v>792</v>
      </c>
      <c r="D161" s="188">
        <v>90</v>
      </c>
      <c r="E161" s="188" t="s">
        <v>488</v>
      </c>
      <c r="F161" s="240" t="s">
        <v>793</v>
      </c>
      <c r="G161" s="190">
        <v>0.03</v>
      </c>
      <c r="H161" s="188" t="s">
        <v>707</v>
      </c>
      <c r="I161" s="187" t="s">
        <v>711</v>
      </c>
    </row>
    <row r="162" spans="1:9" ht="23.25">
      <c r="A162" s="241"/>
      <c r="B162" s="242"/>
      <c r="C162" s="243"/>
      <c r="D162" s="243"/>
      <c r="E162" s="243"/>
      <c r="F162" s="243"/>
      <c r="G162" s="245"/>
      <c r="H162" s="243"/>
      <c r="I162" s="242"/>
    </row>
    <row r="163" spans="1:9" ht="23.25">
      <c r="A163" s="256" t="s">
        <v>795</v>
      </c>
      <c r="B163" s="182" t="s">
        <v>796</v>
      </c>
      <c r="C163" s="184">
        <v>1</v>
      </c>
      <c r="D163" s="184">
        <v>174</v>
      </c>
      <c r="E163" s="180" t="s">
        <v>797</v>
      </c>
      <c r="F163" s="184">
        <v>7</v>
      </c>
      <c r="G163" s="185">
        <v>0.04</v>
      </c>
      <c r="H163" s="184" t="s">
        <v>621</v>
      </c>
      <c r="I163" s="182" t="s">
        <v>622</v>
      </c>
    </row>
    <row r="164" spans="1:9" ht="23.25">
      <c r="A164" s="256" t="s">
        <v>798</v>
      </c>
      <c r="B164" s="182" t="s">
        <v>796</v>
      </c>
      <c r="C164" s="184">
        <v>1</v>
      </c>
      <c r="D164" s="184">
        <v>174</v>
      </c>
      <c r="E164" s="180" t="s">
        <v>797</v>
      </c>
      <c r="F164" s="184">
        <v>7</v>
      </c>
      <c r="G164" s="185">
        <v>0.04</v>
      </c>
      <c r="H164" s="184" t="s">
        <v>621</v>
      </c>
      <c r="I164" s="182" t="s">
        <v>622</v>
      </c>
    </row>
    <row r="165" spans="1:9" ht="23.25">
      <c r="A165" s="257" t="s">
        <v>799</v>
      </c>
      <c r="B165" s="236" t="s">
        <v>796</v>
      </c>
      <c r="C165" s="198">
        <v>1</v>
      </c>
      <c r="D165" s="198">
        <v>165</v>
      </c>
      <c r="E165" s="233" t="s">
        <v>797</v>
      </c>
      <c r="F165" s="198">
        <v>6.5</v>
      </c>
      <c r="G165" s="237">
        <v>0.04</v>
      </c>
      <c r="H165" s="198" t="s">
        <v>621</v>
      </c>
      <c r="I165" s="236" t="s">
        <v>622</v>
      </c>
    </row>
    <row r="166" spans="1:9" ht="23.25">
      <c r="A166" s="257" t="s">
        <v>800</v>
      </c>
      <c r="B166" s="236" t="s">
        <v>796</v>
      </c>
      <c r="C166" s="198">
        <v>1</v>
      </c>
      <c r="D166" s="198">
        <v>180</v>
      </c>
      <c r="E166" s="233" t="s">
        <v>797</v>
      </c>
      <c r="F166" s="198">
        <v>7</v>
      </c>
      <c r="G166" s="237">
        <v>0.04</v>
      </c>
      <c r="H166" s="198" t="s">
        <v>621</v>
      </c>
      <c r="I166" s="236" t="s">
        <v>622</v>
      </c>
    </row>
    <row r="167" spans="1:9" ht="23.25">
      <c r="A167" s="257" t="s">
        <v>801</v>
      </c>
      <c r="B167" s="236" t="s">
        <v>796</v>
      </c>
      <c r="C167" s="198">
        <v>1</v>
      </c>
      <c r="D167" s="198">
        <v>265</v>
      </c>
      <c r="E167" s="233" t="s">
        <v>797</v>
      </c>
      <c r="F167" s="198">
        <v>10.5</v>
      </c>
      <c r="G167" s="237">
        <v>0.04</v>
      </c>
      <c r="H167" s="198" t="s">
        <v>621</v>
      </c>
      <c r="I167" s="236" t="s">
        <v>622</v>
      </c>
    </row>
    <row r="168" spans="1:9" ht="23.25">
      <c r="A168" s="257" t="s">
        <v>802</v>
      </c>
      <c r="B168" s="236" t="s">
        <v>796</v>
      </c>
      <c r="C168" s="198">
        <v>1</v>
      </c>
      <c r="D168" s="198">
        <v>265</v>
      </c>
      <c r="E168" s="233" t="s">
        <v>797</v>
      </c>
      <c r="F168" s="198">
        <v>10.5</v>
      </c>
      <c r="G168" s="237">
        <v>0.04</v>
      </c>
      <c r="H168" s="198" t="s">
        <v>621</v>
      </c>
      <c r="I168" s="236" t="s">
        <v>622</v>
      </c>
    </row>
    <row r="169" spans="1:9" ht="23.25">
      <c r="A169" s="257" t="s">
        <v>803</v>
      </c>
      <c r="B169" s="236" t="s">
        <v>796</v>
      </c>
      <c r="C169" s="198">
        <v>1</v>
      </c>
      <c r="D169" s="198">
        <v>174</v>
      </c>
      <c r="E169" s="233" t="s">
        <v>797</v>
      </c>
      <c r="F169" s="198">
        <v>7</v>
      </c>
      <c r="G169" s="237">
        <v>0.04</v>
      </c>
      <c r="H169" s="198" t="s">
        <v>621</v>
      </c>
      <c r="I169" s="236" t="s">
        <v>622</v>
      </c>
    </row>
    <row r="170" spans="1:9" ht="23.25">
      <c r="A170" s="258" t="s">
        <v>804</v>
      </c>
      <c r="B170" s="236" t="s">
        <v>796</v>
      </c>
      <c r="C170" s="198">
        <v>1</v>
      </c>
      <c r="D170" s="198">
        <v>182</v>
      </c>
      <c r="E170" s="233" t="s">
        <v>797</v>
      </c>
      <c r="F170" s="198">
        <v>7</v>
      </c>
      <c r="G170" s="237">
        <v>0.04</v>
      </c>
      <c r="H170" s="198" t="s">
        <v>621</v>
      </c>
      <c r="I170" s="236" t="s">
        <v>622</v>
      </c>
    </row>
    <row r="171" spans="1:9" ht="23.25">
      <c r="A171" s="258" t="s">
        <v>805</v>
      </c>
      <c r="B171" s="236" t="s">
        <v>796</v>
      </c>
      <c r="C171" s="198">
        <v>1</v>
      </c>
      <c r="D171" s="198">
        <v>165</v>
      </c>
      <c r="E171" s="233" t="s">
        <v>797</v>
      </c>
      <c r="F171" s="198">
        <v>6.5</v>
      </c>
      <c r="G171" s="237">
        <v>0.04</v>
      </c>
      <c r="H171" s="198" t="s">
        <v>621</v>
      </c>
      <c r="I171" s="236" t="s">
        <v>622</v>
      </c>
    </row>
    <row r="172" spans="1:9" ht="23.25">
      <c r="A172" s="256" t="s">
        <v>806</v>
      </c>
      <c r="B172" s="182" t="s">
        <v>796</v>
      </c>
      <c r="C172" s="184">
        <v>6</v>
      </c>
      <c r="D172" s="184">
        <v>52</v>
      </c>
      <c r="E172" s="180" t="s">
        <v>797</v>
      </c>
      <c r="F172" s="184">
        <v>5</v>
      </c>
      <c r="G172" s="185">
        <v>0.06</v>
      </c>
      <c r="H172" s="184" t="s">
        <v>621</v>
      </c>
      <c r="I172" s="182" t="s">
        <v>622</v>
      </c>
    </row>
    <row r="173" spans="1:9" ht="23.25">
      <c r="A173" s="256" t="s">
        <v>807</v>
      </c>
      <c r="B173" s="182" t="s">
        <v>796</v>
      </c>
      <c r="C173" s="184">
        <v>6</v>
      </c>
      <c r="D173" s="184">
        <v>52</v>
      </c>
      <c r="E173" s="180" t="s">
        <v>797</v>
      </c>
      <c r="F173" s="184">
        <v>5</v>
      </c>
      <c r="G173" s="185">
        <v>0.06</v>
      </c>
      <c r="H173" s="184" t="s">
        <v>621</v>
      </c>
      <c r="I173" s="182" t="s">
        <v>622</v>
      </c>
    </row>
    <row r="174" spans="1:9" ht="23.25">
      <c r="A174" s="256" t="s">
        <v>808</v>
      </c>
      <c r="B174" s="182" t="s">
        <v>796</v>
      </c>
      <c r="C174" s="184">
        <v>6</v>
      </c>
      <c r="D174" s="184">
        <v>52</v>
      </c>
      <c r="E174" s="180" t="s">
        <v>797</v>
      </c>
      <c r="F174" s="184">
        <v>5</v>
      </c>
      <c r="G174" s="185">
        <v>0.06</v>
      </c>
      <c r="H174" s="184" t="s">
        <v>621</v>
      </c>
      <c r="I174" s="182" t="s">
        <v>622</v>
      </c>
    </row>
    <row r="175" spans="1:9" ht="23.25">
      <c r="A175" s="256" t="s">
        <v>809</v>
      </c>
      <c r="B175" s="182" t="s">
        <v>796</v>
      </c>
      <c r="C175" s="184">
        <v>6</v>
      </c>
      <c r="D175" s="184">
        <v>52</v>
      </c>
      <c r="E175" s="180" t="s">
        <v>797</v>
      </c>
      <c r="F175" s="184">
        <v>5</v>
      </c>
      <c r="G175" s="185">
        <v>0.06</v>
      </c>
      <c r="H175" s="184" t="s">
        <v>621</v>
      </c>
      <c r="I175" s="182" t="s">
        <v>622</v>
      </c>
    </row>
    <row r="176" spans="1:9" ht="23.25">
      <c r="A176" s="256" t="s">
        <v>810</v>
      </c>
      <c r="B176" s="182" t="s">
        <v>796</v>
      </c>
      <c r="C176" s="184">
        <v>6</v>
      </c>
      <c r="D176" s="184">
        <v>52</v>
      </c>
      <c r="E176" s="180" t="s">
        <v>797</v>
      </c>
      <c r="F176" s="184">
        <v>5</v>
      </c>
      <c r="G176" s="185">
        <v>0.06</v>
      </c>
      <c r="H176" s="184" t="s">
        <v>621</v>
      </c>
      <c r="I176" s="182" t="s">
        <v>622</v>
      </c>
    </row>
    <row r="177" spans="1:9" ht="23.25">
      <c r="A177" s="256" t="s">
        <v>811</v>
      </c>
      <c r="B177" s="182" t="s">
        <v>796</v>
      </c>
      <c r="C177" s="184">
        <v>6</v>
      </c>
      <c r="D177" s="184">
        <v>52</v>
      </c>
      <c r="E177" s="180" t="s">
        <v>797</v>
      </c>
      <c r="F177" s="184">
        <v>5</v>
      </c>
      <c r="G177" s="185">
        <v>0.06</v>
      </c>
      <c r="H177" s="184" t="s">
        <v>621</v>
      </c>
      <c r="I177" s="182" t="s">
        <v>622</v>
      </c>
    </row>
    <row r="178" spans="1:9" ht="23.25">
      <c r="A178" s="256" t="s">
        <v>812</v>
      </c>
      <c r="B178" s="182" t="s">
        <v>796</v>
      </c>
      <c r="C178" s="184">
        <v>6</v>
      </c>
      <c r="D178" s="184">
        <v>52</v>
      </c>
      <c r="E178" s="180" t="s">
        <v>797</v>
      </c>
      <c r="F178" s="184">
        <v>2.5</v>
      </c>
      <c r="G178" s="185">
        <v>0.06</v>
      </c>
      <c r="H178" s="184" t="s">
        <v>621</v>
      </c>
      <c r="I178" s="182" t="s">
        <v>622</v>
      </c>
    </row>
    <row r="179" spans="1:9" ht="23.25">
      <c r="A179" s="256" t="s">
        <v>813</v>
      </c>
      <c r="B179" s="182" t="s">
        <v>796</v>
      </c>
      <c r="C179" s="184">
        <v>6</v>
      </c>
      <c r="D179" s="184">
        <v>52</v>
      </c>
      <c r="E179" s="180" t="s">
        <v>797</v>
      </c>
      <c r="F179" s="184">
        <v>5</v>
      </c>
      <c r="G179" s="185">
        <v>0.06</v>
      </c>
      <c r="H179" s="184" t="s">
        <v>621</v>
      </c>
      <c r="I179" s="182" t="s">
        <v>622</v>
      </c>
    </row>
    <row r="180" spans="1:9" ht="23.25">
      <c r="A180" s="256" t="s">
        <v>814</v>
      </c>
      <c r="B180" s="182" t="s">
        <v>796</v>
      </c>
      <c r="C180" s="184">
        <v>6</v>
      </c>
      <c r="D180" s="184">
        <v>52</v>
      </c>
      <c r="E180" s="180" t="s">
        <v>797</v>
      </c>
      <c r="F180" s="184">
        <v>5</v>
      </c>
      <c r="G180" s="185">
        <v>0.06</v>
      </c>
      <c r="H180" s="184" t="s">
        <v>621</v>
      </c>
      <c r="I180" s="182" t="s">
        <v>622</v>
      </c>
    </row>
    <row r="181" spans="1:9" ht="23.25">
      <c r="A181" s="259" t="s">
        <v>815</v>
      </c>
      <c r="B181" s="182" t="s">
        <v>796</v>
      </c>
      <c r="C181" s="184">
        <v>6</v>
      </c>
      <c r="D181" s="184">
        <v>52</v>
      </c>
      <c r="E181" s="180" t="s">
        <v>797</v>
      </c>
      <c r="F181" s="184">
        <v>5</v>
      </c>
      <c r="G181" s="185">
        <v>0.06</v>
      </c>
      <c r="H181" s="184" t="s">
        <v>621</v>
      </c>
      <c r="I181" s="182" t="s">
        <v>622</v>
      </c>
    </row>
    <row r="182" spans="1:9" ht="23.25">
      <c r="A182" s="259" t="s">
        <v>816</v>
      </c>
      <c r="B182" s="182" t="s">
        <v>796</v>
      </c>
      <c r="C182" s="184">
        <v>6</v>
      </c>
      <c r="D182" s="184">
        <v>52</v>
      </c>
      <c r="E182" s="180" t="s">
        <v>797</v>
      </c>
      <c r="F182" s="184">
        <v>5</v>
      </c>
      <c r="G182" s="185">
        <v>0.06</v>
      </c>
      <c r="H182" s="184" t="s">
        <v>621</v>
      </c>
      <c r="I182" s="182" t="s">
        <v>622</v>
      </c>
    </row>
    <row r="183" spans="1:9" ht="23.25">
      <c r="A183" s="259" t="s">
        <v>817</v>
      </c>
      <c r="B183" s="182" t="s">
        <v>796</v>
      </c>
      <c r="C183" s="184">
        <v>6</v>
      </c>
      <c r="D183" s="184">
        <v>52</v>
      </c>
      <c r="E183" s="180" t="s">
        <v>797</v>
      </c>
      <c r="F183" s="184">
        <v>5</v>
      </c>
      <c r="G183" s="185">
        <v>0.06</v>
      </c>
      <c r="H183" s="184" t="s">
        <v>621</v>
      </c>
      <c r="I183" s="182" t="s">
        <v>622</v>
      </c>
    </row>
    <row r="184" spans="1:9" ht="23.25">
      <c r="A184" s="258" t="s">
        <v>818</v>
      </c>
      <c r="B184" s="236" t="s">
        <v>796</v>
      </c>
      <c r="C184" s="198">
        <v>6</v>
      </c>
      <c r="D184" s="198">
        <v>52</v>
      </c>
      <c r="E184" s="233" t="s">
        <v>797</v>
      </c>
      <c r="F184" s="198">
        <v>5</v>
      </c>
      <c r="G184" s="237">
        <v>0.06</v>
      </c>
      <c r="H184" s="198" t="s">
        <v>621</v>
      </c>
      <c r="I184" s="236" t="s">
        <v>622</v>
      </c>
    </row>
    <row r="185" spans="1:9" ht="23.25">
      <c r="A185" s="258" t="s">
        <v>819</v>
      </c>
      <c r="B185" s="236" t="s">
        <v>796</v>
      </c>
      <c r="C185" s="198">
        <v>6</v>
      </c>
      <c r="D185" s="198">
        <v>52</v>
      </c>
      <c r="E185" s="233" t="s">
        <v>797</v>
      </c>
      <c r="F185" s="198">
        <v>5</v>
      </c>
      <c r="G185" s="237">
        <v>0.06</v>
      </c>
      <c r="H185" s="198" t="s">
        <v>621</v>
      </c>
      <c r="I185" s="236" t="s">
        <v>622</v>
      </c>
    </row>
    <row r="186" spans="1:9" ht="23.25">
      <c r="A186" s="258" t="s">
        <v>820</v>
      </c>
      <c r="B186" s="236" t="s">
        <v>796</v>
      </c>
      <c r="C186" s="198">
        <v>6</v>
      </c>
      <c r="D186" s="198">
        <v>52</v>
      </c>
      <c r="E186" s="233" t="s">
        <v>797</v>
      </c>
      <c r="F186" s="198">
        <v>5</v>
      </c>
      <c r="G186" s="237">
        <v>0.06</v>
      </c>
      <c r="H186" s="198" t="s">
        <v>621</v>
      </c>
      <c r="I186" s="236" t="s">
        <v>622</v>
      </c>
    </row>
    <row r="187" spans="1:9" ht="23.25">
      <c r="A187" s="258" t="s">
        <v>821</v>
      </c>
      <c r="B187" s="236" t="s">
        <v>796</v>
      </c>
      <c r="C187" s="198">
        <v>6</v>
      </c>
      <c r="D187" s="198">
        <v>87</v>
      </c>
      <c r="E187" s="233" t="s">
        <v>797</v>
      </c>
      <c r="F187" s="198">
        <v>7</v>
      </c>
      <c r="G187" s="237">
        <v>0.08</v>
      </c>
      <c r="H187" s="198" t="s">
        <v>621</v>
      </c>
      <c r="I187" s="236" t="s">
        <v>622</v>
      </c>
    </row>
    <row r="188" spans="1:9" ht="23.25">
      <c r="A188" s="258" t="s">
        <v>822</v>
      </c>
      <c r="B188" s="236" t="s">
        <v>796</v>
      </c>
      <c r="C188" s="198">
        <v>6</v>
      </c>
      <c r="D188" s="198">
        <v>87</v>
      </c>
      <c r="E188" s="233" t="s">
        <v>797</v>
      </c>
      <c r="F188" s="198">
        <v>7</v>
      </c>
      <c r="G188" s="237">
        <v>0.08</v>
      </c>
      <c r="H188" s="198" t="s">
        <v>621</v>
      </c>
      <c r="I188" s="236" t="s">
        <v>622</v>
      </c>
    </row>
    <row r="189" spans="1:9" ht="23.25">
      <c r="A189" s="256" t="s">
        <v>823</v>
      </c>
      <c r="B189" s="182" t="s">
        <v>796</v>
      </c>
      <c r="C189" s="184">
        <v>12</v>
      </c>
      <c r="D189" s="184">
        <v>110</v>
      </c>
      <c r="E189" s="180" t="s">
        <v>797</v>
      </c>
      <c r="F189" s="184">
        <v>4</v>
      </c>
      <c r="G189" s="185">
        <v>0.04</v>
      </c>
      <c r="H189" s="184" t="s">
        <v>621</v>
      </c>
      <c r="I189" s="182" t="s">
        <v>622</v>
      </c>
    </row>
    <row r="190" spans="1:9" ht="23.25">
      <c r="A190" s="256" t="s">
        <v>824</v>
      </c>
      <c r="B190" s="182" t="s">
        <v>796</v>
      </c>
      <c r="C190" s="184">
        <v>12</v>
      </c>
      <c r="D190" s="184">
        <v>110</v>
      </c>
      <c r="E190" s="180" t="s">
        <v>797</v>
      </c>
      <c r="F190" s="184">
        <v>4</v>
      </c>
      <c r="G190" s="185">
        <v>0.04</v>
      </c>
      <c r="H190" s="184" t="s">
        <v>621</v>
      </c>
      <c r="I190" s="182" t="s">
        <v>622</v>
      </c>
    </row>
    <row r="191" spans="1:9" ht="23.25">
      <c r="A191" s="256" t="s">
        <v>825</v>
      </c>
      <c r="B191" s="182" t="s">
        <v>796</v>
      </c>
      <c r="C191" s="184">
        <v>12</v>
      </c>
      <c r="D191" s="184">
        <v>110</v>
      </c>
      <c r="E191" s="180" t="s">
        <v>797</v>
      </c>
      <c r="F191" s="184">
        <v>4</v>
      </c>
      <c r="G191" s="185">
        <v>0.04</v>
      </c>
      <c r="H191" s="184" t="s">
        <v>621</v>
      </c>
      <c r="I191" s="182" t="s">
        <v>622</v>
      </c>
    </row>
    <row r="192" spans="1:9" ht="23.25">
      <c r="A192" s="256" t="s">
        <v>826</v>
      </c>
      <c r="B192" s="182" t="s">
        <v>796</v>
      </c>
      <c r="C192" s="184">
        <v>4</v>
      </c>
      <c r="D192" s="184">
        <v>199</v>
      </c>
      <c r="E192" s="180" t="s">
        <v>797</v>
      </c>
      <c r="F192" s="184">
        <v>12</v>
      </c>
      <c r="G192" s="185">
        <v>0.06</v>
      </c>
      <c r="H192" s="184" t="s">
        <v>621</v>
      </c>
      <c r="I192" s="182" t="s">
        <v>622</v>
      </c>
    </row>
    <row r="193" spans="1:9" ht="23.25">
      <c r="A193" s="256" t="s">
        <v>827</v>
      </c>
      <c r="B193" s="182" t="s">
        <v>796</v>
      </c>
      <c r="C193" s="184">
        <v>4</v>
      </c>
      <c r="D193" s="184">
        <v>199</v>
      </c>
      <c r="E193" s="180" t="s">
        <v>797</v>
      </c>
      <c r="F193" s="184">
        <v>12</v>
      </c>
      <c r="G193" s="185">
        <v>0.06</v>
      </c>
      <c r="H193" s="184" t="s">
        <v>621</v>
      </c>
      <c r="I193" s="182" t="s">
        <v>622</v>
      </c>
    </row>
    <row r="194" spans="1:9" ht="23.25">
      <c r="A194" s="256" t="s">
        <v>828</v>
      </c>
      <c r="B194" s="182" t="s">
        <v>796</v>
      </c>
      <c r="C194" s="184" t="s">
        <v>829</v>
      </c>
      <c r="D194" s="184">
        <v>75</v>
      </c>
      <c r="E194" s="180" t="s">
        <v>797</v>
      </c>
      <c r="F194" s="184">
        <v>4.5</v>
      </c>
      <c r="G194" s="185">
        <v>0.06</v>
      </c>
      <c r="H194" s="184" t="s">
        <v>621</v>
      </c>
      <c r="I194" s="182" t="s">
        <v>622</v>
      </c>
    </row>
    <row r="195" spans="1:9" ht="23.25">
      <c r="A195" s="256" t="s">
        <v>830</v>
      </c>
      <c r="B195" s="182" t="s">
        <v>796</v>
      </c>
      <c r="C195" s="184" t="s">
        <v>831</v>
      </c>
      <c r="D195" s="184">
        <v>540</v>
      </c>
      <c r="E195" s="184" t="s">
        <v>488</v>
      </c>
      <c r="F195" s="184">
        <v>21.5</v>
      </c>
      <c r="G195" s="185">
        <v>0.04</v>
      </c>
      <c r="H195" s="184" t="s">
        <v>707</v>
      </c>
      <c r="I195" s="182" t="s">
        <v>711</v>
      </c>
    </row>
    <row r="196" spans="1:9" ht="23.25">
      <c r="A196" s="258" t="s">
        <v>832</v>
      </c>
      <c r="B196" s="236" t="s">
        <v>796</v>
      </c>
      <c r="C196" s="198" t="s">
        <v>833</v>
      </c>
      <c r="D196" s="198">
        <v>215</v>
      </c>
      <c r="E196" s="233" t="s">
        <v>487</v>
      </c>
      <c r="F196" s="198">
        <v>6.5</v>
      </c>
      <c r="G196" s="237">
        <v>0.03</v>
      </c>
      <c r="H196" s="198" t="s">
        <v>621</v>
      </c>
      <c r="I196" s="236" t="s">
        <v>711</v>
      </c>
    </row>
    <row r="197" spans="1:9" ht="23.25">
      <c r="A197" s="258" t="s">
        <v>834</v>
      </c>
      <c r="B197" s="236" t="s">
        <v>796</v>
      </c>
      <c r="C197" s="198" t="s">
        <v>829</v>
      </c>
      <c r="D197" s="198">
        <v>100</v>
      </c>
      <c r="E197" s="198" t="s">
        <v>488</v>
      </c>
      <c r="F197" s="198">
        <v>3</v>
      </c>
      <c r="G197" s="237">
        <v>0.03</v>
      </c>
      <c r="H197" s="198"/>
      <c r="I197" s="236" t="s">
        <v>711</v>
      </c>
    </row>
    <row r="198" spans="1:9" ht="23.25">
      <c r="A198" s="256" t="s">
        <v>835</v>
      </c>
      <c r="B198" s="182" t="s">
        <v>796</v>
      </c>
      <c r="C198" s="184">
        <v>1</v>
      </c>
      <c r="D198" s="184">
        <v>260</v>
      </c>
      <c r="E198" s="184" t="s">
        <v>836</v>
      </c>
      <c r="F198" s="254" t="s">
        <v>837</v>
      </c>
      <c r="G198" s="185">
        <v>0.06</v>
      </c>
      <c r="H198" s="184" t="s">
        <v>621</v>
      </c>
      <c r="I198" s="182" t="s">
        <v>781</v>
      </c>
    </row>
    <row r="199" spans="1:9" ht="113.25">
      <c r="A199" s="256" t="s">
        <v>838</v>
      </c>
      <c r="B199" s="182" t="s">
        <v>796</v>
      </c>
      <c r="C199" s="184">
        <v>1</v>
      </c>
      <c r="D199" s="260" t="s">
        <v>839</v>
      </c>
      <c r="E199" s="184" t="s">
        <v>487</v>
      </c>
      <c r="F199" s="261" t="s">
        <v>840</v>
      </c>
      <c r="G199" s="185">
        <v>0.03</v>
      </c>
      <c r="H199" s="184" t="s">
        <v>707</v>
      </c>
      <c r="I199" s="182" t="s">
        <v>711</v>
      </c>
    </row>
    <row r="200" spans="1:9" ht="409.6">
      <c r="A200" s="262" t="s">
        <v>841</v>
      </c>
      <c r="B200" s="182" t="s">
        <v>796</v>
      </c>
      <c r="C200" s="184">
        <v>1</v>
      </c>
      <c r="D200" s="260">
        <v>20</v>
      </c>
      <c r="E200" s="636" t="s">
        <v>842</v>
      </c>
      <c r="F200" s="637"/>
      <c r="G200" s="637"/>
      <c r="H200" s="638"/>
      <c r="I200" s="182" t="s">
        <v>781</v>
      </c>
    </row>
    <row r="201" spans="1:9" ht="409.6">
      <c r="A201" s="262" t="s">
        <v>843</v>
      </c>
      <c r="B201" s="182" t="s">
        <v>796</v>
      </c>
      <c r="C201" s="184">
        <v>1</v>
      </c>
      <c r="D201" s="260">
        <v>20</v>
      </c>
      <c r="E201" s="636" t="s">
        <v>844</v>
      </c>
      <c r="F201" s="637"/>
      <c r="G201" s="637"/>
      <c r="H201" s="638"/>
      <c r="I201" s="182" t="s">
        <v>781</v>
      </c>
    </row>
    <row r="202" spans="1:9" ht="325.5">
      <c r="A202" s="263" t="s">
        <v>845</v>
      </c>
      <c r="B202" s="187" t="s">
        <v>796</v>
      </c>
      <c r="C202" s="188">
        <v>1</v>
      </c>
      <c r="D202" s="264">
        <v>35</v>
      </c>
      <c r="E202" s="188" t="s">
        <v>487</v>
      </c>
      <c r="F202" s="265">
        <v>2</v>
      </c>
      <c r="G202" s="190">
        <v>0.04</v>
      </c>
      <c r="H202" s="188" t="s">
        <v>621</v>
      </c>
      <c r="I202" s="187" t="s">
        <v>708</v>
      </c>
    </row>
    <row r="203" spans="1:9" ht="23.25">
      <c r="A203" s="266"/>
      <c r="B203" s="267"/>
      <c r="C203" s="268"/>
      <c r="D203" s="269"/>
      <c r="E203" s="243"/>
      <c r="F203" s="270"/>
      <c r="G203" s="245"/>
      <c r="H203" s="243"/>
      <c r="I203" s="242"/>
    </row>
    <row r="204" spans="1:9" ht="90">
      <c r="A204" s="271" t="s">
        <v>846</v>
      </c>
      <c r="B204" s="192" t="s">
        <v>847</v>
      </c>
      <c r="C204" s="193">
        <v>6</v>
      </c>
      <c r="D204" s="615">
        <v>2235</v>
      </c>
      <c r="E204" s="618" t="s">
        <v>848</v>
      </c>
      <c r="F204" s="618">
        <v>134</v>
      </c>
      <c r="G204" s="621">
        <v>0.06</v>
      </c>
      <c r="H204" s="618" t="s">
        <v>621</v>
      </c>
      <c r="I204" s="626" t="s">
        <v>622</v>
      </c>
    </row>
    <row r="205" spans="1:9" ht="23.25">
      <c r="A205" s="272" t="s">
        <v>849</v>
      </c>
      <c r="B205" s="195" t="s">
        <v>847</v>
      </c>
      <c r="C205" s="184">
        <v>6</v>
      </c>
      <c r="D205" s="616"/>
      <c r="E205" s="619"/>
      <c r="F205" s="619"/>
      <c r="G205" s="619"/>
      <c r="H205" s="619"/>
      <c r="I205" s="627"/>
    </row>
    <row r="206" spans="1:9" ht="23.25">
      <c r="A206" s="272" t="s">
        <v>850</v>
      </c>
      <c r="B206" s="195" t="s">
        <v>847</v>
      </c>
      <c r="C206" s="184">
        <v>6</v>
      </c>
      <c r="D206" s="616"/>
      <c r="E206" s="619"/>
      <c r="F206" s="619"/>
      <c r="G206" s="619"/>
      <c r="H206" s="619"/>
      <c r="I206" s="627"/>
    </row>
    <row r="207" spans="1:9" ht="23.25">
      <c r="A207" s="272" t="s">
        <v>851</v>
      </c>
      <c r="B207" s="195" t="s">
        <v>847</v>
      </c>
      <c r="C207" s="184">
        <v>6</v>
      </c>
      <c r="D207" s="616"/>
      <c r="E207" s="619"/>
      <c r="F207" s="619"/>
      <c r="G207" s="619"/>
      <c r="H207" s="619"/>
      <c r="I207" s="627"/>
    </row>
    <row r="208" spans="1:9" ht="23.25">
      <c r="A208" s="273" t="s">
        <v>852</v>
      </c>
      <c r="B208" s="195" t="s">
        <v>847</v>
      </c>
      <c r="C208" s="184">
        <v>6</v>
      </c>
      <c r="D208" s="616"/>
      <c r="E208" s="619"/>
      <c r="F208" s="619"/>
      <c r="G208" s="619"/>
      <c r="H208" s="619"/>
      <c r="I208" s="627"/>
    </row>
    <row r="209" spans="1:9" ht="23.25">
      <c r="A209" s="272" t="s">
        <v>853</v>
      </c>
      <c r="B209" s="195" t="s">
        <v>847</v>
      </c>
      <c r="C209" s="184">
        <v>6</v>
      </c>
      <c r="D209" s="616"/>
      <c r="E209" s="619"/>
      <c r="F209" s="619"/>
      <c r="G209" s="619"/>
      <c r="H209" s="619"/>
      <c r="I209" s="627"/>
    </row>
    <row r="210" spans="1:9" ht="23.25">
      <c r="A210" s="272" t="s">
        <v>854</v>
      </c>
      <c r="B210" s="195" t="s">
        <v>847</v>
      </c>
      <c r="C210" s="184">
        <v>6</v>
      </c>
      <c r="D210" s="616"/>
      <c r="E210" s="619"/>
      <c r="F210" s="619"/>
      <c r="G210" s="619"/>
      <c r="H210" s="619"/>
      <c r="I210" s="627"/>
    </row>
    <row r="211" spans="1:9" ht="23.25">
      <c r="A211" s="272" t="s">
        <v>855</v>
      </c>
      <c r="B211" s="195" t="s">
        <v>847</v>
      </c>
      <c r="C211" s="184">
        <v>6</v>
      </c>
      <c r="D211" s="616"/>
      <c r="E211" s="619"/>
      <c r="F211" s="619"/>
      <c r="G211" s="619"/>
      <c r="H211" s="619"/>
      <c r="I211" s="627"/>
    </row>
    <row r="212" spans="1:9" ht="23.25">
      <c r="A212" s="272" t="s">
        <v>856</v>
      </c>
      <c r="B212" s="195" t="s">
        <v>847</v>
      </c>
      <c r="C212" s="184">
        <v>6</v>
      </c>
      <c r="D212" s="616"/>
      <c r="E212" s="619"/>
      <c r="F212" s="619"/>
      <c r="G212" s="619"/>
      <c r="H212" s="619"/>
      <c r="I212" s="627"/>
    </row>
    <row r="213" spans="1:9" ht="23.25">
      <c r="A213" s="274" t="s">
        <v>857</v>
      </c>
      <c r="B213" s="200" t="s">
        <v>847</v>
      </c>
      <c r="C213" s="201">
        <v>6</v>
      </c>
      <c r="D213" s="617"/>
      <c r="E213" s="620"/>
      <c r="F213" s="620"/>
      <c r="G213" s="620"/>
      <c r="H213" s="620"/>
      <c r="I213" s="628"/>
    </row>
    <row r="214" spans="1:9" ht="90">
      <c r="A214" s="271" t="s">
        <v>858</v>
      </c>
      <c r="B214" s="192" t="s">
        <v>847</v>
      </c>
      <c r="C214" s="193">
        <v>6</v>
      </c>
      <c r="D214" s="615">
        <v>1020</v>
      </c>
      <c r="E214" s="618" t="s">
        <v>848</v>
      </c>
      <c r="F214" s="618">
        <v>61</v>
      </c>
      <c r="G214" s="622">
        <v>0.06</v>
      </c>
      <c r="H214" s="618" t="s">
        <v>621</v>
      </c>
      <c r="I214" s="623" t="s">
        <v>622</v>
      </c>
    </row>
    <row r="215" spans="1:9" ht="23.25">
      <c r="A215" s="272" t="s">
        <v>859</v>
      </c>
      <c r="B215" s="195" t="s">
        <v>847</v>
      </c>
      <c r="C215" s="184">
        <v>6</v>
      </c>
      <c r="D215" s="616"/>
      <c r="E215" s="619"/>
      <c r="F215" s="619"/>
      <c r="G215" s="619"/>
      <c r="H215" s="619"/>
      <c r="I215" s="624"/>
    </row>
    <row r="216" spans="1:9" ht="23.25">
      <c r="A216" s="272" t="s">
        <v>860</v>
      </c>
      <c r="B216" s="195" t="s">
        <v>847</v>
      </c>
      <c r="C216" s="184">
        <v>6</v>
      </c>
      <c r="D216" s="616"/>
      <c r="E216" s="619"/>
      <c r="F216" s="619"/>
      <c r="G216" s="619"/>
      <c r="H216" s="619"/>
      <c r="I216" s="624"/>
    </row>
    <row r="217" spans="1:9" ht="23.25">
      <c r="A217" s="272" t="s">
        <v>861</v>
      </c>
      <c r="B217" s="195" t="s">
        <v>847</v>
      </c>
      <c r="C217" s="184">
        <v>6</v>
      </c>
      <c r="D217" s="616"/>
      <c r="E217" s="619"/>
      <c r="F217" s="619"/>
      <c r="G217" s="619"/>
      <c r="H217" s="619"/>
      <c r="I217" s="624"/>
    </row>
    <row r="218" spans="1:9" ht="23.25">
      <c r="A218" s="274" t="s">
        <v>862</v>
      </c>
      <c r="B218" s="200" t="s">
        <v>847</v>
      </c>
      <c r="C218" s="201">
        <v>6</v>
      </c>
      <c r="D218" s="617"/>
      <c r="E218" s="620"/>
      <c r="F218" s="620"/>
      <c r="G218" s="620"/>
      <c r="H218" s="620"/>
      <c r="I218" s="625"/>
    </row>
    <row r="219" spans="1:9" ht="90">
      <c r="A219" s="273" t="s">
        <v>863</v>
      </c>
      <c r="B219" s="206" t="s">
        <v>847</v>
      </c>
      <c r="C219" s="180">
        <v>6</v>
      </c>
      <c r="D219" s="615">
        <v>2770</v>
      </c>
      <c r="E219" s="618" t="s">
        <v>848</v>
      </c>
      <c r="F219" s="618">
        <v>166</v>
      </c>
      <c r="G219" s="622">
        <v>0.06</v>
      </c>
      <c r="H219" s="618" t="s">
        <v>621</v>
      </c>
      <c r="I219" s="623" t="s">
        <v>622</v>
      </c>
    </row>
    <row r="220" spans="1:9" ht="23.25">
      <c r="A220" s="272" t="s">
        <v>864</v>
      </c>
      <c r="B220" s="195" t="s">
        <v>847</v>
      </c>
      <c r="C220" s="184">
        <v>6</v>
      </c>
      <c r="D220" s="616"/>
      <c r="E220" s="619"/>
      <c r="F220" s="619"/>
      <c r="G220" s="619"/>
      <c r="H220" s="619"/>
      <c r="I220" s="624"/>
    </row>
    <row r="221" spans="1:9" ht="23.25">
      <c r="A221" s="272" t="s">
        <v>865</v>
      </c>
      <c r="B221" s="195" t="s">
        <v>847</v>
      </c>
      <c r="C221" s="184">
        <v>6</v>
      </c>
      <c r="D221" s="616"/>
      <c r="E221" s="619"/>
      <c r="F221" s="619"/>
      <c r="G221" s="619"/>
      <c r="H221" s="619"/>
      <c r="I221" s="624"/>
    </row>
    <row r="222" spans="1:9" ht="23.25">
      <c r="A222" s="272" t="s">
        <v>866</v>
      </c>
      <c r="B222" s="195" t="s">
        <v>847</v>
      </c>
      <c r="C222" s="184">
        <v>6</v>
      </c>
      <c r="D222" s="616"/>
      <c r="E222" s="619"/>
      <c r="F222" s="619"/>
      <c r="G222" s="619"/>
      <c r="H222" s="619"/>
      <c r="I222" s="624"/>
    </row>
    <row r="223" spans="1:9" ht="23.25">
      <c r="A223" s="272" t="s">
        <v>867</v>
      </c>
      <c r="B223" s="195" t="s">
        <v>847</v>
      </c>
      <c r="C223" s="184">
        <v>6</v>
      </c>
      <c r="D223" s="616"/>
      <c r="E223" s="619"/>
      <c r="F223" s="619"/>
      <c r="G223" s="619"/>
      <c r="H223" s="619"/>
      <c r="I223" s="624"/>
    </row>
    <row r="224" spans="1:9" ht="23.25">
      <c r="A224" s="272" t="s">
        <v>868</v>
      </c>
      <c r="B224" s="195" t="s">
        <v>847</v>
      </c>
      <c r="C224" s="184">
        <v>6</v>
      </c>
      <c r="D224" s="616"/>
      <c r="E224" s="619"/>
      <c r="F224" s="619"/>
      <c r="G224" s="619"/>
      <c r="H224" s="619"/>
      <c r="I224" s="624"/>
    </row>
    <row r="225" spans="1:9" ht="23.25">
      <c r="A225" s="272" t="s">
        <v>869</v>
      </c>
      <c r="B225" s="195" t="s">
        <v>847</v>
      </c>
      <c r="C225" s="184">
        <v>6</v>
      </c>
      <c r="D225" s="616"/>
      <c r="E225" s="619"/>
      <c r="F225" s="619"/>
      <c r="G225" s="619"/>
      <c r="H225" s="619"/>
      <c r="I225" s="624"/>
    </row>
    <row r="226" spans="1:9" ht="23.25">
      <c r="A226" s="272" t="s">
        <v>870</v>
      </c>
      <c r="B226" s="195" t="s">
        <v>847</v>
      </c>
      <c r="C226" s="184">
        <v>6</v>
      </c>
      <c r="D226" s="616"/>
      <c r="E226" s="619"/>
      <c r="F226" s="619"/>
      <c r="G226" s="619"/>
      <c r="H226" s="619"/>
      <c r="I226" s="624"/>
    </row>
    <row r="227" spans="1:9" ht="23.25">
      <c r="A227" s="272" t="s">
        <v>871</v>
      </c>
      <c r="B227" s="195" t="s">
        <v>847</v>
      </c>
      <c r="C227" s="184">
        <v>6</v>
      </c>
      <c r="D227" s="616"/>
      <c r="E227" s="619"/>
      <c r="F227" s="619"/>
      <c r="G227" s="619"/>
      <c r="H227" s="619"/>
      <c r="I227" s="624"/>
    </row>
    <row r="228" spans="1:9" ht="23.25">
      <c r="A228" s="272" t="s">
        <v>872</v>
      </c>
      <c r="B228" s="195" t="s">
        <v>847</v>
      </c>
      <c r="C228" s="184">
        <v>6</v>
      </c>
      <c r="D228" s="616"/>
      <c r="E228" s="619"/>
      <c r="F228" s="619"/>
      <c r="G228" s="619"/>
      <c r="H228" s="619"/>
      <c r="I228" s="624"/>
    </row>
    <row r="229" spans="1:9" ht="23.25">
      <c r="A229" s="272" t="s">
        <v>873</v>
      </c>
      <c r="B229" s="195" t="s">
        <v>847</v>
      </c>
      <c r="C229" s="184">
        <v>6</v>
      </c>
      <c r="D229" s="616"/>
      <c r="E229" s="619"/>
      <c r="F229" s="619"/>
      <c r="G229" s="619"/>
      <c r="H229" s="619"/>
      <c r="I229" s="624"/>
    </row>
    <row r="230" spans="1:9" ht="23.25">
      <c r="A230" s="275" t="s">
        <v>874</v>
      </c>
      <c r="B230" s="210" t="s">
        <v>847</v>
      </c>
      <c r="C230" s="188">
        <v>6</v>
      </c>
      <c r="D230" s="617"/>
      <c r="E230" s="620"/>
      <c r="F230" s="620"/>
      <c r="G230" s="620"/>
      <c r="H230" s="620"/>
      <c r="I230" s="625"/>
    </row>
    <row r="231" spans="1:9" ht="90">
      <c r="A231" s="276" t="s">
        <v>875</v>
      </c>
      <c r="B231" s="277" t="s">
        <v>847</v>
      </c>
      <c r="C231" s="278">
        <v>3</v>
      </c>
      <c r="D231" s="615">
        <v>945</v>
      </c>
      <c r="E231" s="618" t="s">
        <v>797</v>
      </c>
      <c r="F231" s="618">
        <v>56.5</v>
      </c>
      <c r="G231" s="622">
        <v>0.06</v>
      </c>
      <c r="H231" s="618" t="s">
        <v>621</v>
      </c>
      <c r="I231" s="623" t="s">
        <v>622</v>
      </c>
    </row>
    <row r="232" spans="1:9" ht="23.25">
      <c r="A232" s="279" t="s">
        <v>876</v>
      </c>
      <c r="B232" s="195" t="s">
        <v>847</v>
      </c>
      <c r="C232" s="184">
        <v>3</v>
      </c>
      <c r="D232" s="616"/>
      <c r="E232" s="619"/>
      <c r="F232" s="619"/>
      <c r="G232" s="619"/>
      <c r="H232" s="619"/>
      <c r="I232" s="624"/>
    </row>
    <row r="233" spans="1:9" ht="23.25">
      <c r="A233" s="280" t="s">
        <v>877</v>
      </c>
      <c r="B233" s="281" t="s">
        <v>847</v>
      </c>
      <c r="C233" s="189">
        <v>3</v>
      </c>
      <c r="D233" s="617"/>
      <c r="E233" s="620"/>
      <c r="F233" s="620"/>
      <c r="G233" s="620"/>
      <c r="H233" s="620"/>
      <c r="I233" s="625"/>
    </row>
    <row r="234" spans="1:9" ht="90">
      <c r="A234" s="271" t="s">
        <v>878</v>
      </c>
      <c r="B234" s="192" t="s">
        <v>847</v>
      </c>
      <c r="C234" s="193">
        <v>3</v>
      </c>
      <c r="D234" s="615">
        <v>974</v>
      </c>
      <c r="E234" s="618" t="s">
        <v>797</v>
      </c>
      <c r="F234" s="618">
        <v>58.5</v>
      </c>
      <c r="G234" s="622">
        <v>0.06</v>
      </c>
      <c r="H234" s="618" t="s">
        <v>621</v>
      </c>
      <c r="I234" s="623" t="s">
        <v>622</v>
      </c>
    </row>
    <row r="235" spans="1:9" ht="23.25">
      <c r="A235" s="282" t="s">
        <v>879</v>
      </c>
      <c r="B235" s="210" t="s">
        <v>847</v>
      </c>
      <c r="C235" s="188">
        <v>3</v>
      </c>
      <c r="D235" s="616"/>
      <c r="E235" s="619"/>
      <c r="F235" s="619"/>
      <c r="G235" s="619"/>
      <c r="H235" s="619"/>
      <c r="I235" s="624"/>
    </row>
    <row r="236" spans="1:9" ht="23.25">
      <c r="A236" s="274" t="s">
        <v>880</v>
      </c>
      <c r="B236" s="200" t="s">
        <v>847</v>
      </c>
      <c r="C236" s="201">
        <v>6</v>
      </c>
      <c r="D236" s="616"/>
      <c r="E236" s="619"/>
      <c r="F236" s="619"/>
      <c r="G236" s="619"/>
      <c r="H236" s="619"/>
      <c r="I236" s="624"/>
    </row>
    <row r="237" spans="1:9" ht="90">
      <c r="A237" s="271" t="s">
        <v>881</v>
      </c>
      <c r="B237" s="192" t="s">
        <v>847</v>
      </c>
      <c r="C237" s="193">
        <v>6</v>
      </c>
      <c r="D237" s="639">
        <v>2565</v>
      </c>
      <c r="E237" s="643" t="s">
        <v>797</v>
      </c>
      <c r="F237" s="647">
        <v>154</v>
      </c>
      <c r="G237" s="651">
        <v>0.06</v>
      </c>
      <c r="H237" s="652" t="s">
        <v>621</v>
      </c>
      <c r="I237" s="654" t="s">
        <v>622</v>
      </c>
    </row>
    <row r="238" spans="1:9" ht="23.25">
      <c r="A238" s="272" t="s">
        <v>882</v>
      </c>
      <c r="B238" s="195" t="s">
        <v>847</v>
      </c>
      <c r="C238" s="184">
        <v>6</v>
      </c>
      <c r="D238" s="640"/>
      <c r="E238" s="644"/>
      <c r="F238" s="648"/>
      <c r="G238" s="648"/>
      <c r="H238" s="653"/>
      <c r="I238" s="655"/>
    </row>
    <row r="239" spans="1:9" ht="23.25">
      <c r="A239" s="273" t="s">
        <v>883</v>
      </c>
      <c r="B239" s="206" t="s">
        <v>847</v>
      </c>
      <c r="C239" s="180">
        <v>6</v>
      </c>
      <c r="D239" s="640"/>
      <c r="E239" s="644"/>
      <c r="F239" s="648"/>
      <c r="G239" s="648"/>
      <c r="H239" s="653"/>
      <c r="I239" s="655"/>
    </row>
    <row r="240" spans="1:9" ht="23.25">
      <c r="A240" s="272" t="s">
        <v>884</v>
      </c>
      <c r="B240" s="195" t="s">
        <v>847</v>
      </c>
      <c r="C240" s="184">
        <v>6</v>
      </c>
      <c r="D240" s="640"/>
      <c r="E240" s="644"/>
      <c r="F240" s="648"/>
      <c r="G240" s="648"/>
      <c r="H240" s="653"/>
      <c r="I240" s="655"/>
    </row>
    <row r="241" spans="1:9" ht="23.25">
      <c r="A241" s="273" t="s">
        <v>885</v>
      </c>
      <c r="B241" s="206" t="s">
        <v>847</v>
      </c>
      <c r="C241" s="180">
        <v>6</v>
      </c>
      <c r="D241" s="640"/>
      <c r="E241" s="644"/>
      <c r="F241" s="648"/>
      <c r="G241" s="648"/>
      <c r="H241" s="653"/>
      <c r="I241" s="655"/>
    </row>
    <row r="242" spans="1:9" ht="23.25">
      <c r="A242" s="272" t="s">
        <v>886</v>
      </c>
      <c r="B242" s="195" t="s">
        <v>847</v>
      </c>
      <c r="C242" s="184">
        <v>6</v>
      </c>
      <c r="D242" s="640"/>
      <c r="E242" s="644"/>
      <c r="F242" s="648"/>
      <c r="G242" s="648"/>
      <c r="H242" s="653"/>
      <c r="I242" s="655"/>
    </row>
    <row r="243" spans="1:9" ht="23.25">
      <c r="A243" s="273" t="s">
        <v>887</v>
      </c>
      <c r="B243" s="206" t="s">
        <v>847</v>
      </c>
      <c r="C243" s="180">
        <v>6</v>
      </c>
      <c r="D243" s="641"/>
      <c r="E243" s="645"/>
      <c r="F243" s="649"/>
      <c r="G243" s="649"/>
      <c r="H243" s="649"/>
      <c r="I243" s="656"/>
    </row>
    <row r="244" spans="1:9" ht="23.25">
      <c r="A244" s="273" t="s">
        <v>888</v>
      </c>
      <c r="B244" s="206" t="s">
        <v>847</v>
      </c>
      <c r="C244" s="180">
        <v>6</v>
      </c>
      <c r="D244" s="641"/>
      <c r="E244" s="645"/>
      <c r="F244" s="649"/>
      <c r="G244" s="649"/>
      <c r="H244" s="649"/>
      <c r="I244" s="656"/>
    </row>
    <row r="245" spans="1:9" ht="23.25">
      <c r="A245" s="274" t="s">
        <v>889</v>
      </c>
      <c r="B245" s="200" t="s">
        <v>847</v>
      </c>
      <c r="C245" s="201">
        <v>6</v>
      </c>
      <c r="D245" s="642"/>
      <c r="E245" s="646"/>
      <c r="F245" s="650"/>
      <c r="G245" s="650"/>
      <c r="H245" s="650"/>
      <c r="I245" s="657"/>
    </row>
    <row r="246" spans="1:9" ht="90">
      <c r="A246" s="271" t="s">
        <v>890</v>
      </c>
      <c r="B246" s="192" t="s">
        <v>847</v>
      </c>
      <c r="C246" s="193">
        <v>6</v>
      </c>
      <c r="D246" s="615">
        <v>3400</v>
      </c>
      <c r="E246" s="618" t="s">
        <v>848</v>
      </c>
      <c r="F246" s="618">
        <v>205</v>
      </c>
      <c r="G246" s="622">
        <v>0.06</v>
      </c>
      <c r="H246" s="618" t="s">
        <v>621</v>
      </c>
      <c r="I246" s="623" t="s">
        <v>622</v>
      </c>
    </row>
    <row r="247" spans="1:9" ht="23.25">
      <c r="A247" s="272" t="s">
        <v>891</v>
      </c>
      <c r="B247" s="195" t="s">
        <v>847</v>
      </c>
      <c r="C247" s="184">
        <v>6</v>
      </c>
      <c r="D247" s="616"/>
      <c r="E247" s="619"/>
      <c r="F247" s="619"/>
      <c r="G247" s="619"/>
      <c r="H247" s="619"/>
      <c r="I247" s="624"/>
    </row>
    <row r="248" spans="1:9" ht="23.25">
      <c r="A248" s="272" t="s">
        <v>892</v>
      </c>
      <c r="B248" s="195" t="s">
        <v>847</v>
      </c>
      <c r="C248" s="184">
        <v>6</v>
      </c>
      <c r="D248" s="616"/>
      <c r="E248" s="619"/>
      <c r="F248" s="619"/>
      <c r="G248" s="619"/>
      <c r="H248" s="619"/>
      <c r="I248" s="624"/>
    </row>
    <row r="249" spans="1:9" ht="23.25">
      <c r="A249" s="272" t="s">
        <v>893</v>
      </c>
      <c r="B249" s="195" t="s">
        <v>847</v>
      </c>
      <c r="C249" s="184">
        <v>6</v>
      </c>
      <c r="D249" s="616"/>
      <c r="E249" s="619"/>
      <c r="F249" s="619"/>
      <c r="G249" s="619"/>
      <c r="H249" s="619"/>
      <c r="I249" s="624"/>
    </row>
    <row r="250" spans="1:9" ht="23.25">
      <c r="A250" s="272" t="s">
        <v>894</v>
      </c>
      <c r="B250" s="195" t="s">
        <v>847</v>
      </c>
      <c r="C250" s="184">
        <v>6</v>
      </c>
      <c r="D250" s="616"/>
      <c r="E250" s="619"/>
      <c r="F250" s="619"/>
      <c r="G250" s="619"/>
      <c r="H250" s="619"/>
      <c r="I250" s="624"/>
    </row>
    <row r="251" spans="1:9" ht="23.25">
      <c r="A251" s="272" t="s">
        <v>895</v>
      </c>
      <c r="B251" s="195" t="s">
        <v>847</v>
      </c>
      <c r="C251" s="184">
        <v>6</v>
      </c>
      <c r="D251" s="616"/>
      <c r="E251" s="619"/>
      <c r="F251" s="619"/>
      <c r="G251" s="619"/>
      <c r="H251" s="619"/>
      <c r="I251" s="624"/>
    </row>
    <row r="252" spans="1:9" ht="23.25">
      <c r="A252" s="272" t="s">
        <v>896</v>
      </c>
      <c r="B252" s="195" t="s">
        <v>847</v>
      </c>
      <c r="C252" s="184">
        <v>6</v>
      </c>
      <c r="D252" s="616"/>
      <c r="E252" s="619"/>
      <c r="F252" s="619"/>
      <c r="G252" s="619"/>
      <c r="H252" s="619"/>
      <c r="I252" s="624"/>
    </row>
    <row r="253" spans="1:9" ht="23.25">
      <c r="A253" s="272" t="s">
        <v>897</v>
      </c>
      <c r="B253" s="195" t="s">
        <v>847</v>
      </c>
      <c r="C253" s="184">
        <v>6</v>
      </c>
      <c r="D253" s="616"/>
      <c r="E253" s="619"/>
      <c r="F253" s="619"/>
      <c r="G253" s="619"/>
      <c r="H253" s="619"/>
      <c r="I253" s="624"/>
    </row>
    <row r="254" spans="1:9" ht="23.25">
      <c r="A254" s="272" t="s">
        <v>898</v>
      </c>
      <c r="B254" s="195" t="s">
        <v>847</v>
      </c>
      <c r="C254" s="184">
        <v>6</v>
      </c>
      <c r="D254" s="616"/>
      <c r="E254" s="619"/>
      <c r="F254" s="619"/>
      <c r="G254" s="619"/>
      <c r="H254" s="619"/>
      <c r="I254" s="624"/>
    </row>
    <row r="255" spans="1:9" ht="23.25">
      <c r="A255" s="272" t="s">
        <v>899</v>
      </c>
      <c r="B255" s="195" t="s">
        <v>847</v>
      </c>
      <c r="C255" s="184">
        <v>6</v>
      </c>
      <c r="D255" s="616"/>
      <c r="E255" s="619"/>
      <c r="F255" s="619"/>
      <c r="G255" s="619"/>
      <c r="H255" s="619"/>
      <c r="I255" s="624"/>
    </row>
    <row r="256" spans="1:9" ht="23.25">
      <c r="A256" s="272" t="s">
        <v>900</v>
      </c>
      <c r="B256" s="195" t="s">
        <v>847</v>
      </c>
      <c r="C256" s="184">
        <v>6</v>
      </c>
      <c r="D256" s="616"/>
      <c r="E256" s="619"/>
      <c r="F256" s="619"/>
      <c r="G256" s="619"/>
      <c r="H256" s="619"/>
      <c r="I256" s="624"/>
    </row>
    <row r="257" spans="1:9" ht="23.25">
      <c r="A257" s="272" t="s">
        <v>901</v>
      </c>
      <c r="B257" s="195" t="s">
        <v>847</v>
      </c>
      <c r="C257" s="184">
        <v>6</v>
      </c>
      <c r="D257" s="616"/>
      <c r="E257" s="619"/>
      <c r="F257" s="619"/>
      <c r="G257" s="619"/>
      <c r="H257" s="619"/>
      <c r="I257" s="624"/>
    </row>
    <row r="258" spans="1:9" ht="23.25">
      <c r="A258" s="272" t="s">
        <v>902</v>
      </c>
      <c r="B258" s="195" t="s">
        <v>847</v>
      </c>
      <c r="C258" s="184">
        <v>6</v>
      </c>
      <c r="D258" s="616"/>
      <c r="E258" s="619"/>
      <c r="F258" s="619"/>
      <c r="G258" s="619"/>
      <c r="H258" s="619"/>
      <c r="I258" s="624"/>
    </row>
    <row r="259" spans="1:9" ht="23.25">
      <c r="A259" s="274" t="s">
        <v>903</v>
      </c>
      <c r="B259" s="200" t="s">
        <v>847</v>
      </c>
      <c r="C259" s="201">
        <v>6</v>
      </c>
      <c r="D259" s="616"/>
      <c r="E259" s="619"/>
      <c r="F259" s="619"/>
      <c r="G259" s="619"/>
      <c r="H259" s="619"/>
      <c r="I259" s="624"/>
    </row>
    <row r="260" spans="1:9" ht="90">
      <c r="A260" s="283" t="s">
        <v>904</v>
      </c>
      <c r="B260" s="192" t="s">
        <v>847</v>
      </c>
      <c r="C260" s="193">
        <v>6</v>
      </c>
      <c r="D260" s="615">
        <v>2610</v>
      </c>
      <c r="E260" s="618" t="s">
        <v>848</v>
      </c>
      <c r="F260" s="618">
        <v>156.5</v>
      </c>
      <c r="G260" s="622">
        <v>0.06</v>
      </c>
      <c r="H260" s="618" t="s">
        <v>621</v>
      </c>
      <c r="I260" s="626" t="s">
        <v>622</v>
      </c>
    </row>
    <row r="261" spans="1:9" ht="23.25">
      <c r="A261" s="284" t="s">
        <v>905</v>
      </c>
      <c r="B261" s="195" t="s">
        <v>847</v>
      </c>
      <c r="C261" s="184">
        <v>6</v>
      </c>
      <c r="D261" s="616"/>
      <c r="E261" s="619"/>
      <c r="F261" s="619"/>
      <c r="G261" s="665"/>
      <c r="H261" s="667"/>
      <c r="I261" s="627"/>
    </row>
    <row r="262" spans="1:9" ht="23.25">
      <c r="A262" s="284" t="s">
        <v>906</v>
      </c>
      <c r="B262" s="195" t="s">
        <v>847</v>
      </c>
      <c r="C262" s="184">
        <v>6</v>
      </c>
      <c r="D262" s="616"/>
      <c r="E262" s="619"/>
      <c r="F262" s="619"/>
      <c r="G262" s="665"/>
      <c r="H262" s="667"/>
      <c r="I262" s="627"/>
    </row>
    <row r="263" spans="1:9" ht="23.25">
      <c r="A263" s="284" t="s">
        <v>907</v>
      </c>
      <c r="B263" s="195" t="s">
        <v>847</v>
      </c>
      <c r="C263" s="184">
        <v>6</v>
      </c>
      <c r="D263" s="616"/>
      <c r="E263" s="619"/>
      <c r="F263" s="619"/>
      <c r="G263" s="665"/>
      <c r="H263" s="667"/>
      <c r="I263" s="627"/>
    </row>
    <row r="264" spans="1:9" ht="23.25">
      <c r="A264" s="284" t="s">
        <v>908</v>
      </c>
      <c r="B264" s="195" t="s">
        <v>847</v>
      </c>
      <c r="C264" s="184">
        <v>6</v>
      </c>
      <c r="D264" s="616"/>
      <c r="E264" s="619"/>
      <c r="F264" s="619"/>
      <c r="G264" s="665"/>
      <c r="H264" s="667"/>
      <c r="I264" s="627"/>
    </row>
    <row r="265" spans="1:9" ht="23.25">
      <c r="A265" s="284" t="s">
        <v>909</v>
      </c>
      <c r="B265" s="195" t="s">
        <v>847</v>
      </c>
      <c r="C265" s="184">
        <v>6</v>
      </c>
      <c r="D265" s="616"/>
      <c r="E265" s="619"/>
      <c r="F265" s="619"/>
      <c r="G265" s="665"/>
      <c r="H265" s="667"/>
      <c r="I265" s="627"/>
    </row>
    <row r="266" spans="1:9" ht="23.25">
      <c r="A266" s="284" t="s">
        <v>910</v>
      </c>
      <c r="B266" s="195" t="s">
        <v>847</v>
      </c>
      <c r="C266" s="184">
        <v>6</v>
      </c>
      <c r="D266" s="616"/>
      <c r="E266" s="619"/>
      <c r="F266" s="619"/>
      <c r="G266" s="665"/>
      <c r="H266" s="667"/>
      <c r="I266" s="627"/>
    </row>
    <row r="267" spans="1:9" ht="23.25">
      <c r="A267" s="284" t="s">
        <v>911</v>
      </c>
      <c r="B267" s="195" t="s">
        <v>847</v>
      </c>
      <c r="C267" s="184">
        <v>6</v>
      </c>
      <c r="D267" s="616"/>
      <c r="E267" s="619"/>
      <c r="F267" s="619"/>
      <c r="G267" s="665"/>
      <c r="H267" s="667"/>
      <c r="I267" s="627"/>
    </row>
    <row r="268" spans="1:9" ht="23.25">
      <c r="A268" s="285" t="s">
        <v>912</v>
      </c>
      <c r="B268" s="200" t="s">
        <v>847</v>
      </c>
      <c r="C268" s="201">
        <v>6</v>
      </c>
      <c r="D268" s="617"/>
      <c r="E268" s="620"/>
      <c r="F268" s="620"/>
      <c r="G268" s="666"/>
      <c r="H268" s="668"/>
      <c r="I268" s="628"/>
    </row>
    <row r="269" spans="1:9" ht="23.25">
      <c r="A269" s="286" t="s">
        <v>913</v>
      </c>
      <c r="B269" s="287" t="s">
        <v>847</v>
      </c>
      <c r="C269" s="288">
        <v>6</v>
      </c>
      <c r="D269" s="215">
        <v>161</v>
      </c>
      <c r="E269" s="215" t="s">
        <v>797</v>
      </c>
      <c r="F269" s="215">
        <v>9.5</v>
      </c>
      <c r="G269" s="216">
        <v>0.06</v>
      </c>
      <c r="H269" s="215" t="s">
        <v>621</v>
      </c>
      <c r="I269" s="289" t="s">
        <v>622</v>
      </c>
    </row>
    <row r="270" spans="1:9" ht="23.25">
      <c r="A270" s="290" t="s">
        <v>914</v>
      </c>
      <c r="B270" s="197" t="s">
        <v>847</v>
      </c>
      <c r="C270" s="198">
        <v>6</v>
      </c>
      <c r="D270" s="198">
        <v>161</v>
      </c>
      <c r="E270" s="233" t="s">
        <v>797</v>
      </c>
      <c r="F270" s="198">
        <v>9.5</v>
      </c>
      <c r="G270" s="237">
        <v>0.06</v>
      </c>
      <c r="H270" s="198" t="s">
        <v>621</v>
      </c>
      <c r="I270" s="236" t="s">
        <v>622</v>
      </c>
    </row>
    <row r="271" spans="1:9" ht="23.25">
      <c r="A271" s="291" t="s">
        <v>915</v>
      </c>
      <c r="B271" s="197" t="s">
        <v>847</v>
      </c>
      <c r="C271" s="198">
        <v>6</v>
      </c>
      <c r="D271" s="198">
        <v>161</v>
      </c>
      <c r="E271" s="233" t="s">
        <v>797</v>
      </c>
      <c r="F271" s="198">
        <v>9.5</v>
      </c>
      <c r="G271" s="237">
        <v>0.06</v>
      </c>
      <c r="H271" s="198" t="s">
        <v>621</v>
      </c>
      <c r="I271" s="236" t="s">
        <v>622</v>
      </c>
    </row>
    <row r="272" spans="1:9" ht="23.25">
      <c r="A272" s="290" t="s">
        <v>916</v>
      </c>
      <c r="B272" s="197" t="s">
        <v>847</v>
      </c>
      <c r="C272" s="198">
        <v>6</v>
      </c>
      <c r="D272" s="198">
        <v>161</v>
      </c>
      <c r="E272" s="233" t="s">
        <v>797</v>
      </c>
      <c r="F272" s="198">
        <v>9.5</v>
      </c>
      <c r="G272" s="237">
        <v>0.06</v>
      </c>
      <c r="H272" s="198" t="s">
        <v>621</v>
      </c>
      <c r="I272" s="236" t="s">
        <v>622</v>
      </c>
    </row>
    <row r="273" spans="1:9" ht="23.25">
      <c r="A273" s="291" t="s">
        <v>917</v>
      </c>
      <c r="B273" s="232" t="s">
        <v>847</v>
      </c>
      <c r="C273" s="233">
        <v>6</v>
      </c>
      <c r="D273" s="198">
        <v>161</v>
      </c>
      <c r="E273" s="233" t="s">
        <v>797</v>
      </c>
      <c r="F273" s="198">
        <v>9.5</v>
      </c>
      <c r="G273" s="237">
        <v>0.06</v>
      </c>
      <c r="H273" s="198" t="s">
        <v>621</v>
      </c>
      <c r="I273" s="236" t="s">
        <v>622</v>
      </c>
    </row>
    <row r="274" spans="1:9" ht="23.25">
      <c r="A274" s="291" t="s">
        <v>918</v>
      </c>
      <c r="B274" s="236" t="s">
        <v>847</v>
      </c>
      <c r="C274" s="198">
        <v>6</v>
      </c>
      <c r="D274" s="198">
        <v>161</v>
      </c>
      <c r="E274" s="233" t="s">
        <v>797</v>
      </c>
      <c r="F274" s="198">
        <v>9.5</v>
      </c>
      <c r="G274" s="237">
        <v>0.06</v>
      </c>
      <c r="H274" s="198" t="s">
        <v>621</v>
      </c>
      <c r="I274" s="236" t="s">
        <v>622</v>
      </c>
    </row>
    <row r="275" spans="1:9" ht="23.25">
      <c r="A275" s="291" t="s">
        <v>919</v>
      </c>
      <c r="B275" s="236" t="s">
        <v>847</v>
      </c>
      <c r="C275" s="198">
        <v>6</v>
      </c>
      <c r="D275" s="198">
        <v>161</v>
      </c>
      <c r="E275" s="233" t="s">
        <v>797</v>
      </c>
      <c r="F275" s="198">
        <v>9.5</v>
      </c>
      <c r="G275" s="237">
        <v>0.06</v>
      </c>
      <c r="H275" s="198" t="s">
        <v>621</v>
      </c>
      <c r="I275" s="236" t="s">
        <v>622</v>
      </c>
    </row>
    <row r="276" spans="1:9" ht="23.25">
      <c r="A276" s="290" t="s">
        <v>920</v>
      </c>
      <c r="B276" s="197" t="s">
        <v>847</v>
      </c>
      <c r="C276" s="198">
        <v>6</v>
      </c>
      <c r="D276" s="198">
        <v>161</v>
      </c>
      <c r="E276" s="233" t="s">
        <v>797</v>
      </c>
      <c r="F276" s="198">
        <v>9.5</v>
      </c>
      <c r="G276" s="237">
        <v>0.06</v>
      </c>
      <c r="H276" s="198" t="s">
        <v>621</v>
      </c>
      <c r="I276" s="236" t="s">
        <v>622</v>
      </c>
    </row>
    <row r="277" spans="1:9" ht="23.25">
      <c r="A277" s="291" t="s">
        <v>921</v>
      </c>
      <c r="B277" s="232" t="s">
        <v>847</v>
      </c>
      <c r="C277" s="233">
        <v>6</v>
      </c>
      <c r="D277" s="198">
        <v>161</v>
      </c>
      <c r="E277" s="233" t="s">
        <v>797</v>
      </c>
      <c r="F277" s="198">
        <v>9.5</v>
      </c>
      <c r="G277" s="237">
        <v>0.06</v>
      </c>
      <c r="H277" s="198" t="s">
        <v>621</v>
      </c>
      <c r="I277" s="236" t="s">
        <v>622</v>
      </c>
    </row>
    <row r="278" spans="1:9" ht="23.25">
      <c r="A278" s="291" t="s">
        <v>922</v>
      </c>
      <c r="B278" s="236" t="s">
        <v>847</v>
      </c>
      <c r="C278" s="198">
        <v>6</v>
      </c>
      <c r="D278" s="198">
        <v>161</v>
      </c>
      <c r="E278" s="233" t="s">
        <v>797</v>
      </c>
      <c r="F278" s="198">
        <v>9.5</v>
      </c>
      <c r="G278" s="237">
        <v>0.06</v>
      </c>
      <c r="H278" s="198" t="s">
        <v>621</v>
      </c>
      <c r="I278" s="236" t="s">
        <v>622</v>
      </c>
    </row>
    <row r="279" spans="1:9" ht="23.25">
      <c r="A279" s="291" t="s">
        <v>923</v>
      </c>
      <c r="B279" s="236" t="s">
        <v>847</v>
      </c>
      <c r="C279" s="198">
        <v>6</v>
      </c>
      <c r="D279" s="198">
        <v>161</v>
      </c>
      <c r="E279" s="233" t="s">
        <v>797</v>
      </c>
      <c r="F279" s="198">
        <v>9.5</v>
      </c>
      <c r="G279" s="237">
        <v>0.06</v>
      </c>
      <c r="H279" s="198" t="s">
        <v>621</v>
      </c>
      <c r="I279" s="236" t="s">
        <v>622</v>
      </c>
    </row>
    <row r="280" spans="1:9" ht="23.25">
      <c r="A280" s="290" t="s">
        <v>924</v>
      </c>
      <c r="B280" s="197" t="s">
        <v>847</v>
      </c>
      <c r="C280" s="198">
        <v>6</v>
      </c>
      <c r="D280" s="198">
        <v>161</v>
      </c>
      <c r="E280" s="233" t="s">
        <v>797</v>
      </c>
      <c r="F280" s="198">
        <v>9.5</v>
      </c>
      <c r="G280" s="237">
        <v>0.06</v>
      </c>
      <c r="H280" s="198" t="s">
        <v>621</v>
      </c>
      <c r="I280" s="236" t="s">
        <v>622</v>
      </c>
    </row>
    <row r="281" spans="1:9" ht="23.25">
      <c r="A281" s="291" t="s">
        <v>925</v>
      </c>
      <c r="B281" s="232" t="s">
        <v>847</v>
      </c>
      <c r="C281" s="233">
        <v>6</v>
      </c>
      <c r="D281" s="198">
        <v>161</v>
      </c>
      <c r="E281" s="233" t="s">
        <v>797</v>
      </c>
      <c r="F281" s="198">
        <v>9.5</v>
      </c>
      <c r="G281" s="237">
        <v>0.06</v>
      </c>
      <c r="H281" s="198" t="s">
        <v>621</v>
      </c>
      <c r="I281" s="236" t="s">
        <v>622</v>
      </c>
    </row>
    <row r="282" spans="1:9" ht="23.25">
      <c r="A282" s="291" t="s">
        <v>926</v>
      </c>
      <c r="B282" s="236" t="s">
        <v>847</v>
      </c>
      <c r="C282" s="198">
        <v>6</v>
      </c>
      <c r="D282" s="198">
        <v>161</v>
      </c>
      <c r="E282" s="233" t="s">
        <v>797</v>
      </c>
      <c r="F282" s="198">
        <v>9.5</v>
      </c>
      <c r="G282" s="237">
        <v>0.06</v>
      </c>
      <c r="H282" s="198" t="s">
        <v>621</v>
      </c>
      <c r="I282" s="236" t="s">
        <v>622</v>
      </c>
    </row>
    <row r="283" spans="1:9" ht="23.25">
      <c r="A283" s="291" t="s">
        <v>927</v>
      </c>
      <c r="B283" s="236" t="s">
        <v>847</v>
      </c>
      <c r="C283" s="198">
        <v>6</v>
      </c>
      <c r="D283" s="198">
        <v>161</v>
      </c>
      <c r="E283" s="233" t="s">
        <v>797</v>
      </c>
      <c r="F283" s="198">
        <v>9.5</v>
      </c>
      <c r="G283" s="237">
        <v>0.06</v>
      </c>
      <c r="H283" s="198" t="s">
        <v>621</v>
      </c>
      <c r="I283" s="236" t="s">
        <v>622</v>
      </c>
    </row>
    <row r="284" spans="1:9" ht="23.25">
      <c r="A284" s="290" t="s">
        <v>928</v>
      </c>
      <c r="B284" s="197" t="s">
        <v>847</v>
      </c>
      <c r="C284" s="198">
        <v>6</v>
      </c>
      <c r="D284" s="198">
        <v>161</v>
      </c>
      <c r="E284" s="233" t="s">
        <v>797</v>
      </c>
      <c r="F284" s="198">
        <v>9.5</v>
      </c>
      <c r="G284" s="237">
        <v>0.06</v>
      </c>
      <c r="H284" s="198" t="s">
        <v>621</v>
      </c>
      <c r="I284" s="236" t="s">
        <v>622</v>
      </c>
    </row>
    <row r="285" spans="1:9" ht="23.25">
      <c r="A285" s="291" t="s">
        <v>929</v>
      </c>
      <c r="B285" s="232" t="s">
        <v>847</v>
      </c>
      <c r="C285" s="233">
        <v>6</v>
      </c>
      <c r="D285" s="198">
        <v>161</v>
      </c>
      <c r="E285" s="233" t="s">
        <v>797</v>
      </c>
      <c r="F285" s="198">
        <v>9.5</v>
      </c>
      <c r="G285" s="237">
        <v>0.06</v>
      </c>
      <c r="H285" s="198" t="s">
        <v>621</v>
      </c>
      <c r="I285" s="236" t="s">
        <v>622</v>
      </c>
    </row>
    <row r="286" spans="1:9" ht="23.25">
      <c r="A286" s="291" t="s">
        <v>930</v>
      </c>
      <c r="B286" s="236" t="s">
        <v>847</v>
      </c>
      <c r="C286" s="198">
        <v>6</v>
      </c>
      <c r="D286" s="198">
        <v>161</v>
      </c>
      <c r="E286" s="233" t="s">
        <v>797</v>
      </c>
      <c r="F286" s="198">
        <v>9.5</v>
      </c>
      <c r="G286" s="237">
        <v>0.06</v>
      </c>
      <c r="H286" s="198" t="s">
        <v>621</v>
      </c>
      <c r="I286" s="236" t="s">
        <v>622</v>
      </c>
    </row>
    <row r="287" spans="1:9" ht="23.25">
      <c r="A287" s="291" t="s">
        <v>931</v>
      </c>
      <c r="B287" s="236" t="s">
        <v>847</v>
      </c>
      <c r="C287" s="198">
        <v>6</v>
      </c>
      <c r="D287" s="198">
        <v>161</v>
      </c>
      <c r="E287" s="233" t="s">
        <v>797</v>
      </c>
      <c r="F287" s="198">
        <v>9.5</v>
      </c>
      <c r="G287" s="237">
        <v>0.06</v>
      </c>
      <c r="H287" s="198" t="s">
        <v>621</v>
      </c>
      <c r="I287" s="236" t="s">
        <v>622</v>
      </c>
    </row>
    <row r="288" spans="1:9" ht="23.25">
      <c r="A288" s="290" t="s">
        <v>932</v>
      </c>
      <c r="B288" s="197" t="s">
        <v>847</v>
      </c>
      <c r="C288" s="198">
        <v>6</v>
      </c>
      <c r="D288" s="198">
        <v>161</v>
      </c>
      <c r="E288" s="233" t="s">
        <v>797</v>
      </c>
      <c r="F288" s="198">
        <v>9.5</v>
      </c>
      <c r="G288" s="237">
        <v>0.06</v>
      </c>
      <c r="H288" s="198" t="s">
        <v>621</v>
      </c>
      <c r="I288" s="236" t="s">
        <v>622</v>
      </c>
    </row>
    <row r="289" spans="1:9" ht="23.25">
      <c r="A289" s="291" t="s">
        <v>933</v>
      </c>
      <c r="B289" s="232" t="s">
        <v>847</v>
      </c>
      <c r="C289" s="233">
        <v>6</v>
      </c>
      <c r="D289" s="198">
        <v>161</v>
      </c>
      <c r="E289" s="233" t="s">
        <v>797</v>
      </c>
      <c r="F289" s="198">
        <v>9.5</v>
      </c>
      <c r="G289" s="237">
        <v>0.06</v>
      </c>
      <c r="H289" s="198" t="s">
        <v>621</v>
      </c>
      <c r="I289" s="236" t="s">
        <v>622</v>
      </c>
    </row>
    <row r="290" spans="1:9" ht="23.25">
      <c r="A290" s="291" t="s">
        <v>934</v>
      </c>
      <c r="B290" s="236" t="s">
        <v>847</v>
      </c>
      <c r="C290" s="198">
        <v>6</v>
      </c>
      <c r="D290" s="198">
        <v>161</v>
      </c>
      <c r="E290" s="233" t="s">
        <v>797</v>
      </c>
      <c r="F290" s="198">
        <v>9.5</v>
      </c>
      <c r="G290" s="237">
        <v>0.06</v>
      </c>
      <c r="H290" s="198" t="s">
        <v>621</v>
      </c>
      <c r="I290" s="236" t="s">
        <v>622</v>
      </c>
    </row>
    <row r="291" spans="1:9" ht="23.25">
      <c r="A291" s="291" t="s">
        <v>935</v>
      </c>
      <c r="B291" s="236" t="s">
        <v>847</v>
      </c>
      <c r="C291" s="198">
        <v>6</v>
      </c>
      <c r="D291" s="198">
        <v>161</v>
      </c>
      <c r="E291" s="233" t="s">
        <v>797</v>
      </c>
      <c r="F291" s="198">
        <v>9.5</v>
      </c>
      <c r="G291" s="237">
        <v>0.06</v>
      </c>
      <c r="H291" s="198" t="s">
        <v>621</v>
      </c>
      <c r="I291" s="236" t="s">
        <v>622</v>
      </c>
    </row>
    <row r="292" spans="1:9" ht="23.25">
      <c r="A292" s="290" t="s">
        <v>936</v>
      </c>
      <c r="B292" s="197" t="s">
        <v>847</v>
      </c>
      <c r="C292" s="198">
        <v>6</v>
      </c>
      <c r="D292" s="198">
        <v>161</v>
      </c>
      <c r="E292" s="233" t="s">
        <v>797</v>
      </c>
      <c r="F292" s="198">
        <v>9.5</v>
      </c>
      <c r="G292" s="237">
        <v>0.06</v>
      </c>
      <c r="H292" s="198" t="s">
        <v>621</v>
      </c>
      <c r="I292" s="236" t="s">
        <v>622</v>
      </c>
    </row>
    <row r="293" spans="1:9" ht="23.25">
      <c r="A293" s="291" t="s">
        <v>937</v>
      </c>
      <c r="B293" s="232" t="s">
        <v>847</v>
      </c>
      <c r="C293" s="233">
        <v>6</v>
      </c>
      <c r="D293" s="198">
        <v>161</v>
      </c>
      <c r="E293" s="233" t="s">
        <v>797</v>
      </c>
      <c r="F293" s="198">
        <v>9.5</v>
      </c>
      <c r="G293" s="237">
        <v>0.06</v>
      </c>
      <c r="H293" s="198" t="s">
        <v>621</v>
      </c>
      <c r="I293" s="236" t="s">
        <v>622</v>
      </c>
    </row>
    <row r="294" spans="1:9" ht="23.25">
      <c r="A294" s="291" t="s">
        <v>938</v>
      </c>
      <c r="B294" s="236" t="s">
        <v>847</v>
      </c>
      <c r="C294" s="198">
        <v>6</v>
      </c>
      <c r="D294" s="198">
        <v>161</v>
      </c>
      <c r="E294" s="233" t="s">
        <v>797</v>
      </c>
      <c r="F294" s="198">
        <v>9.5</v>
      </c>
      <c r="G294" s="237">
        <v>0.06</v>
      </c>
      <c r="H294" s="198" t="s">
        <v>621</v>
      </c>
      <c r="I294" s="236" t="s">
        <v>622</v>
      </c>
    </row>
    <row r="295" spans="1:9" ht="23.25">
      <c r="A295" s="291" t="s">
        <v>939</v>
      </c>
      <c r="B295" s="236" t="s">
        <v>847</v>
      </c>
      <c r="C295" s="198">
        <v>6</v>
      </c>
      <c r="D295" s="198">
        <v>161</v>
      </c>
      <c r="E295" s="233" t="s">
        <v>797</v>
      </c>
      <c r="F295" s="198">
        <v>9.5</v>
      </c>
      <c r="G295" s="237">
        <v>0.06</v>
      </c>
      <c r="H295" s="198" t="s">
        <v>621</v>
      </c>
      <c r="I295" s="236" t="s">
        <v>622</v>
      </c>
    </row>
    <row r="296" spans="1:9" ht="23.25">
      <c r="A296" s="290" t="s">
        <v>940</v>
      </c>
      <c r="B296" s="197" t="s">
        <v>847</v>
      </c>
      <c r="C296" s="198">
        <v>6</v>
      </c>
      <c r="D296" s="198">
        <v>161</v>
      </c>
      <c r="E296" s="233" t="s">
        <v>797</v>
      </c>
      <c r="F296" s="198">
        <v>9.5</v>
      </c>
      <c r="G296" s="237">
        <v>0.06</v>
      </c>
      <c r="H296" s="198" t="s">
        <v>621</v>
      </c>
      <c r="I296" s="236" t="s">
        <v>622</v>
      </c>
    </row>
    <row r="297" spans="1:9" ht="23.25">
      <c r="A297" s="291" t="s">
        <v>941</v>
      </c>
      <c r="B297" s="232" t="s">
        <v>847</v>
      </c>
      <c r="C297" s="233">
        <v>6</v>
      </c>
      <c r="D297" s="198">
        <v>184</v>
      </c>
      <c r="E297" s="233" t="s">
        <v>797</v>
      </c>
      <c r="F297" s="198">
        <v>14.5</v>
      </c>
      <c r="G297" s="237">
        <v>0.06</v>
      </c>
      <c r="H297" s="198" t="s">
        <v>621</v>
      </c>
      <c r="I297" s="236" t="s">
        <v>622</v>
      </c>
    </row>
    <row r="298" spans="1:9" ht="23.25">
      <c r="A298" s="291" t="s">
        <v>942</v>
      </c>
      <c r="B298" s="236" t="s">
        <v>847</v>
      </c>
      <c r="C298" s="198">
        <v>6</v>
      </c>
      <c r="D298" s="198">
        <v>184</v>
      </c>
      <c r="E298" s="233" t="s">
        <v>797</v>
      </c>
      <c r="F298" s="198">
        <v>14.5</v>
      </c>
      <c r="G298" s="237">
        <v>0.08</v>
      </c>
      <c r="H298" s="198" t="s">
        <v>621</v>
      </c>
      <c r="I298" s="236" t="s">
        <v>622</v>
      </c>
    </row>
    <row r="299" spans="1:9" ht="23.25">
      <c r="A299" s="291" t="s">
        <v>943</v>
      </c>
      <c r="B299" s="236" t="s">
        <v>847</v>
      </c>
      <c r="C299" s="198">
        <v>6</v>
      </c>
      <c r="D299" s="198">
        <v>184</v>
      </c>
      <c r="E299" s="233" t="s">
        <v>797</v>
      </c>
      <c r="F299" s="198">
        <v>14.5</v>
      </c>
      <c r="G299" s="237">
        <v>0.08</v>
      </c>
      <c r="H299" s="198" t="s">
        <v>621</v>
      </c>
      <c r="I299" s="236" t="s">
        <v>622</v>
      </c>
    </row>
    <row r="300" spans="1:9" ht="23.25">
      <c r="A300" s="290" t="s">
        <v>944</v>
      </c>
      <c r="B300" s="197" t="s">
        <v>847</v>
      </c>
      <c r="C300" s="198">
        <v>6</v>
      </c>
      <c r="D300" s="198">
        <v>184</v>
      </c>
      <c r="E300" s="233" t="s">
        <v>797</v>
      </c>
      <c r="F300" s="198">
        <v>14.5</v>
      </c>
      <c r="G300" s="237">
        <v>0.08</v>
      </c>
      <c r="H300" s="198" t="s">
        <v>621</v>
      </c>
      <c r="I300" s="236" t="s">
        <v>622</v>
      </c>
    </row>
    <row r="301" spans="1:9" ht="23.25">
      <c r="A301" s="291" t="s">
        <v>945</v>
      </c>
      <c r="B301" s="292" t="s">
        <v>847</v>
      </c>
      <c r="C301" s="233">
        <v>6</v>
      </c>
      <c r="D301" s="198">
        <v>184</v>
      </c>
      <c r="E301" s="233" t="s">
        <v>797</v>
      </c>
      <c r="F301" s="198">
        <v>14.5</v>
      </c>
      <c r="G301" s="237">
        <v>0.08</v>
      </c>
      <c r="H301" s="198" t="s">
        <v>621</v>
      </c>
      <c r="I301" s="236" t="s">
        <v>622</v>
      </c>
    </row>
    <row r="302" spans="1:9" ht="23.25">
      <c r="A302" s="290" t="s">
        <v>946</v>
      </c>
      <c r="B302" s="197" t="s">
        <v>847</v>
      </c>
      <c r="C302" s="198">
        <v>6</v>
      </c>
      <c r="D302" s="198">
        <v>184</v>
      </c>
      <c r="E302" s="233" t="s">
        <v>797</v>
      </c>
      <c r="F302" s="198">
        <v>14.5</v>
      </c>
      <c r="G302" s="237">
        <v>0.08</v>
      </c>
      <c r="H302" s="198" t="s">
        <v>621</v>
      </c>
      <c r="I302" s="236" t="s">
        <v>622</v>
      </c>
    </row>
    <row r="303" spans="1:9" ht="23.25">
      <c r="A303" s="291" t="s">
        <v>947</v>
      </c>
      <c r="B303" s="232" t="s">
        <v>847</v>
      </c>
      <c r="C303" s="233">
        <v>6</v>
      </c>
      <c r="D303" s="198">
        <v>184</v>
      </c>
      <c r="E303" s="233" t="s">
        <v>797</v>
      </c>
      <c r="F303" s="198">
        <v>14.5</v>
      </c>
      <c r="G303" s="237">
        <v>0.08</v>
      </c>
      <c r="H303" s="198" t="s">
        <v>621</v>
      </c>
      <c r="I303" s="236" t="s">
        <v>622</v>
      </c>
    </row>
    <row r="304" spans="1:9" ht="23.25">
      <c r="A304" s="291" t="s">
        <v>948</v>
      </c>
      <c r="B304" s="236" t="s">
        <v>847</v>
      </c>
      <c r="C304" s="198">
        <v>6</v>
      </c>
      <c r="D304" s="198">
        <v>184</v>
      </c>
      <c r="E304" s="233" t="s">
        <v>797</v>
      </c>
      <c r="F304" s="198">
        <v>14.5</v>
      </c>
      <c r="G304" s="237">
        <v>0.08</v>
      </c>
      <c r="H304" s="198" t="s">
        <v>621</v>
      </c>
      <c r="I304" s="236" t="s">
        <v>622</v>
      </c>
    </row>
    <row r="305" spans="1:9" ht="23.25">
      <c r="A305" s="291" t="s">
        <v>949</v>
      </c>
      <c r="B305" s="236" t="s">
        <v>847</v>
      </c>
      <c r="C305" s="198">
        <v>6</v>
      </c>
      <c r="D305" s="198">
        <v>184</v>
      </c>
      <c r="E305" s="233" t="s">
        <v>797</v>
      </c>
      <c r="F305" s="198">
        <v>14.5</v>
      </c>
      <c r="G305" s="237">
        <v>0.08</v>
      </c>
      <c r="H305" s="198" t="s">
        <v>621</v>
      </c>
      <c r="I305" s="236" t="s">
        <v>622</v>
      </c>
    </row>
    <row r="306" spans="1:9" ht="23.25">
      <c r="A306" s="290" t="s">
        <v>950</v>
      </c>
      <c r="B306" s="197" t="s">
        <v>847</v>
      </c>
      <c r="C306" s="198">
        <v>6</v>
      </c>
      <c r="D306" s="198">
        <v>184</v>
      </c>
      <c r="E306" s="233" t="s">
        <v>797</v>
      </c>
      <c r="F306" s="198">
        <v>14.5</v>
      </c>
      <c r="G306" s="237">
        <v>0.08</v>
      </c>
      <c r="H306" s="198" t="s">
        <v>621</v>
      </c>
      <c r="I306" s="236" t="s">
        <v>622</v>
      </c>
    </row>
    <row r="307" spans="1:9" ht="23.25">
      <c r="A307" s="291" t="s">
        <v>951</v>
      </c>
      <c r="B307" s="292" t="s">
        <v>847</v>
      </c>
      <c r="C307" s="233">
        <v>6</v>
      </c>
      <c r="D307" s="198">
        <v>184</v>
      </c>
      <c r="E307" s="233" t="s">
        <v>797</v>
      </c>
      <c r="F307" s="198">
        <v>14.5</v>
      </c>
      <c r="G307" s="237">
        <v>0.08</v>
      </c>
      <c r="H307" s="198" t="s">
        <v>621</v>
      </c>
      <c r="I307" s="236" t="s">
        <v>622</v>
      </c>
    </row>
    <row r="308" spans="1:9" ht="23.25">
      <c r="A308" s="293" t="s">
        <v>952</v>
      </c>
      <c r="B308" s="294" t="s">
        <v>847</v>
      </c>
      <c r="C308" s="223">
        <v>6</v>
      </c>
      <c r="D308" s="198">
        <v>184</v>
      </c>
      <c r="E308" s="233" t="s">
        <v>797</v>
      </c>
      <c r="F308" s="198">
        <v>14.5</v>
      </c>
      <c r="G308" s="237">
        <v>0.08</v>
      </c>
      <c r="H308" s="198" t="s">
        <v>621</v>
      </c>
      <c r="I308" s="236" t="s">
        <v>622</v>
      </c>
    </row>
    <row r="309" spans="1:9" ht="23.25">
      <c r="A309" s="271" t="s">
        <v>953</v>
      </c>
      <c r="B309" s="192" t="s">
        <v>847</v>
      </c>
      <c r="C309" s="193">
        <v>6</v>
      </c>
      <c r="D309" s="658">
        <v>710</v>
      </c>
      <c r="E309" s="658" t="s">
        <v>848</v>
      </c>
      <c r="F309" s="658">
        <v>42</v>
      </c>
      <c r="G309" s="661">
        <v>0.06</v>
      </c>
      <c r="H309" s="658" t="s">
        <v>621</v>
      </c>
      <c r="I309" s="662" t="s">
        <v>622</v>
      </c>
    </row>
    <row r="310" spans="1:9" ht="23.25">
      <c r="A310" s="272" t="s">
        <v>954</v>
      </c>
      <c r="B310" s="195" t="s">
        <v>847</v>
      </c>
      <c r="C310" s="184">
        <v>6</v>
      </c>
      <c r="D310" s="659"/>
      <c r="E310" s="659"/>
      <c r="F310" s="659"/>
      <c r="G310" s="659"/>
      <c r="H310" s="659"/>
      <c r="I310" s="663"/>
    </row>
    <row r="311" spans="1:9" ht="23.25">
      <c r="A311" s="274" t="s">
        <v>955</v>
      </c>
      <c r="B311" s="200" t="s">
        <v>847</v>
      </c>
      <c r="C311" s="201">
        <v>6</v>
      </c>
      <c r="D311" s="660"/>
      <c r="E311" s="660"/>
      <c r="F311" s="660"/>
      <c r="G311" s="660"/>
      <c r="H311" s="660"/>
      <c r="I311" s="664"/>
    </row>
    <row r="312" spans="1:9" ht="23.25">
      <c r="A312" s="295" t="s">
        <v>956</v>
      </c>
      <c r="B312" s="182" t="s">
        <v>847</v>
      </c>
      <c r="C312" s="184">
        <v>4</v>
      </c>
      <c r="D312" s="184">
        <v>125</v>
      </c>
      <c r="E312" s="180" t="s">
        <v>848</v>
      </c>
      <c r="F312" s="184">
        <v>2.5</v>
      </c>
      <c r="G312" s="185">
        <v>0.02</v>
      </c>
      <c r="H312" s="184" t="s">
        <v>621</v>
      </c>
      <c r="I312" s="182" t="s">
        <v>622</v>
      </c>
    </row>
    <row r="313" spans="1:9" ht="23.25">
      <c r="A313" s="259" t="s">
        <v>957</v>
      </c>
      <c r="B313" s="182" t="s">
        <v>847</v>
      </c>
      <c r="C313" s="184">
        <v>3</v>
      </c>
      <c r="D313" s="184">
        <v>50</v>
      </c>
      <c r="E313" s="180" t="s">
        <v>848</v>
      </c>
      <c r="F313" s="296">
        <v>1</v>
      </c>
      <c r="G313" s="185">
        <v>0.02</v>
      </c>
      <c r="H313" s="184" t="s">
        <v>621</v>
      </c>
      <c r="I313" s="182" t="s">
        <v>622</v>
      </c>
    </row>
    <row r="314" spans="1:9" ht="23.25">
      <c r="A314" s="183" t="s">
        <v>958</v>
      </c>
      <c r="B314" s="182" t="s">
        <v>847</v>
      </c>
      <c r="C314" s="297">
        <v>2</v>
      </c>
      <c r="D314" s="184">
        <v>1800</v>
      </c>
      <c r="E314" s="184" t="s">
        <v>488</v>
      </c>
      <c r="F314" s="261">
        <v>72</v>
      </c>
      <c r="G314" s="185">
        <v>0.04</v>
      </c>
      <c r="H314" s="184" t="s">
        <v>707</v>
      </c>
      <c r="I314" s="182" t="s">
        <v>708</v>
      </c>
    </row>
    <row r="315" spans="1:9" ht="23.25">
      <c r="A315" s="183" t="s">
        <v>959</v>
      </c>
      <c r="B315" s="182" t="s">
        <v>847</v>
      </c>
      <c r="C315" s="298" t="s">
        <v>960</v>
      </c>
      <c r="D315" s="184">
        <v>1800</v>
      </c>
      <c r="E315" s="184" t="s">
        <v>488</v>
      </c>
      <c r="F315" s="261">
        <v>54</v>
      </c>
      <c r="G315" s="185">
        <v>0.03</v>
      </c>
      <c r="H315" s="184" t="s">
        <v>707</v>
      </c>
      <c r="I315" s="182" t="s">
        <v>708</v>
      </c>
    </row>
    <row r="316" spans="1:9" ht="23.25">
      <c r="A316" s="299" t="s">
        <v>961</v>
      </c>
      <c r="B316" s="236" t="s">
        <v>847</v>
      </c>
      <c r="C316" s="300" t="s">
        <v>960</v>
      </c>
      <c r="D316" s="198">
        <v>500</v>
      </c>
      <c r="E316" s="233" t="s">
        <v>596</v>
      </c>
      <c r="F316" s="198">
        <v>5</v>
      </c>
      <c r="G316" s="237">
        <v>0.01</v>
      </c>
      <c r="H316" s="198"/>
      <c r="I316" s="236" t="s">
        <v>708</v>
      </c>
    </row>
    <row r="317" spans="1:9" ht="23.25">
      <c r="A317" s="299" t="s">
        <v>962</v>
      </c>
      <c r="B317" s="236" t="s">
        <v>847</v>
      </c>
      <c r="C317" s="300" t="s">
        <v>960</v>
      </c>
      <c r="D317" s="198">
        <v>500</v>
      </c>
      <c r="E317" s="233" t="s">
        <v>596</v>
      </c>
      <c r="F317" s="198">
        <v>5</v>
      </c>
      <c r="G317" s="237">
        <v>0.01</v>
      </c>
      <c r="H317" s="198"/>
      <c r="I317" s="236" t="s">
        <v>708</v>
      </c>
    </row>
    <row r="318" spans="1:9" ht="23.25">
      <c r="A318" s="299" t="s">
        <v>963</v>
      </c>
      <c r="B318" s="236" t="s">
        <v>847</v>
      </c>
      <c r="C318" s="300" t="s">
        <v>960</v>
      </c>
      <c r="D318" s="198">
        <v>500</v>
      </c>
      <c r="E318" s="233" t="s">
        <v>596</v>
      </c>
      <c r="F318" s="198">
        <v>5</v>
      </c>
      <c r="G318" s="237">
        <v>0.01</v>
      </c>
      <c r="H318" s="198"/>
      <c r="I318" s="236" t="s">
        <v>708</v>
      </c>
    </row>
    <row r="319" spans="1:9" ht="23.25">
      <c r="A319" s="299" t="s">
        <v>964</v>
      </c>
      <c r="B319" s="236" t="s">
        <v>847</v>
      </c>
      <c r="C319" s="300" t="s">
        <v>960</v>
      </c>
      <c r="D319" s="198">
        <v>500</v>
      </c>
      <c r="E319" s="233" t="s">
        <v>596</v>
      </c>
      <c r="F319" s="198">
        <v>5</v>
      </c>
      <c r="G319" s="237">
        <v>0.01</v>
      </c>
      <c r="H319" s="198"/>
      <c r="I319" s="236" t="s">
        <v>708</v>
      </c>
    </row>
    <row r="320" spans="1:9" ht="186">
      <c r="A320" s="301" t="s">
        <v>965</v>
      </c>
      <c r="B320" s="182" t="s">
        <v>847</v>
      </c>
      <c r="C320" s="184">
        <v>3</v>
      </c>
      <c r="D320" s="184">
        <v>260</v>
      </c>
      <c r="E320" s="184" t="s">
        <v>966</v>
      </c>
      <c r="F320" s="302" t="s">
        <v>967</v>
      </c>
      <c r="G320" s="185">
        <v>0.02</v>
      </c>
      <c r="H320" s="184" t="s">
        <v>621</v>
      </c>
      <c r="I320" s="182" t="s">
        <v>968</v>
      </c>
    </row>
    <row r="321" spans="1:9" ht="186">
      <c r="A321" s="301" t="s">
        <v>969</v>
      </c>
      <c r="B321" s="182" t="s">
        <v>847</v>
      </c>
      <c r="C321" s="184">
        <v>3</v>
      </c>
      <c r="D321" s="184">
        <v>260</v>
      </c>
      <c r="E321" s="184" t="s">
        <v>966</v>
      </c>
      <c r="F321" s="302" t="s">
        <v>967</v>
      </c>
      <c r="G321" s="185">
        <v>0.02</v>
      </c>
      <c r="H321" s="184" t="s">
        <v>621</v>
      </c>
      <c r="I321" s="182" t="s">
        <v>968</v>
      </c>
    </row>
    <row r="322" spans="1:9" ht="247.5">
      <c r="A322" s="303" t="s">
        <v>970</v>
      </c>
      <c r="B322" s="303" t="s">
        <v>971</v>
      </c>
      <c r="C322" s="223">
        <v>1</v>
      </c>
      <c r="D322" s="223">
        <v>45</v>
      </c>
      <c r="E322" s="223" t="s">
        <v>488</v>
      </c>
      <c r="F322" s="304">
        <v>1.5</v>
      </c>
      <c r="G322" s="224">
        <v>0.04</v>
      </c>
      <c r="H322" s="223" t="s">
        <v>621</v>
      </c>
      <c r="I322" s="305" t="s">
        <v>716</v>
      </c>
    </row>
    <row r="323" spans="1:9" ht="247.5">
      <c r="A323" s="303" t="s">
        <v>972</v>
      </c>
      <c r="B323" s="303" t="s">
        <v>971</v>
      </c>
      <c r="C323" s="223">
        <v>1</v>
      </c>
      <c r="D323" s="223">
        <v>45</v>
      </c>
      <c r="E323" s="223" t="s">
        <v>488</v>
      </c>
      <c r="F323" s="304">
        <v>1.5</v>
      </c>
      <c r="G323" s="224">
        <v>0.04</v>
      </c>
      <c r="H323" s="223" t="s">
        <v>621</v>
      </c>
      <c r="I323" s="305" t="s">
        <v>716</v>
      </c>
    </row>
    <row r="324" spans="1:9" ht="23.25">
      <c r="A324" s="266"/>
      <c r="B324" s="306"/>
      <c r="C324" s="268"/>
      <c r="D324" s="268"/>
      <c r="E324" s="268"/>
      <c r="F324" s="307"/>
      <c r="G324" s="308"/>
      <c r="H324" s="268"/>
      <c r="I324" s="267"/>
    </row>
    <row r="325" spans="1:9" ht="23.25">
      <c r="A325" s="258" t="s">
        <v>973</v>
      </c>
      <c r="B325" s="236" t="s">
        <v>974</v>
      </c>
      <c r="C325" s="198">
        <v>6</v>
      </c>
      <c r="D325" s="198">
        <v>153</v>
      </c>
      <c r="E325" s="198" t="s">
        <v>797</v>
      </c>
      <c r="F325" s="198">
        <v>7.5</v>
      </c>
      <c r="G325" s="237">
        <v>0.05</v>
      </c>
      <c r="H325" s="309" t="s">
        <v>621</v>
      </c>
      <c r="I325" s="236" t="s">
        <v>622</v>
      </c>
    </row>
    <row r="326" spans="1:9" ht="23.25">
      <c r="A326" s="258" t="s">
        <v>975</v>
      </c>
      <c r="B326" s="236" t="s">
        <v>974</v>
      </c>
      <c r="C326" s="198">
        <v>6</v>
      </c>
      <c r="D326" s="198">
        <v>153</v>
      </c>
      <c r="E326" s="198" t="s">
        <v>797</v>
      </c>
      <c r="F326" s="198">
        <v>7.5</v>
      </c>
      <c r="G326" s="237">
        <v>0.05</v>
      </c>
      <c r="H326" s="309" t="s">
        <v>621</v>
      </c>
      <c r="I326" s="236" t="s">
        <v>622</v>
      </c>
    </row>
    <row r="327" spans="1:9" ht="23.25">
      <c r="A327" s="258" t="s">
        <v>976</v>
      </c>
      <c r="B327" s="236" t="s">
        <v>974</v>
      </c>
      <c r="C327" s="198">
        <v>6</v>
      </c>
      <c r="D327" s="198">
        <v>153</v>
      </c>
      <c r="E327" s="198" t="s">
        <v>797</v>
      </c>
      <c r="F327" s="198">
        <v>7.5</v>
      </c>
      <c r="G327" s="237">
        <v>0.05</v>
      </c>
      <c r="H327" s="309" t="s">
        <v>621</v>
      </c>
      <c r="I327" s="236" t="s">
        <v>622</v>
      </c>
    </row>
    <row r="328" spans="1:9" ht="23.25">
      <c r="A328" s="258" t="s">
        <v>977</v>
      </c>
      <c r="B328" s="236" t="s">
        <v>974</v>
      </c>
      <c r="C328" s="198">
        <v>6</v>
      </c>
      <c r="D328" s="198">
        <v>153</v>
      </c>
      <c r="E328" s="198" t="s">
        <v>797</v>
      </c>
      <c r="F328" s="198">
        <v>7.5</v>
      </c>
      <c r="G328" s="237">
        <v>0.05</v>
      </c>
      <c r="H328" s="309" t="s">
        <v>621</v>
      </c>
      <c r="I328" s="236" t="s">
        <v>622</v>
      </c>
    </row>
    <row r="329" spans="1:9" ht="23.25">
      <c r="A329" s="310" t="s">
        <v>978</v>
      </c>
      <c r="B329" s="232" t="s">
        <v>974</v>
      </c>
      <c r="C329" s="233">
        <v>6</v>
      </c>
      <c r="D329" s="198">
        <v>153</v>
      </c>
      <c r="E329" s="198" t="s">
        <v>797</v>
      </c>
      <c r="F329" s="198">
        <v>7.5</v>
      </c>
      <c r="G329" s="237">
        <v>0.05</v>
      </c>
      <c r="H329" s="309" t="s">
        <v>621</v>
      </c>
      <c r="I329" s="236" t="s">
        <v>622</v>
      </c>
    </row>
    <row r="330" spans="1:9" ht="23.25">
      <c r="A330" s="258" t="s">
        <v>979</v>
      </c>
      <c r="B330" s="236" t="s">
        <v>974</v>
      </c>
      <c r="C330" s="198">
        <v>6</v>
      </c>
      <c r="D330" s="198">
        <v>153</v>
      </c>
      <c r="E330" s="198" t="s">
        <v>797</v>
      </c>
      <c r="F330" s="198">
        <v>7.5</v>
      </c>
      <c r="G330" s="237">
        <v>0.05</v>
      </c>
      <c r="H330" s="309" t="s">
        <v>621</v>
      </c>
      <c r="I330" s="236" t="s">
        <v>622</v>
      </c>
    </row>
    <row r="331" spans="1:9" ht="23.25">
      <c r="A331" s="258" t="s">
        <v>980</v>
      </c>
      <c r="B331" s="236" t="s">
        <v>974</v>
      </c>
      <c r="C331" s="198">
        <v>6</v>
      </c>
      <c r="D331" s="198">
        <v>153</v>
      </c>
      <c r="E331" s="198" t="s">
        <v>797</v>
      </c>
      <c r="F331" s="198">
        <v>7.5</v>
      </c>
      <c r="G331" s="237">
        <v>0.05</v>
      </c>
      <c r="H331" s="309" t="s">
        <v>621</v>
      </c>
      <c r="I331" s="236" t="s">
        <v>622</v>
      </c>
    </row>
    <row r="332" spans="1:9" ht="23.25">
      <c r="A332" s="311" t="s">
        <v>981</v>
      </c>
      <c r="B332" s="305" t="s">
        <v>974</v>
      </c>
      <c r="C332" s="223">
        <v>6</v>
      </c>
      <c r="D332" s="198">
        <v>153</v>
      </c>
      <c r="E332" s="198" t="s">
        <v>797</v>
      </c>
      <c r="F332" s="198">
        <v>7.5</v>
      </c>
      <c r="G332" s="237">
        <v>0.05</v>
      </c>
      <c r="H332" s="309" t="s">
        <v>621</v>
      </c>
      <c r="I332" s="236" t="s">
        <v>622</v>
      </c>
    </row>
    <row r="333" spans="1:9" ht="23.25">
      <c r="A333" s="258" t="s">
        <v>982</v>
      </c>
      <c r="B333" s="236" t="s">
        <v>974</v>
      </c>
      <c r="C333" s="198">
        <v>6</v>
      </c>
      <c r="D333" s="198">
        <v>153</v>
      </c>
      <c r="E333" s="198" t="s">
        <v>797</v>
      </c>
      <c r="F333" s="198">
        <v>7.5</v>
      </c>
      <c r="G333" s="237">
        <v>0.05</v>
      </c>
      <c r="H333" s="309" t="s">
        <v>621</v>
      </c>
      <c r="I333" s="236" t="s">
        <v>622</v>
      </c>
    </row>
    <row r="334" spans="1:9" ht="23.25">
      <c r="A334" s="258" t="s">
        <v>983</v>
      </c>
      <c r="B334" s="236" t="s">
        <v>974</v>
      </c>
      <c r="C334" s="198">
        <v>6</v>
      </c>
      <c r="D334" s="198">
        <v>153</v>
      </c>
      <c r="E334" s="198" t="s">
        <v>797</v>
      </c>
      <c r="F334" s="198">
        <v>7.5</v>
      </c>
      <c r="G334" s="237">
        <v>0.05</v>
      </c>
      <c r="H334" s="309" t="s">
        <v>621</v>
      </c>
      <c r="I334" s="236" t="s">
        <v>622</v>
      </c>
    </row>
    <row r="335" spans="1:9" ht="23.25">
      <c r="A335" s="258" t="s">
        <v>984</v>
      </c>
      <c r="B335" s="236" t="s">
        <v>974</v>
      </c>
      <c r="C335" s="198">
        <v>6</v>
      </c>
      <c r="D335" s="198">
        <v>153</v>
      </c>
      <c r="E335" s="198" t="s">
        <v>797</v>
      </c>
      <c r="F335" s="198">
        <v>7.5</v>
      </c>
      <c r="G335" s="237">
        <v>0.05</v>
      </c>
      <c r="H335" s="309" t="s">
        <v>621</v>
      </c>
      <c r="I335" s="236" t="s">
        <v>622</v>
      </c>
    </row>
    <row r="336" spans="1:9" ht="23.25">
      <c r="A336" s="258" t="s">
        <v>985</v>
      </c>
      <c r="B336" s="236" t="s">
        <v>974</v>
      </c>
      <c r="C336" s="198">
        <v>6</v>
      </c>
      <c r="D336" s="198">
        <v>153</v>
      </c>
      <c r="E336" s="198" t="s">
        <v>797</v>
      </c>
      <c r="F336" s="198">
        <v>7.5</v>
      </c>
      <c r="G336" s="237">
        <v>0.05</v>
      </c>
      <c r="H336" s="309" t="s">
        <v>621</v>
      </c>
      <c r="I336" s="236" t="s">
        <v>622</v>
      </c>
    </row>
    <row r="337" spans="1:9" ht="23.25">
      <c r="A337" s="310" t="s">
        <v>986</v>
      </c>
      <c r="B337" s="232" t="s">
        <v>974</v>
      </c>
      <c r="C337" s="233">
        <v>6</v>
      </c>
      <c r="D337" s="198">
        <v>153</v>
      </c>
      <c r="E337" s="198" t="s">
        <v>797</v>
      </c>
      <c r="F337" s="198">
        <v>7.5</v>
      </c>
      <c r="G337" s="237">
        <v>0.05</v>
      </c>
      <c r="H337" s="309" t="s">
        <v>621</v>
      </c>
      <c r="I337" s="236" t="s">
        <v>622</v>
      </c>
    </row>
    <row r="338" spans="1:9" ht="23.25">
      <c r="A338" s="258" t="s">
        <v>987</v>
      </c>
      <c r="B338" s="236" t="s">
        <v>974</v>
      </c>
      <c r="C338" s="198">
        <v>6</v>
      </c>
      <c r="D338" s="198">
        <v>153</v>
      </c>
      <c r="E338" s="198" t="s">
        <v>797</v>
      </c>
      <c r="F338" s="198">
        <v>7.5</v>
      </c>
      <c r="G338" s="237">
        <v>0.05</v>
      </c>
      <c r="H338" s="309" t="s">
        <v>621</v>
      </c>
      <c r="I338" s="236" t="s">
        <v>622</v>
      </c>
    </row>
    <row r="339" spans="1:9" ht="23.25">
      <c r="A339" s="258" t="s">
        <v>988</v>
      </c>
      <c r="B339" s="236" t="s">
        <v>974</v>
      </c>
      <c r="C339" s="198">
        <v>6</v>
      </c>
      <c r="D339" s="198">
        <v>153</v>
      </c>
      <c r="E339" s="198" t="s">
        <v>797</v>
      </c>
      <c r="F339" s="198">
        <v>7.5</v>
      </c>
      <c r="G339" s="237">
        <v>0.05</v>
      </c>
      <c r="H339" s="309" t="s">
        <v>621</v>
      </c>
      <c r="I339" s="236" t="s">
        <v>622</v>
      </c>
    </row>
    <row r="340" spans="1:9" ht="23.25">
      <c r="A340" s="258" t="s">
        <v>989</v>
      </c>
      <c r="B340" s="236" t="s">
        <v>974</v>
      </c>
      <c r="C340" s="198">
        <v>6</v>
      </c>
      <c r="D340" s="198">
        <v>153</v>
      </c>
      <c r="E340" s="198" t="s">
        <v>797</v>
      </c>
      <c r="F340" s="198">
        <v>7.5</v>
      </c>
      <c r="G340" s="237">
        <v>0.05</v>
      </c>
      <c r="H340" s="309" t="s">
        <v>621</v>
      </c>
      <c r="I340" s="236" t="s">
        <v>622</v>
      </c>
    </row>
    <row r="341" spans="1:9" ht="23.25">
      <c r="A341" s="258" t="s">
        <v>990</v>
      </c>
      <c r="B341" s="236" t="s">
        <v>974</v>
      </c>
      <c r="C341" s="198">
        <v>6</v>
      </c>
      <c r="D341" s="198">
        <v>153</v>
      </c>
      <c r="E341" s="198" t="s">
        <v>797</v>
      </c>
      <c r="F341" s="198">
        <v>7.5</v>
      </c>
      <c r="G341" s="237">
        <v>0.05</v>
      </c>
      <c r="H341" s="309" t="s">
        <v>621</v>
      </c>
      <c r="I341" s="236" t="s">
        <v>622</v>
      </c>
    </row>
    <row r="342" spans="1:9" ht="23.25">
      <c r="A342" s="258" t="s">
        <v>991</v>
      </c>
      <c r="B342" s="236" t="s">
        <v>974</v>
      </c>
      <c r="C342" s="198">
        <v>6</v>
      </c>
      <c r="D342" s="198">
        <v>153</v>
      </c>
      <c r="E342" s="198" t="s">
        <v>797</v>
      </c>
      <c r="F342" s="198">
        <v>7.5</v>
      </c>
      <c r="G342" s="237">
        <v>0.05</v>
      </c>
      <c r="H342" s="309" t="s">
        <v>621</v>
      </c>
      <c r="I342" s="236" t="s">
        <v>622</v>
      </c>
    </row>
    <row r="343" spans="1:9" ht="23.25">
      <c r="A343" s="310" t="s">
        <v>992</v>
      </c>
      <c r="B343" s="232" t="s">
        <v>974</v>
      </c>
      <c r="C343" s="233">
        <v>6</v>
      </c>
      <c r="D343" s="198">
        <v>153</v>
      </c>
      <c r="E343" s="198" t="s">
        <v>797</v>
      </c>
      <c r="F343" s="198">
        <v>7.5</v>
      </c>
      <c r="G343" s="237">
        <v>0.05</v>
      </c>
      <c r="H343" s="309" t="s">
        <v>621</v>
      </c>
      <c r="I343" s="236" t="s">
        <v>622</v>
      </c>
    </row>
    <row r="344" spans="1:9" ht="23.25">
      <c r="A344" s="258" t="s">
        <v>993</v>
      </c>
      <c r="B344" s="236" t="s">
        <v>974</v>
      </c>
      <c r="C344" s="198">
        <v>6</v>
      </c>
      <c r="D344" s="198">
        <v>153</v>
      </c>
      <c r="E344" s="198" t="s">
        <v>797</v>
      </c>
      <c r="F344" s="198">
        <v>7.5</v>
      </c>
      <c r="G344" s="237">
        <v>0.05</v>
      </c>
      <c r="H344" s="309" t="s">
        <v>621</v>
      </c>
      <c r="I344" s="236" t="s">
        <v>622</v>
      </c>
    </row>
    <row r="345" spans="1:9" ht="23.25">
      <c r="A345" s="258" t="s">
        <v>994</v>
      </c>
      <c r="B345" s="236" t="s">
        <v>974</v>
      </c>
      <c r="C345" s="198">
        <v>6</v>
      </c>
      <c r="D345" s="198">
        <v>153</v>
      </c>
      <c r="E345" s="198" t="s">
        <v>797</v>
      </c>
      <c r="F345" s="198">
        <v>7.5</v>
      </c>
      <c r="G345" s="237">
        <v>0.05</v>
      </c>
      <c r="H345" s="309" t="s">
        <v>621</v>
      </c>
      <c r="I345" s="236" t="s">
        <v>622</v>
      </c>
    </row>
    <row r="346" spans="1:9" ht="23.25">
      <c r="A346" s="258" t="s">
        <v>995</v>
      </c>
      <c r="B346" s="236" t="s">
        <v>974</v>
      </c>
      <c r="C346" s="198">
        <v>6</v>
      </c>
      <c r="D346" s="198">
        <v>153</v>
      </c>
      <c r="E346" s="198" t="s">
        <v>797</v>
      </c>
      <c r="F346" s="198">
        <v>7.5</v>
      </c>
      <c r="G346" s="237">
        <v>0.05</v>
      </c>
      <c r="H346" s="309" t="s">
        <v>621</v>
      </c>
      <c r="I346" s="236" t="s">
        <v>622</v>
      </c>
    </row>
    <row r="347" spans="1:9" ht="23.25">
      <c r="A347" s="310" t="s">
        <v>996</v>
      </c>
      <c r="B347" s="232" t="s">
        <v>974</v>
      </c>
      <c r="C347" s="233">
        <v>6</v>
      </c>
      <c r="D347" s="198">
        <v>153</v>
      </c>
      <c r="E347" s="198" t="s">
        <v>797</v>
      </c>
      <c r="F347" s="198">
        <v>7.5</v>
      </c>
      <c r="G347" s="237">
        <v>0.05</v>
      </c>
      <c r="H347" s="309" t="s">
        <v>621</v>
      </c>
      <c r="I347" s="236" t="s">
        <v>622</v>
      </c>
    </row>
    <row r="348" spans="1:9" ht="23.25">
      <c r="A348" s="258" t="s">
        <v>997</v>
      </c>
      <c r="B348" s="236" t="s">
        <v>974</v>
      </c>
      <c r="C348" s="198">
        <v>6</v>
      </c>
      <c r="D348" s="198">
        <v>153</v>
      </c>
      <c r="E348" s="198" t="s">
        <v>797</v>
      </c>
      <c r="F348" s="198">
        <v>7.5</v>
      </c>
      <c r="G348" s="237">
        <v>0.05</v>
      </c>
      <c r="H348" s="309" t="s">
        <v>621</v>
      </c>
      <c r="I348" s="236" t="s">
        <v>622</v>
      </c>
    </row>
    <row r="349" spans="1:9" ht="23.25">
      <c r="A349" s="310" t="s">
        <v>998</v>
      </c>
      <c r="B349" s="232" t="s">
        <v>974</v>
      </c>
      <c r="C349" s="233">
        <v>6</v>
      </c>
      <c r="D349" s="198">
        <v>77</v>
      </c>
      <c r="E349" s="198" t="s">
        <v>797</v>
      </c>
      <c r="F349" s="198">
        <v>4</v>
      </c>
      <c r="G349" s="237">
        <v>0.05</v>
      </c>
      <c r="H349" s="309" t="s">
        <v>621</v>
      </c>
      <c r="I349" s="236" t="s">
        <v>622</v>
      </c>
    </row>
    <row r="350" spans="1:9" ht="23.25">
      <c r="A350" s="258" t="s">
        <v>999</v>
      </c>
      <c r="B350" s="236" t="s">
        <v>974</v>
      </c>
      <c r="C350" s="198">
        <v>6</v>
      </c>
      <c r="D350" s="198">
        <v>77</v>
      </c>
      <c r="E350" s="198" t="s">
        <v>797</v>
      </c>
      <c r="F350" s="198">
        <v>4</v>
      </c>
      <c r="G350" s="237">
        <v>0.05</v>
      </c>
      <c r="H350" s="309" t="s">
        <v>621</v>
      </c>
      <c r="I350" s="236" t="s">
        <v>622</v>
      </c>
    </row>
    <row r="351" spans="1:9" ht="23.25">
      <c r="A351" s="310" t="s">
        <v>1000</v>
      </c>
      <c r="B351" s="232" t="s">
        <v>974</v>
      </c>
      <c r="C351" s="233">
        <v>6</v>
      </c>
      <c r="D351" s="312">
        <v>161</v>
      </c>
      <c r="E351" s="233" t="s">
        <v>797</v>
      </c>
      <c r="F351" s="233">
        <v>8</v>
      </c>
      <c r="G351" s="234">
        <v>0.05</v>
      </c>
      <c r="H351" s="313" t="s">
        <v>621</v>
      </c>
      <c r="I351" s="232" t="s">
        <v>622</v>
      </c>
    </row>
    <row r="352" spans="1:9" ht="23.25">
      <c r="A352" s="259" t="s">
        <v>1001</v>
      </c>
      <c r="B352" s="182" t="s">
        <v>974</v>
      </c>
      <c r="C352" s="184">
        <v>1</v>
      </c>
      <c r="D352" s="184">
        <v>160</v>
      </c>
      <c r="E352" s="184" t="s">
        <v>487</v>
      </c>
      <c r="F352" s="254" t="s">
        <v>715</v>
      </c>
      <c r="G352" s="185">
        <v>0.03</v>
      </c>
      <c r="H352" s="184" t="s">
        <v>707</v>
      </c>
      <c r="I352" s="182" t="s">
        <v>716</v>
      </c>
    </row>
    <row r="353" spans="1:9" ht="23.25">
      <c r="A353" s="295" t="s">
        <v>1002</v>
      </c>
      <c r="B353" s="182" t="s">
        <v>974</v>
      </c>
      <c r="C353" s="184">
        <v>1</v>
      </c>
      <c r="D353" s="184">
        <v>350</v>
      </c>
      <c r="E353" s="184" t="s">
        <v>797</v>
      </c>
      <c r="F353" s="254" t="s">
        <v>1003</v>
      </c>
      <c r="G353" s="185">
        <v>0.05</v>
      </c>
      <c r="H353" s="314" t="s">
        <v>621</v>
      </c>
      <c r="I353" s="182" t="s">
        <v>1004</v>
      </c>
    </row>
    <row r="354" spans="1:9" ht="23.25">
      <c r="A354" s="259" t="s">
        <v>1005</v>
      </c>
      <c r="B354" s="182" t="s">
        <v>974</v>
      </c>
      <c r="C354" s="184">
        <v>1</v>
      </c>
      <c r="D354" s="184">
        <v>160</v>
      </c>
      <c r="E354" s="184" t="s">
        <v>797</v>
      </c>
      <c r="F354" s="254" t="s">
        <v>1006</v>
      </c>
      <c r="G354" s="185">
        <v>0.05</v>
      </c>
      <c r="H354" s="184" t="s">
        <v>621</v>
      </c>
      <c r="I354" s="182" t="s">
        <v>1004</v>
      </c>
    </row>
    <row r="355" spans="1:9" ht="255.75">
      <c r="A355" s="315" t="s">
        <v>1007</v>
      </c>
      <c r="B355" s="182" t="s">
        <v>974</v>
      </c>
      <c r="C355" s="184">
        <v>1</v>
      </c>
      <c r="D355" s="184">
        <v>35</v>
      </c>
      <c r="E355" s="184" t="s">
        <v>487</v>
      </c>
      <c r="F355" s="254" t="s">
        <v>1008</v>
      </c>
      <c r="G355" s="185">
        <v>0.04</v>
      </c>
      <c r="H355" s="314" t="s">
        <v>621</v>
      </c>
      <c r="I355" s="182" t="s">
        <v>716</v>
      </c>
    </row>
    <row r="356" spans="1:9" ht="232.5">
      <c r="A356" s="301" t="s">
        <v>1009</v>
      </c>
      <c r="B356" s="316" t="s">
        <v>1010</v>
      </c>
      <c r="C356" s="184" t="s">
        <v>714</v>
      </c>
      <c r="D356" s="184">
        <v>105</v>
      </c>
      <c r="E356" s="184" t="s">
        <v>487</v>
      </c>
      <c r="F356" s="254" t="s">
        <v>1011</v>
      </c>
      <c r="G356" s="185">
        <v>0.03</v>
      </c>
      <c r="H356" s="184" t="s">
        <v>707</v>
      </c>
      <c r="I356" s="182" t="s">
        <v>716</v>
      </c>
    </row>
    <row r="357" spans="1:9" ht="180.75">
      <c r="A357" s="235" t="s">
        <v>1012</v>
      </c>
      <c r="B357" s="317" t="s">
        <v>1013</v>
      </c>
      <c r="C357" s="198" t="s">
        <v>714</v>
      </c>
      <c r="D357" s="198">
        <v>190</v>
      </c>
      <c r="E357" s="233" t="s">
        <v>1014</v>
      </c>
      <c r="F357" s="318" t="s">
        <v>1015</v>
      </c>
      <c r="G357" s="237">
        <v>0.03</v>
      </c>
      <c r="H357" s="319" t="s">
        <v>621</v>
      </c>
      <c r="I357" s="236" t="s">
        <v>716</v>
      </c>
    </row>
    <row r="358" spans="1:9" ht="409.5">
      <c r="A358" s="320" t="s">
        <v>1016</v>
      </c>
      <c r="B358" s="317" t="s">
        <v>1017</v>
      </c>
      <c r="C358" s="253">
        <v>1</v>
      </c>
      <c r="D358" s="198">
        <v>45</v>
      </c>
      <c r="E358" s="321" t="s">
        <v>488</v>
      </c>
      <c r="F358" s="318" t="s">
        <v>1018</v>
      </c>
      <c r="G358" s="237">
        <v>0.03</v>
      </c>
      <c r="H358" s="319" t="s">
        <v>621</v>
      </c>
      <c r="I358" s="236" t="s">
        <v>716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3"/>
  <sheetViews>
    <sheetView workbookViewId="0"/>
  </sheetViews>
  <sheetFormatPr defaultRowHeight="15"/>
  <sheetData>
    <row r="1" spans="1:8">
      <c r="A1" s="322" t="s">
        <v>1019</v>
      </c>
      <c r="B1" t="s">
        <v>610</v>
      </c>
      <c r="C1" t="s">
        <v>609</v>
      </c>
      <c r="D1" s="170" t="s">
        <v>436</v>
      </c>
      <c r="E1" s="170" t="s">
        <v>442</v>
      </c>
      <c r="F1" s="170" t="s">
        <v>443</v>
      </c>
      <c r="G1" s="170" t="s">
        <v>444</v>
      </c>
      <c r="H1" s="170" t="s">
        <v>445</v>
      </c>
    </row>
    <row r="2" spans="1:8">
      <c r="A2" s="322" t="s">
        <v>172</v>
      </c>
      <c r="B2" t="str">
        <f>'LEADEC SCOPE'!B82</f>
        <v>V6T BLOCK</v>
      </c>
      <c r="C2" t="str">
        <f>'LEADEC SCOPE'!A82</f>
        <v>NAMSP-00338</v>
      </c>
    </row>
    <row r="3" spans="1:8">
      <c r="A3" s="322" t="s">
        <v>178</v>
      </c>
      <c r="B3" t="str">
        <f>'LEADEC SCOPE'!B79</f>
        <v>V6T BLOCK</v>
      </c>
      <c r="C3" t="str">
        <f>'LEADEC SCOPE'!A79</f>
        <v>NAMSP-00223</v>
      </c>
    </row>
    <row r="4" spans="1:8">
      <c r="A4" s="322" t="s">
        <v>184</v>
      </c>
      <c r="B4" t="str">
        <f>'LEADEC SCOPE'!B80</f>
        <v>V6T BLOCK</v>
      </c>
      <c r="C4" t="str">
        <f>'LEADEC SCOPE'!A80</f>
        <v>NAMSP-00336</v>
      </c>
    </row>
    <row r="5" spans="1:8">
      <c r="A5" s="322" t="s">
        <v>188</v>
      </c>
      <c r="B5" t="str">
        <f>'LEADEC SCOPE'!B81</f>
        <v>V6T BLOCK</v>
      </c>
      <c r="C5" t="str">
        <f>'LEADEC SCOPE'!A81</f>
        <v>NAMSP-00337</v>
      </c>
    </row>
    <row r="6" spans="1:8">
      <c r="A6" s="322" t="s">
        <v>174</v>
      </c>
      <c r="B6" t="str">
        <f>'LEADEC SCOPE'!B9</f>
        <v>V6T BLOCK</v>
      </c>
      <c r="C6" t="str">
        <f>'LEADEC SCOPE'!A9</f>
        <v>NAMSP-0170</v>
      </c>
    </row>
    <row r="7" spans="1:8">
      <c r="A7" s="322" t="s">
        <v>174</v>
      </c>
      <c r="B7" t="str">
        <f>'LEADEC SCOPE'!B10</f>
        <v>V6T BLOCK</v>
      </c>
      <c r="C7" t="str">
        <f>'LEADEC SCOPE'!A10</f>
        <v>NAMSP-0171</v>
      </c>
    </row>
    <row r="8" spans="1:8">
      <c r="A8" s="322" t="s">
        <v>174</v>
      </c>
      <c r="B8" t="str">
        <f>'LEADEC SCOPE'!B11</f>
        <v>V6T BLOCK</v>
      </c>
      <c r="C8" t="str">
        <f>'LEADEC SCOPE'!A11</f>
        <v>NAMSP-0172</v>
      </c>
    </row>
    <row r="9" spans="1:8">
      <c r="A9" s="322" t="s">
        <v>174</v>
      </c>
      <c r="B9" t="str">
        <f>'LEADEC SCOPE'!B12</f>
        <v>V6T BLOCK</v>
      </c>
      <c r="C9" t="str">
        <f>'LEADEC SCOPE'!A12</f>
        <v>NAMSP-0173</v>
      </c>
    </row>
    <row r="10" spans="1:8">
      <c r="A10" s="322" t="s">
        <v>174</v>
      </c>
      <c r="B10" t="str">
        <f>'LEADEC SCOPE'!B13</f>
        <v>V6T BLOCK</v>
      </c>
      <c r="C10" t="str">
        <f>'LEADEC SCOPE'!A13</f>
        <v>NAMSP-0174</v>
      </c>
    </row>
    <row r="11" spans="1:8">
      <c r="A11" s="322" t="s">
        <v>174</v>
      </c>
      <c r="B11" t="str">
        <f>'LEADEC SCOPE'!B14</f>
        <v>V6T BLOCK</v>
      </c>
      <c r="C11" t="str">
        <f>'LEADEC SCOPE'!A14</f>
        <v>NAMSP-0175</v>
      </c>
    </row>
    <row r="12" spans="1:8">
      <c r="A12" s="322" t="s">
        <v>174</v>
      </c>
      <c r="B12" t="str">
        <f>'LEADEC SCOPE'!B15</f>
        <v>V6T BLOCK</v>
      </c>
      <c r="C12" t="str">
        <f>'LEADEC SCOPE'!A15</f>
        <v>NAMSP-0176</v>
      </c>
    </row>
    <row r="13" spans="1:8">
      <c r="A13" s="322" t="s">
        <v>174</v>
      </c>
      <c r="B13" t="str">
        <f>'LEADEC SCOPE'!B16</f>
        <v>V6T BLOCK</v>
      </c>
      <c r="C13" t="str">
        <f>'LEADEC SCOPE'!A16</f>
        <v>NJMSP-0339</v>
      </c>
    </row>
    <row r="14" spans="1:8">
      <c r="A14" s="322" t="s">
        <v>174</v>
      </c>
      <c r="B14" t="str">
        <f>'LEADEC SCOPE'!B17</f>
        <v>V6T BLOCK</v>
      </c>
      <c r="C14" t="str">
        <f>'LEADEC SCOPE'!A17</f>
        <v>NAMZY-0224</v>
      </c>
    </row>
    <row r="15" spans="1:8">
      <c r="A15" s="322" t="s">
        <v>174</v>
      </c>
      <c r="B15" t="str">
        <f>'LEADEC SCOPE'!B18</f>
        <v>V6T BLOCK</v>
      </c>
      <c r="C15" t="str">
        <f>'LEADEC SCOPE'!A18</f>
        <v>NAMZY-0225</v>
      </c>
    </row>
    <row r="16" spans="1:8">
      <c r="A16" s="322" t="s">
        <v>181</v>
      </c>
      <c r="B16" t="str">
        <f>'LEADEC SCOPE'!B19</f>
        <v>V6T BLOCK</v>
      </c>
      <c r="C16" t="str">
        <f>'LEADEC SCOPE'!A19</f>
        <v>NAMSP-0178</v>
      </c>
    </row>
    <row r="17" spans="1:3">
      <c r="A17" s="322" t="s">
        <v>181</v>
      </c>
      <c r="B17" t="str">
        <f>'LEADEC SCOPE'!B20</f>
        <v>V6T BLOCK</v>
      </c>
      <c r="C17" t="str">
        <f>'LEADEC SCOPE'!A20</f>
        <v>NAMSP-0179</v>
      </c>
    </row>
    <row r="18" spans="1:3">
      <c r="A18" s="322" t="s">
        <v>181</v>
      </c>
      <c r="B18" t="str">
        <f>'LEADEC SCOPE'!B21</f>
        <v>V6T BLOCK</v>
      </c>
      <c r="C18" t="str">
        <f>'LEADEC SCOPE'!A21</f>
        <v>NAMSP-0180</v>
      </c>
    </row>
    <row r="19" spans="1:3">
      <c r="A19" s="322" t="s">
        <v>181</v>
      </c>
      <c r="B19" t="str">
        <f>'LEADEC SCOPE'!B22</f>
        <v>V6T BLOCK</v>
      </c>
      <c r="C19" t="str">
        <f>'LEADEC SCOPE'!A22</f>
        <v>NAMSP-0181</v>
      </c>
    </row>
    <row r="20" spans="1:3">
      <c r="A20" s="322" t="s">
        <v>181</v>
      </c>
      <c r="B20" t="str">
        <f>'LEADEC SCOPE'!B23</f>
        <v>V6T BLOCK</v>
      </c>
      <c r="C20" t="str">
        <f>'LEADEC SCOPE'!A23</f>
        <v>NAMSP-0182</v>
      </c>
    </row>
    <row r="21" spans="1:3">
      <c r="A21" s="322" t="s">
        <v>181</v>
      </c>
      <c r="B21" t="str">
        <f>'LEADEC SCOPE'!B24</f>
        <v>V6T BLOCK</v>
      </c>
      <c r="C21" t="str">
        <f>'LEADEC SCOPE'!A24</f>
        <v>NAMSP-0183</v>
      </c>
    </row>
    <row r="22" spans="1:3">
      <c r="A22" s="322" t="s">
        <v>181</v>
      </c>
      <c r="B22" t="str">
        <f>'LEADEC SCOPE'!B25</f>
        <v>V6T BLOCK</v>
      </c>
      <c r="C22" t="str">
        <f>'LEADEC SCOPE'!A25</f>
        <v>NAMSP-0184</v>
      </c>
    </row>
    <row r="23" spans="1:3">
      <c r="A23" s="322" t="s">
        <v>181</v>
      </c>
      <c r="B23" t="str">
        <f>'LEADEC SCOPE'!B26</f>
        <v>V6T BLOCK</v>
      </c>
      <c r="C23" t="str">
        <f>'LEADEC SCOPE'!A26</f>
        <v>NJMSP-0340</v>
      </c>
    </row>
    <row r="24" spans="1:3">
      <c r="A24" s="322" t="s">
        <v>181</v>
      </c>
      <c r="B24" t="str">
        <f>'LEADEC SCOPE'!B27</f>
        <v>V6T BLOCK</v>
      </c>
      <c r="C24" t="str">
        <f>'LEADEC SCOPE'!A27</f>
        <v>NAMZY-0226</v>
      </c>
    </row>
    <row r="25" spans="1:3">
      <c r="A25" s="322" t="s">
        <v>181</v>
      </c>
      <c r="B25" t="str">
        <f>'LEADEC SCOPE'!B28</f>
        <v>V6T BLOCK</v>
      </c>
      <c r="C25" t="str">
        <f>'LEADEC SCOPE'!A28</f>
        <v>NAMZY-0227</v>
      </c>
    </row>
    <row r="26" spans="1:3">
      <c r="A26" s="322" t="s">
        <v>179</v>
      </c>
      <c r="B26" t="str">
        <f>'LEADEC SCOPE'!B37</f>
        <v>V6T BLOCK</v>
      </c>
      <c r="C26" t="str">
        <f>'LEADEC SCOPE'!A37</f>
        <v>NAMSP-0191</v>
      </c>
    </row>
    <row r="27" spans="1:3">
      <c r="A27" s="322" t="s">
        <v>179</v>
      </c>
      <c r="B27" t="str">
        <f>'LEADEC SCOPE'!B38</f>
        <v>V6T BLOCK</v>
      </c>
      <c r="C27" t="str">
        <f>'LEADEC SCOPE'!A38</f>
        <v>NAMSP-0192</v>
      </c>
    </row>
    <row r="28" spans="1:3">
      <c r="A28" s="322" t="s">
        <v>179</v>
      </c>
      <c r="B28" t="str">
        <f>'LEADEC SCOPE'!B39</f>
        <v>V6T BLOCK</v>
      </c>
      <c r="C28" t="str">
        <f>'LEADEC SCOPE'!A39</f>
        <v>NAMZY-0228</v>
      </c>
    </row>
    <row r="29" spans="1:3">
      <c r="A29" s="322" t="s">
        <v>179</v>
      </c>
      <c r="B29" t="str">
        <f>'LEADEC SCOPE'!B40</f>
        <v>V6T BLOCK</v>
      </c>
      <c r="C29" t="str">
        <f>'LEADEC SCOPE'!A40</f>
        <v>NAMZY-0229</v>
      </c>
    </row>
    <row r="30" spans="1:3">
      <c r="A30" s="322" t="s">
        <v>192</v>
      </c>
      <c r="B30" t="str">
        <f>'LEADEC SCOPE'!B49</f>
        <v>V6T BLOCK</v>
      </c>
      <c r="C30" t="str">
        <f>'LEADEC SCOPE'!A49</f>
        <v>NAMSP-0195</v>
      </c>
    </row>
    <row r="31" spans="1:3">
      <c r="A31" s="322" t="s">
        <v>192</v>
      </c>
      <c r="B31" t="str">
        <f>'LEADEC SCOPE'!B50</f>
        <v>V6T BLOCK</v>
      </c>
      <c r="C31" t="str">
        <f>'LEADEC SCOPE'!A50</f>
        <v>NAMSP-0196</v>
      </c>
    </row>
    <row r="32" spans="1:3">
      <c r="A32" s="322" t="s">
        <v>192</v>
      </c>
      <c r="B32" t="str">
        <f>'LEADEC SCOPE'!B51</f>
        <v>V6T BLOCK</v>
      </c>
      <c r="C32" t="str">
        <f>'LEADEC SCOPE'!A51</f>
        <v>NAMZY-0230</v>
      </c>
    </row>
    <row r="33" spans="1:3">
      <c r="A33" s="322" t="s">
        <v>192</v>
      </c>
      <c r="B33" t="str">
        <f>'LEADEC SCOPE'!B52</f>
        <v>V6T BLOCK</v>
      </c>
      <c r="C33" t="str">
        <f>'LEADEC SCOPE'!A52</f>
        <v>NAMZY-0231</v>
      </c>
    </row>
    <row r="34" spans="1:3">
      <c r="A34" s="322" t="s">
        <v>182</v>
      </c>
      <c r="B34" t="str">
        <f>'LEADEC SCOPE'!B41</f>
        <v>V6T BLOCK</v>
      </c>
      <c r="C34" t="str">
        <f>'LEADEC SCOPE'!A41</f>
        <v>NAMZY-0234</v>
      </c>
    </row>
    <row r="35" spans="1:3">
      <c r="A35" s="322" t="s">
        <v>182</v>
      </c>
      <c r="B35" t="str">
        <f>'LEADEC SCOPE'!B42</f>
        <v>V6T BLOCK</v>
      </c>
      <c r="C35" t="str">
        <f>'LEADEC SCOPE'!A42</f>
        <v>NAMZY-0235</v>
      </c>
    </row>
    <row r="36" spans="1:3">
      <c r="A36" s="322" t="s">
        <v>182</v>
      </c>
      <c r="B36" t="str">
        <f>'LEADEC SCOPE'!B43</f>
        <v>V6T BLOCK</v>
      </c>
      <c r="C36" t="str">
        <f>'LEADEC SCOPE'!A43</f>
        <v>NAMSP-0203</v>
      </c>
    </row>
    <row r="37" spans="1:3">
      <c r="A37" s="322" t="s">
        <v>182</v>
      </c>
      <c r="B37" t="str">
        <f>'LEADEC SCOPE'!B44</f>
        <v>V6T BLOCK</v>
      </c>
      <c r="C37" t="str">
        <f>'LEADEC SCOPE'!A44</f>
        <v>NAMSP-0204</v>
      </c>
    </row>
    <row r="38" spans="1:3">
      <c r="A38" s="322" t="s">
        <v>182</v>
      </c>
      <c r="B38" t="str">
        <f>'LEADEC SCOPE'!B45</f>
        <v>V6T BLOCK</v>
      </c>
      <c r="C38" t="str">
        <f>'LEADEC SCOPE'!A45</f>
        <v>NAMSP-0205</v>
      </c>
    </row>
    <row r="39" spans="1:3">
      <c r="A39" s="322" t="s">
        <v>182</v>
      </c>
      <c r="B39" t="str">
        <f>'LEADEC SCOPE'!B46</f>
        <v>V6T BLOCK</v>
      </c>
      <c r="C39" t="str">
        <f>'LEADEC SCOPE'!A46</f>
        <v>NAMSP-0206</v>
      </c>
    </row>
    <row r="40" spans="1:3">
      <c r="A40" s="322" t="s">
        <v>182</v>
      </c>
      <c r="B40" t="str">
        <f>'LEADEC SCOPE'!B47</f>
        <v>V6T BLOCK</v>
      </c>
      <c r="C40" t="str">
        <f>'LEADEC SCOPE'!A47</f>
        <v>NAMSP-0207</v>
      </c>
    </row>
    <row r="41" spans="1:3">
      <c r="A41" s="322" t="s">
        <v>182</v>
      </c>
      <c r="B41" t="str">
        <f>'LEADEC SCOPE'!B48</f>
        <v>V6T BLOCK</v>
      </c>
      <c r="C41" t="str">
        <f>'LEADEC SCOPE'!A48</f>
        <v>NAMSP-0208</v>
      </c>
    </row>
    <row r="42" spans="1:3">
      <c r="A42" s="322" t="s">
        <v>546</v>
      </c>
      <c r="B42" t="str">
        <f>'LEADEC SCOPE'!B53</f>
        <v>V6T BLOCK</v>
      </c>
      <c r="C42" t="str">
        <f>'LEADEC SCOPE'!A53</f>
        <v>NAMSP-0197</v>
      </c>
    </row>
    <row r="43" spans="1:3">
      <c r="A43" s="322" t="s">
        <v>546</v>
      </c>
      <c r="B43" t="str">
        <f>'LEADEC SCOPE'!B54</f>
        <v>V6T BLOCK</v>
      </c>
      <c r="C43" t="str">
        <f>'LEADEC SCOPE'!A54</f>
        <v>NAMSP-0198</v>
      </c>
    </row>
    <row r="44" spans="1:3">
      <c r="A44" s="322" t="s">
        <v>546</v>
      </c>
      <c r="B44" t="str">
        <f>'LEADEC SCOPE'!B55</f>
        <v>V6T BLOCK</v>
      </c>
      <c r="C44" t="str">
        <f>'LEADEC SCOPE'!A55</f>
        <v>NAMSP-0199</v>
      </c>
    </row>
    <row r="45" spans="1:3">
      <c r="A45" s="322" t="s">
        <v>546</v>
      </c>
      <c r="B45" t="str">
        <f>'LEADEC SCOPE'!B56</f>
        <v>V6T BLOCK</v>
      </c>
      <c r="C45" t="str">
        <f>'LEADEC SCOPE'!A56</f>
        <v>NAMSP-0200</v>
      </c>
    </row>
    <row r="46" spans="1:3">
      <c r="A46" s="322" t="s">
        <v>546</v>
      </c>
      <c r="B46" t="str">
        <f>'LEADEC SCOPE'!B57</f>
        <v>V6T BLOCK</v>
      </c>
      <c r="C46" t="str">
        <f>'LEADEC SCOPE'!A57</f>
        <v>NAMSP-0201</v>
      </c>
    </row>
    <row r="47" spans="1:3">
      <c r="A47" s="322" t="s">
        <v>546</v>
      </c>
      <c r="B47" t="str">
        <f>'LEADEC SCOPE'!B58</f>
        <v>V6T BLOCK</v>
      </c>
      <c r="C47" t="str">
        <f>'LEADEC SCOPE'!A58</f>
        <v>NAMSP-0202</v>
      </c>
    </row>
    <row r="48" spans="1:3">
      <c r="A48" s="322" t="s">
        <v>546</v>
      </c>
      <c r="B48" t="str">
        <f>'LEADEC SCOPE'!B59</f>
        <v>V6T BLOCK</v>
      </c>
      <c r="C48" t="str">
        <f>'LEADEC SCOPE'!A59</f>
        <v>NAMZY-0232</v>
      </c>
    </row>
    <row r="49" spans="1:3">
      <c r="A49" s="322" t="s">
        <v>546</v>
      </c>
      <c r="B49" t="str">
        <f>'LEADEC SCOPE'!B60</f>
        <v>V6T BLOCK</v>
      </c>
      <c r="C49" t="str">
        <f>'LEADEC SCOPE'!A60</f>
        <v>NAMZY-0233</v>
      </c>
    </row>
    <row r="50" spans="1:3">
      <c r="A50" s="322">
        <v>80</v>
      </c>
      <c r="B50" t="str">
        <f>'LEADEC SCOPE'!B61</f>
        <v>V6T BLOCK</v>
      </c>
      <c r="C50" t="str">
        <f>'LEADEC SCOPE'!A61</f>
        <v>NAMSP-0215</v>
      </c>
    </row>
    <row r="51" spans="1:3">
      <c r="A51" s="322">
        <v>80</v>
      </c>
      <c r="B51" t="str">
        <f>'LEADEC SCOPE'!B62</f>
        <v>V6T BLOCK</v>
      </c>
      <c r="C51" t="str">
        <f>'LEADEC SCOPE'!A62</f>
        <v>NAMSP-0216</v>
      </c>
    </row>
    <row r="52" spans="1:3">
      <c r="A52" s="322">
        <v>80</v>
      </c>
      <c r="B52" t="str">
        <f>'LEADEC SCOPE'!B63</f>
        <v>V6T BLOCK</v>
      </c>
      <c r="C52" t="str">
        <f>'LEADEC SCOPE'!A63</f>
        <v>NAMSP-0217</v>
      </c>
    </row>
    <row r="53" spans="1:3">
      <c r="A53" s="322">
        <v>80</v>
      </c>
      <c r="B53" t="str">
        <f>'LEADEC SCOPE'!B64</f>
        <v>V6T BLOCK</v>
      </c>
      <c r="C53" t="str">
        <f>'LEADEC SCOPE'!A64</f>
        <v>NAMSP-0218</v>
      </c>
    </row>
    <row r="54" spans="1:3">
      <c r="A54" s="322">
        <v>80</v>
      </c>
      <c r="B54" t="str">
        <f>'LEADEC SCOPE'!B65</f>
        <v>V6T BLOCK</v>
      </c>
      <c r="C54" t="str">
        <f>'LEADEC SCOPE'!A65</f>
        <v>NAMZY-0238</v>
      </c>
    </row>
    <row r="55" spans="1:3">
      <c r="A55" s="322">
        <v>80</v>
      </c>
      <c r="B55" t="str">
        <f>'LEADEC SCOPE'!B66</f>
        <v>V6T BLOCK</v>
      </c>
      <c r="C55" t="str">
        <f>'LEADEC SCOPE'!A66</f>
        <v>NAMZY-0239</v>
      </c>
    </row>
    <row r="56" spans="1:3">
      <c r="A56" s="322">
        <v>100</v>
      </c>
      <c r="B56" t="str">
        <f>'LEADEC SCOPE'!B83</f>
        <v>V6T BLOCK</v>
      </c>
      <c r="C56" t="str">
        <f>'LEADEC SCOPE'!A83</f>
        <v>NDMMI-00014</v>
      </c>
    </row>
    <row r="57" spans="1:3">
      <c r="A57" s="322">
        <v>120</v>
      </c>
      <c r="B57" t="str">
        <f>'LEADEC SCOPE'!B88</f>
        <v>V6T BLOCK</v>
      </c>
      <c r="C57" t="str">
        <f>'LEADEC SCOPE'!A88</f>
        <v>NAMWB-0031</v>
      </c>
    </row>
    <row r="58" spans="1:3">
      <c r="A58" s="322" t="s">
        <v>1020</v>
      </c>
      <c r="B58" t="str">
        <f>'LEADEC SCOPE'!B29</f>
        <v>V6T BLOCK</v>
      </c>
      <c r="C58" t="str">
        <f>'LEADEC SCOPE'!A29</f>
        <v>NAMSP-0189</v>
      </c>
    </row>
    <row r="59" spans="1:3">
      <c r="A59" s="322" t="s">
        <v>1020</v>
      </c>
      <c r="B59" t="str">
        <f>'LEADEC SCOPE'!B30</f>
        <v>V6T BLOCK</v>
      </c>
      <c r="C59" t="str">
        <f>'LEADEC SCOPE'!A30</f>
        <v>NAMSP-0190</v>
      </c>
    </row>
    <row r="60" spans="1:3">
      <c r="A60" s="322" t="s">
        <v>1020</v>
      </c>
      <c r="B60" t="str">
        <f>'LEADEC SCOPE'!B31</f>
        <v>V6T BLOCK</v>
      </c>
      <c r="C60" t="str">
        <f>'LEADEC SCOPE'!A31</f>
        <v>NAMZY-0240</v>
      </c>
    </row>
    <row r="61" spans="1:3">
      <c r="A61" s="322" t="s">
        <v>1020</v>
      </c>
      <c r="B61" t="str">
        <f>'LEADEC SCOPE'!B32</f>
        <v>V6T BLOCK</v>
      </c>
      <c r="C61" t="str">
        <f>'LEADEC SCOPE'!A32</f>
        <v>NAMZY-0241</v>
      </c>
    </row>
    <row r="62" spans="1:3">
      <c r="A62" s="322" t="s">
        <v>1021</v>
      </c>
      <c r="B62" t="str">
        <f>'LEADEC SCOPE'!B33</f>
        <v>V6T BLOCK</v>
      </c>
      <c r="C62" t="str">
        <f>'LEADEC SCOPE'!A33</f>
        <v>NAMSP-00193</v>
      </c>
    </row>
    <row r="63" spans="1:3">
      <c r="A63" s="322" t="s">
        <v>1021</v>
      </c>
      <c r="B63" t="str">
        <f>'LEADEC SCOPE'!B34</f>
        <v>V6T BLOCK</v>
      </c>
      <c r="C63" t="str">
        <f>'LEADEC SCOPE'!A34</f>
        <v>NAMSP-00194</v>
      </c>
    </row>
    <row r="64" spans="1:3">
      <c r="A64" s="322" t="s">
        <v>1021</v>
      </c>
      <c r="B64" t="str">
        <f>'LEADEC SCOPE'!B35</f>
        <v>V6T BLOCK</v>
      </c>
      <c r="C64" t="str">
        <f>'LEADEC SCOPE'!A35</f>
        <v>NAMZY-00242</v>
      </c>
    </row>
    <row r="65" spans="1:3">
      <c r="A65" s="322" t="s">
        <v>1021</v>
      </c>
      <c r="B65" t="str">
        <f>'LEADEC SCOPE'!B36</f>
        <v>V6T BLOCK</v>
      </c>
      <c r="C65" t="str">
        <f>'LEADEC SCOPE'!A36</f>
        <v>NAMZY-00243</v>
      </c>
    </row>
    <row r="66" spans="1:3">
      <c r="A66" s="322" t="s">
        <v>1022</v>
      </c>
      <c r="B66" t="str">
        <f>'LEADEC SCOPE'!B4</f>
        <v>V6T BLOCK</v>
      </c>
      <c r="C66" t="str">
        <f>'LEADEC SCOPE'!A4</f>
        <v>NAMBR-0009</v>
      </c>
    </row>
    <row r="67" spans="1:3">
      <c r="A67" s="322" t="s">
        <v>1023</v>
      </c>
      <c r="B67" t="str">
        <f>'LEADEC SCOPE'!B5</f>
        <v>V6T BLOCK</v>
      </c>
      <c r="C67" t="str">
        <f>'LEADEC SCOPE'!A5</f>
        <v>NAMBR-0010</v>
      </c>
    </row>
    <row r="68" spans="1:3">
      <c r="A68" s="322">
        <v>155</v>
      </c>
      <c r="B68" t="str">
        <f>'LEADEC SCOPE'!B67</f>
        <v>V6T BLOCK</v>
      </c>
      <c r="C68" t="str">
        <f>'LEADEC SCOPE'!A67</f>
        <v>NAMSP-0230</v>
      </c>
    </row>
    <row r="69" spans="1:3">
      <c r="A69" s="322">
        <v>155</v>
      </c>
      <c r="B69" t="str">
        <f>'LEADEC SCOPE'!B68</f>
        <v>V6T BLOCK</v>
      </c>
      <c r="C69" t="str">
        <f>'LEADEC SCOPE'!A68</f>
        <v>NAMSP-0231</v>
      </c>
    </row>
    <row r="70" spans="1:3">
      <c r="A70" s="322">
        <v>155</v>
      </c>
      <c r="B70" t="str">
        <f>'LEADEC SCOPE'!B69</f>
        <v>V6T BLOCK</v>
      </c>
      <c r="C70" t="str">
        <f>'LEADEC SCOPE'!A69</f>
        <v>NAMSP-0232</v>
      </c>
    </row>
    <row r="71" spans="1:3">
      <c r="A71" s="322">
        <v>155</v>
      </c>
      <c r="B71" t="str">
        <f>'LEADEC SCOPE'!B70</f>
        <v>V6T BLOCK</v>
      </c>
      <c r="C71" t="str">
        <f>'LEADEC SCOPE'!A70</f>
        <v>NAMSP-0233</v>
      </c>
    </row>
    <row r="72" spans="1:3">
      <c r="A72" s="322">
        <v>155</v>
      </c>
      <c r="B72" t="str">
        <f>'LEADEC SCOPE'!B71</f>
        <v>V6T BLOCK</v>
      </c>
      <c r="C72" t="str">
        <f>'LEADEC SCOPE'!A71</f>
        <v>NAMSP-0234</v>
      </c>
    </row>
    <row r="73" spans="1:3">
      <c r="A73" s="322">
        <v>155</v>
      </c>
      <c r="B73" t="str">
        <f>'LEADEC SCOPE'!B72</f>
        <v>V6T BLOCK</v>
      </c>
      <c r="C73" t="str">
        <f>'LEADEC SCOPE'!A72</f>
        <v>NAMZY-0244</v>
      </c>
    </row>
    <row r="74" spans="1:3">
      <c r="A74" s="322">
        <v>155</v>
      </c>
      <c r="B74" t="str">
        <f>'LEADEC SCOPE'!B73</f>
        <v>V6T BLOCK</v>
      </c>
      <c r="C74" t="str">
        <f>'LEADEC SCOPE'!A73</f>
        <v>NAMZY-0245</v>
      </c>
    </row>
    <row r="75" spans="1:3">
      <c r="A75" s="322">
        <v>155</v>
      </c>
      <c r="B75" t="str">
        <f>'LEADEC SCOPE'!B74</f>
        <v>V6T BLOCK</v>
      </c>
      <c r="C75" t="str">
        <f>'LEADEC SCOPE'!A74</f>
        <v>NAMZY-0246</v>
      </c>
    </row>
    <row r="76" spans="1:3">
      <c r="A76" s="322" t="s">
        <v>1024</v>
      </c>
      <c r="B76" t="str">
        <f>'LEADEC SCOPE'!B86</f>
        <v>V6T BLOCK</v>
      </c>
      <c r="C76" t="str">
        <f>'LEADEC SCOPE'!A86</f>
        <v>NAMMI-0032</v>
      </c>
    </row>
    <row r="77" spans="1:3">
      <c r="A77" s="322" t="s">
        <v>1025</v>
      </c>
      <c r="B77" t="str">
        <f>'LEADEC SCOPE'!B87</f>
        <v>V6T BLOCK</v>
      </c>
      <c r="C77" t="str">
        <f>'LEADEC SCOPE'!A87</f>
        <v>NAMMI-0033</v>
      </c>
    </row>
    <row r="78" spans="1:3">
      <c r="A78" s="322" t="s">
        <v>1026</v>
      </c>
      <c r="B78" t="str">
        <f>'LEADEC SCOPE'!B75</f>
        <v>V6T BLOCK</v>
      </c>
      <c r="C78" t="str">
        <f>'LEADEC SCOPE'!A75</f>
        <v>NAMSP-00260</v>
      </c>
    </row>
    <row r="79" spans="1:3">
      <c r="A79" s="322" t="s">
        <v>1027</v>
      </c>
      <c r="B79" t="str">
        <f>'LEADEC SCOPE'!B76</f>
        <v>V6T BLOCK</v>
      </c>
      <c r="C79" t="str">
        <f>'LEADEC SCOPE'!A76</f>
        <v>NAMSP-00261</v>
      </c>
    </row>
    <row r="80" spans="1:3">
      <c r="A80" s="322" t="s">
        <v>1028</v>
      </c>
      <c r="B80" t="str">
        <f>'LEADEC SCOPE'!B77</f>
        <v>V6T BLOCK</v>
      </c>
      <c r="C80" t="str">
        <f>'LEADEC SCOPE'!A77</f>
        <v>NAMSP-00262</v>
      </c>
    </row>
    <row r="81" spans="1:3">
      <c r="A81" s="322" t="s">
        <v>1029</v>
      </c>
      <c r="B81" t="str">
        <f>'LEADEC SCOPE'!B78</f>
        <v>V6T BLOCK</v>
      </c>
      <c r="C81" t="str">
        <f>'LEADEC SCOPE'!A78</f>
        <v>NAMSP-00263</v>
      </c>
    </row>
    <row r="82" spans="1:3">
      <c r="A82" s="322">
        <v>190</v>
      </c>
      <c r="B82" t="str">
        <f>'LEADEC SCOPE'!B84</f>
        <v>V6T BLOCK</v>
      </c>
      <c r="C82" t="str">
        <f>'LEADEC SCOPE'!A84</f>
        <v>NDMGR-00050</v>
      </c>
    </row>
    <row r="83" spans="1:3">
      <c r="A83" s="322">
        <v>195</v>
      </c>
      <c r="B83" t="str">
        <f>'LEADEC SCOPE'!B85</f>
        <v>V6T BLOCK</v>
      </c>
      <c r="C83" t="str">
        <f>'LEADEC SCOPE'!A85</f>
        <v>NDMZK-00032</v>
      </c>
    </row>
    <row r="84" spans="1:3">
      <c r="A84" s="322">
        <v>200</v>
      </c>
      <c r="B84" t="str">
        <f>'LEADEC SCOPE'!B89</f>
        <v>V6T BLOCK</v>
      </c>
      <c r="C84" t="str">
        <f>'LEADEC SCOPE'!A89</f>
        <v>NAMWB-0032</v>
      </c>
    </row>
    <row r="85" spans="1:3">
      <c r="A85" s="322" t="s">
        <v>1030</v>
      </c>
      <c r="B85" t="str">
        <f>'LEADEC SCOPE'!B92</f>
        <v>V6T CAM</v>
      </c>
      <c r="C85" t="str">
        <f>'LEADEC SCOPE'!A92</f>
        <v>NAMGR-00105</v>
      </c>
    </row>
    <row r="86" spans="1:3">
      <c r="A86" s="322" t="s">
        <v>1031</v>
      </c>
      <c r="B86" t="str">
        <f>'LEADEC SCOPE'!B93</f>
        <v>V6T CAM</v>
      </c>
      <c r="C86" t="str">
        <f>'LEADEC SCOPE'!A93</f>
        <v>NAMGR-00110</v>
      </c>
    </row>
    <row r="87" spans="1:3">
      <c r="A87" s="322" t="s">
        <v>1032</v>
      </c>
      <c r="B87" t="str">
        <f>'LEADEC SCOPE'!B94</f>
        <v>V6T CAM</v>
      </c>
      <c r="C87" t="str">
        <f>'LEADEC SCOPE'!A94</f>
        <v>NJMGR-00103</v>
      </c>
    </row>
    <row r="88" spans="1:3">
      <c r="A88" s="322" t="s">
        <v>1033</v>
      </c>
      <c r="B88" t="str">
        <f>'LEADEC SCOPE'!B95</f>
        <v>V6T CAM</v>
      </c>
      <c r="C88" t="str">
        <f>'LEADEC SCOPE'!A95</f>
        <v>NJMGR-00104</v>
      </c>
    </row>
    <row r="89" spans="1:3">
      <c r="A89" s="322" t="s">
        <v>1034</v>
      </c>
      <c r="B89" t="str">
        <f>'LEADEC SCOPE'!B152</f>
        <v>V6T CAM</v>
      </c>
      <c r="C89" t="str">
        <f>'LEADEC SCOPE'!A152</f>
        <v>NDMIH-00009</v>
      </c>
    </row>
    <row r="90" spans="1:3">
      <c r="A90" s="322" t="s">
        <v>1035</v>
      </c>
      <c r="B90" t="str">
        <f>'LEADEC SCOPE'!B153</f>
        <v>V6T CAM</v>
      </c>
      <c r="C90" t="str">
        <f>'LEADEC SCOPE'!A153</f>
        <v>NDMIH-00010</v>
      </c>
    </row>
    <row r="91" spans="1:3">
      <c r="A91" s="322" t="s">
        <v>1036</v>
      </c>
      <c r="B91" t="str">
        <f>'LEADEC SCOPE'!B154</f>
        <v>V6T CAM</v>
      </c>
      <c r="C91" t="str">
        <f>'LEADEC SCOPE'!A154</f>
        <v>NDMIH-00011</v>
      </c>
    </row>
    <row r="92" spans="1:3">
      <c r="A92" s="322" t="s">
        <v>1037</v>
      </c>
      <c r="B92" t="str">
        <f>'LEADEC SCOPE'!B155</f>
        <v>V6T CAM</v>
      </c>
      <c r="C92" t="str">
        <f>'LEADEC SCOPE'!A155</f>
        <v>NDMIH-00012</v>
      </c>
    </row>
    <row r="93" spans="1:3">
      <c r="A93" s="322" t="s">
        <v>1038</v>
      </c>
      <c r="B93" t="str">
        <f>'LEADEC SCOPE'!B119</f>
        <v>V6T CAM</v>
      </c>
      <c r="C93" t="str">
        <f>'LEADEC SCOPE'!A119</f>
        <v xml:space="preserve">NAMSP-0050    </v>
      </c>
    </row>
    <row r="94" spans="1:3">
      <c r="A94" s="322" t="s">
        <v>1039</v>
      </c>
      <c r="B94" t="str">
        <f>'LEADEC SCOPE'!B120</f>
        <v>V6T CAM</v>
      </c>
      <c r="C94" t="str">
        <f>'LEADEC SCOPE'!A120</f>
        <v xml:space="preserve">NAMSP-0051    </v>
      </c>
    </row>
    <row r="95" spans="1:3">
      <c r="A95" s="322" t="s">
        <v>1040</v>
      </c>
      <c r="B95" t="str">
        <f>'LEADEC SCOPE'!B121</f>
        <v>V6T CAM</v>
      </c>
      <c r="C95" t="str">
        <f>'LEADEC SCOPE'!A121</f>
        <v xml:space="preserve">NAMSP-0052    </v>
      </c>
    </row>
    <row r="96" spans="1:3">
      <c r="A96" s="322" t="s">
        <v>1041</v>
      </c>
      <c r="B96" t="str">
        <f>'LEADEC SCOPE'!B122</f>
        <v>V6T CAM</v>
      </c>
      <c r="C96" t="str">
        <f>'LEADEC SCOPE'!A122</f>
        <v xml:space="preserve">NAMSP-0053    </v>
      </c>
    </row>
    <row r="97" spans="1:3">
      <c r="A97" s="322" t="s">
        <v>1042</v>
      </c>
      <c r="B97" t="str">
        <f>'LEADEC SCOPE'!B123</f>
        <v>V6T CAM</v>
      </c>
      <c r="C97" t="str">
        <f>'LEADEC SCOPE'!A123</f>
        <v xml:space="preserve">NAMSP-0058    </v>
      </c>
    </row>
    <row r="98" spans="1:3">
      <c r="A98" s="322" t="s">
        <v>1043</v>
      </c>
      <c r="B98" t="str">
        <f>'LEADEC SCOPE'!B124</f>
        <v>V6T CAM</v>
      </c>
      <c r="C98" t="str">
        <f>'LEADEC SCOPE'!A124</f>
        <v xml:space="preserve">NAMSP-0059    </v>
      </c>
    </row>
    <row r="99" spans="1:3">
      <c r="A99" s="322" t="s">
        <v>1044</v>
      </c>
      <c r="B99" t="str">
        <f>'LEADEC SCOPE'!B125</f>
        <v>V6T CAM</v>
      </c>
      <c r="C99" t="str">
        <f>'LEADEC SCOPE'!A125</f>
        <v xml:space="preserve">NAMSP-0060    </v>
      </c>
    </row>
    <row r="100" spans="1:3">
      <c r="A100" s="322" t="s">
        <v>1045</v>
      </c>
      <c r="B100" t="str">
        <f>'LEADEC SCOPE'!B126</f>
        <v>V6T CAM</v>
      </c>
      <c r="C100" t="str">
        <f>'LEADEC SCOPE'!A126</f>
        <v xml:space="preserve">NAMSP-0061    </v>
      </c>
    </row>
    <row r="101" spans="1:3">
      <c r="A101" s="322" t="s">
        <v>1046</v>
      </c>
      <c r="B101" t="str">
        <f>'LEADEC SCOPE'!B127</f>
        <v>V6T CAM</v>
      </c>
      <c r="C101" t="str">
        <f>'LEADEC SCOPE'!A127</f>
        <v xml:space="preserve">NAMSP-0063    </v>
      </c>
    </row>
    <row r="102" spans="1:3">
      <c r="A102" s="322" t="s">
        <v>1047</v>
      </c>
      <c r="B102" t="str">
        <f>'LEADEC SCOPE'!B128</f>
        <v>V6T CAM</v>
      </c>
      <c r="C102" t="str">
        <f>'LEADEC SCOPE'!A128</f>
        <v xml:space="preserve">NAMSP-0064    </v>
      </c>
    </row>
    <row r="103" spans="1:3">
      <c r="A103" s="322" t="s">
        <v>1048</v>
      </c>
      <c r="B103" t="str">
        <f>'LEADEC SCOPE'!B129</f>
        <v>V6T CAM</v>
      </c>
      <c r="C103" t="str">
        <f>'LEADEC SCOPE'!A129</f>
        <v xml:space="preserve">NAMSP-0065    </v>
      </c>
    </row>
    <row r="104" spans="1:3">
      <c r="A104" s="322" t="s">
        <v>1049</v>
      </c>
      <c r="B104" t="str">
        <f>'LEADEC SCOPE'!B130</f>
        <v>V6T CAM</v>
      </c>
      <c r="C104" t="str">
        <f>'LEADEC SCOPE'!A130</f>
        <v xml:space="preserve">NAMSP-0066    </v>
      </c>
    </row>
    <row r="105" spans="1:3">
      <c r="A105" s="322" t="s">
        <v>1050</v>
      </c>
      <c r="B105" t="str">
        <f>'LEADEC SCOPE'!B131</f>
        <v>V6T CAM</v>
      </c>
      <c r="C105" t="str">
        <f>'LEADEC SCOPE'!A131</f>
        <v xml:space="preserve">NAMSP-0067    </v>
      </c>
    </row>
    <row r="106" spans="1:3">
      <c r="A106" s="322" t="s">
        <v>1051</v>
      </c>
      <c r="B106" t="str">
        <f>'LEADEC SCOPE'!B132</f>
        <v>V6T CAM</v>
      </c>
      <c r="C106" t="str">
        <f>'LEADEC SCOPE'!A132</f>
        <v xml:space="preserve">NAMSP-0068    </v>
      </c>
    </row>
    <row r="107" spans="1:3">
      <c r="A107" s="322" t="s">
        <v>1052</v>
      </c>
      <c r="B107" t="str">
        <f>'LEADEC SCOPE'!B133</f>
        <v>V6T CAM</v>
      </c>
      <c r="C107" t="str">
        <f>'LEADEC SCOPE'!A133</f>
        <v xml:space="preserve">NAMSP-0069    </v>
      </c>
    </row>
    <row r="108" spans="1:3">
      <c r="A108" s="322" t="s">
        <v>1053</v>
      </c>
      <c r="B108" t="str">
        <f>'LEADEC SCOPE'!B134</f>
        <v>V6T CAM</v>
      </c>
      <c r="C108" t="str">
        <f>'LEADEC SCOPE'!A134</f>
        <v xml:space="preserve">NAMSP-0070    </v>
      </c>
    </row>
    <row r="109" spans="1:3">
      <c r="A109" s="322" t="s">
        <v>1054</v>
      </c>
      <c r="B109" t="str">
        <f>'LEADEC SCOPE'!B135</f>
        <v>V6T CAM</v>
      </c>
      <c r="C109" t="str">
        <f>'LEADEC SCOPE'!A135</f>
        <v>NDMSP-00339</v>
      </c>
    </row>
    <row r="110" spans="1:3">
      <c r="A110" s="322" t="s">
        <v>1055</v>
      </c>
      <c r="B110" t="str">
        <f>'LEADEC SCOPE'!B136</f>
        <v>V6T CAM</v>
      </c>
      <c r="C110" t="str">
        <f>'LEADEC SCOPE'!A136</f>
        <v>NDMSP-00340</v>
      </c>
    </row>
    <row r="111" spans="1:3">
      <c r="A111" s="322" t="s">
        <v>1056</v>
      </c>
      <c r="B111" t="str">
        <f>'LEADEC SCOPE'!B137</f>
        <v>V6T CAM</v>
      </c>
      <c r="C111" t="str">
        <f>'LEADEC SCOPE'!A137</f>
        <v>NDMSP-00341</v>
      </c>
    </row>
    <row r="112" spans="1:3">
      <c r="A112" s="322" t="s">
        <v>1057</v>
      </c>
      <c r="B112" t="str">
        <f>'LEADEC SCOPE'!B138</f>
        <v>V6T CAM</v>
      </c>
      <c r="C112" t="str">
        <f>'LEADEC SCOPE'!A138</f>
        <v>NDMSP-00342</v>
      </c>
    </row>
    <row r="113" spans="1:3">
      <c r="A113" s="322" t="s">
        <v>1058</v>
      </c>
      <c r="B113" t="str">
        <f>'LEADEC SCOPE'!B139</f>
        <v>V6T CAM</v>
      </c>
      <c r="C113" t="str">
        <f>'LEADEC SCOPE'!A139</f>
        <v>NDMSP-00343</v>
      </c>
    </row>
    <row r="114" spans="1:3">
      <c r="A114" s="322" t="s">
        <v>1059</v>
      </c>
      <c r="B114" t="str">
        <f>'LEADEC SCOPE'!B140</f>
        <v>V6T CAM</v>
      </c>
      <c r="C114" t="str">
        <f>'LEADEC SCOPE'!A140</f>
        <v>NDMSP-00344</v>
      </c>
    </row>
    <row r="115" spans="1:3">
      <c r="A115" s="322" t="s">
        <v>1060</v>
      </c>
      <c r="B115" t="str">
        <f>'LEADEC SCOPE'!B141</f>
        <v>V6T CAM</v>
      </c>
      <c r="C115" t="str">
        <f>'LEADEC SCOPE'!A141</f>
        <v>NDMSP-00345</v>
      </c>
    </row>
    <row r="116" spans="1:3">
      <c r="A116" s="322" t="s">
        <v>1061</v>
      </c>
      <c r="B116" t="str">
        <f>'LEADEC SCOPE'!B142</f>
        <v>V6T CAM</v>
      </c>
      <c r="C116" t="str">
        <f>'LEADEC SCOPE'!A142</f>
        <v>NDMSP-00346</v>
      </c>
    </row>
    <row r="117" spans="1:3">
      <c r="A117" s="322" t="s">
        <v>1062</v>
      </c>
      <c r="B117" t="str">
        <f>'LEADEC SCOPE'!B143</f>
        <v>V6T CAM</v>
      </c>
      <c r="C117" t="str">
        <f>'LEADEC SCOPE'!A143</f>
        <v>NDMSP-00347</v>
      </c>
    </row>
    <row r="118" spans="1:3">
      <c r="A118" s="322" t="s">
        <v>1063</v>
      </c>
      <c r="B118" t="str">
        <f>'LEADEC SCOPE'!B144</f>
        <v>V6T CAM</v>
      </c>
      <c r="C118" t="str">
        <f>'LEADEC SCOPE'!A144</f>
        <v>NDMSP-00348</v>
      </c>
    </row>
    <row r="119" spans="1:3">
      <c r="A119" s="322" t="s">
        <v>1064</v>
      </c>
      <c r="B119" t="str">
        <f>'LEADEC SCOPE'!B96</f>
        <v>V6T CAM</v>
      </c>
      <c r="C119" t="str">
        <f>'LEADEC SCOPE'!A96</f>
        <v>NAMGR-00099</v>
      </c>
    </row>
    <row r="120" spans="1:3">
      <c r="A120" s="322" t="s">
        <v>1065</v>
      </c>
      <c r="B120" t="str">
        <f>'LEADEC SCOPE'!B97</f>
        <v>V6T CAM</v>
      </c>
      <c r="C120" t="str">
        <f>'LEADEC SCOPE'!A97</f>
        <v>NAMGR-00100</v>
      </c>
    </row>
    <row r="121" spans="1:3">
      <c r="A121" s="322" t="s">
        <v>1066</v>
      </c>
      <c r="B121" t="str">
        <f>'LEADEC SCOPE'!B98</f>
        <v>V6T CAM</v>
      </c>
      <c r="C121" t="str">
        <f>'LEADEC SCOPE'!A98</f>
        <v>NJMGR-00113</v>
      </c>
    </row>
    <row r="122" spans="1:3">
      <c r="A122" s="322" t="s">
        <v>1067</v>
      </c>
      <c r="B122" t="str">
        <f>'LEADEC SCOPE'!B99</f>
        <v>V6T CAM</v>
      </c>
      <c r="C122" t="str">
        <f>'LEADEC SCOPE'!A99</f>
        <v>NJMGR-00114</v>
      </c>
    </row>
    <row r="123" spans="1:3">
      <c r="A123" s="322" t="s">
        <v>1068</v>
      </c>
      <c r="B123" t="str">
        <f>'LEADEC SCOPE'!B100</f>
        <v>V6T CAM</v>
      </c>
      <c r="C123" t="str">
        <f>'LEADEC SCOPE'!A100</f>
        <v>NDMGR-00051</v>
      </c>
    </row>
    <row r="124" spans="1:3">
      <c r="A124" s="322" t="s">
        <v>1069</v>
      </c>
      <c r="B124" t="str">
        <f>'LEADEC SCOPE'!B101</f>
        <v>V6T CAM</v>
      </c>
      <c r="C124" t="str">
        <f>'LEADEC SCOPE'!A101</f>
        <v>NDMGR-00052</v>
      </c>
    </row>
    <row r="125" spans="1:3">
      <c r="A125" s="322" t="s">
        <v>1070</v>
      </c>
      <c r="B125" t="str">
        <f>'LEADEC SCOPE'!B102</f>
        <v>V6T CAM</v>
      </c>
      <c r="C125" t="str">
        <f>'LEADEC SCOPE'!A102</f>
        <v>NDMGR-00053</v>
      </c>
    </row>
    <row r="126" spans="1:3">
      <c r="A126" s="322" t="s">
        <v>1071</v>
      </c>
      <c r="B126" t="str">
        <f>'LEADEC SCOPE'!B103</f>
        <v>V6T CAM</v>
      </c>
      <c r="C126" t="str">
        <f>'LEADEC SCOPE'!A103</f>
        <v>NDMGR-00054</v>
      </c>
    </row>
    <row r="127" spans="1:3">
      <c r="A127" s="322" t="s">
        <v>1072</v>
      </c>
      <c r="B127" t="str">
        <f>'LEADEC SCOPE'!B104</f>
        <v>V6T CAM</v>
      </c>
      <c r="C127" t="str">
        <f>'LEADEC SCOPE'!A104</f>
        <v>NDMGR-00055</v>
      </c>
    </row>
    <row r="128" spans="1:3">
      <c r="A128" s="322" t="s">
        <v>1073</v>
      </c>
      <c r="B128" t="str">
        <f>'LEADEC SCOPE'!B105</f>
        <v>V6T CAM</v>
      </c>
      <c r="C128" t="str">
        <f>'LEADEC SCOPE'!A105</f>
        <v>NDMGR-00056</v>
      </c>
    </row>
    <row r="129" spans="1:3">
      <c r="A129" s="322" t="s">
        <v>1074</v>
      </c>
      <c r="B129" t="str">
        <f>'LEADEC SCOPE'!B106</f>
        <v>V6T CAM</v>
      </c>
      <c r="C129" t="str">
        <f>'LEADEC SCOPE'!A106</f>
        <v>NDMGR-00057</v>
      </c>
    </row>
    <row r="130" spans="1:3">
      <c r="A130" s="322" t="s">
        <v>1075</v>
      </c>
      <c r="B130" t="str">
        <f>'LEADEC SCOPE'!B107</f>
        <v>V6T CAM</v>
      </c>
      <c r="C130" t="str">
        <f>'LEADEC SCOPE'!A107</f>
        <v>NDMGR-00058</v>
      </c>
    </row>
    <row r="131" spans="1:3">
      <c r="A131" s="322" t="s">
        <v>1076</v>
      </c>
      <c r="B131" t="str">
        <f>'LEADEC SCOPE'!B108</f>
        <v>V6T CAM</v>
      </c>
      <c r="C131" t="str">
        <f>'LEADEC SCOPE'!A108</f>
        <v>NAMGR-00050</v>
      </c>
    </row>
    <row r="132" spans="1:3">
      <c r="A132" s="322" t="s">
        <v>1077</v>
      </c>
      <c r="B132" t="str">
        <f>'LEADEC SCOPE'!B109</f>
        <v>V6T CAM</v>
      </c>
      <c r="C132" t="str">
        <f>'LEADEC SCOPE'!A109</f>
        <v>NAMGR-000106</v>
      </c>
    </row>
    <row r="133" spans="1:3">
      <c r="A133" s="322" t="s">
        <v>1078</v>
      </c>
      <c r="B133" t="str">
        <f>'LEADEC SCOPE'!B110</f>
        <v>V6T CAM</v>
      </c>
      <c r="C133" t="str">
        <f>'LEADEC SCOPE'!A110</f>
        <v>NLMGR-00057</v>
      </c>
    </row>
    <row r="134" spans="1:3">
      <c r="A134" s="322" t="s">
        <v>1079</v>
      </c>
      <c r="B134" t="str">
        <f>'LEADEC SCOPE'!B111</f>
        <v>V6T CAM</v>
      </c>
      <c r="C134" t="str">
        <f>'LEADEC SCOPE'!A111</f>
        <v>NLMGR-00058</v>
      </c>
    </row>
    <row r="135" spans="1:3">
      <c r="A135" s="322" t="s">
        <v>1080</v>
      </c>
      <c r="B135" t="str">
        <f>'LEADEC SCOPE'!B112</f>
        <v>V6T CAM</v>
      </c>
      <c r="C135" t="str">
        <f>'LEADEC SCOPE'!A112</f>
        <v>NAMGR-00107</v>
      </c>
    </row>
    <row r="136" spans="1:3">
      <c r="A136" s="322" t="s">
        <v>1081</v>
      </c>
      <c r="B136" t="str">
        <f>'LEADEC SCOPE'!B113</f>
        <v>V6T CAM</v>
      </c>
      <c r="C136" t="str">
        <f>'LEADEC SCOPE'!A113</f>
        <v>NDMGR-00059</v>
      </c>
    </row>
    <row r="137" spans="1:3">
      <c r="A137" s="322" t="s">
        <v>1082</v>
      </c>
      <c r="B137" t="str">
        <f>'LEADEC SCOPE'!B114</f>
        <v>V6T CAM</v>
      </c>
      <c r="C137" t="str">
        <f>'LEADEC SCOPE'!A114</f>
        <v>NDMGR-00060</v>
      </c>
    </row>
    <row r="138" spans="1:3">
      <c r="A138" s="322" t="s">
        <v>1083</v>
      </c>
      <c r="B138" t="str">
        <f>'LEADEC SCOPE'!B115</f>
        <v>V6T CAM</v>
      </c>
      <c r="C138" t="str">
        <f>'LEADEC SCOPE'!A115</f>
        <v>NDMGR-00061</v>
      </c>
    </row>
    <row r="139" spans="1:3">
      <c r="A139" s="322" t="s">
        <v>1084</v>
      </c>
      <c r="B139" t="str">
        <f>'LEADEC SCOPE'!B116</f>
        <v>V6T CAM</v>
      </c>
      <c r="C139" t="str">
        <f>'LEADEC SCOPE'!A116</f>
        <v>NDMGR-00062</v>
      </c>
    </row>
    <row r="140" spans="1:3">
      <c r="A140" s="322" t="s">
        <v>1085</v>
      </c>
      <c r="B140" t="str">
        <f>'LEADEC SCOPE'!B117</f>
        <v>V6T CAM</v>
      </c>
      <c r="C140" t="str">
        <f>'LEADEC SCOPE'!A117</f>
        <v>NDMGR-00063</v>
      </c>
    </row>
    <row r="141" spans="1:3">
      <c r="A141" s="322" t="s">
        <v>1086</v>
      </c>
      <c r="B141" t="str">
        <f>'LEADEC SCOPE'!B118</f>
        <v>V6T CAM</v>
      </c>
      <c r="C141" t="str">
        <f>'LEADEC SCOPE'!A118</f>
        <v>NDMGR-00064</v>
      </c>
    </row>
    <row r="142" spans="1:3">
      <c r="A142" s="322" t="s">
        <v>1087</v>
      </c>
      <c r="B142" t="str">
        <f>'LEADEC SCOPE'!B145</f>
        <v>V6T CAM</v>
      </c>
      <c r="C142" t="str">
        <f>'LEADEC SCOPE'!A145</f>
        <v>NDMSP-00349</v>
      </c>
    </row>
    <row r="143" spans="1:3">
      <c r="A143" s="322" t="s">
        <v>1088</v>
      </c>
      <c r="B143" t="str">
        <f>'LEADEC SCOPE'!B146</f>
        <v>V6T CAM</v>
      </c>
      <c r="C143" t="str">
        <f>'LEADEC SCOPE'!A146</f>
        <v>NDMSP-00350</v>
      </c>
    </row>
    <row r="144" spans="1:3">
      <c r="A144" s="322" t="s">
        <v>1089</v>
      </c>
      <c r="B144" t="str">
        <f>'LEADEC SCOPE'!B147</f>
        <v>V6T CAM</v>
      </c>
      <c r="C144" t="str">
        <f>'LEADEC SCOPE'!A147</f>
        <v>NDMSP-00351</v>
      </c>
    </row>
    <row r="145" spans="1:3">
      <c r="A145" s="322" t="s">
        <v>1090</v>
      </c>
      <c r="B145" t="str">
        <f>'LEADEC SCOPE'!B148</f>
        <v>V6T CAM</v>
      </c>
      <c r="C145" t="str">
        <f>'LEADEC SCOPE'!A148</f>
        <v>NDMSP-00352</v>
      </c>
    </row>
    <row r="146" spans="1:3">
      <c r="A146" s="322" t="s">
        <v>1091</v>
      </c>
      <c r="B146" t="str">
        <f>'LEADEC SCOPE'!B149</f>
        <v>V6T CAM</v>
      </c>
      <c r="C146" t="str">
        <f>'LEADEC SCOPE'!A149</f>
        <v>NDMSP-00353</v>
      </c>
    </row>
    <row r="147" spans="1:3">
      <c r="A147" s="322" t="s">
        <v>1092</v>
      </c>
      <c r="B147" t="str">
        <f>'LEADEC SCOPE'!B150</f>
        <v>V6T CAM</v>
      </c>
      <c r="C147" t="str">
        <f>'LEADEC SCOPE'!A150</f>
        <v>NDMLP-00005</v>
      </c>
    </row>
    <row r="148" spans="1:3">
      <c r="A148" s="322" t="s">
        <v>1093</v>
      </c>
      <c r="B148" t="str">
        <f>'LEADEC SCOPE'!B151</f>
        <v>V6T CAM</v>
      </c>
      <c r="C148" t="str">
        <f>'LEADEC SCOPE'!A151</f>
        <v>NDMLP-00006</v>
      </c>
    </row>
    <row r="149" spans="1:3">
      <c r="A149" s="322" t="s">
        <v>1094</v>
      </c>
      <c r="B149" t="str">
        <f>'LEADEC SCOPE'!B160</f>
        <v>V6T CAM</v>
      </c>
      <c r="C149" t="str">
        <f>'LEADEC SCOPE'!A160</f>
        <v xml:space="preserve">NAMWB-0024    </v>
      </c>
    </row>
    <row r="150" spans="1:3">
      <c r="A150" s="322" t="s">
        <v>1095</v>
      </c>
      <c r="B150" t="str">
        <f>'LEADEC SCOPE'!B161</f>
        <v>V6T CAM</v>
      </c>
      <c r="C150" t="str">
        <f>'LEADEC SCOPE'!A161</f>
        <v xml:space="preserve">NAMWB-0025    </v>
      </c>
    </row>
    <row r="151" spans="1:3">
      <c r="A151" s="322" t="s">
        <v>172</v>
      </c>
      <c r="B151" t="str">
        <f>'LEADEC SCOPE'!B187</f>
        <v>V6T CRANK</v>
      </c>
      <c r="C151" t="str">
        <f>'LEADEC SCOPE'!A187</f>
        <v>NDMSP-00354</v>
      </c>
    </row>
    <row r="152" spans="1:3">
      <c r="A152" s="322" t="s">
        <v>178</v>
      </c>
      <c r="B152" t="str">
        <f>'LEADEC SCOPE'!B188</f>
        <v>V6T CRANK</v>
      </c>
      <c r="C152" t="str">
        <f>'LEADEC SCOPE'!A188</f>
        <v>NDMSP-00355</v>
      </c>
    </row>
    <row r="153" spans="1:3">
      <c r="A153" s="322" t="s">
        <v>174</v>
      </c>
      <c r="B153" t="str">
        <f>'LEADEC SCOPE'!B191</f>
        <v>V6T CRANK</v>
      </c>
      <c r="C153" t="str">
        <f>'LEADEC SCOPE'!A191</f>
        <v>NAMLA-0030</v>
      </c>
    </row>
    <row r="154" spans="1:3">
      <c r="A154" s="322" t="s">
        <v>181</v>
      </c>
      <c r="B154" t="str">
        <f>'LEADEC SCOPE'!B189</f>
        <v>V6T CRANK</v>
      </c>
      <c r="C154" t="str">
        <f>'LEADEC SCOPE'!A189</f>
        <v>NAMLA-0028</v>
      </c>
    </row>
    <row r="155" spans="1:3">
      <c r="A155" s="322" t="s">
        <v>186</v>
      </c>
      <c r="B155" t="str">
        <f>'LEADEC SCOPE'!B190</f>
        <v>V6T CRANK</v>
      </c>
      <c r="C155" t="str">
        <f>'LEADEC SCOPE'!A190</f>
        <v>NAMLA-0029</v>
      </c>
    </row>
    <row r="156" spans="1:3">
      <c r="A156" s="322" t="s">
        <v>551</v>
      </c>
      <c r="B156" t="str">
        <f>'LEADEC SCOPE'!B172</f>
        <v>V6T CRANK</v>
      </c>
      <c r="C156" t="str">
        <f>'LEADEC SCOPE'!A172</f>
        <v>NAMSP-0147</v>
      </c>
    </row>
    <row r="157" spans="1:3">
      <c r="A157" s="322" t="s">
        <v>552</v>
      </c>
      <c r="B157" t="str">
        <f>'LEADEC SCOPE'!B173</f>
        <v>V6T CRANK</v>
      </c>
      <c r="C157" t="str">
        <f>'LEADEC SCOPE'!A173</f>
        <v>NAMSP-0148</v>
      </c>
    </row>
    <row r="158" spans="1:3">
      <c r="A158" s="322" t="s">
        <v>553</v>
      </c>
      <c r="B158" t="str">
        <f>'LEADEC SCOPE'!B174</f>
        <v>V6T CRANK</v>
      </c>
      <c r="C158" t="str">
        <f>'LEADEC SCOPE'!A174</f>
        <v>NAMSP-0149</v>
      </c>
    </row>
    <row r="159" spans="1:3">
      <c r="A159" s="322" t="s">
        <v>554</v>
      </c>
      <c r="B159" t="str">
        <f>'LEADEC SCOPE'!B183</f>
        <v>V6T CRANK</v>
      </c>
      <c r="C159" t="str">
        <f>'LEADEC SCOPE'!A183</f>
        <v>NDMSP-00199</v>
      </c>
    </row>
    <row r="160" spans="1:3">
      <c r="A160" s="322" t="s">
        <v>1096</v>
      </c>
      <c r="B160" t="str">
        <f>'LEADEC SCOPE'!B175</f>
        <v>V6T CRANK</v>
      </c>
      <c r="C160" t="str">
        <f>'LEADEC SCOPE'!A175</f>
        <v>NDMSP-0150</v>
      </c>
    </row>
    <row r="161" spans="1:3">
      <c r="A161" s="322" t="s">
        <v>1097</v>
      </c>
      <c r="B161" t="str">
        <f>'LEADEC SCOPE'!B176</f>
        <v>V6T CRANK</v>
      </c>
      <c r="C161" t="str">
        <f>'LEADEC SCOPE'!A176</f>
        <v>NAMSP-0151</v>
      </c>
    </row>
    <row r="162" spans="1:3">
      <c r="A162" s="322" t="s">
        <v>1098</v>
      </c>
      <c r="B162" t="str">
        <f>'LEADEC SCOPE'!B184</f>
        <v>V6T CRANK</v>
      </c>
      <c r="C162" t="str">
        <f>'LEADEC SCOPE'!A184</f>
        <v>NAMSP-00264</v>
      </c>
    </row>
    <row r="163" spans="1:3">
      <c r="A163" s="322">
        <v>105</v>
      </c>
      <c r="B163" t="str">
        <f>'LEADEC SCOPE'!B197</f>
        <v>V6T CRANK</v>
      </c>
      <c r="C163" t="str">
        <f>'LEADEC SCOPE'!A197</f>
        <v>NAMZK-00035</v>
      </c>
    </row>
    <row r="164" spans="1:3">
      <c r="A164" s="322">
        <v>110</v>
      </c>
      <c r="B164" t="str">
        <f>'LEADEC SCOPE'!B196</f>
        <v>V6T CRANK</v>
      </c>
      <c r="C164" t="str">
        <f>'LEADEC SCOPE'!A196</f>
        <v>NAMWB-00046</v>
      </c>
    </row>
    <row r="165" spans="1:3">
      <c r="A165" s="322"/>
      <c r="B165" t="str">
        <f>'LEADEC SCOPE'!B198</f>
        <v>V6T CRANK</v>
      </c>
      <c r="C165" t="str">
        <f>'LEADEC SCOPE'!A198</f>
        <v>NAMZE-0003</v>
      </c>
    </row>
    <row r="166" spans="1:3">
      <c r="A166" s="322" t="s">
        <v>1099</v>
      </c>
      <c r="B166" t="str">
        <f>'LEADEC SCOPE'!B200</f>
        <v>V6T CRANK</v>
      </c>
      <c r="C166" t="str">
        <f>'LEADEC SCOPE'!A200</f>
        <v>NAMIH-0003</v>
      </c>
    </row>
    <row r="167" spans="1:3">
      <c r="A167" s="322" t="s">
        <v>1099</v>
      </c>
      <c r="B167" t="str">
        <f>'LEADEC SCOPE'!B201</f>
        <v>V6T CRANK</v>
      </c>
      <c r="C167" t="str">
        <f>'LEADEC SCOPE'!A201</f>
        <v>NAMIH-0004</v>
      </c>
    </row>
    <row r="168" spans="1:3">
      <c r="A168" s="322" t="s">
        <v>1100</v>
      </c>
      <c r="B168" t="str">
        <f>'LEADEC SCOPE'!B199</f>
        <v>V6T CRANK</v>
      </c>
      <c r="C168" t="str">
        <f>'LEADEC SCOPE'!A199</f>
        <v>NAMIH-0005</v>
      </c>
    </row>
    <row r="169" spans="1:3">
      <c r="A169" s="322" t="s">
        <v>567</v>
      </c>
      <c r="B169" t="str">
        <f>'LEADEC SCOPE'!B179</f>
        <v>V6T CRANK</v>
      </c>
      <c r="C169" t="str">
        <f>'LEADEC SCOPE'!A179</f>
        <v>NAMSP-00157</v>
      </c>
    </row>
    <row r="170" spans="1:3">
      <c r="A170" s="322" t="s">
        <v>568</v>
      </c>
      <c r="B170" t="str">
        <f>'LEADEC SCOPE'!B180</f>
        <v>V6T CRANK</v>
      </c>
      <c r="C170" t="str">
        <f>'LEADEC SCOPE'!A180</f>
        <v>NAMSP-00158</v>
      </c>
    </row>
    <row r="171" spans="1:3">
      <c r="A171" s="322" t="s">
        <v>569</v>
      </c>
      <c r="B171" t="str">
        <f>'LEADEC SCOPE'!B181</f>
        <v>V6T CRANK</v>
      </c>
      <c r="C171" t="str">
        <f>'LEADEC SCOPE'!A181</f>
        <v>NAMSP-00159</v>
      </c>
    </row>
    <row r="172" spans="1:3">
      <c r="A172" s="322" t="s">
        <v>1101</v>
      </c>
      <c r="B172" t="str">
        <f>'LEADEC SCOPE'!B182</f>
        <v>V6T CRANK</v>
      </c>
      <c r="C172" t="str">
        <f>'LEADEC SCOPE'!A182</f>
        <v>NAMSP-00150</v>
      </c>
    </row>
    <row r="173" spans="1:3">
      <c r="A173" s="322" t="s">
        <v>1102</v>
      </c>
      <c r="B173" t="str">
        <f>'LEADEC SCOPE'!B185</f>
        <v>V6T CRANK</v>
      </c>
      <c r="C173" t="str">
        <f>'LEADEC SCOPE'!A185</f>
        <v>NAMSP-00265</v>
      </c>
    </row>
    <row r="174" spans="1:3">
      <c r="A174" s="322" t="s">
        <v>1103</v>
      </c>
      <c r="B174" t="str">
        <f>'LEADEC SCOPE'!B186</f>
        <v>V6T CRANK</v>
      </c>
      <c r="C174" t="str">
        <f>'LEADEC SCOPE'!A186</f>
        <v>NDMSP-00266</v>
      </c>
    </row>
    <row r="175" spans="1:3">
      <c r="A175" s="322">
        <v>140</v>
      </c>
      <c r="B175" t="str">
        <f>'LEADEC SCOPE'!B177</f>
        <v>V6T CRANK</v>
      </c>
      <c r="C175" t="str">
        <f>'LEADEC SCOPE'!A177</f>
        <v>NAMSP-0163</v>
      </c>
    </row>
    <row r="176" spans="1:3">
      <c r="A176" s="322">
        <v>150</v>
      </c>
      <c r="B176" t="str">
        <f>'LEADEC SCOPE'!B168</f>
        <v>V6T CRANK</v>
      </c>
      <c r="C176" t="str">
        <f>'LEADEC SCOPE'!A168</f>
        <v>NDMGR-00015</v>
      </c>
    </row>
    <row r="177" spans="1:3">
      <c r="A177" s="322" t="s">
        <v>1104</v>
      </c>
      <c r="B177" t="str">
        <f>'LEADEC SCOPE'!B163</f>
        <v>V6T CRANK</v>
      </c>
      <c r="C177" t="str">
        <f>'LEADEC SCOPE'!A163</f>
        <v>NJMGR-00064</v>
      </c>
    </row>
    <row r="178" spans="1:3">
      <c r="A178" s="322" t="s">
        <v>1105</v>
      </c>
      <c r="B178" t="str">
        <f>'LEADEC SCOPE'!B164</f>
        <v>V6T CRANK</v>
      </c>
      <c r="C178" t="str">
        <f>'LEADEC SCOPE'!A164</f>
        <v>NJMGR-00066</v>
      </c>
    </row>
    <row r="179" spans="1:3">
      <c r="A179" s="322" t="s">
        <v>1106</v>
      </c>
      <c r="B179" t="str">
        <f>'LEADEC SCOPE'!B165</f>
        <v>V6T CRANK</v>
      </c>
      <c r="C179" t="str">
        <f>'LEADEC SCOPE'!A165</f>
        <v>NJMGR-00109</v>
      </c>
    </row>
    <row r="180" spans="1:3">
      <c r="A180" s="322" t="s">
        <v>1107</v>
      </c>
      <c r="B180" t="str">
        <f>'LEADEC SCOPE'!B171</f>
        <v>V6T CRANK</v>
      </c>
      <c r="C180" t="str">
        <f>'LEADEC SCOPE'!A171</f>
        <v>NDMGR-00024</v>
      </c>
    </row>
    <row r="181" spans="1:3">
      <c r="A181" s="322">
        <v>220</v>
      </c>
      <c r="B181" t="str">
        <f>'LEADEC SCOPE'!B169</f>
        <v>V6T CRANK</v>
      </c>
      <c r="C181" t="str">
        <f>'LEADEC SCOPE'!A169</f>
        <v>NAMGR-00095</v>
      </c>
    </row>
    <row r="182" spans="1:3">
      <c r="A182" s="322">
        <v>230</v>
      </c>
      <c r="B182" t="str">
        <f>'LEADEC SCOPE'!B170</f>
        <v>V6T CRANK</v>
      </c>
      <c r="C182" t="str">
        <f>'LEADEC SCOPE'!A170</f>
        <v>NLMGR-00050</v>
      </c>
    </row>
    <row r="183" spans="1:3">
      <c r="A183" s="322">
        <v>240</v>
      </c>
      <c r="B183" t="str">
        <f>'LEADEC SCOPE'!B167</f>
        <v>V6T CRANK</v>
      </c>
      <c r="C183" t="str">
        <f>'LEADEC SCOPE'!A167</f>
        <v>NDMGR-00014</v>
      </c>
    </row>
    <row r="184" spans="1:3">
      <c r="A184" s="322">
        <v>250</v>
      </c>
      <c r="B184" t="str">
        <f>'LEADEC SCOPE'!B166</f>
        <v>V6T CRANK</v>
      </c>
      <c r="C184" t="str">
        <f>'LEADEC SCOPE'!A166</f>
        <v>NDMGR-00013</v>
      </c>
    </row>
    <row r="185" spans="1:3">
      <c r="A185" s="322">
        <v>255</v>
      </c>
      <c r="B185" t="str">
        <f>'LEADEC SCOPE'!B178</f>
        <v>V6T CRANK</v>
      </c>
      <c r="C185" t="str">
        <f>'LEADEC SCOPE'!A178</f>
        <v>NAMSP-0164</v>
      </c>
    </row>
    <row r="186" spans="1:3">
      <c r="A186" s="322" t="s">
        <v>1108</v>
      </c>
      <c r="B186" t="str">
        <f>'LEADEC SCOPE'!B192</f>
        <v>V6T CRANK</v>
      </c>
      <c r="C186" t="str">
        <f>'LEADEC SCOPE'!A192</f>
        <v>NAMTS-0067</v>
      </c>
    </row>
    <row r="187" spans="1:3">
      <c r="A187" s="322" t="s">
        <v>570</v>
      </c>
      <c r="B187" t="str">
        <f>'LEADEC SCOPE'!B193</f>
        <v>V6T CRANK</v>
      </c>
      <c r="C187" t="str">
        <f>'LEADEC SCOPE'!A193</f>
        <v>NAMTS-0068</v>
      </c>
    </row>
    <row r="188" spans="1:3">
      <c r="A188" s="322">
        <v>280</v>
      </c>
      <c r="B188" t="str">
        <f>'LEADEC SCOPE'!B194</f>
        <v>V6T CRANK</v>
      </c>
      <c r="C188" t="str">
        <f>'LEADEC SCOPE'!A194</f>
        <v>NDMLP-00001</v>
      </c>
    </row>
    <row r="189" spans="1:3">
      <c r="A189" s="322">
        <v>290</v>
      </c>
      <c r="B189" t="str">
        <f>'LEADEC SCOPE'!B195</f>
        <v>V6T CRANK</v>
      </c>
      <c r="C189" t="str">
        <f>'LEADEC SCOPE'!A195</f>
        <v>NAMWB-0030</v>
      </c>
    </row>
    <row r="190" spans="1:3">
      <c r="A190" s="322" t="s">
        <v>1109</v>
      </c>
      <c r="B190" t="str">
        <f>'LEADEC SCOPE'!B269</f>
        <v>V6T HEAD</v>
      </c>
      <c r="C190" t="str">
        <f>'LEADEC SCOPE'!A269</f>
        <v>NDMSP-00274</v>
      </c>
    </row>
    <row r="191" spans="1:3">
      <c r="A191" s="322" t="s">
        <v>1110</v>
      </c>
      <c r="B191" t="str">
        <f>'LEADEC SCOPE'!B270</f>
        <v>V6T HEAD</v>
      </c>
      <c r="C191" t="str">
        <f>'LEADEC SCOPE'!A270</f>
        <v>NDMSP-00275</v>
      </c>
    </row>
    <row r="192" spans="1:3">
      <c r="A192" s="322" t="s">
        <v>1111</v>
      </c>
      <c r="B192" t="str">
        <f>'LEADEC SCOPE'!B271</f>
        <v>V6T HEAD</v>
      </c>
      <c r="C192" t="str">
        <f>'LEADEC SCOPE'!A271</f>
        <v>NDMSP-00276</v>
      </c>
    </row>
    <row r="193" spans="1:3">
      <c r="A193" s="322" t="s">
        <v>1112</v>
      </c>
      <c r="B193" t="str">
        <f>'LEADEC SCOPE'!B272</f>
        <v>V6T HEAD</v>
      </c>
      <c r="C193" t="str">
        <f>'LEADEC SCOPE'!A272</f>
        <v>NDMSP-00277</v>
      </c>
    </row>
    <row r="194" spans="1:3">
      <c r="A194" s="322" t="s">
        <v>1113</v>
      </c>
      <c r="B194" t="str">
        <f>'LEADEC SCOPE'!B273</f>
        <v>V6T HEAD</v>
      </c>
      <c r="C194" t="str">
        <f>'LEADEC SCOPE'!A273</f>
        <v>NDMSP-00278</v>
      </c>
    </row>
    <row r="195" spans="1:3">
      <c r="A195" s="322" t="s">
        <v>1114</v>
      </c>
      <c r="B195" t="str">
        <f>'LEADEC SCOPE'!B274</f>
        <v>V6T HEAD</v>
      </c>
      <c r="C195" t="str">
        <f>'LEADEC SCOPE'!A274</f>
        <v>NDMSP-00279</v>
      </c>
    </row>
    <row r="196" spans="1:3">
      <c r="A196" s="322" t="s">
        <v>1115</v>
      </c>
      <c r="B196" t="str">
        <f>'LEADEC SCOPE'!B275</f>
        <v>V6T HEAD</v>
      </c>
      <c r="C196" t="str">
        <f>'LEADEC SCOPE'!A275</f>
        <v>NDMSP-00280</v>
      </c>
    </row>
    <row r="197" spans="1:3">
      <c r="A197" s="322" t="s">
        <v>1116</v>
      </c>
      <c r="B197" t="str">
        <f>'LEADEC SCOPE'!B276</f>
        <v>V6T HEAD</v>
      </c>
      <c r="C197" t="str">
        <f>'LEADEC SCOPE'!A276</f>
        <v>NDMSP-00281</v>
      </c>
    </row>
    <row r="198" spans="1:3">
      <c r="A198" s="322" t="s">
        <v>1117</v>
      </c>
      <c r="B198" t="str">
        <f>'LEADEC SCOPE'!B316</f>
        <v>V6T HEAD</v>
      </c>
      <c r="C198" t="str">
        <f>'LEADEC SCOPE'!A316</f>
        <v>NDMWB-00037</v>
      </c>
    </row>
    <row r="199" spans="1:3">
      <c r="A199" s="322" t="s">
        <v>1118</v>
      </c>
      <c r="B199" t="str">
        <f>'LEADEC SCOPE'!B317</f>
        <v>V6T HEAD</v>
      </c>
      <c r="C199" t="str">
        <f>'LEADEC SCOPE'!A317</f>
        <v>NDMWB-00038</v>
      </c>
    </row>
    <row r="200" spans="1:3">
      <c r="A200" s="322" t="s">
        <v>1119</v>
      </c>
      <c r="B200" t="str">
        <f>'LEADEC SCOPE'!B318</f>
        <v>V6T HEAD</v>
      </c>
      <c r="C200" t="str">
        <f>'LEADEC SCOPE'!A318</f>
        <v>NDMWB-00039</v>
      </c>
    </row>
    <row r="201" spans="1:3">
      <c r="A201" s="322" t="s">
        <v>1120</v>
      </c>
      <c r="B201" t="str">
        <f>'LEADEC SCOPE'!B319</f>
        <v>V6T HEAD</v>
      </c>
      <c r="C201" t="str">
        <f>'LEADEC SCOPE'!A319</f>
        <v>NDMWB-00040</v>
      </c>
    </row>
    <row r="202" spans="1:3">
      <c r="A202" s="322" t="s">
        <v>1121</v>
      </c>
      <c r="B202" t="str">
        <f>'LEADEC SCOPE'!B277</f>
        <v>V6T HEAD</v>
      </c>
      <c r="C202" t="str">
        <f>'LEADEC SCOPE'!A277</f>
        <v>NDMSP-00282</v>
      </c>
    </row>
    <row r="203" spans="1:3">
      <c r="A203" s="322" t="s">
        <v>1122</v>
      </c>
      <c r="B203" t="str">
        <f>'LEADEC SCOPE'!B278</f>
        <v>V6T HEAD</v>
      </c>
      <c r="C203" t="str">
        <f>'LEADEC SCOPE'!A278</f>
        <v>NDMSP-00283</v>
      </c>
    </row>
    <row r="204" spans="1:3">
      <c r="A204" s="322" t="s">
        <v>1123</v>
      </c>
      <c r="B204" t="str">
        <f>'LEADEC SCOPE'!B279</f>
        <v>V6T HEAD</v>
      </c>
      <c r="C204" t="str">
        <f>'LEADEC SCOPE'!A279</f>
        <v>NDMSP-00284</v>
      </c>
    </row>
    <row r="205" spans="1:3">
      <c r="A205" s="322" t="s">
        <v>1124</v>
      </c>
      <c r="B205" t="str">
        <f>'LEADEC SCOPE'!B280</f>
        <v>V6T HEAD</v>
      </c>
      <c r="C205" t="str">
        <f>'LEADEC SCOPE'!A280</f>
        <v>NDMSP-00285</v>
      </c>
    </row>
    <row r="206" spans="1:3">
      <c r="A206" s="322" t="s">
        <v>1125</v>
      </c>
      <c r="B206" t="str">
        <f>'LEADEC SCOPE'!B281</f>
        <v>V6T HEAD</v>
      </c>
      <c r="C206" t="str">
        <f>'LEADEC SCOPE'!A281</f>
        <v>NDMSP-00286</v>
      </c>
    </row>
    <row r="207" spans="1:3">
      <c r="A207" s="322" t="s">
        <v>1126</v>
      </c>
      <c r="B207" t="str">
        <f>'LEADEC SCOPE'!B282</f>
        <v>V6T HEAD</v>
      </c>
      <c r="C207" t="str">
        <f>'LEADEC SCOPE'!A282</f>
        <v>NDMSP-00287</v>
      </c>
    </row>
    <row r="208" spans="1:3">
      <c r="A208" s="322" t="s">
        <v>1127</v>
      </c>
      <c r="B208" t="str">
        <f>'LEADEC SCOPE'!B283</f>
        <v>V6T HEAD</v>
      </c>
      <c r="C208" t="str">
        <f>'LEADEC SCOPE'!A283</f>
        <v>NDMSP-00288</v>
      </c>
    </row>
    <row r="209" spans="1:3">
      <c r="A209" s="322" t="s">
        <v>1128</v>
      </c>
      <c r="B209" t="str">
        <f>'LEADEC SCOPE'!B284</f>
        <v>V6T HEAD</v>
      </c>
      <c r="C209" t="str">
        <f>'LEADEC SCOPE'!A284</f>
        <v>NDMSP-00289</v>
      </c>
    </row>
    <row r="210" spans="1:3">
      <c r="A210" s="322" t="s">
        <v>1129</v>
      </c>
      <c r="B210" t="str">
        <f>'LEADEC SCOPE'!B285</f>
        <v>V6T HEAD</v>
      </c>
      <c r="C210" t="str">
        <f>'LEADEC SCOPE'!A285</f>
        <v>NDMSP-00290</v>
      </c>
    </row>
    <row r="211" spans="1:3">
      <c r="A211" s="322" t="s">
        <v>1130</v>
      </c>
      <c r="B211" t="str">
        <f>'LEADEC SCOPE'!B286</f>
        <v>V6T HEAD</v>
      </c>
      <c r="C211" t="str">
        <f>'LEADEC SCOPE'!A286</f>
        <v>NDMSP-00291</v>
      </c>
    </row>
    <row r="212" spans="1:3">
      <c r="A212" s="322" t="s">
        <v>1131</v>
      </c>
      <c r="B212" t="str">
        <f>'LEADEC SCOPE'!B287</f>
        <v>V6T HEAD</v>
      </c>
      <c r="C212" t="str">
        <f>'LEADEC SCOPE'!A287</f>
        <v>NDMSP-00292</v>
      </c>
    </row>
    <row r="213" spans="1:3">
      <c r="A213" s="322" t="s">
        <v>1132</v>
      </c>
      <c r="B213" t="str">
        <f>'LEADEC SCOPE'!B288</f>
        <v>V6T HEAD</v>
      </c>
      <c r="C213" t="str">
        <f>'LEADEC SCOPE'!A288</f>
        <v>NDMSP-00293</v>
      </c>
    </row>
    <row r="214" spans="1:3">
      <c r="A214" s="322" t="s">
        <v>1133</v>
      </c>
      <c r="B214" t="str">
        <f>'LEADEC SCOPE'!B231</f>
        <v>V6T HEAD</v>
      </c>
      <c r="C214" t="str">
        <f>'LEADEC SCOPE'!A231</f>
        <v>NAMSP-0076</v>
      </c>
    </row>
    <row r="215" spans="1:3">
      <c r="A215" s="322" t="s">
        <v>1134</v>
      </c>
      <c r="B215" t="str">
        <f>'LEADEC SCOPE'!B232</f>
        <v>V6T HEAD</v>
      </c>
      <c r="C215" t="str">
        <f>'LEADEC SCOPE'!A232</f>
        <v>NAMSP-0077</v>
      </c>
    </row>
    <row r="216" spans="1:3">
      <c r="A216" s="322" t="s">
        <v>1135</v>
      </c>
      <c r="B216" t="str">
        <f>'LEADEC SCOPE'!B233</f>
        <v>V6T HEAD</v>
      </c>
      <c r="C216" t="str">
        <f>'LEADEC SCOPE'!A233</f>
        <v>NAMSP-00102</v>
      </c>
    </row>
    <row r="217" spans="1:3">
      <c r="A217" s="322" t="s">
        <v>1136</v>
      </c>
      <c r="B217" t="str">
        <f>'LEADEC SCOPE'!B234</f>
        <v>V6T HEAD</v>
      </c>
      <c r="C217" t="str">
        <f>'LEADEC SCOPE'!A234</f>
        <v>NAMSP-0079</v>
      </c>
    </row>
    <row r="218" spans="1:3">
      <c r="A218" s="322" t="s">
        <v>1137</v>
      </c>
      <c r="B218" t="str">
        <f>'LEADEC SCOPE'!B235</f>
        <v>V6T HEAD</v>
      </c>
      <c r="C218" t="str">
        <f>'LEADEC SCOPE'!A235</f>
        <v>NAMSP-0080</v>
      </c>
    </row>
    <row r="219" spans="1:3">
      <c r="A219" s="322" t="s">
        <v>1138</v>
      </c>
      <c r="B219" t="str">
        <f>'LEADEC SCOPE'!B236</f>
        <v>V6T HEAD</v>
      </c>
      <c r="C219" t="str">
        <f>'LEADEC SCOPE'!A236</f>
        <v>NAMSP-0103</v>
      </c>
    </row>
    <row r="220" spans="1:3">
      <c r="A220" s="322">
        <v>40</v>
      </c>
      <c r="B220" t="str">
        <f>'LEADEC SCOPE'!B204</f>
        <v>V6T HEAD</v>
      </c>
      <c r="C220" t="str">
        <f>'LEADEC SCOPE'!A204</f>
        <v>NAMZY-0152</v>
      </c>
    </row>
    <row r="221" spans="1:3">
      <c r="A221" s="322">
        <v>40</v>
      </c>
      <c r="B221" t="str">
        <f>'LEADEC SCOPE'!B205</f>
        <v>V6T HEAD</v>
      </c>
      <c r="C221" t="str">
        <f>'LEADEC SCOPE'!A205</f>
        <v>NAMZY-0153</v>
      </c>
    </row>
    <row r="222" spans="1:3">
      <c r="A222" s="322">
        <v>40</v>
      </c>
      <c r="B222" t="str">
        <f>'LEADEC SCOPE'!B206</f>
        <v>V6T HEAD</v>
      </c>
      <c r="C222" t="str">
        <f>'LEADEC SCOPE'!A206</f>
        <v>NAMZY-0154</v>
      </c>
    </row>
    <row r="223" spans="1:3">
      <c r="A223" s="322">
        <v>40</v>
      </c>
      <c r="B223" t="str">
        <f>'LEADEC SCOPE'!B207</f>
        <v>V6T HEAD</v>
      </c>
      <c r="C223" t="str">
        <f>'LEADEC SCOPE'!A207</f>
        <v>NAMZY-0155</v>
      </c>
    </row>
    <row r="224" spans="1:3">
      <c r="A224" s="322">
        <v>40</v>
      </c>
      <c r="B224" t="str">
        <f>'LEADEC SCOPE'!B208</f>
        <v>V6T HEAD</v>
      </c>
      <c r="C224" t="str">
        <f>'LEADEC SCOPE'!A208</f>
        <v>NAMSP-0082</v>
      </c>
    </row>
    <row r="225" spans="1:3">
      <c r="A225" s="322">
        <v>40</v>
      </c>
      <c r="B225" t="str">
        <f>'LEADEC SCOPE'!B209</f>
        <v>V6T HEAD</v>
      </c>
      <c r="C225" t="str">
        <f>'LEADEC SCOPE'!A209</f>
        <v>NAMSP-0083</v>
      </c>
    </row>
    <row r="226" spans="1:3">
      <c r="A226" s="322">
        <v>40</v>
      </c>
      <c r="B226" t="str">
        <f>'LEADEC SCOPE'!B210</f>
        <v>V6T HEAD</v>
      </c>
      <c r="C226" t="str">
        <f>'LEADEC SCOPE'!A210</f>
        <v>NAMSP-0084</v>
      </c>
    </row>
    <row r="227" spans="1:3">
      <c r="A227" s="322">
        <v>40</v>
      </c>
      <c r="B227" t="str">
        <f>'LEADEC SCOPE'!B211</f>
        <v>V6T HEAD</v>
      </c>
      <c r="C227" t="str">
        <f>'LEADEC SCOPE'!A211</f>
        <v>NAMSP-0085</v>
      </c>
    </row>
    <row r="228" spans="1:3">
      <c r="A228" s="322">
        <v>40</v>
      </c>
      <c r="B228" t="str">
        <f>'LEADEC SCOPE'!B212</f>
        <v>V6T HEAD</v>
      </c>
      <c r="C228" t="str">
        <f>'LEADEC SCOPE'!A212</f>
        <v>NAMSP-0086</v>
      </c>
    </row>
    <row r="229" spans="1:3">
      <c r="A229" s="322">
        <v>40</v>
      </c>
      <c r="B229" t="str">
        <f>'LEADEC SCOPE'!B213</f>
        <v>V6T HEAD</v>
      </c>
      <c r="C229" t="str">
        <f>'LEADEC SCOPE'!A213</f>
        <v>NAMSP-0087</v>
      </c>
    </row>
    <row r="230" spans="1:3">
      <c r="A230" s="322">
        <v>50</v>
      </c>
      <c r="B230" t="str">
        <f>'LEADEC SCOPE'!B214</f>
        <v>V6T HEAD</v>
      </c>
      <c r="C230" t="str">
        <f>'LEADEC SCOPE'!A214</f>
        <v>NAMSP-0088</v>
      </c>
    </row>
    <row r="231" spans="1:3">
      <c r="A231" s="322">
        <v>50</v>
      </c>
      <c r="B231" t="str">
        <f>'LEADEC SCOPE'!B215</f>
        <v>V6T HEAD</v>
      </c>
      <c r="C231" t="str">
        <f>'LEADEC SCOPE'!A215</f>
        <v>NAMSP-0089</v>
      </c>
    </row>
    <row r="232" spans="1:3">
      <c r="A232" s="322">
        <v>50</v>
      </c>
      <c r="B232" t="str">
        <f>'LEADEC SCOPE'!B216</f>
        <v>V6T HEAD</v>
      </c>
      <c r="C232" t="str">
        <f>'LEADEC SCOPE'!A216</f>
        <v>NAMSP-0090</v>
      </c>
    </row>
    <row r="233" spans="1:3">
      <c r="A233" s="322">
        <v>50</v>
      </c>
      <c r="B233" t="str">
        <f>'LEADEC SCOPE'!B217</f>
        <v>V6T HEAD</v>
      </c>
      <c r="C233" t="str">
        <f>'LEADEC SCOPE'!A217</f>
        <v>NAMZY-0156</v>
      </c>
    </row>
    <row r="234" spans="1:3">
      <c r="A234" s="322">
        <v>50</v>
      </c>
      <c r="B234" t="str">
        <f>'LEADEC SCOPE'!B218</f>
        <v>V6T HEAD</v>
      </c>
      <c r="C234" t="str">
        <f>'LEADEC SCOPE'!A218</f>
        <v>NAMZY-0157</v>
      </c>
    </row>
    <row r="235" spans="1:3">
      <c r="A235" s="322">
        <v>60</v>
      </c>
      <c r="B235" t="str">
        <f>'LEADEC SCOPE'!B219</f>
        <v>V6T HEAD</v>
      </c>
      <c r="C235" t="str">
        <f>'LEADEC SCOPE'!A219</f>
        <v>NAMSP-0091</v>
      </c>
    </row>
    <row r="236" spans="1:3">
      <c r="A236" s="322">
        <v>60</v>
      </c>
      <c r="B236" t="str">
        <f>'LEADEC SCOPE'!B220</f>
        <v>V6T HEAD</v>
      </c>
      <c r="C236" t="str">
        <f>'LEADEC SCOPE'!A220</f>
        <v>NAMSP-0092</v>
      </c>
    </row>
    <row r="237" spans="1:3">
      <c r="A237" s="322">
        <v>60</v>
      </c>
      <c r="B237" t="str">
        <f>'LEADEC SCOPE'!B221</f>
        <v>V6T HEAD</v>
      </c>
      <c r="C237" t="str">
        <f>'LEADEC SCOPE'!A221</f>
        <v>NAMSP-0093</v>
      </c>
    </row>
    <row r="238" spans="1:3">
      <c r="A238" s="322">
        <v>60</v>
      </c>
      <c r="B238" t="str">
        <f>'LEADEC SCOPE'!B222</f>
        <v>V6T HEAD</v>
      </c>
      <c r="C238" t="str">
        <f>'LEADEC SCOPE'!A222</f>
        <v>NAMSP-0094</v>
      </c>
    </row>
    <row r="239" spans="1:3">
      <c r="A239" s="322">
        <v>60</v>
      </c>
      <c r="B239" t="str">
        <f>'LEADEC SCOPE'!B223</f>
        <v>V6T HEAD</v>
      </c>
      <c r="C239" t="str">
        <f>'LEADEC SCOPE'!A223</f>
        <v>NAMSP-0095</v>
      </c>
    </row>
    <row r="240" spans="1:3">
      <c r="A240" s="322">
        <v>60</v>
      </c>
      <c r="B240" t="str">
        <f>'LEADEC SCOPE'!B224</f>
        <v>V6T HEAD</v>
      </c>
      <c r="C240" t="str">
        <f>'LEADEC SCOPE'!A224</f>
        <v>NAMSP-0096</v>
      </c>
    </row>
    <row r="241" spans="1:3">
      <c r="A241" s="322">
        <v>60</v>
      </c>
      <c r="B241" t="str">
        <f>'LEADEC SCOPE'!B225</f>
        <v>V6T HEAD</v>
      </c>
      <c r="C241" t="str">
        <f>'LEADEC SCOPE'!A225</f>
        <v>NAMSP-0097</v>
      </c>
    </row>
    <row r="242" spans="1:3">
      <c r="A242" s="322">
        <v>60</v>
      </c>
      <c r="B242" t="str">
        <f>'LEADEC SCOPE'!B226</f>
        <v>V6T HEAD</v>
      </c>
      <c r="C242" t="str">
        <f>'LEADEC SCOPE'!A226</f>
        <v>NAMSP-0098</v>
      </c>
    </row>
    <row r="243" spans="1:3">
      <c r="A243" s="322">
        <v>60</v>
      </c>
      <c r="B243" t="str">
        <f>'LEADEC SCOPE'!B227</f>
        <v>V6T HEAD</v>
      </c>
      <c r="C243" t="str">
        <f>'LEADEC SCOPE'!A227</f>
        <v>NAMSP-0099</v>
      </c>
    </row>
    <row r="244" spans="1:3">
      <c r="A244" s="322">
        <v>60</v>
      </c>
      <c r="B244" t="str">
        <f>'LEADEC SCOPE'!B228</f>
        <v>V6T HEAD</v>
      </c>
      <c r="C244" t="str">
        <f>'LEADEC SCOPE'!A228</f>
        <v>NAMZY-0158</v>
      </c>
    </row>
    <row r="245" spans="1:3">
      <c r="A245" s="322">
        <v>60</v>
      </c>
      <c r="B245" t="str">
        <f>'LEADEC SCOPE'!B229</f>
        <v>V6T HEAD</v>
      </c>
      <c r="C245" t="str">
        <f>'LEADEC SCOPE'!A229</f>
        <v>NAMZY-0159</v>
      </c>
    </row>
    <row r="246" spans="1:3">
      <c r="A246" s="322">
        <v>60</v>
      </c>
      <c r="B246" t="str">
        <f>'LEADEC SCOPE'!B230</f>
        <v>V6T HEAD</v>
      </c>
      <c r="C246" t="str">
        <f>'LEADEC SCOPE'!A230</f>
        <v>NAMZY-0160</v>
      </c>
    </row>
    <row r="247" spans="1:3">
      <c r="A247" s="322" t="s">
        <v>1139</v>
      </c>
      <c r="B247" t="str">
        <f>'LEADEC SCOPE'!B289</f>
        <v>V6T HEAD</v>
      </c>
      <c r="C247" t="str">
        <f>'LEADEC SCOPE'!A289</f>
        <v>NDMSP-00294</v>
      </c>
    </row>
    <row r="248" spans="1:3">
      <c r="A248" s="322" t="s">
        <v>1140</v>
      </c>
      <c r="B248" t="str">
        <f>'LEADEC SCOPE'!B290</f>
        <v>V6T HEAD</v>
      </c>
      <c r="C248" t="str">
        <f>'LEADEC SCOPE'!A290</f>
        <v>NDMSP-00295</v>
      </c>
    </row>
    <row r="249" spans="1:3">
      <c r="A249" s="322" t="s">
        <v>1141</v>
      </c>
      <c r="B249" t="str">
        <f>'LEADEC SCOPE'!B291</f>
        <v>V6T HEAD</v>
      </c>
      <c r="C249" t="str">
        <f>'LEADEC SCOPE'!A291</f>
        <v>NDMSP-00296</v>
      </c>
    </row>
    <row r="250" spans="1:3">
      <c r="A250" s="322" t="s">
        <v>1142</v>
      </c>
      <c r="B250" t="str">
        <f>'LEADEC SCOPE'!B292</f>
        <v>V6T HEAD</v>
      </c>
      <c r="C250" t="str">
        <f>'LEADEC SCOPE'!A292</f>
        <v>NDMSP-00297</v>
      </c>
    </row>
    <row r="251" spans="1:3">
      <c r="A251" s="322" t="s">
        <v>1143</v>
      </c>
      <c r="B251" t="str">
        <f>'LEADEC SCOPE'!B293</f>
        <v>V6T HEAD</v>
      </c>
      <c r="C251" t="str">
        <f>'LEADEC SCOPE'!A293</f>
        <v>NDMSP-00298</v>
      </c>
    </row>
    <row r="252" spans="1:3">
      <c r="A252" s="322" t="s">
        <v>1144</v>
      </c>
      <c r="B252" t="str">
        <f>'LEADEC SCOPE'!B294</f>
        <v>V6T HEAD</v>
      </c>
      <c r="C252" t="str">
        <f>'LEADEC SCOPE'!A294</f>
        <v>NDMSP-00299</v>
      </c>
    </row>
    <row r="253" spans="1:3">
      <c r="A253" s="322" t="s">
        <v>1145</v>
      </c>
      <c r="B253" t="str">
        <f>'LEADEC SCOPE'!B295</f>
        <v>V6T HEAD</v>
      </c>
      <c r="C253" t="str">
        <f>'LEADEC SCOPE'!A295</f>
        <v>NDMSP-00300</v>
      </c>
    </row>
    <row r="254" spans="1:3">
      <c r="A254" s="322" t="s">
        <v>1146</v>
      </c>
      <c r="B254" t="str">
        <f>'LEADEC SCOPE'!B296</f>
        <v>V6T HEAD</v>
      </c>
      <c r="C254" t="str">
        <f>'LEADEC SCOPE'!A296</f>
        <v>NDMSP-00301</v>
      </c>
    </row>
    <row r="255" spans="1:3">
      <c r="A255" s="322" t="s">
        <v>1147</v>
      </c>
      <c r="B255" t="str">
        <f>'LEADEC SCOPE'!B243</f>
        <v>V6T HEAD</v>
      </c>
      <c r="C255" t="str">
        <f>'LEADEC SCOPE'!A243</f>
        <v>NDMSP-00267</v>
      </c>
    </row>
    <row r="256" spans="1:3">
      <c r="A256" s="322" t="s">
        <v>1147</v>
      </c>
      <c r="B256" t="str">
        <f>'LEADEC SCOPE'!B244</f>
        <v>V6T HEAD</v>
      </c>
      <c r="C256" t="str">
        <f>'LEADEC SCOPE'!A244</f>
        <v>NDMSP-00268</v>
      </c>
    </row>
    <row r="257" spans="1:3">
      <c r="A257" s="322" t="s">
        <v>1147</v>
      </c>
      <c r="B257" t="str">
        <f>'LEADEC SCOPE'!B245</f>
        <v>V6T HEAD</v>
      </c>
      <c r="C257" t="str">
        <f>'LEADEC SCOPE'!A245</f>
        <v>NDMSP-00269</v>
      </c>
    </row>
    <row r="258" spans="1:3">
      <c r="A258" s="322" t="s">
        <v>1148</v>
      </c>
      <c r="B258" t="str">
        <f>'LEADEC SCOPE'!B237</f>
        <v>V6T HEAD</v>
      </c>
      <c r="C258" t="str">
        <f>'LEADEC SCOPE'!A237</f>
        <v>NAMSP-00105</v>
      </c>
    </row>
    <row r="259" spans="1:3">
      <c r="A259" s="322" t="s">
        <v>1148</v>
      </c>
      <c r="B259" t="str">
        <f>'LEADEC SCOPE'!B238</f>
        <v>V6T HEAD</v>
      </c>
      <c r="C259" t="str">
        <f>'LEADEC SCOPE'!A238</f>
        <v>NAMSP-00106</v>
      </c>
    </row>
    <row r="260" spans="1:3">
      <c r="A260" s="322" t="s">
        <v>1148</v>
      </c>
      <c r="B260" t="str">
        <f>'LEADEC SCOPE'!B239</f>
        <v>V6T HEAD</v>
      </c>
      <c r="C260" t="str">
        <f>'LEADEC SCOPE'!A239</f>
        <v>NAMSP-00108</v>
      </c>
    </row>
    <row r="261" spans="1:3">
      <c r="A261" s="322" t="s">
        <v>1149</v>
      </c>
      <c r="B261" t="str">
        <f>'LEADEC SCOPE'!B240</f>
        <v>V6T HEAD</v>
      </c>
      <c r="C261" t="str">
        <f>'LEADEC SCOPE'!A240</f>
        <v>NAMSP-00109</v>
      </c>
    </row>
    <row r="262" spans="1:3">
      <c r="A262" s="322" t="s">
        <v>1149</v>
      </c>
      <c r="B262" t="str">
        <f>'LEADEC SCOPE'!B241</f>
        <v>V6T HEAD</v>
      </c>
      <c r="C262" t="str">
        <f>'LEADEC SCOPE'!A241</f>
        <v>NAMSP-00111</v>
      </c>
    </row>
    <row r="263" spans="1:3">
      <c r="A263" s="322" t="s">
        <v>1149</v>
      </c>
      <c r="B263" t="str">
        <f>'LEADEC SCOPE'!B242</f>
        <v>V6T HEAD</v>
      </c>
      <c r="C263" t="str">
        <f>'LEADEC SCOPE'!A242</f>
        <v>NAMSP-00112</v>
      </c>
    </row>
    <row r="264" spans="1:3">
      <c r="A264" s="322" t="s">
        <v>1150</v>
      </c>
      <c r="B264" t="str">
        <f>'LEADEC SCOPE'!B265</f>
        <v>V6T HEAD</v>
      </c>
      <c r="C264" t="str">
        <f>'LEADEC SCOPE'!A265</f>
        <v>NDMSP-00270</v>
      </c>
    </row>
    <row r="265" spans="1:3">
      <c r="A265" s="322" t="s">
        <v>1150</v>
      </c>
      <c r="B265" t="str">
        <f>'LEADEC SCOPE'!B266</f>
        <v>V6T HEAD</v>
      </c>
      <c r="C265" t="str">
        <f>'LEADEC SCOPE'!A266</f>
        <v>NDMSP-00271</v>
      </c>
    </row>
    <row r="266" spans="1:3">
      <c r="A266" s="322" t="s">
        <v>1150</v>
      </c>
      <c r="B266" t="str">
        <f>'LEADEC SCOPE'!B267</f>
        <v>V6T HEAD</v>
      </c>
      <c r="C266" t="str">
        <f>'LEADEC SCOPE'!A267</f>
        <v>NDMSP-00272</v>
      </c>
    </row>
    <row r="267" spans="1:3">
      <c r="A267" s="322" t="s">
        <v>1151</v>
      </c>
      <c r="B267" t="str">
        <f>'LEADEC SCOPE'!B260</f>
        <v>V6T HEAD</v>
      </c>
      <c r="C267" t="str">
        <f>'LEADEC SCOPE'!A260</f>
        <v>NAMSP-00114</v>
      </c>
    </row>
    <row r="268" spans="1:3">
      <c r="A268" s="322" t="s">
        <v>1151</v>
      </c>
      <c r="B268" t="str">
        <f>'LEADEC SCOPE'!B261</f>
        <v>V6T HEAD</v>
      </c>
      <c r="C268" t="str">
        <f>'LEADEC SCOPE'!A261</f>
        <v>NAMSP-00115</v>
      </c>
    </row>
    <row r="269" spans="1:3">
      <c r="A269" s="322" t="s">
        <v>1151</v>
      </c>
      <c r="B269" t="str">
        <f>'LEADEC SCOPE'!B268</f>
        <v>V6T HEAD</v>
      </c>
      <c r="C269" t="str">
        <f>'LEADEC SCOPE'!A268</f>
        <v>NDMSP-00273</v>
      </c>
    </row>
    <row r="270" spans="1:3">
      <c r="A270" s="322" t="s">
        <v>1152</v>
      </c>
      <c r="B270" t="str">
        <f>'LEADEC SCOPE'!B262</f>
        <v>V6T HEAD</v>
      </c>
      <c r="C270" t="str">
        <f>'LEADEC SCOPE'!A262</f>
        <v>NAMSP-00117</v>
      </c>
    </row>
    <row r="271" spans="1:3">
      <c r="A271" s="322" t="s">
        <v>1152</v>
      </c>
      <c r="B271" t="str">
        <f>'LEADEC SCOPE'!B263</f>
        <v>V6T HEAD</v>
      </c>
      <c r="C271" t="str">
        <f>'LEADEC SCOPE'!A263</f>
        <v>NAMSP-00118</v>
      </c>
    </row>
    <row r="272" spans="1:3">
      <c r="A272" s="322" t="s">
        <v>1152</v>
      </c>
      <c r="B272" t="str">
        <f>'LEADEC SCOPE'!B264</f>
        <v>V6T HEAD</v>
      </c>
      <c r="C272" t="str">
        <f>'LEADEC SCOPE'!A264</f>
        <v>NAMSP-00120</v>
      </c>
    </row>
    <row r="273" spans="1:3">
      <c r="A273" s="322">
        <v>90</v>
      </c>
      <c r="B273" t="str">
        <f>'LEADEC SCOPE'!B246</f>
        <v>V6T HEAD</v>
      </c>
      <c r="C273" t="str">
        <f>'LEADEC SCOPE'!A246</f>
        <v>NAMSP-0122</v>
      </c>
    </row>
    <row r="274" spans="1:3">
      <c r="A274" s="322">
        <v>90</v>
      </c>
      <c r="B274" t="str">
        <f>'LEADEC SCOPE'!B247</f>
        <v>V6T HEAD</v>
      </c>
      <c r="C274" t="str">
        <f>'LEADEC SCOPE'!A247</f>
        <v>NAMSP-0123</v>
      </c>
    </row>
    <row r="275" spans="1:3">
      <c r="A275" s="322">
        <v>90</v>
      </c>
      <c r="B275" t="str">
        <f>'LEADEC SCOPE'!B248</f>
        <v>V6T HEAD</v>
      </c>
      <c r="C275" t="str">
        <f>'LEADEC SCOPE'!A248</f>
        <v>NAMSP-0124</v>
      </c>
    </row>
    <row r="276" spans="1:3">
      <c r="A276" s="322">
        <v>90</v>
      </c>
      <c r="B276" t="str">
        <f>'LEADEC SCOPE'!B249</f>
        <v>V6T HEAD</v>
      </c>
      <c r="C276" t="str">
        <f>'LEADEC SCOPE'!A249</f>
        <v>NAMSP-0125</v>
      </c>
    </row>
    <row r="277" spans="1:3">
      <c r="A277" s="322">
        <v>90</v>
      </c>
      <c r="B277" t="str">
        <f>'LEADEC SCOPE'!B250</f>
        <v>V6T HEAD</v>
      </c>
      <c r="C277" t="str">
        <f>'LEADEC SCOPE'!A250</f>
        <v>NAMSP-0126</v>
      </c>
    </row>
    <row r="278" spans="1:3">
      <c r="A278" s="322">
        <v>90</v>
      </c>
      <c r="B278" t="str">
        <f>'LEADEC SCOPE'!B251</f>
        <v>V6T HEAD</v>
      </c>
      <c r="C278" t="str">
        <f>'LEADEC SCOPE'!A251</f>
        <v>NAMSP-0127</v>
      </c>
    </row>
    <row r="279" spans="1:3">
      <c r="A279" s="322">
        <v>90</v>
      </c>
      <c r="B279" t="str">
        <f>'LEADEC SCOPE'!B252</f>
        <v>V6T HEAD</v>
      </c>
      <c r="C279" t="str">
        <f>'LEADEC SCOPE'!A252</f>
        <v>NAMSP-0128</v>
      </c>
    </row>
    <row r="280" spans="1:3">
      <c r="A280" s="322">
        <v>90</v>
      </c>
      <c r="B280" t="str">
        <f>'LEADEC SCOPE'!B253</f>
        <v>V6T HEAD</v>
      </c>
      <c r="C280" t="str">
        <f>'LEADEC SCOPE'!A253</f>
        <v>NAMSP-0129</v>
      </c>
    </row>
    <row r="281" spans="1:3">
      <c r="A281" s="322">
        <v>90</v>
      </c>
      <c r="B281" t="str">
        <f>'LEADEC SCOPE'!B254</f>
        <v>V6T HEAD</v>
      </c>
      <c r="C281" t="str">
        <f>'LEADEC SCOPE'!A254</f>
        <v>NAMSP-0130</v>
      </c>
    </row>
    <row r="282" spans="1:3">
      <c r="A282" s="322">
        <v>90</v>
      </c>
      <c r="B282" t="str">
        <f>'LEADEC SCOPE'!B255</f>
        <v>V6T HEAD</v>
      </c>
      <c r="C282" t="str">
        <f>'LEADEC SCOPE'!A255</f>
        <v>NAMSP-0131</v>
      </c>
    </row>
    <row r="283" spans="1:3">
      <c r="A283" s="322">
        <v>90</v>
      </c>
      <c r="B283" t="str">
        <f>'LEADEC SCOPE'!B256</f>
        <v>V6T HEAD</v>
      </c>
      <c r="C283" t="str">
        <f>'LEADEC SCOPE'!A256</f>
        <v>NAMZY-0171</v>
      </c>
    </row>
    <row r="284" spans="1:3">
      <c r="A284" s="322">
        <v>90</v>
      </c>
      <c r="B284" t="str">
        <f>'LEADEC SCOPE'!B257</f>
        <v>V6T HEAD</v>
      </c>
      <c r="C284" t="str">
        <f>'LEADEC SCOPE'!A257</f>
        <v>NAMZY-0172</v>
      </c>
    </row>
    <row r="285" spans="1:3">
      <c r="A285" s="322">
        <v>90</v>
      </c>
      <c r="B285" t="str">
        <f>'LEADEC SCOPE'!B258</f>
        <v>V6T HEAD</v>
      </c>
      <c r="C285" t="str">
        <f>'LEADEC SCOPE'!A258</f>
        <v>NAMZY-0173</v>
      </c>
    </row>
    <row r="286" spans="1:3">
      <c r="A286" s="322">
        <v>90</v>
      </c>
      <c r="B286" t="str">
        <f>'LEADEC SCOPE'!B259</f>
        <v>V6T HEAD</v>
      </c>
      <c r="C286" t="str">
        <f>'LEADEC SCOPE'!A259</f>
        <v>NAMZY-0174</v>
      </c>
    </row>
    <row r="287" spans="1:3">
      <c r="A287" s="322">
        <v>110</v>
      </c>
      <c r="B287" t="str">
        <f>'LEADEC SCOPE'!B314</f>
        <v>V6T HEAD</v>
      </c>
      <c r="C287" t="str">
        <f>'LEADEC SCOPE'!A314</f>
        <v>NAMWB-0027</v>
      </c>
    </row>
    <row r="288" spans="1:3">
      <c r="A288" s="322" t="s">
        <v>1153</v>
      </c>
      <c r="B288" t="str">
        <f>'LEADEC SCOPE'!B297</f>
        <v>V6T HEAD</v>
      </c>
      <c r="C288" t="str">
        <f>'LEADEC SCOPE'!A297</f>
        <v>NDMSP-00302</v>
      </c>
    </row>
    <row r="289" spans="1:3">
      <c r="A289" s="322" t="s">
        <v>1154</v>
      </c>
      <c r="B289" t="str">
        <f>'LEADEC SCOPE'!B298</f>
        <v>V6T HEAD</v>
      </c>
      <c r="C289" t="str">
        <f>'LEADEC SCOPE'!A298</f>
        <v>NDMSP-00303</v>
      </c>
    </row>
    <row r="290" spans="1:3">
      <c r="A290" s="322" t="s">
        <v>1155</v>
      </c>
      <c r="B290" t="str">
        <f>'LEADEC SCOPE'!B299</f>
        <v>V6T HEAD</v>
      </c>
      <c r="C290" t="str">
        <f>'LEADEC SCOPE'!A299</f>
        <v>NDMSP-00304</v>
      </c>
    </row>
    <row r="291" spans="1:3">
      <c r="A291" s="322" t="s">
        <v>1156</v>
      </c>
      <c r="B291" t="str">
        <f>'LEADEC SCOPE'!B300</f>
        <v>V6T HEAD</v>
      </c>
      <c r="C291" t="str">
        <f>'LEADEC SCOPE'!A300</f>
        <v>NDMSP-00305</v>
      </c>
    </row>
    <row r="292" spans="1:3">
      <c r="A292" s="322" t="s">
        <v>1157</v>
      </c>
      <c r="B292" t="str">
        <f>'LEADEC SCOPE'!B301</f>
        <v>V6T HEAD</v>
      </c>
      <c r="C292" t="str">
        <f>'LEADEC SCOPE'!A301</f>
        <v>NDMSP-00306</v>
      </c>
    </row>
    <row r="293" spans="1:3">
      <c r="A293" s="322" t="s">
        <v>1158</v>
      </c>
      <c r="B293" t="str">
        <f>'LEADEC SCOPE'!B302</f>
        <v>V6T HEAD</v>
      </c>
      <c r="C293" t="str">
        <f>'LEADEC SCOPE'!A302</f>
        <v>NDMSP-00307</v>
      </c>
    </row>
    <row r="294" spans="1:3">
      <c r="A294" s="322" t="s">
        <v>1159</v>
      </c>
      <c r="B294" t="str">
        <f>'LEADEC SCOPE'!B303</f>
        <v>V6T HEAD</v>
      </c>
      <c r="C294" t="str">
        <f>'LEADEC SCOPE'!A303</f>
        <v>NDMSP-00308</v>
      </c>
    </row>
    <row r="295" spans="1:3">
      <c r="A295" s="322" t="s">
        <v>1160</v>
      </c>
      <c r="B295" t="str">
        <f>'LEADEC SCOPE'!B304</f>
        <v>V6T HEAD</v>
      </c>
      <c r="C295" t="str">
        <f>'LEADEC SCOPE'!A304</f>
        <v>NDMSP-00309</v>
      </c>
    </row>
    <row r="296" spans="1:3">
      <c r="A296" s="322" t="s">
        <v>1161</v>
      </c>
      <c r="B296" t="str">
        <f>'LEADEC SCOPE'!B305</f>
        <v>V6T HEAD</v>
      </c>
      <c r="C296" t="str">
        <f>'LEADEC SCOPE'!A305</f>
        <v>NDMSP-00310</v>
      </c>
    </row>
    <row r="297" spans="1:3">
      <c r="A297" s="322" t="s">
        <v>1162</v>
      </c>
      <c r="B297" t="str">
        <f>'LEADEC SCOPE'!B306</f>
        <v>V6T HEAD</v>
      </c>
      <c r="C297" t="str">
        <f>'LEADEC SCOPE'!A306</f>
        <v>NDMSP-00311</v>
      </c>
    </row>
    <row r="298" spans="1:3">
      <c r="A298" s="322" t="s">
        <v>1163</v>
      </c>
      <c r="B298" t="str">
        <f>'LEADEC SCOPE'!B307</f>
        <v>V6T HEAD</v>
      </c>
      <c r="C298" t="str">
        <f>'LEADEC SCOPE'!A307</f>
        <v>NDMSP-00312</v>
      </c>
    </row>
    <row r="299" spans="1:3">
      <c r="A299" s="322" t="s">
        <v>1164</v>
      </c>
      <c r="B299" t="str">
        <f>'LEADEC SCOPE'!B308</f>
        <v>V6T HEAD</v>
      </c>
      <c r="C299" t="str">
        <f>'LEADEC SCOPE'!A308</f>
        <v>NDMSP-00313</v>
      </c>
    </row>
    <row r="300" spans="1:3">
      <c r="A300" s="322">
        <v>150</v>
      </c>
      <c r="B300" t="str">
        <f>'LEADEC SCOPE'!B309</f>
        <v>V6T HEAD</v>
      </c>
      <c r="C300" t="str">
        <f>'LEADEC SCOPE'!A309</f>
        <v>NAMZY-00181</v>
      </c>
    </row>
    <row r="301" spans="1:3">
      <c r="A301" s="322">
        <v>150</v>
      </c>
      <c r="B301" t="str">
        <f>'LEADEC SCOPE'!B310</f>
        <v>V6T HEAD</v>
      </c>
      <c r="C301" t="str">
        <f>'LEADEC SCOPE'!A310</f>
        <v>NAMZY-00182</v>
      </c>
    </row>
    <row r="302" spans="1:3">
      <c r="A302" s="322">
        <v>150</v>
      </c>
      <c r="B302" t="str">
        <f>'LEADEC SCOPE'!B311</f>
        <v>V6T HEAD</v>
      </c>
      <c r="C302" t="str">
        <f>'LEADEC SCOPE'!A311</f>
        <v>AMMI-00023</v>
      </c>
    </row>
    <row r="303" spans="1:3">
      <c r="A303" s="322">
        <v>170</v>
      </c>
      <c r="B303" t="str">
        <f>'LEADEC SCOPE'!B315</f>
        <v>V6T HEAD</v>
      </c>
      <c r="C303" t="str">
        <f>'LEADEC SCOPE'!A315</f>
        <v>NAMWB-0028</v>
      </c>
    </row>
    <row r="304" spans="1:3">
      <c r="A304" s="322" t="s">
        <v>172</v>
      </c>
      <c r="B304" t="str">
        <f>'LEADEC SCOPE'!B325</f>
        <v xml:space="preserve">V6T C-ROD </v>
      </c>
      <c r="C304" t="str">
        <f>'LEADEC SCOPE'!A325</f>
        <v>NDMSP-00314</v>
      </c>
    </row>
    <row r="305" spans="1:3">
      <c r="A305" s="322" t="s">
        <v>178</v>
      </c>
      <c r="B305" t="str">
        <f>'LEADEC SCOPE'!B326</f>
        <v xml:space="preserve">V6T C-ROD </v>
      </c>
      <c r="C305" t="str">
        <f>'LEADEC SCOPE'!A326</f>
        <v>NDMSP-00315</v>
      </c>
    </row>
    <row r="306" spans="1:3">
      <c r="A306" s="322" t="s">
        <v>184</v>
      </c>
      <c r="B306" t="str">
        <f>'LEADEC SCOPE'!B327</f>
        <v xml:space="preserve">V6T C-ROD </v>
      </c>
      <c r="C306" t="str">
        <f>'LEADEC SCOPE'!A327</f>
        <v>NDMSP-00316</v>
      </c>
    </row>
    <row r="307" spans="1:3">
      <c r="A307" s="322" t="s">
        <v>188</v>
      </c>
      <c r="B307" t="str">
        <f>'LEADEC SCOPE'!B328</f>
        <v xml:space="preserve">V6T C-ROD </v>
      </c>
      <c r="C307" t="str">
        <f>'LEADEC SCOPE'!A328</f>
        <v>NDMSP-00317</v>
      </c>
    </row>
    <row r="308" spans="1:3">
      <c r="A308" s="322" t="s">
        <v>174</v>
      </c>
      <c r="B308" t="str">
        <f>'LEADEC SCOPE'!B329</f>
        <v xml:space="preserve">V6T C-ROD </v>
      </c>
      <c r="C308" t="str">
        <f>'LEADEC SCOPE'!A329</f>
        <v>NDMSP-00318</v>
      </c>
    </row>
    <row r="309" spans="1:3">
      <c r="A309" s="322" t="s">
        <v>181</v>
      </c>
      <c r="B309" t="str">
        <f>'LEADEC SCOPE'!B330</f>
        <v xml:space="preserve">V6T C-ROD </v>
      </c>
      <c r="C309" t="str">
        <f>'LEADEC SCOPE'!A330</f>
        <v>NDMSP-00319</v>
      </c>
    </row>
    <row r="310" spans="1:3">
      <c r="A310" s="322" t="s">
        <v>186</v>
      </c>
      <c r="B310" t="str">
        <f>'LEADEC SCOPE'!B331</f>
        <v xml:space="preserve">V6T C-ROD </v>
      </c>
      <c r="C310" t="str">
        <f>'LEADEC SCOPE'!A331</f>
        <v>NDMSP-00320</v>
      </c>
    </row>
    <row r="311" spans="1:3">
      <c r="A311" s="322" t="s">
        <v>191</v>
      </c>
      <c r="B311" t="str">
        <f>'LEADEC SCOPE'!B332</f>
        <v xml:space="preserve">V6T C-ROD </v>
      </c>
      <c r="C311" t="str">
        <f>'LEADEC SCOPE'!A332</f>
        <v>NDMSP-00321</v>
      </c>
    </row>
    <row r="312" spans="1:3">
      <c r="A312" s="322" t="s">
        <v>1165</v>
      </c>
      <c r="B312" t="str">
        <f>'LEADEC SCOPE'!B333</f>
        <v xml:space="preserve">V6T C-ROD </v>
      </c>
      <c r="C312" t="str">
        <f>'LEADEC SCOPE'!A333</f>
        <v>NDMSP-00322</v>
      </c>
    </row>
    <row r="313" spans="1:3">
      <c r="A313" s="322" t="s">
        <v>1166</v>
      </c>
      <c r="B313" t="str">
        <f>'LEADEC SCOPE'!B334</f>
        <v xml:space="preserve">V6T C-ROD </v>
      </c>
      <c r="C313" t="str">
        <f>'LEADEC SCOPE'!A334</f>
        <v>NDMSP-00323</v>
      </c>
    </row>
    <row r="314" spans="1:3">
      <c r="A314" s="322" t="s">
        <v>1167</v>
      </c>
      <c r="B314" t="str">
        <f>'LEADEC SCOPE'!B335</f>
        <v xml:space="preserve">V6T C-ROD </v>
      </c>
      <c r="C314" t="str">
        <f>'LEADEC SCOPE'!A335</f>
        <v>NDMSP-00324</v>
      </c>
    </row>
    <row r="315" spans="1:3">
      <c r="A315" s="322" t="s">
        <v>1168</v>
      </c>
      <c r="B315" t="str">
        <f>'LEADEC SCOPE'!B336</f>
        <v xml:space="preserve">V6T C-ROD </v>
      </c>
      <c r="C315" t="str">
        <f>'LEADEC SCOPE'!A336</f>
        <v>NDMSP-00325</v>
      </c>
    </row>
    <row r="316" spans="1:3">
      <c r="A316" s="322" t="s">
        <v>176</v>
      </c>
      <c r="B316" t="str">
        <f>'LEADEC SCOPE'!B347</f>
        <v xml:space="preserve">V6T C-ROD </v>
      </c>
      <c r="C316" s="361" t="str">
        <f>'LEADEC SCOPE'!A347</f>
        <v>NDMMI-00015</v>
      </c>
    </row>
    <row r="317" spans="1:3">
      <c r="A317" s="322" t="s">
        <v>189</v>
      </c>
      <c r="B317" t="str">
        <f>'LEADEC SCOPE'!B348</f>
        <v xml:space="preserve">V6T C-ROD </v>
      </c>
      <c r="C317" s="361" t="str">
        <f>'LEADEC SCOPE'!A348</f>
        <v>NDMMI-00016</v>
      </c>
    </row>
    <row r="318" spans="1:3">
      <c r="A318" s="322" t="s">
        <v>179</v>
      </c>
      <c r="B318" t="str">
        <f>'LEADEC SCOPE'!B337</f>
        <v xml:space="preserve">V6T C-ROD </v>
      </c>
      <c r="C318" t="str">
        <f>'LEADEC SCOPE'!A337</f>
        <v>NDMSP-00326</v>
      </c>
    </row>
    <row r="319" spans="1:3">
      <c r="A319" s="322" t="s">
        <v>192</v>
      </c>
      <c r="B319" t="str">
        <f>'LEADEC SCOPE'!B338</f>
        <v xml:space="preserve">V6T C-ROD </v>
      </c>
      <c r="C319" t="str">
        <f>'LEADEC SCOPE'!A338</f>
        <v>NDMSP-00327</v>
      </c>
    </row>
    <row r="320" spans="1:3">
      <c r="A320" s="322" t="s">
        <v>202</v>
      </c>
      <c r="B320" t="str">
        <f>'LEADEC SCOPE'!B339</f>
        <v xml:space="preserve">V6T C-ROD </v>
      </c>
      <c r="C320" t="str">
        <f>'LEADEC SCOPE'!A339</f>
        <v>NDMSP-00328</v>
      </c>
    </row>
    <row r="321" spans="1:3">
      <c r="A321" s="322" t="s">
        <v>212</v>
      </c>
      <c r="B321" t="str">
        <f>'LEADEC SCOPE'!B340</f>
        <v xml:space="preserve">V6T C-ROD </v>
      </c>
      <c r="C321" t="str">
        <f>'LEADEC SCOPE'!A340</f>
        <v>NDMSP-00329</v>
      </c>
    </row>
    <row r="322" spans="1:3">
      <c r="A322" s="322" t="s">
        <v>220</v>
      </c>
      <c r="B322" t="str">
        <f>'LEADEC SCOPE'!B341</f>
        <v xml:space="preserve">V6T C-ROD </v>
      </c>
      <c r="C322" t="str">
        <f>'LEADEC SCOPE'!A341</f>
        <v>NDMSP-00330</v>
      </c>
    </row>
    <row r="323" spans="1:3">
      <c r="A323" s="322" t="s">
        <v>226</v>
      </c>
      <c r="B323" t="str">
        <f>'LEADEC SCOPE'!B342</f>
        <v xml:space="preserve">V6T C-ROD </v>
      </c>
      <c r="C323" t="str">
        <f>'LEADEC SCOPE'!A342</f>
        <v>NDMSP-00331</v>
      </c>
    </row>
    <row r="324" spans="1:3">
      <c r="A324" s="322">
        <v>70</v>
      </c>
      <c r="B324" t="str">
        <f>'LEADEC SCOPE'!B353</f>
        <v xml:space="preserve">V6T C-ROD </v>
      </c>
      <c r="C324" t="str">
        <f>'LEADEC SCOPE'!A353</f>
        <v>NDMGR-00001</v>
      </c>
    </row>
    <row r="325" spans="1:3">
      <c r="A325" s="322">
        <v>80</v>
      </c>
      <c r="B325" t="str">
        <f>'LEADEC SCOPE'!B354</f>
        <v xml:space="preserve">V6T C-ROD </v>
      </c>
      <c r="C325" t="str">
        <f>'LEADEC SCOPE'!A354</f>
        <v>NDMSP-00003</v>
      </c>
    </row>
    <row r="326" spans="1:3">
      <c r="A326" s="322" t="s">
        <v>551</v>
      </c>
      <c r="B326" t="str">
        <f>'LEADEC SCOPE'!B343</f>
        <v xml:space="preserve">V6T C-ROD </v>
      </c>
      <c r="C326" t="str">
        <f>'LEADEC SCOPE'!A343</f>
        <v>NDMSP-00332</v>
      </c>
    </row>
    <row r="327" spans="1:3">
      <c r="A327" s="322" t="s">
        <v>552</v>
      </c>
      <c r="B327" t="str">
        <f>'LEADEC SCOPE'!B344</f>
        <v xml:space="preserve">V6T C-ROD </v>
      </c>
      <c r="C327" t="str">
        <f>'LEADEC SCOPE'!A344</f>
        <v>NDMSP-00333</v>
      </c>
    </row>
    <row r="328" spans="1:3">
      <c r="A328" s="322" t="s">
        <v>553</v>
      </c>
      <c r="B328" t="str">
        <f>'LEADEC SCOPE'!B345</f>
        <v xml:space="preserve">V6T C-ROD </v>
      </c>
      <c r="C328" t="str">
        <f>'LEADEC SCOPE'!A345</f>
        <v>NDMSP-00334</v>
      </c>
    </row>
    <row r="329" spans="1:3">
      <c r="A329" s="322" t="s">
        <v>554</v>
      </c>
      <c r="B329" t="str">
        <f>'LEADEC SCOPE'!B346</f>
        <v xml:space="preserve">V6T C-ROD </v>
      </c>
      <c r="C329" t="str">
        <f>'LEADEC SCOPE'!A346</f>
        <v>NDMSP-00335</v>
      </c>
    </row>
    <row r="330" spans="1:3">
      <c r="A330" s="322" t="s">
        <v>1169</v>
      </c>
      <c r="B330" t="str">
        <f>'LEADEC SCOPE'!B349</f>
        <v xml:space="preserve">V6T C-ROD </v>
      </c>
      <c r="C330" s="361" t="str">
        <f>'LEADEC SCOPE'!A349</f>
        <v>NDMMI-00017</v>
      </c>
    </row>
    <row r="331" spans="1:3">
      <c r="A331" s="322" t="s">
        <v>1170</v>
      </c>
      <c r="B331" t="str">
        <f>'LEADEC SCOPE'!B350</f>
        <v xml:space="preserve">V6T C-ROD </v>
      </c>
      <c r="C331" s="361" t="str">
        <f>'LEADEC SCOPE'!A350</f>
        <v>NDMMI-00018</v>
      </c>
    </row>
    <row r="332" spans="1:3">
      <c r="A332" s="322" t="s">
        <v>1171</v>
      </c>
      <c r="B332" t="str">
        <f>'LEADEC SCOPE'!B351</f>
        <v xml:space="preserve">V6T C-ROD </v>
      </c>
      <c r="C332" t="str">
        <f>'LEADEC SCOPE'!A351</f>
        <v>PJMBR-00001-2</v>
      </c>
    </row>
    <row r="333" spans="1:3">
      <c r="A333" s="322">
        <v>110</v>
      </c>
      <c r="B333" t="str">
        <f>'LEADEC SCOPE'!B352</f>
        <v xml:space="preserve">V6T C-ROD </v>
      </c>
      <c r="C333" t="str">
        <f>'LEADEC SCOPE'!A352</f>
        <v>NDMWB-00003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F151"/>
  <sheetViews>
    <sheetView workbookViewId="0"/>
  </sheetViews>
  <sheetFormatPr defaultRowHeight="15"/>
  <sheetData>
    <row r="1" spans="2:84">
      <c r="K1" s="389" t="s">
        <v>1172</v>
      </c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R1" s="35"/>
      <c r="AU1" s="669" t="s">
        <v>1173</v>
      </c>
      <c r="AV1" s="669"/>
      <c r="AW1" s="669"/>
      <c r="AX1" s="669"/>
      <c r="AY1" s="669"/>
      <c r="AZ1" s="669"/>
      <c r="BA1" s="669"/>
      <c r="BB1" s="669"/>
      <c r="BC1" s="669"/>
      <c r="BD1" s="669"/>
      <c r="BE1" s="669"/>
      <c r="BF1" s="669"/>
      <c r="BG1" s="669"/>
      <c r="BH1" s="669"/>
      <c r="BI1" s="669"/>
      <c r="BJ1" s="669"/>
      <c r="BK1" s="669"/>
      <c r="BL1" s="669"/>
      <c r="BM1" s="669"/>
      <c r="BN1" s="669"/>
      <c r="BO1" s="669"/>
      <c r="BP1" s="669"/>
      <c r="BQ1" s="669"/>
      <c r="BR1" s="669"/>
      <c r="BS1" s="669"/>
      <c r="BT1" s="669"/>
      <c r="BZ1" s="35"/>
      <c r="CA1" s="670" t="s">
        <v>1174</v>
      </c>
      <c r="CB1" s="670"/>
      <c r="CC1" s="670"/>
      <c r="CD1" s="670"/>
      <c r="CE1" s="670"/>
      <c r="CF1" s="670"/>
    </row>
    <row r="2" spans="2:84">
      <c r="B2" s="86"/>
      <c r="K2" s="51"/>
      <c r="L2" s="51"/>
      <c r="M2" s="112" t="s">
        <v>509</v>
      </c>
      <c r="N2" s="52">
        <f>WEEKLY!F5</f>
        <v>46300</v>
      </c>
      <c r="O2" s="52">
        <f>WEEKLY!G5</f>
        <v>46301</v>
      </c>
      <c r="P2" s="52">
        <f>WEEKLY!H5</f>
        <v>46302</v>
      </c>
      <c r="Q2" s="52">
        <f>WEEKLY!I5</f>
        <v>46303</v>
      </c>
      <c r="R2" s="52">
        <f>WEEKLY!J5</f>
        <v>46304</v>
      </c>
      <c r="S2" s="104">
        <f>WEEKLY!X5</f>
        <v>46307</v>
      </c>
      <c r="T2" s="104">
        <f>WEEKLY!Y5</f>
        <v>46308</v>
      </c>
      <c r="U2" s="104">
        <f>WEEKLY!Z5</f>
        <v>46309</v>
      </c>
      <c r="V2" s="104">
        <f>WEEKLY!AA5</f>
        <v>46310</v>
      </c>
      <c r="W2" s="104">
        <f>WEEKLY!AB5</f>
        <v>46311</v>
      </c>
      <c r="X2" s="52">
        <f>WEEKLY!AP5</f>
        <v>46314</v>
      </c>
      <c r="Y2" s="52">
        <f>WEEKLY!AQ5</f>
        <v>46315</v>
      </c>
      <c r="Z2" s="52">
        <f>WEEKLY!AR5</f>
        <v>46316</v>
      </c>
      <c r="AA2" s="52">
        <f>WEEKLY!AS5</f>
        <v>46317</v>
      </c>
      <c r="AB2" s="52">
        <f>WEEKLY!AT5</f>
        <v>46318</v>
      </c>
      <c r="AC2" s="104">
        <f>WEEKLY!BH5</f>
        <v>46321</v>
      </c>
      <c r="AD2" s="104">
        <f>WEEKLY!BI5</f>
        <v>46322</v>
      </c>
      <c r="AE2" s="104">
        <f>WEEKLY!BJ5</f>
        <v>46323</v>
      </c>
      <c r="AF2" s="104">
        <f>WEEKLY!BK5</f>
        <v>46324</v>
      </c>
      <c r="AG2" s="104">
        <f>WEEKLY!BL5</f>
        <v>46325</v>
      </c>
      <c r="AH2" s="52">
        <f>WEEKLY!BZ5</f>
        <v>46328</v>
      </c>
      <c r="AI2" s="52">
        <f>WEEKLY!CA5</f>
        <v>46329</v>
      </c>
      <c r="AJ2" s="52">
        <f>WEEKLY!CB5</f>
        <v>46330</v>
      </c>
      <c r="AK2" s="52">
        <f>WEEKLY!CC5</f>
        <v>46331</v>
      </c>
      <c r="AL2" s="52">
        <f>WEEKLY!CD5</f>
        <v>46332</v>
      </c>
      <c r="AR2" s="109"/>
      <c r="AS2" s="51"/>
      <c r="AT2" s="51"/>
      <c r="AU2" s="112" t="s">
        <v>509</v>
      </c>
      <c r="AV2" s="52">
        <f>WEEKLY!F5</f>
        <v>46300</v>
      </c>
      <c r="AW2" s="52">
        <f>WEEKLY!G5</f>
        <v>46301</v>
      </c>
      <c r="AX2" s="52">
        <f>WEEKLY!H5</f>
        <v>46302</v>
      </c>
      <c r="AY2" s="52">
        <f>WEEKLY!I5</f>
        <v>46303</v>
      </c>
      <c r="AZ2" s="52">
        <f>WEEKLY!J5</f>
        <v>46304</v>
      </c>
      <c r="BA2" s="37">
        <f>WEEKLY!X5</f>
        <v>46307</v>
      </c>
      <c r="BB2" s="37">
        <f>WEEKLY!Y5</f>
        <v>46308</v>
      </c>
      <c r="BC2" s="37">
        <f>WEEKLY!Z5</f>
        <v>46309</v>
      </c>
      <c r="BD2" s="37">
        <f>WEEKLY!AA5</f>
        <v>46310</v>
      </c>
      <c r="BE2" s="37">
        <f>WEEKLY!AB5</f>
        <v>46311</v>
      </c>
      <c r="BF2" s="52">
        <f>WEEKLY!AP5</f>
        <v>46314</v>
      </c>
      <c r="BG2" s="52">
        <f>WEEKLY!AQ5</f>
        <v>46315</v>
      </c>
      <c r="BH2" s="52">
        <f>WEEKLY!AR5</f>
        <v>46316</v>
      </c>
      <c r="BI2" s="52">
        <f>WEEKLY!AS5</f>
        <v>46317</v>
      </c>
      <c r="BJ2" s="52">
        <f>WEEKLY!AT5</f>
        <v>46318</v>
      </c>
      <c r="BK2" s="37">
        <f>WEEKLY!BH5</f>
        <v>46321</v>
      </c>
      <c r="BL2" s="37">
        <f>WEEKLY!BI5</f>
        <v>46322</v>
      </c>
      <c r="BM2" s="37">
        <f>WEEKLY!BJ5</f>
        <v>46323</v>
      </c>
      <c r="BN2" s="37">
        <f>WEEKLY!BK5</f>
        <v>46324</v>
      </c>
      <c r="BO2" s="37">
        <f>WEEKLY!BL5</f>
        <v>46325</v>
      </c>
      <c r="BP2" s="52">
        <f>WEEKLY!BZ5</f>
        <v>46328</v>
      </c>
      <c r="BQ2" s="52">
        <f>WEEKLY!CA5</f>
        <v>46329</v>
      </c>
      <c r="BR2" s="52">
        <f>WEEKLY!CB5</f>
        <v>46330</v>
      </c>
      <c r="BS2" s="52">
        <f>WEEKLY!CC5</f>
        <v>46331</v>
      </c>
      <c r="BT2" s="52">
        <f>WEEKLY!CD5</f>
        <v>46332</v>
      </c>
      <c r="BZ2" s="109"/>
      <c r="CA2" s="112" t="s">
        <v>509</v>
      </c>
      <c r="CB2" s="169" t="e">
        <f>'Washer Data'!#REF!</f>
        <v>#REF!</v>
      </c>
      <c r="CC2" s="52" t="e">
        <f>'Washer Data'!#REF!</f>
        <v>#REF!</v>
      </c>
      <c r="CD2" s="52" t="e">
        <f>'Washer Data'!#REF!</f>
        <v>#REF!</v>
      </c>
      <c r="CE2" s="52" t="e">
        <f>'Washer Data'!#REF!</f>
        <v>#REF!</v>
      </c>
      <c r="CF2" s="52" t="e">
        <f>'Washer Data'!#REF!</f>
        <v>#REF!</v>
      </c>
    </row>
    <row r="3" spans="2:84">
      <c r="B3" s="86"/>
      <c r="K3" s="33" t="s">
        <v>1175</v>
      </c>
      <c r="L3" s="33" t="s">
        <v>1176</v>
      </c>
      <c r="M3" s="113" t="s">
        <v>1177</v>
      </c>
      <c r="N3" s="110">
        <v>7.0000000000000007E-2</v>
      </c>
      <c r="O3" s="110">
        <v>7.0000000000000007E-2</v>
      </c>
      <c r="P3" s="110">
        <v>7.0000000000000007E-2</v>
      </c>
      <c r="Q3" s="110">
        <v>7.0000000000000007E-2</v>
      </c>
      <c r="R3" s="110">
        <v>7.0000000000000007E-2</v>
      </c>
      <c r="S3" s="110">
        <v>7.0000000000000007E-2</v>
      </c>
      <c r="T3" s="110">
        <v>7.0000000000000007E-2</v>
      </c>
      <c r="U3" s="110">
        <v>7.0000000000000007E-2</v>
      </c>
      <c r="V3" s="110">
        <v>7.0000000000000007E-2</v>
      </c>
      <c r="W3" s="110">
        <v>7.0000000000000007E-2</v>
      </c>
      <c r="X3" s="110">
        <v>7.0000000000000007E-2</v>
      </c>
      <c r="Y3" s="110">
        <v>7.0000000000000007E-2</v>
      </c>
      <c r="Z3" s="110">
        <v>7.0000000000000007E-2</v>
      </c>
      <c r="AA3" s="110">
        <v>7.0000000000000007E-2</v>
      </c>
      <c r="AB3" s="110">
        <v>7.0000000000000007E-2</v>
      </c>
      <c r="AC3" s="110">
        <v>7.0000000000000007E-2</v>
      </c>
      <c r="AD3" s="110">
        <v>7.0000000000000007E-2</v>
      </c>
      <c r="AE3" s="110">
        <v>7.0000000000000007E-2</v>
      </c>
      <c r="AF3" s="110">
        <v>7.0000000000000007E-2</v>
      </c>
      <c r="AG3" s="110">
        <v>7.0000000000000007E-2</v>
      </c>
      <c r="AH3" s="110">
        <v>7.0000000000000007E-2</v>
      </c>
      <c r="AI3" s="110">
        <v>7.0000000000000007E-2</v>
      </c>
      <c r="AJ3" s="110">
        <v>7.0000000000000007E-2</v>
      </c>
      <c r="AK3" s="110">
        <v>7.0000000000000007E-2</v>
      </c>
      <c r="AL3" s="110">
        <v>7.0000000000000007E-2</v>
      </c>
      <c r="AR3" s="109"/>
      <c r="AS3" s="33" t="s">
        <v>1175</v>
      </c>
      <c r="AT3" s="33" t="s">
        <v>1176</v>
      </c>
      <c r="AU3" s="113" t="s">
        <v>1177</v>
      </c>
      <c r="AV3" s="110">
        <v>7.0000000000000007E-2</v>
      </c>
      <c r="AW3" s="110">
        <v>7.0000000000000007E-2</v>
      </c>
      <c r="AX3" s="110">
        <v>7.0000000000000007E-2</v>
      </c>
      <c r="AY3" s="110">
        <v>7.0000000000000007E-2</v>
      </c>
      <c r="AZ3" s="110">
        <v>7.0000000000000007E-2</v>
      </c>
      <c r="BA3" s="110">
        <v>7.0000000000000007E-2</v>
      </c>
      <c r="BB3" s="110">
        <v>7.0000000000000007E-2</v>
      </c>
      <c r="BC3" s="110">
        <v>7.0000000000000007E-2</v>
      </c>
      <c r="BD3" s="110">
        <v>7.0000000000000007E-2</v>
      </c>
      <c r="BE3" s="110">
        <v>7.0000000000000007E-2</v>
      </c>
      <c r="BF3" s="110">
        <v>7.0000000000000007E-2</v>
      </c>
      <c r="BG3" s="110">
        <v>7.0000000000000007E-2</v>
      </c>
      <c r="BH3" s="110">
        <v>7.0000000000000007E-2</v>
      </c>
      <c r="BI3" s="110">
        <v>7.0000000000000007E-2</v>
      </c>
      <c r="BJ3" s="110">
        <v>7.0000000000000007E-2</v>
      </c>
      <c r="BK3" s="110">
        <v>7.0000000000000007E-2</v>
      </c>
      <c r="BL3" s="110">
        <v>7.0000000000000007E-2</v>
      </c>
      <c r="BM3" s="110">
        <v>7.0000000000000007E-2</v>
      </c>
      <c r="BN3" s="110">
        <v>7.0000000000000007E-2</v>
      </c>
      <c r="BO3" s="110">
        <v>7.0000000000000007E-2</v>
      </c>
      <c r="BP3" s="110">
        <v>7.0000000000000007E-2</v>
      </c>
      <c r="BQ3" s="110">
        <v>7.0000000000000007E-2</v>
      </c>
      <c r="BR3" s="110">
        <v>7.0000000000000007E-2</v>
      </c>
      <c r="BS3" s="110">
        <v>7.0000000000000007E-2</v>
      </c>
      <c r="BT3" s="110">
        <v>7.0000000000000007E-2</v>
      </c>
      <c r="BZ3" s="109"/>
      <c r="CA3" s="113" t="s">
        <v>1178</v>
      </c>
      <c r="CB3" s="110">
        <v>0.05</v>
      </c>
      <c r="CC3" s="110">
        <v>0.05</v>
      </c>
      <c r="CD3" s="110">
        <v>0.05</v>
      </c>
      <c r="CE3" s="110">
        <v>0.05</v>
      </c>
      <c r="CF3" s="110">
        <v>0.05</v>
      </c>
    </row>
    <row r="4" spans="2:84">
      <c r="B4" s="86"/>
      <c r="K4" s="36" t="str">
        <f>WEEKLY!A6</f>
        <v>MWTH-2</v>
      </c>
      <c r="L4" s="36" t="str">
        <f>WEEKLY!C6</f>
        <v>TAMCE-00011</v>
      </c>
      <c r="M4" s="105" t="str">
        <f>WEEKLY!B6</f>
        <v>10-L1</v>
      </c>
      <c r="N4" s="110">
        <f>WEEKLY!F6</f>
        <v>0</v>
      </c>
      <c r="O4" s="110" t="e">
        <f>WEEKLY!G6</f>
        <v>#N/A</v>
      </c>
      <c r="P4" s="110" t="str">
        <f>WEEKLY!H6</f>
        <v/>
      </c>
      <c r="Q4" s="110" t="str">
        <f>WEEKLY!I6</f>
        <v/>
      </c>
      <c r="R4" s="110" t="e">
        <f>WEEKLY!J6</f>
        <v>#N/A</v>
      </c>
      <c r="S4" s="110" t="str">
        <f>WEEKLY!X6</f>
        <v/>
      </c>
      <c r="T4" s="110" t="e">
        <f>WEEKLY!Y6</f>
        <v>#N/A</v>
      </c>
      <c r="U4" s="110" t="str">
        <f>WEEKLY!Z6</f>
        <v/>
      </c>
      <c r="V4" s="110" t="str">
        <f>WEEKLY!AA6</f>
        <v/>
      </c>
      <c r="W4" s="110" t="e">
        <f>WEEKLY!AB6</f>
        <v>#N/A</v>
      </c>
      <c r="X4" s="110" t="str">
        <f>WEEKLY!AP6</f>
        <v/>
      </c>
      <c r="Y4" s="110" t="e">
        <f>WEEKLY!AQ6</f>
        <v>#N/A</v>
      </c>
      <c r="Z4" s="110" t="str">
        <f>WEEKLY!AR6</f>
        <v/>
      </c>
      <c r="AA4" s="110" t="str">
        <f>WEEKLY!AS6</f>
        <v/>
      </c>
      <c r="AB4" s="110" t="e">
        <f>WEEKLY!AT6</f>
        <v>#N/A</v>
      </c>
      <c r="AC4" s="110" t="str">
        <f>WEEKLY!BH6</f>
        <v/>
      </c>
      <c r="AD4" s="110" t="e">
        <f>WEEKLY!BI6</f>
        <v>#N/A</v>
      </c>
      <c r="AE4" s="110" t="str">
        <f>WEEKLY!BJ6</f>
        <v/>
      </c>
      <c r="AF4" s="110" t="str">
        <f>WEEKLY!BK6</f>
        <v/>
      </c>
      <c r="AG4" s="110" t="e">
        <f>WEEKLY!BL6</f>
        <v>#N/A</v>
      </c>
      <c r="AH4" s="110" t="str">
        <f>WEEKLY!BZ6</f>
        <v/>
      </c>
      <c r="AI4" s="110" t="e">
        <f>WEEKLY!CA6</f>
        <v>#N/A</v>
      </c>
      <c r="AJ4" s="110" t="str">
        <f>WEEKLY!CB6</f>
        <v/>
      </c>
      <c r="AK4" s="110" t="str">
        <f>WEEKLY!CC6</f>
        <v/>
      </c>
      <c r="AL4" s="110" t="e">
        <f>WEEKLY!CD6</f>
        <v>#N/A</v>
      </c>
      <c r="AR4" s="109"/>
      <c r="AS4" s="36" t="str">
        <f>WEEKLY!A11</f>
        <v>MWTH-2</v>
      </c>
      <c r="AT4" s="36" t="str">
        <f>WEEKLY!C11</f>
        <v>TAMLA-00052</v>
      </c>
      <c r="AU4" s="105" t="str">
        <f>WEEKLY!B11</f>
        <v>80-L1</v>
      </c>
      <c r="AV4" s="110" t="str">
        <f>WEEKLY!F11</f>
        <v/>
      </c>
      <c r="AW4" s="110" t="e">
        <f>WEEKLY!G11</f>
        <v>#N/A</v>
      </c>
      <c r="AX4" s="110" t="str">
        <f>WEEKLY!H11</f>
        <v/>
      </c>
      <c r="AY4" s="110" t="str">
        <f>WEEKLY!I11</f>
        <v/>
      </c>
      <c r="AZ4" s="110" t="e">
        <f>WEEKLY!J11</f>
        <v>#N/A</v>
      </c>
      <c r="BA4" s="110" t="str">
        <f>WEEKLY!X11</f>
        <v/>
      </c>
      <c r="BB4" s="110" t="e">
        <f>WEEKLY!Y11</f>
        <v>#N/A</v>
      </c>
      <c r="BC4" s="110" t="str">
        <f>WEEKLY!Z11</f>
        <v/>
      </c>
      <c r="BD4" s="110" t="str">
        <f>WEEKLY!AA11</f>
        <v/>
      </c>
      <c r="BE4" s="110" t="e">
        <f>WEEKLY!AB11</f>
        <v>#N/A</v>
      </c>
      <c r="BF4" s="110" t="str">
        <f>WEEKLY!AP11</f>
        <v/>
      </c>
      <c r="BG4" s="110" t="e">
        <f>WEEKLY!AQ11</f>
        <v>#N/A</v>
      </c>
      <c r="BH4" s="110" t="str">
        <f>WEEKLY!AR11</f>
        <v/>
      </c>
      <c r="BI4" s="110" t="str">
        <f>WEEKLY!AS11</f>
        <v/>
      </c>
      <c r="BJ4" s="110" t="e">
        <f>WEEKLY!AT11</f>
        <v>#N/A</v>
      </c>
      <c r="BK4" s="110" t="str">
        <f>WEEKLY!BH11</f>
        <v/>
      </c>
      <c r="BL4" s="110" t="e">
        <f>WEEKLY!BI11</f>
        <v>#N/A</v>
      </c>
      <c r="BM4" s="110" t="str">
        <f>WEEKLY!BJ11</f>
        <v/>
      </c>
      <c r="BN4" s="110" t="str">
        <f>WEEKLY!BK11</f>
        <v/>
      </c>
      <c r="BO4" s="110" t="e">
        <f>WEEKLY!BL11</f>
        <v>#N/A</v>
      </c>
      <c r="BP4" s="110" t="str">
        <f>WEEKLY!BZ11</f>
        <v/>
      </c>
      <c r="BQ4" s="110" t="e">
        <f>WEEKLY!CA11</f>
        <v>#N/A</v>
      </c>
      <c r="BR4" s="110" t="str">
        <f>WEEKLY!CB11</f>
        <v/>
      </c>
      <c r="BS4" s="110" t="str">
        <f>WEEKLY!CC11</f>
        <v/>
      </c>
      <c r="BT4" s="110" t="e">
        <f>WEEKLY!CD11</f>
        <v>#N/A</v>
      </c>
      <c r="BZ4" s="109"/>
      <c r="CA4" s="113" t="str">
        <f>WASHER!B5</f>
        <v>SHAWB-58</v>
      </c>
      <c r="CB4" s="118" t="str">
        <f>WASHER!H5</f>
        <v/>
      </c>
      <c r="CC4" s="118" t="str">
        <f>WASHER!T5</f>
        <v/>
      </c>
      <c r="CD4" s="118" t="str">
        <f>WASHER!AF5</f>
        <v/>
      </c>
      <c r="CE4" s="118" t="str">
        <f>WASHER!AR5</f>
        <v/>
      </c>
      <c r="CF4" s="118" t="str">
        <f>WASHER!BD5</f>
        <v/>
      </c>
    </row>
    <row r="5" spans="2:84">
      <c r="B5" s="86"/>
      <c r="K5" s="36" t="str">
        <f>WEEKLY!A7</f>
        <v>MWTH-2</v>
      </c>
      <c r="L5" s="36" t="str">
        <f>WEEKLY!C7</f>
        <v>TAMLA-00050</v>
      </c>
      <c r="M5" s="105" t="str">
        <f>WEEKLY!B7</f>
        <v>20-L1</v>
      </c>
      <c r="N5" s="110" t="e">
        <f>WEEKLY!G7</f>
        <v>#N/A</v>
      </c>
      <c r="O5" s="110" t="e">
        <f>WEEKLY!#REF!</f>
        <v>#REF!</v>
      </c>
      <c r="P5" s="110" t="str">
        <f>WEEKLY!H7</f>
        <v/>
      </c>
      <c r="Q5" s="110" t="str">
        <f>WEEKLY!I7</f>
        <v/>
      </c>
      <c r="R5" s="110" t="e">
        <f>WEEKLY!J7</f>
        <v>#N/A</v>
      </c>
      <c r="S5" s="110" t="str">
        <f>WEEKLY!X7</f>
        <v/>
      </c>
      <c r="T5" s="110" t="e">
        <f>WEEKLY!Y7</f>
        <v>#N/A</v>
      </c>
      <c r="U5" s="110" t="str">
        <f>WEEKLY!Z7</f>
        <v/>
      </c>
      <c r="V5" s="110" t="str">
        <f>WEEKLY!AA7</f>
        <v/>
      </c>
      <c r="W5" s="110" t="e">
        <f>WEEKLY!AB7</f>
        <v>#N/A</v>
      </c>
      <c r="X5" s="110" t="str">
        <f>WEEKLY!AP7</f>
        <v/>
      </c>
      <c r="Y5" s="110" t="e">
        <f>WEEKLY!AQ7</f>
        <v>#N/A</v>
      </c>
      <c r="Z5" s="110" t="str">
        <f>WEEKLY!AR7</f>
        <v/>
      </c>
      <c r="AA5" s="110" t="str">
        <f>WEEKLY!AS7</f>
        <v/>
      </c>
      <c r="AB5" s="110" t="e">
        <f>WEEKLY!AT7</f>
        <v>#N/A</v>
      </c>
      <c r="AC5" s="110" t="str">
        <f>WEEKLY!BH7</f>
        <v/>
      </c>
      <c r="AD5" s="110" t="e">
        <f>WEEKLY!BI7</f>
        <v>#N/A</v>
      </c>
      <c r="AE5" s="110" t="str">
        <f>WEEKLY!BJ7</f>
        <v/>
      </c>
      <c r="AF5" s="110" t="str">
        <f>WEEKLY!BK7</f>
        <v/>
      </c>
      <c r="AG5" s="110" t="e">
        <f>WEEKLY!BL7</f>
        <v>#N/A</v>
      </c>
      <c r="AH5" s="110" t="str">
        <f>WEEKLY!BZ7</f>
        <v/>
      </c>
      <c r="AI5" s="110" t="e">
        <f>WEEKLY!CA7</f>
        <v>#N/A</v>
      </c>
      <c r="AJ5" s="110" t="str">
        <f>WEEKLY!CB7</f>
        <v/>
      </c>
      <c r="AK5" s="110" t="str">
        <f>WEEKLY!CC7</f>
        <v/>
      </c>
      <c r="AL5" s="110" t="e">
        <f>WEEKLY!CD7</f>
        <v>#N/A</v>
      </c>
      <c r="AR5" s="109"/>
      <c r="AS5" s="36" t="str">
        <f>WEEKLY!A13</f>
        <v>MWTH-2</v>
      </c>
      <c r="AT5" s="36" t="str">
        <f>WEEKLY!C13</f>
        <v>NAMSP-00282</v>
      </c>
      <c r="AU5" s="105" t="str">
        <f>WEEKLY!B13</f>
        <v>100A-L1</v>
      </c>
      <c r="AV5" s="110" t="str">
        <f>WEEKLY!F13</f>
        <v/>
      </c>
      <c r="AW5" s="110" t="e">
        <f>WEEKLY!G13</f>
        <v>#N/A</v>
      </c>
      <c r="AX5" s="110" t="str">
        <f>WEEKLY!H13</f>
        <v/>
      </c>
      <c r="AY5" s="110" t="str">
        <f>WEEKLY!I13</f>
        <v/>
      </c>
      <c r="AZ5" s="110" t="e">
        <f>WEEKLY!J13</f>
        <v>#N/A</v>
      </c>
      <c r="BA5" s="110" t="str">
        <f>WEEKLY!X13</f>
        <v/>
      </c>
      <c r="BB5" s="110" t="e">
        <f>WEEKLY!Y13</f>
        <v>#N/A</v>
      </c>
      <c r="BC5" s="110" t="str">
        <f>WEEKLY!Z13</f>
        <v/>
      </c>
      <c r="BD5" s="110" t="str">
        <f>WEEKLY!AA13</f>
        <v/>
      </c>
      <c r="BE5" s="110" t="e">
        <f>WEEKLY!AB13</f>
        <v>#N/A</v>
      </c>
      <c r="BF5" s="110" t="str">
        <f>WEEKLY!AP13</f>
        <v/>
      </c>
      <c r="BG5" s="110" t="e">
        <f>WEEKLY!AQ13</f>
        <v>#N/A</v>
      </c>
      <c r="BH5" s="110" t="str">
        <f>WEEKLY!AR13</f>
        <v/>
      </c>
      <c r="BI5" s="110" t="str">
        <f>WEEKLY!AS13</f>
        <v/>
      </c>
      <c r="BJ5" s="110" t="e">
        <f>WEEKLY!AT13</f>
        <v>#N/A</v>
      </c>
      <c r="BK5" s="110" t="str">
        <f>WEEKLY!BH13</f>
        <v/>
      </c>
      <c r="BL5" s="110" t="e">
        <f>WEEKLY!BI13</f>
        <v>#N/A</v>
      </c>
      <c r="BM5" s="110" t="str">
        <f>WEEKLY!BJ13</f>
        <v/>
      </c>
      <c r="BN5" s="110" t="str">
        <f>WEEKLY!BK13</f>
        <v/>
      </c>
      <c r="BO5" s="110" t="e">
        <f>WEEKLY!BL13</f>
        <v>#N/A</v>
      </c>
      <c r="BP5" s="110" t="str">
        <f>WEEKLY!BZ13</f>
        <v/>
      </c>
      <c r="BQ5" s="110" t="e">
        <f>WEEKLY!CA13</f>
        <v>#N/A</v>
      </c>
      <c r="BR5" s="110" t="str">
        <f>WEEKLY!CB13</f>
        <v/>
      </c>
      <c r="BS5" s="110" t="str">
        <f>WEEKLY!CC13</f>
        <v/>
      </c>
      <c r="BT5" s="110" t="e">
        <f>WEEKLY!CD13</f>
        <v>#N/A</v>
      </c>
      <c r="BZ5" s="109"/>
      <c r="CA5" s="113" t="s">
        <v>1179</v>
      </c>
      <c r="CB5" s="110">
        <v>0.03</v>
      </c>
      <c r="CC5" s="110">
        <v>0.03</v>
      </c>
      <c r="CD5" s="110">
        <v>0.03</v>
      </c>
      <c r="CE5" s="110">
        <v>0.03</v>
      </c>
      <c r="CF5" s="110">
        <v>0.03</v>
      </c>
    </row>
    <row r="6" spans="2:84">
      <c r="B6" s="86"/>
      <c r="K6" s="36" t="str">
        <f>WEEKLY!A8</f>
        <v>MWTH-2</v>
      </c>
      <c r="L6" s="36" t="str">
        <f>WEEKLY!C8</f>
        <v>TAMLA-00053</v>
      </c>
      <c r="M6" s="105" t="str">
        <f>WEEKLY!B8</f>
        <v>30-L1</v>
      </c>
      <c r="N6" s="110" t="str">
        <f>WEEKLY!F8</f>
        <v/>
      </c>
      <c r="O6" s="110" t="e">
        <f>WEEKLY!G8</f>
        <v>#N/A</v>
      </c>
      <c r="P6" s="110" t="str">
        <f>WEEKLY!H8</f>
        <v/>
      </c>
      <c r="Q6" s="110" t="str">
        <f>WEEKLY!I8</f>
        <v/>
      </c>
      <c r="R6" s="110" t="e">
        <f>WEEKLY!J8</f>
        <v>#N/A</v>
      </c>
      <c r="S6" s="110" t="str">
        <f>WEEKLY!X8</f>
        <v/>
      </c>
      <c r="T6" s="110" t="e">
        <f>WEEKLY!Y8</f>
        <v>#N/A</v>
      </c>
      <c r="U6" s="110" t="str">
        <f>WEEKLY!Z8</f>
        <v/>
      </c>
      <c r="V6" s="110" t="str">
        <f>WEEKLY!AA8</f>
        <v/>
      </c>
      <c r="W6" s="110" t="e">
        <f>WEEKLY!AB8</f>
        <v>#N/A</v>
      </c>
      <c r="X6" s="110" t="str">
        <f>WEEKLY!AP8</f>
        <v/>
      </c>
      <c r="Y6" s="110" t="e">
        <f>WEEKLY!AQ8</f>
        <v>#N/A</v>
      </c>
      <c r="Z6" s="110" t="str">
        <f>WEEKLY!AR8</f>
        <v/>
      </c>
      <c r="AA6" s="110" t="str">
        <f>WEEKLY!AS8</f>
        <v/>
      </c>
      <c r="AB6" s="110" t="e">
        <f>WEEKLY!AT8</f>
        <v>#N/A</v>
      </c>
      <c r="AC6" s="110" t="str">
        <f>WEEKLY!BH8</f>
        <v/>
      </c>
      <c r="AD6" s="110" t="e">
        <f>WEEKLY!BI8</f>
        <v>#N/A</v>
      </c>
      <c r="AE6" s="110" t="str">
        <f>WEEKLY!BJ8</f>
        <v/>
      </c>
      <c r="AF6" s="110" t="str">
        <f>WEEKLY!BK8</f>
        <v/>
      </c>
      <c r="AG6" s="110" t="e">
        <f>WEEKLY!BL8</f>
        <v>#N/A</v>
      </c>
      <c r="AH6" s="110" t="str">
        <f>WEEKLY!BZ8</f>
        <v/>
      </c>
      <c r="AI6" s="110" t="e">
        <f>WEEKLY!CA8</f>
        <v>#N/A</v>
      </c>
      <c r="AJ6" s="110" t="str">
        <f>WEEKLY!CB8</f>
        <v/>
      </c>
      <c r="AK6" s="110" t="str">
        <f>WEEKLY!CC8</f>
        <v/>
      </c>
      <c r="AL6" s="110" t="e">
        <f>WEEKLY!CD8</f>
        <v>#N/A</v>
      </c>
      <c r="AR6" s="109"/>
      <c r="AS6" s="36" t="str">
        <f>WEEKLY!A15</f>
        <v>TF-2</v>
      </c>
      <c r="AT6" s="36" t="str">
        <f>WEEKLY!C15</f>
        <v>TAMCE-00010</v>
      </c>
      <c r="AU6" s="105" t="str">
        <f>WEEKLY!B15</f>
        <v>10-L2</v>
      </c>
      <c r="AV6" s="110" t="e">
        <f>WEEKLY!F15</f>
        <v>#N/A</v>
      </c>
      <c r="AW6" s="110" t="str">
        <f>WEEKLY!G15</f>
        <v/>
      </c>
      <c r="AX6" s="110" t="e">
        <f>WEEKLY!H15</f>
        <v>#N/A</v>
      </c>
      <c r="AY6" s="110" t="e">
        <f>WEEKLY!I15</f>
        <v>#N/A</v>
      </c>
      <c r="AZ6" s="110" t="str">
        <f>WEEKLY!J15</f>
        <v/>
      </c>
      <c r="BA6" s="110" t="e">
        <f>WEEKLY!X15</f>
        <v>#N/A</v>
      </c>
      <c r="BB6" s="110" t="str">
        <f>WEEKLY!Y15</f>
        <v/>
      </c>
      <c r="BC6" s="110" t="e">
        <f>WEEKLY!Z15</f>
        <v>#N/A</v>
      </c>
      <c r="BD6" s="110" t="e">
        <f>WEEKLY!AA15</f>
        <v>#N/A</v>
      </c>
      <c r="BE6" s="110" t="str">
        <f>WEEKLY!AB15</f>
        <v/>
      </c>
      <c r="BF6" s="110" t="e">
        <f>WEEKLY!AP15</f>
        <v>#N/A</v>
      </c>
      <c r="BG6" s="110" t="str">
        <f>WEEKLY!AQ15</f>
        <v/>
      </c>
      <c r="BH6" s="110" t="e">
        <f>WEEKLY!AR15</f>
        <v>#N/A</v>
      </c>
      <c r="BI6" s="110" t="e">
        <f>WEEKLY!AS15</f>
        <v>#N/A</v>
      </c>
      <c r="BJ6" s="110" t="str">
        <f>WEEKLY!AT15</f>
        <v/>
      </c>
      <c r="BK6" s="110" t="e">
        <f>WEEKLY!BH15</f>
        <v>#N/A</v>
      </c>
      <c r="BL6" s="110" t="str">
        <f>WEEKLY!BI15</f>
        <v/>
      </c>
      <c r="BM6" s="110" t="e">
        <f>WEEKLY!BJ15</f>
        <v>#N/A</v>
      </c>
      <c r="BN6" s="110" t="e">
        <f>WEEKLY!BK15</f>
        <v>#N/A</v>
      </c>
      <c r="BO6" s="110" t="str">
        <f>WEEKLY!BL15</f>
        <v/>
      </c>
      <c r="BP6" s="110" t="e">
        <f>WEEKLY!BZ15</f>
        <v>#N/A</v>
      </c>
      <c r="BQ6" s="110" t="str">
        <f>WEEKLY!CA15</f>
        <v/>
      </c>
      <c r="BR6" s="110" t="e">
        <f>WEEKLY!CB15</f>
        <v>#N/A</v>
      </c>
      <c r="BS6" s="110" t="e">
        <f>WEEKLY!CC15</f>
        <v>#N/A</v>
      </c>
      <c r="BT6" s="110" t="str">
        <f>WEEKLY!CD15</f>
        <v/>
      </c>
      <c r="BZ6" s="109"/>
    </row>
    <row r="7" spans="2:84">
      <c r="B7" s="86"/>
      <c r="K7" s="36" t="str">
        <f>WEEKLY!A9</f>
        <v>MWTH-2</v>
      </c>
      <c r="L7" s="36" t="str">
        <f>WEEKLY!C9</f>
        <v>TAMIH-00017 / TAMIH-00018</v>
      </c>
      <c r="M7" s="105" t="str">
        <f>WEEKLY!B9</f>
        <v>50 A/B-L1</v>
      </c>
      <c r="N7" s="110" t="e">
        <f>WEEKLY!G9</f>
        <v>#N/A</v>
      </c>
      <c r="O7" s="110" t="e">
        <f>WEEKLY!#REF!</f>
        <v>#REF!</v>
      </c>
      <c r="P7" s="110" t="str">
        <f>WEEKLY!H9</f>
        <v/>
      </c>
      <c r="Q7" s="110" t="str">
        <f>WEEKLY!I9</f>
        <v/>
      </c>
      <c r="R7" s="110" t="e">
        <f>WEEKLY!J9</f>
        <v>#N/A</v>
      </c>
      <c r="S7" s="110" t="str">
        <f>WEEKLY!X9</f>
        <v/>
      </c>
      <c r="T7" s="110" t="e">
        <f>WEEKLY!Y9</f>
        <v>#N/A</v>
      </c>
      <c r="U7" s="110" t="str">
        <f>WEEKLY!Z9</f>
        <v/>
      </c>
      <c r="V7" s="110" t="str">
        <f>WEEKLY!AA9</f>
        <v/>
      </c>
      <c r="W7" s="110" t="e">
        <f>WEEKLY!AB9</f>
        <v>#N/A</v>
      </c>
      <c r="X7" s="110" t="str">
        <f>WEEKLY!AP9</f>
        <v/>
      </c>
      <c r="Y7" s="110" t="e">
        <f>WEEKLY!AQ9</f>
        <v>#N/A</v>
      </c>
      <c r="Z7" s="110" t="str">
        <f>WEEKLY!AR9</f>
        <v/>
      </c>
      <c r="AA7" s="110" t="str">
        <f>WEEKLY!AS9</f>
        <v/>
      </c>
      <c r="AB7" s="110" t="e">
        <f>WEEKLY!AT9</f>
        <v>#N/A</v>
      </c>
      <c r="AC7" s="110" t="str">
        <f>WEEKLY!BH9</f>
        <v/>
      </c>
      <c r="AD7" s="110" t="e">
        <f>WEEKLY!BI9</f>
        <v>#N/A</v>
      </c>
      <c r="AE7" s="110" t="str">
        <f>WEEKLY!BJ9</f>
        <v/>
      </c>
      <c r="AF7" s="110" t="str">
        <f>WEEKLY!BK9</f>
        <v/>
      </c>
      <c r="AG7" s="110" t="e">
        <f>WEEKLY!BL9</f>
        <v>#N/A</v>
      </c>
      <c r="AH7" s="110" t="str">
        <f>WEEKLY!BZ9</f>
        <v/>
      </c>
      <c r="AI7" s="110" t="e">
        <f>WEEKLY!CA9</f>
        <v>#N/A</v>
      </c>
      <c r="AJ7" s="110" t="str">
        <f>WEEKLY!CB9</f>
        <v/>
      </c>
      <c r="AK7" s="110" t="str">
        <f>WEEKLY!CC9</f>
        <v/>
      </c>
      <c r="AL7" s="110" t="e">
        <f>WEEKLY!CD9</f>
        <v>#N/A</v>
      </c>
      <c r="AR7" s="109"/>
      <c r="AS7" s="36" t="str">
        <f>WEEKLY!A16</f>
        <v>TF-2</v>
      </c>
      <c r="AT7" s="36" t="str">
        <f>WEEKLY!C16</f>
        <v>TAMLA-00048</v>
      </c>
      <c r="AU7" s="105" t="str">
        <f>WEEKLY!B16</f>
        <v>20-L2</v>
      </c>
      <c r="AV7" s="110" t="e">
        <f>WEEKLY!#REF!</f>
        <v>#REF!</v>
      </c>
      <c r="AW7" s="110" t="e">
        <f>WEEKLY!F16</f>
        <v>#N/A</v>
      </c>
      <c r="AX7" s="110" t="e">
        <f>WEEKLY!H16</f>
        <v>#N/A</v>
      </c>
      <c r="AY7" s="110" t="e">
        <f>WEEKLY!I16</f>
        <v>#N/A</v>
      </c>
      <c r="AZ7" s="110" t="str">
        <f>WEEKLY!J16</f>
        <v/>
      </c>
      <c r="BA7" s="110" t="e">
        <f>WEEKLY!X16</f>
        <v>#N/A</v>
      </c>
      <c r="BB7" s="110" t="str">
        <f>WEEKLY!Y16</f>
        <v/>
      </c>
      <c r="BC7" s="110" t="e">
        <f>WEEKLY!Z16</f>
        <v>#N/A</v>
      </c>
      <c r="BD7" s="110" t="e">
        <f>WEEKLY!AA16</f>
        <v>#N/A</v>
      </c>
      <c r="BE7" s="110" t="str">
        <f>WEEKLY!AB16</f>
        <v/>
      </c>
      <c r="BF7" s="110" t="e">
        <f>WEEKLY!AP16</f>
        <v>#N/A</v>
      </c>
      <c r="BG7" s="110" t="str">
        <f>WEEKLY!AQ16</f>
        <v/>
      </c>
      <c r="BH7" s="110" t="e">
        <f>WEEKLY!AR16</f>
        <v>#N/A</v>
      </c>
      <c r="BI7" s="110" t="e">
        <f>WEEKLY!AS16</f>
        <v>#N/A</v>
      </c>
      <c r="BJ7" s="110" t="str">
        <f>WEEKLY!AT16</f>
        <v/>
      </c>
      <c r="BK7" s="110" t="e">
        <f>WEEKLY!BH16</f>
        <v>#N/A</v>
      </c>
      <c r="BL7" s="110" t="str">
        <f>WEEKLY!BI16</f>
        <v/>
      </c>
      <c r="BM7" s="110" t="e">
        <f>WEEKLY!BJ16</f>
        <v>#N/A</v>
      </c>
      <c r="BN7" s="110" t="e">
        <f>WEEKLY!BK16</f>
        <v>#N/A</v>
      </c>
      <c r="BO7" s="110" t="str">
        <f>WEEKLY!BL16</f>
        <v/>
      </c>
      <c r="BP7" s="110" t="e">
        <f>WEEKLY!BZ16</f>
        <v>#N/A</v>
      </c>
      <c r="BQ7" s="110" t="str">
        <f>WEEKLY!CA16</f>
        <v/>
      </c>
      <c r="BR7" s="110" t="e">
        <f>WEEKLY!CB16</f>
        <v>#N/A</v>
      </c>
      <c r="BS7" s="110" t="e">
        <f>WEEKLY!CC16</f>
        <v>#N/A</v>
      </c>
      <c r="BT7" s="110" t="str">
        <f>WEEKLY!CD16</f>
        <v/>
      </c>
      <c r="BZ7" s="109"/>
    </row>
    <row r="8" spans="2:84">
      <c r="B8" s="86"/>
      <c r="K8" s="36" t="str">
        <f>WEEKLY!A10</f>
        <v>MWTH-2</v>
      </c>
      <c r="L8" s="36" t="str">
        <f>WEEKLY!C10</f>
        <v>TAMLA-00051</v>
      </c>
      <c r="M8" s="105" t="str">
        <f>WEEKLY!B10</f>
        <v>70-L1</v>
      </c>
      <c r="N8" s="110" t="str">
        <f>WEEKLY!F10</f>
        <v/>
      </c>
      <c r="O8" s="110" t="e">
        <f>WEEKLY!G10</f>
        <v>#N/A</v>
      </c>
      <c r="P8" s="110" t="str">
        <f>WEEKLY!H10</f>
        <v/>
      </c>
      <c r="Q8" s="110" t="str">
        <f>WEEKLY!I10</f>
        <v/>
      </c>
      <c r="R8" s="110" t="e">
        <f>WEEKLY!J10</f>
        <v>#N/A</v>
      </c>
      <c r="S8" s="110" t="str">
        <f>WEEKLY!X10</f>
        <v/>
      </c>
      <c r="T8" s="110" t="e">
        <f>WEEKLY!Y10</f>
        <v>#N/A</v>
      </c>
      <c r="U8" s="110" t="str">
        <f>WEEKLY!Z10</f>
        <v/>
      </c>
      <c r="V8" s="110" t="str">
        <f>WEEKLY!AA10</f>
        <v/>
      </c>
      <c r="W8" s="110" t="e">
        <f>WEEKLY!AB10</f>
        <v>#N/A</v>
      </c>
      <c r="X8" s="110" t="str">
        <f>WEEKLY!AP10</f>
        <v/>
      </c>
      <c r="Y8" s="110" t="e">
        <f>WEEKLY!AQ10</f>
        <v>#N/A</v>
      </c>
      <c r="Z8" s="110" t="str">
        <f>WEEKLY!AR10</f>
        <v/>
      </c>
      <c r="AA8" s="110" t="str">
        <f>WEEKLY!AS10</f>
        <v/>
      </c>
      <c r="AB8" s="110" t="e">
        <f>WEEKLY!AT10</f>
        <v>#N/A</v>
      </c>
      <c r="AC8" s="110" t="str">
        <f>WEEKLY!BH10</f>
        <v/>
      </c>
      <c r="AD8" s="110" t="e">
        <f>WEEKLY!BI10</f>
        <v>#N/A</v>
      </c>
      <c r="AE8" s="110" t="str">
        <f>WEEKLY!BJ10</f>
        <v/>
      </c>
      <c r="AF8" s="110" t="str">
        <f>WEEKLY!BK10</f>
        <v/>
      </c>
      <c r="AG8" s="110" t="e">
        <f>WEEKLY!BL10</f>
        <v>#N/A</v>
      </c>
      <c r="AH8" s="110" t="str">
        <f>WEEKLY!BZ10</f>
        <v/>
      </c>
      <c r="AI8" s="110" t="e">
        <f>WEEKLY!CA10</f>
        <v>#N/A</v>
      </c>
      <c r="AJ8" s="110" t="str">
        <f>WEEKLY!CB10</f>
        <v/>
      </c>
      <c r="AK8" s="110" t="str">
        <f>WEEKLY!CC10</f>
        <v/>
      </c>
      <c r="AL8" s="110" t="e">
        <f>WEEKLY!CD10</f>
        <v>#N/A</v>
      </c>
      <c r="AR8" s="109"/>
      <c r="AS8" s="36" t="str">
        <f>WEEKLY!A17</f>
        <v>TF-2</v>
      </c>
      <c r="AT8" s="36" t="str">
        <f>WEEKLY!C17</f>
        <v>TAMLA-00046</v>
      </c>
      <c r="AU8" s="105" t="str">
        <f>WEEKLY!B17</f>
        <v>30-L2</v>
      </c>
      <c r="AV8" s="110" t="e">
        <f>WEEKLY!F17</f>
        <v>#N/A</v>
      </c>
      <c r="AW8" s="110" t="str">
        <f>WEEKLY!G17</f>
        <v/>
      </c>
      <c r="AX8" s="110" t="e">
        <f>WEEKLY!H17</f>
        <v>#N/A</v>
      </c>
      <c r="AY8" s="110" t="e">
        <f>WEEKLY!I17</f>
        <v>#N/A</v>
      </c>
      <c r="AZ8" s="110" t="str">
        <f>WEEKLY!J17</f>
        <v/>
      </c>
      <c r="BA8" s="110" t="e">
        <f>WEEKLY!X17</f>
        <v>#N/A</v>
      </c>
      <c r="BB8" s="110" t="str">
        <f>WEEKLY!Y17</f>
        <v/>
      </c>
      <c r="BC8" s="110" t="e">
        <f>WEEKLY!Z17</f>
        <v>#N/A</v>
      </c>
      <c r="BD8" s="110" t="e">
        <f>WEEKLY!AA17</f>
        <v>#N/A</v>
      </c>
      <c r="BE8" s="110" t="str">
        <f>WEEKLY!AB17</f>
        <v/>
      </c>
      <c r="BF8" s="110" t="e">
        <f>WEEKLY!AP17</f>
        <v>#N/A</v>
      </c>
      <c r="BG8" s="110" t="str">
        <f>WEEKLY!AQ17</f>
        <v/>
      </c>
      <c r="BH8" s="110" t="e">
        <f>WEEKLY!AR17</f>
        <v>#N/A</v>
      </c>
      <c r="BI8" s="110" t="e">
        <f>WEEKLY!AS17</f>
        <v>#N/A</v>
      </c>
      <c r="BJ8" s="110" t="str">
        <f>WEEKLY!AT17</f>
        <v/>
      </c>
      <c r="BK8" s="110" t="e">
        <f>WEEKLY!BH17</f>
        <v>#N/A</v>
      </c>
      <c r="BL8" s="110" t="str">
        <f>WEEKLY!BI17</f>
        <v/>
      </c>
      <c r="BM8" s="110" t="e">
        <f>WEEKLY!BJ17</f>
        <v>#N/A</v>
      </c>
      <c r="BN8" s="110" t="e">
        <f>WEEKLY!BK17</f>
        <v>#N/A</v>
      </c>
      <c r="BO8" s="110" t="str">
        <f>WEEKLY!BL17</f>
        <v/>
      </c>
      <c r="BP8" s="110" t="e">
        <f>WEEKLY!BZ17</f>
        <v>#N/A</v>
      </c>
      <c r="BQ8" s="110" t="str">
        <f>WEEKLY!CA17</f>
        <v/>
      </c>
      <c r="BR8" s="110" t="e">
        <f>WEEKLY!CB17</f>
        <v>#N/A</v>
      </c>
      <c r="BS8" s="110" t="e">
        <f>WEEKLY!CC17</f>
        <v>#N/A</v>
      </c>
      <c r="BT8" s="110" t="str">
        <f>WEEKLY!CD17</f>
        <v/>
      </c>
      <c r="BZ8" s="109"/>
    </row>
    <row r="9" spans="2:84">
      <c r="B9" s="86"/>
      <c r="K9" s="36" t="str">
        <f>WEEKLY!A12</f>
        <v>MWTH-2</v>
      </c>
      <c r="L9" s="36" t="str">
        <f>WEEKLY!C12</f>
        <v>TAMGR-00113</v>
      </c>
      <c r="M9" s="105" t="str">
        <f>WEEKLY!B12</f>
        <v>90-L1</v>
      </c>
      <c r="N9" s="110" t="str">
        <f>WEEKLY!F12</f>
        <v/>
      </c>
      <c r="O9" s="110" t="e">
        <f>WEEKLY!G12</f>
        <v>#N/A</v>
      </c>
      <c r="P9" s="110" t="str">
        <f>WEEKLY!H12</f>
        <v/>
      </c>
      <c r="Q9" s="110" t="str">
        <f>WEEKLY!I12</f>
        <v/>
      </c>
      <c r="R9" s="110" t="e">
        <f>WEEKLY!J12</f>
        <v>#N/A</v>
      </c>
      <c r="S9" s="110" t="str">
        <f>WEEKLY!X12</f>
        <v/>
      </c>
      <c r="T9" s="110" t="e">
        <f>WEEKLY!Y12</f>
        <v>#N/A</v>
      </c>
      <c r="U9" s="110" t="str">
        <f>WEEKLY!Z12</f>
        <v/>
      </c>
      <c r="V9" s="110" t="str">
        <f>WEEKLY!AA12</f>
        <v/>
      </c>
      <c r="W9" s="110" t="e">
        <f>WEEKLY!AB12</f>
        <v>#N/A</v>
      </c>
      <c r="X9" s="110" t="str">
        <f>WEEKLY!AP12</f>
        <v/>
      </c>
      <c r="Y9" s="110" t="e">
        <f>WEEKLY!AQ12</f>
        <v>#N/A</v>
      </c>
      <c r="Z9" s="110" t="str">
        <f>WEEKLY!AR12</f>
        <v/>
      </c>
      <c r="AA9" s="110" t="str">
        <f>WEEKLY!AS12</f>
        <v/>
      </c>
      <c r="AB9" s="110" t="e">
        <f>WEEKLY!AT12</f>
        <v>#N/A</v>
      </c>
      <c r="AC9" s="110" t="str">
        <f>WEEKLY!BH12</f>
        <v/>
      </c>
      <c r="AD9" s="110" t="e">
        <f>WEEKLY!BI12</f>
        <v>#N/A</v>
      </c>
      <c r="AE9" s="110" t="str">
        <f>WEEKLY!BJ12</f>
        <v/>
      </c>
      <c r="AF9" s="110" t="str">
        <f>WEEKLY!BK12</f>
        <v/>
      </c>
      <c r="AG9" s="110" t="e">
        <f>WEEKLY!BL12</f>
        <v>#N/A</v>
      </c>
      <c r="AH9" s="110" t="str">
        <f>WEEKLY!BZ12</f>
        <v/>
      </c>
      <c r="AI9" s="110" t="e">
        <f>WEEKLY!CA12</f>
        <v>#N/A</v>
      </c>
      <c r="AJ9" s="110" t="str">
        <f>WEEKLY!CB12</f>
        <v/>
      </c>
      <c r="AK9" s="110" t="str">
        <f>WEEKLY!CC12</f>
        <v/>
      </c>
      <c r="AL9" s="110" t="e">
        <f>WEEKLY!CD12</f>
        <v>#N/A</v>
      </c>
      <c r="AR9" s="109"/>
      <c r="AS9" s="36" t="str">
        <f>WEEKLY!A19</f>
        <v>TF-2</v>
      </c>
      <c r="AT9" s="36" t="str">
        <f>WEEKLY!C19</f>
        <v>TAMLA-00047</v>
      </c>
      <c r="AU9" s="105" t="str">
        <f>WEEKLY!B19</f>
        <v>70-L2</v>
      </c>
      <c r="AV9" s="110" t="e">
        <f>WEEKLY!F19</f>
        <v>#N/A</v>
      </c>
      <c r="AW9" s="110" t="str">
        <f>WEEKLY!G19</f>
        <v/>
      </c>
      <c r="AX9" s="110" t="e">
        <f>WEEKLY!H19</f>
        <v>#N/A</v>
      </c>
      <c r="AY9" s="110" t="e">
        <f>WEEKLY!I19</f>
        <v>#N/A</v>
      </c>
      <c r="AZ9" s="110" t="str">
        <f>WEEKLY!J19</f>
        <v/>
      </c>
      <c r="BA9" s="110" t="e">
        <f>WEEKLY!X19</f>
        <v>#N/A</v>
      </c>
      <c r="BB9" s="110" t="str">
        <f>WEEKLY!Y19</f>
        <v/>
      </c>
      <c r="BC9" s="110" t="e">
        <f>WEEKLY!Z19</f>
        <v>#N/A</v>
      </c>
      <c r="BD9" s="110" t="e">
        <f>WEEKLY!AA19</f>
        <v>#N/A</v>
      </c>
      <c r="BE9" s="110" t="str">
        <f>WEEKLY!AB19</f>
        <v/>
      </c>
      <c r="BF9" s="110" t="e">
        <f>WEEKLY!AP19</f>
        <v>#N/A</v>
      </c>
      <c r="BG9" s="110" t="str">
        <f>WEEKLY!AQ19</f>
        <v/>
      </c>
      <c r="BH9" s="110" t="e">
        <f>WEEKLY!AR19</f>
        <v>#N/A</v>
      </c>
      <c r="BI9" s="110" t="e">
        <f>WEEKLY!AS19</f>
        <v>#N/A</v>
      </c>
      <c r="BJ9" s="110" t="str">
        <f>WEEKLY!AT19</f>
        <v/>
      </c>
      <c r="BK9" s="110" t="e">
        <f>WEEKLY!BH19</f>
        <v>#N/A</v>
      </c>
      <c r="BL9" s="110" t="str">
        <f>WEEKLY!BI19</f>
        <v/>
      </c>
      <c r="BM9" s="110" t="e">
        <f>WEEKLY!BJ19</f>
        <v>#N/A</v>
      </c>
      <c r="BN9" s="110" t="e">
        <f>WEEKLY!BK19</f>
        <v>#N/A</v>
      </c>
      <c r="BO9" s="110" t="str">
        <f>WEEKLY!BL19</f>
        <v/>
      </c>
      <c r="BP9" s="110" t="e">
        <f>WEEKLY!BZ19</f>
        <v>#N/A</v>
      </c>
      <c r="BQ9" s="110" t="str">
        <f>WEEKLY!CA19</f>
        <v/>
      </c>
      <c r="BR9" s="110" t="e">
        <f>WEEKLY!CB19</f>
        <v>#N/A</v>
      </c>
      <c r="BS9" s="110" t="e">
        <f>WEEKLY!CC19</f>
        <v>#N/A</v>
      </c>
      <c r="BT9" s="110" t="str">
        <f>WEEKLY!CD19</f>
        <v/>
      </c>
      <c r="BZ9" s="109"/>
    </row>
    <row r="10" spans="2:84">
      <c r="B10" s="86"/>
      <c r="K10" s="36" t="str">
        <f>WEEKLY!A14</f>
        <v>MWTH-2</v>
      </c>
      <c r="L10" s="36" t="str">
        <f>WEEKLY!C14</f>
        <v>NAMSP-00284</v>
      </c>
      <c r="M10" s="105" t="str">
        <f>WEEKLY!B14</f>
        <v>100B-L1</v>
      </c>
      <c r="N10" s="110" t="str">
        <f>WEEKLY!F14</f>
        <v/>
      </c>
      <c r="O10" s="110" t="e">
        <f>WEEKLY!G14</f>
        <v>#N/A</v>
      </c>
      <c r="P10" s="110" t="str">
        <f>WEEKLY!H14</f>
        <v/>
      </c>
      <c r="Q10" s="110" t="str">
        <f>WEEKLY!I14</f>
        <v/>
      </c>
      <c r="R10" s="110" t="e">
        <f>WEEKLY!J14</f>
        <v>#N/A</v>
      </c>
      <c r="S10" s="110" t="str">
        <f>WEEKLY!X14</f>
        <v/>
      </c>
      <c r="T10" s="110" t="e">
        <f>WEEKLY!Y14</f>
        <v>#N/A</v>
      </c>
      <c r="U10" s="110" t="str">
        <f>WEEKLY!Z14</f>
        <v/>
      </c>
      <c r="V10" s="110" t="str">
        <f>WEEKLY!AA14</f>
        <v/>
      </c>
      <c r="W10" s="110" t="e">
        <f>WEEKLY!AB14</f>
        <v>#N/A</v>
      </c>
      <c r="X10" s="110" t="str">
        <f>WEEKLY!AP14</f>
        <v/>
      </c>
      <c r="Y10" s="110" t="e">
        <f>WEEKLY!AQ14</f>
        <v>#N/A</v>
      </c>
      <c r="Z10" s="110" t="str">
        <f>WEEKLY!AR14</f>
        <v/>
      </c>
      <c r="AA10" s="110" t="str">
        <f>WEEKLY!AS14</f>
        <v/>
      </c>
      <c r="AB10" s="110" t="e">
        <f>WEEKLY!AT14</f>
        <v>#N/A</v>
      </c>
      <c r="AC10" s="110" t="str">
        <f>WEEKLY!BH14</f>
        <v/>
      </c>
      <c r="AD10" s="110" t="e">
        <f>WEEKLY!BI14</f>
        <v>#N/A</v>
      </c>
      <c r="AE10" s="110" t="str">
        <f>WEEKLY!BJ14</f>
        <v/>
      </c>
      <c r="AF10" s="110" t="str">
        <f>WEEKLY!BK14</f>
        <v/>
      </c>
      <c r="AG10" s="110" t="e">
        <f>WEEKLY!BL14</f>
        <v>#N/A</v>
      </c>
      <c r="AH10" s="110" t="str">
        <f>WEEKLY!BZ14</f>
        <v/>
      </c>
      <c r="AI10" s="110" t="e">
        <f>WEEKLY!CA14</f>
        <v>#N/A</v>
      </c>
      <c r="AJ10" s="110" t="str">
        <f>WEEKLY!CB14</f>
        <v/>
      </c>
      <c r="AK10" s="110" t="str">
        <f>WEEKLY!CC14</f>
        <v/>
      </c>
      <c r="AL10" s="110" t="e">
        <f>WEEKLY!CD14</f>
        <v>#N/A</v>
      </c>
      <c r="AR10" s="109"/>
      <c r="AS10" s="36" t="str">
        <f>WEEKLY!A23</f>
        <v>TF-2</v>
      </c>
      <c r="AT10" s="36" t="str">
        <f>WEEKLY!C23</f>
        <v>NAMSP-00292</v>
      </c>
      <c r="AU10" s="105" t="str">
        <f>WEEKLY!B23</f>
        <v>100B-L2</v>
      </c>
      <c r="AV10" s="110" t="e">
        <f>WEEKLY!F23</f>
        <v>#N/A</v>
      </c>
      <c r="AW10" s="110" t="str">
        <f>WEEKLY!G23</f>
        <v/>
      </c>
      <c r="AX10" s="110" t="e">
        <f>WEEKLY!H23</f>
        <v>#N/A</v>
      </c>
      <c r="AY10" s="110" t="e">
        <f>WEEKLY!I23</f>
        <v>#N/A</v>
      </c>
      <c r="AZ10" s="110" t="str">
        <f>WEEKLY!J23</f>
        <v/>
      </c>
      <c r="BA10" s="110" t="e">
        <f>WEEKLY!X23</f>
        <v>#N/A</v>
      </c>
      <c r="BB10" s="110" t="str">
        <f>WEEKLY!Y23</f>
        <v/>
      </c>
      <c r="BC10" s="110" t="e">
        <f>WEEKLY!Z23</f>
        <v>#N/A</v>
      </c>
      <c r="BD10" s="110" t="e">
        <f>WEEKLY!AA23</f>
        <v>#N/A</v>
      </c>
      <c r="BE10" s="110" t="str">
        <f>WEEKLY!AB23</f>
        <v/>
      </c>
      <c r="BF10" s="110" t="e">
        <f>WEEKLY!AP23</f>
        <v>#N/A</v>
      </c>
      <c r="BG10" s="110" t="str">
        <f>WEEKLY!AQ23</f>
        <v/>
      </c>
      <c r="BH10" s="110" t="e">
        <f>WEEKLY!AR23</f>
        <v>#N/A</v>
      </c>
      <c r="BI10" s="110" t="e">
        <f>WEEKLY!AS23</f>
        <v>#N/A</v>
      </c>
      <c r="BJ10" s="110" t="str">
        <f>WEEKLY!AT23</f>
        <v/>
      </c>
      <c r="BK10" s="110" t="e">
        <f>WEEKLY!BH23</f>
        <v>#N/A</v>
      </c>
      <c r="BL10" s="110" t="str">
        <f>WEEKLY!BI23</f>
        <v/>
      </c>
      <c r="BM10" s="110" t="e">
        <f>WEEKLY!BJ23</f>
        <v>#N/A</v>
      </c>
      <c r="BN10" s="110" t="e">
        <f>WEEKLY!BK23</f>
        <v>#N/A</v>
      </c>
      <c r="BO10" s="110" t="str">
        <f>WEEKLY!BL23</f>
        <v/>
      </c>
      <c r="BP10" s="110" t="e">
        <f>WEEKLY!BZ23</f>
        <v>#N/A</v>
      </c>
      <c r="BQ10" s="110" t="str">
        <f>WEEKLY!CA23</f>
        <v/>
      </c>
      <c r="BR10" s="110" t="e">
        <f>WEEKLY!CB23</f>
        <v>#N/A</v>
      </c>
      <c r="BS10" s="110" t="e">
        <f>WEEKLY!CC23</f>
        <v>#N/A</v>
      </c>
      <c r="BT10" s="110" t="str">
        <f>WEEKLY!CD23</f>
        <v/>
      </c>
      <c r="BZ10" s="109"/>
    </row>
    <row r="11" spans="2:84">
      <c r="B11" s="86"/>
      <c r="K11" s="36" t="str">
        <f>WEEKLY!A18</f>
        <v>TF-2</v>
      </c>
      <c r="L11" s="36" t="str">
        <f>WEEKLY!C18</f>
        <v>TAMIH-00019 / TAMIH-00020</v>
      </c>
      <c r="M11" s="105" t="str">
        <f>WEEKLY!B18</f>
        <v>50 A/B-L2</v>
      </c>
      <c r="N11" s="110" t="e">
        <f>WEEKLY!F18</f>
        <v>#N/A</v>
      </c>
      <c r="O11" s="110" t="str">
        <f>WEEKLY!G18</f>
        <v/>
      </c>
      <c r="P11" s="110" t="e">
        <f>WEEKLY!H18</f>
        <v>#N/A</v>
      </c>
      <c r="Q11" s="110" t="e">
        <f>WEEKLY!I18</f>
        <v>#N/A</v>
      </c>
      <c r="R11" s="110" t="str">
        <f>WEEKLY!J18</f>
        <v/>
      </c>
      <c r="S11" s="110" t="e">
        <f>WEEKLY!X18</f>
        <v>#N/A</v>
      </c>
      <c r="T11" s="110" t="str">
        <f>WEEKLY!Y18</f>
        <v/>
      </c>
      <c r="U11" s="110" t="e">
        <f>WEEKLY!Z18</f>
        <v>#N/A</v>
      </c>
      <c r="V11" s="110" t="e">
        <f>WEEKLY!AA18</f>
        <v>#N/A</v>
      </c>
      <c r="W11" s="110" t="str">
        <f>WEEKLY!AB18</f>
        <v/>
      </c>
      <c r="X11" s="110" t="e">
        <f>WEEKLY!AP18</f>
        <v>#N/A</v>
      </c>
      <c r="Y11" s="110" t="str">
        <f>WEEKLY!AQ18</f>
        <v/>
      </c>
      <c r="Z11" s="110" t="e">
        <f>WEEKLY!AR18</f>
        <v>#N/A</v>
      </c>
      <c r="AA11" s="110" t="e">
        <f>WEEKLY!AS18</f>
        <v>#N/A</v>
      </c>
      <c r="AB11" s="110" t="str">
        <f>WEEKLY!AT18</f>
        <v/>
      </c>
      <c r="AC11" s="110" t="e">
        <f>WEEKLY!BH18</f>
        <v>#N/A</v>
      </c>
      <c r="AD11" s="110" t="str">
        <f>WEEKLY!BI18</f>
        <v/>
      </c>
      <c r="AE11" s="110" t="e">
        <f>WEEKLY!BJ18</f>
        <v>#N/A</v>
      </c>
      <c r="AF11" s="110" t="e">
        <f>WEEKLY!BK18</f>
        <v>#N/A</v>
      </c>
      <c r="AG11" s="110" t="str">
        <f>WEEKLY!BL18</f>
        <v/>
      </c>
      <c r="AH11" s="110" t="e">
        <f>WEEKLY!BZ18</f>
        <v>#N/A</v>
      </c>
      <c r="AI11" s="110" t="str">
        <f>WEEKLY!CA18</f>
        <v/>
      </c>
      <c r="AJ11" s="110" t="e">
        <f>WEEKLY!CB18</f>
        <v>#N/A</v>
      </c>
      <c r="AK11" s="110" t="e">
        <f>WEEKLY!CC18</f>
        <v>#N/A</v>
      </c>
      <c r="AL11" s="110" t="str">
        <f>WEEKLY!CD18</f>
        <v/>
      </c>
      <c r="AR11" s="109"/>
      <c r="AS11" s="36" t="str">
        <f>WEEKLY!A24</f>
        <v>MWTH-2</v>
      </c>
      <c r="AT11" s="36" t="str">
        <f>WEEKLY!C24</f>
        <v>TAMCE-00013</v>
      </c>
      <c r="AU11" s="105" t="str">
        <f>WEEKLY!B24</f>
        <v>10-L3</v>
      </c>
      <c r="AV11" s="110" t="e">
        <f>WEEKLY!#REF!</f>
        <v>#REF!</v>
      </c>
      <c r="AW11" s="110" t="str">
        <f>WEEKLY!F24</f>
        <v/>
      </c>
      <c r="AX11" s="110" t="str">
        <f>WEEKLY!H24</f>
        <v/>
      </c>
      <c r="AY11" s="110" t="str">
        <f>WEEKLY!I24</f>
        <v/>
      </c>
      <c r="AZ11" s="110" t="e">
        <f>WEEKLY!J24</f>
        <v>#N/A</v>
      </c>
      <c r="BA11" s="110" t="str">
        <f>WEEKLY!X24</f>
        <v/>
      </c>
      <c r="BB11" s="110" t="e">
        <f>WEEKLY!Y24</f>
        <v>#N/A</v>
      </c>
      <c r="BC11" s="110" t="str">
        <f>WEEKLY!Z24</f>
        <v/>
      </c>
      <c r="BD11" s="110" t="str">
        <f>WEEKLY!AA24</f>
        <v/>
      </c>
      <c r="BE11" s="110" t="e">
        <f>WEEKLY!AB24</f>
        <v>#N/A</v>
      </c>
      <c r="BF11" s="110" t="str">
        <f>WEEKLY!AP24</f>
        <v/>
      </c>
      <c r="BG11" s="110" t="e">
        <f>WEEKLY!AQ24</f>
        <v>#N/A</v>
      </c>
      <c r="BH11" s="110" t="str">
        <f>WEEKLY!AR24</f>
        <v/>
      </c>
      <c r="BI11" s="110" t="str">
        <f>WEEKLY!AS24</f>
        <v/>
      </c>
      <c r="BJ11" s="110" t="e">
        <f>WEEKLY!AT24</f>
        <v>#N/A</v>
      </c>
      <c r="BK11" s="110" t="str">
        <f>WEEKLY!BH24</f>
        <v/>
      </c>
      <c r="BL11" s="110" t="e">
        <f>WEEKLY!BI24</f>
        <v>#N/A</v>
      </c>
      <c r="BM11" s="110" t="str">
        <f>WEEKLY!BJ24</f>
        <v/>
      </c>
      <c r="BN11" s="110" t="str">
        <f>WEEKLY!BK24</f>
        <v/>
      </c>
      <c r="BO11" s="110" t="e">
        <f>WEEKLY!BL24</f>
        <v>#N/A</v>
      </c>
      <c r="BP11" s="110" t="str">
        <f>WEEKLY!BZ24</f>
        <v/>
      </c>
      <c r="BQ11" s="110" t="e">
        <f>WEEKLY!CA24</f>
        <v>#N/A</v>
      </c>
      <c r="BR11" s="110" t="str">
        <f>WEEKLY!CB24</f>
        <v/>
      </c>
      <c r="BS11" s="110" t="str">
        <f>WEEKLY!CC24</f>
        <v/>
      </c>
      <c r="BT11" s="110" t="e">
        <f>WEEKLY!CD24</f>
        <v>#N/A</v>
      </c>
      <c r="BZ11" s="109"/>
    </row>
    <row r="12" spans="2:84">
      <c r="B12" s="86"/>
      <c r="K12" s="36" t="str">
        <f>WEEKLY!A20</f>
        <v>TF-2</v>
      </c>
      <c r="L12" s="36" t="str">
        <f>WEEKLY!C20</f>
        <v>TAMLA-00049</v>
      </c>
      <c r="M12" s="105" t="str">
        <f>WEEKLY!B20</f>
        <v>80-L2</v>
      </c>
      <c r="N12" s="110" t="e">
        <f>WEEKLY!F20</f>
        <v>#N/A</v>
      </c>
      <c r="O12" s="110" t="str">
        <f>WEEKLY!G20</f>
        <v/>
      </c>
      <c r="P12" s="110" t="e">
        <f>WEEKLY!H20</f>
        <v>#N/A</v>
      </c>
      <c r="Q12" s="110" t="e">
        <f>WEEKLY!I20</f>
        <v>#N/A</v>
      </c>
      <c r="R12" s="110" t="str">
        <f>WEEKLY!J20</f>
        <v/>
      </c>
      <c r="S12" s="110" t="e">
        <f>WEEKLY!X20</f>
        <v>#N/A</v>
      </c>
      <c r="T12" s="110" t="str">
        <f>WEEKLY!Y20</f>
        <v/>
      </c>
      <c r="U12" s="110" t="e">
        <f>WEEKLY!Z20</f>
        <v>#N/A</v>
      </c>
      <c r="V12" s="110" t="e">
        <f>WEEKLY!AA20</f>
        <v>#N/A</v>
      </c>
      <c r="W12" s="110" t="str">
        <f>WEEKLY!AB20</f>
        <v/>
      </c>
      <c r="X12" s="110" t="e">
        <f>WEEKLY!AP20</f>
        <v>#N/A</v>
      </c>
      <c r="Y12" s="110" t="str">
        <f>WEEKLY!AQ20</f>
        <v/>
      </c>
      <c r="Z12" s="110" t="e">
        <f>WEEKLY!AR20</f>
        <v>#N/A</v>
      </c>
      <c r="AA12" s="110" t="e">
        <f>WEEKLY!AS20</f>
        <v>#N/A</v>
      </c>
      <c r="AB12" s="110" t="str">
        <f>WEEKLY!AT20</f>
        <v/>
      </c>
      <c r="AC12" s="110" t="e">
        <f>WEEKLY!BH20</f>
        <v>#N/A</v>
      </c>
      <c r="AD12" s="110" t="str">
        <f>WEEKLY!BI20</f>
        <v/>
      </c>
      <c r="AE12" s="110" t="e">
        <f>WEEKLY!BJ20</f>
        <v>#N/A</v>
      </c>
      <c r="AF12" s="110" t="e">
        <f>WEEKLY!BK20</f>
        <v>#N/A</v>
      </c>
      <c r="AG12" s="110" t="str">
        <f>WEEKLY!BL20</f>
        <v/>
      </c>
      <c r="AH12" s="110" t="e">
        <f>WEEKLY!BZ20</f>
        <v>#N/A</v>
      </c>
      <c r="AI12" s="110" t="str">
        <f>WEEKLY!CA20</f>
        <v/>
      </c>
      <c r="AJ12" s="110" t="e">
        <f>WEEKLY!CB20</f>
        <v>#N/A</v>
      </c>
      <c r="AK12" s="110" t="e">
        <f>WEEKLY!CC20</f>
        <v>#N/A</v>
      </c>
      <c r="AL12" s="110" t="str">
        <f>WEEKLY!CD20</f>
        <v/>
      </c>
      <c r="AR12" s="109"/>
      <c r="AS12" s="165" t="str">
        <f>WEEKLY!A29</f>
        <v>TF-2</v>
      </c>
      <c r="AT12" s="165" t="str">
        <f>WEEKLY!C29</f>
        <v>TAMLA-00067</v>
      </c>
      <c r="AU12" s="166" t="str">
        <f>WEEKLY!B29</f>
        <v>80-L3</v>
      </c>
      <c r="AV12" s="110" t="e">
        <f>WEEKLY!F29</f>
        <v>#N/A</v>
      </c>
      <c r="AW12" s="110" t="str">
        <f>WEEKLY!G29</f>
        <v/>
      </c>
      <c r="AX12" s="110" t="e">
        <f>WEEKLY!H29</f>
        <v>#N/A</v>
      </c>
      <c r="AY12" s="110" t="e">
        <f>WEEKLY!I29</f>
        <v>#N/A</v>
      </c>
      <c r="AZ12" s="110" t="str">
        <f>WEEKLY!J29</f>
        <v/>
      </c>
      <c r="BA12" s="110" t="e">
        <f>WEEKLY!X29</f>
        <v>#N/A</v>
      </c>
      <c r="BB12" s="110" t="str">
        <f>WEEKLY!Y29</f>
        <v/>
      </c>
      <c r="BC12" s="110" t="e">
        <f>WEEKLY!Z29</f>
        <v>#N/A</v>
      </c>
      <c r="BD12" s="110" t="e">
        <f>WEEKLY!AA29</f>
        <v>#N/A</v>
      </c>
      <c r="BE12" s="110" t="str">
        <f>WEEKLY!AB29</f>
        <v/>
      </c>
      <c r="BF12" s="110" t="e">
        <f>WEEKLY!AP29</f>
        <v>#N/A</v>
      </c>
      <c r="BG12" s="110" t="str">
        <f>WEEKLY!AQ29</f>
        <v/>
      </c>
      <c r="BH12" s="110" t="e">
        <f>WEEKLY!AR29</f>
        <v>#N/A</v>
      </c>
      <c r="BI12" s="110" t="e">
        <f>WEEKLY!AS29</f>
        <v>#N/A</v>
      </c>
      <c r="BJ12" s="110" t="str">
        <f>WEEKLY!AT29</f>
        <v/>
      </c>
      <c r="BK12" s="110" t="e">
        <f>WEEKLY!BH29</f>
        <v>#N/A</v>
      </c>
      <c r="BL12" s="110" t="str">
        <f>WEEKLY!BI29</f>
        <v/>
      </c>
      <c r="BM12" s="110" t="e">
        <f>WEEKLY!BJ29</f>
        <v>#N/A</v>
      </c>
      <c r="BN12" s="110" t="e">
        <f>WEEKLY!BK29</f>
        <v>#N/A</v>
      </c>
      <c r="BO12" s="110" t="str">
        <f>WEEKLY!BL29</f>
        <v/>
      </c>
      <c r="BP12" s="110" t="e">
        <f>WEEKLY!BZ29</f>
        <v>#N/A</v>
      </c>
      <c r="BQ12" s="110" t="str">
        <f>WEEKLY!CA29</f>
        <v/>
      </c>
      <c r="BR12" s="110" t="e">
        <f>WEEKLY!CB29</f>
        <v>#N/A</v>
      </c>
      <c r="BS12" s="110" t="e">
        <f>WEEKLY!CC29</f>
        <v>#N/A</v>
      </c>
      <c r="BT12" s="110" t="str">
        <f>WEEKLY!CD29</f>
        <v/>
      </c>
      <c r="BZ12" s="109"/>
    </row>
    <row r="13" spans="2:84">
      <c r="B13" s="86"/>
      <c r="K13" s="36" t="str">
        <f>WEEKLY!A21</f>
        <v>TF-2</v>
      </c>
      <c r="L13" s="36" t="str">
        <f>WEEKLY!C21</f>
        <v>TAMGR-00112</v>
      </c>
      <c r="M13" s="105" t="str">
        <f>WEEKLY!B21</f>
        <v>90-L2</v>
      </c>
      <c r="N13" s="110" t="str">
        <f>WEEKLY!G21</f>
        <v/>
      </c>
      <c r="O13" s="110" t="e">
        <f>WEEKLY!#REF!</f>
        <v>#REF!</v>
      </c>
      <c r="P13" s="110" t="e">
        <f>WEEKLY!H21</f>
        <v>#N/A</v>
      </c>
      <c r="Q13" s="110" t="e">
        <f>WEEKLY!I21</f>
        <v>#N/A</v>
      </c>
      <c r="R13" s="110" t="str">
        <f>WEEKLY!J21</f>
        <v/>
      </c>
      <c r="S13" s="110" t="e">
        <f>WEEKLY!X21</f>
        <v>#N/A</v>
      </c>
      <c r="T13" s="110" t="str">
        <f>WEEKLY!Y21</f>
        <v/>
      </c>
      <c r="U13" s="110" t="e">
        <f>WEEKLY!Z21</f>
        <v>#N/A</v>
      </c>
      <c r="V13" s="110" t="e">
        <f>WEEKLY!AA21</f>
        <v>#N/A</v>
      </c>
      <c r="W13" s="110" t="str">
        <f>WEEKLY!AB21</f>
        <v/>
      </c>
      <c r="X13" s="110" t="e">
        <f>WEEKLY!AP21</f>
        <v>#N/A</v>
      </c>
      <c r="Y13" s="110" t="str">
        <f>WEEKLY!AQ21</f>
        <v/>
      </c>
      <c r="Z13" s="110" t="e">
        <f>WEEKLY!AR21</f>
        <v>#N/A</v>
      </c>
      <c r="AA13" s="110" t="e">
        <f>WEEKLY!AS21</f>
        <v>#N/A</v>
      </c>
      <c r="AB13" s="110" t="str">
        <f>WEEKLY!AT21</f>
        <v/>
      </c>
      <c r="AC13" s="110" t="e">
        <f>WEEKLY!BH21</f>
        <v>#N/A</v>
      </c>
      <c r="AD13" s="110" t="str">
        <f>WEEKLY!BI21</f>
        <v/>
      </c>
      <c r="AE13" s="110" t="e">
        <f>WEEKLY!BJ21</f>
        <v>#N/A</v>
      </c>
      <c r="AF13" s="110" t="e">
        <f>WEEKLY!BK21</f>
        <v>#N/A</v>
      </c>
      <c r="AG13" s="110" t="str">
        <f>WEEKLY!BL21</f>
        <v/>
      </c>
      <c r="AH13" s="110" t="e">
        <f>WEEKLY!BZ21</f>
        <v>#N/A</v>
      </c>
      <c r="AI13" s="110" t="str">
        <f>WEEKLY!CA21</f>
        <v/>
      </c>
      <c r="AJ13" s="110" t="e">
        <f>WEEKLY!CB21</f>
        <v>#N/A</v>
      </c>
      <c r="AK13" s="110" t="e">
        <f>WEEKLY!CC21</f>
        <v>#N/A</v>
      </c>
      <c r="AL13" s="110" t="str">
        <f>WEEKLY!CD21</f>
        <v/>
      </c>
      <c r="AR13" s="109"/>
      <c r="AS13" s="36" t="e">
        <f>WEEKLY!#REF!</f>
        <v>#REF!</v>
      </c>
      <c r="AT13" s="36" t="e">
        <f>WEEKLY!#REF!</f>
        <v>#REF!</v>
      </c>
      <c r="AU13" s="166" t="e">
        <f>WEEKLY!#REF!</f>
        <v>#REF!</v>
      </c>
      <c r="AV13" s="110" t="e">
        <f>WEEKLY!#REF!</f>
        <v>#REF!</v>
      </c>
      <c r="AW13" s="110" t="e">
        <f>WEEKLY!#REF!</f>
        <v>#REF!</v>
      </c>
      <c r="AX13" s="110" t="e">
        <f>WEEKLY!#REF!</f>
        <v>#REF!</v>
      </c>
      <c r="AY13" s="110" t="e">
        <f>WEEKLY!#REF!</f>
        <v>#REF!</v>
      </c>
      <c r="AZ13" s="110" t="e">
        <f>WEEKLY!#REF!</f>
        <v>#REF!</v>
      </c>
      <c r="BA13" s="110" t="e">
        <f>WEEKLY!#REF!</f>
        <v>#REF!</v>
      </c>
      <c r="BB13" s="110" t="e">
        <f>WEEKLY!#REF!</f>
        <v>#REF!</v>
      </c>
      <c r="BC13" s="110" t="e">
        <f>WEEKLY!#REF!</f>
        <v>#REF!</v>
      </c>
      <c r="BD13" s="110" t="e">
        <f>WEEKLY!#REF!</f>
        <v>#REF!</v>
      </c>
      <c r="BE13" s="110" t="e">
        <f>WEEKLY!#REF!</f>
        <v>#REF!</v>
      </c>
      <c r="BF13" s="110" t="e">
        <f>WEEKLY!#REF!</f>
        <v>#REF!</v>
      </c>
      <c r="BG13" s="110" t="e">
        <f>WEEKLY!#REF!</f>
        <v>#REF!</v>
      </c>
      <c r="BH13" s="110" t="e">
        <f>WEEKLY!#REF!</f>
        <v>#REF!</v>
      </c>
      <c r="BI13" s="110" t="e">
        <f>WEEKLY!#REF!</f>
        <v>#REF!</v>
      </c>
      <c r="BJ13" s="110" t="e">
        <f>WEEKLY!#REF!</f>
        <v>#REF!</v>
      </c>
      <c r="BK13" s="110" t="e">
        <f>WEEKLY!#REF!</f>
        <v>#REF!</v>
      </c>
      <c r="BL13" s="110" t="e">
        <f>WEEKLY!#REF!</f>
        <v>#REF!</v>
      </c>
      <c r="BM13" s="110" t="e">
        <f>WEEKLY!#REF!</f>
        <v>#REF!</v>
      </c>
      <c r="BN13" s="110" t="e">
        <f>WEEKLY!#REF!</f>
        <v>#REF!</v>
      </c>
      <c r="BO13" s="110" t="e">
        <f>WEEKLY!#REF!</f>
        <v>#REF!</v>
      </c>
      <c r="BP13" s="110" t="e">
        <f>WEEKLY!#REF!</f>
        <v>#REF!</v>
      </c>
      <c r="BQ13" s="110" t="e">
        <f>WEEKLY!#REF!</f>
        <v>#REF!</v>
      </c>
      <c r="BR13" s="110" t="e">
        <f>WEEKLY!#REF!</f>
        <v>#REF!</v>
      </c>
      <c r="BS13" s="110" t="e">
        <f>WEEKLY!#REF!</f>
        <v>#REF!</v>
      </c>
      <c r="BT13" s="110" t="e">
        <f>WEEKLY!#REF!</f>
        <v>#REF!</v>
      </c>
      <c r="BZ13" s="109"/>
    </row>
    <row r="14" spans="2:84">
      <c r="B14" s="86"/>
      <c r="K14" s="36" t="str">
        <f>WEEKLY!A22</f>
        <v>TF-2</v>
      </c>
      <c r="L14" s="36" t="str">
        <f>WEEKLY!C22</f>
        <v>NAMSP-00287</v>
      </c>
      <c r="M14" s="105" t="str">
        <f>WEEKLY!B22</f>
        <v>100A-L2</v>
      </c>
      <c r="N14" s="110" t="e">
        <f>WEEKLY!F22</f>
        <v>#N/A</v>
      </c>
      <c r="O14" s="110" t="str">
        <f>WEEKLY!G22</f>
        <v/>
      </c>
      <c r="P14" s="110" t="e">
        <f>WEEKLY!H22</f>
        <v>#N/A</v>
      </c>
      <c r="Q14" s="110" t="e">
        <f>WEEKLY!I22</f>
        <v>#N/A</v>
      </c>
      <c r="R14" s="110" t="str">
        <f>WEEKLY!J22</f>
        <v/>
      </c>
      <c r="S14" s="110" t="e">
        <f>WEEKLY!X22</f>
        <v>#N/A</v>
      </c>
      <c r="T14" s="110" t="str">
        <f>WEEKLY!Y22</f>
        <v/>
      </c>
      <c r="U14" s="110" t="e">
        <f>WEEKLY!Z22</f>
        <v>#N/A</v>
      </c>
      <c r="V14" s="110" t="e">
        <f>WEEKLY!AA22</f>
        <v>#N/A</v>
      </c>
      <c r="W14" s="110" t="str">
        <f>WEEKLY!AB22</f>
        <v/>
      </c>
      <c r="X14" s="110" t="e">
        <f>WEEKLY!AP22</f>
        <v>#N/A</v>
      </c>
      <c r="Y14" s="110" t="str">
        <f>WEEKLY!AQ22</f>
        <v/>
      </c>
      <c r="Z14" s="110" t="e">
        <f>WEEKLY!AR22</f>
        <v>#N/A</v>
      </c>
      <c r="AA14" s="110" t="e">
        <f>WEEKLY!AS22</f>
        <v>#N/A</v>
      </c>
      <c r="AB14" s="110" t="str">
        <f>WEEKLY!AT22</f>
        <v/>
      </c>
      <c r="AC14" s="110" t="e">
        <f>WEEKLY!BH22</f>
        <v>#N/A</v>
      </c>
      <c r="AD14" s="110" t="str">
        <f>WEEKLY!BI22</f>
        <v/>
      </c>
      <c r="AE14" s="110" t="e">
        <f>WEEKLY!BJ22</f>
        <v>#N/A</v>
      </c>
      <c r="AF14" s="110" t="e">
        <f>WEEKLY!BK22</f>
        <v>#N/A</v>
      </c>
      <c r="AG14" s="110" t="str">
        <f>WEEKLY!BL22</f>
        <v/>
      </c>
      <c r="AH14" s="110" t="e">
        <f>WEEKLY!BZ22</f>
        <v>#N/A</v>
      </c>
      <c r="AI14" s="110" t="str">
        <f>WEEKLY!CA22</f>
        <v/>
      </c>
      <c r="AJ14" s="110" t="e">
        <f>WEEKLY!CB22</f>
        <v>#N/A</v>
      </c>
      <c r="AK14" s="110" t="e">
        <f>WEEKLY!CC22</f>
        <v>#N/A</v>
      </c>
      <c r="AL14" s="110" t="str">
        <f>WEEKLY!CD22</f>
        <v/>
      </c>
      <c r="AR14" s="109"/>
      <c r="AS14" s="51"/>
      <c r="AT14" s="51"/>
      <c r="AU14" s="113" t="s">
        <v>1180</v>
      </c>
      <c r="AV14" s="110">
        <v>0.05</v>
      </c>
      <c r="AW14" s="110">
        <v>0.05</v>
      </c>
      <c r="AX14" s="110">
        <v>0.05</v>
      </c>
      <c r="AY14" s="110">
        <v>0.05</v>
      </c>
      <c r="AZ14" s="110">
        <v>0.05</v>
      </c>
      <c r="BA14" s="110">
        <v>0.05</v>
      </c>
      <c r="BB14" s="110">
        <v>0.05</v>
      </c>
      <c r="BC14" s="110">
        <v>0.05</v>
      </c>
      <c r="BD14" s="110">
        <v>0.05</v>
      </c>
      <c r="BE14" s="110">
        <v>0.05</v>
      </c>
      <c r="BF14" s="110">
        <v>0.05</v>
      </c>
      <c r="BG14" s="110">
        <v>0.05</v>
      </c>
      <c r="BH14" s="110">
        <v>0.05</v>
      </c>
      <c r="BI14" s="110">
        <v>0.05</v>
      </c>
      <c r="BJ14" s="110">
        <v>0.05</v>
      </c>
      <c r="BK14" s="110">
        <v>0.05</v>
      </c>
      <c r="BL14" s="110">
        <v>0.05</v>
      </c>
      <c r="BM14" s="110">
        <v>0.05</v>
      </c>
      <c r="BN14" s="110">
        <v>0.05</v>
      </c>
      <c r="BO14" s="110">
        <v>0.05</v>
      </c>
      <c r="BP14" s="110">
        <v>0.05</v>
      </c>
      <c r="BQ14" s="110">
        <v>0.05</v>
      </c>
      <c r="BR14" s="110">
        <v>0.05</v>
      </c>
      <c r="BS14" s="110">
        <v>0.05</v>
      </c>
      <c r="BT14" s="110">
        <v>0.05</v>
      </c>
      <c r="BZ14" s="109"/>
    </row>
    <row r="15" spans="2:84">
      <c r="B15" s="86"/>
      <c r="K15" s="51"/>
      <c r="L15" s="51"/>
      <c r="M15" s="113" t="s">
        <v>1180</v>
      </c>
      <c r="N15" s="110">
        <v>0.05</v>
      </c>
      <c r="O15" s="110">
        <v>0.05</v>
      </c>
      <c r="P15" s="110">
        <v>0.05</v>
      </c>
      <c r="Q15" s="110">
        <v>0.05</v>
      </c>
      <c r="R15" s="110">
        <v>0.05</v>
      </c>
      <c r="S15" s="110">
        <v>0.05</v>
      </c>
      <c r="T15" s="110">
        <v>0.05</v>
      </c>
      <c r="U15" s="110">
        <v>0.05</v>
      </c>
      <c r="V15" s="110">
        <v>0.05</v>
      </c>
      <c r="W15" s="110">
        <v>0.05</v>
      </c>
      <c r="X15" s="110">
        <v>0.05</v>
      </c>
      <c r="Y15" s="110">
        <v>0.05</v>
      </c>
      <c r="Z15" s="110">
        <v>0.05</v>
      </c>
      <c r="AA15" s="110">
        <v>0.05</v>
      </c>
      <c r="AB15" s="110">
        <v>0.05</v>
      </c>
      <c r="AC15" s="110">
        <v>0.05</v>
      </c>
      <c r="AD15" s="110">
        <v>0.05</v>
      </c>
      <c r="AE15" s="110">
        <v>0.05</v>
      </c>
      <c r="AF15" s="110">
        <v>0.05</v>
      </c>
      <c r="AG15" s="110">
        <v>0.05</v>
      </c>
      <c r="AH15" s="110">
        <v>0.05</v>
      </c>
      <c r="AI15" s="110">
        <v>0.05</v>
      </c>
      <c r="AJ15" s="110">
        <v>0.05</v>
      </c>
      <c r="AK15" s="110">
        <v>0.05</v>
      </c>
      <c r="AL15" s="110">
        <v>0.05</v>
      </c>
      <c r="AR15" s="109"/>
      <c r="AS15" s="51"/>
      <c r="AT15" s="51"/>
      <c r="AU15" s="115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Z15" s="109"/>
    </row>
    <row r="16" spans="2:84">
      <c r="B16" s="86"/>
      <c r="K16" s="51"/>
      <c r="L16" s="51"/>
      <c r="AR16" s="109"/>
      <c r="AS16" s="51"/>
      <c r="AT16" s="51"/>
      <c r="AU16" s="115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Z16" s="109"/>
    </row>
    <row r="17" spans="2:78">
      <c r="B17" s="86"/>
      <c r="AR17" s="109"/>
      <c r="AS17" s="51"/>
      <c r="AT17" s="51"/>
      <c r="AU17" s="115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Z17" s="109"/>
    </row>
    <row r="18" spans="2:78">
      <c r="B18" s="86"/>
      <c r="AR18" s="109"/>
      <c r="AS18" s="51"/>
      <c r="AT18" s="51"/>
      <c r="AU18" s="115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Z18" s="109"/>
    </row>
    <row r="19" spans="2:78">
      <c r="B19" s="86"/>
      <c r="AR19" s="109"/>
      <c r="AS19" s="51"/>
      <c r="AT19" s="51"/>
      <c r="BZ19" s="109"/>
    </row>
    <row r="20" spans="2:78">
      <c r="AR20" s="35"/>
      <c r="BZ20" s="35"/>
    </row>
    <row r="21" spans="2:78">
      <c r="AR21" s="35"/>
      <c r="BZ21" s="35"/>
    </row>
    <row r="22" spans="2:78">
      <c r="AR22" s="35"/>
      <c r="BZ22" s="35"/>
    </row>
    <row r="23" spans="2:78">
      <c r="AR23" s="35"/>
      <c r="BZ23" s="35"/>
    </row>
    <row r="24" spans="2:78">
      <c r="AR24" s="35"/>
      <c r="BZ24" s="35"/>
    </row>
    <row r="25" spans="2:78">
      <c r="AR25" s="35"/>
      <c r="BZ25" s="35"/>
    </row>
    <row r="26" spans="2:78">
      <c r="AR26" s="35"/>
      <c r="BZ26" s="35"/>
    </row>
    <row r="27" spans="2:78">
      <c r="AR27" s="35"/>
      <c r="BZ27" s="35"/>
    </row>
    <row r="28" spans="2:78">
      <c r="AR28" s="35"/>
      <c r="BZ28" s="35"/>
    </row>
    <row r="29" spans="2:78">
      <c r="AR29" s="35"/>
      <c r="BZ29" s="35"/>
    </row>
    <row r="30" spans="2:78">
      <c r="AR30" s="35"/>
      <c r="BZ30" s="35"/>
    </row>
    <row r="31" spans="2:78">
      <c r="AR31" s="35"/>
      <c r="BZ31" s="35"/>
    </row>
    <row r="32" spans="2:78">
      <c r="AR32" s="35"/>
      <c r="BZ32" s="35"/>
    </row>
    <row r="33" spans="44:84">
      <c r="AR33" s="35"/>
      <c r="BZ33" s="35"/>
    </row>
    <row r="34" spans="44:84">
      <c r="AR34" s="35"/>
      <c r="BZ34" s="35"/>
    </row>
    <row r="35" spans="44:84">
      <c r="AR35" s="35"/>
      <c r="BZ35" s="35"/>
    </row>
    <row r="36" spans="44:84">
      <c r="AR36" s="35"/>
      <c r="BZ36" s="35"/>
    </row>
    <row r="37" spans="44:84">
      <c r="AR37" s="35"/>
      <c r="BZ37" s="35"/>
    </row>
    <row r="38" spans="44:84">
      <c r="AR38" s="35"/>
      <c r="BZ38" s="35"/>
    </row>
    <row r="39" spans="44:84">
      <c r="AR39" s="35"/>
      <c r="BZ39" s="35"/>
    </row>
    <row r="40" spans="44:84">
      <c r="AR40" s="35"/>
      <c r="BZ40" s="35"/>
    </row>
    <row r="41" spans="44:84">
      <c r="AR41" s="35"/>
      <c r="BZ41" s="35"/>
    </row>
    <row r="42" spans="44:84">
      <c r="AR42" s="35"/>
      <c r="BZ42" s="35"/>
    </row>
    <row r="43" spans="44:84">
      <c r="AR43" s="35"/>
      <c r="BZ43" s="35"/>
    </row>
    <row r="44" spans="44:84">
      <c r="AR44" s="35"/>
      <c r="BZ44" s="35"/>
    </row>
    <row r="45" spans="44:84">
      <c r="AR45" s="35"/>
      <c r="BZ45" s="35"/>
      <c r="CA45" s="670" t="s">
        <v>1174</v>
      </c>
      <c r="CB45" s="670"/>
      <c r="CC45" s="670"/>
      <c r="CD45" s="670"/>
      <c r="CE45" s="670"/>
      <c r="CF45" s="670"/>
    </row>
    <row r="46" spans="44:84">
      <c r="AR46" s="35"/>
      <c r="BZ46" s="35"/>
      <c r="CA46" s="112" t="s">
        <v>509</v>
      </c>
      <c r="CB46" s="169" t="e">
        <f>'Washer Data'!#REF!</f>
        <v>#REF!</v>
      </c>
      <c r="CC46" s="52" t="e">
        <f>'Washer Data'!#REF!</f>
        <v>#REF!</v>
      </c>
      <c r="CD46" s="52" t="e">
        <f>'Washer Data'!#REF!</f>
        <v>#REF!</v>
      </c>
      <c r="CE46" s="52" t="e">
        <f>'Washer Data'!#REF!</f>
        <v>#REF!</v>
      </c>
      <c r="CF46" s="52" t="e">
        <f>'Washer Data'!#REF!</f>
        <v>#REF!</v>
      </c>
    </row>
    <row r="47" spans="44:84">
      <c r="AR47" s="35"/>
      <c r="BZ47" s="35"/>
      <c r="CA47" s="113" t="s">
        <v>1181</v>
      </c>
      <c r="CB47" s="110">
        <v>0.04</v>
      </c>
      <c r="CC47" s="110">
        <v>0.04</v>
      </c>
      <c r="CD47" s="110">
        <v>0.04</v>
      </c>
      <c r="CE47" s="110">
        <v>0.04</v>
      </c>
      <c r="CF47" s="110">
        <v>0.04</v>
      </c>
    </row>
    <row r="48" spans="44:84">
      <c r="AR48" s="35"/>
      <c r="BZ48" s="35"/>
      <c r="CA48" s="113" t="str">
        <f>WASHER!B7</f>
        <v>SHAWB-59</v>
      </c>
      <c r="CB48" s="118" t="str">
        <f>WASHER!H7</f>
        <v/>
      </c>
      <c r="CC48" s="118" t="str">
        <f>WASHER!T7</f>
        <v/>
      </c>
      <c r="CD48" s="118" t="str">
        <f>WASHER!AF7</f>
        <v/>
      </c>
      <c r="CE48" s="118" t="str">
        <f>WASHER!AR7</f>
        <v/>
      </c>
      <c r="CF48" s="118" t="str">
        <f>WASHER!BD7</f>
        <v/>
      </c>
    </row>
    <row r="49" spans="11:84">
      <c r="AR49" s="35"/>
      <c r="BZ49" s="35"/>
      <c r="CA49" s="113" t="s">
        <v>1182</v>
      </c>
      <c r="CB49" s="110">
        <v>0.02</v>
      </c>
      <c r="CC49" s="110">
        <v>0.02</v>
      </c>
      <c r="CD49" s="110">
        <v>0.02</v>
      </c>
      <c r="CE49" s="110">
        <v>0.02</v>
      </c>
      <c r="CF49" s="110">
        <v>0.02</v>
      </c>
    </row>
    <row r="50" spans="11:84">
      <c r="AR50" s="35"/>
      <c r="BZ50" s="35"/>
    </row>
    <row r="51" spans="11:84">
      <c r="K51" s="51"/>
      <c r="L51" s="51"/>
      <c r="M51" s="158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R51" s="35"/>
      <c r="BZ51" s="35"/>
    </row>
    <row r="52" spans="11:84">
      <c r="K52" s="33"/>
      <c r="L52" s="33"/>
      <c r="M52" s="160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R52" s="35"/>
      <c r="AU52" s="117" t="s">
        <v>1183</v>
      </c>
      <c r="BZ52" s="35"/>
    </row>
    <row r="53" spans="11:84">
      <c r="K53" s="51"/>
      <c r="L53" s="51"/>
      <c r="M53" s="115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R53" s="35"/>
      <c r="AU53" s="116" t="s">
        <v>1184</v>
      </c>
      <c r="BZ53" s="35"/>
    </row>
    <row r="54" spans="11:84">
      <c r="K54" s="51"/>
      <c r="L54" s="51"/>
      <c r="M54" s="160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R54" s="35"/>
      <c r="BZ54" s="35"/>
    </row>
    <row r="55" spans="11:84">
      <c r="AR55" s="35"/>
      <c r="AS55" s="33"/>
      <c r="AT55" s="33"/>
      <c r="BZ55" s="35"/>
    </row>
    <row r="56" spans="11:84">
      <c r="AR56" s="35"/>
      <c r="BZ56" s="35"/>
    </row>
    <row r="57" spans="11:84">
      <c r="AR57" s="35"/>
      <c r="AU57" s="112" t="s">
        <v>509</v>
      </c>
      <c r="AV57" s="52">
        <f>WEEKLY!F5</f>
        <v>46300</v>
      </c>
      <c r="AW57" s="52">
        <f>WEEKLY!G5</f>
        <v>46301</v>
      </c>
      <c r="AX57" s="52">
        <f>WEEKLY!H5</f>
        <v>46302</v>
      </c>
      <c r="AY57" s="52">
        <f>WEEKLY!I5</f>
        <v>46303</v>
      </c>
      <c r="AZ57" s="52">
        <f>WEEKLY!J5</f>
        <v>46304</v>
      </c>
      <c r="BA57" s="37">
        <f>WEEKLY!X5</f>
        <v>46307</v>
      </c>
      <c r="BB57" s="37">
        <f>WEEKLY!Y5</f>
        <v>46308</v>
      </c>
      <c r="BC57" s="37">
        <f>WEEKLY!Z5</f>
        <v>46309</v>
      </c>
      <c r="BD57" s="37">
        <f>WEEKLY!AA5</f>
        <v>46310</v>
      </c>
      <c r="BE57" s="37">
        <f>WEEKLY!AB5</f>
        <v>46311</v>
      </c>
      <c r="BF57" s="52">
        <f>WEEKLY!AP5</f>
        <v>46314</v>
      </c>
      <c r="BG57" s="52">
        <f>WEEKLY!AQ5</f>
        <v>46315</v>
      </c>
      <c r="BH57" s="52">
        <f>WEEKLY!AR5</f>
        <v>46316</v>
      </c>
      <c r="BI57" s="52">
        <f>WEEKLY!AS5</f>
        <v>46317</v>
      </c>
      <c r="BJ57" s="52">
        <f>WEEKLY!AT5</f>
        <v>46318</v>
      </c>
      <c r="BK57" s="37">
        <f>WEEKLY!BH5</f>
        <v>46321</v>
      </c>
      <c r="BL57" s="37">
        <f>WEEKLY!BI5</f>
        <v>46322</v>
      </c>
      <c r="BM57" s="37">
        <f>WEEKLY!BJ5</f>
        <v>46323</v>
      </c>
      <c r="BN57" s="37">
        <f>WEEKLY!BK5</f>
        <v>46324</v>
      </c>
      <c r="BO57" s="37">
        <f>WEEKLY!BL5</f>
        <v>46325</v>
      </c>
      <c r="BP57" s="52">
        <f>WEEKLY!BZ5</f>
        <v>46328</v>
      </c>
      <c r="BQ57" s="52">
        <f>WEEKLY!CA5</f>
        <v>46329</v>
      </c>
      <c r="BR57" s="52">
        <f>WEEKLY!CB5</f>
        <v>46330</v>
      </c>
      <c r="BS57" s="52">
        <f>WEEKLY!CC5</f>
        <v>46331</v>
      </c>
      <c r="BT57" s="52">
        <f>WEEKLY!CC5</f>
        <v>46331</v>
      </c>
      <c r="BZ57" s="35"/>
    </row>
    <row r="58" spans="11:84">
      <c r="AR58" s="35"/>
      <c r="AS58" s="33" t="s">
        <v>1175</v>
      </c>
      <c r="AT58" s="33" t="s">
        <v>1176</v>
      </c>
      <c r="AU58" s="113" t="s">
        <v>1185</v>
      </c>
      <c r="AV58" s="110">
        <v>0.09</v>
      </c>
      <c r="AW58" s="110">
        <v>0.09</v>
      </c>
      <c r="AX58" s="110">
        <v>0.09</v>
      </c>
      <c r="AY58" s="110">
        <v>0.09</v>
      </c>
      <c r="AZ58" s="110">
        <v>0.09</v>
      </c>
      <c r="BA58" s="110">
        <v>0.09</v>
      </c>
      <c r="BB58" s="110">
        <v>0.09</v>
      </c>
      <c r="BC58" s="110">
        <v>0.09</v>
      </c>
      <c r="BD58" s="110">
        <v>0.09</v>
      </c>
      <c r="BE58" s="110">
        <v>0.09</v>
      </c>
      <c r="BF58" s="110">
        <v>0.09</v>
      </c>
      <c r="BG58" s="110">
        <v>0.09</v>
      </c>
      <c r="BH58" s="110">
        <v>0.09</v>
      </c>
      <c r="BI58" s="110">
        <v>0.09</v>
      </c>
      <c r="BJ58" s="110">
        <v>0.09</v>
      </c>
      <c r="BK58" s="110">
        <v>0.09</v>
      </c>
      <c r="BL58" s="110">
        <v>0.09</v>
      </c>
      <c r="BM58" s="110">
        <v>0.09</v>
      </c>
      <c r="BN58" s="110">
        <v>0.09</v>
      </c>
      <c r="BO58" s="110">
        <v>0.09</v>
      </c>
      <c r="BP58" s="110">
        <v>0.09</v>
      </c>
      <c r="BQ58" s="110">
        <v>0.09</v>
      </c>
      <c r="BR58" s="110">
        <v>0.09</v>
      </c>
      <c r="BS58" s="110">
        <v>0.09</v>
      </c>
      <c r="BT58" s="110">
        <v>0.09</v>
      </c>
      <c r="BZ58" s="35"/>
    </row>
    <row r="59" spans="11:84">
      <c r="AR59" s="35"/>
      <c r="AS59" s="36" t="str">
        <f>WEEKLY!A25</f>
        <v>MWTH-2</v>
      </c>
      <c r="AT59" s="36" t="str">
        <f>WEEKLY!C25</f>
        <v>TAMLA-00064</v>
      </c>
      <c r="AU59" s="105" t="str">
        <f>WEEKLY!B25</f>
        <v>20-L3</v>
      </c>
      <c r="AV59" s="110" t="str">
        <f>WEEKLY!F25</f>
        <v/>
      </c>
      <c r="AW59" s="110" t="e">
        <f>WEEKLY!G25</f>
        <v>#N/A</v>
      </c>
      <c r="AX59" s="110" t="str">
        <f>WEEKLY!H25</f>
        <v/>
      </c>
      <c r="AY59" s="110" t="str">
        <f>WEEKLY!I25</f>
        <v/>
      </c>
      <c r="AZ59" s="110" t="e">
        <f>WEEKLY!J25</f>
        <v>#N/A</v>
      </c>
      <c r="BA59" s="110" t="str">
        <f>WEEKLY!X25</f>
        <v/>
      </c>
      <c r="BB59" s="110" t="e">
        <f>WEEKLY!Y25</f>
        <v>#N/A</v>
      </c>
      <c r="BC59" s="110" t="str">
        <f>WEEKLY!Z25</f>
        <v/>
      </c>
      <c r="BD59" s="110" t="str">
        <f>WEEKLY!AA25</f>
        <v/>
      </c>
      <c r="BE59" s="110" t="e">
        <f>WEEKLY!AB25</f>
        <v>#N/A</v>
      </c>
      <c r="BF59" s="110" t="str">
        <f>WEEKLY!AP25</f>
        <v/>
      </c>
      <c r="BG59" s="110" t="e">
        <f>WEEKLY!AQ25</f>
        <v>#N/A</v>
      </c>
      <c r="BH59" s="110" t="str">
        <f>WEEKLY!AR25</f>
        <v/>
      </c>
      <c r="BI59" s="110" t="str">
        <f>WEEKLY!AS25</f>
        <v/>
      </c>
      <c r="BJ59" s="110" t="e">
        <f>WEEKLY!AT25</f>
        <v>#N/A</v>
      </c>
      <c r="BK59" s="110" t="str">
        <f>WEEKLY!BH25</f>
        <v/>
      </c>
      <c r="BL59" s="110" t="e">
        <f>WEEKLY!BI25</f>
        <v>#N/A</v>
      </c>
      <c r="BM59" s="110" t="str">
        <f>WEEKLY!BJ25</f>
        <v/>
      </c>
      <c r="BN59" s="110" t="str">
        <f>WEEKLY!BK25</f>
        <v/>
      </c>
      <c r="BO59" s="110" t="e">
        <f>WEEKLY!BL25</f>
        <v>#N/A</v>
      </c>
      <c r="BP59" s="110" t="str">
        <f>WEEKLY!BZ25</f>
        <v/>
      </c>
      <c r="BQ59" s="110" t="e">
        <f>WEEKLY!CA25</f>
        <v>#N/A</v>
      </c>
      <c r="BR59" s="110" t="str">
        <f>WEEKLY!CB25</f>
        <v/>
      </c>
      <c r="BS59" s="110" t="str">
        <f>WEEKLY!CC25</f>
        <v/>
      </c>
      <c r="BT59" s="110" t="e">
        <f>WEEKLY!CD25</f>
        <v>#N/A</v>
      </c>
      <c r="BZ59" s="35"/>
    </row>
    <row r="60" spans="11:84">
      <c r="AR60" s="35"/>
      <c r="AS60" s="36" t="str">
        <f>WEEKLY!A26</f>
        <v>MWTH-2</v>
      </c>
      <c r="AT60" s="36" t="str">
        <f>WEEKLY!C26</f>
        <v>TAMLA-00065</v>
      </c>
      <c r="AU60" s="105" t="str">
        <f>WEEKLY!B26</f>
        <v>30-L3</v>
      </c>
      <c r="AV60" s="110" t="e">
        <f>WEEKLY!#REF!</f>
        <v>#REF!</v>
      </c>
      <c r="AW60" s="110" t="str">
        <f>WEEKLY!F26</f>
        <v/>
      </c>
      <c r="AX60" s="110" t="str">
        <f>WEEKLY!H26</f>
        <v/>
      </c>
      <c r="AY60" s="110" t="str">
        <f>WEEKLY!I26</f>
        <v/>
      </c>
      <c r="AZ60" s="110" t="e">
        <f>WEEKLY!J26</f>
        <v>#N/A</v>
      </c>
      <c r="BA60" s="110" t="str">
        <f>WEEKLY!X26</f>
        <v/>
      </c>
      <c r="BB60" s="110" t="e">
        <f>WEEKLY!Y26</f>
        <v>#N/A</v>
      </c>
      <c r="BC60" s="110" t="str">
        <f>WEEKLY!Z26</f>
        <v/>
      </c>
      <c r="BD60" s="110" t="str">
        <f>WEEKLY!AA26</f>
        <v/>
      </c>
      <c r="BE60" s="110" t="e">
        <f>WEEKLY!AB26</f>
        <v>#N/A</v>
      </c>
      <c r="BF60" s="110" t="str">
        <f>WEEKLY!AP26</f>
        <v/>
      </c>
      <c r="BG60" s="110" t="e">
        <f>WEEKLY!AQ26</f>
        <v>#N/A</v>
      </c>
      <c r="BH60" s="110" t="str">
        <f>WEEKLY!AR26</f>
        <v/>
      </c>
      <c r="BI60" s="110" t="str">
        <f>WEEKLY!AS26</f>
        <v/>
      </c>
      <c r="BJ60" s="110" t="e">
        <f>WEEKLY!AT26</f>
        <v>#N/A</v>
      </c>
      <c r="BK60" s="110" t="str">
        <f>WEEKLY!BH26</f>
        <v/>
      </c>
      <c r="BL60" s="110" t="e">
        <f>WEEKLY!BI26</f>
        <v>#N/A</v>
      </c>
      <c r="BM60" s="110" t="str">
        <f>WEEKLY!BJ26</f>
        <v/>
      </c>
      <c r="BN60" s="110" t="str">
        <f>WEEKLY!BK26</f>
        <v/>
      </c>
      <c r="BO60" s="110" t="e">
        <f>WEEKLY!BL26</f>
        <v>#N/A</v>
      </c>
      <c r="BP60" s="110" t="str">
        <f>WEEKLY!BZ26</f>
        <v/>
      </c>
      <c r="BQ60" s="110" t="e">
        <f>WEEKLY!CA26</f>
        <v>#N/A</v>
      </c>
      <c r="BR60" s="110" t="str">
        <f>WEEKLY!CB26</f>
        <v/>
      </c>
      <c r="BS60" s="110" t="str">
        <f>WEEKLY!CC26</f>
        <v/>
      </c>
      <c r="BT60" s="110" t="e">
        <f>WEEKLY!CD26</f>
        <v>#N/A</v>
      </c>
      <c r="BZ60" s="35"/>
    </row>
    <row r="61" spans="11:84">
      <c r="AR61" s="35"/>
      <c r="AS61" s="36" t="str">
        <f>WEEKLY!A27</f>
        <v>MWTH-2</v>
      </c>
      <c r="AT61" s="36" t="str">
        <f>WEEKLY!C27</f>
        <v>TAMIH-00021 / TMAIH-00022</v>
      </c>
      <c r="AU61" s="105" t="str">
        <f>WEEKLY!B27</f>
        <v>50 A/B-L3</v>
      </c>
      <c r="AV61" s="110" t="str">
        <f>WEEKLY!F27</f>
        <v/>
      </c>
      <c r="AW61" s="110" t="e">
        <f>WEEKLY!G27</f>
        <v>#N/A</v>
      </c>
      <c r="AX61" s="110" t="str">
        <f>WEEKLY!H27</f>
        <v/>
      </c>
      <c r="AY61" s="110" t="str">
        <f>WEEKLY!I27</f>
        <v/>
      </c>
      <c r="AZ61" s="110" t="e">
        <f>WEEKLY!J27</f>
        <v>#N/A</v>
      </c>
      <c r="BA61" s="110" t="str">
        <f>WEEKLY!X27</f>
        <v/>
      </c>
      <c r="BB61" s="110" t="e">
        <f>WEEKLY!Y27</f>
        <v>#N/A</v>
      </c>
      <c r="BC61" s="110" t="str">
        <f>WEEKLY!Z27</f>
        <v/>
      </c>
      <c r="BD61" s="110" t="str">
        <f>WEEKLY!AA27</f>
        <v/>
      </c>
      <c r="BE61" s="110" t="e">
        <f>WEEKLY!AB27</f>
        <v>#N/A</v>
      </c>
      <c r="BF61" s="110" t="str">
        <f>WEEKLY!AP27</f>
        <v/>
      </c>
      <c r="BG61" s="110" t="e">
        <f>WEEKLY!AQ27</f>
        <v>#N/A</v>
      </c>
      <c r="BH61" s="110" t="str">
        <f>WEEKLY!AR27</f>
        <v/>
      </c>
      <c r="BI61" s="110" t="str">
        <f>WEEKLY!AS27</f>
        <v/>
      </c>
      <c r="BJ61" s="110" t="e">
        <f>WEEKLY!AT27</f>
        <v>#N/A</v>
      </c>
      <c r="BK61" s="110" t="str">
        <f>WEEKLY!BH27</f>
        <v/>
      </c>
      <c r="BL61" s="110" t="e">
        <f>WEEKLY!BI27</f>
        <v>#N/A</v>
      </c>
      <c r="BM61" s="110" t="str">
        <f>WEEKLY!BJ27</f>
        <v/>
      </c>
      <c r="BN61" s="110" t="str">
        <f>WEEKLY!BK27</f>
        <v/>
      </c>
      <c r="BO61" s="110" t="e">
        <f>WEEKLY!BL27</f>
        <v>#N/A</v>
      </c>
      <c r="BP61" s="110" t="str">
        <f>WEEKLY!BZ27</f>
        <v/>
      </c>
      <c r="BQ61" s="110" t="e">
        <f>WEEKLY!CA27</f>
        <v>#N/A</v>
      </c>
      <c r="BR61" s="110" t="str">
        <f>WEEKLY!CB27</f>
        <v/>
      </c>
      <c r="BS61" s="110" t="str">
        <f>WEEKLY!CC27</f>
        <v/>
      </c>
      <c r="BT61" s="110" t="e">
        <f>WEEKLY!CD27</f>
        <v>#N/A</v>
      </c>
      <c r="BZ61" s="35"/>
    </row>
    <row r="62" spans="11:84">
      <c r="AR62" s="35"/>
      <c r="AS62" s="36" t="str">
        <f>WEEKLY!A28</f>
        <v>TF-2</v>
      </c>
      <c r="AT62" s="36" t="str">
        <f>WEEKLY!C28</f>
        <v>TAMLA-00066</v>
      </c>
      <c r="AU62" s="105" t="str">
        <f>WEEKLY!B28</f>
        <v>70-L3</v>
      </c>
      <c r="AV62" s="110" t="e">
        <f>WEEKLY!#REF!</f>
        <v>#REF!</v>
      </c>
      <c r="AW62" s="110" t="e">
        <f>WEEKLY!F28</f>
        <v>#N/A</v>
      </c>
      <c r="AX62" s="110" t="e">
        <f>WEEKLY!H28</f>
        <v>#N/A</v>
      </c>
      <c r="AY62" s="110" t="e">
        <f>WEEKLY!I28</f>
        <v>#N/A</v>
      </c>
      <c r="AZ62" s="110" t="str">
        <f>WEEKLY!J28</f>
        <v/>
      </c>
      <c r="BA62" s="110" t="e">
        <f>WEEKLY!X28</f>
        <v>#N/A</v>
      </c>
      <c r="BB62" s="110" t="str">
        <f>WEEKLY!Y28</f>
        <v/>
      </c>
      <c r="BC62" s="110" t="e">
        <f>WEEKLY!Z28</f>
        <v>#N/A</v>
      </c>
      <c r="BD62" s="110" t="e">
        <f>WEEKLY!AA28</f>
        <v>#N/A</v>
      </c>
      <c r="BE62" s="110" t="str">
        <f>WEEKLY!AB28</f>
        <v/>
      </c>
      <c r="BF62" s="110" t="e">
        <f>WEEKLY!AP28</f>
        <v>#N/A</v>
      </c>
      <c r="BG62" s="110" t="str">
        <f>WEEKLY!AQ28</f>
        <v/>
      </c>
      <c r="BH62" s="110" t="e">
        <f>WEEKLY!AR28</f>
        <v>#N/A</v>
      </c>
      <c r="BI62" s="110" t="e">
        <f>WEEKLY!AS28</f>
        <v>#N/A</v>
      </c>
      <c r="BJ62" s="110" t="str">
        <f>WEEKLY!AT28</f>
        <v/>
      </c>
      <c r="BK62" s="110" t="e">
        <f>WEEKLY!BH28</f>
        <v>#N/A</v>
      </c>
      <c r="BL62" s="110" t="str">
        <f>WEEKLY!BI28</f>
        <v/>
      </c>
      <c r="BM62" s="110" t="e">
        <f>WEEKLY!BJ28</f>
        <v>#N/A</v>
      </c>
      <c r="BN62" s="110" t="e">
        <f>WEEKLY!BK28</f>
        <v>#N/A</v>
      </c>
      <c r="BO62" s="110" t="str">
        <f>WEEKLY!BL28</f>
        <v/>
      </c>
      <c r="BP62" s="110" t="e">
        <f>WEEKLY!BZ28</f>
        <v>#N/A</v>
      </c>
      <c r="BQ62" s="110" t="str">
        <f>WEEKLY!CA28</f>
        <v/>
      </c>
      <c r="BR62" s="110" t="e">
        <f>WEEKLY!CB28</f>
        <v>#N/A</v>
      </c>
      <c r="BS62" s="110" t="e">
        <f>WEEKLY!CC28</f>
        <v>#N/A</v>
      </c>
      <c r="BT62" s="110" t="str">
        <f>WEEKLY!CD28</f>
        <v/>
      </c>
      <c r="BZ62" s="35"/>
    </row>
    <row r="63" spans="11:84">
      <c r="AR63" s="35"/>
      <c r="AU63" s="113" t="s">
        <v>1186</v>
      </c>
      <c r="AV63" s="110">
        <v>7.0000000000000007E-2</v>
      </c>
      <c r="AW63" s="110">
        <v>7.0000000000000007E-2</v>
      </c>
      <c r="AX63" s="110">
        <v>7.0000000000000007E-2</v>
      </c>
      <c r="AY63" s="110">
        <v>7.0000000000000007E-2</v>
      </c>
      <c r="AZ63" s="110">
        <v>7.0000000000000007E-2</v>
      </c>
      <c r="BA63" s="110">
        <v>7.0000000000000007E-2</v>
      </c>
      <c r="BB63" s="110">
        <v>7.0000000000000007E-2</v>
      </c>
      <c r="BC63" s="110">
        <v>7.0000000000000007E-2</v>
      </c>
      <c r="BD63" s="110">
        <v>7.0000000000000007E-2</v>
      </c>
      <c r="BE63" s="110">
        <v>7.0000000000000007E-2</v>
      </c>
      <c r="BF63" s="110">
        <v>7.0000000000000007E-2</v>
      </c>
      <c r="BG63" s="110">
        <v>7.0000000000000007E-2</v>
      </c>
      <c r="BH63" s="110">
        <v>7.0000000000000007E-2</v>
      </c>
      <c r="BI63" s="110">
        <v>7.0000000000000007E-2</v>
      </c>
      <c r="BJ63" s="110">
        <v>7.0000000000000007E-2</v>
      </c>
      <c r="BK63" s="110">
        <v>7.0000000000000007E-2</v>
      </c>
      <c r="BL63" s="110">
        <v>7.0000000000000007E-2</v>
      </c>
      <c r="BM63" s="110">
        <v>7.0000000000000007E-2</v>
      </c>
      <c r="BN63" s="110">
        <v>7.0000000000000007E-2</v>
      </c>
      <c r="BO63" s="110">
        <v>7.0000000000000007E-2</v>
      </c>
      <c r="BP63" s="110">
        <v>7.0000000000000007E-2</v>
      </c>
      <c r="BQ63" s="110">
        <v>7.0000000000000007E-2</v>
      </c>
      <c r="BR63" s="110">
        <v>7.0000000000000007E-2</v>
      </c>
      <c r="BS63" s="110">
        <v>7.0000000000000007E-2</v>
      </c>
      <c r="BT63" s="110">
        <v>7.0000000000000007E-2</v>
      </c>
      <c r="BZ63" s="35"/>
    </row>
    <row r="64" spans="11:84">
      <c r="AR64" s="35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Z64" s="35"/>
    </row>
    <row r="65" spans="1:78">
      <c r="AR65" s="35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Z65" s="35"/>
    </row>
    <row r="66" spans="1:78" ht="15.75">
      <c r="A66" s="323" t="s">
        <v>1187</v>
      </c>
      <c r="B66" s="327"/>
      <c r="C66" s="324"/>
      <c r="D66" s="325"/>
      <c r="E66" s="325"/>
      <c r="F66" s="325"/>
      <c r="G66" s="325"/>
      <c r="AR66" s="35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Z66" s="35"/>
    </row>
    <row r="67" spans="1:78" ht="15.75">
      <c r="A67" s="323"/>
      <c r="B67" s="328"/>
      <c r="C67" s="323"/>
      <c r="D67" s="323"/>
      <c r="E67" s="323"/>
      <c r="F67" s="323"/>
      <c r="G67" s="323"/>
      <c r="AR67" s="35"/>
      <c r="BZ67" s="35"/>
    </row>
    <row r="68" spans="1:78" ht="15.75">
      <c r="A68" s="323" t="s">
        <v>609</v>
      </c>
      <c r="B68" s="328" t="s">
        <v>1019</v>
      </c>
      <c r="C68" s="323" t="s">
        <v>436</v>
      </c>
      <c r="D68" s="323" t="s">
        <v>442</v>
      </c>
      <c r="E68" s="323" t="s">
        <v>443</v>
      </c>
      <c r="F68" s="323" t="s">
        <v>444</v>
      </c>
      <c r="G68" s="323" t="s">
        <v>445</v>
      </c>
      <c r="AR68" s="35"/>
      <c r="BZ68" s="35"/>
    </row>
    <row r="69" spans="1:78">
      <c r="A69" t="str">
        <f>'Leadec Weekly'!C2</f>
        <v>NAMSP-00338</v>
      </c>
      <c r="B69" s="322" t="str">
        <f>'Leadec Weekly'!A2</f>
        <v>10A</v>
      </c>
      <c r="C69" s="326">
        <f>'Leadec Weekly'!D2</f>
        <v>0</v>
      </c>
      <c r="D69" s="326">
        <f>'Leadec Weekly'!E2</f>
        <v>0</v>
      </c>
      <c r="E69" s="326">
        <f>'Leadec Weekly'!F2</f>
        <v>0</v>
      </c>
      <c r="F69" s="326">
        <f>'Leadec Weekly'!G2</f>
        <v>0</v>
      </c>
      <c r="G69" s="326">
        <f>'Leadec Weekly'!H2</f>
        <v>0</v>
      </c>
      <c r="AR69" s="35"/>
      <c r="BZ69" s="35"/>
    </row>
    <row r="70" spans="1:78">
      <c r="A70" t="str">
        <f>'Leadec Weekly'!C3</f>
        <v>NAMSP-00223</v>
      </c>
      <c r="B70" s="322" t="str">
        <f>'Leadec Weekly'!A3</f>
        <v>10B</v>
      </c>
      <c r="C70" s="326">
        <f>'Leadec Weekly'!D3</f>
        <v>0</v>
      </c>
      <c r="D70" s="326">
        <f>'Leadec Weekly'!E3</f>
        <v>0</v>
      </c>
      <c r="E70" s="326">
        <f>'Leadec Weekly'!F3</f>
        <v>0</v>
      </c>
      <c r="F70" s="326">
        <f>'Leadec Weekly'!G3</f>
        <v>0</v>
      </c>
      <c r="G70" s="326">
        <f>'Leadec Weekly'!H3</f>
        <v>0</v>
      </c>
      <c r="AR70" s="35"/>
      <c r="BZ70" s="35"/>
    </row>
    <row r="71" spans="1:78">
      <c r="A71" t="str">
        <f>'Leadec Weekly'!C4</f>
        <v>NAMSP-00336</v>
      </c>
      <c r="B71" s="322" t="str">
        <f>'Leadec Weekly'!A4</f>
        <v>10C</v>
      </c>
      <c r="C71" s="326">
        <f>'Leadec Weekly'!D4</f>
        <v>0</v>
      </c>
      <c r="D71" s="326">
        <f>'Leadec Weekly'!E4</f>
        <v>0</v>
      </c>
      <c r="E71" s="326">
        <f>'Leadec Weekly'!F4</f>
        <v>0</v>
      </c>
      <c r="F71" s="326">
        <f>'Leadec Weekly'!G4</f>
        <v>0</v>
      </c>
      <c r="G71" s="326">
        <f>'Leadec Weekly'!H4</f>
        <v>0</v>
      </c>
      <c r="AR71" s="35"/>
      <c r="BZ71" s="35"/>
    </row>
    <row r="72" spans="1:78">
      <c r="A72" t="str">
        <f>'Leadec Weekly'!C5</f>
        <v>NAMSP-00337</v>
      </c>
      <c r="B72" s="322" t="str">
        <f>'Leadec Weekly'!A5</f>
        <v>10D</v>
      </c>
      <c r="C72" s="326">
        <f>'Leadec Weekly'!D5</f>
        <v>0</v>
      </c>
      <c r="D72" s="326">
        <f>'Leadec Weekly'!E5</f>
        <v>0</v>
      </c>
      <c r="E72" s="326">
        <f>'Leadec Weekly'!F5</f>
        <v>0</v>
      </c>
      <c r="F72" s="326">
        <f>'Leadec Weekly'!G5</f>
        <v>0</v>
      </c>
      <c r="G72" s="326">
        <f>'Leadec Weekly'!H5</f>
        <v>0</v>
      </c>
      <c r="AR72" s="35"/>
      <c r="BZ72" s="35"/>
    </row>
    <row r="73" spans="1:78">
      <c r="A73" t="str">
        <f>'Leadec Weekly'!C6</f>
        <v>NAMSP-0170</v>
      </c>
      <c r="B73" s="322" t="str">
        <f>'Leadec Weekly'!A6</f>
        <v>20A</v>
      </c>
      <c r="C73" s="326">
        <f>'Leadec Weekly'!D6</f>
        <v>0</v>
      </c>
      <c r="D73" s="326">
        <f>'Leadec Weekly'!E6</f>
        <v>0</v>
      </c>
      <c r="E73" s="326">
        <f>'Leadec Weekly'!F6</f>
        <v>0</v>
      </c>
      <c r="F73" s="326">
        <f>'Leadec Weekly'!G6</f>
        <v>0</v>
      </c>
      <c r="G73" s="326">
        <f>'Leadec Weekly'!H6</f>
        <v>0</v>
      </c>
      <c r="AR73" s="35"/>
      <c r="BZ73" s="35"/>
    </row>
    <row r="74" spans="1:78">
      <c r="A74" t="str">
        <f>'Leadec Weekly'!C7</f>
        <v>NAMSP-0171</v>
      </c>
      <c r="B74" s="322" t="str">
        <f>'Leadec Weekly'!A7</f>
        <v>20A</v>
      </c>
      <c r="C74" s="326">
        <f>'Leadec Weekly'!D7</f>
        <v>0</v>
      </c>
      <c r="D74" s="326">
        <f>'Leadec Weekly'!E7</f>
        <v>0</v>
      </c>
      <c r="E74" s="326">
        <f>'Leadec Weekly'!F7</f>
        <v>0</v>
      </c>
      <c r="F74" s="326">
        <f>'Leadec Weekly'!G7</f>
        <v>0</v>
      </c>
      <c r="G74" s="326">
        <f>'Leadec Weekly'!H7</f>
        <v>0</v>
      </c>
      <c r="AR74" s="35"/>
      <c r="BZ74" s="35"/>
    </row>
    <row r="75" spans="1:78">
      <c r="A75" t="str">
        <f>'Leadec Weekly'!C8</f>
        <v>NAMSP-0172</v>
      </c>
      <c r="B75" s="322" t="str">
        <f>'Leadec Weekly'!A8</f>
        <v>20A</v>
      </c>
      <c r="C75" s="326">
        <f>'Leadec Weekly'!D8</f>
        <v>0</v>
      </c>
      <c r="D75" s="326">
        <f>'Leadec Weekly'!E8</f>
        <v>0</v>
      </c>
      <c r="E75" s="326">
        <f>'Leadec Weekly'!F8</f>
        <v>0</v>
      </c>
      <c r="F75" s="326">
        <f>'Leadec Weekly'!G8</f>
        <v>0</v>
      </c>
      <c r="G75" s="326">
        <f>'Leadec Weekly'!H8</f>
        <v>0</v>
      </c>
      <c r="AR75" s="35"/>
      <c r="BZ75" s="35"/>
    </row>
    <row r="76" spans="1:78">
      <c r="A76" t="str">
        <f>'Leadec Weekly'!C9</f>
        <v>NAMSP-0173</v>
      </c>
      <c r="B76" s="322" t="str">
        <f>'Leadec Weekly'!A9</f>
        <v>20A</v>
      </c>
      <c r="C76" s="326">
        <f>'Leadec Weekly'!D9</f>
        <v>0</v>
      </c>
      <c r="D76" s="326">
        <f>'Leadec Weekly'!E9</f>
        <v>0</v>
      </c>
      <c r="E76" s="326">
        <f>'Leadec Weekly'!F9</f>
        <v>0</v>
      </c>
      <c r="F76" s="326">
        <f>'Leadec Weekly'!G9</f>
        <v>0</v>
      </c>
      <c r="G76" s="326">
        <f>'Leadec Weekly'!H9</f>
        <v>0</v>
      </c>
      <c r="AR76" s="35"/>
      <c r="BZ76" s="35"/>
    </row>
    <row r="77" spans="1:78">
      <c r="A77" t="str">
        <f>'Leadec Weekly'!C10</f>
        <v>NAMSP-0174</v>
      </c>
      <c r="B77" s="322" t="str">
        <f>'Leadec Weekly'!A10</f>
        <v>20A</v>
      </c>
      <c r="C77" s="326">
        <f>'Leadec Weekly'!D10</f>
        <v>0</v>
      </c>
      <c r="D77" s="326">
        <f>'Leadec Weekly'!E10</f>
        <v>0</v>
      </c>
      <c r="E77" s="326">
        <f>'Leadec Weekly'!F10</f>
        <v>0</v>
      </c>
      <c r="F77" s="326">
        <f>'Leadec Weekly'!G10</f>
        <v>0</v>
      </c>
      <c r="G77" s="326">
        <f>'Leadec Weekly'!H10</f>
        <v>0</v>
      </c>
      <c r="AR77" s="35"/>
      <c r="BZ77" s="35"/>
    </row>
    <row r="78" spans="1:78">
      <c r="A78" t="str">
        <f>'Leadec Weekly'!C11</f>
        <v>NAMSP-0175</v>
      </c>
      <c r="B78" s="322" t="str">
        <f>'Leadec Weekly'!A11</f>
        <v>20A</v>
      </c>
      <c r="C78" s="326">
        <f>'Leadec Weekly'!D11</f>
        <v>0</v>
      </c>
      <c r="D78" s="326">
        <f>'Leadec Weekly'!E11</f>
        <v>0</v>
      </c>
      <c r="E78" s="326">
        <f>'Leadec Weekly'!F11</f>
        <v>0</v>
      </c>
      <c r="F78" s="326">
        <f>'Leadec Weekly'!G11</f>
        <v>0</v>
      </c>
      <c r="G78" s="326">
        <f>'Leadec Weekly'!H11</f>
        <v>0</v>
      </c>
      <c r="AR78" s="35"/>
      <c r="BZ78" s="35"/>
    </row>
    <row r="79" spans="1:78">
      <c r="A79" t="str">
        <f>'Leadec Weekly'!C12</f>
        <v>NAMSP-0176</v>
      </c>
      <c r="B79" s="322" t="str">
        <f>'Leadec Weekly'!A12</f>
        <v>20A</v>
      </c>
      <c r="C79" s="326">
        <f>'Leadec Weekly'!D12</f>
        <v>0</v>
      </c>
      <c r="D79" s="326">
        <f>'Leadec Weekly'!E12</f>
        <v>0</v>
      </c>
      <c r="E79" s="326">
        <f>'Leadec Weekly'!F12</f>
        <v>0</v>
      </c>
      <c r="F79" s="326">
        <f>'Leadec Weekly'!G12</f>
        <v>0</v>
      </c>
      <c r="G79" s="326">
        <f>'Leadec Weekly'!H12</f>
        <v>0</v>
      </c>
      <c r="AR79" s="35"/>
      <c r="BZ79" s="35"/>
    </row>
    <row r="80" spans="1:78">
      <c r="A80" t="str">
        <f>'Leadec Weekly'!C13</f>
        <v>NJMSP-0339</v>
      </c>
      <c r="B80" s="322" t="str">
        <f>'Leadec Weekly'!A13</f>
        <v>20A</v>
      </c>
      <c r="C80" s="326">
        <f>'Leadec Weekly'!D13</f>
        <v>0</v>
      </c>
      <c r="D80" s="326">
        <f>'Leadec Weekly'!E13</f>
        <v>0</v>
      </c>
      <c r="E80" s="326">
        <f>'Leadec Weekly'!F13</f>
        <v>0</v>
      </c>
      <c r="F80" s="326">
        <f>'Leadec Weekly'!G13</f>
        <v>0</v>
      </c>
      <c r="G80" s="326">
        <f>'Leadec Weekly'!H13</f>
        <v>0</v>
      </c>
      <c r="AR80" s="35"/>
      <c r="BZ80" s="35"/>
    </row>
    <row r="81" spans="1:78">
      <c r="A81" t="str">
        <f>'Leadec Weekly'!C14</f>
        <v>NAMZY-0224</v>
      </c>
      <c r="B81" s="322" t="str">
        <f>'Leadec Weekly'!A14</f>
        <v>20A</v>
      </c>
      <c r="C81" s="326">
        <f>'Leadec Weekly'!D14</f>
        <v>0</v>
      </c>
      <c r="D81" s="326">
        <f>'Leadec Weekly'!E14</f>
        <v>0</v>
      </c>
      <c r="E81" s="326">
        <f>'Leadec Weekly'!F14</f>
        <v>0</v>
      </c>
      <c r="F81" s="326">
        <f>'Leadec Weekly'!G14</f>
        <v>0</v>
      </c>
      <c r="G81" s="326">
        <f>'Leadec Weekly'!H14</f>
        <v>0</v>
      </c>
      <c r="AR81" s="35"/>
      <c r="BZ81" s="35"/>
    </row>
    <row r="82" spans="1:78">
      <c r="A82" t="str">
        <f>'Leadec Weekly'!C15</f>
        <v>NAMZY-0225</v>
      </c>
      <c r="B82" s="322" t="str">
        <f>'Leadec Weekly'!A15</f>
        <v>20A</v>
      </c>
      <c r="C82" s="326">
        <f>'Leadec Weekly'!D15</f>
        <v>0</v>
      </c>
      <c r="D82" s="326">
        <f>'Leadec Weekly'!E15</f>
        <v>0</v>
      </c>
      <c r="E82" s="326">
        <f>'Leadec Weekly'!F15</f>
        <v>0</v>
      </c>
      <c r="F82" s="326">
        <f>'Leadec Weekly'!G15</f>
        <v>0</v>
      </c>
      <c r="G82" s="326">
        <f>'Leadec Weekly'!H15</f>
        <v>0</v>
      </c>
      <c r="AR82" s="35"/>
      <c r="BZ82" s="35"/>
    </row>
    <row r="83" spans="1:78">
      <c r="A83" t="str">
        <f>'Leadec Weekly'!C16</f>
        <v>NAMSP-0178</v>
      </c>
      <c r="B83" s="322" t="str">
        <f>'Leadec Weekly'!A16</f>
        <v>20B</v>
      </c>
      <c r="C83" s="326">
        <f>'Leadec Weekly'!D16</f>
        <v>0</v>
      </c>
      <c r="D83" s="326">
        <f>'Leadec Weekly'!E16</f>
        <v>0</v>
      </c>
      <c r="E83" s="326">
        <f>'Leadec Weekly'!F16</f>
        <v>0</v>
      </c>
      <c r="F83" s="326">
        <f>'Leadec Weekly'!G16</f>
        <v>0</v>
      </c>
      <c r="G83" s="326">
        <f>'Leadec Weekly'!H16</f>
        <v>0</v>
      </c>
      <c r="AR83" s="35"/>
      <c r="BZ83" s="35"/>
    </row>
    <row r="84" spans="1:78">
      <c r="A84" t="str">
        <f>'Leadec Weekly'!C17</f>
        <v>NAMSP-0179</v>
      </c>
      <c r="B84" s="322" t="str">
        <f>'Leadec Weekly'!A17</f>
        <v>20B</v>
      </c>
      <c r="C84" s="326">
        <f>'Leadec Weekly'!D17</f>
        <v>0</v>
      </c>
      <c r="D84" s="326">
        <f>'Leadec Weekly'!E17</f>
        <v>0</v>
      </c>
      <c r="E84" s="326">
        <f>'Leadec Weekly'!F17</f>
        <v>0</v>
      </c>
      <c r="F84" s="326">
        <f>'Leadec Weekly'!G17</f>
        <v>0</v>
      </c>
      <c r="G84" s="326">
        <f>'Leadec Weekly'!H17</f>
        <v>0</v>
      </c>
      <c r="AR84" s="35"/>
      <c r="BZ84" s="35"/>
    </row>
    <row r="85" spans="1:78">
      <c r="A85" t="str">
        <f>'Leadec Weekly'!C18</f>
        <v>NAMSP-0180</v>
      </c>
      <c r="B85" s="322" t="str">
        <f>'Leadec Weekly'!A18</f>
        <v>20B</v>
      </c>
      <c r="C85" s="326">
        <f>'Leadec Weekly'!D18</f>
        <v>0</v>
      </c>
      <c r="D85" s="326">
        <f>'Leadec Weekly'!E18</f>
        <v>0</v>
      </c>
      <c r="E85" s="326">
        <f>'Leadec Weekly'!F18</f>
        <v>0</v>
      </c>
      <c r="F85" s="326">
        <f>'Leadec Weekly'!G18</f>
        <v>0</v>
      </c>
      <c r="G85" s="326">
        <f>'Leadec Weekly'!H18</f>
        <v>0</v>
      </c>
      <c r="AR85" s="35"/>
      <c r="BZ85" s="35"/>
    </row>
    <row r="86" spans="1:78">
      <c r="A86" t="str">
        <f>'Leadec Weekly'!C19</f>
        <v>NAMSP-0181</v>
      </c>
      <c r="B86" s="322" t="str">
        <f>'Leadec Weekly'!A19</f>
        <v>20B</v>
      </c>
      <c r="C86" s="326">
        <f>'Leadec Weekly'!D19</f>
        <v>0</v>
      </c>
      <c r="D86" s="326">
        <f>'Leadec Weekly'!E19</f>
        <v>0</v>
      </c>
      <c r="E86" s="326">
        <f>'Leadec Weekly'!F19</f>
        <v>0</v>
      </c>
      <c r="F86" s="326">
        <f>'Leadec Weekly'!G19</f>
        <v>0</v>
      </c>
      <c r="G86" s="326">
        <f>'Leadec Weekly'!H19</f>
        <v>0</v>
      </c>
      <c r="AR86" s="35"/>
      <c r="BZ86" s="35"/>
    </row>
    <row r="87" spans="1:78">
      <c r="A87" t="str">
        <f>'Leadec Weekly'!C20</f>
        <v>NAMSP-0182</v>
      </c>
      <c r="B87" s="322" t="str">
        <f>'Leadec Weekly'!A20</f>
        <v>20B</v>
      </c>
      <c r="C87" s="326">
        <f>'Leadec Weekly'!D20</f>
        <v>0</v>
      </c>
      <c r="D87" s="326">
        <f>'Leadec Weekly'!E20</f>
        <v>0</v>
      </c>
      <c r="E87" s="326">
        <f>'Leadec Weekly'!F20</f>
        <v>0</v>
      </c>
      <c r="F87" s="326">
        <f>'Leadec Weekly'!G20</f>
        <v>0</v>
      </c>
      <c r="G87" s="326">
        <f>'Leadec Weekly'!H20</f>
        <v>0</v>
      </c>
      <c r="AR87" s="35"/>
      <c r="BZ87" s="35"/>
    </row>
    <row r="88" spans="1:78">
      <c r="A88" t="str">
        <f>'Leadec Weekly'!C21</f>
        <v>NAMSP-0183</v>
      </c>
      <c r="B88" s="322" t="str">
        <f>'Leadec Weekly'!A21</f>
        <v>20B</v>
      </c>
      <c r="C88" s="326">
        <f>'Leadec Weekly'!D21</f>
        <v>0</v>
      </c>
      <c r="D88" s="326">
        <f>'Leadec Weekly'!E21</f>
        <v>0</v>
      </c>
      <c r="E88" s="326">
        <f>'Leadec Weekly'!F21</f>
        <v>0</v>
      </c>
      <c r="F88" s="326">
        <f>'Leadec Weekly'!G21</f>
        <v>0</v>
      </c>
      <c r="G88" s="326">
        <f>'Leadec Weekly'!H21</f>
        <v>0</v>
      </c>
      <c r="AR88" s="35"/>
      <c r="BZ88" s="35"/>
    </row>
    <row r="89" spans="1:78">
      <c r="A89" t="str">
        <f>'Leadec Weekly'!C22</f>
        <v>NAMSP-0184</v>
      </c>
      <c r="B89" s="322" t="str">
        <f>'Leadec Weekly'!A22</f>
        <v>20B</v>
      </c>
      <c r="C89" s="326">
        <f>'Leadec Weekly'!D22</f>
        <v>0</v>
      </c>
      <c r="D89" s="326">
        <f>'Leadec Weekly'!E22</f>
        <v>0</v>
      </c>
      <c r="E89" s="326">
        <f>'Leadec Weekly'!F22</f>
        <v>0</v>
      </c>
      <c r="F89" s="326">
        <f>'Leadec Weekly'!G22</f>
        <v>0</v>
      </c>
      <c r="G89" s="326">
        <f>'Leadec Weekly'!H22</f>
        <v>0</v>
      </c>
      <c r="AR89" s="35"/>
      <c r="BZ89" s="35"/>
    </row>
    <row r="90" spans="1:78">
      <c r="A90" t="str">
        <f>'Leadec Weekly'!C23</f>
        <v>NJMSP-0340</v>
      </c>
      <c r="B90" s="322" t="str">
        <f>'Leadec Weekly'!A23</f>
        <v>20B</v>
      </c>
      <c r="C90" s="326">
        <f>'Leadec Weekly'!D23</f>
        <v>0</v>
      </c>
      <c r="D90" s="326">
        <f>'Leadec Weekly'!E23</f>
        <v>0</v>
      </c>
      <c r="E90" s="326">
        <f>'Leadec Weekly'!F23</f>
        <v>0</v>
      </c>
      <c r="F90" s="326">
        <f>'Leadec Weekly'!G23</f>
        <v>0</v>
      </c>
      <c r="G90" s="326">
        <f>'Leadec Weekly'!H23</f>
        <v>0</v>
      </c>
      <c r="AR90" s="35"/>
      <c r="BZ90" s="35"/>
    </row>
    <row r="91" spans="1:78">
      <c r="A91" t="str">
        <f>'Leadec Weekly'!C24</f>
        <v>NAMZY-0226</v>
      </c>
      <c r="B91" s="322" t="str">
        <f>'Leadec Weekly'!A24</f>
        <v>20B</v>
      </c>
      <c r="C91" s="326">
        <f>'Leadec Weekly'!D24</f>
        <v>0</v>
      </c>
      <c r="D91" s="326">
        <f>'Leadec Weekly'!E24</f>
        <v>0</v>
      </c>
      <c r="E91" s="326">
        <f>'Leadec Weekly'!F24</f>
        <v>0</v>
      </c>
      <c r="F91" s="326">
        <f>'Leadec Weekly'!G24</f>
        <v>0</v>
      </c>
      <c r="G91" s="326">
        <f>'Leadec Weekly'!H24</f>
        <v>0</v>
      </c>
      <c r="AR91" s="35"/>
      <c r="BZ91" s="35"/>
    </row>
    <row r="92" spans="1:78">
      <c r="A92" t="str">
        <f>'Leadec Weekly'!C25</f>
        <v>NAMZY-0227</v>
      </c>
      <c r="B92" s="322" t="str">
        <f>'Leadec Weekly'!A25</f>
        <v>20B</v>
      </c>
      <c r="C92" s="326">
        <f>'Leadec Weekly'!D25</f>
        <v>0</v>
      </c>
      <c r="D92" s="326">
        <f>'Leadec Weekly'!E25</f>
        <v>0</v>
      </c>
      <c r="E92" s="326">
        <f>'Leadec Weekly'!F25</f>
        <v>0</v>
      </c>
      <c r="F92" s="326">
        <f>'Leadec Weekly'!G25</f>
        <v>0</v>
      </c>
      <c r="G92" s="326">
        <f>'Leadec Weekly'!H25</f>
        <v>0</v>
      </c>
      <c r="AR92" s="35"/>
      <c r="BZ92" s="35"/>
    </row>
    <row r="93" spans="1:78">
      <c r="A93" t="str">
        <f>'Leadec Weekly'!C26</f>
        <v>NAMSP-0191</v>
      </c>
      <c r="B93" s="322" t="str">
        <f>'Leadec Weekly'!A26</f>
        <v>50A</v>
      </c>
      <c r="C93" s="326">
        <f>'Leadec Weekly'!D26</f>
        <v>0</v>
      </c>
      <c r="D93" s="326">
        <f>'Leadec Weekly'!E26</f>
        <v>0</v>
      </c>
      <c r="E93" s="326">
        <f>'Leadec Weekly'!F26</f>
        <v>0</v>
      </c>
      <c r="F93" s="326">
        <f>'Leadec Weekly'!G26</f>
        <v>0</v>
      </c>
      <c r="G93" s="326">
        <f>'Leadec Weekly'!H26</f>
        <v>0</v>
      </c>
      <c r="AR93" s="35"/>
      <c r="BZ93" s="35"/>
    </row>
    <row r="94" spans="1:78">
      <c r="A94" t="str">
        <f>'Leadec Weekly'!C27</f>
        <v>NAMSP-0192</v>
      </c>
      <c r="B94" s="322" t="str">
        <f>'Leadec Weekly'!A27</f>
        <v>50A</v>
      </c>
      <c r="C94" s="326">
        <f>'Leadec Weekly'!D27</f>
        <v>0</v>
      </c>
      <c r="D94" s="326">
        <f>'Leadec Weekly'!E27</f>
        <v>0</v>
      </c>
      <c r="E94" s="326">
        <f>'Leadec Weekly'!F27</f>
        <v>0</v>
      </c>
      <c r="F94" s="326">
        <f>'Leadec Weekly'!G27</f>
        <v>0</v>
      </c>
      <c r="G94" s="326">
        <f>'Leadec Weekly'!H27</f>
        <v>0</v>
      </c>
      <c r="AR94" s="35"/>
      <c r="BZ94" s="35"/>
    </row>
    <row r="95" spans="1:78">
      <c r="A95" t="str">
        <f>'Leadec Weekly'!C28</f>
        <v>NAMZY-0228</v>
      </c>
      <c r="B95" s="322" t="str">
        <f>'Leadec Weekly'!A28</f>
        <v>50A</v>
      </c>
      <c r="C95" s="326">
        <f>'Leadec Weekly'!D28</f>
        <v>0</v>
      </c>
      <c r="D95" s="326">
        <f>'Leadec Weekly'!E28</f>
        <v>0</v>
      </c>
      <c r="E95" s="326">
        <f>'Leadec Weekly'!F28</f>
        <v>0</v>
      </c>
      <c r="F95" s="326">
        <f>'Leadec Weekly'!G28</f>
        <v>0</v>
      </c>
      <c r="G95" s="326">
        <f>'Leadec Weekly'!H28</f>
        <v>0</v>
      </c>
      <c r="AR95" s="35"/>
      <c r="BZ95" s="35"/>
    </row>
    <row r="96" spans="1:78">
      <c r="A96" t="str">
        <f>'Leadec Weekly'!C29</f>
        <v>NAMZY-0229</v>
      </c>
      <c r="B96" s="322" t="str">
        <f>'Leadec Weekly'!A29</f>
        <v>50A</v>
      </c>
      <c r="C96" s="326">
        <f>'Leadec Weekly'!D29</f>
        <v>0</v>
      </c>
      <c r="D96" s="326">
        <f>'Leadec Weekly'!E29</f>
        <v>0</v>
      </c>
      <c r="E96" s="326">
        <f>'Leadec Weekly'!F29</f>
        <v>0</v>
      </c>
      <c r="F96" s="326">
        <f>'Leadec Weekly'!G29</f>
        <v>0</v>
      </c>
      <c r="G96" s="326">
        <f>'Leadec Weekly'!H29</f>
        <v>0</v>
      </c>
      <c r="AR96" s="35"/>
      <c r="BZ96" s="35"/>
    </row>
    <row r="97" spans="1:78">
      <c r="A97" t="str">
        <f>'Leadec Weekly'!C30</f>
        <v>NAMSP-0195</v>
      </c>
      <c r="B97" s="322" t="str">
        <f>'Leadec Weekly'!A30</f>
        <v>50B</v>
      </c>
      <c r="C97" s="326">
        <f>'Leadec Weekly'!D30</f>
        <v>0</v>
      </c>
      <c r="D97" s="326">
        <f>'Leadec Weekly'!E30</f>
        <v>0</v>
      </c>
      <c r="E97" s="326">
        <f>'Leadec Weekly'!F30</f>
        <v>0</v>
      </c>
      <c r="F97" s="326">
        <f>'Leadec Weekly'!G30</f>
        <v>0</v>
      </c>
      <c r="G97" s="326">
        <f>'Leadec Weekly'!H30</f>
        <v>0</v>
      </c>
      <c r="AR97" s="35"/>
      <c r="BZ97" s="35"/>
    </row>
    <row r="98" spans="1:78">
      <c r="A98" t="str">
        <f>'Leadec Weekly'!C31</f>
        <v>NAMSP-0196</v>
      </c>
      <c r="B98" s="322" t="str">
        <f>'Leadec Weekly'!A31</f>
        <v>50B</v>
      </c>
      <c r="C98" s="326">
        <f>'Leadec Weekly'!D31</f>
        <v>0</v>
      </c>
      <c r="D98" s="326">
        <f>'Leadec Weekly'!E31</f>
        <v>0</v>
      </c>
      <c r="E98" s="326">
        <f>'Leadec Weekly'!F31</f>
        <v>0</v>
      </c>
      <c r="F98" s="326">
        <f>'Leadec Weekly'!G31</f>
        <v>0</v>
      </c>
      <c r="G98" s="326">
        <f>'Leadec Weekly'!H31</f>
        <v>0</v>
      </c>
      <c r="AR98" s="35"/>
      <c r="BZ98" s="35"/>
    </row>
    <row r="99" spans="1:78">
      <c r="A99" t="str">
        <f>'Leadec Weekly'!C32</f>
        <v>NAMZY-0230</v>
      </c>
      <c r="B99" s="322" t="str">
        <f>'Leadec Weekly'!A32</f>
        <v>50B</v>
      </c>
      <c r="C99" s="326">
        <f>'Leadec Weekly'!D32</f>
        <v>0</v>
      </c>
      <c r="D99" s="326">
        <f>'Leadec Weekly'!E32</f>
        <v>0</v>
      </c>
      <c r="E99" s="326">
        <f>'Leadec Weekly'!F32</f>
        <v>0</v>
      </c>
      <c r="F99" s="326">
        <f>'Leadec Weekly'!G32</f>
        <v>0</v>
      </c>
      <c r="G99" s="326">
        <f>'Leadec Weekly'!H32</f>
        <v>0</v>
      </c>
      <c r="AR99" s="35"/>
      <c r="BZ99" s="35"/>
    </row>
    <row r="100" spans="1:78">
      <c r="A100" t="str">
        <f>'Leadec Weekly'!C33</f>
        <v>NAMZY-0231</v>
      </c>
      <c r="B100" s="322" t="str">
        <f>'Leadec Weekly'!A33</f>
        <v>50B</v>
      </c>
      <c r="C100" s="326">
        <f>'Leadec Weekly'!D33</f>
        <v>0</v>
      </c>
      <c r="D100" s="326">
        <f>'Leadec Weekly'!E33</f>
        <v>0</v>
      </c>
      <c r="E100" s="326">
        <f>'Leadec Weekly'!F33</f>
        <v>0</v>
      </c>
      <c r="F100" s="326">
        <f>'Leadec Weekly'!G33</f>
        <v>0</v>
      </c>
      <c r="G100" s="326">
        <f>'Leadec Weekly'!H33</f>
        <v>0</v>
      </c>
      <c r="AR100" s="35"/>
      <c r="BZ100" s="35"/>
    </row>
    <row r="101" spans="1:78">
      <c r="A101" t="str">
        <f>'Leadec Weekly'!C34</f>
        <v>NAMZY-0234</v>
      </c>
      <c r="B101" s="322" t="str">
        <f>'Leadec Weekly'!A34</f>
        <v>60A</v>
      </c>
      <c r="C101" s="326">
        <f>'Leadec Weekly'!D34</f>
        <v>0</v>
      </c>
      <c r="D101" s="326">
        <f>'Leadec Weekly'!E34</f>
        <v>0</v>
      </c>
      <c r="E101" s="326">
        <f>'Leadec Weekly'!F34</f>
        <v>0</v>
      </c>
      <c r="F101" s="326">
        <f>'Leadec Weekly'!G34</f>
        <v>0</v>
      </c>
      <c r="G101" s="326">
        <f>'Leadec Weekly'!H34</f>
        <v>0</v>
      </c>
      <c r="AR101" s="35"/>
    </row>
    <row r="102" spans="1:78">
      <c r="A102" t="str">
        <f>'Leadec Weekly'!C35</f>
        <v>NAMZY-0235</v>
      </c>
      <c r="B102" s="322" t="str">
        <f>'Leadec Weekly'!A35</f>
        <v>60A</v>
      </c>
      <c r="C102" s="326">
        <f>'Leadec Weekly'!D35</f>
        <v>0</v>
      </c>
      <c r="D102" s="326">
        <f>'Leadec Weekly'!E35</f>
        <v>0</v>
      </c>
      <c r="E102" s="326">
        <f>'Leadec Weekly'!F35</f>
        <v>0</v>
      </c>
      <c r="F102" s="326">
        <f>'Leadec Weekly'!G35</f>
        <v>0</v>
      </c>
      <c r="G102" s="326">
        <f>'Leadec Weekly'!H35</f>
        <v>0</v>
      </c>
    </row>
    <row r="103" spans="1:78">
      <c r="A103" t="str">
        <f>'Leadec Weekly'!C36</f>
        <v>NAMSP-0203</v>
      </c>
      <c r="B103" s="322" t="str">
        <f>'Leadec Weekly'!A36</f>
        <v>60A</v>
      </c>
      <c r="C103" s="326">
        <f>'Leadec Weekly'!D36</f>
        <v>0</v>
      </c>
      <c r="D103" s="326">
        <f>'Leadec Weekly'!E36</f>
        <v>0</v>
      </c>
      <c r="E103" s="326">
        <f>'Leadec Weekly'!F36</f>
        <v>0</v>
      </c>
      <c r="F103" s="326">
        <f>'Leadec Weekly'!G36</f>
        <v>0</v>
      </c>
      <c r="G103" s="326">
        <f>'Leadec Weekly'!H36</f>
        <v>0</v>
      </c>
    </row>
    <row r="104" spans="1:78">
      <c r="A104" t="str">
        <f>'Leadec Weekly'!C37</f>
        <v>NAMSP-0204</v>
      </c>
      <c r="B104" s="322" t="str">
        <f>'Leadec Weekly'!A37</f>
        <v>60A</v>
      </c>
      <c r="C104" s="326">
        <f>'Leadec Weekly'!D37</f>
        <v>0</v>
      </c>
      <c r="D104" s="326">
        <f>'Leadec Weekly'!E37</f>
        <v>0</v>
      </c>
      <c r="E104" s="326">
        <f>'Leadec Weekly'!F37</f>
        <v>0</v>
      </c>
      <c r="F104" s="326">
        <f>'Leadec Weekly'!G37</f>
        <v>0</v>
      </c>
      <c r="G104" s="326">
        <f>'Leadec Weekly'!H37</f>
        <v>0</v>
      </c>
    </row>
    <row r="105" spans="1:78">
      <c r="A105" t="str">
        <f>'Leadec Weekly'!C38</f>
        <v>NAMSP-0205</v>
      </c>
      <c r="B105" s="322" t="str">
        <f>'Leadec Weekly'!A38</f>
        <v>60A</v>
      </c>
      <c r="C105" s="326">
        <f>'Leadec Weekly'!D38</f>
        <v>0</v>
      </c>
      <c r="D105" s="326">
        <f>'Leadec Weekly'!E38</f>
        <v>0</v>
      </c>
      <c r="E105" s="326">
        <f>'Leadec Weekly'!F38</f>
        <v>0</v>
      </c>
      <c r="F105" s="326">
        <f>'Leadec Weekly'!G38</f>
        <v>0</v>
      </c>
      <c r="G105" s="326">
        <f>'Leadec Weekly'!H38</f>
        <v>0</v>
      </c>
    </row>
    <row r="106" spans="1:78">
      <c r="A106" t="str">
        <f>'Leadec Weekly'!C39</f>
        <v>NAMSP-0206</v>
      </c>
      <c r="B106" s="322" t="str">
        <f>'Leadec Weekly'!A39</f>
        <v>60A</v>
      </c>
      <c r="C106" s="326">
        <f>'Leadec Weekly'!D39</f>
        <v>0</v>
      </c>
      <c r="D106" s="326">
        <f>'Leadec Weekly'!E39</f>
        <v>0</v>
      </c>
      <c r="E106" s="326">
        <f>'Leadec Weekly'!F39</f>
        <v>0</v>
      </c>
      <c r="F106" s="326">
        <f>'Leadec Weekly'!G39</f>
        <v>0</v>
      </c>
      <c r="G106" s="326">
        <f>'Leadec Weekly'!H39</f>
        <v>0</v>
      </c>
      <c r="AU106" s="158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  <c r="BH106" s="159"/>
      <c r="BI106" s="159"/>
      <c r="BJ106" s="159"/>
      <c r="BK106" s="159"/>
      <c r="BL106" s="159"/>
      <c r="BM106" s="159"/>
      <c r="BN106" s="159"/>
      <c r="BO106" s="159"/>
      <c r="BP106" s="159"/>
      <c r="BQ106" s="159"/>
      <c r="BR106" s="159"/>
      <c r="BS106" s="159"/>
      <c r="BT106" s="159"/>
    </row>
    <row r="107" spans="1:78">
      <c r="A107" t="str">
        <f>'Leadec Weekly'!C40</f>
        <v>NAMSP-0207</v>
      </c>
      <c r="B107" s="322" t="str">
        <f>'Leadec Weekly'!A40</f>
        <v>60A</v>
      </c>
      <c r="C107" s="326">
        <f>'Leadec Weekly'!D40</f>
        <v>0</v>
      </c>
      <c r="D107" s="326">
        <f>'Leadec Weekly'!E40</f>
        <v>0</v>
      </c>
      <c r="E107" s="326">
        <f>'Leadec Weekly'!F40</f>
        <v>0</v>
      </c>
      <c r="F107" s="326">
        <f>'Leadec Weekly'!G40</f>
        <v>0</v>
      </c>
      <c r="G107" s="326">
        <f>'Leadec Weekly'!H40</f>
        <v>0</v>
      </c>
      <c r="AS107" s="33"/>
      <c r="AT107" s="33"/>
      <c r="AU107" s="160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</row>
    <row r="108" spans="1:78">
      <c r="A108" t="str">
        <f>'Leadec Weekly'!C41</f>
        <v>NAMSP-0208</v>
      </c>
      <c r="B108" s="322" t="str">
        <f>'Leadec Weekly'!A41</f>
        <v>60A</v>
      </c>
      <c r="C108" s="326">
        <f>'Leadec Weekly'!D41</f>
        <v>0</v>
      </c>
      <c r="D108" s="326">
        <f>'Leadec Weekly'!E41</f>
        <v>0</v>
      </c>
      <c r="E108" s="326">
        <f>'Leadec Weekly'!F41</f>
        <v>0</v>
      </c>
      <c r="F108" s="326">
        <f>'Leadec Weekly'!G41</f>
        <v>0</v>
      </c>
      <c r="G108" s="326">
        <f>'Leadec Weekly'!H41</f>
        <v>0</v>
      </c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</row>
    <row r="109" spans="1:78">
      <c r="A109" t="str">
        <f>'Leadec Weekly'!C42</f>
        <v>NAMSP-0197</v>
      </c>
      <c r="B109" s="322" t="str">
        <f>'Leadec Weekly'!A42</f>
        <v>60B</v>
      </c>
      <c r="C109" s="326">
        <f>'Leadec Weekly'!D42</f>
        <v>0</v>
      </c>
      <c r="D109" s="326">
        <f>'Leadec Weekly'!E42</f>
        <v>0</v>
      </c>
      <c r="E109" s="326">
        <f>'Leadec Weekly'!F42</f>
        <v>0</v>
      </c>
      <c r="F109" s="326">
        <f>'Leadec Weekly'!G42</f>
        <v>0</v>
      </c>
      <c r="G109" s="326">
        <f>'Leadec Weekly'!H42</f>
        <v>0</v>
      </c>
      <c r="AU109" s="160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</row>
    <row r="110" spans="1:78">
      <c r="A110" t="str">
        <f>'Leadec Weekly'!C43</f>
        <v>NAMSP-0198</v>
      </c>
      <c r="B110" s="322" t="str">
        <f>'Leadec Weekly'!A43</f>
        <v>60B</v>
      </c>
      <c r="C110" s="326">
        <f>'Leadec Weekly'!D43</f>
        <v>0</v>
      </c>
      <c r="D110" s="326">
        <f>'Leadec Weekly'!E43</f>
        <v>0</v>
      </c>
      <c r="E110" s="326">
        <f>'Leadec Weekly'!F43</f>
        <v>0</v>
      </c>
      <c r="F110" s="326">
        <f>'Leadec Weekly'!G43</f>
        <v>0</v>
      </c>
      <c r="G110" s="326">
        <f>'Leadec Weekly'!H43</f>
        <v>0</v>
      </c>
    </row>
    <row r="111" spans="1:78">
      <c r="A111" t="str">
        <f>'Leadec Weekly'!C44</f>
        <v>NAMSP-0199</v>
      </c>
      <c r="B111" s="322" t="str">
        <f>'Leadec Weekly'!A44</f>
        <v>60B</v>
      </c>
      <c r="C111" s="326">
        <f>'Leadec Weekly'!D44</f>
        <v>0</v>
      </c>
      <c r="D111" s="326">
        <f>'Leadec Weekly'!E44</f>
        <v>0</v>
      </c>
      <c r="E111" s="326">
        <f>'Leadec Weekly'!F44</f>
        <v>0</v>
      </c>
      <c r="F111" s="326">
        <f>'Leadec Weekly'!G44</f>
        <v>0</v>
      </c>
      <c r="G111" s="326">
        <f>'Leadec Weekly'!H44</f>
        <v>0</v>
      </c>
    </row>
    <row r="112" spans="1:78">
      <c r="A112" t="str">
        <f>'Leadec Weekly'!C45</f>
        <v>NAMSP-0200</v>
      </c>
      <c r="B112" s="322" t="str">
        <f>'Leadec Weekly'!A45</f>
        <v>60B</v>
      </c>
      <c r="C112" s="326">
        <f>'Leadec Weekly'!D45</f>
        <v>0</v>
      </c>
      <c r="D112" s="326">
        <f>'Leadec Weekly'!E45</f>
        <v>0</v>
      </c>
      <c r="E112" s="326">
        <f>'Leadec Weekly'!F45</f>
        <v>0</v>
      </c>
      <c r="F112" s="326">
        <f>'Leadec Weekly'!G45</f>
        <v>0</v>
      </c>
      <c r="G112" s="326">
        <f>'Leadec Weekly'!H45</f>
        <v>0</v>
      </c>
    </row>
    <row r="113" spans="1:7">
      <c r="A113" t="str">
        <f>'Leadec Weekly'!C46</f>
        <v>NAMSP-0201</v>
      </c>
      <c r="B113" s="322" t="str">
        <f>'Leadec Weekly'!A46</f>
        <v>60B</v>
      </c>
      <c r="C113" s="326">
        <f>'Leadec Weekly'!D46</f>
        <v>0</v>
      </c>
      <c r="D113" s="326">
        <f>'Leadec Weekly'!E46</f>
        <v>0</v>
      </c>
      <c r="E113" s="326">
        <f>'Leadec Weekly'!F46</f>
        <v>0</v>
      </c>
      <c r="F113" s="326">
        <f>'Leadec Weekly'!G46</f>
        <v>0</v>
      </c>
      <c r="G113" s="326">
        <f>'Leadec Weekly'!H46</f>
        <v>0</v>
      </c>
    </row>
    <row r="114" spans="1:7">
      <c r="A114" t="str">
        <f>'Leadec Weekly'!C47</f>
        <v>NAMSP-0202</v>
      </c>
      <c r="B114" s="322" t="str">
        <f>'Leadec Weekly'!A47</f>
        <v>60B</v>
      </c>
      <c r="C114" s="326">
        <f>'Leadec Weekly'!D47</f>
        <v>0</v>
      </c>
      <c r="D114" s="326">
        <f>'Leadec Weekly'!E47</f>
        <v>0</v>
      </c>
      <c r="E114" s="326">
        <f>'Leadec Weekly'!F47</f>
        <v>0</v>
      </c>
      <c r="F114" s="326">
        <f>'Leadec Weekly'!G47</f>
        <v>0</v>
      </c>
      <c r="G114" s="326">
        <f>'Leadec Weekly'!H47</f>
        <v>0</v>
      </c>
    </row>
    <row r="115" spans="1:7">
      <c r="A115" t="str">
        <f>'Leadec Weekly'!C48</f>
        <v>NAMZY-0232</v>
      </c>
      <c r="B115" s="322" t="str">
        <f>'Leadec Weekly'!A48</f>
        <v>60B</v>
      </c>
      <c r="C115" s="326">
        <f>'Leadec Weekly'!D48</f>
        <v>0</v>
      </c>
      <c r="D115" s="326">
        <f>'Leadec Weekly'!E48</f>
        <v>0</v>
      </c>
      <c r="E115" s="326">
        <f>'Leadec Weekly'!F48</f>
        <v>0</v>
      </c>
      <c r="F115" s="326">
        <f>'Leadec Weekly'!G48</f>
        <v>0</v>
      </c>
      <c r="G115" s="326">
        <f>'Leadec Weekly'!H48</f>
        <v>0</v>
      </c>
    </row>
    <row r="116" spans="1:7">
      <c r="A116" t="str">
        <f>'Leadec Weekly'!C49</f>
        <v>NAMZY-0233</v>
      </c>
      <c r="B116" s="322" t="str">
        <f>'Leadec Weekly'!A49</f>
        <v>60B</v>
      </c>
      <c r="C116" s="326">
        <f>'Leadec Weekly'!D49</f>
        <v>0</v>
      </c>
      <c r="D116" s="326">
        <f>'Leadec Weekly'!E49</f>
        <v>0</v>
      </c>
      <c r="E116" s="326">
        <f>'Leadec Weekly'!F49</f>
        <v>0</v>
      </c>
      <c r="F116" s="326">
        <f>'Leadec Weekly'!G49</f>
        <v>0</v>
      </c>
      <c r="G116" s="326">
        <f>'Leadec Weekly'!H49</f>
        <v>0</v>
      </c>
    </row>
    <row r="117" spans="1:7">
      <c r="A117" t="str">
        <f>'Leadec Weekly'!C50</f>
        <v>NAMSP-0215</v>
      </c>
      <c r="B117" s="322">
        <f>'Leadec Weekly'!A50</f>
        <v>80</v>
      </c>
      <c r="C117" s="326">
        <f>'Leadec Weekly'!D50</f>
        <v>0</v>
      </c>
      <c r="D117" s="326">
        <f>'Leadec Weekly'!E50</f>
        <v>0</v>
      </c>
      <c r="E117" s="326">
        <f>'Leadec Weekly'!F50</f>
        <v>0</v>
      </c>
      <c r="F117" s="326">
        <f>'Leadec Weekly'!G50</f>
        <v>0</v>
      </c>
      <c r="G117" s="326">
        <f>'Leadec Weekly'!H50</f>
        <v>0</v>
      </c>
    </row>
    <row r="118" spans="1:7">
      <c r="A118" t="str">
        <f>'Leadec Weekly'!C51</f>
        <v>NAMSP-0216</v>
      </c>
      <c r="B118" s="322">
        <f>'Leadec Weekly'!A51</f>
        <v>80</v>
      </c>
      <c r="C118" s="326">
        <f>'Leadec Weekly'!D51</f>
        <v>0</v>
      </c>
      <c r="D118" s="326">
        <f>'Leadec Weekly'!E51</f>
        <v>0</v>
      </c>
      <c r="E118" s="326">
        <f>'Leadec Weekly'!F51</f>
        <v>0</v>
      </c>
      <c r="F118" s="326">
        <f>'Leadec Weekly'!G51</f>
        <v>0</v>
      </c>
      <c r="G118" s="326">
        <f>'Leadec Weekly'!H51</f>
        <v>0</v>
      </c>
    </row>
    <row r="119" spans="1:7">
      <c r="A119" t="str">
        <f>'Leadec Weekly'!C52</f>
        <v>NAMSP-0217</v>
      </c>
      <c r="B119" s="322">
        <f>'Leadec Weekly'!A52</f>
        <v>80</v>
      </c>
      <c r="C119" s="326">
        <f>'Leadec Weekly'!D52</f>
        <v>0</v>
      </c>
      <c r="D119" s="326">
        <f>'Leadec Weekly'!E52</f>
        <v>0</v>
      </c>
      <c r="E119" s="326">
        <f>'Leadec Weekly'!F52</f>
        <v>0</v>
      </c>
      <c r="F119" s="326">
        <f>'Leadec Weekly'!G52</f>
        <v>0</v>
      </c>
      <c r="G119" s="326">
        <f>'Leadec Weekly'!H52</f>
        <v>0</v>
      </c>
    </row>
    <row r="120" spans="1:7">
      <c r="A120" t="str">
        <f>'Leadec Weekly'!C53</f>
        <v>NAMSP-0218</v>
      </c>
      <c r="B120" s="322">
        <f>'Leadec Weekly'!A53</f>
        <v>80</v>
      </c>
      <c r="C120" s="326">
        <f>'Leadec Weekly'!D53</f>
        <v>0</v>
      </c>
      <c r="D120" s="326">
        <f>'Leadec Weekly'!E53</f>
        <v>0</v>
      </c>
      <c r="E120" s="326">
        <f>'Leadec Weekly'!F53</f>
        <v>0</v>
      </c>
      <c r="F120" s="326">
        <f>'Leadec Weekly'!G53</f>
        <v>0</v>
      </c>
      <c r="G120" s="326">
        <f>'Leadec Weekly'!H53</f>
        <v>0</v>
      </c>
    </row>
    <row r="121" spans="1:7">
      <c r="A121" t="str">
        <f>'Leadec Weekly'!C54</f>
        <v>NAMZY-0238</v>
      </c>
      <c r="B121" s="322">
        <f>'Leadec Weekly'!A54</f>
        <v>80</v>
      </c>
      <c r="C121" s="326">
        <f>'Leadec Weekly'!D54</f>
        <v>0</v>
      </c>
      <c r="D121" s="326">
        <f>'Leadec Weekly'!E54</f>
        <v>0</v>
      </c>
      <c r="E121" s="326">
        <f>'Leadec Weekly'!F54</f>
        <v>0</v>
      </c>
      <c r="F121" s="326">
        <f>'Leadec Weekly'!G54</f>
        <v>0</v>
      </c>
      <c r="G121" s="326">
        <f>'Leadec Weekly'!H54</f>
        <v>0</v>
      </c>
    </row>
    <row r="122" spans="1:7">
      <c r="A122" t="str">
        <f>'Leadec Weekly'!C55</f>
        <v>NAMZY-0239</v>
      </c>
      <c r="B122" s="322">
        <f>'Leadec Weekly'!A55</f>
        <v>80</v>
      </c>
      <c r="C122" s="326">
        <f>'Leadec Weekly'!D55</f>
        <v>0</v>
      </c>
      <c r="D122" s="326">
        <f>'Leadec Weekly'!E55</f>
        <v>0</v>
      </c>
      <c r="E122" s="326">
        <f>'Leadec Weekly'!F55</f>
        <v>0</v>
      </c>
      <c r="F122" s="326">
        <f>'Leadec Weekly'!G55</f>
        <v>0</v>
      </c>
      <c r="G122" s="326">
        <f>'Leadec Weekly'!H55</f>
        <v>0</v>
      </c>
    </row>
    <row r="123" spans="1:7">
      <c r="A123" t="str">
        <f>'Leadec Weekly'!C56</f>
        <v>NDMMI-00014</v>
      </c>
      <c r="B123" s="322">
        <f>'Leadec Weekly'!A56</f>
        <v>100</v>
      </c>
      <c r="C123" s="326">
        <f>'Leadec Weekly'!D56</f>
        <v>0</v>
      </c>
      <c r="D123" s="326">
        <f>'Leadec Weekly'!E56</f>
        <v>0</v>
      </c>
      <c r="E123" s="326">
        <f>'Leadec Weekly'!F56</f>
        <v>0</v>
      </c>
      <c r="F123" s="326">
        <f>'Leadec Weekly'!G56</f>
        <v>0</v>
      </c>
      <c r="G123" s="326">
        <f>'Leadec Weekly'!H56</f>
        <v>0</v>
      </c>
    </row>
    <row r="124" spans="1:7">
      <c r="A124" t="str">
        <f>'Leadec Weekly'!C57</f>
        <v>NAMWB-0031</v>
      </c>
      <c r="B124" s="322">
        <f>'Leadec Weekly'!A57</f>
        <v>120</v>
      </c>
      <c r="C124" s="326">
        <f>'Leadec Weekly'!D57</f>
        <v>0</v>
      </c>
      <c r="D124" s="326">
        <f>'Leadec Weekly'!E57</f>
        <v>0</v>
      </c>
      <c r="E124" s="326">
        <f>'Leadec Weekly'!F57</f>
        <v>0</v>
      </c>
      <c r="F124" s="326">
        <f>'Leadec Weekly'!G57</f>
        <v>0</v>
      </c>
      <c r="G124" s="326">
        <f>'Leadec Weekly'!H57</f>
        <v>0</v>
      </c>
    </row>
    <row r="125" spans="1:7">
      <c r="A125" t="str">
        <f>'Leadec Weekly'!C58</f>
        <v>NAMSP-0189</v>
      </c>
      <c r="B125" s="322" t="str">
        <f>'Leadec Weekly'!A58</f>
        <v>145A</v>
      </c>
      <c r="C125" s="326">
        <f>'Leadec Weekly'!D58</f>
        <v>0</v>
      </c>
      <c r="D125" s="326">
        <f>'Leadec Weekly'!E58</f>
        <v>0</v>
      </c>
      <c r="E125" s="326">
        <f>'Leadec Weekly'!F58</f>
        <v>0</v>
      </c>
      <c r="F125" s="326">
        <f>'Leadec Weekly'!G58</f>
        <v>0</v>
      </c>
      <c r="G125" s="326">
        <f>'Leadec Weekly'!H58</f>
        <v>0</v>
      </c>
    </row>
    <row r="126" spans="1:7">
      <c r="A126" t="str">
        <f>'Leadec Weekly'!C59</f>
        <v>NAMSP-0190</v>
      </c>
      <c r="B126" s="322" t="str">
        <f>'Leadec Weekly'!A59</f>
        <v>145A</v>
      </c>
      <c r="C126" s="326">
        <f>'Leadec Weekly'!D59</f>
        <v>0</v>
      </c>
      <c r="D126" s="326">
        <f>'Leadec Weekly'!E59</f>
        <v>0</v>
      </c>
      <c r="E126" s="326">
        <f>'Leadec Weekly'!F59</f>
        <v>0</v>
      </c>
      <c r="F126" s="326">
        <f>'Leadec Weekly'!G59</f>
        <v>0</v>
      </c>
      <c r="G126" s="326">
        <f>'Leadec Weekly'!H59</f>
        <v>0</v>
      </c>
    </row>
    <row r="127" spans="1:7">
      <c r="A127" t="str">
        <f>'Leadec Weekly'!C60</f>
        <v>NAMZY-0240</v>
      </c>
      <c r="B127" s="322" t="str">
        <f>'Leadec Weekly'!A60</f>
        <v>145A</v>
      </c>
      <c r="C127" s="326">
        <f>'Leadec Weekly'!D60</f>
        <v>0</v>
      </c>
      <c r="D127" s="326">
        <f>'Leadec Weekly'!E60</f>
        <v>0</v>
      </c>
      <c r="E127" s="326">
        <f>'Leadec Weekly'!F60</f>
        <v>0</v>
      </c>
      <c r="F127" s="326">
        <f>'Leadec Weekly'!G60</f>
        <v>0</v>
      </c>
      <c r="G127" s="326">
        <f>'Leadec Weekly'!H60</f>
        <v>0</v>
      </c>
    </row>
    <row r="128" spans="1:7">
      <c r="A128" t="str">
        <f>'Leadec Weekly'!C61</f>
        <v>NAMZY-0241</v>
      </c>
      <c r="B128" s="322" t="str">
        <f>'Leadec Weekly'!A61</f>
        <v>145A</v>
      </c>
      <c r="C128" s="326">
        <f>'Leadec Weekly'!D61</f>
        <v>0</v>
      </c>
      <c r="D128" s="326">
        <f>'Leadec Weekly'!E61</f>
        <v>0</v>
      </c>
      <c r="E128" s="326">
        <f>'Leadec Weekly'!F61</f>
        <v>0</v>
      </c>
      <c r="F128" s="326">
        <f>'Leadec Weekly'!G61</f>
        <v>0</v>
      </c>
      <c r="G128" s="326">
        <f>'Leadec Weekly'!H61</f>
        <v>0</v>
      </c>
    </row>
    <row r="129" spans="1:7">
      <c r="A129" t="str">
        <f>'Leadec Weekly'!C62</f>
        <v>NAMSP-00193</v>
      </c>
      <c r="B129" s="322" t="str">
        <f>'Leadec Weekly'!A62</f>
        <v>145B</v>
      </c>
      <c r="C129" s="326">
        <f>'Leadec Weekly'!D62</f>
        <v>0</v>
      </c>
      <c r="D129" s="326">
        <f>'Leadec Weekly'!E62</f>
        <v>0</v>
      </c>
      <c r="E129" s="326">
        <f>'Leadec Weekly'!F62</f>
        <v>0</v>
      </c>
      <c r="F129" s="326">
        <f>'Leadec Weekly'!G62</f>
        <v>0</v>
      </c>
      <c r="G129" s="326">
        <f>'Leadec Weekly'!H62</f>
        <v>0</v>
      </c>
    </row>
    <row r="130" spans="1:7">
      <c r="A130" t="str">
        <f>'Leadec Weekly'!C63</f>
        <v>NAMSP-00194</v>
      </c>
      <c r="B130" s="322" t="str">
        <f>'Leadec Weekly'!A63</f>
        <v>145B</v>
      </c>
      <c r="C130" s="326">
        <f>'Leadec Weekly'!D63</f>
        <v>0</v>
      </c>
      <c r="D130" s="326">
        <f>'Leadec Weekly'!E63</f>
        <v>0</v>
      </c>
      <c r="E130" s="326">
        <f>'Leadec Weekly'!F63</f>
        <v>0</v>
      </c>
      <c r="F130" s="326">
        <f>'Leadec Weekly'!G63</f>
        <v>0</v>
      </c>
      <c r="G130" s="326">
        <f>'Leadec Weekly'!H63</f>
        <v>0</v>
      </c>
    </row>
    <row r="131" spans="1:7">
      <c r="A131" t="str">
        <f>'Leadec Weekly'!C64</f>
        <v>NAMZY-00242</v>
      </c>
      <c r="B131" s="322" t="str">
        <f>'Leadec Weekly'!A64</f>
        <v>145B</v>
      </c>
      <c r="C131" s="326">
        <f>'Leadec Weekly'!D64</f>
        <v>0</v>
      </c>
      <c r="D131" s="326">
        <f>'Leadec Weekly'!E64</f>
        <v>0</v>
      </c>
      <c r="E131" s="326">
        <f>'Leadec Weekly'!F64</f>
        <v>0</v>
      </c>
      <c r="F131" s="326">
        <f>'Leadec Weekly'!G64</f>
        <v>0</v>
      </c>
      <c r="G131" s="326">
        <f>'Leadec Weekly'!H64</f>
        <v>0</v>
      </c>
    </row>
    <row r="132" spans="1:7">
      <c r="A132" t="str">
        <f>'Leadec Weekly'!C65</f>
        <v>NAMZY-00243</v>
      </c>
      <c r="B132" s="322" t="str">
        <f>'Leadec Weekly'!A65</f>
        <v>145B</v>
      </c>
      <c r="C132" s="326">
        <f>'Leadec Weekly'!D65</f>
        <v>0</v>
      </c>
      <c r="D132" s="326">
        <f>'Leadec Weekly'!E65</f>
        <v>0</v>
      </c>
      <c r="E132" s="326">
        <f>'Leadec Weekly'!F65</f>
        <v>0</v>
      </c>
      <c r="F132" s="326">
        <f>'Leadec Weekly'!G65</f>
        <v>0</v>
      </c>
      <c r="G132" s="326">
        <f>'Leadec Weekly'!H65</f>
        <v>0</v>
      </c>
    </row>
    <row r="133" spans="1:7">
      <c r="A133" t="str">
        <f>'Leadec Weekly'!C66</f>
        <v>NAMBR-0009</v>
      </c>
      <c r="B133" s="322" t="str">
        <f>'Leadec Weekly'!A66</f>
        <v>150A</v>
      </c>
      <c r="C133" s="326">
        <f>'Leadec Weekly'!D66</f>
        <v>0</v>
      </c>
      <c r="D133" s="326">
        <f>'Leadec Weekly'!E66</f>
        <v>0</v>
      </c>
      <c r="E133" s="326">
        <f>'Leadec Weekly'!F66</f>
        <v>0</v>
      </c>
      <c r="F133" s="326">
        <f>'Leadec Weekly'!G66</f>
        <v>0</v>
      </c>
      <c r="G133" s="326">
        <f>'Leadec Weekly'!H66</f>
        <v>0</v>
      </c>
    </row>
    <row r="134" spans="1:7">
      <c r="A134" t="str">
        <f>'Leadec Weekly'!C67</f>
        <v>NAMBR-0010</v>
      </c>
      <c r="B134" s="322" t="str">
        <f>'Leadec Weekly'!A67</f>
        <v>150B</v>
      </c>
      <c r="C134" s="326">
        <f>'Leadec Weekly'!D67</f>
        <v>0</v>
      </c>
      <c r="D134" s="326">
        <f>'Leadec Weekly'!E67</f>
        <v>0</v>
      </c>
      <c r="E134" s="326">
        <f>'Leadec Weekly'!F67</f>
        <v>0</v>
      </c>
      <c r="F134" s="326">
        <f>'Leadec Weekly'!G67</f>
        <v>0</v>
      </c>
      <c r="G134" s="326">
        <f>'Leadec Weekly'!H67</f>
        <v>0</v>
      </c>
    </row>
    <row r="135" spans="1:7">
      <c r="A135" t="str">
        <f>'Leadec Weekly'!C68</f>
        <v>NAMSP-0230</v>
      </c>
      <c r="B135" s="322">
        <f>'Leadec Weekly'!A68</f>
        <v>155</v>
      </c>
      <c r="C135" s="326">
        <f>'Leadec Weekly'!D68</f>
        <v>0</v>
      </c>
      <c r="D135" s="326">
        <f>'Leadec Weekly'!E68</f>
        <v>0</v>
      </c>
      <c r="E135" s="326">
        <f>'Leadec Weekly'!F68</f>
        <v>0</v>
      </c>
      <c r="F135" s="326">
        <f>'Leadec Weekly'!G68</f>
        <v>0</v>
      </c>
      <c r="G135" s="326">
        <f>'Leadec Weekly'!H68</f>
        <v>0</v>
      </c>
    </row>
    <row r="136" spans="1:7">
      <c r="A136" t="str">
        <f>'Leadec Weekly'!C69</f>
        <v>NAMSP-0231</v>
      </c>
      <c r="B136" s="322">
        <f>'Leadec Weekly'!A69</f>
        <v>155</v>
      </c>
      <c r="C136" s="326">
        <f>'Leadec Weekly'!D69</f>
        <v>0</v>
      </c>
      <c r="D136" s="326">
        <f>'Leadec Weekly'!E69</f>
        <v>0</v>
      </c>
      <c r="E136" s="326">
        <f>'Leadec Weekly'!F69</f>
        <v>0</v>
      </c>
      <c r="F136" s="326">
        <f>'Leadec Weekly'!G69</f>
        <v>0</v>
      </c>
      <c r="G136" s="326">
        <f>'Leadec Weekly'!H69</f>
        <v>0</v>
      </c>
    </row>
    <row r="137" spans="1:7">
      <c r="A137" t="str">
        <f>'Leadec Weekly'!C70</f>
        <v>NAMSP-0232</v>
      </c>
      <c r="B137" s="322">
        <f>'Leadec Weekly'!A70</f>
        <v>155</v>
      </c>
      <c r="C137" s="326">
        <f>'Leadec Weekly'!D70</f>
        <v>0</v>
      </c>
      <c r="D137" s="326">
        <f>'Leadec Weekly'!E70</f>
        <v>0</v>
      </c>
      <c r="E137" s="326">
        <f>'Leadec Weekly'!F70</f>
        <v>0</v>
      </c>
      <c r="F137" s="326">
        <f>'Leadec Weekly'!G70</f>
        <v>0</v>
      </c>
      <c r="G137" s="326">
        <f>'Leadec Weekly'!H70</f>
        <v>0</v>
      </c>
    </row>
    <row r="138" spans="1:7">
      <c r="A138" t="str">
        <f>'Leadec Weekly'!C71</f>
        <v>NAMSP-0233</v>
      </c>
      <c r="B138" s="322">
        <f>'Leadec Weekly'!A71</f>
        <v>155</v>
      </c>
      <c r="C138" s="326">
        <f>'Leadec Weekly'!D71</f>
        <v>0</v>
      </c>
      <c r="D138" s="326">
        <f>'Leadec Weekly'!E71</f>
        <v>0</v>
      </c>
      <c r="E138" s="326">
        <f>'Leadec Weekly'!F71</f>
        <v>0</v>
      </c>
      <c r="F138" s="326">
        <f>'Leadec Weekly'!G71</f>
        <v>0</v>
      </c>
      <c r="G138" s="326">
        <f>'Leadec Weekly'!H71</f>
        <v>0</v>
      </c>
    </row>
    <row r="139" spans="1:7">
      <c r="A139" t="str">
        <f>'Leadec Weekly'!C72</f>
        <v>NAMSP-0234</v>
      </c>
      <c r="B139" s="322">
        <f>'Leadec Weekly'!A72</f>
        <v>155</v>
      </c>
      <c r="C139" s="326">
        <f>'Leadec Weekly'!D72</f>
        <v>0</v>
      </c>
      <c r="D139" s="326">
        <f>'Leadec Weekly'!E72</f>
        <v>0</v>
      </c>
      <c r="E139" s="326">
        <f>'Leadec Weekly'!F72</f>
        <v>0</v>
      </c>
      <c r="F139" s="326">
        <f>'Leadec Weekly'!G72</f>
        <v>0</v>
      </c>
      <c r="G139" s="326">
        <f>'Leadec Weekly'!H72</f>
        <v>0</v>
      </c>
    </row>
    <row r="140" spans="1:7">
      <c r="A140" t="str">
        <f>'Leadec Weekly'!C73</f>
        <v>NAMZY-0244</v>
      </c>
      <c r="B140" s="322">
        <f>'Leadec Weekly'!A73</f>
        <v>155</v>
      </c>
      <c r="C140" s="326">
        <f>'Leadec Weekly'!D73</f>
        <v>0</v>
      </c>
      <c r="D140" s="326">
        <f>'Leadec Weekly'!E73</f>
        <v>0</v>
      </c>
      <c r="E140" s="326">
        <f>'Leadec Weekly'!F73</f>
        <v>0</v>
      </c>
      <c r="F140" s="326">
        <f>'Leadec Weekly'!G73</f>
        <v>0</v>
      </c>
      <c r="G140" s="326">
        <f>'Leadec Weekly'!H73</f>
        <v>0</v>
      </c>
    </row>
    <row r="141" spans="1:7">
      <c r="A141" t="str">
        <f>'Leadec Weekly'!C74</f>
        <v>NAMZY-0245</v>
      </c>
      <c r="B141" s="322">
        <f>'Leadec Weekly'!A74</f>
        <v>155</v>
      </c>
      <c r="C141" s="326">
        <f>'Leadec Weekly'!D74</f>
        <v>0</v>
      </c>
      <c r="D141" s="326">
        <f>'Leadec Weekly'!E74</f>
        <v>0</v>
      </c>
      <c r="E141" s="326">
        <f>'Leadec Weekly'!F74</f>
        <v>0</v>
      </c>
      <c r="F141" s="326">
        <f>'Leadec Weekly'!G74</f>
        <v>0</v>
      </c>
      <c r="G141" s="326">
        <f>'Leadec Weekly'!H74</f>
        <v>0</v>
      </c>
    </row>
    <row r="142" spans="1:7">
      <c r="A142" t="str">
        <f>'Leadec Weekly'!C75</f>
        <v>NAMZY-0246</v>
      </c>
      <c r="B142" s="322">
        <f>'Leadec Weekly'!A75</f>
        <v>155</v>
      </c>
      <c r="C142" s="326">
        <f>'Leadec Weekly'!D75</f>
        <v>0</v>
      </c>
      <c r="D142" s="326">
        <f>'Leadec Weekly'!E75</f>
        <v>0</v>
      </c>
      <c r="E142" s="326">
        <f>'Leadec Weekly'!F75</f>
        <v>0</v>
      </c>
      <c r="F142" s="326">
        <f>'Leadec Weekly'!G75</f>
        <v>0</v>
      </c>
      <c r="G142" s="326">
        <f>'Leadec Weekly'!H75</f>
        <v>0</v>
      </c>
    </row>
    <row r="143" spans="1:7">
      <c r="A143" t="str">
        <f>'Leadec Weekly'!C76</f>
        <v>NAMMI-0032</v>
      </c>
      <c r="B143" s="322" t="str">
        <f>'Leadec Weekly'!A76</f>
        <v>160A</v>
      </c>
      <c r="C143" s="326">
        <f>'Leadec Weekly'!D76</f>
        <v>0</v>
      </c>
      <c r="D143" s="326">
        <f>'Leadec Weekly'!E76</f>
        <v>0</v>
      </c>
      <c r="E143" s="326">
        <f>'Leadec Weekly'!F76</f>
        <v>0</v>
      </c>
      <c r="F143" s="326">
        <f>'Leadec Weekly'!G76</f>
        <v>0</v>
      </c>
      <c r="G143" s="326">
        <f>'Leadec Weekly'!H76</f>
        <v>0</v>
      </c>
    </row>
    <row r="144" spans="1:7">
      <c r="A144" t="str">
        <f>'Leadec Weekly'!C77</f>
        <v>NAMMI-0033</v>
      </c>
      <c r="B144" s="322" t="str">
        <f>'Leadec Weekly'!A77</f>
        <v>160B</v>
      </c>
      <c r="C144" s="326">
        <f>'Leadec Weekly'!D77</f>
        <v>0</v>
      </c>
      <c r="D144" s="326">
        <f>'Leadec Weekly'!E77</f>
        <v>0</v>
      </c>
      <c r="E144" s="326">
        <f>'Leadec Weekly'!F77</f>
        <v>0</v>
      </c>
      <c r="F144" s="326">
        <f>'Leadec Weekly'!G77</f>
        <v>0</v>
      </c>
      <c r="G144" s="326">
        <f>'Leadec Weekly'!H77</f>
        <v>0</v>
      </c>
    </row>
    <row r="145" spans="1:7">
      <c r="A145" t="str">
        <f>'Leadec Weekly'!C78</f>
        <v>NAMSP-00260</v>
      </c>
      <c r="B145" s="322" t="str">
        <f>'Leadec Weekly'!A78</f>
        <v>180-A1</v>
      </c>
      <c r="C145" s="326">
        <f>'Leadec Weekly'!D78</f>
        <v>0</v>
      </c>
      <c r="D145" s="326">
        <f>'Leadec Weekly'!E78</f>
        <v>0</v>
      </c>
      <c r="E145" s="326">
        <f>'Leadec Weekly'!F78</f>
        <v>0</v>
      </c>
      <c r="F145" s="326">
        <f>'Leadec Weekly'!G78</f>
        <v>0</v>
      </c>
      <c r="G145" s="326">
        <f>'Leadec Weekly'!H78</f>
        <v>0</v>
      </c>
    </row>
    <row r="146" spans="1:7">
      <c r="A146" t="str">
        <f>'Leadec Weekly'!C79</f>
        <v>NAMSP-00261</v>
      </c>
      <c r="B146" s="322" t="str">
        <f>'Leadec Weekly'!A79</f>
        <v>180-A2</v>
      </c>
      <c r="C146" s="326">
        <f>'Leadec Weekly'!D79</f>
        <v>0</v>
      </c>
      <c r="D146" s="326">
        <f>'Leadec Weekly'!E79</f>
        <v>0</v>
      </c>
      <c r="E146" s="326">
        <f>'Leadec Weekly'!F79</f>
        <v>0</v>
      </c>
      <c r="F146" s="326">
        <f>'Leadec Weekly'!G79</f>
        <v>0</v>
      </c>
      <c r="G146" s="326">
        <f>'Leadec Weekly'!H79</f>
        <v>0</v>
      </c>
    </row>
    <row r="147" spans="1:7">
      <c r="A147" t="str">
        <f>'Leadec Weekly'!C80</f>
        <v>NAMSP-00262</v>
      </c>
      <c r="B147" s="322" t="str">
        <f>'Leadec Weekly'!A80</f>
        <v>180-B1</v>
      </c>
      <c r="C147" s="326">
        <f>'Leadec Weekly'!D80</f>
        <v>0</v>
      </c>
      <c r="D147" s="326">
        <f>'Leadec Weekly'!E80</f>
        <v>0</v>
      </c>
      <c r="E147" s="326">
        <f>'Leadec Weekly'!F80</f>
        <v>0</v>
      </c>
      <c r="F147" s="326">
        <f>'Leadec Weekly'!G80</f>
        <v>0</v>
      </c>
      <c r="G147" s="326">
        <f>'Leadec Weekly'!H80</f>
        <v>0</v>
      </c>
    </row>
    <row r="148" spans="1:7">
      <c r="A148" t="str">
        <f>'Leadec Weekly'!C81</f>
        <v>NAMSP-00263</v>
      </c>
      <c r="B148" s="322" t="str">
        <f>'Leadec Weekly'!A81</f>
        <v>180-B2</v>
      </c>
      <c r="C148" s="326">
        <f>'Leadec Weekly'!D81</f>
        <v>0</v>
      </c>
      <c r="D148" s="326">
        <f>'Leadec Weekly'!E81</f>
        <v>0</v>
      </c>
      <c r="E148" s="326">
        <f>'Leadec Weekly'!F81</f>
        <v>0</v>
      </c>
      <c r="F148" s="326">
        <f>'Leadec Weekly'!G81</f>
        <v>0</v>
      </c>
      <c r="G148" s="326">
        <f>'Leadec Weekly'!H81</f>
        <v>0</v>
      </c>
    </row>
    <row r="149" spans="1:7">
      <c r="A149" t="str">
        <f>'Leadec Weekly'!C82</f>
        <v>NDMGR-00050</v>
      </c>
      <c r="B149" s="322">
        <f>'Leadec Weekly'!A82</f>
        <v>190</v>
      </c>
      <c r="C149" s="326">
        <f>'Leadec Weekly'!D82</f>
        <v>0</v>
      </c>
      <c r="D149" s="326">
        <f>'Leadec Weekly'!E82</f>
        <v>0</v>
      </c>
      <c r="E149" s="326">
        <f>'Leadec Weekly'!F82</f>
        <v>0</v>
      </c>
      <c r="F149" s="326">
        <f>'Leadec Weekly'!G82</f>
        <v>0</v>
      </c>
      <c r="G149" s="326">
        <f>'Leadec Weekly'!H82</f>
        <v>0</v>
      </c>
    </row>
    <row r="150" spans="1:7">
      <c r="A150" t="str">
        <f>'Leadec Weekly'!C83</f>
        <v>NDMZK-00032</v>
      </c>
      <c r="B150" s="322">
        <f>'Leadec Weekly'!A83</f>
        <v>195</v>
      </c>
      <c r="C150" s="326">
        <f>'Leadec Weekly'!D83</f>
        <v>0</v>
      </c>
      <c r="D150" s="326">
        <f>'Leadec Weekly'!E83</f>
        <v>0</v>
      </c>
      <c r="E150" s="326">
        <f>'Leadec Weekly'!F83</f>
        <v>0</v>
      </c>
      <c r="F150" s="326">
        <f>'Leadec Weekly'!G83</f>
        <v>0</v>
      </c>
      <c r="G150" s="326">
        <f>'Leadec Weekly'!H83</f>
        <v>0</v>
      </c>
    </row>
    <row r="151" spans="1:7">
      <c r="A151" t="str">
        <f>'Leadec Weekly'!C84</f>
        <v>NAMWB-0032</v>
      </c>
      <c r="B151" s="322">
        <f>'Leadec Weekly'!A84</f>
        <v>200</v>
      </c>
      <c r="C151" s="326">
        <f>'Leadec Weekly'!D84</f>
        <v>0</v>
      </c>
      <c r="D151" s="326">
        <f>'Leadec Weekly'!E84</f>
        <v>0</v>
      </c>
      <c r="E151" s="326">
        <f>'Leadec Weekly'!F84</f>
        <v>0</v>
      </c>
      <c r="F151" s="326">
        <f>'Leadec Weekly'!G84</f>
        <v>0</v>
      </c>
      <c r="G151" s="326">
        <f>'Leadec Weekly'!H84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M766"/>
  <sheetViews>
    <sheetView workbookViewId="0"/>
  </sheetViews>
  <sheetFormatPr defaultRowHeight="15"/>
  <sheetData>
    <row r="1" spans="11:108">
      <c r="K1" s="51"/>
      <c r="L1" s="51"/>
      <c r="M1" s="669" t="s">
        <v>1188</v>
      </c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669"/>
      <c r="AB1" s="669"/>
      <c r="AC1" s="669"/>
      <c r="AD1" s="669"/>
      <c r="AE1" s="669"/>
      <c r="AF1" s="669"/>
      <c r="AG1" s="669"/>
      <c r="AH1" s="669"/>
      <c r="AI1" s="669"/>
      <c r="AJ1" s="669"/>
      <c r="AK1" s="669"/>
      <c r="AL1" s="119"/>
      <c r="AR1" s="35"/>
      <c r="BZ1" s="35"/>
      <c r="CA1" s="670" t="s">
        <v>1189</v>
      </c>
      <c r="CB1" s="670"/>
      <c r="CC1" s="670"/>
      <c r="CD1" s="670"/>
      <c r="CE1" s="670"/>
      <c r="CF1" s="670"/>
    </row>
    <row r="2" spans="11:108">
      <c r="K2" s="51"/>
      <c r="L2" s="51"/>
      <c r="M2" s="112" t="s">
        <v>509</v>
      </c>
      <c r="N2" s="52">
        <f>WEEKLY!F71</f>
        <v>46300</v>
      </c>
      <c r="O2" s="52">
        <f>WEEKLY!G71</f>
        <v>46301</v>
      </c>
      <c r="P2" s="52">
        <f>WEEKLY!H71</f>
        <v>46302</v>
      </c>
      <c r="Q2" s="52">
        <f>WEEKLY!I71</f>
        <v>46303</v>
      </c>
      <c r="R2" s="52">
        <f>WEEKLY!J71</f>
        <v>46304</v>
      </c>
      <c r="S2" s="37">
        <f>WEEKLY!X71</f>
        <v>0</v>
      </c>
      <c r="T2" s="37">
        <f>WEEKLY!Y71</f>
        <v>1</v>
      </c>
      <c r="U2" s="37">
        <f>WEEKLY!Z71</f>
        <v>2</v>
      </c>
      <c r="V2" s="37">
        <f>WEEKLY!AA71</f>
        <v>3</v>
      </c>
      <c r="W2" s="37">
        <f>WEEKLY!AB71</f>
        <v>4</v>
      </c>
      <c r="X2" s="52">
        <f>WEEKLY!AP71</f>
        <v>0</v>
      </c>
      <c r="Y2" s="52">
        <f>WEEKLY!AQ71</f>
        <v>1</v>
      </c>
      <c r="Z2" s="52">
        <f>WEEKLY!AR71</f>
        <v>2</v>
      </c>
      <c r="AA2" s="52">
        <f>WEEKLY!AS71</f>
        <v>3</v>
      </c>
      <c r="AB2" s="52">
        <f>WEEKLY!AT71</f>
        <v>4</v>
      </c>
      <c r="AC2" s="37">
        <f>WEEKLY!BH71</f>
        <v>0</v>
      </c>
      <c r="AD2" s="37">
        <f>WEEKLY!BI71</f>
        <v>1</v>
      </c>
      <c r="AE2" s="37">
        <f>WEEKLY!BJ71</f>
        <v>2</v>
      </c>
      <c r="AF2" s="37">
        <f>WEEKLY!BK71</f>
        <v>3</v>
      </c>
      <c r="AG2" s="37">
        <f>WEEKLY!BL71</f>
        <v>4</v>
      </c>
      <c r="AH2" s="52">
        <f>WEEKLY!BZ71</f>
        <v>0</v>
      </c>
      <c r="AI2" s="52">
        <f>WEEKLY!CA71</f>
        <v>1</v>
      </c>
      <c r="AJ2" s="52">
        <f>WEEKLY!CB71</f>
        <v>2</v>
      </c>
      <c r="AK2" s="52">
        <f>WEEKLY!CC71</f>
        <v>3</v>
      </c>
      <c r="AL2" s="52">
        <f>WEEKLY!CD71</f>
        <v>4</v>
      </c>
      <c r="AM2" s="106"/>
      <c r="AN2" s="106"/>
      <c r="AO2" s="106"/>
      <c r="AP2" s="106"/>
      <c r="AQ2" s="106"/>
      <c r="AR2" s="35"/>
      <c r="AU2" s="112" t="s">
        <v>509</v>
      </c>
      <c r="AV2" s="52">
        <f>WEEKLY!F71</f>
        <v>46300</v>
      </c>
      <c r="AW2" s="52">
        <f>WEEKLY!G71</f>
        <v>46301</v>
      </c>
      <c r="AX2" s="52">
        <f>WEEKLY!H71</f>
        <v>46302</v>
      </c>
      <c r="AY2" s="52">
        <f>WEEKLY!I71</f>
        <v>46303</v>
      </c>
      <c r="AZ2" s="52">
        <f>WEEKLY!J71</f>
        <v>46304</v>
      </c>
      <c r="BA2" s="37">
        <f>WEEKLY!X71</f>
        <v>0</v>
      </c>
      <c r="BB2" s="37">
        <f>WEEKLY!Y71</f>
        <v>1</v>
      </c>
      <c r="BC2" s="37">
        <f>WEEKLY!Z71</f>
        <v>2</v>
      </c>
      <c r="BD2" s="37">
        <f>WEEKLY!AA71</f>
        <v>3</v>
      </c>
      <c r="BE2" s="37">
        <f>WEEKLY!AB71</f>
        <v>4</v>
      </c>
      <c r="BF2" s="52">
        <f>WEEKLY!AP71</f>
        <v>0</v>
      </c>
      <c r="BG2" s="52">
        <f>WEEKLY!AQ71</f>
        <v>1</v>
      </c>
      <c r="BH2" s="52">
        <f>WEEKLY!AR71</f>
        <v>2</v>
      </c>
      <c r="BI2" s="52">
        <f>WEEKLY!AS71</f>
        <v>3</v>
      </c>
      <c r="BJ2" s="52">
        <f>WEEKLY!AT71</f>
        <v>4</v>
      </c>
      <c r="BK2" s="37">
        <f>WEEKLY!BH71</f>
        <v>0</v>
      </c>
      <c r="BL2" s="37">
        <f>WEEKLY!BI71</f>
        <v>1</v>
      </c>
      <c r="BM2" s="37">
        <f>WEEKLY!BJ71</f>
        <v>2</v>
      </c>
      <c r="BN2" s="37">
        <f>WEEKLY!BK71</f>
        <v>3</v>
      </c>
      <c r="BO2" s="37">
        <f>WEEKLY!BL71</f>
        <v>4</v>
      </c>
      <c r="BP2" s="52">
        <f>WEEKLY!BZ71</f>
        <v>0</v>
      </c>
      <c r="BQ2" s="52">
        <f>WEEKLY!CA71</f>
        <v>1</v>
      </c>
      <c r="BR2" s="52">
        <f>WEEKLY!CB71</f>
        <v>2</v>
      </c>
      <c r="BS2" s="52">
        <f>WEEKLY!CC71</f>
        <v>3</v>
      </c>
      <c r="BT2" s="52">
        <f>WEEKLY!CD71</f>
        <v>4</v>
      </c>
      <c r="BU2" s="106"/>
      <c r="BV2" s="106"/>
      <c r="BW2" s="106"/>
      <c r="BX2" s="106"/>
      <c r="BY2" s="106"/>
      <c r="BZ2" s="35"/>
      <c r="CA2" s="112" t="s">
        <v>509</v>
      </c>
      <c r="CB2" s="169" t="e">
        <f>'Washer Data'!#REF!</f>
        <v>#REF!</v>
      </c>
      <c r="CC2" s="52" t="e">
        <f>'Washer Data'!#REF!</f>
        <v>#REF!</v>
      </c>
      <c r="CD2" s="52" t="e">
        <f>'Washer Data'!#REF!</f>
        <v>#REF!</v>
      </c>
      <c r="CE2" s="52" t="e">
        <f>'Washer Data'!#REF!</f>
        <v>#REF!</v>
      </c>
      <c r="CF2" s="52" t="e">
        <f>'Washer Data'!#REF!</f>
        <v>#REF!</v>
      </c>
      <c r="DD2" s="106"/>
    </row>
    <row r="3" spans="11:108">
      <c r="K3" s="36" t="s">
        <v>1175</v>
      </c>
      <c r="L3" s="36" t="s">
        <v>1176</v>
      </c>
      <c r="M3" s="113" t="s">
        <v>1177</v>
      </c>
      <c r="N3" s="110">
        <v>7.0000000000000007E-2</v>
      </c>
      <c r="O3" s="110">
        <v>7.0000000000000007E-2</v>
      </c>
      <c r="P3" s="110">
        <v>7.0000000000000007E-2</v>
      </c>
      <c r="Q3" s="110">
        <v>7.0000000000000007E-2</v>
      </c>
      <c r="R3" s="110">
        <v>7.0000000000000007E-2</v>
      </c>
      <c r="S3" s="110">
        <v>7.0000000000000007E-2</v>
      </c>
      <c r="T3" s="110">
        <v>7.0000000000000007E-2</v>
      </c>
      <c r="U3" s="110">
        <v>7.0000000000000007E-2</v>
      </c>
      <c r="V3" s="110">
        <v>7.0000000000000007E-2</v>
      </c>
      <c r="W3" s="110">
        <v>7.0000000000000007E-2</v>
      </c>
      <c r="X3" s="110">
        <v>7.0000000000000007E-2</v>
      </c>
      <c r="Y3" s="110">
        <v>7.0000000000000007E-2</v>
      </c>
      <c r="Z3" s="110">
        <v>7.0000000000000007E-2</v>
      </c>
      <c r="AA3" s="110">
        <v>7.0000000000000007E-2</v>
      </c>
      <c r="AB3" s="110">
        <v>7.0000000000000007E-2</v>
      </c>
      <c r="AC3" s="110">
        <v>7.0000000000000007E-2</v>
      </c>
      <c r="AD3" s="110">
        <v>7.0000000000000007E-2</v>
      </c>
      <c r="AE3" s="110">
        <v>7.0000000000000007E-2</v>
      </c>
      <c r="AF3" s="110">
        <v>7.0000000000000007E-2</v>
      </c>
      <c r="AG3" s="110">
        <v>7.0000000000000007E-2</v>
      </c>
      <c r="AH3" s="110">
        <v>7.0000000000000007E-2</v>
      </c>
      <c r="AI3" s="110">
        <v>7.0000000000000007E-2</v>
      </c>
      <c r="AJ3" s="110">
        <v>7.0000000000000007E-2</v>
      </c>
      <c r="AK3" s="110">
        <v>7.0000000000000007E-2</v>
      </c>
      <c r="AL3" s="110">
        <v>7.0000000000000007E-2</v>
      </c>
      <c r="AM3" s="106"/>
      <c r="AN3" s="106"/>
      <c r="AO3" s="106"/>
      <c r="AP3" s="106"/>
      <c r="AQ3" s="106"/>
      <c r="AR3" s="35"/>
      <c r="AS3" s="51" t="s">
        <v>1175</v>
      </c>
      <c r="AT3" s="51" t="s">
        <v>1176</v>
      </c>
      <c r="AU3" s="113" t="s">
        <v>1177</v>
      </c>
      <c r="AV3" s="110">
        <v>7.0000000000000007E-2</v>
      </c>
      <c r="AW3" s="110">
        <v>7.0000000000000007E-2</v>
      </c>
      <c r="AX3" s="110">
        <v>7.0000000000000007E-2</v>
      </c>
      <c r="AY3" s="110">
        <v>7.0000000000000007E-2</v>
      </c>
      <c r="AZ3" s="110">
        <v>7.0000000000000007E-2</v>
      </c>
      <c r="BA3" s="110">
        <v>7.0000000000000007E-2</v>
      </c>
      <c r="BB3" s="110">
        <v>7.0000000000000007E-2</v>
      </c>
      <c r="BC3" s="110">
        <v>7.0000000000000007E-2</v>
      </c>
      <c r="BD3" s="110">
        <v>7.0000000000000007E-2</v>
      </c>
      <c r="BE3" s="110">
        <v>7.0000000000000007E-2</v>
      </c>
      <c r="BF3" s="110">
        <v>7.0000000000000007E-2</v>
      </c>
      <c r="BG3" s="110">
        <v>7.0000000000000007E-2</v>
      </c>
      <c r="BH3" s="110">
        <v>7.0000000000000007E-2</v>
      </c>
      <c r="BI3" s="110">
        <v>7.0000000000000007E-2</v>
      </c>
      <c r="BJ3" s="110">
        <v>7.0000000000000007E-2</v>
      </c>
      <c r="BK3" s="110">
        <v>7.0000000000000007E-2</v>
      </c>
      <c r="BL3" s="110">
        <v>7.0000000000000007E-2</v>
      </c>
      <c r="BM3" s="110">
        <v>7.0000000000000007E-2</v>
      </c>
      <c r="BN3" s="110">
        <v>7.0000000000000007E-2</v>
      </c>
      <c r="BO3" s="110">
        <v>7.0000000000000007E-2</v>
      </c>
      <c r="BP3" s="110">
        <v>7.0000000000000007E-2</v>
      </c>
      <c r="BQ3" s="110">
        <v>7.0000000000000007E-2</v>
      </c>
      <c r="BR3" s="110">
        <v>7.0000000000000007E-2</v>
      </c>
      <c r="BS3" s="110">
        <v>7.0000000000000007E-2</v>
      </c>
      <c r="BT3" s="110">
        <v>7.0000000000000007E-2</v>
      </c>
      <c r="BU3" s="106"/>
      <c r="BV3" s="106"/>
      <c r="BW3" s="106"/>
      <c r="BX3" s="106"/>
      <c r="BY3" s="106"/>
      <c r="BZ3" s="35"/>
      <c r="CA3" s="113" t="s">
        <v>1190</v>
      </c>
      <c r="CB3" s="118">
        <v>1.0999999999999999E-2</v>
      </c>
      <c r="CC3" s="118">
        <v>1.0999999999999999E-2</v>
      </c>
      <c r="CD3" s="118">
        <v>1.0999999999999999E-2</v>
      </c>
      <c r="CE3" s="118">
        <v>1.0999999999999999E-2</v>
      </c>
      <c r="CF3" s="118">
        <v>1.0999999999999999E-2</v>
      </c>
      <c r="DD3" s="106"/>
    </row>
    <row r="4" spans="11:108">
      <c r="K4" s="36" t="str">
        <f>WEEKLY!A72</f>
        <v>MWTH-1</v>
      </c>
      <c r="L4" s="36" t="str">
        <f>WEEKLY!C72</f>
        <v>TAMTV-00004</v>
      </c>
      <c r="M4" s="105" t="str">
        <f>WEEKLY!B72</f>
        <v>10A</v>
      </c>
      <c r="N4" s="110" t="str">
        <f>WEEKLY!F72</f>
        <v/>
      </c>
      <c r="O4" s="110" t="e">
        <f>WEEKLY!G72</f>
        <v>#N/A</v>
      </c>
      <c r="P4" s="110" t="str">
        <f>WEEKLY!H72</f>
        <v/>
      </c>
      <c r="Q4" s="110" t="str">
        <f>WEEKLY!I72</f>
        <v/>
      </c>
      <c r="R4" s="110" t="e">
        <f>WEEKLY!J72</f>
        <v>#N/A</v>
      </c>
      <c r="S4" s="110" t="str">
        <f>WEEKLY!X72</f>
        <v/>
      </c>
      <c r="T4" s="110" t="e">
        <f>WEEKLY!Y72</f>
        <v>#N/A</v>
      </c>
      <c r="U4" s="110" t="str">
        <f>WEEKLY!Z72</f>
        <v/>
      </c>
      <c r="V4" s="110" t="str">
        <f>WEEKLY!AA72</f>
        <v/>
      </c>
      <c r="W4" s="110" t="e">
        <f>WEEKLY!AB72</f>
        <v>#N/A</v>
      </c>
      <c r="X4" s="110" t="str">
        <f>WEEKLY!AP72</f>
        <v/>
      </c>
      <c r="Y4" s="110" t="e">
        <f>WEEKLY!AQ72</f>
        <v>#N/A</v>
      </c>
      <c r="Z4" s="110" t="str">
        <f>WEEKLY!AR72</f>
        <v/>
      </c>
      <c r="AA4" s="110" t="str">
        <f>WEEKLY!AS72</f>
        <v/>
      </c>
      <c r="AB4" s="110" t="e">
        <f>WEEKLY!AT72</f>
        <v>#N/A</v>
      </c>
      <c r="AC4" s="110" t="str">
        <f>WEEKLY!BH72</f>
        <v/>
      </c>
      <c r="AD4" s="110" t="e">
        <f>WEEKLY!BI72</f>
        <v>#N/A</v>
      </c>
      <c r="AE4" s="110" t="str">
        <f>WEEKLY!BJ72</f>
        <v/>
      </c>
      <c r="AF4" s="110" t="str">
        <f>WEEKLY!BK72</f>
        <v/>
      </c>
      <c r="AG4" s="110" t="e">
        <f>WEEKLY!BL72</f>
        <v>#N/A</v>
      </c>
      <c r="AH4" s="110" t="str">
        <f>WEEKLY!BZ72</f>
        <v/>
      </c>
      <c r="AI4" s="110" t="e">
        <f>WEEKLY!CA72</f>
        <v>#N/A</v>
      </c>
      <c r="AJ4" s="110" t="str">
        <f>WEEKLY!CB72</f>
        <v/>
      </c>
      <c r="AK4" s="110" t="str">
        <f>WEEKLY!CC72</f>
        <v/>
      </c>
      <c r="AL4" s="110" t="e">
        <f>WEEKLY!CD72</f>
        <v>#N/A</v>
      </c>
      <c r="AM4" s="106"/>
      <c r="AN4" s="106"/>
      <c r="AO4" s="106"/>
      <c r="AP4" s="106"/>
      <c r="AQ4" s="106"/>
      <c r="AR4" s="35"/>
      <c r="AS4" s="36" t="str">
        <f>WEEKLY!A74</f>
        <v>TF-1</v>
      </c>
      <c r="AT4" s="36" t="str">
        <f>WEEKLY!C74</f>
        <v>TAMMM-00030</v>
      </c>
      <c r="AU4" s="105" t="str">
        <f>WEEKLY!B74</f>
        <v>40A</v>
      </c>
      <c r="AV4" s="110" t="e">
        <f>WEEKLY!F74</f>
        <v>#N/A</v>
      </c>
      <c r="AW4" s="110" t="str">
        <f>WEEKLY!G74</f>
        <v/>
      </c>
      <c r="AX4" s="110" t="e">
        <f>WEEKLY!H74</f>
        <v>#N/A</v>
      </c>
      <c r="AY4" s="110" t="e">
        <f>WEEKLY!I74</f>
        <v>#N/A</v>
      </c>
      <c r="AZ4" s="110" t="str">
        <f>WEEKLY!J74</f>
        <v/>
      </c>
      <c r="BA4" s="110" t="e">
        <f>WEEKLY!X74</f>
        <v>#N/A</v>
      </c>
      <c r="BB4" s="110" t="str">
        <f>WEEKLY!Y74</f>
        <v/>
      </c>
      <c r="BC4" s="110" t="e">
        <f>WEEKLY!Z74</f>
        <v>#N/A</v>
      </c>
      <c r="BD4" s="110" t="e">
        <f>WEEKLY!AA74</f>
        <v>#N/A</v>
      </c>
      <c r="BE4" s="110" t="str">
        <f>WEEKLY!AB74</f>
        <v/>
      </c>
      <c r="BF4" s="110" t="e">
        <f>WEEKLY!AP74</f>
        <v>#N/A</v>
      </c>
      <c r="BG4" s="110" t="str">
        <f>WEEKLY!AQ74</f>
        <v/>
      </c>
      <c r="BH4" s="110" t="e">
        <f>WEEKLY!AR74</f>
        <v>#N/A</v>
      </c>
      <c r="BI4" s="110" t="e">
        <f>WEEKLY!AS74</f>
        <v>#N/A</v>
      </c>
      <c r="BJ4" s="110" t="str">
        <f>WEEKLY!AT74</f>
        <v/>
      </c>
      <c r="BK4" s="110" t="e">
        <f>WEEKLY!BH74</f>
        <v>#N/A</v>
      </c>
      <c r="BL4" s="110" t="str">
        <f>WEEKLY!BI74</f>
        <v/>
      </c>
      <c r="BM4" s="110" t="e">
        <f>WEEKLY!BJ74</f>
        <v>#N/A</v>
      </c>
      <c r="BN4" s="110" t="e">
        <f>WEEKLY!BK74</f>
        <v>#N/A</v>
      </c>
      <c r="BO4" s="110" t="str">
        <f>WEEKLY!BL74</f>
        <v/>
      </c>
      <c r="BP4" s="110" t="e">
        <f>WEEKLY!BZ74</f>
        <v>#N/A</v>
      </c>
      <c r="BQ4" s="110" t="str">
        <f>WEEKLY!CA74</f>
        <v/>
      </c>
      <c r="BR4" s="110" t="e">
        <f>WEEKLY!CB74</f>
        <v>#N/A</v>
      </c>
      <c r="BS4" s="110" t="e">
        <f>WEEKLY!CC74</f>
        <v>#N/A</v>
      </c>
      <c r="BT4" s="110" t="str">
        <f>WEEKLY!CD74</f>
        <v/>
      </c>
      <c r="BU4" s="106"/>
      <c r="BV4" s="106"/>
      <c r="BW4" s="106"/>
      <c r="BX4" s="106"/>
      <c r="BY4" s="106"/>
      <c r="BZ4" s="35"/>
      <c r="CA4" s="113" t="str">
        <f>WASHER!B11</f>
        <v>CARWB-64</v>
      </c>
      <c r="CB4" s="118" t="str">
        <f>WASHER!H11</f>
        <v/>
      </c>
      <c r="CC4" s="118" t="str">
        <f>WASHER!T11</f>
        <v/>
      </c>
      <c r="CD4" s="118" t="str">
        <f>WASHER!AF11</f>
        <v/>
      </c>
      <c r="CE4" s="118" t="str">
        <f>WASHER!AR11</f>
        <v/>
      </c>
      <c r="CF4" s="118" t="str">
        <f>WASHER!BD11</f>
        <v/>
      </c>
      <c r="DD4" s="106"/>
    </row>
    <row r="5" spans="11:108">
      <c r="K5" s="36" t="str">
        <f>WEEKLY!A73</f>
        <v>MWTH-1</v>
      </c>
      <c r="L5" s="36" t="str">
        <f>WEEKLY!C73</f>
        <v>TAMMM-00024</v>
      </c>
      <c r="M5" s="105" t="str">
        <f>WEEKLY!B73</f>
        <v>20A</v>
      </c>
      <c r="N5" s="110" t="str">
        <f>WEEKLY!F73</f>
        <v/>
      </c>
      <c r="O5" s="110" t="e">
        <f>WEEKLY!G73</f>
        <v>#N/A</v>
      </c>
      <c r="P5" s="110" t="str">
        <f>WEEKLY!H73</f>
        <v/>
      </c>
      <c r="Q5" s="110" t="str">
        <f>WEEKLY!I73</f>
        <v/>
      </c>
      <c r="R5" s="110" t="e">
        <f>WEEKLY!J73</f>
        <v>#N/A</v>
      </c>
      <c r="S5" s="110" t="str">
        <f>WEEKLY!X73</f>
        <v/>
      </c>
      <c r="T5" s="110" t="e">
        <f>WEEKLY!Y73</f>
        <v>#N/A</v>
      </c>
      <c r="U5" s="110" t="str">
        <f>WEEKLY!Z73</f>
        <v/>
      </c>
      <c r="V5" s="110" t="str">
        <f>WEEKLY!AA73</f>
        <v/>
      </c>
      <c r="W5" s="110" t="e">
        <f>WEEKLY!AB73</f>
        <v>#N/A</v>
      </c>
      <c r="X5" s="110" t="str">
        <f>WEEKLY!AP73</f>
        <v/>
      </c>
      <c r="Y5" s="110" t="e">
        <f>WEEKLY!AQ73</f>
        <v>#N/A</v>
      </c>
      <c r="Z5" s="110" t="str">
        <f>WEEKLY!AR73</f>
        <v/>
      </c>
      <c r="AA5" s="110" t="str">
        <f>WEEKLY!AS73</f>
        <v/>
      </c>
      <c r="AB5" s="110" t="e">
        <f>WEEKLY!AT73</f>
        <v>#N/A</v>
      </c>
      <c r="AC5" s="110" t="str">
        <f>WEEKLY!BH73</f>
        <v/>
      </c>
      <c r="AD5" s="110" t="e">
        <f>WEEKLY!BI73</f>
        <v>#N/A</v>
      </c>
      <c r="AE5" s="110" t="str">
        <f>WEEKLY!BJ73</f>
        <v/>
      </c>
      <c r="AF5" s="110" t="str">
        <f>WEEKLY!BK73</f>
        <v/>
      </c>
      <c r="AG5" s="110" t="e">
        <f>WEEKLY!BL73</f>
        <v>#N/A</v>
      </c>
      <c r="AH5" s="110" t="str">
        <f>WEEKLY!BZ73</f>
        <v/>
      </c>
      <c r="AI5" s="110" t="e">
        <f>WEEKLY!CA73</f>
        <v>#N/A</v>
      </c>
      <c r="AJ5" s="110" t="str">
        <f>WEEKLY!CB73</f>
        <v/>
      </c>
      <c r="AK5" s="110" t="str">
        <f>WEEKLY!CC73</f>
        <v/>
      </c>
      <c r="AL5" s="110" t="e">
        <f>WEEKLY!CD73</f>
        <v>#N/A</v>
      </c>
      <c r="AM5" s="106"/>
      <c r="AN5" s="106"/>
      <c r="AO5" s="106"/>
      <c r="AP5" s="106"/>
      <c r="AQ5" s="106"/>
      <c r="AR5" s="35"/>
      <c r="AS5" s="36" t="str">
        <f>WEEKLY!A75</f>
        <v>TF-1</v>
      </c>
      <c r="AT5" s="36" t="str">
        <f>WEEKLY!C75</f>
        <v>TAMMM-00025</v>
      </c>
      <c r="AU5" s="105" t="str">
        <f>WEEKLY!B75</f>
        <v>50A</v>
      </c>
      <c r="AV5" s="110" t="e">
        <f>WEEKLY!F75</f>
        <v>#N/A</v>
      </c>
      <c r="AW5" s="110" t="str">
        <f>WEEKLY!G75</f>
        <v/>
      </c>
      <c r="AX5" s="110" t="e">
        <f>WEEKLY!H75</f>
        <v>#N/A</v>
      </c>
      <c r="AY5" s="110" t="e">
        <f>WEEKLY!I75</f>
        <v>#N/A</v>
      </c>
      <c r="AZ5" s="110" t="str">
        <f>WEEKLY!J75</f>
        <v/>
      </c>
      <c r="BA5" s="110" t="e">
        <f>WEEKLY!X75</f>
        <v>#N/A</v>
      </c>
      <c r="BB5" s="110" t="str">
        <f>WEEKLY!Y75</f>
        <v/>
      </c>
      <c r="BC5" s="110" t="e">
        <f>WEEKLY!Z75</f>
        <v>#N/A</v>
      </c>
      <c r="BD5" s="110" t="e">
        <f>WEEKLY!AA75</f>
        <v>#N/A</v>
      </c>
      <c r="BE5" s="110" t="str">
        <f>WEEKLY!AB75</f>
        <v/>
      </c>
      <c r="BF5" s="110" t="e">
        <f>WEEKLY!AP75</f>
        <v>#N/A</v>
      </c>
      <c r="BG5" s="110" t="str">
        <f>WEEKLY!AQ75</f>
        <v/>
      </c>
      <c r="BH5" s="110" t="e">
        <f>WEEKLY!AR75</f>
        <v>#N/A</v>
      </c>
      <c r="BI5" s="110" t="e">
        <f>WEEKLY!AS75</f>
        <v>#N/A</v>
      </c>
      <c r="BJ5" s="110" t="str">
        <f>WEEKLY!AT75</f>
        <v/>
      </c>
      <c r="BK5" s="110" t="e">
        <f>WEEKLY!BH75</f>
        <v>#N/A</v>
      </c>
      <c r="BL5" s="110" t="str">
        <f>WEEKLY!BI75</f>
        <v/>
      </c>
      <c r="BM5" s="110" t="e">
        <f>WEEKLY!BJ75</f>
        <v>#N/A</v>
      </c>
      <c r="BN5" s="110" t="e">
        <f>WEEKLY!BK75</f>
        <v>#N/A</v>
      </c>
      <c r="BO5" s="110" t="str">
        <f>WEEKLY!BL75</f>
        <v/>
      </c>
      <c r="BP5" s="110" t="e">
        <f>WEEKLY!BZ75</f>
        <v>#N/A</v>
      </c>
      <c r="BQ5" s="110" t="str">
        <f>WEEKLY!CA75</f>
        <v/>
      </c>
      <c r="BR5" s="110" t="e">
        <f>WEEKLY!CB75</f>
        <v>#N/A</v>
      </c>
      <c r="BS5" s="110" t="e">
        <f>WEEKLY!CC75</f>
        <v>#N/A</v>
      </c>
      <c r="BT5" s="110" t="str">
        <f>WEEKLY!CD75</f>
        <v/>
      </c>
      <c r="BU5" s="106"/>
      <c r="BV5" s="106"/>
      <c r="BW5" s="106"/>
      <c r="BX5" s="106"/>
      <c r="BY5" s="106"/>
      <c r="BZ5" s="35"/>
      <c r="CA5" s="113" t="e">
        <f>WASHER!#REF!</f>
        <v>#REF!</v>
      </c>
      <c r="CB5" s="118" t="e">
        <f>WASHER!#REF!</f>
        <v>#REF!</v>
      </c>
      <c r="CC5" s="118" t="e">
        <f>WASHER!#REF!</f>
        <v>#REF!</v>
      </c>
      <c r="CD5" s="118" t="e">
        <f>WASHER!#REF!</f>
        <v>#REF!</v>
      </c>
      <c r="CE5" s="118" t="e">
        <f>WASHER!#REF!</f>
        <v>#REF!</v>
      </c>
      <c r="CF5" s="118" t="e">
        <f>WASHER!#REF!</f>
        <v>#REF!</v>
      </c>
      <c r="DD5" s="106"/>
    </row>
    <row r="6" spans="11:108">
      <c r="K6" s="36" t="str">
        <f>WEEKLY!A76</f>
        <v>TF-1</v>
      </c>
      <c r="L6" s="36" t="str">
        <f>WEEKLY!C76</f>
        <v>TAMMM-00031</v>
      </c>
      <c r="M6" s="105" t="str">
        <f>WEEKLY!B76</f>
        <v>60A</v>
      </c>
      <c r="N6" s="110" t="e">
        <f>WEEKLY!F76</f>
        <v>#N/A</v>
      </c>
      <c r="O6" s="110" t="str">
        <f>WEEKLY!G76</f>
        <v/>
      </c>
      <c r="P6" s="110" t="e">
        <f>WEEKLY!H76</f>
        <v>#N/A</v>
      </c>
      <c r="Q6" s="110" t="e">
        <f>WEEKLY!I76</f>
        <v>#N/A</v>
      </c>
      <c r="R6" s="110" t="str">
        <f>WEEKLY!J76</f>
        <v/>
      </c>
      <c r="S6" s="110" t="e">
        <f>WEEKLY!X76</f>
        <v>#N/A</v>
      </c>
      <c r="T6" s="110" t="str">
        <f>WEEKLY!Y76</f>
        <v/>
      </c>
      <c r="U6" s="110" t="e">
        <f>WEEKLY!Z76</f>
        <v>#N/A</v>
      </c>
      <c r="V6" s="110" t="e">
        <f>WEEKLY!AA76</f>
        <v>#N/A</v>
      </c>
      <c r="W6" s="110" t="str">
        <f>WEEKLY!AB76</f>
        <v/>
      </c>
      <c r="X6" s="110" t="e">
        <f>WEEKLY!AP76</f>
        <v>#N/A</v>
      </c>
      <c r="Y6" s="110" t="str">
        <f>WEEKLY!AQ76</f>
        <v/>
      </c>
      <c r="Z6" s="110" t="e">
        <f>WEEKLY!AR76</f>
        <v>#N/A</v>
      </c>
      <c r="AA6" s="110" t="e">
        <f>WEEKLY!AS76</f>
        <v>#N/A</v>
      </c>
      <c r="AB6" s="110" t="str">
        <f>WEEKLY!AT76</f>
        <v/>
      </c>
      <c r="AC6" s="110" t="e">
        <f>WEEKLY!BH76</f>
        <v>#N/A</v>
      </c>
      <c r="AD6" s="110" t="str">
        <f>WEEKLY!BI76</f>
        <v/>
      </c>
      <c r="AE6" s="110" t="e">
        <f>WEEKLY!BJ76</f>
        <v>#N/A</v>
      </c>
      <c r="AF6" s="110" t="e">
        <f>WEEKLY!BK76</f>
        <v>#N/A</v>
      </c>
      <c r="AG6" s="110" t="str">
        <f>WEEKLY!BL76</f>
        <v/>
      </c>
      <c r="AH6" s="110" t="e">
        <f>WEEKLY!BZ76</f>
        <v>#N/A</v>
      </c>
      <c r="AI6" s="110" t="str">
        <f>WEEKLY!CA76</f>
        <v/>
      </c>
      <c r="AJ6" s="110" t="e">
        <f>WEEKLY!CB76</f>
        <v>#N/A</v>
      </c>
      <c r="AK6" s="110" t="e">
        <f>WEEKLY!CC76</f>
        <v>#N/A</v>
      </c>
      <c r="AL6" s="110" t="str">
        <f>WEEKLY!CD76</f>
        <v/>
      </c>
      <c r="AM6" s="106"/>
      <c r="AN6" s="106"/>
      <c r="AO6" s="106"/>
      <c r="AP6" s="106"/>
      <c r="AQ6" s="106"/>
      <c r="AR6" s="35"/>
      <c r="AS6" s="36" t="str">
        <f>WEEKLY!A80</f>
        <v>TF-1</v>
      </c>
      <c r="AT6" s="36" t="str">
        <f>WEEKLY!C80</f>
        <v>TAMMM-000032</v>
      </c>
      <c r="AU6" s="105" t="str">
        <f>WEEKLY!B80</f>
        <v>50B</v>
      </c>
      <c r="AV6" s="110" t="e">
        <f>WEEKLY!F80</f>
        <v>#N/A</v>
      </c>
      <c r="AW6" s="110" t="str">
        <f>WEEKLY!G80</f>
        <v/>
      </c>
      <c r="AX6" s="110" t="e">
        <f>WEEKLY!H80</f>
        <v>#N/A</v>
      </c>
      <c r="AY6" s="110" t="e">
        <f>WEEKLY!I80</f>
        <v>#N/A</v>
      </c>
      <c r="AZ6" s="110" t="str">
        <f>WEEKLY!J80</f>
        <v/>
      </c>
      <c r="BA6" s="110" t="e">
        <f>WEEKLY!X80</f>
        <v>#N/A</v>
      </c>
      <c r="BB6" s="110" t="str">
        <f>WEEKLY!Y80</f>
        <v/>
      </c>
      <c r="BC6" s="110" t="e">
        <f>WEEKLY!Z80</f>
        <v>#N/A</v>
      </c>
      <c r="BD6" s="110" t="e">
        <f>WEEKLY!AA80</f>
        <v>#N/A</v>
      </c>
      <c r="BE6" s="110" t="str">
        <f>WEEKLY!AB80</f>
        <v/>
      </c>
      <c r="BF6" s="110" t="e">
        <f>WEEKLY!AP80</f>
        <v>#N/A</v>
      </c>
      <c r="BG6" s="110" t="str">
        <f>WEEKLY!AQ80</f>
        <v/>
      </c>
      <c r="BH6" s="110" t="e">
        <f>WEEKLY!AR80</f>
        <v>#N/A</v>
      </c>
      <c r="BI6" s="110" t="e">
        <f>WEEKLY!AS80</f>
        <v>#N/A</v>
      </c>
      <c r="BJ6" s="110" t="str">
        <f>WEEKLY!AT80</f>
        <v/>
      </c>
      <c r="BK6" s="110" t="e">
        <f>WEEKLY!BH80</f>
        <v>#N/A</v>
      </c>
      <c r="BL6" s="110" t="str">
        <f>WEEKLY!BI80</f>
        <v/>
      </c>
      <c r="BM6" s="110" t="e">
        <f>WEEKLY!BJ80</f>
        <v>#N/A</v>
      </c>
      <c r="BN6" s="110" t="e">
        <f>WEEKLY!BK80</f>
        <v>#N/A</v>
      </c>
      <c r="BO6" s="110" t="str">
        <f>WEEKLY!BL80</f>
        <v/>
      </c>
      <c r="BP6" s="110" t="e">
        <f>WEEKLY!BZ80</f>
        <v>#N/A</v>
      </c>
      <c r="BQ6" s="110" t="str">
        <f>WEEKLY!CA80</f>
        <v/>
      </c>
      <c r="BR6" s="110" t="e">
        <f>WEEKLY!CB80</f>
        <v>#N/A</v>
      </c>
      <c r="BS6" s="110" t="e">
        <f>WEEKLY!CC80</f>
        <v>#N/A</v>
      </c>
      <c r="BT6" s="110" t="str">
        <f>WEEKLY!CD80</f>
        <v/>
      </c>
      <c r="BU6" s="106"/>
      <c r="BV6" s="106"/>
      <c r="BW6" s="106"/>
      <c r="BX6" s="106"/>
      <c r="BY6" s="106"/>
      <c r="BZ6" s="35"/>
      <c r="CA6" s="113" t="e">
        <f>WASHER!#REF!</f>
        <v>#REF!</v>
      </c>
      <c r="CB6" s="118" t="e">
        <f>WASHER!#REF!</f>
        <v>#REF!</v>
      </c>
      <c r="CC6" s="118" t="e">
        <f>WASHER!#REF!</f>
        <v>#REF!</v>
      </c>
      <c r="CD6" s="118" t="e">
        <f>WASHER!#REF!</f>
        <v>#REF!</v>
      </c>
      <c r="CE6" s="118" t="e">
        <f>WASHER!#REF!</f>
        <v>#REF!</v>
      </c>
      <c r="CF6" s="118" t="e">
        <f>WASHER!#REF!</f>
        <v>#REF!</v>
      </c>
      <c r="DD6" s="106"/>
    </row>
    <row r="7" spans="11:108">
      <c r="K7" s="36" t="str">
        <f>WEEKLY!A77</f>
        <v>MWTH-1</v>
      </c>
      <c r="L7" s="36" t="str">
        <f>WEEKLY!C77</f>
        <v>TAMTV-00005</v>
      </c>
      <c r="M7" s="105" t="str">
        <f>WEEKLY!B77</f>
        <v>10B</v>
      </c>
      <c r="N7" s="110" t="str">
        <f>WEEKLY!F77</f>
        <v/>
      </c>
      <c r="O7" s="110" t="e">
        <f>WEEKLY!G77</f>
        <v>#N/A</v>
      </c>
      <c r="P7" s="110" t="str">
        <f>WEEKLY!H77</f>
        <v/>
      </c>
      <c r="Q7" s="110" t="str">
        <f>WEEKLY!I77</f>
        <v/>
      </c>
      <c r="R7" s="110" t="e">
        <f>WEEKLY!J77</f>
        <v>#N/A</v>
      </c>
      <c r="S7" s="110" t="str">
        <f>WEEKLY!X77</f>
        <v/>
      </c>
      <c r="T7" s="110" t="e">
        <f>WEEKLY!Y77</f>
        <v>#N/A</v>
      </c>
      <c r="U7" s="110" t="str">
        <f>WEEKLY!Z77</f>
        <v/>
      </c>
      <c r="V7" s="110" t="str">
        <f>WEEKLY!AA77</f>
        <v/>
      </c>
      <c r="W7" s="110" t="e">
        <f>WEEKLY!AB77</f>
        <v>#N/A</v>
      </c>
      <c r="X7" s="110" t="str">
        <f>WEEKLY!AP77</f>
        <v/>
      </c>
      <c r="Y7" s="110" t="e">
        <f>WEEKLY!AQ77</f>
        <v>#N/A</v>
      </c>
      <c r="Z7" s="110" t="str">
        <f>WEEKLY!AR77</f>
        <v/>
      </c>
      <c r="AA7" s="110" t="str">
        <f>WEEKLY!AS77</f>
        <v/>
      </c>
      <c r="AB7" s="110" t="e">
        <f>WEEKLY!AT77</f>
        <v>#N/A</v>
      </c>
      <c r="AC7" s="110" t="str">
        <f>WEEKLY!BH77</f>
        <v/>
      </c>
      <c r="AD7" s="110" t="e">
        <f>WEEKLY!BI77</f>
        <v>#N/A</v>
      </c>
      <c r="AE7" s="110" t="str">
        <f>WEEKLY!BJ77</f>
        <v/>
      </c>
      <c r="AF7" s="110" t="str">
        <f>WEEKLY!BK77</f>
        <v/>
      </c>
      <c r="AG7" s="110" t="e">
        <f>WEEKLY!BL77</f>
        <v>#N/A</v>
      </c>
      <c r="AH7" s="110" t="str">
        <f>WEEKLY!BZ77</f>
        <v/>
      </c>
      <c r="AI7" s="110" t="e">
        <f>WEEKLY!CA77</f>
        <v>#N/A</v>
      </c>
      <c r="AJ7" s="110" t="str">
        <f>WEEKLY!CB77</f>
        <v/>
      </c>
      <c r="AK7" s="110" t="str">
        <f>WEEKLY!CC77</f>
        <v/>
      </c>
      <c r="AL7" s="110" t="e">
        <f>WEEKLY!CD77</f>
        <v>#N/A</v>
      </c>
      <c r="AM7" s="106"/>
      <c r="AN7" s="106"/>
      <c r="AO7" s="106"/>
      <c r="AP7" s="106"/>
      <c r="AQ7" s="106"/>
      <c r="AR7" s="35"/>
      <c r="AS7" s="36" t="str">
        <f>WEEKLY!A81</f>
        <v>MWTH-1</v>
      </c>
      <c r="AT7" s="36" t="str">
        <f>WEEKLY!C81</f>
        <v>TAMTV-00002</v>
      </c>
      <c r="AU7" s="105" t="str">
        <f>WEEKLY!B81</f>
        <v>10C</v>
      </c>
      <c r="AV7" s="110" t="e">
        <f>WEEKLY!#REF!</f>
        <v>#REF!</v>
      </c>
      <c r="AW7" s="110" t="e">
        <f>WEEKLY!G81</f>
        <v>#N/A</v>
      </c>
      <c r="AX7" s="110" t="str">
        <f>WEEKLY!H81</f>
        <v/>
      </c>
      <c r="AY7" s="110" t="str">
        <f>WEEKLY!I81</f>
        <v/>
      </c>
      <c r="AZ7" s="110" t="e">
        <f>WEEKLY!J81</f>
        <v>#N/A</v>
      </c>
      <c r="BA7" s="110" t="str">
        <f>WEEKLY!X81</f>
        <v/>
      </c>
      <c r="BB7" s="110" t="e">
        <f>WEEKLY!Y81</f>
        <v>#N/A</v>
      </c>
      <c r="BC7" s="110" t="str">
        <f>WEEKLY!Z81</f>
        <v/>
      </c>
      <c r="BD7" s="110" t="str">
        <f>WEEKLY!AA81</f>
        <v/>
      </c>
      <c r="BE7" s="110" t="e">
        <f>WEEKLY!AB81</f>
        <v>#N/A</v>
      </c>
      <c r="BF7" s="110" t="str">
        <f>WEEKLY!AP81</f>
        <v/>
      </c>
      <c r="BG7" s="110" t="e">
        <f>WEEKLY!AQ81</f>
        <v>#N/A</v>
      </c>
      <c r="BH7" s="110" t="str">
        <f>WEEKLY!AR81</f>
        <v/>
      </c>
      <c r="BI7" s="110" t="str">
        <f>WEEKLY!AS81</f>
        <v/>
      </c>
      <c r="BJ7" s="110" t="e">
        <f>WEEKLY!AT81</f>
        <v>#N/A</v>
      </c>
      <c r="BK7" s="110" t="str">
        <f>WEEKLY!BH81</f>
        <v/>
      </c>
      <c r="BL7" s="110" t="e">
        <f>WEEKLY!BI81</f>
        <v>#N/A</v>
      </c>
      <c r="BM7" s="110" t="str">
        <f>WEEKLY!BJ81</f>
        <v/>
      </c>
      <c r="BN7" s="110" t="str">
        <f>WEEKLY!BK81</f>
        <v/>
      </c>
      <c r="BO7" s="110" t="e">
        <f>WEEKLY!BL81</f>
        <v>#N/A</v>
      </c>
      <c r="BP7" s="110" t="str">
        <f>WEEKLY!BZ81</f>
        <v/>
      </c>
      <c r="BQ7" s="110" t="e">
        <f>WEEKLY!CA81</f>
        <v>#N/A</v>
      </c>
      <c r="BR7" s="110" t="str">
        <f>WEEKLY!CB81</f>
        <v/>
      </c>
      <c r="BS7" s="110" t="str">
        <f>WEEKLY!CC81</f>
        <v/>
      </c>
      <c r="BT7" s="110" t="e">
        <f>WEEKLY!CD81</f>
        <v>#N/A</v>
      </c>
      <c r="BU7" s="106"/>
      <c r="BV7" s="106"/>
      <c r="BW7" s="106"/>
      <c r="BX7" s="106"/>
      <c r="BY7" s="106"/>
      <c r="BZ7" s="35"/>
      <c r="CA7" s="113" t="str">
        <f>WASHER!B12</f>
        <v>CARWB-66</v>
      </c>
      <c r="CB7" s="118" t="str">
        <f>WASHER!H12</f>
        <v/>
      </c>
      <c r="CC7" s="118" t="str">
        <f>WASHER!T12</f>
        <v/>
      </c>
      <c r="CD7" s="118" t="str">
        <f>WASHER!AF12</f>
        <v/>
      </c>
      <c r="CE7" s="118" t="str">
        <f>WASHER!AR12</f>
        <v/>
      </c>
      <c r="CF7" s="118" t="str">
        <f>WASHER!BD12</f>
        <v/>
      </c>
      <c r="DD7" s="106"/>
    </row>
    <row r="8" spans="11:108">
      <c r="K8" s="36" t="str">
        <f>WEEKLY!A82</f>
        <v>MWTH-1</v>
      </c>
      <c r="L8" s="36" t="str">
        <f>WEEKLY!C82</f>
        <v>TAMMM-00033</v>
      </c>
      <c r="M8" s="105" t="str">
        <f>WEEKLY!B82</f>
        <v>20C</v>
      </c>
      <c r="N8" s="110" t="str">
        <f>WEEKLY!F81</f>
        <v/>
      </c>
      <c r="O8" s="110" t="e">
        <f>WEEKLY!G82</f>
        <v>#N/A</v>
      </c>
      <c r="P8" s="110" t="str">
        <f>WEEKLY!H82</f>
        <v/>
      </c>
      <c r="Q8" s="110" t="str">
        <f>WEEKLY!I82</f>
        <v/>
      </c>
      <c r="R8" s="110" t="e">
        <f>WEEKLY!J82</f>
        <v>#N/A</v>
      </c>
      <c r="S8" s="110" t="str">
        <f>WEEKLY!X82</f>
        <v/>
      </c>
      <c r="T8" s="110" t="e">
        <f>WEEKLY!Y82</f>
        <v>#N/A</v>
      </c>
      <c r="U8" s="110" t="str">
        <f>WEEKLY!Z82</f>
        <v/>
      </c>
      <c r="V8" s="110" t="str">
        <f>WEEKLY!AA82</f>
        <v/>
      </c>
      <c r="W8" s="110" t="e">
        <f>WEEKLY!AB82</f>
        <v>#N/A</v>
      </c>
      <c r="X8" s="110" t="str">
        <f>WEEKLY!AP82</f>
        <v/>
      </c>
      <c r="Y8" s="110" t="e">
        <f>WEEKLY!AQ82</f>
        <v>#N/A</v>
      </c>
      <c r="Z8" s="110" t="str">
        <f>WEEKLY!AR82</f>
        <v/>
      </c>
      <c r="AA8" s="110" t="str">
        <f>WEEKLY!AS82</f>
        <v/>
      </c>
      <c r="AB8" s="110" t="e">
        <f>WEEKLY!AT82</f>
        <v>#N/A</v>
      </c>
      <c r="AC8" s="110" t="str">
        <f>WEEKLY!BH82</f>
        <v/>
      </c>
      <c r="AD8" s="110" t="e">
        <f>WEEKLY!BI82</f>
        <v>#N/A</v>
      </c>
      <c r="AE8" s="110" t="str">
        <f>WEEKLY!BJ82</f>
        <v/>
      </c>
      <c r="AF8" s="110" t="str">
        <f>WEEKLY!BK82</f>
        <v/>
      </c>
      <c r="AG8" s="110" t="e">
        <f>WEEKLY!BL82</f>
        <v>#N/A</v>
      </c>
      <c r="AH8" s="110" t="str">
        <f>WEEKLY!BZ82</f>
        <v/>
      </c>
      <c r="AI8" s="110" t="e">
        <f>WEEKLY!CA82</f>
        <v>#N/A</v>
      </c>
      <c r="AJ8" s="110" t="str">
        <f>WEEKLY!CB82</f>
        <v/>
      </c>
      <c r="AK8" s="110" t="str">
        <f>WEEKLY!CC82</f>
        <v/>
      </c>
      <c r="AL8" s="110" t="e">
        <f>WEEKLY!CD82</f>
        <v>#N/A</v>
      </c>
      <c r="AM8" s="106"/>
      <c r="AN8" s="106"/>
      <c r="AO8" s="106"/>
      <c r="AP8" s="106"/>
      <c r="AQ8" s="106"/>
      <c r="AR8" s="35"/>
      <c r="AS8" s="36" t="str">
        <f>WEEKLY!A84</f>
        <v>TF-1</v>
      </c>
      <c r="AT8" s="36" t="str">
        <f>WEEKLY!C84</f>
        <v>TAMMM-00034</v>
      </c>
      <c r="AU8" s="105" t="str">
        <f>WEEKLY!B84</f>
        <v>50C</v>
      </c>
      <c r="AV8" s="110" t="e">
        <f>WEEKLY!F84</f>
        <v>#N/A</v>
      </c>
      <c r="AW8" s="110" t="str">
        <f>WEEKLY!G84</f>
        <v/>
      </c>
      <c r="AX8" s="110" t="e">
        <f>WEEKLY!H84</f>
        <v>#N/A</v>
      </c>
      <c r="AY8" s="110" t="e">
        <f>WEEKLY!I84</f>
        <v>#N/A</v>
      </c>
      <c r="AZ8" s="110" t="str">
        <f>WEEKLY!J84</f>
        <v/>
      </c>
      <c r="BA8" s="110" t="e">
        <f>WEEKLY!X84</f>
        <v>#N/A</v>
      </c>
      <c r="BB8" s="110" t="str">
        <f>WEEKLY!Y84</f>
        <v/>
      </c>
      <c r="BC8" s="110" t="e">
        <f>WEEKLY!Z84</f>
        <v>#N/A</v>
      </c>
      <c r="BD8" s="110" t="e">
        <f>WEEKLY!AA84</f>
        <v>#N/A</v>
      </c>
      <c r="BE8" s="110" t="str">
        <f>WEEKLY!AB84</f>
        <v/>
      </c>
      <c r="BF8" s="110" t="e">
        <f>WEEKLY!AP84</f>
        <v>#N/A</v>
      </c>
      <c r="BG8" s="110" t="str">
        <f>WEEKLY!AQ84</f>
        <v/>
      </c>
      <c r="BH8" s="110" t="e">
        <f>WEEKLY!AR84</f>
        <v>#N/A</v>
      </c>
      <c r="BI8" s="110" t="e">
        <f>WEEKLY!AS84</f>
        <v>#N/A</v>
      </c>
      <c r="BJ8" s="110" t="str">
        <f>WEEKLY!AT84</f>
        <v/>
      </c>
      <c r="BK8" s="110" t="e">
        <f>WEEKLY!BH84</f>
        <v>#N/A</v>
      </c>
      <c r="BL8" s="110" t="str">
        <f>WEEKLY!BI84</f>
        <v/>
      </c>
      <c r="BM8" s="110" t="e">
        <f>WEEKLY!BJ84</f>
        <v>#N/A</v>
      </c>
      <c r="BN8" s="110" t="e">
        <f>WEEKLY!BK84</f>
        <v>#N/A</v>
      </c>
      <c r="BO8" s="110" t="str">
        <f>WEEKLY!BL84</f>
        <v/>
      </c>
      <c r="BP8" s="110" t="e">
        <f>WEEKLY!BZ84</f>
        <v>#N/A</v>
      </c>
      <c r="BQ8" s="110" t="str">
        <f>WEEKLY!CA84</f>
        <v/>
      </c>
      <c r="BR8" s="110" t="e">
        <f>WEEKLY!CB84</f>
        <v>#N/A</v>
      </c>
      <c r="BS8" s="110" t="e">
        <f>WEEKLY!CC84</f>
        <v>#N/A</v>
      </c>
      <c r="BT8" s="110" t="str">
        <f>WEEKLY!CD84</f>
        <v/>
      </c>
      <c r="BU8" s="106"/>
      <c r="BV8" s="106"/>
      <c r="BW8" s="106"/>
      <c r="BX8" s="106"/>
      <c r="BY8" s="106"/>
      <c r="BZ8" s="35"/>
      <c r="CA8" s="113" t="e">
        <f>WASHER!#REF!</f>
        <v>#REF!</v>
      </c>
      <c r="CB8" s="118" t="e">
        <f>WASHER!#REF!</f>
        <v>#REF!</v>
      </c>
      <c r="CC8" s="118" t="e">
        <f>WASHER!#REF!</f>
        <v>#REF!</v>
      </c>
      <c r="CD8" s="118" t="e">
        <f>WASHER!#REF!</f>
        <v>#REF!</v>
      </c>
      <c r="CE8" s="118" t="e">
        <f>WASHER!#REF!</f>
        <v>#REF!</v>
      </c>
      <c r="CF8" s="118" t="e">
        <f>WASHER!#REF!</f>
        <v>#REF!</v>
      </c>
      <c r="DD8" s="106"/>
    </row>
    <row r="9" spans="11:108">
      <c r="K9" s="36" t="str">
        <f>WEEKLY!A83</f>
        <v>TF-1</v>
      </c>
      <c r="L9" s="36" t="str">
        <f>WEEKLY!C83</f>
        <v>TAMMM-00041</v>
      </c>
      <c r="M9" s="105" t="str">
        <f>WEEKLY!B83</f>
        <v>40C</v>
      </c>
      <c r="N9" s="110" t="e">
        <f>WEEKLY!F83</f>
        <v>#N/A</v>
      </c>
      <c r="O9" s="110" t="str">
        <f>WEEKLY!G83</f>
        <v/>
      </c>
      <c r="P9" s="110" t="e">
        <f>WEEKLY!H83</f>
        <v>#N/A</v>
      </c>
      <c r="Q9" s="110" t="e">
        <f>WEEKLY!I83</f>
        <v>#N/A</v>
      </c>
      <c r="R9" s="110" t="str">
        <f>WEEKLY!J83</f>
        <v/>
      </c>
      <c r="S9" s="110" t="e">
        <f>WEEKLY!X83</f>
        <v>#N/A</v>
      </c>
      <c r="T9" s="110" t="str">
        <f>WEEKLY!Y83</f>
        <v/>
      </c>
      <c r="U9" s="110" t="e">
        <f>WEEKLY!Z83</f>
        <v>#N/A</v>
      </c>
      <c r="V9" s="110" t="e">
        <f>WEEKLY!AA83</f>
        <v>#N/A</v>
      </c>
      <c r="W9" s="110" t="str">
        <f>WEEKLY!AB83</f>
        <v/>
      </c>
      <c r="X9" s="110" t="e">
        <f>WEEKLY!AP83</f>
        <v>#N/A</v>
      </c>
      <c r="Y9" s="110" t="str">
        <f>WEEKLY!AQ83</f>
        <v/>
      </c>
      <c r="Z9" s="110" t="e">
        <f>WEEKLY!AR83</f>
        <v>#N/A</v>
      </c>
      <c r="AA9" s="110" t="e">
        <f>WEEKLY!AS83</f>
        <v>#N/A</v>
      </c>
      <c r="AB9" s="110" t="str">
        <f>WEEKLY!AT83</f>
        <v/>
      </c>
      <c r="AC9" s="110" t="e">
        <f>WEEKLY!BH83</f>
        <v>#N/A</v>
      </c>
      <c r="AD9" s="110" t="str">
        <f>WEEKLY!BI83</f>
        <v/>
      </c>
      <c r="AE9" s="110" t="e">
        <f>WEEKLY!BJ83</f>
        <v>#N/A</v>
      </c>
      <c r="AF9" s="110" t="e">
        <f>WEEKLY!BK83</f>
        <v>#N/A</v>
      </c>
      <c r="AG9" s="110" t="str">
        <f>WEEKLY!BL83</f>
        <v/>
      </c>
      <c r="AH9" s="110" t="e">
        <f>WEEKLY!BZ83</f>
        <v>#N/A</v>
      </c>
      <c r="AI9" s="110" t="str">
        <f>WEEKLY!CA83</f>
        <v/>
      </c>
      <c r="AJ9" s="110" t="e">
        <f>WEEKLY!CB83</f>
        <v>#N/A</v>
      </c>
      <c r="AK9" s="110" t="e">
        <f>WEEKLY!CC83</f>
        <v>#N/A</v>
      </c>
      <c r="AL9" s="110" t="str">
        <f>WEEKLY!CD83</f>
        <v/>
      </c>
      <c r="AR9" s="35"/>
      <c r="AS9" s="36" t="str">
        <f>WEEKLY!A85</f>
        <v>TF-1</v>
      </c>
      <c r="AT9" s="36" t="str">
        <f>WEEKLY!C85</f>
        <v>TAMMM-00028</v>
      </c>
      <c r="AU9" s="105" t="str">
        <f>WEEKLY!B85</f>
        <v>60C</v>
      </c>
      <c r="AV9" s="110" t="e">
        <f>WEEKLY!#REF!</f>
        <v>#REF!</v>
      </c>
      <c r="AW9" s="110" t="str">
        <f>WEEKLY!G85</f>
        <v/>
      </c>
      <c r="AX9" s="110" t="e">
        <f>WEEKLY!H85</f>
        <v>#N/A</v>
      </c>
      <c r="AY9" s="110" t="e">
        <f>WEEKLY!I85</f>
        <v>#N/A</v>
      </c>
      <c r="AZ9" s="110" t="str">
        <f>WEEKLY!J85</f>
        <v/>
      </c>
      <c r="BA9" s="110" t="e">
        <f>WEEKLY!X85</f>
        <v>#N/A</v>
      </c>
      <c r="BB9" s="110" t="str">
        <f>WEEKLY!Y85</f>
        <v/>
      </c>
      <c r="BC9" s="110" t="e">
        <f>WEEKLY!Z85</f>
        <v>#N/A</v>
      </c>
      <c r="BD9" s="110" t="e">
        <f>WEEKLY!AA85</f>
        <v>#N/A</v>
      </c>
      <c r="BE9" s="110" t="str">
        <f>WEEKLY!AB85</f>
        <v/>
      </c>
      <c r="BF9" s="110" t="e">
        <f>WEEKLY!AP85</f>
        <v>#N/A</v>
      </c>
      <c r="BG9" s="110" t="str">
        <f>WEEKLY!AQ85</f>
        <v/>
      </c>
      <c r="BH9" s="110" t="e">
        <f>WEEKLY!AR85</f>
        <v>#N/A</v>
      </c>
      <c r="BI9" s="110" t="e">
        <f>WEEKLY!AS85</f>
        <v>#N/A</v>
      </c>
      <c r="BJ9" s="110" t="str">
        <f>WEEKLY!AT85</f>
        <v/>
      </c>
      <c r="BK9" s="110" t="e">
        <f>WEEKLY!BH85</f>
        <v>#N/A</v>
      </c>
      <c r="BL9" s="110" t="str">
        <f>WEEKLY!BI85</f>
        <v/>
      </c>
      <c r="BM9" s="110" t="e">
        <f>WEEKLY!BJ85</f>
        <v>#N/A</v>
      </c>
      <c r="BN9" s="110" t="e">
        <f>WEEKLY!BK85</f>
        <v>#N/A</v>
      </c>
      <c r="BO9" s="110" t="str">
        <f>WEEKLY!BL85</f>
        <v/>
      </c>
      <c r="BP9" s="110" t="e">
        <f>WEEKLY!BZ85</f>
        <v>#N/A</v>
      </c>
      <c r="BQ9" s="110" t="str">
        <f>WEEKLY!CA85</f>
        <v/>
      </c>
      <c r="BR9" s="110" t="e">
        <f>WEEKLY!CB85</f>
        <v>#N/A</v>
      </c>
      <c r="BS9" s="110" t="e">
        <f>WEEKLY!CC85</f>
        <v>#N/A</v>
      </c>
      <c r="BT9" s="110" t="str">
        <f>WEEKLY!CD85</f>
        <v/>
      </c>
      <c r="BZ9" s="35"/>
      <c r="CA9" s="113" t="s">
        <v>1191</v>
      </c>
      <c r="CB9" s="118">
        <v>8.0000000000000002E-3</v>
      </c>
      <c r="CC9" s="118">
        <v>8.0000000000000002E-3</v>
      </c>
      <c r="CD9" s="118">
        <v>8.0000000000000002E-3</v>
      </c>
      <c r="CE9" s="118">
        <v>8.0000000000000002E-3</v>
      </c>
      <c r="CF9" s="118">
        <v>8.0000000000000002E-3</v>
      </c>
    </row>
    <row r="10" spans="11:108">
      <c r="K10" s="51"/>
      <c r="L10" s="51"/>
      <c r="M10" s="113" t="s">
        <v>1180</v>
      </c>
      <c r="N10" s="110">
        <v>0.05</v>
      </c>
      <c r="O10" s="110">
        <v>0.05</v>
      </c>
      <c r="P10" s="110">
        <v>0.05</v>
      </c>
      <c r="Q10" s="110">
        <v>0.05</v>
      </c>
      <c r="R10" s="110">
        <v>0.05</v>
      </c>
      <c r="S10" s="110">
        <v>0.05</v>
      </c>
      <c r="T10" s="110">
        <v>0.05</v>
      </c>
      <c r="U10" s="110">
        <v>0.05</v>
      </c>
      <c r="V10" s="110">
        <v>0.05</v>
      </c>
      <c r="W10" s="110">
        <v>0.05</v>
      </c>
      <c r="X10" s="110">
        <v>0.05</v>
      </c>
      <c r="Y10" s="110">
        <v>0.05</v>
      </c>
      <c r="Z10" s="110">
        <v>0.05</v>
      </c>
      <c r="AA10" s="110">
        <v>0.05</v>
      </c>
      <c r="AB10" s="110">
        <v>0.05</v>
      </c>
      <c r="AC10" s="110">
        <v>0.05</v>
      </c>
      <c r="AD10" s="110">
        <v>0.05</v>
      </c>
      <c r="AE10" s="110">
        <v>0.05</v>
      </c>
      <c r="AF10" s="110">
        <v>0.05</v>
      </c>
      <c r="AG10" s="110">
        <v>0.05</v>
      </c>
      <c r="AH10" s="110">
        <v>0.05</v>
      </c>
      <c r="AI10" s="110">
        <v>0.05</v>
      </c>
      <c r="AJ10" s="110">
        <v>0.05</v>
      </c>
      <c r="AK10" s="110">
        <v>0.05</v>
      </c>
      <c r="AL10" s="110">
        <v>0.05</v>
      </c>
      <c r="AR10" s="35"/>
      <c r="AS10" s="123"/>
      <c r="AT10" s="108"/>
      <c r="AU10" s="113" t="s">
        <v>1180</v>
      </c>
      <c r="AV10" s="110">
        <v>0.05</v>
      </c>
      <c r="AW10" s="110">
        <v>0.05</v>
      </c>
      <c r="AX10" s="110">
        <v>0.05</v>
      </c>
      <c r="AY10" s="110">
        <v>0.05</v>
      </c>
      <c r="AZ10" s="110">
        <v>0.05</v>
      </c>
      <c r="BA10" s="110">
        <v>0.05</v>
      </c>
      <c r="BB10" s="110">
        <v>0.05</v>
      </c>
      <c r="BC10" s="110">
        <v>0.05</v>
      </c>
      <c r="BD10" s="110">
        <v>0.05</v>
      </c>
      <c r="BE10" s="110">
        <v>0.05</v>
      </c>
      <c r="BF10" s="110">
        <v>0.05</v>
      </c>
      <c r="BG10" s="110">
        <v>0.05</v>
      </c>
      <c r="BH10" s="110">
        <v>0.05</v>
      </c>
      <c r="BI10" s="110">
        <v>0.05</v>
      </c>
      <c r="BJ10" s="110">
        <v>0.05</v>
      </c>
      <c r="BK10" s="110">
        <v>0.05</v>
      </c>
      <c r="BL10" s="110">
        <v>0.05</v>
      </c>
      <c r="BM10" s="110">
        <v>0.05</v>
      </c>
      <c r="BN10" s="110">
        <v>0.05</v>
      </c>
      <c r="BO10" s="110">
        <v>0.05</v>
      </c>
      <c r="BP10" s="110">
        <v>0.05</v>
      </c>
      <c r="BQ10" s="110">
        <v>0.05</v>
      </c>
      <c r="BR10" s="110">
        <v>0.05</v>
      </c>
      <c r="BS10" s="110">
        <v>0.05</v>
      </c>
      <c r="BT10" s="110">
        <v>0.05</v>
      </c>
      <c r="BZ10" s="35"/>
    </row>
    <row r="11" spans="11:108">
      <c r="AR11" s="35"/>
      <c r="AS11" s="51"/>
      <c r="AT11" s="51"/>
      <c r="AU11" s="115"/>
      <c r="AV11" s="115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Z11" s="35"/>
    </row>
    <row r="12" spans="11:108">
      <c r="AR12" s="35"/>
      <c r="AS12" s="51"/>
      <c r="AT12" s="51"/>
      <c r="AU12" s="115"/>
      <c r="AV12" s="115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Z12" s="35"/>
    </row>
    <row r="13" spans="11:108">
      <c r="AR13" s="35"/>
      <c r="AS13" s="51"/>
      <c r="AT13" s="51"/>
      <c r="AU13" s="115"/>
      <c r="AV13" s="115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Z13" s="35"/>
    </row>
    <row r="14" spans="11:108">
      <c r="AR14" s="35"/>
      <c r="BZ14" s="35"/>
    </row>
    <row r="15" spans="11:108">
      <c r="AR15" s="35"/>
      <c r="BZ15" s="35"/>
    </row>
    <row r="16" spans="11:108">
      <c r="AR16" s="35"/>
      <c r="BZ16" s="35"/>
    </row>
    <row r="17" spans="44:78">
      <c r="AR17" s="35"/>
      <c r="BZ17" s="35"/>
    </row>
    <row r="18" spans="44:78">
      <c r="AR18" s="35"/>
      <c r="BZ18" s="35"/>
    </row>
    <row r="19" spans="44:78">
      <c r="AR19" s="35"/>
      <c r="BZ19" s="35"/>
    </row>
    <row r="20" spans="44:78">
      <c r="AR20" s="35"/>
      <c r="BZ20" s="35"/>
    </row>
    <row r="21" spans="44:78">
      <c r="AR21" s="35"/>
      <c r="BZ21" s="35"/>
    </row>
    <row r="22" spans="44:78">
      <c r="AR22" s="35"/>
      <c r="BZ22" s="35"/>
    </row>
    <row r="23" spans="44:78">
      <c r="AR23" s="35"/>
      <c r="BZ23" s="35"/>
    </row>
    <row r="24" spans="44:78">
      <c r="AR24" s="35"/>
      <c r="BZ24" s="35"/>
    </row>
    <row r="25" spans="44:78">
      <c r="AR25" s="35"/>
      <c r="BZ25" s="35"/>
    </row>
    <row r="26" spans="44:78">
      <c r="AR26" s="35"/>
      <c r="BZ26" s="35"/>
    </row>
    <row r="27" spans="44:78">
      <c r="AR27" s="35"/>
      <c r="BZ27" s="35"/>
    </row>
    <row r="28" spans="44:78">
      <c r="AR28" s="35"/>
      <c r="BZ28" s="35"/>
    </row>
    <row r="29" spans="44:78">
      <c r="AR29" s="35"/>
      <c r="BZ29" s="35"/>
    </row>
    <row r="30" spans="44:78">
      <c r="AR30" s="35"/>
      <c r="BZ30" s="35"/>
    </row>
    <row r="31" spans="44:78">
      <c r="AR31" s="35"/>
      <c r="BZ31" s="35"/>
    </row>
    <row r="32" spans="44:78">
      <c r="AR32" s="35"/>
      <c r="BZ32" s="35"/>
    </row>
    <row r="33" spans="11:84">
      <c r="AR33" s="35"/>
      <c r="BZ33" s="35"/>
    </row>
    <row r="34" spans="11:84">
      <c r="AR34" s="35"/>
      <c r="BZ34" s="35"/>
    </row>
    <row r="35" spans="11:84">
      <c r="AR35" s="35"/>
      <c r="BZ35" s="35"/>
    </row>
    <row r="36" spans="11:84">
      <c r="AR36" s="35"/>
      <c r="BZ36" s="35"/>
    </row>
    <row r="37" spans="11:84">
      <c r="AR37" s="35"/>
      <c r="BZ37" s="35"/>
    </row>
    <row r="38" spans="11:84">
      <c r="AR38" s="35"/>
      <c r="BZ38" s="35"/>
    </row>
    <row r="39" spans="11:84">
      <c r="AR39" s="35"/>
      <c r="BZ39" s="35"/>
    </row>
    <row r="40" spans="11:84">
      <c r="AR40" s="35"/>
      <c r="BZ40" s="35"/>
    </row>
    <row r="41" spans="11:84">
      <c r="AR41" s="35"/>
      <c r="BZ41" s="35"/>
    </row>
    <row r="42" spans="11:84">
      <c r="AR42" s="35"/>
      <c r="BZ42" s="35"/>
    </row>
    <row r="43" spans="11:84">
      <c r="AR43" s="35"/>
      <c r="BZ43" s="35"/>
    </row>
    <row r="44" spans="11:84">
      <c r="AR44" s="35"/>
      <c r="BZ44" s="35"/>
    </row>
    <row r="45" spans="11:84">
      <c r="AR45" s="35"/>
      <c r="BZ45" s="35"/>
      <c r="CA45" s="670" t="s">
        <v>1189</v>
      </c>
      <c r="CB45" s="670"/>
      <c r="CC45" s="670"/>
      <c r="CD45" s="670"/>
      <c r="CE45" s="670"/>
      <c r="CF45" s="670"/>
    </row>
    <row r="46" spans="11:84">
      <c r="AR46" s="35"/>
      <c r="BZ46" s="35"/>
      <c r="CA46" s="112" t="s">
        <v>509</v>
      </c>
      <c r="CB46" s="169" t="e">
        <f>'Washer Data'!#REF!</f>
        <v>#REF!</v>
      </c>
      <c r="CC46" s="52" t="e">
        <f>'Washer Data'!#REF!</f>
        <v>#REF!</v>
      </c>
      <c r="CD46" s="52" t="e">
        <f>'Washer Data'!#REF!</f>
        <v>#REF!</v>
      </c>
      <c r="CE46" s="52" t="e">
        <f>'Washer Data'!#REF!</f>
        <v>#REF!</v>
      </c>
      <c r="CF46" s="52" t="e">
        <f>'Washer Data'!#REF!</f>
        <v>#REF!</v>
      </c>
    </row>
    <row r="47" spans="11:84">
      <c r="K47" s="51"/>
      <c r="L47" s="51"/>
      <c r="M47" s="112" t="s">
        <v>509</v>
      </c>
      <c r="N47" s="52">
        <f>WEEKLY!F71</f>
        <v>46300</v>
      </c>
      <c r="O47" s="52">
        <f>WEEKLY!G71</f>
        <v>46301</v>
      </c>
      <c r="P47" s="52">
        <f>WEEKLY!H71</f>
        <v>46302</v>
      </c>
      <c r="Q47" s="52">
        <f>WEEKLY!I71</f>
        <v>46303</v>
      </c>
      <c r="R47" s="52">
        <f>WEEKLY!J71</f>
        <v>46304</v>
      </c>
      <c r="S47" s="37">
        <f>WEEKLY!X71</f>
        <v>0</v>
      </c>
      <c r="T47" s="37">
        <f>WEEKLY!Y71</f>
        <v>1</v>
      </c>
      <c r="U47" s="37">
        <f>WEEKLY!Z71</f>
        <v>2</v>
      </c>
      <c r="V47" s="37">
        <f>WEEKLY!AA71</f>
        <v>3</v>
      </c>
      <c r="W47" s="37">
        <f>WEEKLY!AB71</f>
        <v>4</v>
      </c>
      <c r="X47" s="52">
        <f>WEEKLY!AP71</f>
        <v>0</v>
      </c>
      <c r="Y47" s="52">
        <f>WEEKLY!AQ71</f>
        <v>1</v>
      </c>
      <c r="Z47" s="52">
        <f>WEEKLY!AR71</f>
        <v>2</v>
      </c>
      <c r="AA47" s="52">
        <f>WEEKLY!AS71</f>
        <v>3</v>
      </c>
      <c r="AB47" s="52">
        <f>WEEKLY!AT71</f>
        <v>4</v>
      </c>
      <c r="AC47" s="37">
        <f>WEEKLY!BH71</f>
        <v>0</v>
      </c>
      <c r="AD47" s="37">
        <f>WEEKLY!BI71</f>
        <v>1</v>
      </c>
      <c r="AE47" s="37">
        <f>WEEKLY!BJ71</f>
        <v>2</v>
      </c>
      <c r="AF47" s="37">
        <f>WEEKLY!BK71</f>
        <v>3</v>
      </c>
      <c r="AG47" s="37">
        <f>WEEKLY!BL71</f>
        <v>4</v>
      </c>
      <c r="AH47" s="52">
        <f>WEEKLY!BZ71</f>
        <v>0</v>
      </c>
      <c r="AI47" s="52">
        <f>WEEKLY!CA71</f>
        <v>1</v>
      </c>
      <c r="AJ47" s="52">
        <f>WEEKLY!CB71</f>
        <v>2</v>
      </c>
      <c r="AK47" s="52">
        <f>WEEKLY!CC71</f>
        <v>3</v>
      </c>
      <c r="AL47" s="52">
        <f>WEEKLY!CD71</f>
        <v>4</v>
      </c>
      <c r="AR47" s="35"/>
      <c r="BZ47" s="35"/>
      <c r="CA47" s="113" t="s">
        <v>1178</v>
      </c>
      <c r="CB47" s="110">
        <v>0.05</v>
      </c>
      <c r="CC47" s="110">
        <v>0.05</v>
      </c>
      <c r="CD47" s="110">
        <v>0.05</v>
      </c>
      <c r="CE47" s="110">
        <v>0.05</v>
      </c>
      <c r="CF47" s="110">
        <v>0.05</v>
      </c>
    </row>
    <row r="48" spans="11:84">
      <c r="K48" s="51" t="s">
        <v>1175</v>
      </c>
      <c r="L48" s="51" t="s">
        <v>1176</v>
      </c>
      <c r="M48" s="113" t="s">
        <v>1177</v>
      </c>
      <c r="N48" s="110">
        <v>7.0000000000000007E-2</v>
      </c>
      <c r="O48" s="110">
        <v>7.0000000000000007E-2</v>
      </c>
      <c r="P48" s="110">
        <v>7.0000000000000007E-2</v>
      </c>
      <c r="Q48" s="110">
        <v>7.0000000000000007E-2</v>
      </c>
      <c r="R48" s="110">
        <v>7.0000000000000007E-2</v>
      </c>
      <c r="S48" s="110">
        <v>7.0000000000000007E-2</v>
      </c>
      <c r="T48" s="110">
        <v>7.0000000000000007E-2</v>
      </c>
      <c r="U48" s="110">
        <v>7.0000000000000007E-2</v>
      </c>
      <c r="V48" s="110">
        <v>7.0000000000000007E-2</v>
      </c>
      <c r="W48" s="110">
        <v>7.0000000000000007E-2</v>
      </c>
      <c r="X48" s="110">
        <v>7.0000000000000007E-2</v>
      </c>
      <c r="Y48" s="110">
        <v>7.0000000000000007E-2</v>
      </c>
      <c r="Z48" s="110">
        <v>7.0000000000000007E-2</v>
      </c>
      <c r="AA48" s="110">
        <v>7.0000000000000007E-2</v>
      </c>
      <c r="AB48" s="110">
        <v>7.0000000000000007E-2</v>
      </c>
      <c r="AC48" s="110">
        <v>7.0000000000000007E-2</v>
      </c>
      <c r="AD48" s="110">
        <v>7.0000000000000007E-2</v>
      </c>
      <c r="AE48" s="110">
        <v>7.0000000000000007E-2</v>
      </c>
      <c r="AF48" s="110">
        <v>7.0000000000000007E-2</v>
      </c>
      <c r="AG48" s="110">
        <v>7.0000000000000007E-2</v>
      </c>
      <c r="AH48" s="110">
        <v>7.0000000000000007E-2</v>
      </c>
      <c r="AI48" s="110">
        <v>7.0000000000000007E-2</v>
      </c>
      <c r="AJ48" s="110">
        <v>7.0000000000000007E-2</v>
      </c>
      <c r="AK48" s="110">
        <v>7.0000000000000007E-2</v>
      </c>
      <c r="AL48" s="110">
        <v>7.0000000000000007E-2</v>
      </c>
      <c r="AR48" s="35"/>
      <c r="BZ48" s="35"/>
      <c r="CA48" s="113" t="e">
        <f>WASHER!#REF!</f>
        <v>#REF!</v>
      </c>
      <c r="CB48" s="118" t="e">
        <f>WASHER!#REF!</f>
        <v>#REF!</v>
      </c>
      <c r="CC48" s="118" t="e">
        <f>WASHER!#REF!</f>
        <v>#REF!</v>
      </c>
      <c r="CD48" s="118" t="e">
        <f>WASHER!#REF!</f>
        <v>#REF!</v>
      </c>
      <c r="CE48" s="118" t="e">
        <f>WASHER!#REF!</f>
        <v>#REF!</v>
      </c>
      <c r="CF48" s="118" t="e">
        <f>WASHER!#REF!</f>
        <v>#REF!</v>
      </c>
    </row>
    <row r="49" spans="11:143">
      <c r="K49" s="36" t="str">
        <f>WEEKLY!A86</f>
        <v>MWTH-2</v>
      </c>
      <c r="L49" s="36" t="str">
        <f>WEEKLY!C86</f>
        <v>UAMTV-00002</v>
      </c>
      <c r="M49" s="105" t="str">
        <f>WEEKLY!B86</f>
        <v>10D</v>
      </c>
      <c r="N49" s="110" t="e">
        <f>WEEKLY!F85</f>
        <v>#N/A</v>
      </c>
      <c r="O49" s="110" t="e">
        <f>WEEKLY!G86</f>
        <v>#N/A</v>
      </c>
      <c r="P49" s="110" t="str">
        <f>WEEKLY!H86</f>
        <v/>
      </c>
      <c r="Q49" s="110" t="str">
        <f>WEEKLY!I86</f>
        <v/>
      </c>
      <c r="R49" s="110" t="e">
        <f>WEEKLY!J86</f>
        <v>#N/A</v>
      </c>
      <c r="S49" s="110" t="str">
        <f>WEEKLY!X86</f>
        <v/>
      </c>
      <c r="T49" s="110" t="e">
        <f>WEEKLY!Y86</f>
        <v>#N/A</v>
      </c>
      <c r="U49" s="110" t="str">
        <f>WEEKLY!Z86</f>
        <v/>
      </c>
      <c r="V49" s="110" t="str">
        <f>WEEKLY!AA86</f>
        <v/>
      </c>
      <c r="W49" s="110" t="e">
        <f>WEEKLY!AB86</f>
        <v>#N/A</v>
      </c>
      <c r="X49" s="110" t="str">
        <f>WEEKLY!AP86</f>
        <v/>
      </c>
      <c r="Y49" s="110" t="e">
        <f>WEEKLY!AQ86</f>
        <v>#N/A</v>
      </c>
      <c r="Z49" s="110" t="str">
        <f>WEEKLY!AR86</f>
        <v/>
      </c>
      <c r="AA49" s="110" t="str">
        <f>WEEKLY!AS86</f>
        <v/>
      </c>
      <c r="AB49" s="110" t="e">
        <f>WEEKLY!AT86</f>
        <v>#N/A</v>
      </c>
      <c r="AC49" s="110" t="str">
        <f>WEEKLY!BH86</f>
        <v/>
      </c>
      <c r="AD49" s="110" t="e">
        <f>WEEKLY!BI86</f>
        <v>#N/A</v>
      </c>
      <c r="AE49" s="110" t="str">
        <f>WEEKLY!BJ86</f>
        <v/>
      </c>
      <c r="AF49" s="110" t="str">
        <f>WEEKLY!BK86</f>
        <v/>
      </c>
      <c r="AG49" s="110" t="e">
        <f>WEEKLY!BL86</f>
        <v>#N/A</v>
      </c>
      <c r="AH49" s="110" t="str">
        <f>WEEKLY!BZ86</f>
        <v/>
      </c>
      <c r="AI49" s="110" t="e">
        <f>WEEKLY!CA86</f>
        <v>#N/A</v>
      </c>
      <c r="AJ49" s="110" t="str">
        <f>WEEKLY!CB86</f>
        <v/>
      </c>
      <c r="AK49" s="110" t="str">
        <f>WEEKLY!CC86</f>
        <v/>
      </c>
      <c r="AL49" s="110" t="e">
        <f>WEEKLY!CD86</f>
        <v>#N/A</v>
      </c>
      <c r="AR49" s="35"/>
      <c r="BZ49" s="35"/>
      <c r="CA49" s="113" t="s">
        <v>1179</v>
      </c>
      <c r="CB49" s="110">
        <v>0.03</v>
      </c>
      <c r="CC49" s="110">
        <v>0.03</v>
      </c>
      <c r="CD49" s="110">
        <v>0.03</v>
      </c>
      <c r="CE49" s="110">
        <v>0.03</v>
      </c>
      <c r="CF49" s="110">
        <v>0.03</v>
      </c>
    </row>
    <row r="50" spans="11:143">
      <c r="K50" s="36" t="str">
        <f>WEEKLY!A87</f>
        <v>MWTH-2</v>
      </c>
      <c r="L50" s="36" t="str">
        <f>WEEKLY!C87</f>
        <v>UAMMM-00017</v>
      </c>
      <c r="M50" s="105" t="str">
        <f>WEEKLY!B87</f>
        <v>20D</v>
      </c>
      <c r="N50" s="110" t="str">
        <f>WEEKLY!F87</f>
        <v/>
      </c>
      <c r="O50" s="110" t="e">
        <f>WEEKLY!G87</f>
        <v>#N/A</v>
      </c>
      <c r="P50" s="110" t="str">
        <f>WEEKLY!H87</f>
        <v/>
      </c>
      <c r="Q50" s="110" t="str">
        <f>WEEKLY!I87</f>
        <v/>
      </c>
      <c r="R50" s="110" t="e">
        <f>WEEKLY!J87</f>
        <v>#N/A</v>
      </c>
      <c r="S50" s="110" t="str">
        <f>WEEKLY!X87</f>
        <v/>
      </c>
      <c r="T50" s="110" t="e">
        <f>WEEKLY!Y87</f>
        <v>#N/A</v>
      </c>
      <c r="U50" s="110" t="str">
        <f>WEEKLY!Z87</f>
        <v/>
      </c>
      <c r="V50" s="110" t="str">
        <f>WEEKLY!AA87</f>
        <v/>
      </c>
      <c r="W50" s="110" t="e">
        <f>WEEKLY!AB87</f>
        <v>#N/A</v>
      </c>
      <c r="X50" s="110" t="str">
        <f>WEEKLY!AP87</f>
        <v/>
      </c>
      <c r="Y50" s="110" t="e">
        <f>WEEKLY!AQ87</f>
        <v>#N/A</v>
      </c>
      <c r="Z50" s="110" t="str">
        <f>WEEKLY!AR87</f>
        <v/>
      </c>
      <c r="AA50" s="110" t="str">
        <f>WEEKLY!AS87</f>
        <v/>
      </c>
      <c r="AB50" s="110" t="e">
        <f>WEEKLY!AT87</f>
        <v>#N/A</v>
      </c>
      <c r="AC50" s="110" t="str">
        <f>WEEKLY!BH87</f>
        <v/>
      </c>
      <c r="AD50" s="110" t="e">
        <f>WEEKLY!BI87</f>
        <v>#N/A</v>
      </c>
      <c r="AE50" s="110" t="str">
        <f>WEEKLY!BJ87</f>
        <v/>
      </c>
      <c r="AF50" s="110" t="str">
        <f>WEEKLY!BK87</f>
        <v/>
      </c>
      <c r="AG50" s="110" t="e">
        <f>WEEKLY!BL87</f>
        <v>#N/A</v>
      </c>
      <c r="AH50" s="110" t="str">
        <f>WEEKLY!BZ87</f>
        <v/>
      </c>
      <c r="AI50" s="110" t="e">
        <f>WEEKLY!CA87</f>
        <v>#N/A</v>
      </c>
      <c r="AJ50" s="110" t="str">
        <f>WEEKLY!CB87</f>
        <v/>
      </c>
      <c r="AK50" s="110" t="str">
        <f>WEEKLY!CC87</f>
        <v/>
      </c>
      <c r="AL50" s="110" t="e">
        <f>WEEKLY!CD87</f>
        <v>#N/A</v>
      </c>
      <c r="AR50" s="35"/>
      <c r="BZ50" s="35"/>
    </row>
    <row r="51" spans="11:143">
      <c r="K51" s="36" t="str">
        <f>WEEKLY!A90</f>
        <v>TF-2</v>
      </c>
      <c r="L51" s="36" t="str">
        <f>WEEKLY!C90</f>
        <v>UAMMM-00014</v>
      </c>
      <c r="M51" s="105" t="str">
        <f>WEEKLY!B90</f>
        <v>60D</v>
      </c>
      <c r="N51" s="110" t="e">
        <f>WEEKLY!F89</f>
        <v>#N/A</v>
      </c>
      <c r="O51" s="110" t="str">
        <f>WEEKLY!G90</f>
        <v/>
      </c>
      <c r="P51" s="110" t="e">
        <f>WEEKLY!H90</f>
        <v>#N/A</v>
      </c>
      <c r="Q51" s="110" t="e">
        <f>WEEKLY!I90</f>
        <v>#N/A</v>
      </c>
      <c r="R51" s="110" t="str">
        <f>WEEKLY!J90</f>
        <v/>
      </c>
      <c r="S51" s="110" t="e">
        <f>WEEKLY!X90</f>
        <v>#N/A</v>
      </c>
      <c r="T51" s="110" t="str">
        <f>WEEKLY!Y90</f>
        <v/>
      </c>
      <c r="U51" s="110" t="e">
        <f>WEEKLY!Z90</f>
        <v>#N/A</v>
      </c>
      <c r="V51" s="110" t="e">
        <f>WEEKLY!AA90</f>
        <v>#N/A</v>
      </c>
      <c r="W51" s="110" t="str">
        <f>WEEKLY!AB90</f>
        <v/>
      </c>
      <c r="X51" s="110" t="e">
        <f>WEEKLY!AP90</f>
        <v>#N/A</v>
      </c>
      <c r="Y51" s="110" t="str">
        <f>WEEKLY!AQ90</f>
        <v/>
      </c>
      <c r="Z51" s="110" t="e">
        <f>WEEKLY!AR90</f>
        <v>#N/A</v>
      </c>
      <c r="AA51" s="110" t="e">
        <f>WEEKLY!AS90</f>
        <v>#N/A</v>
      </c>
      <c r="AB51" s="110" t="str">
        <f>WEEKLY!AT90</f>
        <v/>
      </c>
      <c r="AC51" s="110" t="e">
        <f>WEEKLY!BH90</f>
        <v>#N/A</v>
      </c>
      <c r="AD51" s="110" t="str">
        <f>WEEKLY!BI90</f>
        <v/>
      </c>
      <c r="AE51" s="110" t="e">
        <f>WEEKLY!BJ90</f>
        <v>#N/A</v>
      </c>
      <c r="AF51" s="110" t="e">
        <f>WEEKLY!BK90</f>
        <v>#N/A</v>
      </c>
      <c r="AG51" s="110" t="str">
        <f>WEEKLY!BL90</f>
        <v/>
      </c>
      <c r="AH51" s="110" t="e">
        <f>WEEKLY!BZ90</f>
        <v>#N/A</v>
      </c>
      <c r="AI51" s="110" t="str">
        <f>WEEKLY!CA90</f>
        <v/>
      </c>
      <c r="AJ51" s="110" t="e">
        <f>WEEKLY!CB90</f>
        <v>#N/A</v>
      </c>
      <c r="AK51" s="110" t="e">
        <f>WEEKLY!CC90</f>
        <v>#N/A</v>
      </c>
      <c r="AL51" s="110" t="str">
        <f>WEEKLY!CD90</f>
        <v/>
      </c>
      <c r="AR51" s="35"/>
      <c r="BZ51" s="35"/>
    </row>
    <row r="52" spans="11:143">
      <c r="K52" s="36" t="str">
        <f>WEEKLY!A91</f>
        <v>MWTH-1</v>
      </c>
      <c r="L52" s="36" t="str">
        <f>WEEKLY!C91</f>
        <v>UAMTV-00001</v>
      </c>
      <c r="M52" s="105" t="str">
        <f>WEEKLY!B91</f>
        <v>10E</v>
      </c>
      <c r="N52" s="110" t="str">
        <f>WEEKLY!F91</f>
        <v/>
      </c>
      <c r="O52" s="110" t="e">
        <f>WEEKLY!G91</f>
        <v>#N/A</v>
      </c>
      <c r="P52" s="110" t="str">
        <f>WEEKLY!H91</f>
        <v/>
      </c>
      <c r="Q52" s="110" t="str">
        <f>WEEKLY!I91</f>
        <v/>
      </c>
      <c r="R52" s="110" t="e">
        <f>WEEKLY!J91</f>
        <v>#N/A</v>
      </c>
      <c r="S52" s="110" t="str">
        <f>WEEKLY!X91</f>
        <v/>
      </c>
      <c r="T52" s="110" t="e">
        <f>WEEKLY!Y91</f>
        <v>#N/A</v>
      </c>
      <c r="U52" s="110" t="str">
        <f>WEEKLY!Z91</f>
        <v/>
      </c>
      <c r="V52" s="110" t="str">
        <f>WEEKLY!AA91</f>
        <v/>
      </c>
      <c r="W52" s="110" t="e">
        <f>WEEKLY!AB91</f>
        <v>#N/A</v>
      </c>
      <c r="X52" s="110" t="str">
        <f>WEEKLY!AP91</f>
        <v/>
      </c>
      <c r="Y52" s="110" t="e">
        <f>WEEKLY!AQ91</f>
        <v>#N/A</v>
      </c>
      <c r="Z52" s="110" t="str">
        <f>WEEKLY!AR91</f>
        <v/>
      </c>
      <c r="AA52" s="110" t="str">
        <f>WEEKLY!AS91</f>
        <v/>
      </c>
      <c r="AB52" s="110" t="e">
        <f>WEEKLY!AT91</f>
        <v>#N/A</v>
      </c>
      <c r="AC52" s="110" t="str">
        <f>WEEKLY!BH91</f>
        <v/>
      </c>
      <c r="AD52" s="110" t="e">
        <f>WEEKLY!BI91</f>
        <v>#N/A</v>
      </c>
      <c r="AE52" s="110" t="str">
        <f>WEEKLY!BJ91</f>
        <v/>
      </c>
      <c r="AF52" s="110" t="str">
        <f>WEEKLY!BK91</f>
        <v/>
      </c>
      <c r="AG52" s="110" t="e">
        <f>WEEKLY!BL91</f>
        <v>#N/A</v>
      </c>
      <c r="AH52" s="110" t="str">
        <f>WEEKLY!BZ91</f>
        <v/>
      </c>
      <c r="AI52" s="110" t="e">
        <f>WEEKLY!CA91</f>
        <v>#N/A</v>
      </c>
      <c r="AJ52" s="110" t="str">
        <f>WEEKLY!CB91</f>
        <v/>
      </c>
      <c r="AK52" s="110" t="str">
        <f>WEEKLY!CC91</f>
        <v/>
      </c>
      <c r="AL52" s="110" t="e">
        <f>WEEKLY!CD91</f>
        <v>#N/A</v>
      </c>
      <c r="AR52" s="35"/>
      <c r="BZ52" s="35"/>
    </row>
    <row r="53" spans="11:143">
      <c r="K53" s="107" t="str">
        <f>WEEKLY!A94</f>
        <v>TF-2</v>
      </c>
      <c r="L53" s="107" t="str">
        <f>WEEKLY!C94</f>
        <v>UAMMM-00011</v>
      </c>
      <c r="M53" s="105" t="str">
        <f>WEEKLY!B94</f>
        <v>50E</v>
      </c>
      <c r="N53" s="110" t="str">
        <f>WEEKLY!F93</f>
        <v/>
      </c>
      <c r="O53" s="110" t="str">
        <f>WEEKLY!G94</f>
        <v/>
      </c>
      <c r="P53" s="110" t="e">
        <f>WEEKLY!H94</f>
        <v>#N/A</v>
      </c>
      <c r="Q53" s="110" t="e">
        <f>WEEKLY!I94</f>
        <v>#N/A</v>
      </c>
      <c r="R53" s="110" t="str">
        <f>WEEKLY!J94</f>
        <v/>
      </c>
      <c r="S53" s="110" t="e">
        <f>WEEKLY!X94</f>
        <v>#N/A</v>
      </c>
      <c r="T53" s="110" t="str">
        <f>WEEKLY!Y94</f>
        <v/>
      </c>
      <c r="U53" s="110" t="e">
        <f>WEEKLY!Z94</f>
        <v>#N/A</v>
      </c>
      <c r="V53" s="110" t="e">
        <f>WEEKLY!AA94</f>
        <v>#N/A</v>
      </c>
      <c r="W53" s="110" t="str">
        <f>WEEKLY!AB94</f>
        <v/>
      </c>
      <c r="X53" s="110" t="e">
        <f>WEEKLY!AP94</f>
        <v>#N/A</v>
      </c>
      <c r="Y53" s="110" t="str">
        <f>WEEKLY!AQ94</f>
        <v/>
      </c>
      <c r="Z53" s="110" t="e">
        <f>WEEKLY!AR94</f>
        <v>#N/A</v>
      </c>
      <c r="AA53" s="110" t="e">
        <f>WEEKLY!AS94</f>
        <v>#N/A</v>
      </c>
      <c r="AB53" s="110" t="str">
        <f>WEEKLY!AT94</f>
        <v/>
      </c>
      <c r="AC53" s="110" t="e">
        <f>WEEKLY!BH94</f>
        <v>#N/A</v>
      </c>
      <c r="AD53" s="110" t="str">
        <f>WEEKLY!BI94</f>
        <v/>
      </c>
      <c r="AE53" s="110" t="e">
        <f>WEEKLY!BJ94</f>
        <v>#N/A</v>
      </c>
      <c r="AF53" s="110" t="e">
        <f>WEEKLY!BK94</f>
        <v>#N/A</v>
      </c>
      <c r="AG53" s="110" t="str">
        <f>WEEKLY!BL94</f>
        <v/>
      </c>
      <c r="AH53" s="110" t="e">
        <f>WEEKLY!BZ94</f>
        <v>#N/A</v>
      </c>
      <c r="AI53" s="110" t="str">
        <f>WEEKLY!CA94</f>
        <v/>
      </c>
      <c r="AJ53" s="110" t="e">
        <f>WEEKLY!CB94</f>
        <v>#N/A</v>
      </c>
      <c r="AK53" s="110" t="e">
        <f>WEEKLY!CC94</f>
        <v>#N/A</v>
      </c>
      <c r="AL53" s="110" t="str">
        <f>WEEKLY!CD94</f>
        <v/>
      </c>
      <c r="AR53" s="35"/>
      <c r="BZ53" s="35"/>
    </row>
    <row r="54" spans="11:143">
      <c r="K54" s="107" t="str">
        <f>WEEKLY!A95</f>
        <v>MWTH-2</v>
      </c>
      <c r="L54" s="107" t="str">
        <f>WEEKLY!C95</f>
        <v>TAMTV-00001</v>
      </c>
      <c r="M54" s="105" t="str">
        <f>WEEKLY!B95</f>
        <v>10F</v>
      </c>
      <c r="N54" s="110" t="e">
        <f>WEEKLY!F97</f>
        <v>#N/A</v>
      </c>
      <c r="O54" s="110" t="e">
        <f>WEEKLY!G95</f>
        <v>#N/A</v>
      </c>
      <c r="P54" s="110" t="str">
        <f>WEEKLY!H95</f>
        <v/>
      </c>
      <c r="Q54" s="110" t="str">
        <f>WEEKLY!I95</f>
        <v/>
      </c>
      <c r="R54" s="110" t="e">
        <f>WEEKLY!J95</f>
        <v>#N/A</v>
      </c>
      <c r="S54" s="110" t="str">
        <f>WEEKLY!X95</f>
        <v/>
      </c>
      <c r="T54" s="110" t="e">
        <f>WEEKLY!Y95</f>
        <v>#N/A</v>
      </c>
      <c r="U54" s="110" t="str">
        <f>WEEKLY!Z95</f>
        <v/>
      </c>
      <c r="V54" s="110" t="str">
        <f>WEEKLY!AA95</f>
        <v/>
      </c>
      <c r="W54" s="110" t="e">
        <f>WEEKLY!AB95</f>
        <v>#N/A</v>
      </c>
      <c r="X54" s="110" t="str">
        <f>WEEKLY!AP95</f>
        <v/>
      </c>
      <c r="Y54" s="110" t="e">
        <f>WEEKLY!AQ95</f>
        <v>#N/A</v>
      </c>
      <c r="Z54" s="110" t="str">
        <f>WEEKLY!AR95</f>
        <v/>
      </c>
      <c r="AA54" s="110" t="str">
        <f>WEEKLY!AS95</f>
        <v/>
      </c>
      <c r="AB54" s="110" t="e">
        <f>WEEKLY!AT95</f>
        <v>#N/A</v>
      </c>
      <c r="AC54" s="110" t="str">
        <f>WEEKLY!BH95</f>
        <v/>
      </c>
      <c r="AD54" s="110" t="e">
        <f>WEEKLY!BI95</f>
        <v>#N/A</v>
      </c>
      <c r="AE54" s="110" t="str">
        <f>WEEKLY!BJ95</f>
        <v/>
      </c>
      <c r="AF54" s="110" t="str">
        <f>WEEKLY!BK95</f>
        <v/>
      </c>
      <c r="AG54" s="110" t="e">
        <f>WEEKLY!BL95</f>
        <v>#N/A</v>
      </c>
      <c r="AH54" s="110" t="str">
        <f>WEEKLY!BZ95</f>
        <v/>
      </c>
      <c r="AI54" s="110" t="e">
        <f>WEEKLY!CA95</f>
        <v>#N/A</v>
      </c>
      <c r="AJ54" s="110" t="str">
        <f>WEEKLY!CB95</f>
        <v/>
      </c>
      <c r="AK54" s="110" t="str">
        <f>WEEKLY!CC95</f>
        <v/>
      </c>
      <c r="AL54" s="110" t="e">
        <f>WEEKLY!CD95</f>
        <v>#N/A</v>
      </c>
      <c r="AR54" s="35"/>
      <c r="BZ54" s="35"/>
    </row>
    <row r="55" spans="11:143">
      <c r="K55" s="36" t="str">
        <f>WEEKLY!A96</f>
        <v>MWTH-2</v>
      </c>
      <c r="L55" s="36" t="str">
        <f>WEEKLY!C96</f>
        <v>TAMMM-00037</v>
      </c>
      <c r="M55" s="105" t="str">
        <f>WEEKLY!B96</f>
        <v>20F</v>
      </c>
      <c r="N55" s="110" t="str">
        <f>WEEKLY!F101</f>
        <v/>
      </c>
      <c r="O55" s="110" t="e">
        <f>WEEKLY!G96</f>
        <v>#N/A</v>
      </c>
      <c r="P55" s="110" t="str">
        <f>WEEKLY!H96</f>
        <v/>
      </c>
      <c r="Q55" s="110" t="str">
        <f>WEEKLY!I96</f>
        <v/>
      </c>
      <c r="R55" s="110" t="e">
        <f>WEEKLY!J96</f>
        <v>#N/A</v>
      </c>
      <c r="S55" s="110" t="str">
        <f>WEEKLY!X96</f>
        <v/>
      </c>
      <c r="T55" s="110" t="e">
        <f>WEEKLY!Y96</f>
        <v>#N/A</v>
      </c>
      <c r="U55" s="110" t="str">
        <f>WEEKLY!Z96</f>
        <v/>
      </c>
      <c r="V55" s="110" t="str">
        <f>WEEKLY!AA96</f>
        <v/>
      </c>
      <c r="W55" s="110" t="e">
        <f>WEEKLY!AB96</f>
        <v>#N/A</v>
      </c>
      <c r="X55" s="110" t="str">
        <f>WEEKLY!AP96</f>
        <v/>
      </c>
      <c r="Y55" s="110" t="e">
        <f>WEEKLY!AQ96</f>
        <v>#N/A</v>
      </c>
      <c r="Z55" s="110" t="str">
        <f>WEEKLY!AR96</f>
        <v/>
      </c>
      <c r="AA55" s="110" t="str">
        <f>WEEKLY!AS96</f>
        <v/>
      </c>
      <c r="AB55" s="110" t="e">
        <f>WEEKLY!AT96</f>
        <v>#N/A</v>
      </c>
      <c r="AC55" s="110" t="str">
        <f>WEEKLY!BH96</f>
        <v/>
      </c>
      <c r="AD55" s="110" t="e">
        <f>WEEKLY!BI96</f>
        <v>#N/A</v>
      </c>
      <c r="AE55" s="110" t="str">
        <f>WEEKLY!BJ96</f>
        <v/>
      </c>
      <c r="AF55" s="110" t="str">
        <f>WEEKLY!BK96</f>
        <v/>
      </c>
      <c r="AG55" s="110" t="e">
        <f>WEEKLY!BL96</f>
        <v>#N/A</v>
      </c>
      <c r="AH55" s="110" t="str">
        <f>WEEKLY!BZ96</f>
        <v/>
      </c>
      <c r="AI55" s="110" t="e">
        <f>WEEKLY!CA96</f>
        <v>#N/A</v>
      </c>
      <c r="AJ55" s="110" t="str">
        <f>WEEKLY!CB96</f>
        <v/>
      </c>
      <c r="AK55" s="110" t="str">
        <f>WEEKLY!CC96</f>
        <v/>
      </c>
      <c r="AL55" s="110" t="e">
        <f>WEEKLY!CD96</f>
        <v>#N/A</v>
      </c>
      <c r="AR55" s="35"/>
      <c r="BZ55" s="35"/>
    </row>
    <row r="56" spans="11:143">
      <c r="M56" s="113" t="s">
        <v>1180</v>
      </c>
      <c r="N56" s="110">
        <v>0.05</v>
      </c>
      <c r="O56" s="110">
        <v>0.05</v>
      </c>
      <c r="P56" s="110">
        <v>0.05</v>
      </c>
      <c r="Q56" s="110">
        <v>0.05</v>
      </c>
      <c r="R56" s="110">
        <v>0.05</v>
      </c>
      <c r="S56" s="110">
        <v>0.05</v>
      </c>
      <c r="T56" s="110">
        <v>0.05</v>
      </c>
      <c r="U56" s="110">
        <v>0.05</v>
      </c>
      <c r="V56" s="110">
        <v>0.05</v>
      </c>
      <c r="W56" s="110">
        <v>0.05</v>
      </c>
      <c r="X56" s="110">
        <v>0.05</v>
      </c>
      <c r="Y56" s="110">
        <v>0.05</v>
      </c>
      <c r="Z56" s="110">
        <v>0.05</v>
      </c>
      <c r="AA56" s="110">
        <v>0.05</v>
      </c>
      <c r="AB56" s="110">
        <v>0.05</v>
      </c>
      <c r="AC56" s="110">
        <v>0.05</v>
      </c>
      <c r="AD56" s="110">
        <v>0.05</v>
      </c>
      <c r="AE56" s="110">
        <v>0.05</v>
      </c>
      <c r="AF56" s="110">
        <v>0.05</v>
      </c>
      <c r="AG56" s="110">
        <v>0.05</v>
      </c>
      <c r="AH56" s="110">
        <v>0.05</v>
      </c>
      <c r="AI56" s="110">
        <v>0.05</v>
      </c>
      <c r="AJ56" s="110">
        <v>0.05</v>
      </c>
      <c r="AK56" s="110">
        <v>0.05</v>
      </c>
      <c r="AL56" s="110">
        <v>0.05</v>
      </c>
      <c r="AR56" s="35"/>
      <c r="BZ56" s="35"/>
    </row>
    <row r="57" spans="11:143">
      <c r="AR57" s="35"/>
      <c r="AU57" s="112" t="s">
        <v>509</v>
      </c>
      <c r="AV57" s="52">
        <f>WEEKLY!F71</f>
        <v>46300</v>
      </c>
      <c r="AW57" s="52">
        <f>WEEKLY!G71</f>
        <v>46301</v>
      </c>
      <c r="AX57" s="52">
        <f>WEEKLY!H71</f>
        <v>46302</v>
      </c>
      <c r="AY57" s="52">
        <f>WEEKLY!I71</f>
        <v>46303</v>
      </c>
      <c r="AZ57" s="52">
        <f>WEEKLY!J71</f>
        <v>46304</v>
      </c>
      <c r="BA57" s="37">
        <f>WEEKLY!X71</f>
        <v>0</v>
      </c>
      <c r="BB57" s="37">
        <f>WEEKLY!Y71</f>
        <v>1</v>
      </c>
      <c r="BC57" s="37">
        <f>WEEKLY!Z71</f>
        <v>2</v>
      </c>
      <c r="BD57" s="37">
        <f>WEEKLY!AA71</f>
        <v>3</v>
      </c>
      <c r="BE57" s="37">
        <f>WEEKLY!AB71</f>
        <v>4</v>
      </c>
      <c r="BF57" s="52">
        <f>WEEKLY!AP71</f>
        <v>0</v>
      </c>
      <c r="BG57" s="52">
        <f>WEEKLY!AQ71</f>
        <v>1</v>
      </c>
      <c r="BH57" s="52">
        <f>WEEKLY!AR71</f>
        <v>2</v>
      </c>
      <c r="BI57" s="52">
        <f>WEEKLY!AS71</f>
        <v>3</v>
      </c>
      <c r="BJ57" s="52">
        <f>WEEKLY!AT71</f>
        <v>4</v>
      </c>
      <c r="BK57" s="37">
        <f>WEEKLY!BH71</f>
        <v>0</v>
      </c>
      <c r="BL57" s="37">
        <f>WEEKLY!BI71</f>
        <v>1</v>
      </c>
      <c r="BM57" s="37">
        <f>WEEKLY!BJ71</f>
        <v>2</v>
      </c>
      <c r="BN57" s="37">
        <f>WEEKLY!BK71</f>
        <v>3</v>
      </c>
      <c r="BO57" s="37">
        <f>WEEKLY!BL71</f>
        <v>4</v>
      </c>
      <c r="BP57" s="52">
        <f>WEEKLY!BZ71</f>
        <v>0</v>
      </c>
      <c r="BQ57" s="52">
        <f>WEEKLY!CA71</f>
        <v>1</v>
      </c>
      <c r="BR57" s="52">
        <f>WEEKLY!CB71</f>
        <v>2</v>
      </c>
      <c r="BS57" s="52">
        <f>WEEKLY!CC71</f>
        <v>3</v>
      </c>
      <c r="BT57" s="52">
        <f>WEEKLY!CD71</f>
        <v>4</v>
      </c>
      <c r="BZ57" s="35"/>
    </row>
    <row r="58" spans="11:143">
      <c r="AR58" s="35"/>
      <c r="AS58" s="51" t="s">
        <v>1175</v>
      </c>
      <c r="AT58" s="51" t="s">
        <v>1176</v>
      </c>
      <c r="AU58" s="113" t="s">
        <v>1177</v>
      </c>
      <c r="AV58" s="110">
        <v>7.0000000000000007E-2</v>
      </c>
      <c r="AW58" s="110">
        <v>7.0000000000000007E-2</v>
      </c>
      <c r="AX58" s="110">
        <v>7.0000000000000007E-2</v>
      </c>
      <c r="AY58" s="110">
        <v>7.0000000000000007E-2</v>
      </c>
      <c r="AZ58" s="110">
        <v>7.0000000000000007E-2</v>
      </c>
      <c r="BA58" s="110">
        <v>7.0000000000000007E-2</v>
      </c>
      <c r="BB58" s="110">
        <v>7.0000000000000007E-2</v>
      </c>
      <c r="BC58" s="110">
        <v>7.0000000000000007E-2</v>
      </c>
      <c r="BD58" s="110">
        <v>7.0000000000000007E-2</v>
      </c>
      <c r="BE58" s="110">
        <v>7.0000000000000007E-2</v>
      </c>
      <c r="BF58" s="110">
        <v>7.0000000000000007E-2</v>
      </c>
      <c r="BG58" s="110">
        <v>7.0000000000000007E-2</v>
      </c>
      <c r="BH58" s="110">
        <v>7.0000000000000007E-2</v>
      </c>
      <c r="BI58" s="110">
        <v>7.0000000000000007E-2</v>
      </c>
      <c r="BJ58" s="110">
        <v>7.0000000000000007E-2</v>
      </c>
      <c r="BK58" s="110">
        <v>7.0000000000000007E-2</v>
      </c>
      <c r="BL58" s="110">
        <v>7.0000000000000007E-2</v>
      </c>
      <c r="BM58" s="110">
        <v>7.0000000000000007E-2</v>
      </c>
      <c r="BN58" s="110">
        <v>7.0000000000000007E-2</v>
      </c>
      <c r="BO58" s="110">
        <v>7.0000000000000007E-2</v>
      </c>
      <c r="BP58" s="110">
        <v>7.0000000000000007E-2</v>
      </c>
      <c r="BQ58" s="110">
        <v>7.0000000000000007E-2</v>
      </c>
      <c r="BR58" s="110">
        <v>7.0000000000000007E-2</v>
      </c>
      <c r="BS58" s="110">
        <v>7.0000000000000007E-2</v>
      </c>
      <c r="BT58" s="110">
        <v>7.0000000000000007E-2</v>
      </c>
      <c r="BZ58" s="35"/>
    </row>
    <row r="59" spans="11:143">
      <c r="AR59" s="35"/>
      <c r="AS59" s="36" t="str">
        <f>WEEKLY!A88</f>
        <v>TF-2</v>
      </c>
      <c r="AT59" s="36" t="str">
        <f>WEEKLY!C88</f>
        <v>UAMMM-00016</v>
      </c>
      <c r="AU59" s="105" t="str">
        <f>WEEKLY!B88</f>
        <v>40D</v>
      </c>
      <c r="AV59" s="110" t="e">
        <f>WEEKLY!F88</f>
        <v>#N/A</v>
      </c>
      <c r="AW59" s="110" t="str">
        <f>WEEKLY!G88</f>
        <v/>
      </c>
      <c r="AX59" s="110" t="e">
        <f>WEEKLY!H88</f>
        <v>#N/A</v>
      </c>
      <c r="AY59" s="110" t="e">
        <f>WEEKLY!I88</f>
        <v>#N/A</v>
      </c>
      <c r="AZ59" s="110" t="str">
        <f>WEEKLY!J88</f>
        <v/>
      </c>
      <c r="BA59" s="110" t="e">
        <f>WEEKLY!X88</f>
        <v>#N/A</v>
      </c>
      <c r="BB59" s="110" t="str">
        <f>WEEKLY!Y88</f>
        <v/>
      </c>
      <c r="BC59" s="110" t="e">
        <f>WEEKLY!Z88</f>
        <v>#N/A</v>
      </c>
      <c r="BD59" s="110" t="e">
        <f>WEEKLY!AA88</f>
        <v>#N/A</v>
      </c>
      <c r="BE59" s="110" t="str">
        <f>WEEKLY!AB88</f>
        <v/>
      </c>
      <c r="BF59" s="110" t="e">
        <f>WEEKLY!AP88</f>
        <v>#N/A</v>
      </c>
      <c r="BG59" s="110" t="str">
        <f>WEEKLY!AQ88</f>
        <v/>
      </c>
      <c r="BH59" s="110" t="e">
        <f>WEEKLY!AR88</f>
        <v>#N/A</v>
      </c>
      <c r="BI59" s="110" t="e">
        <f>WEEKLY!AS88</f>
        <v>#N/A</v>
      </c>
      <c r="BJ59" s="110" t="str">
        <f>WEEKLY!AT88</f>
        <v/>
      </c>
      <c r="BK59" s="110" t="e">
        <f>WEEKLY!BH88</f>
        <v>#N/A</v>
      </c>
      <c r="BL59" s="110" t="str">
        <f>WEEKLY!BI88</f>
        <v/>
      </c>
      <c r="BM59" s="110" t="e">
        <f>WEEKLY!BJ88</f>
        <v>#N/A</v>
      </c>
      <c r="BN59" s="110" t="e">
        <f>WEEKLY!BK88</f>
        <v>#N/A</v>
      </c>
      <c r="BO59" s="110" t="str">
        <f>WEEKLY!BL88</f>
        <v/>
      </c>
      <c r="BP59" s="110" t="e">
        <f>WEEKLY!BZ88</f>
        <v>#N/A</v>
      </c>
      <c r="BQ59" s="110" t="str">
        <f>WEEKLY!CA88</f>
        <v/>
      </c>
      <c r="BR59" s="110" t="e">
        <f>WEEKLY!CB88</f>
        <v>#N/A</v>
      </c>
      <c r="BS59" s="110" t="e">
        <f>WEEKLY!CC88</f>
        <v>#N/A</v>
      </c>
      <c r="BT59" s="110" t="str">
        <f>WEEKLY!CD88</f>
        <v/>
      </c>
      <c r="BZ59" s="35"/>
      <c r="DN59" s="161"/>
      <c r="DO59" s="161"/>
      <c r="DP59" s="161"/>
      <c r="DQ59" s="161"/>
      <c r="DR59" s="161"/>
      <c r="DS59" s="161"/>
      <c r="DT59" s="161"/>
      <c r="DU59" s="161"/>
      <c r="DV59" s="161"/>
      <c r="DW59" s="161"/>
      <c r="DX59" s="161"/>
      <c r="DY59" s="161"/>
      <c r="DZ59" s="161"/>
      <c r="EA59" s="161"/>
      <c r="EB59" s="161"/>
      <c r="EC59" s="161"/>
      <c r="ED59" s="161"/>
      <c r="EE59" s="161"/>
      <c r="EF59" s="161"/>
      <c r="EG59" s="161"/>
      <c r="EH59" s="161"/>
      <c r="EI59" s="161"/>
      <c r="EJ59" s="161"/>
      <c r="EK59" s="161"/>
      <c r="EL59" s="161"/>
      <c r="EM59" s="106"/>
    </row>
    <row r="60" spans="11:143">
      <c r="AR60" s="35"/>
      <c r="AS60" s="36" t="str">
        <f>WEEKLY!A89</f>
        <v>TF-2</v>
      </c>
      <c r="AT60" s="36" t="str">
        <f>WEEKLY!C89</f>
        <v>UAMMM-00015</v>
      </c>
      <c r="AU60" s="105" t="str">
        <f>WEEKLY!B89</f>
        <v>50D</v>
      </c>
      <c r="AV60" s="110" t="e">
        <f>WEEKLY!#REF!</f>
        <v>#REF!</v>
      </c>
      <c r="AW60" s="110" t="str">
        <f>WEEKLY!G89</f>
        <v/>
      </c>
      <c r="AX60" s="110" t="e">
        <f>WEEKLY!H89</f>
        <v>#N/A</v>
      </c>
      <c r="AY60" s="110" t="e">
        <f>WEEKLY!I89</f>
        <v>#N/A</v>
      </c>
      <c r="AZ60" s="110" t="str">
        <f>WEEKLY!J89</f>
        <v/>
      </c>
      <c r="BA60" s="110" t="e">
        <f>WEEKLY!X89</f>
        <v>#N/A</v>
      </c>
      <c r="BB60" s="110" t="str">
        <f>WEEKLY!Y89</f>
        <v/>
      </c>
      <c r="BC60" s="110" t="e">
        <f>WEEKLY!Z89</f>
        <v>#N/A</v>
      </c>
      <c r="BD60" s="110" t="e">
        <f>WEEKLY!AA89</f>
        <v>#N/A</v>
      </c>
      <c r="BE60" s="110" t="str">
        <f>WEEKLY!AB89</f>
        <v/>
      </c>
      <c r="BF60" s="110" t="e">
        <f>WEEKLY!AP89</f>
        <v>#N/A</v>
      </c>
      <c r="BG60" s="110" t="str">
        <f>WEEKLY!AQ89</f>
        <v/>
      </c>
      <c r="BH60" s="110" t="e">
        <f>WEEKLY!AR89</f>
        <v>#N/A</v>
      </c>
      <c r="BI60" s="110" t="e">
        <f>WEEKLY!AS89</f>
        <v>#N/A</v>
      </c>
      <c r="BJ60" s="110" t="str">
        <f>WEEKLY!AT89</f>
        <v/>
      </c>
      <c r="BK60" s="110" t="e">
        <f>WEEKLY!BH89</f>
        <v>#N/A</v>
      </c>
      <c r="BL60" s="110" t="str">
        <f>WEEKLY!BI89</f>
        <v/>
      </c>
      <c r="BM60" s="110" t="e">
        <f>WEEKLY!BJ89</f>
        <v>#N/A</v>
      </c>
      <c r="BN60" s="110" t="e">
        <f>WEEKLY!BK89</f>
        <v>#N/A</v>
      </c>
      <c r="BO60" s="110" t="str">
        <f>WEEKLY!BL89</f>
        <v/>
      </c>
      <c r="BP60" s="110" t="e">
        <f>WEEKLY!BZ89</f>
        <v>#N/A</v>
      </c>
      <c r="BQ60" s="110" t="str">
        <f>WEEKLY!CA89</f>
        <v/>
      </c>
      <c r="BR60" s="110" t="e">
        <f>WEEKLY!CB89</f>
        <v>#N/A</v>
      </c>
      <c r="BS60" s="110" t="e">
        <f>WEEKLY!CC89</f>
        <v>#N/A</v>
      </c>
      <c r="BT60" s="110" t="str">
        <f>WEEKLY!CD89</f>
        <v/>
      </c>
      <c r="BZ60" s="35"/>
      <c r="CA60" s="51"/>
      <c r="CB60" s="51"/>
      <c r="CC60" s="115"/>
      <c r="CD60" s="115"/>
      <c r="CE60" s="16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61"/>
      <c r="CQ60" s="161"/>
      <c r="CR60" s="161"/>
      <c r="CS60" s="161"/>
      <c r="CT60" s="161"/>
      <c r="DN60" s="161"/>
      <c r="DO60" s="161"/>
      <c r="DP60" s="161"/>
      <c r="DQ60" s="161"/>
      <c r="DR60" s="161"/>
      <c r="DS60" s="161"/>
      <c r="DT60" s="161"/>
      <c r="DU60" s="161"/>
      <c r="DV60" s="161"/>
      <c r="DW60" s="161"/>
      <c r="DX60" s="161"/>
      <c r="DY60" s="161"/>
      <c r="DZ60" s="161"/>
      <c r="EA60" s="161"/>
      <c r="EB60" s="161"/>
      <c r="EC60" s="161"/>
      <c r="ED60" s="161"/>
      <c r="EE60" s="161"/>
      <c r="EF60" s="161"/>
      <c r="EG60" s="161"/>
      <c r="EH60" s="161"/>
      <c r="EI60" s="161"/>
      <c r="EJ60" s="161"/>
      <c r="EK60" s="161"/>
      <c r="EL60" s="161"/>
      <c r="EM60" s="106"/>
    </row>
    <row r="61" spans="11:143">
      <c r="AR61" s="35"/>
      <c r="AS61" s="36" t="str">
        <f>WEEKLY!A92</f>
        <v>TF-1</v>
      </c>
      <c r="AT61" s="36" t="str">
        <f>WEEKLY!C92</f>
        <v>UAMMM-00013</v>
      </c>
      <c r="AU61" s="105" t="str">
        <f>WEEKLY!B92</f>
        <v>20E</v>
      </c>
      <c r="AV61" s="110" t="e">
        <f>WEEKLY!F92</f>
        <v>#N/A</v>
      </c>
      <c r="AW61" s="110" t="str">
        <f>WEEKLY!G92</f>
        <v/>
      </c>
      <c r="AX61" s="110" t="e">
        <f>WEEKLY!H92</f>
        <v>#N/A</v>
      </c>
      <c r="AY61" s="110" t="e">
        <f>WEEKLY!I92</f>
        <v>#N/A</v>
      </c>
      <c r="AZ61" s="110" t="str">
        <f>WEEKLY!J92</f>
        <v/>
      </c>
      <c r="BA61" s="110" t="e">
        <f>WEEKLY!X92</f>
        <v>#N/A</v>
      </c>
      <c r="BB61" s="110" t="str">
        <f>WEEKLY!Y92</f>
        <v/>
      </c>
      <c r="BC61" s="110" t="e">
        <f>WEEKLY!Z92</f>
        <v>#N/A</v>
      </c>
      <c r="BD61" s="110" t="e">
        <f>WEEKLY!AA92</f>
        <v>#N/A</v>
      </c>
      <c r="BE61" s="110" t="str">
        <f>WEEKLY!AB92</f>
        <v/>
      </c>
      <c r="BF61" s="110" t="e">
        <f>WEEKLY!AP92</f>
        <v>#N/A</v>
      </c>
      <c r="BG61" s="110" t="str">
        <f>WEEKLY!AQ92</f>
        <v/>
      </c>
      <c r="BH61" s="110" t="e">
        <f>WEEKLY!AR92</f>
        <v>#N/A</v>
      </c>
      <c r="BI61" s="110" t="e">
        <f>WEEKLY!AS92</f>
        <v>#N/A</v>
      </c>
      <c r="BJ61" s="110" t="str">
        <f>WEEKLY!AT92</f>
        <v/>
      </c>
      <c r="BK61" s="110" t="e">
        <f>WEEKLY!BH92</f>
        <v>#N/A</v>
      </c>
      <c r="BL61" s="110" t="str">
        <f>WEEKLY!BI92</f>
        <v/>
      </c>
      <c r="BM61" s="110" t="e">
        <f>WEEKLY!BJ92</f>
        <v>#N/A</v>
      </c>
      <c r="BN61" s="110" t="e">
        <f>WEEKLY!BK92</f>
        <v>#N/A</v>
      </c>
      <c r="BO61" s="110" t="str">
        <f>WEEKLY!BL92</f>
        <v/>
      </c>
      <c r="BP61" s="110" t="e">
        <f>WEEKLY!BZ92</f>
        <v>#N/A</v>
      </c>
      <c r="BQ61" s="110" t="str">
        <f>WEEKLY!CA92</f>
        <v/>
      </c>
      <c r="BR61" s="110" t="e">
        <f>WEEKLY!CB92</f>
        <v>#N/A</v>
      </c>
      <c r="BS61" s="110" t="e">
        <f>WEEKLY!CC92</f>
        <v>#N/A</v>
      </c>
      <c r="BT61" s="110" t="str">
        <f>WEEKLY!CD92</f>
        <v/>
      </c>
      <c r="BZ61" s="35"/>
      <c r="CA61" s="51"/>
      <c r="CB61" s="51"/>
      <c r="CC61" s="115"/>
      <c r="CD61" s="115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  <c r="CS61" s="161"/>
      <c r="CT61" s="161"/>
      <c r="DN61" s="115"/>
      <c r="DO61" s="161"/>
      <c r="DP61" s="161"/>
      <c r="DQ61" s="161"/>
      <c r="DR61" s="161"/>
      <c r="DS61" s="161"/>
      <c r="DT61" s="161"/>
      <c r="DU61" s="161"/>
      <c r="DV61" s="161"/>
      <c r="DW61" s="161"/>
      <c r="DX61" s="161"/>
      <c r="DY61" s="161"/>
      <c r="DZ61" s="161"/>
      <c r="EA61" s="161"/>
      <c r="EB61" s="161"/>
      <c r="EC61" s="161"/>
      <c r="ED61" s="161"/>
      <c r="EE61" s="161"/>
      <c r="EF61" s="161"/>
      <c r="EG61" s="161"/>
      <c r="EH61" s="161"/>
      <c r="EI61" s="161"/>
      <c r="EJ61" s="161"/>
      <c r="EK61" s="161"/>
      <c r="EL61" s="161"/>
      <c r="EM61" s="106"/>
    </row>
    <row r="62" spans="11:143">
      <c r="AR62" s="35"/>
      <c r="AS62" s="36" t="str">
        <f>WEEKLY!A93</f>
        <v>MWTH-2</v>
      </c>
      <c r="AT62" s="36" t="str">
        <f>WEEKLY!C93</f>
        <v>UAMMM-00012</v>
      </c>
      <c r="AU62" s="105" t="str">
        <f>WEEKLY!B93</f>
        <v>40E</v>
      </c>
      <c r="AV62" s="110" t="e">
        <f>WEEKLY!#REF!</f>
        <v>#REF!</v>
      </c>
      <c r="AW62" s="110" t="e">
        <f>WEEKLY!G93</f>
        <v>#N/A</v>
      </c>
      <c r="AX62" s="110" t="str">
        <f>WEEKLY!H93</f>
        <v/>
      </c>
      <c r="AY62" s="110" t="str">
        <f>WEEKLY!I93</f>
        <v/>
      </c>
      <c r="AZ62" s="110" t="e">
        <f>WEEKLY!J93</f>
        <v>#N/A</v>
      </c>
      <c r="BA62" s="110" t="str">
        <f>WEEKLY!X93</f>
        <v/>
      </c>
      <c r="BB62" s="110" t="e">
        <f>WEEKLY!Y93</f>
        <v>#N/A</v>
      </c>
      <c r="BC62" s="110" t="str">
        <f>WEEKLY!Z93</f>
        <v/>
      </c>
      <c r="BD62" s="110" t="str">
        <f>WEEKLY!AA93</f>
        <v/>
      </c>
      <c r="BE62" s="110" t="e">
        <f>WEEKLY!AB93</f>
        <v>#N/A</v>
      </c>
      <c r="BF62" s="110" t="str">
        <f>WEEKLY!AP93</f>
        <v/>
      </c>
      <c r="BG62" s="110" t="e">
        <f>WEEKLY!AQ93</f>
        <v>#N/A</v>
      </c>
      <c r="BH62" s="110" t="str">
        <f>WEEKLY!AR93</f>
        <v/>
      </c>
      <c r="BI62" s="110" t="str">
        <f>WEEKLY!AS93</f>
        <v/>
      </c>
      <c r="BJ62" s="110" t="e">
        <f>WEEKLY!AT93</f>
        <v>#N/A</v>
      </c>
      <c r="BK62" s="110" t="str">
        <f>WEEKLY!BH93</f>
        <v/>
      </c>
      <c r="BL62" s="110" t="e">
        <f>WEEKLY!BI93</f>
        <v>#N/A</v>
      </c>
      <c r="BM62" s="110" t="str">
        <f>WEEKLY!BJ93</f>
        <v/>
      </c>
      <c r="BN62" s="110" t="str">
        <f>WEEKLY!BK93</f>
        <v/>
      </c>
      <c r="BO62" s="110" t="e">
        <f>WEEKLY!BL93</f>
        <v>#N/A</v>
      </c>
      <c r="BP62" s="110" t="str">
        <f>WEEKLY!BZ93</f>
        <v/>
      </c>
      <c r="BQ62" s="110" t="e">
        <f>WEEKLY!CA93</f>
        <v>#N/A</v>
      </c>
      <c r="BR62" s="110" t="str">
        <f>WEEKLY!CB93</f>
        <v/>
      </c>
      <c r="BS62" s="110" t="str">
        <f>WEEKLY!CC93</f>
        <v/>
      </c>
      <c r="BT62" s="110" t="e">
        <f>WEEKLY!CD93</f>
        <v>#N/A</v>
      </c>
      <c r="BZ62" s="35"/>
      <c r="CA62" s="86"/>
      <c r="CB62" s="86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DN62" s="115"/>
      <c r="DO62" s="161"/>
      <c r="DP62" s="161"/>
      <c r="DQ62" s="161"/>
      <c r="DR62" s="161"/>
      <c r="DS62" s="161"/>
      <c r="DT62" s="161"/>
      <c r="DU62" s="161"/>
      <c r="DV62" s="161"/>
      <c r="DW62" s="161"/>
      <c r="DX62" s="161"/>
      <c r="DY62" s="161"/>
      <c r="DZ62" s="161"/>
      <c r="EA62" s="161"/>
      <c r="EB62" s="161"/>
      <c r="EC62" s="161"/>
      <c r="ED62" s="161"/>
      <c r="EE62" s="161"/>
      <c r="EF62" s="161"/>
      <c r="EG62" s="161"/>
      <c r="EH62" s="161"/>
      <c r="EI62" s="161"/>
      <c r="EJ62" s="161"/>
      <c r="EK62" s="161"/>
      <c r="EL62" s="161"/>
      <c r="EM62" s="106"/>
    </row>
    <row r="63" spans="11:143">
      <c r="AR63" s="35"/>
      <c r="AS63" s="36" t="str">
        <f>WEEKLY!A97</f>
        <v>TF-2</v>
      </c>
      <c r="AT63" s="36" t="str">
        <f>WEEKLY!C97</f>
        <v>TAMMM-00038</v>
      </c>
      <c r="AU63" s="105" t="str">
        <f>WEEKLY!B97</f>
        <v>40F</v>
      </c>
      <c r="AV63" s="110" t="e">
        <f>WEEKLY!#REF!</f>
        <v>#REF!</v>
      </c>
      <c r="AW63" s="110" t="str">
        <f>WEEKLY!G97</f>
        <v/>
      </c>
      <c r="AX63" s="110" t="e">
        <f>WEEKLY!H97</f>
        <v>#N/A</v>
      </c>
      <c r="AY63" s="110" t="e">
        <f>WEEKLY!I97</f>
        <v>#N/A</v>
      </c>
      <c r="AZ63" s="110" t="str">
        <f>WEEKLY!J97</f>
        <v/>
      </c>
      <c r="BA63" s="110" t="e">
        <f>WEEKLY!X97</f>
        <v>#N/A</v>
      </c>
      <c r="BB63" s="110" t="str">
        <f>WEEKLY!Y97</f>
        <v/>
      </c>
      <c r="BC63" s="110" t="e">
        <f>WEEKLY!Z97</f>
        <v>#N/A</v>
      </c>
      <c r="BD63" s="110" t="e">
        <f>WEEKLY!AA97</f>
        <v>#N/A</v>
      </c>
      <c r="BE63" s="110" t="str">
        <f>WEEKLY!AB97</f>
        <v/>
      </c>
      <c r="BF63" s="110" t="e">
        <f>WEEKLY!AP97</f>
        <v>#N/A</v>
      </c>
      <c r="BG63" s="110" t="str">
        <f>WEEKLY!AQ97</f>
        <v/>
      </c>
      <c r="BH63" s="110" t="e">
        <f>WEEKLY!AR97</f>
        <v>#N/A</v>
      </c>
      <c r="BI63" s="110" t="e">
        <f>WEEKLY!AS97</f>
        <v>#N/A</v>
      </c>
      <c r="BJ63" s="110" t="str">
        <f>WEEKLY!AT97</f>
        <v/>
      </c>
      <c r="BK63" s="110" t="e">
        <f>WEEKLY!BH97</f>
        <v>#N/A</v>
      </c>
      <c r="BL63" s="110" t="str">
        <f>WEEKLY!BI97</f>
        <v/>
      </c>
      <c r="BM63" s="110" t="e">
        <f>WEEKLY!BJ97</f>
        <v>#N/A</v>
      </c>
      <c r="BN63" s="110" t="e">
        <f>WEEKLY!BK97</f>
        <v>#N/A</v>
      </c>
      <c r="BO63" s="110" t="str">
        <f>WEEKLY!BL97</f>
        <v/>
      </c>
      <c r="BP63" s="110" t="e">
        <f>WEEKLY!BZ97</f>
        <v>#N/A</v>
      </c>
      <c r="BQ63" s="110" t="str">
        <f>WEEKLY!CA97</f>
        <v/>
      </c>
      <c r="BR63" s="110" t="e">
        <f>WEEKLY!CB97</f>
        <v>#N/A</v>
      </c>
      <c r="BS63" s="110" t="e">
        <f>WEEKLY!CC97</f>
        <v>#N/A</v>
      </c>
      <c r="BT63" s="110" t="str">
        <f>WEEKLY!CD97</f>
        <v/>
      </c>
      <c r="BZ63" s="35"/>
      <c r="CA63" s="86"/>
      <c r="CB63" s="86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DN63" s="115"/>
      <c r="DO63" s="161"/>
      <c r="DP63" s="161"/>
      <c r="DQ63" s="161"/>
      <c r="DR63" s="161"/>
      <c r="DS63" s="161"/>
      <c r="DT63" s="161"/>
      <c r="DU63" s="161"/>
      <c r="DV63" s="161"/>
      <c r="DW63" s="161"/>
      <c r="DX63" s="161"/>
      <c r="DY63" s="161"/>
      <c r="DZ63" s="161"/>
      <c r="EA63" s="161"/>
      <c r="EB63" s="161"/>
      <c r="EC63" s="161"/>
      <c r="ED63" s="161"/>
      <c r="EE63" s="161"/>
      <c r="EF63" s="161"/>
      <c r="EG63" s="161"/>
      <c r="EH63" s="161"/>
      <c r="EI63" s="161"/>
      <c r="EJ63" s="161"/>
      <c r="EK63" s="161"/>
      <c r="EL63" s="161"/>
      <c r="EM63" s="106"/>
    </row>
    <row r="64" spans="11:143">
      <c r="AR64" s="35"/>
      <c r="AS64" s="36" t="str">
        <f>WEEKLY!A98</f>
        <v>TF-2</v>
      </c>
      <c r="AT64" s="36" t="str">
        <f>WEEKLY!C98</f>
        <v>TAMMM-00039</v>
      </c>
      <c r="AU64" s="105" t="str">
        <f>WEEKLY!B98</f>
        <v>50F</v>
      </c>
      <c r="AV64" s="110" t="e">
        <f>WEEKLY!F98</f>
        <v>#N/A</v>
      </c>
      <c r="AW64" s="110" t="str">
        <f>WEEKLY!G98</f>
        <v/>
      </c>
      <c r="AX64" s="110" t="e">
        <f>WEEKLY!H98</f>
        <v>#N/A</v>
      </c>
      <c r="AY64" s="110" t="e">
        <f>WEEKLY!I98</f>
        <v>#N/A</v>
      </c>
      <c r="AZ64" s="110" t="str">
        <f>WEEKLY!J98</f>
        <v/>
      </c>
      <c r="BA64" s="110" t="e">
        <f>WEEKLY!X98</f>
        <v>#N/A</v>
      </c>
      <c r="BB64" s="110" t="str">
        <f>WEEKLY!Y98</f>
        <v/>
      </c>
      <c r="BC64" s="110" t="e">
        <f>WEEKLY!Z98</f>
        <v>#N/A</v>
      </c>
      <c r="BD64" s="110" t="e">
        <f>WEEKLY!AA98</f>
        <v>#N/A</v>
      </c>
      <c r="BE64" s="110" t="str">
        <f>WEEKLY!AB98</f>
        <v/>
      </c>
      <c r="BF64" s="110" t="e">
        <f>WEEKLY!AP98</f>
        <v>#N/A</v>
      </c>
      <c r="BG64" s="110" t="str">
        <f>WEEKLY!AQ98</f>
        <v/>
      </c>
      <c r="BH64" s="110" t="e">
        <f>WEEKLY!AR98</f>
        <v>#N/A</v>
      </c>
      <c r="BI64" s="110" t="e">
        <f>WEEKLY!AS98</f>
        <v>#N/A</v>
      </c>
      <c r="BJ64" s="110" t="str">
        <f>WEEKLY!AT98</f>
        <v/>
      </c>
      <c r="BK64" s="110" t="e">
        <f>WEEKLY!BH98</f>
        <v>#N/A</v>
      </c>
      <c r="BL64" s="110" t="str">
        <f>WEEKLY!BI98</f>
        <v/>
      </c>
      <c r="BM64" s="110" t="e">
        <f>WEEKLY!BJ98</f>
        <v>#N/A</v>
      </c>
      <c r="BN64" s="110" t="e">
        <f>WEEKLY!BK98</f>
        <v>#N/A</v>
      </c>
      <c r="BO64" s="110" t="str">
        <f>WEEKLY!BL98</f>
        <v/>
      </c>
      <c r="BP64" s="110" t="e">
        <f>WEEKLY!BZ98</f>
        <v>#N/A</v>
      </c>
      <c r="BQ64" s="110" t="str">
        <f>WEEKLY!CA98</f>
        <v/>
      </c>
      <c r="BR64" s="110" t="e">
        <f>WEEKLY!CB98</f>
        <v>#N/A</v>
      </c>
      <c r="BS64" s="110" t="e">
        <f>WEEKLY!CC98</f>
        <v>#N/A</v>
      </c>
      <c r="BT64" s="110" t="str">
        <f>WEEKLY!CD98</f>
        <v/>
      </c>
      <c r="BZ64" s="35"/>
      <c r="CA64" s="86"/>
      <c r="CB64" s="86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</row>
    <row r="65" spans="44:142">
      <c r="AR65" s="35"/>
      <c r="AS65" s="36" t="str">
        <f>WEEKLY!A99</f>
        <v>TF-2</v>
      </c>
      <c r="AT65" s="36" t="str">
        <f>WEEKLY!C99</f>
        <v>TAMMM-00040</v>
      </c>
      <c r="AU65" s="105" t="str">
        <f>WEEKLY!B99</f>
        <v>60F</v>
      </c>
      <c r="AV65" s="110" t="e">
        <f>WEEKLY!F99</f>
        <v>#N/A</v>
      </c>
      <c r="AW65" s="110" t="str">
        <f>WEEKLY!G99</f>
        <v/>
      </c>
      <c r="AX65" s="110" t="e">
        <f>WEEKLY!H99</f>
        <v>#N/A</v>
      </c>
      <c r="AY65" s="110" t="e">
        <f>WEEKLY!I99</f>
        <v>#N/A</v>
      </c>
      <c r="AZ65" s="110" t="str">
        <f>WEEKLY!J99</f>
        <v/>
      </c>
      <c r="BA65" s="110" t="e">
        <f>WEEKLY!X99</f>
        <v>#N/A</v>
      </c>
      <c r="BB65" s="110" t="str">
        <f>WEEKLY!Y99</f>
        <v/>
      </c>
      <c r="BC65" s="110" t="e">
        <f>WEEKLY!Z99</f>
        <v>#N/A</v>
      </c>
      <c r="BD65" s="110" t="e">
        <f>WEEKLY!AA99</f>
        <v>#N/A</v>
      </c>
      <c r="BE65" s="110" t="str">
        <f>WEEKLY!AB99</f>
        <v/>
      </c>
      <c r="BF65" s="110" t="e">
        <f>WEEKLY!AP99</f>
        <v>#N/A</v>
      </c>
      <c r="BG65" s="110" t="str">
        <f>WEEKLY!AQ99</f>
        <v/>
      </c>
      <c r="BH65" s="110" t="e">
        <f>WEEKLY!AR99</f>
        <v>#N/A</v>
      </c>
      <c r="BI65" s="110" t="e">
        <f>WEEKLY!AS99</f>
        <v>#N/A</v>
      </c>
      <c r="BJ65" s="110" t="str">
        <f>WEEKLY!AT99</f>
        <v/>
      </c>
      <c r="BK65" s="110" t="e">
        <f>WEEKLY!BH99</f>
        <v>#N/A</v>
      </c>
      <c r="BL65" s="110" t="str">
        <f>WEEKLY!BI99</f>
        <v/>
      </c>
      <c r="BM65" s="110" t="e">
        <f>WEEKLY!BJ99</f>
        <v>#N/A</v>
      </c>
      <c r="BN65" s="110" t="e">
        <f>WEEKLY!BK99</f>
        <v>#N/A</v>
      </c>
      <c r="BO65" s="110" t="str">
        <f>WEEKLY!BL99</f>
        <v/>
      </c>
      <c r="BP65" s="110" t="e">
        <f>WEEKLY!BZ99</f>
        <v>#N/A</v>
      </c>
      <c r="BQ65" s="110" t="str">
        <f>WEEKLY!CA99</f>
        <v/>
      </c>
      <c r="BR65" s="110" t="e">
        <f>WEEKLY!CB99</f>
        <v>#N/A</v>
      </c>
      <c r="BS65" s="110" t="e">
        <f>WEEKLY!CC99</f>
        <v>#N/A</v>
      </c>
      <c r="BT65" s="110" t="str">
        <f>WEEKLY!CD99</f>
        <v/>
      </c>
      <c r="BZ65" s="35"/>
      <c r="CA65" s="86"/>
      <c r="CB65" s="86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K65" s="86"/>
      <c r="DL65" s="86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</row>
    <row r="66" spans="44:142">
      <c r="AR66" s="35"/>
      <c r="AT66" s="162"/>
      <c r="AU66" s="113" t="s">
        <v>1180</v>
      </c>
      <c r="AV66" s="110">
        <v>0.05</v>
      </c>
      <c r="AW66" s="110">
        <v>0.05</v>
      </c>
      <c r="AX66" s="110">
        <v>0.05</v>
      </c>
      <c r="AY66" s="110">
        <v>0.05</v>
      </c>
      <c r="AZ66" s="110">
        <v>0.05</v>
      </c>
      <c r="BA66" s="110">
        <v>0.05</v>
      </c>
      <c r="BB66" s="110">
        <v>0.05</v>
      </c>
      <c r="BC66" s="110">
        <v>0.05</v>
      </c>
      <c r="BD66" s="110">
        <v>0.05</v>
      </c>
      <c r="BE66" s="110">
        <v>0.05</v>
      </c>
      <c r="BF66" s="110">
        <v>0.05</v>
      </c>
      <c r="BG66" s="110">
        <v>0.05</v>
      </c>
      <c r="BH66" s="110">
        <v>0.05</v>
      </c>
      <c r="BI66" s="110">
        <v>0.05</v>
      </c>
      <c r="BJ66" s="110">
        <v>0.05</v>
      </c>
      <c r="BK66" s="110">
        <v>0.05</v>
      </c>
      <c r="BL66" s="110">
        <v>0.05</v>
      </c>
      <c r="BM66" s="110">
        <v>0.05</v>
      </c>
      <c r="BN66" s="110">
        <v>0.05</v>
      </c>
      <c r="BO66" s="110">
        <v>0.05</v>
      </c>
      <c r="BP66" s="110">
        <v>0.05</v>
      </c>
      <c r="BQ66" s="110">
        <v>0.05</v>
      </c>
      <c r="BR66" s="110">
        <v>0.05</v>
      </c>
      <c r="BS66" s="110">
        <v>0.05</v>
      </c>
      <c r="BT66" s="110">
        <v>0.05</v>
      </c>
      <c r="BZ66" s="35"/>
      <c r="CA66" s="86"/>
      <c r="CB66" s="86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K66" s="86"/>
      <c r="DL66" s="86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</row>
    <row r="67" spans="44:142">
      <c r="AR67" s="35"/>
      <c r="BZ67" s="35"/>
      <c r="CA67" s="86"/>
      <c r="CB67" s="86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K67" s="86"/>
      <c r="DL67" s="86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</row>
    <row r="68" spans="44:142">
      <c r="AR68" s="35"/>
      <c r="BZ68" s="35"/>
      <c r="CA68" s="86"/>
      <c r="CB68" s="86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K68" s="86"/>
      <c r="DL68" s="86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</row>
    <row r="69" spans="44:142">
      <c r="AR69" s="35"/>
      <c r="BZ69" s="35"/>
      <c r="CA69" s="86"/>
      <c r="CB69" s="86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K69" s="86"/>
      <c r="DL69" s="86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</row>
    <row r="70" spans="44:142">
      <c r="AR70" s="35"/>
      <c r="BZ70" s="35"/>
      <c r="CA70" s="86"/>
      <c r="CB70" s="86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K70" s="86"/>
      <c r="DL70" s="86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</row>
    <row r="71" spans="44:142">
      <c r="AR71" s="35"/>
      <c r="BZ71" s="35"/>
      <c r="CA71" s="86"/>
      <c r="CB71" s="86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K71" s="86"/>
      <c r="DL71" s="86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</row>
    <row r="72" spans="44:142">
      <c r="AR72" s="35"/>
      <c r="BZ72" s="35"/>
      <c r="CA72" s="86"/>
      <c r="CB72" s="86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K72" s="86"/>
      <c r="DL72" s="86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</row>
    <row r="73" spans="44:142">
      <c r="AR73" s="35"/>
      <c r="BZ73" s="35"/>
      <c r="CA73" s="86"/>
      <c r="CB73" s="86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K73" s="86"/>
      <c r="DL73" s="86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</row>
    <row r="74" spans="44:142">
      <c r="AR74" s="35"/>
      <c r="BZ74" s="35"/>
      <c r="CA74" s="86"/>
      <c r="CB74" s="86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K74" s="86"/>
      <c r="DL74" s="86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</row>
    <row r="75" spans="44:142">
      <c r="AR75" s="35"/>
      <c r="BZ75" s="35"/>
      <c r="CA75" s="86"/>
      <c r="CB75" s="86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K75" s="86"/>
      <c r="DL75" s="86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</row>
    <row r="76" spans="44:142">
      <c r="AR76" s="35"/>
      <c r="BZ76" s="35"/>
      <c r="CA76" s="86"/>
      <c r="CB76" s="86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K76" s="86"/>
      <c r="DL76" s="86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</row>
    <row r="77" spans="44:142">
      <c r="AR77" s="35"/>
      <c r="BZ77" s="35"/>
      <c r="CA77" s="86"/>
      <c r="CB77" s="86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K77" s="86"/>
      <c r="DL77" s="86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</row>
    <row r="78" spans="44:142">
      <c r="AR78" s="35"/>
      <c r="BZ78" s="35"/>
      <c r="CA78" s="86"/>
      <c r="CB78" s="86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K78" s="86"/>
      <c r="DL78" s="86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</row>
    <row r="79" spans="44:142">
      <c r="AR79" s="35"/>
      <c r="BZ79" s="35"/>
      <c r="CA79" s="86"/>
      <c r="CB79" s="86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K79" s="86"/>
      <c r="DL79" s="86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</row>
    <row r="80" spans="44:142">
      <c r="AR80" s="35"/>
      <c r="BZ80" s="35"/>
      <c r="CA80" s="86"/>
      <c r="CB80" s="86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K80" s="86"/>
      <c r="DL80" s="86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</row>
    <row r="81" spans="11:142">
      <c r="AR81" s="35"/>
      <c r="BZ81" s="35"/>
      <c r="CA81" s="86"/>
      <c r="CB81" s="86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K81" s="86"/>
      <c r="DL81" s="86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</row>
    <row r="82" spans="11:142">
      <c r="AR82" s="35"/>
      <c r="BZ82" s="35"/>
      <c r="CA82" s="86"/>
      <c r="CB82" s="86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K82" s="86"/>
      <c r="DL82" s="86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</row>
    <row r="83" spans="11:142">
      <c r="AR83" s="35"/>
      <c r="BZ83" s="35"/>
      <c r="CA83" s="86"/>
      <c r="CB83" s="86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K83" s="86"/>
      <c r="DL83" s="86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</row>
    <row r="84" spans="11:142">
      <c r="AR84" s="35"/>
      <c r="BZ84" s="35"/>
      <c r="CA84" s="86"/>
      <c r="CB84" s="86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K84" s="86"/>
      <c r="DL84" s="86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</row>
    <row r="85" spans="11:142">
      <c r="AR85" s="35"/>
      <c r="BZ85" s="35"/>
      <c r="CA85" s="86"/>
      <c r="CB85" s="86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K85" s="86"/>
      <c r="DL85" s="86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</row>
    <row r="86" spans="11:142">
      <c r="AR86" s="35"/>
      <c r="BZ86" s="35"/>
      <c r="CA86" s="355"/>
      <c r="CB86" s="355"/>
      <c r="CC86" s="355"/>
      <c r="CD86" s="355"/>
      <c r="CE86" s="355"/>
      <c r="CF86" s="355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K86" s="86"/>
      <c r="DL86" s="86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8"/>
      <c r="EC86" s="98"/>
      <c r="ED86" s="98"/>
      <c r="EE86" s="98"/>
      <c r="EF86" s="98"/>
      <c r="EG86" s="98"/>
      <c r="EH86" s="98"/>
      <c r="EI86" s="98"/>
      <c r="EJ86" s="98"/>
      <c r="EK86" s="98"/>
      <c r="EL86" s="98"/>
    </row>
    <row r="87" spans="11:142">
      <c r="AR87" s="35"/>
      <c r="BZ87" s="35"/>
      <c r="CA87" s="158"/>
      <c r="CB87" s="354"/>
      <c r="CC87" s="159"/>
      <c r="CD87" s="159"/>
      <c r="CE87" s="159"/>
      <c r="CF87" s="159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K87" s="86"/>
      <c r="DL87" s="86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8"/>
      <c r="EC87" s="98"/>
      <c r="ED87" s="98"/>
      <c r="EE87" s="98"/>
      <c r="EF87" s="98"/>
      <c r="EG87" s="98"/>
      <c r="EH87" s="98"/>
      <c r="EI87" s="98"/>
      <c r="EJ87" s="98"/>
      <c r="EK87" s="98"/>
      <c r="EL87" s="98"/>
    </row>
    <row r="88" spans="11:142">
      <c r="AR88" s="35"/>
      <c r="BZ88" s="35"/>
      <c r="CA88" s="160"/>
      <c r="CB88" s="161"/>
      <c r="CC88" s="161"/>
      <c r="CD88" s="161"/>
      <c r="CE88" s="161"/>
      <c r="CF88" s="161"/>
      <c r="CG88" s="98"/>
      <c r="CH88" s="98"/>
      <c r="CI88" s="98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K88" s="86"/>
      <c r="DL88" s="86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8"/>
      <c r="EC88" s="98"/>
      <c r="ED88" s="98"/>
      <c r="EE88" s="98"/>
      <c r="EF88" s="98"/>
      <c r="EG88" s="98"/>
      <c r="EH88" s="98"/>
      <c r="EI88" s="98"/>
      <c r="EJ88" s="98"/>
      <c r="EK88" s="98"/>
      <c r="EL88" s="98"/>
    </row>
    <row r="89" spans="11:142">
      <c r="AR89" s="35"/>
      <c r="BZ89" s="35"/>
      <c r="CG89" s="98"/>
      <c r="CH89" s="98"/>
      <c r="CI89" s="98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K89" s="86"/>
      <c r="DL89" s="86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8"/>
      <c r="EC89" s="98"/>
      <c r="ED89" s="98"/>
      <c r="EE89" s="98"/>
      <c r="EF89" s="98"/>
      <c r="EG89" s="98"/>
      <c r="EH89" s="98"/>
      <c r="EI89" s="98"/>
      <c r="EJ89" s="98"/>
      <c r="EK89" s="98"/>
      <c r="EL89" s="98"/>
    </row>
    <row r="90" spans="11:142">
      <c r="AR90" s="35"/>
      <c r="BZ90" s="35"/>
      <c r="CA90" s="160"/>
      <c r="CB90" s="161"/>
      <c r="CC90" s="161"/>
      <c r="CD90" s="161"/>
      <c r="CE90" s="161"/>
      <c r="CF90" s="161"/>
      <c r="CG90" s="98"/>
      <c r="CH90" s="98"/>
      <c r="CI90" s="98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K90" s="86"/>
      <c r="DL90" s="86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8"/>
      <c r="EC90" s="98"/>
      <c r="ED90" s="98"/>
      <c r="EE90" s="98"/>
      <c r="EF90" s="98"/>
      <c r="EG90" s="98"/>
      <c r="EH90" s="98"/>
      <c r="EI90" s="98"/>
      <c r="EJ90" s="98"/>
      <c r="EK90" s="98"/>
      <c r="EL90" s="98"/>
    </row>
    <row r="91" spans="11:142">
      <c r="AR91" s="35"/>
      <c r="BZ91" s="35"/>
      <c r="CA91" s="86"/>
      <c r="CB91" s="86"/>
      <c r="CC91" s="98"/>
      <c r="CD91" s="98"/>
      <c r="CE91" s="98"/>
      <c r="CF91" s="98"/>
      <c r="CG91" s="98"/>
      <c r="CH91" s="98"/>
      <c r="CI91" s="98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K91" s="86"/>
      <c r="DL91" s="86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8"/>
      <c r="EC91" s="98"/>
      <c r="ED91" s="98"/>
      <c r="EE91" s="98"/>
      <c r="EF91" s="98"/>
      <c r="EG91" s="98"/>
      <c r="EH91" s="98"/>
      <c r="EI91" s="98"/>
      <c r="EJ91" s="98"/>
      <c r="EK91" s="98"/>
      <c r="EL91" s="98"/>
    </row>
    <row r="92" spans="11:142">
      <c r="AR92" s="35"/>
      <c r="BZ92" s="35"/>
      <c r="CG92" s="98"/>
      <c r="CH92" s="98"/>
      <c r="CI92" s="98"/>
      <c r="CJ92" s="98"/>
      <c r="CK92" s="98"/>
      <c r="CL92" s="98"/>
      <c r="CM92" s="98"/>
      <c r="CN92" s="98"/>
      <c r="CO92" s="98"/>
      <c r="CP92" s="98"/>
      <c r="CQ92" s="98"/>
      <c r="CR92" s="98"/>
      <c r="CS92" s="98"/>
      <c r="CT92" s="98"/>
      <c r="CU92" s="98"/>
      <c r="CV92" s="98"/>
      <c r="CW92" s="98"/>
      <c r="CX92" s="98"/>
      <c r="CY92" s="98"/>
      <c r="CZ92" s="98"/>
      <c r="DA92" s="98"/>
      <c r="DB92" s="98"/>
      <c r="DK92" s="86"/>
      <c r="DL92" s="86"/>
      <c r="DM92" s="98"/>
      <c r="DN92" s="98"/>
      <c r="DO92" s="98"/>
      <c r="DP92" s="98"/>
      <c r="DQ92" s="98"/>
      <c r="DR92" s="98"/>
      <c r="DS92" s="98"/>
      <c r="DT92" s="98"/>
      <c r="DU92" s="98"/>
      <c r="DV92" s="98"/>
      <c r="DW92" s="98"/>
      <c r="DX92" s="98"/>
      <c r="DY92" s="98"/>
      <c r="DZ92" s="98"/>
      <c r="EA92" s="98"/>
      <c r="EB92" s="98"/>
      <c r="EC92" s="98"/>
      <c r="ED92" s="98"/>
      <c r="EE92" s="98"/>
      <c r="EF92" s="98"/>
      <c r="EG92" s="98"/>
      <c r="EH92" s="98"/>
      <c r="EI92" s="98"/>
      <c r="EJ92" s="98"/>
      <c r="EK92" s="98"/>
      <c r="EL92" s="98"/>
    </row>
    <row r="93" spans="11:142">
      <c r="K93" s="51"/>
      <c r="L93" s="51"/>
      <c r="AR93" s="35"/>
      <c r="BZ93" s="35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K93" s="86"/>
      <c r="DL93" s="86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  <c r="EG93" s="98"/>
      <c r="EH93" s="98"/>
      <c r="EI93" s="98"/>
      <c r="EJ93" s="98"/>
      <c r="EK93" s="98"/>
      <c r="EL93" s="98"/>
    </row>
    <row r="94" spans="11:142">
      <c r="K94" s="51"/>
      <c r="L94" s="51"/>
      <c r="AR94" s="35"/>
      <c r="BZ94" s="35"/>
      <c r="DK94" s="86"/>
      <c r="DL94" s="86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8"/>
      <c r="EC94" s="98"/>
      <c r="ED94" s="98"/>
      <c r="EE94" s="98"/>
      <c r="EF94" s="98"/>
      <c r="EG94" s="98"/>
      <c r="EH94" s="98"/>
      <c r="EI94" s="98"/>
      <c r="EJ94" s="98"/>
      <c r="EK94" s="98"/>
      <c r="EL94" s="98"/>
    </row>
    <row r="95" spans="11:142">
      <c r="K95" s="51"/>
      <c r="L95" s="51"/>
      <c r="AR95" s="35"/>
      <c r="BZ95" s="35"/>
      <c r="DK95" s="86"/>
      <c r="DL95" s="86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8"/>
      <c r="EC95" s="98"/>
      <c r="ED95" s="98"/>
      <c r="EE95" s="98"/>
      <c r="EF95" s="98"/>
      <c r="EG95" s="98"/>
      <c r="EH95" s="98"/>
      <c r="EI95" s="98"/>
      <c r="EJ95" s="98"/>
      <c r="EK95" s="98"/>
      <c r="EL95" s="98"/>
    </row>
    <row r="96" spans="11:142">
      <c r="K96" s="51"/>
      <c r="L96" s="51"/>
      <c r="AR96" s="35"/>
      <c r="BZ96" s="35"/>
    </row>
    <row r="97" spans="11:78">
      <c r="K97" s="51"/>
      <c r="L97" s="51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R97" s="35"/>
      <c r="BZ97" s="35"/>
    </row>
    <row r="98" spans="11:78">
      <c r="K98" s="51"/>
      <c r="L98" s="51"/>
      <c r="AR98" s="35"/>
      <c r="BZ98" s="35"/>
    </row>
    <row r="99" spans="11:78">
      <c r="K99" s="51">
        <f>WEEKLY!A127</f>
        <v>0</v>
      </c>
      <c r="L99" s="51">
        <f>WEEKLY!C127</f>
        <v>0</v>
      </c>
      <c r="AR99" s="35"/>
      <c r="BZ99" s="35"/>
    </row>
    <row r="100" spans="11:78">
      <c r="AR100" s="35"/>
      <c r="BZ100" s="35"/>
    </row>
    <row r="101" spans="11:78">
      <c r="K101" s="51"/>
      <c r="L101" s="51"/>
      <c r="M101" s="112" t="s">
        <v>509</v>
      </c>
      <c r="N101" s="52">
        <f>WEEKLY!F71</f>
        <v>46300</v>
      </c>
      <c r="O101" s="52">
        <f>WEEKLY!G71</f>
        <v>46301</v>
      </c>
      <c r="P101" s="52">
        <f>WEEKLY!H71</f>
        <v>46302</v>
      </c>
      <c r="Q101" s="52">
        <f>WEEKLY!I71</f>
        <v>46303</v>
      </c>
      <c r="R101" s="52">
        <f>WEEKLY!J71</f>
        <v>46304</v>
      </c>
      <c r="S101" s="37">
        <f>WEEKLY!X71</f>
        <v>0</v>
      </c>
      <c r="T101" s="37">
        <f>WEEKLY!Y71</f>
        <v>1</v>
      </c>
      <c r="U101" s="37">
        <f>WEEKLY!Z71</f>
        <v>2</v>
      </c>
      <c r="V101" s="37">
        <f>WEEKLY!AA71</f>
        <v>3</v>
      </c>
      <c r="W101" s="37">
        <f>WEEKLY!AB71</f>
        <v>4</v>
      </c>
      <c r="X101" s="52">
        <f>WEEKLY!AP71</f>
        <v>0</v>
      </c>
      <c r="Y101" s="52">
        <f>WEEKLY!AQ71</f>
        <v>1</v>
      </c>
      <c r="Z101" s="52">
        <f>WEEKLY!AR71</f>
        <v>2</v>
      </c>
      <c r="AA101" s="52">
        <f>WEEKLY!AS71</f>
        <v>3</v>
      </c>
      <c r="AB101" s="52">
        <f>WEEKLY!AT71</f>
        <v>4</v>
      </c>
      <c r="AC101" s="37">
        <f>WEEKLY!BH71</f>
        <v>0</v>
      </c>
      <c r="AD101" s="37">
        <f>WEEKLY!BI71</f>
        <v>1</v>
      </c>
      <c r="AE101" s="37">
        <f>WEEKLY!BJ71</f>
        <v>2</v>
      </c>
      <c r="AF101" s="37">
        <f>WEEKLY!BK71</f>
        <v>3</v>
      </c>
      <c r="AG101" s="37">
        <f>WEEKLY!BL71</f>
        <v>4</v>
      </c>
      <c r="AH101" s="52">
        <f>WEEKLY!BZ71</f>
        <v>0</v>
      </c>
      <c r="AI101" s="52">
        <f>WEEKLY!CA71</f>
        <v>1</v>
      </c>
      <c r="AJ101" s="52">
        <f>WEEKLY!CB71</f>
        <v>2</v>
      </c>
      <c r="AK101" s="52">
        <f>WEEKLY!CC71</f>
        <v>3</v>
      </c>
      <c r="AL101" s="52">
        <f>WEEKLY!CD71</f>
        <v>4</v>
      </c>
      <c r="AR101" s="35"/>
      <c r="BZ101" s="35"/>
    </row>
    <row r="102" spans="11:78">
      <c r="K102" s="51" t="s">
        <v>1175</v>
      </c>
      <c r="L102" s="51" t="s">
        <v>1176</v>
      </c>
      <c r="M102" s="113" t="s">
        <v>1177</v>
      </c>
      <c r="N102" s="110">
        <v>7.0000000000000007E-2</v>
      </c>
      <c r="O102" s="110">
        <v>7.0000000000000007E-2</v>
      </c>
      <c r="P102" s="110">
        <v>7.0000000000000007E-2</v>
      </c>
      <c r="Q102" s="110">
        <v>7.0000000000000007E-2</v>
      </c>
      <c r="R102" s="110">
        <v>7.0000000000000007E-2</v>
      </c>
      <c r="S102" s="110">
        <v>7.0000000000000007E-2</v>
      </c>
      <c r="T102" s="110">
        <v>7.0000000000000007E-2</v>
      </c>
      <c r="U102" s="110">
        <v>7.0000000000000007E-2</v>
      </c>
      <c r="V102" s="110">
        <v>7.0000000000000007E-2</v>
      </c>
      <c r="W102" s="110">
        <v>7.0000000000000007E-2</v>
      </c>
      <c r="X102" s="110">
        <v>7.0000000000000007E-2</v>
      </c>
      <c r="Y102" s="110">
        <v>7.0000000000000007E-2</v>
      </c>
      <c r="Z102" s="110">
        <v>7.0000000000000007E-2</v>
      </c>
      <c r="AA102" s="110">
        <v>7.0000000000000007E-2</v>
      </c>
      <c r="AB102" s="110">
        <v>7.0000000000000007E-2</v>
      </c>
      <c r="AC102" s="110">
        <v>7.0000000000000007E-2</v>
      </c>
      <c r="AD102" s="110">
        <v>7.0000000000000007E-2</v>
      </c>
      <c r="AE102" s="110">
        <v>7.0000000000000007E-2</v>
      </c>
      <c r="AF102" s="110">
        <v>7.0000000000000007E-2</v>
      </c>
      <c r="AG102" s="110">
        <v>7.0000000000000007E-2</v>
      </c>
      <c r="AH102" s="110">
        <v>7.0000000000000007E-2</v>
      </c>
      <c r="AI102" s="110">
        <v>7.0000000000000007E-2</v>
      </c>
      <c r="AJ102" s="110">
        <v>7.0000000000000007E-2</v>
      </c>
      <c r="AK102" s="110">
        <v>7.0000000000000007E-2</v>
      </c>
      <c r="AL102" s="110">
        <v>7.0000000000000007E-2</v>
      </c>
      <c r="AR102" s="35"/>
      <c r="BZ102" s="35"/>
    </row>
    <row r="103" spans="11:78">
      <c r="K103" s="36" t="str">
        <f>WEEKLY!A100</f>
        <v>MWTH-2</v>
      </c>
      <c r="L103" s="36" t="str">
        <f>WEEKLY!C100</f>
        <v>TAMTV-00003</v>
      </c>
      <c r="M103" s="105" t="str">
        <f>WEEKLY!B100</f>
        <v>10G</v>
      </c>
      <c r="N103" s="110" t="str">
        <f>WEEKLY!F100</f>
        <v/>
      </c>
      <c r="O103" s="110" t="e">
        <f>WEEKLY!G100</f>
        <v>#N/A</v>
      </c>
      <c r="P103" s="110" t="str">
        <f>WEEKLY!H100</f>
        <v/>
      </c>
      <c r="Q103" s="110" t="str">
        <f>WEEKLY!I100</f>
        <v/>
      </c>
      <c r="R103" s="110" t="e">
        <f>WEEKLY!J100</f>
        <v>#N/A</v>
      </c>
      <c r="S103" s="110" t="str">
        <f>WEEKLY!X100</f>
        <v/>
      </c>
      <c r="T103" s="110" t="e">
        <f>WEEKLY!Y100</f>
        <v>#N/A</v>
      </c>
      <c r="U103" s="110" t="str">
        <f>WEEKLY!Z100</f>
        <v/>
      </c>
      <c r="V103" s="110" t="str">
        <f>WEEKLY!AA100</f>
        <v/>
      </c>
      <c r="W103" s="110" t="e">
        <f>WEEKLY!AB100</f>
        <v>#N/A</v>
      </c>
      <c r="X103" s="110" t="str">
        <f>WEEKLY!AP100</f>
        <v/>
      </c>
      <c r="Y103" s="110" t="e">
        <f>WEEKLY!AQ100</f>
        <v>#N/A</v>
      </c>
      <c r="Z103" s="110" t="str">
        <f>WEEKLY!AR100</f>
        <v/>
      </c>
      <c r="AA103" s="110" t="str">
        <f>WEEKLY!AS100</f>
        <v/>
      </c>
      <c r="AB103" s="110" t="e">
        <f>WEEKLY!AT100</f>
        <v>#N/A</v>
      </c>
      <c r="AC103" s="110" t="str">
        <f>WEEKLY!BH100</f>
        <v/>
      </c>
      <c r="AD103" s="110" t="e">
        <f>WEEKLY!BI100</f>
        <v>#N/A</v>
      </c>
      <c r="AE103" s="110" t="str">
        <f>WEEKLY!BJ100</f>
        <v/>
      </c>
      <c r="AF103" s="110" t="str">
        <f>WEEKLY!BK100</f>
        <v/>
      </c>
      <c r="AG103" s="110" t="e">
        <f>WEEKLY!BL100</f>
        <v>#N/A</v>
      </c>
      <c r="AH103" s="110" t="str">
        <f>WEEKLY!BZ100</f>
        <v/>
      </c>
      <c r="AI103" s="110" t="e">
        <f>WEEKLY!CA100</f>
        <v>#N/A</v>
      </c>
      <c r="AJ103" s="110" t="str">
        <f>WEEKLY!CB100</f>
        <v/>
      </c>
      <c r="AK103" s="110" t="str">
        <f>WEEKLY!CC100</f>
        <v/>
      </c>
      <c r="AL103" s="110" t="e">
        <f>WEEKLY!CD100</f>
        <v>#N/A</v>
      </c>
      <c r="AR103" s="35"/>
      <c r="BZ103" s="35"/>
    </row>
    <row r="104" spans="11:78">
      <c r="K104" s="36" t="str">
        <f>WEEKLY!A101</f>
        <v>MWTH-2</v>
      </c>
      <c r="L104" s="36" t="str">
        <f>WEEKLY!C101</f>
        <v>TAMMM-00035</v>
      </c>
      <c r="M104" s="105" t="str">
        <f>WEEKLY!B101</f>
        <v>20G</v>
      </c>
      <c r="N104" s="110" t="e">
        <f>WEEKLY!#REF!</f>
        <v>#REF!</v>
      </c>
      <c r="O104" s="110" t="e">
        <f>WEEKLY!G101</f>
        <v>#N/A</v>
      </c>
      <c r="P104" s="110" t="str">
        <f>WEEKLY!H101</f>
        <v/>
      </c>
      <c r="Q104" s="110" t="str">
        <f>WEEKLY!I101</f>
        <v/>
      </c>
      <c r="R104" s="110" t="e">
        <f>WEEKLY!J101</f>
        <v>#N/A</v>
      </c>
      <c r="S104" s="110" t="str">
        <f>WEEKLY!X101</f>
        <v/>
      </c>
      <c r="T104" s="110" t="e">
        <f>WEEKLY!Y101</f>
        <v>#N/A</v>
      </c>
      <c r="U104" s="110" t="str">
        <f>WEEKLY!Z101</f>
        <v/>
      </c>
      <c r="V104" s="110" t="str">
        <f>WEEKLY!AA101</f>
        <v/>
      </c>
      <c r="W104" s="110" t="e">
        <f>WEEKLY!AB101</f>
        <v>#N/A</v>
      </c>
      <c r="X104" s="110" t="str">
        <f>WEEKLY!AP101</f>
        <v/>
      </c>
      <c r="Y104" s="110" t="e">
        <f>WEEKLY!AQ101</f>
        <v>#N/A</v>
      </c>
      <c r="Z104" s="110" t="str">
        <f>WEEKLY!AR101</f>
        <v/>
      </c>
      <c r="AA104" s="110" t="str">
        <f>WEEKLY!AS101</f>
        <v/>
      </c>
      <c r="AB104" s="110" t="e">
        <f>WEEKLY!AT101</f>
        <v>#N/A</v>
      </c>
      <c r="AC104" s="110" t="str">
        <f>WEEKLY!BH101</f>
        <v/>
      </c>
      <c r="AD104" s="110" t="e">
        <f>WEEKLY!BI101</f>
        <v>#N/A</v>
      </c>
      <c r="AE104" s="110" t="str">
        <f>WEEKLY!BJ101</f>
        <v/>
      </c>
      <c r="AF104" s="110" t="str">
        <f>WEEKLY!BK101</f>
        <v/>
      </c>
      <c r="AG104" s="110" t="e">
        <f>WEEKLY!BL101</f>
        <v>#N/A</v>
      </c>
      <c r="AH104" s="110" t="str">
        <f>WEEKLY!BZ101</f>
        <v/>
      </c>
      <c r="AI104" s="110" t="e">
        <f>WEEKLY!CA101</f>
        <v>#N/A</v>
      </c>
      <c r="AJ104" s="110" t="str">
        <f>WEEKLY!CB101</f>
        <v/>
      </c>
      <c r="AK104" s="110" t="str">
        <f>WEEKLY!CC101</f>
        <v/>
      </c>
      <c r="AL104" s="110" t="e">
        <f>WEEKLY!CD101</f>
        <v>#N/A</v>
      </c>
      <c r="AR104" s="35"/>
      <c r="BZ104" s="35"/>
    </row>
    <row r="105" spans="11:78">
      <c r="K105" s="36" t="str">
        <f>WEEKLY!A102</f>
        <v>TF-2</v>
      </c>
      <c r="L105" s="36" t="str">
        <f>WEEKLY!C102</f>
        <v>TAMMM-00029</v>
      </c>
      <c r="M105" s="105" t="str">
        <f>WEEKLY!B102</f>
        <v>40G</v>
      </c>
      <c r="N105" s="110" t="e">
        <f>WEEKLY!F102</f>
        <v>#N/A</v>
      </c>
      <c r="O105" s="110" t="str">
        <f>WEEKLY!G102</f>
        <v/>
      </c>
      <c r="P105" s="110" t="e">
        <f>WEEKLY!H102</f>
        <v>#N/A</v>
      </c>
      <c r="Q105" s="110" t="e">
        <f>WEEKLY!I102</f>
        <v>#N/A</v>
      </c>
      <c r="R105" s="110" t="str">
        <f>WEEKLY!J102</f>
        <v/>
      </c>
      <c r="S105" s="110" t="e">
        <f>WEEKLY!X102</f>
        <v>#N/A</v>
      </c>
      <c r="T105" s="110" t="str">
        <f>WEEKLY!Y102</f>
        <v/>
      </c>
      <c r="U105" s="110" t="e">
        <f>WEEKLY!Z102</f>
        <v>#N/A</v>
      </c>
      <c r="V105" s="110" t="e">
        <f>WEEKLY!AA102</f>
        <v>#N/A</v>
      </c>
      <c r="W105" s="110" t="str">
        <f>WEEKLY!AB102</f>
        <v/>
      </c>
      <c r="X105" s="110" t="e">
        <f>WEEKLY!AP102</f>
        <v>#N/A</v>
      </c>
      <c r="Y105" s="110" t="str">
        <f>WEEKLY!AQ102</f>
        <v/>
      </c>
      <c r="Z105" s="110" t="e">
        <f>WEEKLY!AR102</f>
        <v>#N/A</v>
      </c>
      <c r="AA105" s="110" t="e">
        <f>WEEKLY!AS102</f>
        <v>#N/A</v>
      </c>
      <c r="AB105" s="110" t="str">
        <f>WEEKLY!AT102</f>
        <v/>
      </c>
      <c r="AC105" s="110" t="e">
        <f>WEEKLY!BH102</f>
        <v>#N/A</v>
      </c>
      <c r="AD105" s="110" t="str">
        <f>WEEKLY!BI102</f>
        <v/>
      </c>
      <c r="AE105" s="110" t="e">
        <f>WEEKLY!BJ102</f>
        <v>#N/A</v>
      </c>
      <c r="AF105" s="110" t="e">
        <f>WEEKLY!BK102</f>
        <v>#N/A</v>
      </c>
      <c r="AG105" s="110" t="str">
        <f>WEEKLY!BL102</f>
        <v/>
      </c>
      <c r="AH105" s="110" t="e">
        <f>WEEKLY!BZ102</f>
        <v>#N/A</v>
      </c>
      <c r="AI105" s="110" t="str">
        <f>WEEKLY!CA102</f>
        <v/>
      </c>
      <c r="AJ105" s="110" t="e">
        <f>WEEKLY!CB102</f>
        <v>#N/A</v>
      </c>
      <c r="AK105" s="110" t="e">
        <f>WEEKLY!CC102</f>
        <v>#N/A</v>
      </c>
      <c r="AL105" s="110" t="str">
        <f>WEEKLY!CD102</f>
        <v/>
      </c>
      <c r="AR105" s="35"/>
      <c r="BZ105" s="35"/>
    </row>
    <row r="106" spans="11:78">
      <c r="K106" s="36" t="e">
        <f>WEEKLY!#REF!</f>
        <v>#REF!</v>
      </c>
      <c r="L106" s="36" t="e">
        <f>WEEKLY!#REF!</f>
        <v>#REF!</v>
      </c>
      <c r="M106" s="105" t="e">
        <f>WEEKLY!#REF!</f>
        <v>#REF!</v>
      </c>
      <c r="N106" s="110" t="e">
        <f>WEEKLY!#REF!</f>
        <v>#REF!</v>
      </c>
      <c r="O106" s="110" t="e">
        <f>WEEKLY!#REF!</f>
        <v>#REF!</v>
      </c>
      <c r="P106" s="110" t="e">
        <f>WEEKLY!#REF!</f>
        <v>#REF!</v>
      </c>
      <c r="Q106" s="110" t="e">
        <f>WEEKLY!#REF!</f>
        <v>#REF!</v>
      </c>
      <c r="R106" s="110" t="e">
        <f>WEEKLY!#REF!</f>
        <v>#REF!</v>
      </c>
      <c r="S106" s="110" t="e">
        <f>WEEKLY!#REF!</f>
        <v>#REF!</v>
      </c>
      <c r="T106" s="110" t="e">
        <f>WEEKLY!#REF!</f>
        <v>#REF!</v>
      </c>
      <c r="U106" s="110" t="e">
        <f>WEEKLY!#REF!</f>
        <v>#REF!</v>
      </c>
      <c r="V106" s="110" t="e">
        <f>WEEKLY!#REF!</f>
        <v>#REF!</v>
      </c>
      <c r="W106" s="110" t="e">
        <f>WEEKLY!#REF!</f>
        <v>#REF!</v>
      </c>
      <c r="X106" s="110" t="e">
        <f>WEEKLY!#REF!</f>
        <v>#REF!</v>
      </c>
      <c r="Y106" s="110" t="e">
        <f>WEEKLY!#REF!</f>
        <v>#REF!</v>
      </c>
      <c r="Z106" s="110" t="e">
        <f>WEEKLY!#REF!</f>
        <v>#REF!</v>
      </c>
      <c r="AA106" s="110" t="e">
        <f>WEEKLY!#REF!</f>
        <v>#REF!</v>
      </c>
      <c r="AB106" s="110" t="e">
        <f>WEEKLY!#REF!</f>
        <v>#REF!</v>
      </c>
      <c r="AC106" s="110" t="e">
        <f>WEEKLY!#REF!</f>
        <v>#REF!</v>
      </c>
      <c r="AD106" s="110" t="e">
        <f>WEEKLY!#REF!</f>
        <v>#REF!</v>
      </c>
      <c r="AE106" s="110" t="e">
        <f>WEEKLY!#REF!</f>
        <v>#REF!</v>
      </c>
      <c r="AF106" s="110" t="e">
        <f>WEEKLY!#REF!</f>
        <v>#REF!</v>
      </c>
      <c r="AG106" s="110" t="e">
        <f>WEEKLY!#REF!</f>
        <v>#REF!</v>
      </c>
      <c r="AH106" s="110" t="e">
        <f>WEEKLY!#REF!</f>
        <v>#REF!</v>
      </c>
      <c r="AI106" s="110" t="e">
        <f>WEEKLY!#REF!</f>
        <v>#REF!</v>
      </c>
      <c r="AJ106" s="110" t="e">
        <f>WEEKLY!#REF!</f>
        <v>#REF!</v>
      </c>
      <c r="AK106" s="110" t="e">
        <f>WEEKLY!#REF!</f>
        <v>#REF!</v>
      </c>
      <c r="AL106" s="110" t="e">
        <f>WEEKLY!#REF!</f>
        <v>#REF!</v>
      </c>
      <c r="AR106" s="35"/>
      <c r="BZ106" s="35"/>
    </row>
    <row r="107" spans="11:78">
      <c r="K107" s="36" t="e">
        <f>WEEKLY!#REF!</f>
        <v>#REF!</v>
      </c>
      <c r="L107" s="36" t="e">
        <f>WEEKLY!#REF!</f>
        <v>#REF!</v>
      </c>
      <c r="M107" s="105" t="e">
        <f>WEEKLY!#REF!</f>
        <v>#REF!</v>
      </c>
      <c r="N107" s="110" t="e">
        <f>WEEKLY!#REF!</f>
        <v>#REF!</v>
      </c>
      <c r="O107" s="110" t="e">
        <f>WEEKLY!#REF!</f>
        <v>#REF!</v>
      </c>
      <c r="P107" s="110" t="e">
        <f>WEEKLY!#REF!</f>
        <v>#REF!</v>
      </c>
      <c r="Q107" s="110" t="e">
        <f>WEEKLY!#REF!</f>
        <v>#REF!</v>
      </c>
      <c r="R107" s="110" t="e">
        <f>WEEKLY!#REF!</f>
        <v>#REF!</v>
      </c>
      <c r="S107" s="110" t="e">
        <f>WEEKLY!#REF!</f>
        <v>#REF!</v>
      </c>
      <c r="T107" s="110" t="e">
        <f>WEEKLY!#REF!</f>
        <v>#REF!</v>
      </c>
      <c r="U107" s="110" t="e">
        <f>WEEKLY!#REF!</f>
        <v>#REF!</v>
      </c>
      <c r="V107" s="110" t="e">
        <f>WEEKLY!#REF!</f>
        <v>#REF!</v>
      </c>
      <c r="W107" s="110" t="e">
        <f>WEEKLY!#REF!</f>
        <v>#REF!</v>
      </c>
      <c r="X107" s="110" t="e">
        <f>WEEKLY!#REF!</f>
        <v>#REF!</v>
      </c>
      <c r="Y107" s="110" t="e">
        <f>WEEKLY!#REF!</f>
        <v>#REF!</v>
      </c>
      <c r="Z107" s="110" t="e">
        <f>WEEKLY!#REF!</f>
        <v>#REF!</v>
      </c>
      <c r="AA107" s="110" t="e">
        <f>WEEKLY!#REF!</f>
        <v>#REF!</v>
      </c>
      <c r="AB107" s="110" t="e">
        <f>WEEKLY!#REF!</f>
        <v>#REF!</v>
      </c>
      <c r="AC107" s="110" t="e">
        <f>WEEKLY!#REF!</f>
        <v>#REF!</v>
      </c>
      <c r="AD107" s="110" t="e">
        <f>WEEKLY!#REF!</f>
        <v>#REF!</v>
      </c>
      <c r="AE107" s="110" t="e">
        <f>WEEKLY!#REF!</f>
        <v>#REF!</v>
      </c>
      <c r="AF107" s="110" t="e">
        <f>WEEKLY!#REF!</f>
        <v>#REF!</v>
      </c>
      <c r="AG107" s="110" t="e">
        <f>WEEKLY!#REF!</f>
        <v>#REF!</v>
      </c>
      <c r="AH107" s="110" t="e">
        <f>WEEKLY!#REF!</f>
        <v>#REF!</v>
      </c>
      <c r="AI107" s="110" t="e">
        <f>WEEKLY!#REF!</f>
        <v>#REF!</v>
      </c>
      <c r="AJ107" s="110" t="e">
        <f>WEEKLY!#REF!</f>
        <v>#REF!</v>
      </c>
      <c r="AK107" s="110" t="e">
        <f>WEEKLY!#REF!</f>
        <v>#REF!</v>
      </c>
      <c r="AL107" s="110" t="e">
        <f>WEEKLY!#REF!</f>
        <v>#REF!</v>
      </c>
      <c r="AR107" s="35"/>
      <c r="BZ107" s="35"/>
    </row>
    <row r="108" spans="11:78">
      <c r="K108" s="36" t="e">
        <f>WEEKLY!#REF!</f>
        <v>#REF!</v>
      </c>
      <c r="L108" s="36" t="e">
        <f>WEEKLY!#REF!</f>
        <v>#REF!</v>
      </c>
      <c r="M108" s="105" t="e">
        <f>WEEKLY!#REF!</f>
        <v>#REF!</v>
      </c>
      <c r="N108" s="110" t="e">
        <f>WEEKLY!#REF!</f>
        <v>#REF!</v>
      </c>
      <c r="O108" s="110" t="e">
        <f>WEEKLY!#REF!</f>
        <v>#REF!</v>
      </c>
      <c r="P108" s="110" t="e">
        <f>WEEKLY!#REF!</f>
        <v>#REF!</v>
      </c>
      <c r="Q108" s="110" t="e">
        <f>WEEKLY!#REF!</f>
        <v>#REF!</v>
      </c>
      <c r="R108" s="110" t="e">
        <f>WEEKLY!#REF!</f>
        <v>#REF!</v>
      </c>
      <c r="S108" s="110" t="e">
        <f>WEEKLY!#REF!</f>
        <v>#REF!</v>
      </c>
      <c r="T108" s="110" t="e">
        <f>WEEKLY!#REF!</f>
        <v>#REF!</v>
      </c>
      <c r="U108" s="110" t="e">
        <f>WEEKLY!#REF!</f>
        <v>#REF!</v>
      </c>
      <c r="V108" s="110" t="e">
        <f>WEEKLY!#REF!</f>
        <v>#REF!</v>
      </c>
      <c r="W108" s="110" t="e">
        <f>WEEKLY!#REF!</f>
        <v>#REF!</v>
      </c>
      <c r="X108" s="110" t="e">
        <f>WEEKLY!#REF!</f>
        <v>#REF!</v>
      </c>
      <c r="Y108" s="110" t="e">
        <f>WEEKLY!#REF!</f>
        <v>#REF!</v>
      </c>
      <c r="Z108" s="110" t="e">
        <f>WEEKLY!#REF!</f>
        <v>#REF!</v>
      </c>
      <c r="AA108" s="110" t="e">
        <f>WEEKLY!#REF!</f>
        <v>#REF!</v>
      </c>
      <c r="AB108" s="110" t="e">
        <f>WEEKLY!#REF!</f>
        <v>#REF!</v>
      </c>
      <c r="AC108" s="110" t="e">
        <f>WEEKLY!#REF!</f>
        <v>#REF!</v>
      </c>
      <c r="AD108" s="110" t="e">
        <f>WEEKLY!#REF!</f>
        <v>#REF!</v>
      </c>
      <c r="AE108" s="110" t="e">
        <f>WEEKLY!#REF!</f>
        <v>#REF!</v>
      </c>
      <c r="AF108" s="110" t="e">
        <f>WEEKLY!#REF!</f>
        <v>#REF!</v>
      </c>
      <c r="AG108" s="110" t="e">
        <f>WEEKLY!#REF!</f>
        <v>#REF!</v>
      </c>
      <c r="AH108" s="110" t="e">
        <f>WEEKLY!#REF!</f>
        <v>#REF!</v>
      </c>
      <c r="AI108" s="110" t="e">
        <f>WEEKLY!#REF!</f>
        <v>#REF!</v>
      </c>
      <c r="AJ108" s="110" t="e">
        <f>WEEKLY!#REF!</f>
        <v>#REF!</v>
      </c>
      <c r="AK108" s="110" t="e">
        <f>WEEKLY!#REF!</f>
        <v>#REF!</v>
      </c>
      <c r="AL108" s="110" t="e">
        <f>WEEKLY!#REF!</f>
        <v>#REF!</v>
      </c>
      <c r="AR108" s="35"/>
      <c r="BZ108" s="35"/>
    </row>
    <row r="109" spans="11:78">
      <c r="K109" s="36" t="e">
        <f>WEEKLY!#REF!</f>
        <v>#REF!</v>
      </c>
      <c r="L109" s="36" t="e">
        <f>WEEKLY!#REF!</f>
        <v>#REF!</v>
      </c>
      <c r="M109" s="105" t="e">
        <f>WEEKLY!#REF!</f>
        <v>#REF!</v>
      </c>
      <c r="N109" s="110" t="e">
        <f>WEEKLY!#REF!</f>
        <v>#REF!</v>
      </c>
      <c r="O109" s="110" t="e">
        <f>WEEKLY!#REF!</f>
        <v>#REF!</v>
      </c>
      <c r="P109" s="110" t="e">
        <f>WEEKLY!#REF!</f>
        <v>#REF!</v>
      </c>
      <c r="Q109" s="110" t="e">
        <f>WEEKLY!#REF!</f>
        <v>#REF!</v>
      </c>
      <c r="R109" s="110" t="e">
        <f>WEEKLY!#REF!</f>
        <v>#REF!</v>
      </c>
      <c r="S109" s="110" t="e">
        <f>WEEKLY!#REF!</f>
        <v>#REF!</v>
      </c>
      <c r="T109" s="110" t="e">
        <f>WEEKLY!#REF!</f>
        <v>#REF!</v>
      </c>
      <c r="U109" s="110" t="e">
        <f>WEEKLY!#REF!</f>
        <v>#REF!</v>
      </c>
      <c r="V109" s="110" t="e">
        <f>WEEKLY!#REF!</f>
        <v>#REF!</v>
      </c>
      <c r="W109" s="110" t="e">
        <f>WEEKLY!#REF!</f>
        <v>#REF!</v>
      </c>
      <c r="X109" s="110" t="e">
        <f>WEEKLY!#REF!</f>
        <v>#REF!</v>
      </c>
      <c r="Y109" s="110" t="e">
        <f>WEEKLY!#REF!</f>
        <v>#REF!</v>
      </c>
      <c r="Z109" s="110" t="e">
        <f>WEEKLY!#REF!</f>
        <v>#REF!</v>
      </c>
      <c r="AA109" s="110" t="e">
        <f>WEEKLY!#REF!</f>
        <v>#REF!</v>
      </c>
      <c r="AB109" s="110" t="e">
        <f>WEEKLY!#REF!</f>
        <v>#REF!</v>
      </c>
      <c r="AC109" s="110" t="e">
        <f>WEEKLY!#REF!</f>
        <v>#REF!</v>
      </c>
      <c r="AD109" s="110" t="e">
        <f>WEEKLY!#REF!</f>
        <v>#REF!</v>
      </c>
      <c r="AE109" s="110" t="e">
        <f>WEEKLY!#REF!</f>
        <v>#REF!</v>
      </c>
      <c r="AF109" s="110" t="e">
        <f>WEEKLY!#REF!</f>
        <v>#REF!</v>
      </c>
      <c r="AG109" s="110" t="e">
        <f>WEEKLY!#REF!</f>
        <v>#REF!</v>
      </c>
      <c r="AH109" s="110" t="e">
        <f>WEEKLY!#REF!</f>
        <v>#REF!</v>
      </c>
      <c r="AI109" s="110" t="e">
        <f>WEEKLY!#REF!</f>
        <v>#REF!</v>
      </c>
      <c r="AJ109" s="110" t="e">
        <f>WEEKLY!#REF!</f>
        <v>#REF!</v>
      </c>
      <c r="AK109" s="110" t="e">
        <f>WEEKLY!#REF!</f>
        <v>#REF!</v>
      </c>
      <c r="AL109" s="110" t="e">
        <f>WEEKLY!#REF!</f>
        <v>#REF!</v>
      </c>
      <c r="AR109" s="35"/>
      <c r="BZ109" s="35"/>
    </row>
    <row r="110" spans="11:78">
      <c r="K110" s="36" t="e">
        <f>WEEKLY!#REF!</f>
        <v>#REF!</v>
      </c>
      <c r="L110" s="36" t="e">
        <f>WEEKLY!#REF!</f>
        <v>#REF!</v>
      </c>
      <c r="M110" s="105" t="e">
        <f>WEEKLY!#REF!</f>
        <v>#REF!</v>
      </c>
      <c r="N110" s="110" t="e">
        <f>WEEKLY!#REF!</f>
        <v>#REF!</v>
      </c>
      <c r="O110" s="110" t="e">
        <f>WEEKLY!#REF!</f>
        <v>#REF!</v>
      </c>
      <c r="P110" s="110" t="e">
        <f>WEEKLY!#REF!</f>
        <v>#REF!</v>
      </c>
      <c r="Q110" s="110" t="e">
        <f>WEEKLY!#REF!</f>
        <v>#REF!</v>
      </c>
      <c r="R110" s="110" t="e">
        <f>WEEKLY!#REF!</f>
        <v>#REF!</v>
      </c>
      <c r="S110" s="110" t="e">
        <f>WEEKLY!#REF!</f>
        <v>#REF!</v>
      </c>
      <c r="T110" s="110" t="e">
        <f>WEEKLY!#REF!</f>
        <v>#REF!</v>
      </c>
      <c r="U110" s="110" t="e">
        <f>WEEKLY!#REF!</f>
        <v>#REF!</v>
      </c>
      <c r="V110" s="110" t="e">
        <f>WEEKLY!#REF!</f>
        <v>#REF!</v>
      </c>
      <c r="W110" s="110" t="e">
        <f>WEEKLY!#REF!</f>
        <v>#REF!</v>
      </c>
      <c r="X110" s="110" t="e">
        <f>WEEKLY!#REF!</f>
        <v>#REF!</v>
      </c>
      <c r="Y110" s="110" t="e">
        <f>WEEKLY!#REF!</f>
        <v>#REF!</v>
      </c>
      <c r="Z110" s="110" t="e">
        <f>WEEKLY!#REF!</f>
        <v>#REF!</v>
      </c>
      <c r="AA110" s="110" t="e">
        <f>WEEKLY!#REF!</f>
        <v>#REF!</v>
      </c>
      <c r="AB110" s="110" t="e">
        <f>WEEKLY!#REF!</f>
        <v>#REF!</v>
      </c>
      <c r="AC110" s="110" t="e">
        <f>WEEKLY!#REF!</f>
        <v>#REF!</v>
      </c>
      <c r="AD110" s="110" t="e">
        <f>WEEKLY!#REF!</f>
        <v>#REF!</v>
      </c>
      <c r="AE110" s="110" t="e">
        <f>WEEKLY!#REF!</f>
        <v>#REF!</v>
      </c>
      <c r="AF110" s="110" t="e">
        <f>WEEKLY!#REF!</f>
        <v>#REF!</v>
      </c>
      <c r="AG110" s="110" t="e">
        <f>WEEKLY!#REF!</f>
        <v>#REF!</v>
      </c>
      <c r="AH110" s="110" t="e">
        <f>WEEKLY!#REF!</f>
        <v>#REF!</v>
      </c>
      <c r="AI110" s="110" t="e">
        <f>WEEKLY!#REF!</f>
        <v>#REF!</v>
      </c>
      <c r="AJ110" s="110" t="e">
        <f>WEEKLY!#REF!</f>
        <v>#REF!</v>
      </c>
      <c r="AK110" s="110" t="e">
        <f>WEEKLY!#REF!</f>
        <v>#REF!</v>
      </c>
      <c r="AL110" s="110" t="e">
        <f>WEEKLY!#REF!</f>
        <v>#REF!</v>
      </c>
      <c r="AR110" s="35"/>
      <c r="AU110" s="112" t="s">
        <v>509</v>
      </c>
      <c r="AV110" s="52">
        <f>WEEKLY!F71</f>
        <v>46300</v>
      </c>
      <c r="AW110" s="52">
        <f>WEEKLY!G71</f>
        <v>46301</v>
      </c>
      <c r="AX110" s="52">
        <f>WEEKLY!H71</f>
        <v>46302</v>
      </c>
      <c r="AY110" s="52">
        <f>WEEKLY!I71</f>
        <v>46303</v>
      </c>
      <c r="AZ110" s="52">
        <f>WEEKLY!J71</f>
        <v>46304</v>
      </c>
      <c r="BA110" s="37">
        <f>WEEKLY!X71</f>
        <v>0</v>
      </c>
      <c r="BB110" s="37">
        <f>WEEKLY!Y71</f>
        <v>1</v>
      </c>
      <c r="BC110" s="37">
        <f>WEEKLY!Z71</f>
        <v>2</v>
      </c>
      <c r="BD110" s="37">
        <f>WEEKLY!AA71</f>
        <v>3</v>
      </c>
      <c r="BE110" s="37">
        <f>WEEKLY!AB71</f>
        <v>4</v>
      </c>
      <c r="BF110" s="52">
        <f>WEEKLY!AP71</f>
        <v>0</v>
      </c>
      <c r="BG110" s="52">
        <f>WEEKLY!AQ71</f>
        <v>1</v>
      </c>
      <c r="BH110" s="52">
        <f>WEEKLY!AR71</f>
        <v>2</v>
      </c>
      <c r="BI110" s="52">
        <f>WEEKLY!AS71</f>
        <v>3</v>
      </c>
      <c r="BJ110" s="52">
        <f>WEEKLY!AT71</f>
        <v>4</v>
      </c>
      <c r="BK110" s="37">
        <f>WEEKLY!BH71</f>
        <v>0</v>
      </c>
      <c r="BL110" s="37">
        <f>WEEKLY!BI71</f>
        <v>1</v>
      </c>
      <c r="BM110" s="37">
        <f>WEEKLY!BJ71</f>
        <v>2</v>
      </c>
      <c r="BN110" s="37">
        <f>WEEKLY!BK71</f>
        <v>3</v>
      </c>
      <c r="BO110" s="37">
        <f>WEEKLY!BL71</f>
        <v>4</v>
      </c>
      <c r="BP110" s="52">
        <f>WEEKLY!BZ71</f>
        <v>0</v>
      </c>
      <c r="BQ110" s="52">
        <f>WEEKLY!CA71</f>
        <v>1</v>
      </c>
      <c r="BR110" s="52">
        <f>WEEKLY!CB71</f>
        <v>2</v>
      </c>
      <c r="BS110" s="52">
        <f>WEEKLY!CC71</f>
        <v>3</v>
      </c>
      <c r="BT110" s="52">
        <f>WEEKLY!CD71</f>
        <v>4</v>
      </c>
      <c r="BZ110" s="35"/>
    </row>
    <row r="111" spans="11:78">
      <c r="K111" s="36" t="e">
        <f>WEEKLY!#REF!</f>
        <v>#REF!</v>
      </c>
      <c r="L111" s="36" t="e">
        <f>WEEKLY!#REF!</f>
        <v>#REF!</v>
      </c>
      <c r="M111" s="105" t="e">
        <f>WEEKLY!#REF!</f>
        <v>#REF!</v>
      </c>
      <c r="N111" s="110" t="e">
        <f>WEEKLY!#REF!</f>
        <v>#REF!</v>
      </c>
      <c r="O111" s="110" t="e">
        <f>WEEKLY!#REF!</f>
        <v>#REF!</v>
      </c>
      <c r="P111" s="110" t="e">
        <f>WEEKLY!#REF!</f>
        <v>#REF!</v>
      </c>
      <c r="Q111" s="110" t="e">
        <f>WEEKLY!#REF!</f>
        <v>#REF!</v>
      </c>
      <c r="R111" s="110" t="e">
        <f>WEEKLY!#REF!</f>
        <v>#REF!</v>
      </c>
      <c r="S111" s="110" t="e">
        <f>WEEKLY!#REF!</f>
        <v>#REF!</v>
      </c>
      <c r="T111" s="110" t="e">
        <f>WEEKLY!#REF!</f>
        <v>#REF!</v>
      </c>
      <c r="U111" s="110" t="e">
        <f>WEEKLY!#REF!</f>
        <v>#REF!</v>
      </c>
      <c r="V111" s="110" t="e">
        <f>WEEKLY!#REF!</f>
        <v>#REF!</v>
      </c>
      <c r="W111" s="110" t="e">
        <f>WEEKLY!#REF!</f>
        <v>#REF!</v>
      </c>
      <c r="X111" s="110" t="e">
        <f>WEEKLY!#REF!</f>
        <v>#REF!</v>
      </c>
      <c r="Y111" s="110" t="e">
        <f>WEEKLY!#REF!</f>
        <v>#REF!</v>
      </c>
      <c r="Z111" s="110" t="e">
        <f>WEEKLY!#REF!</f>
        <v>#REF!</v>
      </c>
      <c r="AA111" s="110" t="e">
        <f>WEEKLY!#REF!</f>
        <v>#REF!</v>
      </c>
      <c r="AB111" s="110" t="e">
        <f>WEEKLY!#REF!</f>
        <v>#REF!</v>
      </c>
      <c r="AC111" s="110" t="e">
        <f>WEEKLY!#REF!</f>
        <v>#REF!</v>
      </c>
      <c r="AD111" s="110" t="e">
        <f>WEEKLY!#REF!</f>
        <v>#REF!</v>
      </c>
      <c r="AE111" s="110" t="e">
        <f>WEEKLY!#REF!</f>
        <v>#REF!</v>
      </c>
      <c r="AF111" s="110" t="e">
        <f>WEEKLY!#REF!</f>
        <v>#REF!</v>
      </c>
      <c r="AG111" s="110" t="e">
        <f>WEEKLY!#REF!</f>
        <v>#REF!</v>
      </c>
      <c r="AH111" s="110" t="e">
        <f>WEEKLY!#REF!</f>
        <v>#REF!</v>
      </c>
      <c r="AI111" s="110" t="e">
        <f>WEEKLY!#REF!</f>
        <v>#REF!</v>
      </c>
      <c r="AJ111" s="110" t="e">
        <f>WEEKLY!#REF!</f>
        <v>#REF!</v>
      </c>
      <c r="AK111" s="110" t="e">
        <f>WEEKLY!#REF!</f>
        <v>#REF!</v>
      </c>
      <c r="AL111" s="110" t="e">
        <f>WEEKLY!#REF!</f>
        <v>#REF!</v>
      </c>
      <c r="AR111" s="35"/>
      <c r="AS111" s="51" t="s">
        <v>1175</v>
      </c>
      <c r="AT111" s="51" t="s">
        <v>1176</v>
      </c>
      <c r="AU111" s="113" t="s">
        <v>1177</v>
      </c>
      <c r="AV111" s="110">
        <v>7.0000000000000007E-2</v>
      </c>
      <c r="AW111" s="110">
        <v>7.0000000000000007E-2</v>
      </c>
      <c r="AX111" s="110">
        <v>7.0000000000000007E-2</v>
      </c>
      <c r="AY111" s="110">
        <v>7.0000000000000007E-2</v>
      </c>
      <c r="AZ111" s="110">
        <v>7.0000000000000007E-2</v>
      </c>
      <c r="BA111" s="110">
        <v>7.0000000000000007E-2</v>
      </c>
      <c r="BB111" s="110">
        <v>7.0000000000000007E-2</v>
      </c>
      <c r="BC111" s="110">
        <v>7.0000000000000007E-2</v>
      </c>
      <c r="BD111" s="110">
        <v>7.0000000000000007E-2</v>
      </c>
      <c r="BE111" s="110">
        <v>7.0000000000000007E-2</v>
      </c>
      <c r="BF111" s="110">
        <v>7.0000000000000007E-2</v>
      </c>
      <c r="BG111" s="110">
        <v>7.0000000000000007E-2</v>
      </c>
      <c r="BH111" s="110">
        <v>7.0000000000000007E-2</v>
      </c>
      <c r="BI111" s="110">
        <v>7.0000000000000007E-2</v>
      </c>
      <c r="BJ111" s="110">
        <v>7.0000000000000007E-2</v>
      </c>
      <c r="BK111" s="110">
        <v>7.0000000000000007E-2</v>
      </c>
      <c r="BL111" s="110">
        <v>7.0000000000000007E-2</v>
      </c>
      <c r="BM111" s="110">
        <v>7.0000000000000007E-2</v>
      </c>
      <c r="BN111" s="110">
        <v>7.0000000000000007E-2</v>
      </c>
      <c r="BO111" s="110">
        <v>7.0000000000000007E-2</v>
      </c>
      <c r="BP111" s="110">
        <v>7.0000000000000007E-2</v>
      </c>
      <c r="BQ111" s="110">
        <v>7.0000000000000007E-2</v>
      </c>
      <c r="BR111" s="110">
        <v>7.0000000000000007E-2</v>
      </c>
      <c r="BS111" s="110">
        <v>7.0000000000000007E-2</v>
      </c>
      <c r="BT111" s="110">
        <v>7.0000000000000007E-2</v>
      </c>
      <c r="BZ111" s="35"/>
    </row>
    <row r="112" spans="11:78">
      <c r="K112" s="36" t="e">
        <f>WEEKLY!#REF!</f>
        <v>#REF!</v>
      </c>
      <c r="L112" s="36" t="e">
        <f>WEEKLY!#REF!</f>
        <v>#REF!</v>
      </c>
      <c r="M112" s="105" t="e">
        <f>WEEKLY!#REF!</f>
        <v>#REF!</v>
      </c>
      <c r="N112" s="110" t="e">
        <f>WEEKLY!#REF!</f>
        <v>#REF!</v>
      </c>
      <c r="O112" s="110" t="e">
        <f>WEEKLY!#REF!</f>
        <v>#REF!</v>
      </c>
      <c r="P112" s="110" t="e">
        <f>WEEKLY!#REF!</f>
        <v>#REF!</v>
      </c>
      <c r="Q112" s="110" t="e">
        <f>WEEKLY!#REF!</f>
        <v>#REF!</v>
      </c>
      <c r="R112" s="110" t="e">
        <f>WEEKLY!#REF!</f>
        <v>#REF!</v>
      </c>
      <c r="S112" s="110" t="e">
        <f>WEEKLY!#REF!</f>
        <v>#REF!</v>
      </c>
      <c r="T112" s="110" t="e">
        <f>WEEKLY!#REF!</f>
        <v>#REF!</v>
      </c>
      <c r="U112" s="110" t="e">
        <f>WEEKLY!#REF!</f>
        <v>#REF!</v>
      </c>
      <c r="V112" s="110" t="e">
        <f>WEEKLY!#REF!</f>
        <v>#REF!</v>
      </c>
      <c r="W112" s="110" t="e">
        <f>WEEKLY!#REF!</f>
        <v>#REF!</v>
      </c>
      <c r="X112" s="110" t="e">
        <f>WEEKLY!#REF!</f>
        <v>#REF!</v>
      </c>
      <c r="Y112" s="110" t="e">
        <f>WEEKLY!#REF!</f>
        <v>#REF!</v>
      </c>
      <c r="Z112" s="110" t="e">
        <f>WEEKLY!#REF!</f>
        <v>#REF!</v>
      </c>
      <c r="AA112" s="110" t="e">
        <f>WEEKLY!#REF!</f>
        <v>#REF!</v>
      </c>
      <c r="AB112" s="110" t="e">
        <f>WEEKLY!#REF!</f>
        <v>#REF!</v>
      </c>
      <c r="AC112" s="110" t="e">
        <f>WEEKLY!#REF!</f>
        <v>#REF!</v>
      </c>
      <c r="AD112" s="110" t="e">
        <f>WEEKLY!#REF!</f>
        <v>#REF!</v>
      </c>
      <c r="AE112" s="110" t="e">
        <f>WEEKLY!#REF!</f>
        <v>#REF!</v>
      </c>
      <c r="AF112" s="110" t="e">
        <f>WEEKLY!#REF!</f>
        <v>#REF!</v>
      </c>
      <c r="AG112" s="110" t="e">
        <f>WEEKLY!#REF!</f>
        <v>#REF!</v>
      </c>
      <c r="AH112" s="110" t="e">
        <f>WEEKLY!#REF!</f>
        <v>#REF!</v>
      </c>
      <c r="AI112" s="110" t="e">
        <f>WEEKLY!#REF!</f>
        <v>#REF!</v>
      </c>
      <c r="AJ112" s="110" t="e">
        <f>WEEKLY!#REF!</f>
        <v>#REF!</v>
      </c>
      <c r="AK112" s="110" t="e">
        <f>WEEKLY!#REF!</f>
        <v>#REF!</v>
      </c>
      <c r="AL112" s="110" t="e">
        <f>WEEKLY!#REF!</f>
        <v>#REF!</v>
      </c>
      <c r="AR112" s="35"/>
      <c r="AS112" s="107" t="e">
        <f>WEEKLY!#REF!</f>
        <v>#REF!</v>
      </c>
      <c r="AT112" s="107" t="e">
        <f>WEEKLY!#REF!</f>
        <v>#REF!</v>
      </c>
      <c r="AU112" s="105" t="e">
        <f>WEEKLY!#REF!</f>
        <v>#REF!</v>
      </c>
      <c r="AV112" s="110" t="e">
        <f>WEEKLY!#REF!</f>
        <v>#REF!</v>
      </c>
      <c r="AW112" s="110" t="e">
        <f>WEEKLY!#REF!</f>
        <v>#REF!</v>
      </c>
      <c r="AX112" s="110" t="e">
        <f>WEEKLY!#REF!</f>
        <v>#REF!</v>
      </c>
      <c r="AY112" s="110" t="e">
        <f>WEEKLY!#REF!</f>
        <v>#REF!</v>
      </c>
      <c r="AZ112" s="110" t="e">
        <f>WEEKLY!#REF!</f>
        <v>#REF!</v>
      </c>
      <c r="BA112" s="110" t="e">
        <f>WEEKLY!#REF!</f>
        <v>#REF!</v>
      </c>
      <c r="BB112" s="110" t="e">
        <f>WEEKLY!#REF!</f>
        <v>#REF!</v>
      </c>
      <c r="BC112" s="110" t="e">
        <f>WEEKLY!#REF!</f>
        <v>#REF!</v>
      </c>
      <c r="BD112" s="110" t="e">
        <f>WEEKLY!#REF!</f>
        <v>#REF!</v>
      </c>
      <c r="BE112" s="110" t="e">
        <f>WEEKLY!#REF!</f>
        <v>#REF!</v>
      </c>
      <c r="BF112" s="110" t="e">
        <f>WEEKLY!#REF!</f>
        <v>#REF!</v>
      </c>
      <c r="BG112" s="110" t="e">
        <f>WEEKLY!#REF!</f>
        <v>#REF!</v>
      </c>
      <c r="BH112" s="110" t="e">
        <f>WEEKLY!#REF!</f>
        <v>#REF!</v>
      </c>
      <c r="BI112" s="110" t="e">
        <f>WEEKLY!#REF!</f>
        <v>#REF!</v>
      </c>
      <c r="BJ112" s="110" t="e">
        <f>WEEKLY!#REF!</f>
        <v>#REF!</v>
      </c>
      <c r="BK112" s="110" t="e">
        <f>WEEKLY!#REF!</f>
        <v>#REF!</v>
      </c>
      <c r="BL112" s="110" t="e">
        <f>WEEKLY!#REF!</f>
        <v>#REF!</v>
      </c>
      <c r="BM112" s="110" t="e">
        <f>WEEKLY!#REF!</f>
        <v>#REF!</v>
      </c>
      <c r="BN112" s="110" t="e">
        <f>WEEKLY!#REF!</f>
        <v>#REF!</v>
      </c>
      <c r="BO112" s="110" t="e">
        <f>WEEKLY!#REF!</f>
        <v>#REF!</v>
      </c>
      <c r="BP112" s="110" t="e">
        <f>WEEKLY!#REF!</f>
        <v>#REF!</v>
      </c>
      <c r="BQ112" s="110" t="e">
        <f>WEEKLY!#REF!</f>
        <v>#REF!</v>
      </c>
      <c r="BR112" s="110" t="e">
        <f>WEEKLY!#REF!</f>
        <v>#REF!</v>
      </c>
      <c r="BS112" s="110" t="e">
        <f>WEEKLY!#REF!</f>
        <v>#REF!</v>
      </c>
      <c r="BT112" s="110" t="e">
        <f>WEEKLY!#REF!</f>
        <v>#REF!</v>
      </c>
      <c r="BZ112" s="35"/>
    </row>
    <row r="113" spans="11:78">
      <c r="K113" s="36" t="e">
        <f>WEEKLY!#REF!</f>
        <v>#REF!</v>
      </c>
      <c r="L113" s="36" t="e">
        <f>WEEKLY!#REF!</f>
        <v>#REF!</v>
      </c>
      <c r="M113" s="105" t="e">
        <f>WEEKLY!#REF!</f>
        <v>#REF!</v>
      </c>
      <c r="N113" s="359" t="e">
        <f>WEEKLY!#REF!</f>
        <v>#REF!</v>
      </c>
      <c r="O113" s="359" t="e">
        <f>WEEKLY!#REF!</f>
        <v>#REF!</v>
      </c>
      <c r="P113" s="359" t="e">
        <f>WEEKLY!#REF!</f>
        <v>#REF!</v>
      </c>
      <c r="Q113" s="359" t="e">
        <f>WEEKLY!#REF!</f>
        <v>#REF!</v>
      </c>
      <c r="R113" s="359" t="e">
        <f>WEEKLY!#REF!</f>
        <v>#REF!</v>
      </c>
      <c r="S113" s="359" t="e">
        <f>WEEKLY!#REF!</f>
        <v>#REF!</v>
      </c>
      <c r="T113" s="359" t="e">
        <f>WEEKLY!#REF!</f>
        <v>#REF!</v>
      </c>
      <c r="U113" s="359" t="e">
        <f>WEEKLY!#REF!</f>
        <v>#REF!</v>
      </c>
      <c r="V113" s="359" t="e">
        <f>WEEKLY!#REF!</f>
        <v>#REF!</v>
      </c>
      <c r="W113" s="359" t="e">
        <f>WEEKLY!#REF!</f>
        <v>#REF!</v>
      </c>
      <c r="X113" s="359" t="e">
        <f>WEEKLY!#REF!</f>
        <v>#REF!</v>
      </c>
      <c r="Y113" s="359" t="e">
        <f>WEEKLY!#REF!</f>
        <v>#REF!</v>
      </c>
      <c r="Z113" s="359" t="e">
        <f>WEEKLY!#REF!</f>
        <v>#REF!</v>
      </c>
      <c r="AA113" s="359" t="e">
        <f>WEEKLY!#REF!</f>
        <v>#REF!</v>
      </c>
      <c r="AB113" s="359" t="e">
        <f>WEEKLY!#REF!</f>
        <v>#REF!</v>
      </c>
      <c r="AC113" s="359" t="e">
        <f>WEEKLY!#REF!</f>
        <v>#REF!</v>
      </c>
      <c r="AD113" s="359" t="e">
        <f>WEEKLY!#REF!</f>
        <v>#REF!</v>
      </c>
      <c r="AE113" s="359" t="e">
        <f>WEEKLY!#REF!</f>
        <v>#REF!</v>
      </c>
      <c r="AF113" s="359" t="e">
        <f>WEEKLY!#REF!</f>
        <v>#REF!</v>
      </c>
      <c r="AG113" s="359" t="e">
        <f>WEEKLY!#REF!</f>
        <v>#REF!</v>
      </c>
      <c r="AH113" s="359" t="e">
        <f>WEEKLY!#REF!</f>
        <v>#REF!</v>
      </c>
      <c r="AI113" s="359" t="e">
        <f>WEEKLY!#REF!</f>
        <v>#REF!</v>
      </c>
      <c r="AJ113" s="359" t="e">
        <f>WEEKLY!#REF!</f>
        <v>#REF!</v>
      </c>
      <c r="AK113" s="359" t="e">
        <f>WEEKLY!#REF!</f>
        <v>#REF!</v>
      </c>
      <c r="AL113" s="359" t="e">
        <f>WEEKLY!#REF!</f>
        <v>#REF!</v>
      </c>
      <c r="AR113" s="35"/>
      <c r="AS113" s="107" t="e">
        <f>WEEKLY!#REF!</f>
        <v>#REF!</v>
      </c>
      <c r="AT113" s="107" t="e">
        <f>WEEKLY!#REF!</f>
        <v>#REF!</v>
      </c>
      <c r="AU113" s="105" t="e">
        <f>WEEKLY!#REF!</f>
        <v>#REF!</v>
      </c>
      <c r="AV113" s="110" t="e">
        <f>WEEKLY!#REF!</f>
        <v>#REF!</v>
      </c>
      <c r="AW113" s="110" t="e">
        <f>WEEKLY!#REF!</f>
        <v>#REF!</v>
      </c>
      <c r="AX113" s="110" t="e">
        <f>WEEKLY!#REF!</f>
        <v>#REF!</v>
      </c>
      <c r="AY113" s="110" t="e">
        <f>WEEKLY!#REF!</f>
        <v>#REF!</v>
      </c>
      <c r="AZ113" s="110" t="e">
        <f>WEEKLY!#REF!</f>
        <v>#REF!</v>
      </c>
      <c r="BA113" s="110" t="e">
        <f>WEEKLY!#REF!</f>
        <v>#REF!</v>
      </c>
      <c r="BB113" s="110" t="e">
        <f>WEEKLY!#REF!</f>
        <v>#REF!</v>
      </c>
      <c r="BC113" s="110" t="e">
        <f>WEEKLY!#REF!</f>
        <v>#REF!</v>
      </c>
      <c r="BD113" s="110" t="e">
        <f>WEEKLY!#REF!</f>
        <v>#REF!</v>
      </c>
      <c r="BE113" s="110" t="e">
        <f>WEEKLY!#REF!</f>
        <v>#REF!</v>
      </c>
      <c r="BF113" s="110" t="e">
        <f>WEEKLY!#REF!</f>
        <v>#REF!</v>
      </c>
      <c r="BG113" s="110" t="e">
        <f>WEEKLY!#REF!</f>
        <v>#REF!</v>
      </c>
      <c r="BH113" s="110" t="e">
        <f>WEEKLY!#REF!</f>
        <v>#REF!</v>
      </c>
      <c r="BI113" s="110" t="e">
        <f>WEEKLY!#REF!</f>
        <v>#REF!</v>
      </c>
      <c r="BJ113" s="110" t="e">
        <f>WEEKLY!#REF!</f>
        <v>#REF!</v>
      </c>
      <c r="BK113" s="110" t="e">
        <f>WEEKLY!#REF!</f>
        <v>#REF!</v>
      </c>
      <c r="BL113" s="110" t="e">
        <f>WEEKLY!#REF!</f>
        <v>#REF!</v>
      </c>
      <c r="BM113" s="110" t="e">
        <f>WEEKLY!#REF!</f>
        <v>#REF!</v>
      </c>
      <c r="BN113" s="110" t="e">
        <f>WEEKLY!#REF!</f>
        <v>#REF!</v>
      </c>
      <c r="BO113" s="110" t="e">
        <f>WEEKLY!#REF!</f>
        <v>#REF!</v>
      </c>
      <c r="BP113" s="110" t="e">
        <f>WEEKLY!#REF!</f>
        <v>#REF!</v>
      </c>
      <c r="BQ113" s="110" t="e">
        <f>WEEKLY!#REF!</f>
        <v>#REF!</v>
      </c>
      <c r="BR113" s="110" t="e">
        <f>WEEKLY!#REF!</f>
        <v>#REF!</v>
      </c>
      <c r="BS113" s="110" t="e">
        <f>WEEKLY!#REF!</f>
        <v>#REF!</v>
      </c>
      <c r="BT113" s="110" t="e">
        <f>WEEKLY!#REF!</f>
        <v>#REF!</v>
      </c>
      <c r="BZ113" s="35"/>
    </row>
    <row r="114" spans="11:78">
      <c r="M114" s="167" t="s">
        <v>1180</v>
      </c>
      <c r="N114" s="168">
        <v>0.05</v>
      </c>
      <c r="O114" s="168">
        <v>0.05</v>
      </c>
      <c r="P114" s="168">
        <v>0.05</v>
      </c>
      <c r="Q114" s="168">
        <v>0.05</v>
      </c>
      <c r="R114" s="168">
        <v>0.05</v>
      </c>
      <c r="S114" s="168">
        <v>0.05</v>
      </c>
      <c r="T114" s="168">
        <v>0.05</v>
      </c>
      <c r="U114" s="168">
        <v>0.05</v>
      </c>
      <c r="V114" s="168">
        <v>0.05</v>
      </c>
      <c r="W114" s="168">
        <v>0.05</v>
      </c>
      <c r="X114" s="168">
        <v>0.05</v>
      </c>
      <c r="Y114" s="168">
        <v>0.05</v>
      </c>
      <c r="Z114" s="168">
        <v>0.05</v>
      </c>
      <c r="AA114" s="168">
        <v>0.05</v>
      </c>
      <c r="AB114" s="168">
        <v>0.05</v>
      </c>
      <c r="AC114" s="168">
        <v>0.05</v>
      </c>
      <c r="AD114" s="168">
        <v>0.05</v>
      </c>
      <c r="AE114" s="168">
        <v>0.05</v>
      </c>
      <c r="AF114" s="168">
        <v>0.05</v>
      </c>
      <c r="AG114" s="168">
        <v>0.05</v>
      </c>
      <c r="AH114" s="168">
        <v>0.05</v>
      </c>
      <c r="AI114" s="168">
        <v>0.05</v>
      </c>
      <c r="AJ114" s="168">
        <v>0.05</v>
      </c>
      <c r="AK114" s="168">
        <v>0.05</v>
      </c>
      <c r="AL114" s="168">
        <v>0.05</v>
      </c>
      <c r="AR114" s="35"/>
      <c r="AS114" s="107" t="e">
        <f>WEEKLY!#REF!</f>
        <v>#REF!</v>
      </c>
      <c r="AT114" s="107" t="e">
        <f>WEEKLY!#REF!</f>
        <v>#REF!</v>
      </c>
      <c r="AU114" s="105" t="e">
        <f>WEEKLY!#REF!</f>
        <v>#REF!</v>
      </c>
      <c r="AV114" s="110" t="e">
        <f>WEEKLY!#REF!</f>
        <v>#REF!</v>
      </c>
      <c r="AW114" s="110" t="e">
        <f>WEEKLY!#REF!</f>
        <v>#REF!</v>
      </c>
      <c r="AX114" s="110" t="e">
        <f>WEEKLY!#REF!</f>
        <v>#REF!</v>
      </c>
      <c r="AY114" s="110" t="e">
        <f>WEEKLY!#REF!</f>
        <v>#REF!</v>
      </c>
      <c r="AZ114" s="110" t="e">
        <f>WEEKLY!#REF!</f>
        <v>#REF!</v>
      </c>
      <c r="BA114" s="110" t="e">
        <f>WEEKLY!#REF!</f>
        <v>#REF!</v>
      </c>
      <c r="BB114" s="110" t="e">
        <f>WEEKLY!#REF!</f>
        <v>#REF!</v>
      </c>
      <c r="BC114" s="110" t="e">
        <f>WEEKLY!#REF!</f>
        <v>#REF!</v>
      </c>
      <c r="BD114" s="110" t="e">
        <f>WEEKLY!#REF!</f>
        <v>#REF!</v>
      </c>
      <c r="BE114" s="110" t="e">
        <f>WEEKLY!#REF!</f>
        <v>#REF!</v>
      </c>
      <c r="BF114" s="110" t="e">
        <f>WEEKLY!#REF!</f>
        <v>#REF!</v>
      </c>
      <c r="BG114" s="110" t="e">
        <f>WEEKLY!#REF!</f>
        <v>#REF!</v>
      </c>
      <c r="BH114" s="110" t="e">
        <f>WEEKLY!#REF!</f>
        <v>#REF!</v>
      </c>
      <c r="BI114" s="110" t="e">
        <f>WEEKLY!#REF!</f>
        <v>#REF!</v>
      </c>
      <c r="BJ114" s="110" t="e">
        <f>WEEKLY!#REF!</f>
        <v>#REF!</v>
      </c>
      <c r="BK114" s="110" t="e">
        <f>WEEKLY!#REF!</f>
        <v>#REF!</v>
      </c>
      <c r="BL114" s="110" t="e">
        <f>WEEKLY!#REF!</f>
        <v>#REF!</v>
      </c>
      <c r="BM114" s="110" t="e">
        <f>WEEKLY!#REF!</f>
        <v>#REF!</v>
      </c>
      <c r="BN114" s="110" t="e">
        <f>WEEKLY!#REF!</f>
        <v>#REF!</v>
      </c>
      <c r="BO114" s="110" t="e">
        <f>WEEKLY!#REF!</f>
        <v>#REF!</v>
      </c>
      <c r="BP114" s="110" t="e">
        <f>WEEKLY!#REF!</f>
        <v>#REF!</v>
      </c>
      <c r="BQ114" s="110" t="e">
        <f>WEEKLY!#REF!</f>
        <v>#REF!</v>
      </c>
      <c r="BR114" s="110" t="e">
        <f>WEEKLY!#REF!</f>
        <v>#REF!</v>
      </c>
      <c r="BS114" s="110" t="e">
        <f>WEEKLY!#REF!</f>
        <v>#REF!</v>
      </c>
      <c r="BT114" s="110" t="e">
        <f>WEEKLY!#REF!</f>
        <v>#REF!</v>
      </c>
      <c r="BZ114" s="35"/>
    </row>
    <row r="115" spans="11:78">
      <c r="AR115" s="35"/>
      <c r="AS115" s="107" t="e">
        <f>WEEKLY!#REF!</f>
        <v>#REF!</v>
      </c>
      <c r="AT115" s="107" t="e">
        <f>WEEKLY!#REF!</f>
        <v>#REF!</v>
      </c>
      <c r="AU115" s="105" t="e">
        <f>WEEKLY!#REF!</f>
        <v>#REF!</v>
      </c>
      <c r="AV115" s="110" t="e">
        <f>WEEKLY!#REF!</f>
        <v>#REF!</v>
      </c>
      <c r="AW115" s="110" t="e">
        <f>WEEKLY!#REF!</f>
        <v>#REF!</v>
      </c>
      <c r="AX115" s="110" t="e">
        <f>WEEKLY!#REF!</f>
        <v>#REF!</v>
      </c>
      <c r="AY115" s="110" t="e">
        <f>WEEKLY!#REF!</f>
        <v>#REF!</v>
      </c>
      <c r="AZ115" s="110" t="e">
        <f>WEEKLY!#REF!</f>
        <v>#REF!</v>
      </c>
      <c r="BA115" s="110" t="e">
        <f>WEEKLY!#REF!</f>
        <v>#REF!</v>
      </c>
      <c r="BB115" s="110" t="e">
        <f>WEEKLY!#REF!</f>
        <v>#REF!</v>
      </c>
      <c r="BC115" s="110" t="e">
        <f>WEEKLY!#REF!</f>
        <v>#REF!</v>
      </c>
      <c r="BD115" s="110" t="e">
        <f>WEEKLY!#REF!</f>
        <v>#REF!</v>
      </c>
      <c r="BE115" s="110" t="e">
        <f>WEEKLY!#REF!</f>
        <v>#REF!</v>
      </c>
      <c r="BF115" s="110" t="e">
        <f>WEEKLY!#REF!</f>
        <v>#REF!</v>
      </c>
      <c r="BG115" s="110" t="e">
        <f>WEEKLY!#REF!</f>
        <v>#REF!</v>
      </c>
      <c r="BH115" s="110" t="e">
        <f>WEEKLY!#REF!</f>
        <v>#REF!</v>
      </c>
      <c r="BI115" s="110" t="e">
        <f>WEEKLY!#REF!</f>
        <v>#REF!</v>
      </c>
      <c r="BJ115" s="110" t="e">
        <f>WEEKLY!#REF!</f>
        <v>#REF!</v>
      </c>
      <c r="BK115" s="110" t="e">
        <f>WEEKLY!#REF!</f>
        <v>#REF!</v>
      </c>
      <c r="BL115" s="110" t="e">
        <f>WEEKLY!#REF!</f>
        <v>#REF!</v>
      </c>
      <c r="BM115" s="110" t="e">
        <f>WEEKLY!#REF!</f>
        <v>#REF!</v>
      </c>
      <c r="BN115" s="110" t="e">
        <f>WEEKLY!#REF!</f>
        <v>#REF!</v>
      </c>
      <c r="BO115" s="110" t="e">
        <f>WEEKLY!#REF!</f>
        <v>#REF!</v>
      </c>
      <c r="BP115" s="110" t="e">
        <f>WEEKLY!#REF!</f>
        <v>#REF!</v>
      </c>
      <c r="BQ115" s="110" t="e">
        <f>WEEKLY!#REF!</f>
        <v>#REF!</v>
      </c>
      <c r="BR115" s="110" t="e">
        <f>WEEKLY!#REF!</f>
        <v>#REF!</v>
      </c>
      <c r="BS115" s="110" t="e">
        <f>WEEKLY!#REF!</f>
        <v>#REF!</v>
      </c>
      <c r="BT115" s="110" t="e">
        <f>WEEKLY!#REF!</f>
        <v>#REF!</v>
      </c>
      <c r="BZ115" s="35"/>
    </row>
    <row r="116" spans="11:78">
      <c r="AR116" s="35"/>
      <c r="AS116" s="107" t="e">
        <f>WEEKLY!#REF!</f>
        <v>#REF!</v>
      </c>
      <c r="AT116" s="107" t="e">
        <f>WEEKLY!#REF!</f>
        <v>#REF!</v>
      </c>
      <c r="AU116" s="105" t="e">
        <f>WEEKLY!#REF!</f>
        <v>#REF!</v>
      </c>
      <c r="AV116" s="110" t="e">
        <f>WEEKLY!#REF!</f>
        <v>#REF!</v>
      </c>
      <c r="AW116" s="110" t="e">
        <f>WEEKLY!#REF!</f>
        <v>#REF!</v>
      </c>
      <c r="AX116" s="110" t="e">
        <f>WEEKLY!#REF!</f>
        <v>#REF!</v>
      </c>
      <c r="AY116" s="110" t="e">
        <f>WEEKLY!#REF!</f>
        <v>#REF!</v>
      </c>
      <c r="AZ116" s="110" t="e">
        <f>WEEKLY!#REF!</f>
        <v>#REF!</v>
      </c>
      <c r="BA116" s="110" t="e">
        <f>WEEKLY!#REF!</f>
        <v>#REF!</v>
      </c>
      <c r="BB116" s="110" t="e">
        <f>WEEKLY!#REF!</f>
        <v>#REF!</v>
      </c>
      <c r="BC116" s="110" t="e">
        <f>WEEKLY!#REF!</f>
        <v>#REF!</v>
      </c>
      <c r="BD116" s="110" t="e">
        <f>WEEKLY!#REF!</f>
        <v>#REF!</v>
      </c>
      <c r="BE116" s="110" t="e">
        <f>WEEKLY!#REF!</f>
        <v>#REF!</v>
      </c>
      <c r="BF116" s="110" t="e">
        <f>WEEKLY!#REF!</f>
        <v>#REF!</v>
      </c>
      <c r="BG116" s="110" t="e">
        <f>WEEKLY!#REF!</f>
        <v>#REF!</v>
      </c>
      <c r="BH116" s="110" t="e">
        <f>WEEKLY!#REF!</f>
        <v>#REF!</v>
      </c>
      <c r="BI116" s="110" t="e">
        <f>WEEKLY!#REF!</f>
        <v>#REF!</v>
      </c>
      <c r="BJ116" s="110" t="e">
        <f>WEEKLY!#REF!</f>
        <v>#REF!</v>
      </c>
      <c r="BK116" s="110" t="e">
        <f>WEEKLY!#REF!</f>
        <v>#REF!</v>
      </c>
      <c r="BL116" s="110" t="e">
        <f>WEEKLY!#REF!</f>
        <v>#REF!</v>
      </c>
      <c r="BM116" s="110" t="e">
        <f>WEEKLY!#REF!</f>
        <v>#REF!</v>
      </c>
      <c r="BN116" s="110" t="e">
        <f>WEEKLY!#REF!</f>
        <v>#REF!</v>
      </c>
      <c r="BO116" s="110" t="e">
        <f>WEEKLY!#REF!</f>
        <v>#REF!</v>
      </c>
      <c r="BP116" s="110" t="e">
        <f>WEEKLY!#REF!</f>
        <v>#REF!</v>
      </c>
      <c r="BQ116" s="110" t="e">
        <f>WEEKLY!#REF!</f>
        <v>#REF!</v>
      </c>
      <c r="BR116" s="110" t="e">
        <f>WEEKLY!#REF!</f>
        <v>#REF!</v>
      </c>
      <c r="BS116" s="110" t="e">
        <f>WEEKLY!#REF!</f>
        <v>#REF!</v>
      </c>
      <c r="BT116" s="110" t="e">
        <f>WEEKLY!#REF!</f>
        <v>#REF!</v>
      </c>
      <c r="BZ116" s="35"/>
    </row>
    <row r="117" spans="11:78">
      <c r="AR117" s="35"/>
      <c r="AS117" s="107" t="e">
        <f>WEEKLY!#REF!</f>
        <v>#REF!</v>
      </c>
      <c r="AT117" s="107" t="e">
        <f>WEEKLY!#REF!</f>
        <v>#REF!</v>
      </c>
      <c r="AU117" s="105" t="e">
        <f>WEEKLY!#REF!</f>
        <v>#REF!</v>
      </c>
      <c r="AV117" s="110" t="e">
        <f>WEEKLY!#REF!</f>
        <v>#REF!</v>
      </c>
      <c r="AW117" s="110" t="e">
        <f>WEEKLY!#REF!</f>
        <v>#REF!</v>
      </c>
      <c r="AX117" s="110" t="e">
        <f>WEEKLY!#REF!</f>
        <v>#REF!</v>
      </c>
      <c r="AY117" s="110" t="e">
        <f>WEEKLY!#REF!</f>
        <v>#REF!</v>
      </c>
      <c r="AZ117" s="110" t="e">
        <f>WEEKLY!#REF!</f>
        <v>#REF!</v>
      </c>
      <c r="BA117" s="110" t="e">
        <f>WEEKLY!#REF!</f>
        <v>#REF!</v>
      </c>
      <c r="BB117" s="110" t="e">
        <f>WEEKLY!#REF!</f>
        <v>#REF!</v>
      </c>
      <c r="BC117" s="110" t="e">
        <f>WEEKLY!#REF!</f>
        <v>#REF!</v>
      </c>
      <c r="BD117" s="110" t="e">
        <f>WEEKLY!#REF!</f>
        <v>#REF!</v>
      </c>
      <c r="BE117" s="110" t="e">
        <f>WEEKLY!#REF!</f>
        <v>#REF!</v>
      </c>
      <c r="BF117" s="110" t="e">
        <f>WEEKLY!#REF!</f>
        <v>#REF!</v>
      </c>
      <c r="BG117" s="110" t="e">
        <f>WEEKLY!#REF!</f>
        <v>#REF!</v>
      </c>
      <c r="BH117" s="110" t="e">
        <f>WEEKLY!#REF!</f>
        <v>#REF!</v>
      </c>
      <c r="BI117" s="110" t="e">
        <f>WEEKLY!#REF!</f>
        <v>#REF!</v>
      </c>
      <c r="BJ117" s="110" t="e">
        <f>WEEKLY!#REF!</f>
        <v>#REF!</v>
      </c>
      <c r="BK117" s="110" t="e">
        <f>WEEKLY!#REF!</f>
        <v>#REF!</v>
      </c>
      <c r="BL117" s="110" t="e">
        <f>WEEKLY!#REF!</f>
        <v>#REF!</v>
      </c>
      <c r="BM117" s="110" t="e">
        <f>WEEKLY!#REF!</f>
        <v>#REF!</v>
      </c>
      <c r="BN117" s="110" t="e">
        <f>WEEKLY!#REF!</f>
        <v>#REF!</v>
      </c>
      <c r="BO117" s="110" t="e">
        <f>WEEKLY!#REF!</f>
        <v>#REF!</v>
      </c>
      <c r="BP117" s="110" t="e">
        <f>WEEKLY!#REF!</f>
        <v>#REF!</v>
      </c>
      <c r="BQ117" s="110" t="e">
        <f>WEEKLY!#REF!</f>
        <v>#REF!</v>
      </c>
      <c r="BR117" s="110" t="e">
        <f>WEEKLY!#REF!</f>
        <v>#REF!</v>
      </c>
      <c r="BS117" s="110" t="e">
        <f>WEEKLY!#REF!</f>
        <v>#REF!</v>
      </c>
      <c r="BT117" s="110" t="e">
        <f>WEEKLY!#REF!</f>
        <v>#REF!</v>
      </c>
      <c r="BZ117" s="35"/>
    </row>
    <row r="118" spans="11:78">
      <c r="AR118" s="35"/>
      <c r="AS118" s="107" t="e">
        <f>WEEKLY!#REF!</f>
        <v>#REF!</v>
      </c>
      <c r="AT118" s="107" t="e">
        <f>WEEKLY!#REF!</f>
        <v>#REF!</v>
      </c>
      <c r="AU118" s="105" t="e">
        <f>WEEKLY!#REF!</f>
        <v>#REF!</v>
      </c>
      <c r="AV118" s="110" t="e">
        <f>WEEKLY!#REF!</f>
        <v>#REF!</v>
      </c>
      <c r="AW118" s="110" t="e">
        <f>WEEKLY!#REF!</f>
        <v>#REF!</v>
      </c>
      <c r="AX118" s="110" t="e">
        <f>WEEKLY!#REF!</f>
        <v>#REF!</v>
      </c>
      <c r="AY118" s="110" t="e">
        <f>WEEKLY!#REF!</f>
        <v>#REF!</v>
      </c>
      <c r="AZ118" s="110" t="e">
        <f>WEEKLY!#REF!</f>
        <v>#REF!</v>
      </c>
      <c r="BA118" s="110" t="e">
        <f>WEEKLY!#REF!</f>
        <v>#REF!</v>
      </c>
      <c r="BB118" s="110" t="e">
        <f>WEEKLY!#REF!</f>
        <v>#REF!</v>
      </c>
      <c r="BC118" s="110" t="e">
        <f>WEEKLY!#REF!</f>
        <v>#REF!</v>
      </c>
      <c r="BD118" s="110" t="e">
        <f>WEEKLY!#REF!</f>
        <v>#REF!</v>
      </c>
      <c r="BE118" s="110" t="e">
        <f>WEEKLY!#REF!</f>
        <v>#REF!</v>
      </c>
      <c r="BF118" s="110" t="e">
        <f>WEEKLY!#REF!</f>
        <v>#REF!</v>
      </c>
      <c r="BG118" s="110" t="e">
        <f>WEEKLY!#REF!</f>
        <v>#REF!</v>
      </c>
      <c r="BH118" s="110" t="e">
        <f>WEEKLY!#REF!</f>
        <v>#REF!</v>
      </c>
      <c r="BI118" s="110" t="e">
        <f>WEEKLY!#REF!</f>
        <v>#REF!</v>
      </c>
      <c r="BJ118" s="110" t="e">
        <f>WEEKLY!#REF!</f>
        <v>#REF!</v>
      </c>
      <c r="BK118" s="110" t="e">
        <f>WEEKLY!#REF!</f>
        <v>#REF!</v>
      </c>
      <c r="BL118" s="110" t="e">
        <f>WEEKLY!#REF!</f>
        <v>#REF!</v>
      </c>
      <c r="BM118" s="110" t="e">
        <f>WEEKLY!#REF!</f>
        <v>#REF!</v>
      </c>
      <c r="BN118" s="110" t="e">
        <f>WEEKLY!#REF!</f>
        <v>#REF!</v>
      </c>
      <c r="BO118" s="110" t="e">
        <f>WEEKLY!#REF!</f>
        <v>#REF!</v>
      </c>
      <c r="BP118" s="110" t="e">
        <f>WEEKLY!#REF!</f>
        <v>#REF!</v>
      </c>
      <c r="BQ118" s="110" t="e">
        <f>WEEKLY!#REF!</f>
        <v>#REF!</v>
      </c>
      <c r="BR118" s="110" t="e">
        <f>WEEKLY!#REF!</f>
        <v>#REF!</v>
      </c>
      <c r="BS118" s="110" t="e">
        <f>WEEKLY!#REF!</f>
        <v>#REF!</v>
      </c>
      <c r="BT118" s="110" t="e">
        <f>WEEKLY!#REF!</f>
        <v>#REF!</v>
      </c>
      <c r="BZ118" s="35"/>
    </row>
    <row r="119" spans="11:78">
      <c r="AR119" s="35"/>
      <c r="AS119" s="107" t="str">
        <f>WEEKLY!A103</f>
        <v>TF-2</v>
      </c>
      <c r="AT119" s="107" t="str">
        <f>WEEKLY!C103</f>
        <v>TAMMM-00036</v>
      </c>
      <c r="AU119" s="105" t="str">
        <f>WEEKLY!B103</f>
        <v>50G</v>
      </c>
      <c r="AV119" s="110" t="e">
        <f>WEEKLY!F103</f>
        <v>#N/A</v>
      </c>
      <c r="AW119" s="110" t="str">
        <f>WEEKLY!G103</f>
        <v/>
      </c>
      <c r="AX119" s="110" t="e">
        <f>WEEKLY!H103</f>
        <v>#N/A</v>
      </c>
      <c r="AY119" s="110" t="e">
        <f>WEEKLY!I103</f>
        <v>#N/A</v>
      </c>
      <c r="AZ119" s="110" t="str">
        <f>WEEKLY!J103</f>
        <v/>
      </c>
      <c r="BA119" s="110" t="e">
        <f>WEEKLY!X103</f>
        <v>#N/A</v>
      </c>
      <c r="BB119" s="110" t="str">
        <f>WEEKLY!Y103</f>
        <v/>
      </c>
      <c r="BC119" s="110" t="e">
        <f>WEEKLY!Z103</f>
        <v>#N/A</v>
      </c>
      <c r="BD119" s="110" t="e">
        <f>WEEKLY!AA103</f>
        <v>#N/A</v>
      </c>
      <c r="BE119" s="110" t="str">
        <f>WEEKLY!AB103</f>
        <v/>
      </c>
      <c r="BF119" s="110" t="e">
        <f>WEEKLY!AP103</f>
        <v>#N/A</v>
      </c>
      <c r="BG119" s="110" t="str">
        <f>WEEKLY!AQ103</f>
        <v/>
      </c>
      <c r="BH119" s="110" t="e">
        <f>WEEKLY!AR103</f>
        <v>#N/A</v>
      </c>
      <c r="BI119" s="110" t="e">
        <f>WEEKLY!AS103</f>
        <v>#N/A</v>
      </c>
      <c r="BJ119" s="110" t="str">
        <f>WEEKLY!AT103</f>
        <v/>
      </c>
      <c r="BK119" s="110" t="e">
        <f>WEEKLY!BH103</f>
        <v>#N/A</v>
      </c>
      <c r="BL119" s="110" t="str">
        <f>WEEKLY!BI103</f>
        <v/>
      </c>
      <c r="BM119" s="110" t="e">
        <f>WEEKLY!BJ103</f>
        <v>#N/A</v>
      </c>
      <c r="BN119" s="110" t="e">
        <f>WEEKLY!BK103</f>
        <v>#N/A</v>
      </c>
      <c r="BO119" s="110" t="str">
        <f>WEEKLY!BL103</f>
        <v/>
      </c>
      <c r="BP119" s="110" t="e">
        <f>WEEKLY!BZ103</f>
        <v>#N/A</v>
      </c>
      <c r="BQ119" s="110" t="str">
        <f>WEEKLY!CA103</f>
        <v/>
      </c>
      <c r="BR119" s="110" t="e">
        <f>WEEKLY!CB103</f>
        <v>#N/A</v>
      </c>
      <c r="BS119" s="110" t="e">
        <f>WEEKLY!CC103</f>
        <v>#N/A</v>
      </c>
      <c r="BT119" s="110" t="str">
        <f>WEEKLY!CD103</f>
        <v/>
      </c>
      <c r="BZ119" s="35"/>
    </row>
    <row r="120" spans="11:78">
      <c r="AR120" s="35"/>
      <c r="AU120" s="113" t="s">
        <v>1180</v>
      </c>
      <c r="AV120" s="110">
        <v>0.05</v>
      </c>
      <c r="AW120" s="110">
        <v>0.05</v>
      </c>
      <c r="AX120" s="110">
        <v>0.05</v>
      </c>
      <c r="AY120" s="110">
        <v>0.05</v>
      </c>
      <c r="AZ120" s="110">
        <v>0.05</v>
      </c>
      <c r="BA120" s="110">
        <v>0.05</v>
      </c>
      <c r="BB120" s="110">
        <v>0.05</v>
      </c>
      <c r="BC120" s="110">
        <v>0.05</v>
      </c>
      <c r="BD120" s="110">
        <v>0.05</v>
      </c>
      <c r="BE120" s="110">
        <v>0.05</v>
      </c>
      <c r="BF120" s="110">
        <v>0.05</v>
      </c>
      <c r="BG120" s="110">
        <v>0.05</v>
      </c>
      <c r="BH120" s="110">
        <v>0.05</v>
      </c>
      <c r="BI120" s="110">
        <v>0.05</v>
      </c>
      <c r="BJ120" s="110">
        <v>0.05</v>
      </c>
      <c r="BK120" s="110">
        <v>0.05</v>
      </c>
      <c r="BL120" s="110">
        <v>0.05</v>
      </c>
      <c r="BM120" s="110">
        <v>0.05</v>
      </c>
      <c r="BN120" s="110">
        <v>0.05</v>
      </c>
      <c r="BO120" s="110">
        <v>0.05</v>
      </c>
      <c r="BP120" s="110">
        <v>0.05</v>
      </c>
      <c r="BQ120" s="110">
        <v>0.05</v>
      </c>
      <c r="BR120" s="110">
        <v>0.05</v>
      </c>
      <c r="BS120" s="110">
        <v>0.05</v>
      </c>
      <c r="BT120" s="110">
        <v>0.05</v>
      </c>
      <c r="BZ120" s="35"/>
    </row>
    <row r="121" spans="11:78">
      <c r="AR121" s="35"/>
      <c r="BZ121" s="35"/>
    </row>
    <row r="122" spans="11:78">
      <c r="AR122" s="35"/>
      <c r="BZ122" s="35"/>
    </row>
    <row r="123" spans="11:78">
      <c r="AR123" s="35"/>
      <c r="BZ123" s="35"/>
    </row>
    <row r="124" spans="11:78">
      <c r="AR124" s="35"/>
      <c r="BZ124" s="35"/>
    </row>
    <row r="125" spans="11:78">
      <c r="AR125" s="35"/>
      <c r="BZ125" s="35"/>
    </row>
    <row r="126" spans="11:78">
      <c r="AR126" s="35"/>
      <c r="BZ126" s="35"/>
    </row>
    <row r="127" spans="11:78">
      <c r="AR127" s="35"/>
      <c r="BZ127" s="35"/>
    </row>
    <row r="128" spans="11:78">
      <c r="AR128" s="35"/>
      <c r="BZ128" s="35"/>
    </row>
    <row r="129" spans="44:78">
      <c r="AR129" s="35"/>
      <c r="BZ129" s="35"/>
    </row>
    <row r="130" spans="44:78">
      <c r="AR130" s="35"/>
      <c r="BZ130" s="35"/>
    </row>
    <row r="131" spans="44:78">
      <c r="AR131" s="35"/>
      <c r="BZ131" s="35"/>
    </row>
    <row r="132" spans="44:78">
      <c r="AR132" s="35"/>
      <c r="BZ132" s="35"/>
    </row>
    <row r="133" spans="44:78">
      <c r="AR133" s="35"/>
      <c r="BZ133" s="35"/>
    </row>
    <row r="134" spans="44:78">
      <c r="AR134" s="35"/>
      <c r="BZ134" s="35"/>
    </row>
    <row r="135" spans="44:78">
      <c r="AR135" s="35"/>
      <c r="BZ135" s="35"/>
    </row>
    <row r="136" spans="44:78">
      <c r="AR136" s="35"/>
      <c r="BZ136" s="35"/>
    </row>
    <row r="137" spans="44:78">
      <c r="AR137" s="35"/>
      <c r="BZ137" s="35"/>
    </row>
    <row r="138" spans="44:78">
      <c r="AR138" s="35"/>
      <c r="BZ138" s="35"/>
    </row>
    <row r="139" spans="44:78">
      <c r="AR139" s="35"/>
      <c r="BZ139" s="35"/>
    </row>
    <row r="140" spans="44:78">
      <c r="AR140" s="35"/>
      <c r="BZ140" s="35"/>
    </row>
    <row r="141" spans="44:78">
      <c r="AR141" s="35"/>
      <c r="BZ141" s="35"/>
    </row>
    <row r="142" spans="44:78">
      <c r="AR142" s="35"/>
      <c r="BZ142" s="35"/>
    </row>
    <row r="143" spans="44:78">
      <c r="AR143" s="35"/>
      <c r="BZ143" s="35"/>
    </row>
    <row r="144" spans="44:78">
      <c r="AR144" s="35"/>
      <c r="BZ144" s="35"/>
    </row>
    <row r="145" spans="11:78">
      <c r="AR145" s="35"/>
      <c r="BZ145" s="35"/>
    </row>
    <row r="146" spans="11:78">
      <c r="AR146" s="35"/>
      <c r="BZ146" s="35"/>
    </row>
    <row r="147" spans="11:78">
      <c r="AR147" s="35"/>
      <c r="BZ147" s="35"/>
    </row>
    <row r="148" spans="11:78">
      <c r="AR148" s="35"/>
      <c r="BZ148" s="35"/>
    </row>
    <row r="149" spans="11:78">
      <c r="AR149" s="35"/>
      <c r="BZ149" s="35"/>
    </row>
    <row r="150" spans="11:78">
      <c r="AR150" s="35"/>
      <c r="BZ150" s="35"/>
    </row>
    <row r="151" spans="11:78">
      <c r="AR151" s="35"/>
      <c r="BZ151" s="35"/>
    </row>
    <row r="152" spans="11:78">
      <c r="AR152" s="35"/>
      <c r="BZ152" s="35"/>
    </row>
    <row r="153" spans="11:78">
      <c r="K153" s="51"/>
      <c r="L153" s="51"/>
      <c r="M153" s="158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159"/>
      <c r="AH153" s="159"/>
      <c r="AI153" s="159"/>
      <c r="AJ153" s="159"/>
      <c r="AK153" s="159"/>
      <c r="AL153" s="159"/>
      <c r="AR153" s="35"/>
      <c r="BZ153" s="35"/>
    </row>
    <row r="154" spans="11:78">
      <c r="K154" s="51"/>
      <c r="L154" s="51"/>
      <c r="M154" s="160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R154" s="35"/>
      <c r="BZ154" s="35"/>
    </row>
    <row r="155" spans="11:78">
      <c r="AR155" s="35"/>
      <c r="BZ155" s="35"/>
    </row>
    <row r="156" spans="11:78">
      <c r="AR156" s="35"/>
      <c r="BZ156" s="35"/>
    </row>
    <row r="157" spans="11:78">
      <c r="AR157" s="35"/>
      <c r="BZ157" s="35"/>
    </row>
    <row r="158" spans="11:78">
      <c r="K158" s="51"/>
      <c r="L158" s="51"/>
      <c r="M158" s="115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R158" s="35"/>
      <c r="BZ158" s="35"/>
    </row>
    <row r="159" spans="11:78">
      <c r="AR159" s="35"/>
      <c r="BZ159" s="35"/>
    </row>
    <row r="160" spans="11:78">
      <c r="M160" s="112" t="s">
        <v>509</v>
      </c>
      <c r="N160" s="52">
        <f>WEEKLY!F71</f>
        <v>46300</v>
      </c>
      <c r="O160" s="52">
        <f>WEEKLY!G71</f>
        <v>46301</v>
      </c>
      <c r="P160" s="52">
        <f>WEEKLY!H71</f>
        <v>46302</v>
      </c>
      <c r="Q160" s="52">
        <f>WEEKLY!I71</f>
        <v>46303</v>
      </c>
      <c r="R160" s="52">
        <f>WEEKLY!J71</f>
        <v>46304</v>
      </c>
      <c r="S160" s="37">
        <f>WEEKLY!X71</f>
        <v>0</v>
      </c>
      <c r="T160" s="37">
        <f>WEEKLY!Y71</f>
        <v>1</v>
      </c>
      <c r="U160" s="37">
        <f>WEEKLY!Z71</f>
        <v>2</v>
      </c>
      <c r="V160" s="37">
        <f>WEEKLY!AA71</f>
        <v>3</v>
      </c>
      <c r="W160" s="37">
        <f>WEEKLY!AB71</f>
        <v>4</v>
      </c>
      <c r="X160" s="52">
        <f>WEEKLY!AP71</f>
        <v>0</v>
      </c>
      <c r="Y160" s="52">
        <f>WEEKLY!AQ71</f>
        <v>1</v>
      </c>
      <c r="Z160" s="52">
        <f>WEEKLY!AR71</f>
        <v>2</v>
      </c>
      <c r="AA160" s="52">
        <f>WEEKLY!AS71</f>
        <v>3</v>
      </c>
      <c r="AB160" s="52">
        <f>WEEKLY!AT71</f>
        <v>4</v>
      </c>
      <c r="AC160" s="37">
        <f>WEEKLY!BH71</f>
        <v>0</v>
      </c>
      <c r="AD160" s="37">
        <f>WEEKLY!BI71</f>
        <v>1</v>
      </c>
      <c r="AE160" s="37">
        <f>WEEKLY!BJ71</f>
        <v>2</v>
      </c>
      <c r="AF160" s="37">
        <f>WEEKLY!BK71</f>
        <v>3</v>
      </c>
      <c r="AG160" s="37">
        <f>WEEKLY!BL71</f>
        <v>4</v>
      </c>
      <c r="AH160" s="52">
        <f>WEEKLY!BZ71</f>
        <v>0</v>
      </c>
      <c r="AI160" s="52">
        <f>WEEKLY!CA71</f>
        <v>1</v>
      </c>
      <c r="AJ160" s="52">
        <f>WEEKLY!CB71</f>
        <v>2</v>
      </c>
      <c r="AK160" s="52">
        <f>WEEKLY!CC71</f>
        <v>3</v>
      </c>
      <c r="AL160" s="52">
        <f>WEEKLY!CD71</f>
        <v>4</v>
      </c>
      <c r="AM160" s="106"/>
      <c r="AR160" s="35"/>
      <c r="BZ160" s="35"/>
    </row>
    <row r="161" spans="11:78">
      <c r="K161" s="51" t="s">
        <v>1175</v>
      </c>
      <c r="L161" s="51" t="s">
        <v>1176</v>
      </c>
      <c r="M161" s="113" t="s">
        <v>1192</v>
      </c>
      <c r="N161" s="110">
        <v>0.13</v>
      </c>
      <c r="O161" s="110">
        <v>0.13</v>
      </c>
      <c r="P161" s="110">
        <v>0.13</v>
      </c>
      <c r="Q161" s="110">
        <v>0.13</v>
      </c>
      <c r="R161" s="110">
        <v>0.13</v>
      </c>
      <c r="S161" s="110">
        <v>0.13</v>
      </c>
      <c r="T161" s="110">
        <v>0.13</v>
      </c>
      <c r="U161" s="110">
        <v>0.13</v>
      </c>
      <c r="V161" s="110">
        <v>0.13</v>
      </c>
      <c r="W161" s="110">
        <v>0.13</v>
      </c>
      <c r="X161" s="110">
        <v>0.13</v>
      </c>
      <c r="Y161" s="110">
        <v>0.13</v>
      </c>
      <c r="Z161" s="110">
        <v>0.13</v>
      </c>
      <c r="AA161" s="110">
        <v>0.13</v>
      </c>
      <c r="AB161" s="110">
        <v>0.13</v>
      </c>
      <c r="AC161" s="110">
        <v>0.13</v>
      </c>
      <c r="AD161" s="110">
        <v>0.13</v>
      </c>
      <c r="AE161" s="110">
        <v>0.13</v>
      </c>
      <c r="AF161" s="110">
        <v>0.13</v>
      </c>
      <c r="AG161" s="110">
        <v>0.13</v>
      </c>
      <c r="AH161" s="110">
        <v>0.13</v>
      </c>
      <c r="AI161" s="110">
        <v>0.13</v>
      </c>
      <c r="AJ161" s="110">
        <v>0.13</v>
      </c>
      <c r="AK161" s="110">
        <v>0.13</v>
      </c>
      <c r="AL161" s="110">
        <v>0.13</v>
      </c>
      <c r="AM161" s="106"/>
      <c r="AR161" s="35"/>
      <c r="BZ161" s="35"/>
    </row>
    <row r="162" spans="11:78">
      <c r="K162" s="36" t="e">
        <f>WEEKLY!#REF!</f>
        <v>#REF!</v>
      </c>
      <c r="L162" s="36" t="e">
        <f>WEEKLY!#REF!</f>
        <v>#REF!</v>
      </c>
      <c r="M162" s="105" t="e">
        <f>WEEKLY!#REF!</f>
        <v>#REF!</v>
      </c>
      <c r="N162" s="110" t="e">
        <f>WEEKLY!#REF!</f>
        <v>#REF!</v>
      </c>
      <c r="O162" s="110" t="e">
        <f>WEEKLY!#REF!</f>
        <v>#REF!</v>
      </c>
      <c r="P162" s="110" t="e">
        <f>WEEKLY!#REF!</f>
        <v>#REF!</v>
      </c>
      <c r="Q162" s="110" t="e">
        <f>WEEKLY!#REF!</f>
        <v>#REF!</v>
      </c>
      <c r="R162" s="110" t="e">
        <f>WEEKLY!#REF!</f>
        <v>#REF!</v>
      </c>
      <c r="S162" s="110" t="e">
        <f>WEEKLY!#REF!</f>
        <v>#REF!</v>
      </c>
      <c r="T162" s="110" t="e">
        <f>WEEKLY!#REF!</f>
        <v>#REF!</v>
      </c>
      <c r="U162" s="110" t="e">
        <f>WEEKLY!#REF!</f>
        <v>#REF!</v>
      </c>
      <c r="V162" s="110" t="e">
        <f>WEEKLY!#REF!</f>
        <v>#REF!</v>
      </c>
      <c r="W162" s="110" t="e">
        <f>WEEKLY!#REF!</f>
        <v>#REF!</v>
      </c>
      <c r="X162" s="110" t="e">
        <f>WEEKLY!#REF!</f>
        <v>#REF!</v>
      </c>
      <c r="Y162" s="110" t="e">
        <f>WEEKLY!#REF!</f>
        <v>#REF!</v>
      </c>
      <c r="Z162" s="110" t="e">
        <f>WEEKLY!#REF!</f>
        <v>#REF!</v>
      </c>
      <c r="AA162" s="110" t="e">
        <f>WEEKLY!#REF!</f>
        <v>#REF!</v>
      </c>
      <c r="AB162" s="110" t="e">
        <f>WEEKLY!#REF!</f>
        <v>#REF!</v>
      </c>
      <c r="AC162" s="110" t="e">
        <f>WEEKLY!#REF!</f>
        <v>#REF!</v>
      </c>
      <c r="AD162" s="110" t="e">
        <f>WEEKLY!#REF!</f>
        <v>#REF!</v>
      </c>
      <c r="AE162" s="110" t="e">
        <f>WEEKLY!#REF!</f>
        <v>#REF!</v>
      </c>
      <c r="AF162" s="110" t="e">
        <f>WEEKLY!#REF!</f>
        <v>#REF!</v>
      </c>
      <c r="AG162" s="110" t="e">
        <f>WEEKLY!#REF!</f>
        <v>#REF!</v>
      </c>
      <c r="AH162" s="110" t="e">
        <f>WEEKLY!#REF!</f>
        <v>#REF!</v>
      </c>
      <c r="AI162" s="110" t="e">
        <f>WEEKLY!#REF!</f>
        <v>#REF!</v>
      </c>
      <c r="AJ162" s="110" t="e">
        <f>WEEKLY!#REF!</f>
        <v>#REF!</v>
      </c>
      <c r="AK162" s="110" t="e">
        <f>WEEKLY!#REF!</f>
        <v>#REF!</v>
      </c>
      <c r="AL162" s="110" t="e">
        <f>WEEKLY!#REF!</f>
        <v>#REF!</v>
      </c>
      <c r="AM162" s="106"/>
      <c r="AR162" s="35"/>
      <c r="BZ162" s="35"/>
    </row>
    <row r="163" spans="11:78">
      <c r="K163" s="36" t="e">
        <f>WEEKLY!#REF!</f>
        <v>#REF!</v>
      </c>
      <c r="L163" s="36" t="e">
        <f>WEEKLY!#REF!</f>
        <v>#REF!</v>
      </c>
      <c r="M163" s="105" t="e">
        <f>WEEKLY!#REF!</f>
        <v>#REF!</v>
      </c>
      <c r="N163" s="110" t="e">
        <f>WEEKLY!#REF!</f>
        <v>#REF!</v>
      </c>
      <c r="O163" s="110" t="e">
        <f>WEEKLY!#REF!</f>
        <v>#REF!</v>
      </c>
      <c r="P163" s="110" t="e">
        <f>WEEKLY!#REF!</f>
        <v>#REF!</v>
      </c>
      <c r="Q163" s="110" t="e">
        <f>WEEKLY!#REF!</f>
        <v>#REF!</v>
      </c>
      <c r="R163" s="110" t="e">
        <f>WEEKLY!#REF!</f>
        <v>#REF!</v>
      </c>
      <c r="S163" s="110" t="e">
        <f>WEEKLY!#REF!</f>
        <v>#REF!</v>
      </c>
      <c r="T163" s="110" t="e">
        <f>WEEKLY!#REF!</f>
        <v>#REF!</v>
      </c>
      <c r="U163" s="110" t="e">
        <f>WEEKLY!#REF!</f>
        <v>#REF!</v>
      </c>
      <c r="V163" s="110" t="e">
        <f>WEEKLY!#REF!</f>
        <v>#REF!</v>
      </c>
      <c r="W163" s="110" t="e">
        <f>WEEKLY!#REF!</f>
        <v>#REF!</v>
      </c>
      <c r="X163" s="110" t="e">
        <f>WEEKLY!#REF!</f>
        <v>#REF!</v>
      </c>
      <c r="Y163" s="110" t="e">
        <f>WEEKLY!#REF!</f>
        <v>#REF!</v>
      </c>
      <c r="Z163" s="110" t="e">
        <f>WEEKLY!#REF!</f>
        <v>#REF!</v>
      </c>
      <c r="AA163" s="110" t="e">
        <f>WEEKLY!#REF!</f>
        <v>#REF!</v>
      </c>
      <c r="AB163" s="110" t="e">
        <f>WEEKLY!#REF!</f>
        <v>#REF!</v>
      </c>
      <c r="AC163" s="110" t="e">
        <f>WEEKLY!#REF!</f>
        <v>#REF!</v>
      </c>
      <c r="AD163" s="110" t="e">
        <f>WEEKLY!#REF!</f>
        <v>#REF!</v>
      </c>
      <c r="AE163" s="110" t="e">
        <f>WEEKLY!#REF!</f>
        <v>#REF!</v>
      </c>
      <c r="AF163" s="110" t="e">
        <f>WEEKLY!#REF!</f>
        <v>#REF!</v>
      </c>
      <c r="AG163" s="110" t="e">
        <f>WEEKLY!#REF!</f>
        <v>#REF!</v>
      </c>
      <c r="AH163" s="110" t="e">
        <f>WEEKLY!#REF!</f>
        <v>#REF!</v>
      </c>
      <c r="AI163" s="110" t="e">
        <f>WEEKLY!#REF!</f>
        <v>#REF!</v>
      </c>
      <c r="AJ163" s="110" t="e">
        <f>WEEKLY!#REF!</f>
        <v>#REF!</v>
      </c>
      <c r="AK163" s="110" t="e">
        <f>WEEKLY!#REF!</f>
        <v>#REF!</v>
      </c>
      <c r="AL163" s="110" t="e">
        <f>WEEKLY!#REF!</f>
        <v>#REF!</v>
      </c>
      <c r="AM163" s="106"/>
      <c r="AR163" s="35"/>
      <c r="BZ163" s="35"/>
    </row>
    <row r="164" spans="11:78">
      <c r="K164" s="36" t="e">
        <f>WEEKLY!#REF!</f>
        <v>#REF!</v>
      </c>
      <c r="L164" s="36" t="e">
        <f>WEEKLY!#REF!</f>
        <v>#REF!</v>
      </c>
      <c r="M164" s="105" t="e">
        <f>WEEKLY!#REF!</f>
        <v>#REF!</v>
      </c>
      <c r="N164" s="110" t="e">
        <f>WEEKLY!#REF!</f>
        <v>#REF!</v>
      </c>
      <c r="O164" s="110" t="e">
        <f>WEEKLY!#REF!</f>
        <v>#REF!</v>
      </c>
      <c r="P164" s="110" t="e">
        <f>WEEKLY!#REF!</f>
        <v>#REF!</v>
      </c>
      <c r="Q164" s="110" t="e">
        <f>WEEKLY!#REF!</f>
        <v>#REF!</v>
      </c>
      <c r="R164" s="110" t="e">
        <f>WEEKLY!#REF!</f>
        <v>#REF!</v>
      </c>
      <c r="S164" s="110" t="e">
        <f>WEEKLY!#REF!</f>
        <v>#REF!</v>
      </c>
      <c r="T164" s="110" t="e">
        <f>WEEKLY!#REF!</f>
        <v>#REF!</v>
      </c>
      <c r="U164" s="110" t="e">
        <f>WEEKLY!#REF!</f>
        <v>#REF!</v>
      </c>
      <c r="V164" s="110" t="e">
        <f>WEEKLY!#REF!</f>
        <v>#REF!</v>
      </c>
      <c r="W164" s="110" t="e">
        <f>WEEKLY!#REF!</f>
        <v>#REF!</v>
      </c>
      <c r="X164" s="110" t="e">
        <f>WEEKLY!#REF!</f>
        <v>#REF!</v>
      </c>
      <c r="Y164" s="110" t="e">
        <f>WEEKLY!#REF!</f>
        <v>#REF!</v>
      </c>
      <c r="Z164" s="110" t="e">
        <f>WEEKLY!#REF!</f>
        <v>#REF!</v>
      </c>
      <c r="AA164" s="110" t="e">
        <f>WEEKLY!#REF!</f>
        <v>#REF!</v>
      </c>
      <c r="AB164" s="110" t="e">
        <f>WEEKLY!#REF!</f>
        <v>#REF!</v>
      </c>
      <c r="AC164" s="110" t="e">
        <f>WEEKLY!#REF!</f>
        <v>#REF!</v>
      </c>
      <c r="AD164" s="110" t="e">
        <f>WEEKLY!#REF!</f>
        <v>#REF!</v>
      </c>
      <c r="AE164" s="110" t="e">
        <f>WEEKLY!#REF!</f>
        <v>#REF!</v>
      </c>
      <c r="AF164" s="110" t="e">
        <f>WEEKLY!#REF!</f>
        <v>#REF!</v>
      </c>
      <c r="AG164" s="110" t="e">
        <f>WEEKLY!#REF!</f>
        <v>#REF!</v>
      </c>
      <c r="AH164" s="110" t="e">
        <f>WEEKLY!#REF!</f>
        <v>#REF!</v>
      </c>
      <c r="AI164" s="110" t="e">
        <f>WEEKLY!#REF!</f>
        <v>#REF!</v>
      </c>
      <c r="AJ164" s="110" t="e">
        <f>WEEKLY!#REF!</f>
        <v>#REF!</v>
      </c>
      <c r="AK164" s="110" t="e">
        <f>WEEKLY!#REF!</f>
        <v>#REF!</v>
      </c>
      <c r="AL164" s="110" t="e">
        <f>WEEKLY!#REF!</f>
        <v>#REF!</v>
      </c>
      <c r="AM164" s="106"/>
      <c r="AR164" s="35"/>
      <c r="BZ164" s="35"/>
    </row>
    <row r="165" spans="11:78">
      <c r="K165" s="36" t="e">
        <f>WEEKLY!#REF!</f>
        <v>#REF!</v>
      </c>
      <c r="L165" s="36" t="e">
        <f>WEEKLY!#REF!</f>
        <v>#REF!</v>
      </c>
      <c r="M165" s="105" t="e">
        <f>WEEKLY!#REF!</f>
        <v>#REF!</v>
      </c>
      <c r="N165" s="110" t="e">
        <f>WEEKLY!#REF!</f>
        <v>#REF!</v>
      </c>
      <c r="O165" s="110" t="e">
        <f>WEEKLY!#REF!</f>
        <v>#REF!</v>
      </c>
      <c r="P165" s="110" t="e">
        <f>WEEKLY!#REF!</f>
        <v>#REF!</v>
      </c>
      <c r="Q165" s="110" t="e">
        <f>WEEKLY!#REF!</f>
        <v>#REF!</v>
      </c>
      <c r="R165" s="110" t="e">
        <f>WEEKLY!#REF!</f>
        <v>#REF!</v>
      </c>
      <c r="S165" s="110" t="e">
        <f>WEEKLY!#REF!</f>
        <v>#REF!</v>
      </c>
      <c r="T165" s="110" t="e">
        <f>WEEKLY!#REF!</f>
        <v>#REF!</v>
      </c>
      <c r="U165" s="110" t="e">
        <f>WEEKLY!#REF!</f>
        <v>#REF!</v>
      </c>
      <c r="V165" s="110" t="e">
        <f>WEEKLY!#REF!</f>
        <v>#REF!</v>
      </c>
      <c r="W165" s="110" t="e">
        <f>WEEKLY!#REF!</f>
        <v>#REF!</v>
      </c>
      <c r="X165" s="110" t="e">
        <f>WEEKLY!#REF!</f>
        <v>#REF!</v>
      </c>
      <c r="Y165" s="110" t="e">
        <f>WEEKLY!#REF!</f>
        <v>#REF!</v>
      </c>
      <c r="Z165" s="110" t="e">
        <f>WEEKLY!#REF!</f>
        <v>#REF!</v>
      </c>
      <c r="AA165" s="110" t="e">
        <f>WEEKLY!#REF!</f>
        <v>#REF!</v>
      </c>
      <c r="AB165" s="110" t="e">
        <f>WEEKLY!#REF!</f>
        <v>#REF!</v>
      </c>
      <c r="AC165" s="110" t="e">
        <f>WEEKLY!#REF!</f>
        <v>#REF!</v>
      </c>
      <c r="AD165" s="110" t="e">
        <f>WEEKLY!#REF!</f>
        <v>#REF!</v>
      </c>
      <c r="AE165" s="110" t="e">
        <f>WEEKLY!#REF!</f>
        <v>#REF!</v>
      </c>
      <c r="AF165" s="110" t="e">
        <f>WEEKLY!#REF!</f>
        <v>#REF!</v>
      </c>
      <c r="AG165" s="110" t="e">
        <f>WEEKLY!#REF!</f>
        <v>#REF!</v>
      </c>
      <c r="AH165" s="110" t="e">
        <f>WEEKLY!#REF!</f>
        <v>#REF!</v>
      </c>
      <c r="AI165" s="110" t="e">
        <f>WEEKLY!#REF!</f>
        <v>#REF!</v>
      </c>
      <c r="AJ165" s="110" t="e">
        <f>WEEKLY!#REF!</f>
        <v>#REF!</v>
      </c>
      <c r="AK165" s="110" t="e">
        <f>WEEKLY!#REF!</f>
        <v>#REF!</v>
      </c>
      <c r="AL165" s="110" t="e">
        <f>WEEKLY!#REF!</f>
        <v>#REF!</v>
      </c>
      <c r="AM165" s="106"/>
      <c r="AR165" s="35"/>
      <c r="BZ165" s="35"/>
    </row>
    <row r="166" spans="11:78">
      <c r="K166" s="36" t="e">
        <f>WEEKLY!#REF!</f>
        <v>#REF!</v>
      </c>
      <c r="L166" s="36" t="e">
        <f>WEEKLY!#REF!</f>
        <v>#REF!</v>
      </c>
      <c r="M166" s="105" t="e">
        <f>WEEKLY!#REF!</f>
        <v>#REF!</v>
      </c>
      <c r="N166" s="110" t="e">
        <f>WEEKLY!#REF!</f>
        <v>#REF!</v>
      </c>
      <c r="O166" s="110" t="e">
        <f>WEEKLY!#REF!</f>
        <v>#REF!</v>
      </c>
      <c r="P166" s="110" t="e">
        <f>WEEKLY!#REF!</f>
        <v>#REF!</v>
      </c>
      <c r="Q166" s="110" t="e">
        <f>WEEKLY!#REF!</f>
        <v>#REF!</v>
      </c>
      <c r="R166" s="110" t="e">
        <f>WEEKLY!#REF!</f>
        <v>#REF!</v>
      </c>
      <c r="S166" s="110" t="e">
        <f>WEEKLY!#REF!</f>
        <v>#REF!</v>
      </c>
      <c r="T166" s="110" t="e">
        <f>WEEKLY!#REF!</f>
        <v>#REF!</v>
      </c>
      <c r="U166" s="110" t="e">
        <f>WEEKLY!#REF!</f>
        <v>#REF!</v>
      </c>
      <c r="V166" s="110" t="e">
        <f>WEEKLY!#REF!</f>
        <v>#REF!</v>
      </c>
      <c r="W166" s="110" t="e">
        <f>WEEKLY!#REF!</f>
        <v>#REF!</v>
      </c>
      <c r="X166" s="110" t="e">
        <f>WEEKLY!#REF!</f>
        <v>#REF!</v>
      </c>
      <c r="Y166" s="110" t="e">
        <f>WEEKLY!#REF!</f>
        <v>#REF!</v>
      </c>
      <c r="Z166" s="110" t="e">
        <f>WEEKLY!#REF!</f>
        <v>#REF!</v>
      </c>
      <c r="AA166" s="110" t="e">
        <f>WEEKLY!#REF!</f>
        <v>#REF!</v>
      </c>
      <c r="AB166" s="110" t="e">
        <f>WEEKLY!#REF!</f>
        <v>#REF!</v>
      </c>
      <c r="AC166" s="110" t="e">
        <f>WEEKLY!#REF!</f>
        <v>#REF!</v>
      </c>
      <c r="AD166" s="110" t="e">
        <f>WEEKLY!#REF!</f>
        <v>#REF!</v>
      </c>
      <c r="AE166" s="110" t="e">
        <f>WEEKLY!#REF!</f>
        <v>#REF!</v>
      </c>
      <c r="AF166" s="110" t="e">
        <f>WEEKLY!#REF!</f>
        <v>#REF!</v>
      </c>
      <c r="AG166" s="110" t="e">
        <f>WEEKLY!#REF!</f>
        <v>#REF!</v>
      </c>
      <c r="AH166" s="110" t="e">
        <f>WEEKLY!#REF!</f>
        <v>#REF!</v>
      </c>
      <c r="AI166" s="110" t="e">
        <f>WEEKLY!#REF!</f>
        <v>#REF!</v>
      </c>
      <c r="AJ166" s="110" t="e">
        <f>WEEKLY!#REF!</f>
        <v>#REF!</v>
      </c>
      <c r="AK166" s="110" t="e">
        <f>WEEKLY!#REF!</f>
        <v>#REF!</v>
      </c>
      <c r="AL166" s="110" t="e">
        <f>WEEKLY!#REF!</f>
        <v>#REF!</v>
      </c>
      <c r="AM166" s="106"/>
      <c r="AR166" s="35"/>
      <c r="BZ166" s="35"/>
    </row>
    <row r="167" spans="11:78">
      <c r="K167" s="36" t="e">
        <f>WEEKLY!#REF!</f>
        <v>#REF!</v>
      </c>
      <c r="L167" s="36" t="e">
        <f>WEEKLY!#REF!</f>
        <v>#REF!</v>
      </c>
      <c r="M167" s="105" t="e">
        <f>WEEKLY!#REF!</f>
        <v>#REF!</v>
      </c>
      <c r="N167" s="110" t="e">
        <f>WEEKLY!#REF!</f>
        <v>#REF!</v>
      </c>
      <c r="O167" s="110" t="e">
        <f>WEEKLY!#REF!</f>
        <v>#REF!</v>
      </c>
      <c r="P167" s="110" t="e">
        <f>WEEKLY!#REF!</f>
        <v>#REF!</v>
      </c>
      <c r="Q167" s="110" t="e">
        <f>WEEKLY!#REF!</f>
        <v>#REF!</v>
      </c>
      <c r="R167" s="110" t="e">
        <f>WEEKLY!#REF!</f>
        <v>#REF!</v>
      </c>
      <c r="S167" s="110" t="e">
        <f>WEEKLY!#REF!</f>
        <v>#REF!</v>
      </c>
      <c r="T167" s="110" t="e">
        <f>WEEKLY!#REF!</f>
        <v>#REF!</v>
      </c>
      <c r="U167" s="110" t="e">
        <f>WEEKLY!#REF!</f>
        <v>#REF!</v>
      </c>
      <c r="V167" s="110" t="e">
        <f>WEEKLY!#REF!</f>
        <v>#REF!</v>
      </c>
      <c r="W167" s="110" t="e">
        <f>WEEKLY!#REF!</f>
        <v>#REF!</v>
      </c>
      <c r="X167" s="110" t="e">
        <f>WEEKLY!#REF!</f>
        <v>#REF!</v>
      </c>
      <c r="Y167" s="110" t="e">
        <f>WEEKLY!#REF!</f>
        <v>#REF!</v>
      </c>
      <c r="Z167" s="110" t="e">
        <f>WEEKLY!#REF!</f>
        <v>#REF!</v>
      </c>
      <c r="AA167" s="110" t="e">
        <f>WEEKLY!#REF!</f>
        <v>#REF!</v>
      </c>
      <c r="AB167" s="110" t="e">
        <f>WEEKLY!#REF!</f>
        <v>#REF!</v>
      </c>
      <c r="AC167" s="110" t="e">
        <f>WEEKLY!#REF!</f>
        <v>#REF!</v>
      </c>
      <c r="AD167" s="110" t="e">
        <f>WEEKLY!#REF!</f>
        <v>#REF!</v>
      </c>
      <c r="AE167" s="110" t="e">
        <f>WEEKLY!#REF!</f>
        <v>#REF!</v>
      </c>
      <c r="AF167" s="110" t="e">
        <f>WEEKLY!#REF!</f>
        <v>#REF!</v>
      </c>
      <c r="AG167" s="110" t="e">
        <f>WEEKLY!#REF!</f>
        <v>#REF!</v>
      </c>
      <c r="AH167" s="110" t="e">
        <f>WEEKLY!#REF!</f>
        <v>#REF!</v>
      </c>
      <c r="AI167" s="110" t="e">
        <f>WEEKLY!#REF!</f>
        <v>#REF!</v>
      </c>
      <c r="AJ167" s="110" t="e">
        <f>WEEKLY!#REF!</f>
        <v>#REF!</v>
      </c>
      <c r="AK167" s="110" t="e">
        <f>WEEKLY!#REF!</f>
        <v>#REF!</v>
      </c>
      <c r="AL167" s="110" t="e">
        <f>WEEKLY!#REF!</f>
        <v>#REF!</v>
      </c>
      <c r="AR167" s="35"/>
      <c r="AU167" s="112" t="s">
        <v>509</v>
      </c>
      <c r="AV167" s="52">
        <f>WEEKLY!F71</f>
        <v>46300</v>
      </c>
      <c r="AW167" s="52">
        <f>WEEKLY!G71</f>
        <v>46301</v>
      </c>
      <c r="AX167" s="52">
        <f>WEEKLY!H71</f>
        <v>46302</v>
      </c>
      <c r="AY167" s="52">
        <f>WEEKLY!I71</f>
        <v>46303</v>
      </c>
      <c r="AZ167" s="52">
        <f>WEEKLY!J71</f>
        <v>46304</v>
      </c>
      <c r="BA167" s="37">
        <f>WEEKLY!X71</f>
        <v>0</v>
      </c>
      <c r="BB167" s="37">
        <f>WEEKLY!Y71</f>
        <v>1</v>
      </c>
      <c r="BC167" s="37">
        <f>WEEKLY!Z71</f>
        <v>2</v>
      </c>
      <c r="BD167" s="37">
        <f>WEEKLY!AA71</f>
        <v>3</v>
      </c>
      <c r="BE167" s="37">
        <f>WEEKLY!AB71</f>
        <v>4</v>
      </c>
      <c r="BF167" s="52">
        <f>WEEKLY!AP71</f>
        <v>0</v>
      </c>
      <c r="BG167" s="52">
        <f>WEEKLY!AQ71</f>
        <v>1</v>
      </c>
      <c r="BH167" s="52">
        <f>WEEKLY!AR71</f>
        <v>2</v>
      </c>
      <c r="BI167" s="52">
        <f>WEEKLY!AS71</f>
        <v>3</v>
      </c>
      <c r="BJ167" s="52">
        <f>WEEKLY!AT71</f>
        <v>4</v>
      </c>
      <c r="BK167" s="37">
        <f>WEEKLY!BH71</f>
        <v>0</v>
      </c>
      <c r="BL167" s="37">
        <f>WEEKLY!BI71</f>
        <v>1</v>
      </c>
      <c r="BM167" s="37">
        <f>WEEKLY!BJ71</f>
        <v>2</v>
      </c>
      <c r="BN167" s="37">
        <f>WEEKLY!BK71</f>
        <v>3</v>
      </c>
      <c r="BO167" s="37">
        <f>WEEKLY!BL71</f>
        <v>4</v>
      </c>
      <c r="BP167" s="52">
        <f>WEEKLY!BZ71</f>
        <v>0</v>
      </c>
      <c r="BQ167" s="52">
        <f>WEEKLY!CA71</f>
        <v>1</v>
      </c>
      <c r="BR167" s="52">
        <f>WEEKLY!CB71</f>
        <v>2</v>
      </c>
      <c r="BS167" s="52">
        <f>WEEKLY!CC71</f>
        <v>3</v>
      </c>
      <c r="BT167" s="52">
        <f>WEEKLY!CD71</f>
        <v>4</v>
      </c>
      <c r="BU167" s="106"/>
      <c r="BZ167" s="35"/>
    </row>
    <row r="168" spans="11:78">
      <c r="K168" s="123"/>
      <c r="L168" s="108"/>
      <c r="M168" s="113" t="s">
        <v>1193</v>
      </c>
      <c r="N168" s="110">
        <v>0.11</v>
      </c>
      <c r="O168" s="110">
        <v>0.11</v>
      </c>
      <c r="P168" s="110">
        <v>0.11</v>
      </c>
      <c r="Q168" s="110">
        <v>0.11</v>
      </c>
      <c r="R168" s="110">
        <v>0.11</v>
      </c>
      <c r="S168" s="110">
        <v>0.11</v>
      </c>
      <c r="T168" s="110">
        <v>0.11</v>
      </c>
      <c r="U168" s="110">
        <v>0.11</v>
      </c>
      <c r="V168" s="110">
        <v>0.11</v>
      </c>
      <c r="W168" s="110">
        <v>0.11</v>
      </c>
      <c r="X168" s="110">
        <v>0.11</v>
      </c>
      <c r="Y168" s="110">
        <v>0.11</v>
      </c>
      <c r="Z168" s="110">
        <v>0.11</v>
      </c>
      <c r="AA168" s="110">
        <v>0.11</v>
      </c>
      <c r="AB168" s="110">
        <v>0.11</v>
      </c>
      <c r="AC168" s="110">
        <v>0.11</v>
      </c>
      <c r="AD168" s="110">
        <v>0.11</v>
      </c>
      <c r="AE168" s="110">
        <v>0.11</v>
      </c>
      <c r="AF168" s="110">
        <v>0.11</v>
      </c>
      <c r="AG168" s="110">
        <v>0.11</v>
      </c>
      <c r="AH168" s="110">
        <v>0.11</v>
      </c>
      <c r="AI168" s="110">
        <v>0.11</v>
      </c>
      <c r="AJ168" s="110">
        <v>0.11</v>
      </c>
      <c r="AK168" s="110">
        <v>0.11</v>
      </c>
      <c r="AL168" s="110">
        <v>0.11</v>
      </c>
      <c r="AR168" s="35"/>
      <c r="AS168" s="51" t="s">
        <v>1175</v>
      </c>
      <c r="AT168" s="51" t="s">
        <v>1176</v>
      </c>
      <c r="AU168" s="113" t="s">
        <v>1192</v>
      </c>
      <c r="AV168" s="110">
        <v>0.13</v>
      </c>
      <c r="AW168" s="110">
        <v>0.13</v>
      </c>
      <c r="AX168" s="110">
        <v>0.13</v>
      </c>
      <c r="AY168" s="110">
        <v>0.13</v>
      </c>
      <c r="AZ168" s="110">
        <v>0.13</v>
      </c>
      <c r="BA168" s="110">
        <v>0.13</v>
      </c>
      <c r="BB168" s="110">
        <v>0.13</v>
      </c>
      <c r="BC168" s="110">
        <v>0.13</v>
      </c>
      <c r="BD168" s="110">
        <v>0.13</v>
      </c>
      <c r="BE168" s="110">
        <v>0.13</v>
      </c>
      <c r="BF168" s="110">
        <v>0.13</v>
      </c>
      <c r="BG168" s="110">
        <v>0.13</v>
      </c>
      <c r="BH168" s="110">
        <v>0.13</v>
      </c>
      <c r="BI168" s="110">
        <v>0.13</v>
      </c>
      <c r="BJ168" s="110">
        <v>0.13</v>
      </c>
      <c r="BK168" s="110">
        <v>0.13</v>
      </c>
      <c r="BL168" s="110">
        <v>0.13</v>
      </c>
      <c r="BM168" s="110">
        <v>0.13</v>
      </c>
      <c r="BN168" s="110">
        <v>0.13</v>
      </c>
      <c r="BO168" s="110">
        <v>0.13</v>
      </c>
      <c r="BP168" s="110">
        <v>0.13</v>
      </c>
      <c r="BQ168" s="110">
        <v>0.13</v>
      </c>
      <c r="BR168" s="110">
        <v>0.13</v>
      </c>
      <c r="BS168" s="110">
        <v>0.13</v>
      </c>
      <c r="BT168" s="110">
        <v>0.13</v>
      </c>
      <c r="BU168" s="106"/>
      <c r="BZ168" s="35"/>
    </row>
    <row r="169" spans="11:78">
      <c r="K169" s="51"/>
      <c r="L169" s="51"/>
      <c r="M169" s="115"/>
      <c r="N169" s="115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R169" s="35"/>
      <c r="AS169" s="36" t="e">
        <f>WEEKLY!#REF!</f>
        <v>#REF!</v>
      </c>
      <c r="AT169" s="36" t="e">
        <f>WEEKLY!#REF!</f>
        <v>#REF!</v>
      </c>
      <c r="AU169" s="105" t="e">
        <f>WEEKLY!#REF!</f>
        <v>#REF!</v>
      </c>
      <c r="AV169" s="110" t="e">
        <f>WEEKLY!#REF!</f>
        <v>#REF!</v>
      </c>
      <c r="AW169" s="110" t="e">
        <f>WEEKLY!#REF!</f>
        <v>#REF!</v>
      </c>
      <c r="AX169" s="110" t="e">
        <f>WEEKLY!#REF!</f>
        <v>#REF!</v>
      </c>
      <c r="AY169" s="110" t="e">
        <f>WEEKLY!#REF!</f>
        <v>#REF!</v>
      </c>
      <c r="AZ169" s="110" t="e">
        <f>WEEKLY!#REF!</f>
        <v>#REF!</v>
      </c>
      <c r="BA169" s="110" t="e">
        <f>WEEKLY!#REF!</f>
        <v>#REF!</v>
      </c>
      <c r="BB169" s="110" t="e">
        <f>WEEKLY!#REF!</f>
        <v>#REF!</v>
      </c>
      <c r="BC169" s="110" t="e">
        <f>WEEKLY!#REF!</f>
        <v>#REF!</v>
      </c>
      <c r="BD169" s="110" t="e">
        <f>WEEKLY!#REF!</f>
        <v>#REF!</v>
      </c>
      <c r="BE169" s="110" t="e">
        <f>WEEKLY!#REF!</f>
        <v>#REF!</v>
      </c>
      <c r="BF169" s="110" t="e">
        <f>WEEKLY!#REF!</f>
        <v>#REF!</v>
      </c>
      <c r="BG169" s="110" t="e">
        <f>WEEKLY!#REF!</f>
        <v>#REF!</v>
      </c>
      <c r="BH169" s="110" t="e">
        <f>WEEKLY!#REF!</f>
        <v>#REF!</v>
      </c>
      <c r="BI169" s="110" t="e">
        <f>WEEKLY!#REF!</f>
        <v>#REF!</v>
      </c>
      <c r="BJ169" s="110" t="e">
        <f>WEEKLY!#REF!</f>
        <v>#REF!</v>
      </c>
      <c r="BK169" s="110" t="e">
        <f>WEEKLY!#REF!</f>
        <v>#REF!</v>
      </c>
      <c r="BL169" s="110" t="e">
        <f>WEEKLY!#REF!</f>
        <v>#REF!</v>
      </c>
      <c r="BM169" s="110" t="e">
        <f>WEEKLY!#REF!</f>
        <v>#REF!</v>
      </c>
      <c r="BN169" s="110" t="e">
        <f>WEEKLY!#REF!</f>
        <v>#REF!</v>
      </c>
      <c r="BO169" s="110" t="e">
        <f>WEEKLY!#REF!</f>
        <v>#REF!</v>
      </c>
      <c r="BP169" s="110" t="e">
        <f>WEEKLY!#REF!</f>
        <v>#REF!</v>
      </c>
      <c r="BQ169" s="110" t="e">
        <f>WEEKLY!#REF!</f>
        <v>#REF!</v>
      </c>
      <c r="BR169" s="110" t="e">
        <f>WEEKLY!#REF!</f>
        <v>#REF!</v>
      </c>
      <c r="BS169" s="110" t="e">
        <f>WEEKLY!#REF!</f>
        <v>#REF!</v>
      </c>
      <c r="BT169" s="110" t="e">
        <f>WEEKLY!#REF!</f>
        <v>#REF!</v>
      </c>
      <c r="BU169" s="106"/>
      <c r="BZ169" s="35"/>
    </row>
    <row r="170" spans="11:78">
      <c r="K170" s="51"/>
      <c r="L170" s="51"/>
      <c r="M170" s="115"/>
      <c r="N170" s="115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R170" s="35"/>
      <c r="AS170" s="36" t="e">
        <f>WEEKLY!#REF!</f>
        <v>#REF!</v>
      </c>
      <c r="AT170" s="36" t="e">
        <f>WEEKLY!#REF!</f>
        <v>#REF!</v>
      </c>
      <c r="AU170" s="105" t="e">
        <f>WEEKLY!#REF!</f>
        <v>#REF!</v>
      </c>
      <c r="AV170" s="110" t="e">
        <f>WEEKLY!#REF!</f>
        <v>#REF!</v>
      </c>
      <c r="AW170" s="110" t="e">
        <f>WEEKLY!#REF!</f>
        <v>#REF!</v>
      </c>
      <c r="AX170" s="110" t="e">
        <f>WEEKLY!#REF!</f>
        <v>#REF!</v>
      </c>
      <c r="AY170" s="110" t="e">
        <f>WEEKLY!#REF!</f>
        <v>#REF!</v>
      </c>
      <c r="AZ170" s="110" t="e">
        <f>WEEKLY!#REF!</f>
        <v>#REF!</v>
      </c>
      <c r="BA170" s="110" t="e">
        <f>WEEKLY!#REF!</f>
        <v>#REF!</v>
      </c>
      <c r="BB170" s="110" t="e">
        <f>WEEKLY!#REF!</f>
        <v>#REF!</v>
      </c>
      <c r="BC170" s="110" t="e">
        <f>WEEKLY!#REF!</f>
        <v>#REF!</v>
      </c>
      <c r="BD170" s="110" t="e">
        <f>WEEKLY!#REF!</f>
        <v>#REF!</v>
      </c>
      <c r="BE170" s="110" t="e">
        <f>WEEKLY!#REF!</f>
        <v>#REF!</v>
      </c>
      <c r="BF170" s="110" t="e">
        <f>WEEKLY!#REF!</f>
        <v>#REF!</v>
      </c>
      <c r="BG170" s="110" t="e">
        <f>WEEKLY!#REF!</f>
        <v>#REF!</v>
      </c>
      <c r="BH170" s="110" t="e">
        <f>WEEKLY!#REF!</f>
        <v>#REF!</v>
      </c>
      <c r="BI170" s="110" t="e">
        <f>WEEKLY!#REF!</f>
        <v>#REF!</v>
      </c>
      <c r="BJ170" s="110" t="e">
        <f>WEEKLY!#REF!</f>
        <v>#REF!</v>
      </c>
      <c r="BK170" s="110" t="e">
        <f>WEEKLY!#REF!</f>
        <v>#REF!</v>
      </c>
      <c r="BL170" s="110" t="e">
        <f>WEEKLY!#REF!</f>
        <v>#REF!</v>
      </c>
      <c r="BM170" s="110" t="e">
        <f>WEEKLY!#REF!</f>
        <v>#REF!</v>
      </c>
      <c r="BN170" s="110" t="e">
        <f>WEEKLY!#REF!</f>
        <v>#REF!</v>
      </c>
      <c r="BO170" s="110" t="e">
        <f>WEEKLY!#REF!</f>
        <v>#REF!</v>
      </c>
      <c r="BP170" s="110" t="e">
        <f>WEEKLY!#REF!</f>
        <v>#REF!</v>
      </c>
      <c r="BQ170" s="110" t="e">
        <f>WEEKLY!#REF!</f>
        <v>#REF!</v>
      </c>
      <c r="BR170" s="110" t="e">
        <f>WEEKLY!#REF!</f>
        <v>#REF!</v>
      </c>
      <c r="BS170" s="110" t="e">
        <f>WEEKLY!#REF!</f>
        <v>#REF!</v>
      </c>
      <c r="BT170" s="110" t="e">
        <f>WEEKLY!#REF!</f>
        <v>#REF!</v>
      </c>
      <c r="BU170" s="106"/>
      <c r="BZ170" s="35"/>
    </row>
    <row r="171" spans="11:78">
      <c r="K171" s="51"/>
      <c r="L171" s="51"/>
      <c r="M171" s="115"/>
      <c r="N171" s="115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R171" s="35"/>
      <c r="AS171" s="36" t="e">
        <f>WEEKLY!#REF!</f>
        <v>#REF!</v>
      </c>
      <c r="AT171" s="36" t="e">
        <f>WEEKLY!#REF!</f>
        <v>#REF!</v>
      </c>
      <c r="AU171" s="105" t="e">
        <f>WEEKLY!#REF!</f>
        <v>#REF!</v>
      </c>
      <c r="AV171" s="110" t="e">
        <f>WEEKLY!#REF!</f>
        <v>#REF!</v>
      </c>
      <c r="AW171" s="110" t="e">
        <f>WEEKLY!#REF!</f>
        <v>#REF!</v>
      </c>
      <c r="AX171" s="110" t="e">
        <f>WEEKLY!#REF!</f>
        <v>#REF!</v>
      </c>
      <c r="AY171" s="110" t="e">
        <f>WEEKLY!#REF!</f>
        <v>#REF!</v>
      </c>
      <c r="AZ171" s="110" t="e">
        <f>WEEKLY!#REF!</f>
        <v>#REF!</v>
      </c>
      <c r="BA171" s="110" t="e">
        <f>WEEKLY!#REF!</f>
        <v>#REF!</v>
      </c>
      <c r="BB171" s="110" t="e">
        <f>WEEKLY!#REF!</f>
        <v>#REF!</v>
      </c>
      <c r="BC171" s="110" t="e">
        <f>WEEKLY!#REF!</f>
        <v>#REF!</v>
      </c>
      <c r="BD171" s="110" t="e">
        <f>WEEKLY!#REF!</f>
        <v>#REF!</v>
      </c>
      <c r="BE171" s="110" t="e">
        <f>WEEKLY!#REF!</f>
        <v>#REF!</v>
      </c>
      <c r="BF171" s="110" t="e">
        <f>WEEKLY!#REF!</f>
        <v>#REF!</v>
      </c>
      <c r="BG171" s="110" t="e">
        <f>WEEKLY!#REF!</f>
        <v>#REF!</v>
      </c>
      <c r="BH171" s="110" t="e">
        <f>WEEKLY!#REF!</f>
        <v>#REF!</v>
      </c>
      <c r="BI171" s="110" t="e">
        <f>WEEKLY!#REF!</f>
        <v>#REF!</v>
      </c>
      <c r="BJ171" s="110" t="e">
        <f>WEEKLY!#REF!</f>
        <v>#REF!</v>
      </c>
      <c r="BK171" s="110" t="e">
        <f>WEEKLY!#REF!</f>
        <v>#REF!</v>
      </c>
      <c r="BL171" s="110" t="e">
        <f>WEEKLY!#REF!</f>
        <v>#REF!</v>
      </c>
      <c r="BM171" s="110" t="e">
        <f>WEEKLY!#REF!</f>
        <v>#REF!</v>
      </c>
      <c r="BN171" s="110" t="e">
        <f>WEEKLY!#REF!</f>
        <v>#REF!</v>
      </c>
      <c r="BO171" s="110" t="e">
        <f>WEEKLY!#REF!</f>
        <v>#REF!</v>
      </c>
      <c r="BP171" s="110" t="e">
        <f>WEEKLY!#REF!</f>
        <v>#REF!</v>
      </c>
      <c r="BQ171" s="110" t="e">
        <f>WEEKLY!#REF!</f>
        <v>#REF!</v>
      </c>
      <c r="BR171" s="110" t="e">
        <f>WEEKLY!#REF!</f>
        <v>#REF!</v>
      </c>
      <c r="BS171" s="110" t="e">
        <f>WEEKLY!#REF!</f>
        <v>#REF!</v>
      </c>
      <c r="BT171" s="110" t="e">
        <f>WEEKLY!#REF!</f>
        <v>#REF!</v>
      </c>
      <c r="BU171" s="106"/>
      <c r="BZ171" s="35"/>
    </row>
    <row r="172" spans="11:78">
      <c r="AR172" s="35"/>
      <c r="AS172" s="36" t="e">
        <f>WEEKLY!#REF!</f>
        <v>#REF!</v>
      </c>
      <c r="AT172" s="36" t="e">
        <f>WEEKLY!#REF!</f>
        <v>#REF!</v>
      </c>
      <c r="AU172" s="105" t="e">
        <f>WEEKLY!#REF!</f>
        <v>#REF!</v>
      </c>
      <c r="AV172" s="110" t="e">
        <f>WEEKLY!#REF!</f>
        <v>#REF!</v>
      </c>
      <c r="AW172" s="110" t="e">
        <f>WEEKLY!#REF!</f>
        <v>#REF!</v>
      </c>
      <c r="AX172" s="110" t="e">
        <f>WEEKLY!#REF!</f>
        <v>#REF!</v>
      </c>
      <c r="AY172" s="110" t="e">
        <f>WEEKLY!#REF!</f>
        <v>#REF!</v>
      </c>
      <c r="AZ172" s="110" t="e">
        <f>WEEKLY!#REF!</f>
        <v>#REF!</v>
      </c>
      <c r="BA172" s="110" t="e">
        <f>WEEKLY!#REF!</f>
        <v>#REF!</v>
      </c>
      <c r="BB172" s="110" t="e">
        <f>WEEKLY!#REF!</f>
        <v>#REF!</v>
      </c>
      <c r="BC172" s="110" t="e">
        <f>WEEKLY!#REF!</f>
        <v>#REF!</v>
      </c>
      <c r="BD172" s="110" t="e">
        <f>WEEKLY!#REF!</f>
        <v>#REF!</v>
      </c>
      <c r="BE172" s="110" t="e">
        <f>WEEKLY!#REF!</f>
        <v>#REF!</v>
      </c>
      <c r="BF172" s="110" t="e">
        <f>WEEKLY!#REF!</f>
        <v>#REF!</v>
      </c>
      <c r="BG172" s="110" t="e">
        <f>WEEKLY!#REF!</f>
        <v>#REF!</v>
      </c>
      <c r="BH172" s="110" t="e">
        <f>WEEKLY!#REF!</f>
        <v>#REF!</v>
      </c>
      <c r="BI172" s="110" t="e">
        <f>WEEKLY!#REF!</f>
        <v>#REF!</v>
      </c>
      <c r="BJ172" s="110" t="e">
        <f>WEEKLY!#REF!</f>
        <v>#REF!</v>
      </c>
      <c r="BK172" s="110" t="e">
        <f>WEEKLY!#REF!</f>
        <v>#REF!</v>
      </c>
      <c r="BL172" s="110" t="e">
        <f>WEEKLY!#REF!</f>
        <v>#REF!</v>
      </c>
      <c r="BM172" s="110" t="e">
        <f>WEEKLY!#REF!</f>
        <v>#REF!</v>
      </c>
      <c r="BN172" s="110" t="e">
        <f>WEEKLY!#REF!</f>
        <v>#REF!</v>
      </c>
      <c r="BO172" s="110" t="e">
        <f>WEEKLY!#REF!</f>
        <v>#REF!</v>
      </c>
      <c r="BP172" s="110" t="e">
        <f>WEEKLY!#REF!</f>
        <v>#REF!</v>
      </c>
      <c r="BQ172" s="110" t="e">
        <f>WEEKLY!#REF!</f>
        <v>#REF!</v>
      </c>
      <c r="BR172" s="110" t="e">
        <f>WEEKLY!#REF!</f>
        <v>#REF!</v>
      </c>
      <c r="BS172" s="110" t="e">
        <f>WEEKLY!#REF!</f>
        <v>#REF!</v>
      </c>
      <c r="BT172" s="110" t="e">
        <f>WEEKLY!#REF!</f>
        <v>#REF!</v>
      </c>
      <c r="BU172" s="106"/>
      <c r="BZ172" s="35"/>
    </row>
    <row r="173" spans="11:78">
      <c r="AR173" s="35"/>
      <c r="AS173" s="36" t="e">
        <f>WEEKLY!#REF!</f>
        <v>#REF!</v>
      </c>
      <c r="AT173" s="36" t="e">
        <f>WEEKLY!#REF!</f>
        <v>#REF!</v>
      </c>
      <c r="AU173" s="105" t="e">
        <f>WEEKLY!#REF!</f>
        <v>#REF!</v>
      </c>
      <c r="AV173" s="110" t="e">
        <f>WEEKLY!#REF!</f>
        <v>#REF!</v>
      </c>
      <c r="AW173" s="110" t="e">
        <f>WEEKLY!#REF!</f>
        <v>#REF!</v>
      </c>
      <c r="AX173" s="110" t="e">
        <f>WEEKLY!#REF!</f>
        <v>#REF!</v>
      </c>
      <c r="AY173" s="110" t="e">
        <f>WEEKLY!#REF!</f>
        <v>#REF!</v>
      </c>
      <c r="AZ173" s="110" t="e">
        <f>WEEKLY!#REF!</f>
        <v>#REF!</v>
      </c>
      <c r="BA173" s="110" t="e">
        <f>WEEKLY!#REF!</f>
        <v>#REF!</v>
      </c>
      <c r="BB173" s="110" t="e">
        <f>WEEKLY!#REF!</f>
        <v>#REF!</v>
      </c>
      <c r="BC173" s="110" t="e">
        <f>WEEKLY!#REF!</f>
        <v>#REF!</v>
      </c>
      <c r="BD173" s="110" t="e">
        <f>WEEKLY!#REF!</f>
        <v>#REF!</v>
      </c>
      <c r="BE173" s="110" t="e">
        <f>WEEKLY!#REF!</f>
        <v>#REF!</v>
      </c>
      <c r="BF173" s="110" t="e">
        <f>WEEKLY!#REF!</f>
        <v>#REF!</v>
      </c>
      <c r="BG173" s="110" t="e">
        <f>WEEKLY!#REF!</f>
        <v>#REF!</v>
      </c>
      <c r="BH173" s="110" t="e">
        <f>WEEKLY!#REF!</f>
        <v>#REF!</v>
      </c>
      <c r="BI173" s="110" t="e">
        <f>WEEKLY!#REF!</f>
        <v>#REF!</v>
      </c>
      <c r="BJ173" s="110" t="e">
        <f>WEEKLY!#REF!</f>
        <v>#REF!</v>
      </c>
      <c r="BK173" s="110" t="e">
        <f>WEEKLY!#REF!</f>
        <v>#REF!</v>
      </c>
      <c r="BL173" s="110" t="e">
        <f>WEEKLY!#REF!</f>
        <v>#REF!</v>
      </c>
      <c r="BM173" s="110" t="e">
        <f>WEEKLY!#REF!</f>
        <v>#REF!</v>
      </c>
      <c r="BN173" s="110" t="e">
        <f>WEEKLY!#REF!</f>
        <v>#REF!</v>
      </c>
      <c r="BO173" s="110" t="e">
        <f>WEEKLY!#REF!</f>
        <v>#REF!</v>
      </c>
      <c r="BP173" s="110" t="e">
        <f>WEEKLY!#REF!</f>
        <v>#REF!</v>
      </c>
      <c r="BQ173" s="110" t="e">
        <f>WEEKLY!#REF!</f>
        <v>#REF!</v>
      </c>
      <c r="BR173" s="110" t="e">
        <f>WEEKLY!#REF!</f>
        <v>#REF!</v>
      </c>
      <c r="BS173" s="110" t="e">
        <f>WEEKLY!#REF!</f>
        <v>#REF!</v>
      </c>
      <c r="BT173" s="110" t="e">
        <f>WEEKLY!#REF!</f>
        <v>#REF!</v>
      </c>
      <c r="BU173" s="106"/>
      <c r="BZ173" s="35"/>
    </row>
    <row r="174" spans="11:78">
      <c r="AR174" s="35"/>
      <c r="AS174" s="36" t="e">
        <f>WEEKLY!#REF!</f>
        <v>#REF!</v>
      </c>
      <c r="AT174" s="36" t="e">
        <f>WEEKLY!#REF!</f>
        <v>#REF!</v>
      </c>
      <c r="AU174" s="105" t="e">
        <f>WEEKLY!#REF!</f>
        <v>#REF!</v>
      </c>
      <c r="AV174" s="110" t="e">
        <f>WEEKLY!#REF!</f>
        <v>#REF!</v>
      </c>
      <c r="AW174" s="110" t="e">
        <f>WEEKLY!#REF!</f>
        <v>#REF!</v>
      </c>
      <c r="AX174" s="110" t="e">
        <f>WEEKLY!#REF!</f>
        <v>#REF!</v>
      </c>
      <c r="AY174" s="110" t="e">
        <f>WEEKLY!#REF!</f>
        <v>#REF!</v>
      </c>
      <c r="AZ174" s="110" t="e">
        <f>WEEKLY!#REF!</f>
        <v>#REF!</v>
      </c>
      <c r="BA174" s="110" t="e">
        <f>WEEKLY!#REF!</f>
        <v>#REF!</v>
      </c>
      <c r="BB174" s="110" t="e">
        <f>WEEKLY!#REF!</f>
        <v>#REF!</v>
      </c>
      <c r="BC174" s="110" t="e">
        <f>WEEKLY!#REF!</f>
        <v>#REF!</v>
      </c>
      <c r="BD174" s="110" t="e">
        <f>WEEKLY!#REF!</f>
        <v>#REF!</v>
      </c>
      <c r="BE174" s="110" t="e">
        <f>WEEKLY!#REF!</f>
        <v>#REF!</v>
      </c>
      <c r="BF174" s="110" t="e">
        <f>WEEKLY!#REF!</f>
        <v>#REF!</v>
      </c>
      <c r="BG174" s="110" t="e">
        <f>WEEKLY!#REF!</f>
        <v>#REF!</v>
      </c>
      <c r="BH174" s="110" t="e">
        <f>WEEKLY!#REF!</f>
        <v>#REF!</v>
      </c>
      <c r="BI174" s="110" t="e">
        <f>WEEKLY!#REF!</f>
        <v>#REF!</v>
      </c>
      <c r="BJ174" s="110" t="e">
        <f>WEEKLY!#REF!</f>
        <v>#REF!</v>
      </c>
      <c r="BK174" s="110" t="e">
        <f>WEEKLY!#REF!</f>
        <v>#REF!</v>
      </c>
      <c r="BL174" s="110" t="e">
        <f>WEEKLY!#REF!</f>
        <v>#REF!</v>
      </c>
      <c r="BM174" s="110" t="e">
        <f>WEEKLY!#REF!</f>
        <v>#REF!</v>
      </c>
      <c r="BN174" s="110" t="e">
        <f>WEEKLY!#REF!</f>
        <v>#REF!</v>
      </c>
      <c r="BO174" s="110" t="e">
        <f>WEEKLY!#REF!</f>
        <v>#REF!</v>
      </c>
      <c r="BP174" s="110" t="e">
        <f>WEEKLY!#REF!</f>
        <v>#REF!</v>
      </c>
      <c r="BQ174" s="110" t="e">
        <f>WEEKLY!#REF!</f>
        <v>#REF!</v>
      </c>
      <c r="BR174" s="110" t="e">
        <f>WEEKLY!#REF!</f>
        <v>#REF!</v>
      </c>
      <c r="BS174" s="110" t="e">
        <f>WEEKLY!#REF!</f>
        <v>#REF!</v>
      </c>
      <c r="BT174" s="110" t="e">
        <f>WEEKLY!#REF!</f>
        <v>#REF!</v>
      </c>
      <c r="BZ174" s="35"/>
    </row>
    <row r="175" spans="11:78">
      <c r="AR175" s="35"/>
      <c r="AS175" s="123"/>
      <c r="AT175" s="108"/>
      <c r="AU175" s="113" t="s">
        <v>1193</v>
      </c>
      <c r="AV175" s="110">
        <v>0.11</v>
      </c>
      <c r="AW175" s="110">
        <v>0.11</v>
      </c>
      <c r="AX175" s="110">
        <v>0.11</v>
      </c>
      <c r="AY175" s="110">
        <v>0.11</v>
      </c>
      <c r="AZ175" s="110">
        <v>0.11</v>
      </c>
      <c r="BA175" s="110">
        <v>0.11</v>
      </c>
      <c r="BB175" s="110">
        <v>0.11</v>
      </c>
      <c r="BC175" s="110">
        <v>0.11</v>
      </c>
      <c r="BD175" s="110">
        <v>0.11</v>
      </c>
      <c r="BE175" s="110">
        <v>0.11</v>
      </c>
      <c r="BF175" s="110">
        <v>0.11</v>
      </c>
      <c r="BG175" s="110">
        <v>0.11</v>
      </c>
      <c r="BH175" s="110">
        <v>0.11</v>
      </c>
      <c r="BI175" s="110">
        <v>0.11</v>
      </c>
      <c r="BJ175" s="110">
        <v>0.11</v>
      </c>
      <c r="BK175" s="110">
        <v>0.11</v>
      </c>
      <c r="BL175" s="110">
        <v>0.11</v>
      </c>
      <c r="BM175" s="110">
        <v>0.11</v>
      </c>
      <c r="BN175" s="110">
        <v>0.11</v>
      </c>
      <c r="BO175" s="110">
        <v>0.11</v>
      </c>
      <c r="BP175" s="110">
        <v>0.11</v>
      </c>
      <c r="BQ175" s="110">
        <v>0.11</v>
      </c>
      <c r="BR175" s="110">
        <v>0.11</v>
      </c>
      <c r="BS175" s="110">
        <v>0.11</v>
      </c>
      <c r="BT175" s="110">
        <v>0.11</v>
      </c>
      <c r="BZ175" s="35"/>
    </row>
    <row r="176" spans="11:78">
      <c r="AR176" s="35"/>
      <c r="AS176" s="51"/>
      <c r="AT176" s="51"/>
      <c r="AU176" s="115"/>
      <c r="AV176" s="115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Z176" s="35"/>
    </row>
    <row r="177" spans="44:78">
      <c r="AR177" s="35"/>
      <c r="AS177" s="51"/>
      <c r="AT177" s="51"/>
      <c r="AU177" s="115"/>
      <c r="AV177" s="115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Z177" s="35"/>
    </row>
    <row r="178" spans="44:78">
      <c r="AR178" s="35"/>
      <c r="AS178" s="51"/>
      <c r="AT178" s="51"/>
      <c r="AU178" s="115"/>
      <c r="AV178" s="115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Z178" s="35"/>
    </row>
    <row r="179" spans="44:78">
      <c r="AR179" s="35"/>
      <c r="BZ179" s="35"/>
    </row>
    <row r="180" spans="44:78">
      <c r="AR180" s="35"/>
      <c r="BZ180" s="35"/>
    </row>
    <row r="181" spans="44:78">
      <c r="AR181" s="35"/>
      <c r="BZ181" s="35"/>
    </row>
    <row r="182" spans="44:78">
      <c r="AR182" s="35"/>
      <c r="BZ182" s="35"/>
    </row>
    <row r="183" spans="44:78">
      <c r="AR183" s="35"/>
      <c r="BZ183" s="35"/>
    </row>
    <row r="184" spans="44:78">
      <c r="AR184" s="35"/>
      <c r="BZ184" s="35"/>
    </row>
    <row r="185" spans="44:78">
      <c r="AR185" s="35"/>
      <c r="BZ185" s="35"/>
    </row>
    <row r="186" spans="44:78">
      <c r="AR186" s="35"/>
      <c r="BZ186" s="35"/>
    </row>
    <row r="187" spans="44:78">
      <c r="AR187" s="35"/>
      <c r="BZ187" s="35"/>
    </row>
    <row r="188" spans="44:78">
      <c r="AR188" s="35"/>
      <c r="BZ188" s="35"/>
    </row>
    <row r="189" spans="44:78">
      <c r="AR189" s="35"/>
      <c r="BZ189" s="35"/>
    </row>
    <row r="190" spans="44:78">
      <c r="AR190" s="35"/>
      <c r="BZ190" s="35"/>
    </row>
    <row r="191" spans="44:78">
      <c r="AR191" s="35"/>
      <c r="BZ191" s="35"/>
    </row>
    <row r="192" spans="44:78">
      <c r="AR192" s="35"/>
      <c r="BZ192" s="35"/>
    </row>
    <row r="193" spans="44:78">
      <c r="AR193" s="35"/>
      <c r="BZ193" s="35"/>
    </row>
    <row r="194" spans="44:78">
      <c r="AR194" s="35"/>
      <c r="BZ194" s="35"/>
    </row>
    <row r="195" spans="44:78">
      <c r="AR195" s="35"/>
      <c r="BZ195" s="35"/>
    </row>
    <row r="196" spans="44:78">
      <c r="AR196" s="35"/>
      <c r="BZ196" s="35"/>
    </row>
    <row r="197" spans="44:78">
      <c r="AR197" s="35"/>
      <c r="BZ197" s="35"/>
    </row>
    <row r="198" spans="44:78">
      <c r="AR198" s="35"/>
      <c r="BZ198" s="35"/>
    </row>
    <row r="199" spans="44:78">
      <c r="AR199" s="35"/>
      <c r="BZ199" s="35"/>
    </row>
    <row r="200" spans="44:78">
      <c r="AR200" s="35"/>
      <c r="BZ200" s="35"/>
    </row>
    <row r="201" spans="44:78">
      <c r="AR201" s="35"/>
      <c r="BZ201" s="35"/>
    </row>
    <row r="202" spans="44:78">
      <c r="AR202" s="35"/>
      <c r="BZ202" s="35"/>
    </row>
    <row r="203" spans="44:78">
      <c r="AR203" s="35"/>
      <c r="BZ203" s="35"/>
    </row>
    <row r="204" spans="44:78">
      <c r="AR204" s="35"/>
      <c r="BZ204" s="35"/>
    </row>
    <row r="205" spans="44:78">
      <c r="AR205" s="35"/>
      <c r="BZ205" s="35"/>
    </row>
    <row r="206" spans="44:78">
      <c r="AR206" s="35"/>
      <c r="BZ206" s="35"/>
    </row>
    <row r="207" spans="44:78">
      <c r="AR207" s="35"/>
      <c r="BZ207" s="35"/>
    </row>
    <row r="208" spans="44:78">
      <c r="AR208" s="35"/>
      <c r="BZ208" s="35"/>
    </row>
    <row r="209" spans="1:78">
      <c r="AR209" s="35"/>
      <c r="BZ209" s="35"/>
    </row>
    <row r="210" spans="1:78">
      <c r="AR210" s="35"/>
      <c r="BZ210" s="35"/>
    </row>
    <row r="211" spans="1:78">
      <c r="AR211" s="35"/>
      <c r="BZ211" s="35"/>
    </row>
    <row r="212" spans="1:78">
      <c r="AR212" s="35"/>
      <c r="BZ212" s="35"/>
    </row>
    <row r="213" spans="1:78">
      <c r="M213" s="158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159"/>
      <c r="AJ213" s="159"/>
      <c r="AK213" s="159"/>
      <c r="AL213" s="159"/>
      <c r="AM213" s="106"/>
      <c r="BZ213" s="35"/>
    </row>
    <row r="214" spans="1:78">
      <c r="K214" s="51"/>
      <c r="L214" s="51"/>
      <c r="M214" s="160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06"/>
    </row>
    <row r="215" spans="1:78">
      <c r="K215" s="51"/>
      <c r="L215" s="51"/>
      <c r="M215" s="115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06"/>
    </row>
    <row r="216" spans="1:78">
      <c r="K216" s="51"/>
      <c r="L216" s="51"/>
      <c r="M216" s="160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06"/>
    </row>
    <row r="217" spans="1:78">
      <c r="K217" s="51"/>
      <c r="L217" s="51"/>
      <c r="M217" s="115"/>
      <c r="N217" s="115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06"/>
    </row>
    <row r="218" spans="1:78" ht="15.75">
      <c r="A218" s="323" t="s">
        <v>1187</v>
      </c>
      <c r="B218" s="327"/>
      <c r="C218" s="324"/>
      <c r="D218" s="325"/>
      <c r="E218" s="325"/>
      <c r="F218" s="325"/>
      <c r="G218" s="325"/>
    </row>
    <row r="219" spans="1:78" ht="15.75">
      <c r="A219" s="323"/>
      <c r="B219" s="328"/>
      <c r="C219" s="323"/>
      <c r="D219" s="323"/>
      <c r="E219" s="323"/>
      <c r="F219" s="323"/>
      <c r="G219" s="323"/>
    </row>
    <row r="220" spans="1:78" ht="15.75">
      <c r="A220" s="323" t="s">
        <v>609</v>
      </c>
      <c r="B220" s="328" t="s">
        <v>1019</v>
      </c>
      <c r="C220" s="323" t="s">
        <v>436</v>
      </c>
      <c r="D220" s="323" t="s">
        <v>442</v>
      </c>
      <c r="E220" s="323" t="s">
        <v>443</v>
      </c>
      <c r="F220" s="323" t="s">
        <v>444</v>
      </c>
      <c r="G220" s="323" t="s">
        <v>445</v>
      </c>
    </row>
    <row r="221" spans="1:78">
      <c r="A221" t="str">
        <f>'Leadec Weekly'!C190</f>
        <v>NDMSP-00274</v>
      </c>
      <c r="B221" t="str">
        <f>'Leadec Weekly'!A190</f>
        <v>1AR</v>
      </c>
      <c r="C221" s="326">
        <f>'Leadec Weekly'!D190</f>
        <v>0</v>
      </c>
      <c r="D221" s="326">
        <f>'Leadec Weekly'!E190</f>
        <v>0</v>
      </c>
      <c r="E221" s="326">
        <f>'Leadec Weekly'!F190</f>
        <v>0</v>
      </c>
      <c r="F221" s="326">
        <f>'Leadec Weekly'!G190</f>
        <v>0</v>
      </c>
      <c r="G221" s="326">
        <f>'Leadec Weekly'!H190</f>
        <v>0</v>
      </c>
    </row>
    <row r="222" spans="1:78">
      <c r="A222" t="str">
        <f>'Leadec Weekly'!C191</f>
        <v>NDMSP-00275</v>
      </c>
      <c r="B222" t="str">
        <f>'Leadec Weekly'!A191</f>
        <v>1BR</v>
      </c>
      <c r="C222" s="326">
        <f>'Leadec Weekly'!D191</f>
        <v>0</v>
      </c>
      <c r="D222" s="326">
        <f>'Leadec Weekly'!E191</f>
        <v>0</v>
      </c>
      <c r="E222" s="326">
        <f>'Leadec Weekly'!F191</f>
        <v>0</v>
      </c>
      <c r="F222" s="326">
        <f>'Leadec Weekly'!G191</f>
        <v>0</v>
      </c>
      <c r="G222" s="326">
        <f>'Leadec Weekly'!H191</f>
        <v>0</v>
      </c>
      <c r="AU222" s="158"/>
      <c r="AV222" s="159"/>
      <c r="AW222" s="159"/>
      <c r="AX222" s="159"/>
      <c r="AY222" s="159"/>
      <c r="AZ222" s="159"/>
      <c r="BA222" s="159"/>
      <c r="BB222" s="159"/>
      <c r="BC222" s="159"/>
      <c r="BD222" s="159"/>
      <c r="BE222" s="159"/>
      <c r="BF222" s="159"/>
      <c r="BG222" s="159"/>
      <c r="BH222" s="159"/>
      <c r="BI222" s="159"/>
      <c r="BJ222" s="159"/>
      <c r="BK222" s="159"/>
      <c r="BL222" s="159"/>
      <c r="BM222" s="159"/>
      <c r="BN222" s="159"/>
      <c r="BO222" s="159"/>
      <c r="BP222" s="159"/>
      <c r="BQ222" s="159"/>
      <c r="BR222" s="159"/>
      <c r="BS222" s="159"/>
      <c r="BT222" s="159"/>
      <c r="BU222" s="106"/>
    </row>
    <row r="223" spans="1:78">
      <c r="A223" t="str">
        <f>'Leadec Weekly'!C192</f>
        <v>NDMSP-00276</v>
      </c>
      <c r="B223" t="str">
        <f>'Leadec Weekly'!A192</f>
        <v>1AL</v>
      </c>
      <c r="C223" s="326">
        <f>'Leadec Weekly'!D192</f>
        <v>0</v>
      </c>
      <c r="D223" s="326">
        <f>'Leadec Weekly'!E192</f>
        <v>0</v>
      </c>
      <c r="E223" s="326">
        <f>'Leadec Weekly'!F192</f>
        <v>0</v>
      </c>
      <c r="F223" s="326">
        <f>'Leadec Weekly'!G192</f>
        <v>0</v>
      </c>
      <c r="G223" s="326">
        <f>'Leadec Weekly'!H192</f>
        <v>0</v>
      </c>
      <c r="AS223" s="51"/>
      <c r="AT223" s="51"/>
      <c r="AU223" s="160"/>
      <c r="AV223" s="161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06"/>
    </row>
    <row r="224" spans="1:78">
      <c r="A224" t="str">
        <f>'Leadec Weekly'!C193</f>
        <v>NDMSP-00277</v>
      </c>
      <c r="B224" t="str">
        <f>'Leadec Weekly'!A193</f>
        <v>1BL</v>
      </c>
      <c r="C224" s="326">
        <f>'Leadec Weekly'!D193</f>
        <v>0</v>
      </c>
      <c r="D224" s="326">
        <f>'Leadec Weekly'!E193</f>
        <v>0</v>
      </c>
      <c r="E224" s="326">
        <f>'Leadec Weekly'!F193</f>
        <v>0</v>
      </c>
      <c r="F224" s="326">
        <f>'Leadec Weekly'!G193</f>
        <v>0</v>
      </c>
      <c r="G224" s="326">
        <f>'Leadec Weekly'!H193</f>
        <v>0</v>
      </c>
    </row>
    <row r="225" spans="1:7">
      <c r="A225" t="str">
        <f>'Leadec Weekly'!C194</f>
        <v>NDMSP-00278</v>
      </c>
      <c r="B225" t="str">
        <f>'Leadec Weekly'!A194</f>
        <v>2AR</v>
      </c>
      <c r="C225" s="326">
        <f>'Leadec Weekly'!D194</f>
        <v>0</v>
      </c>
      <c r="D225" s="326">
        <f>'Leadec Weekly'!E194</f>
        <v>0</v>
      </c>
      <c r="E225" s="326">
        <f>'Leadec Weekly'!F194</f>
        <v>0</v>
      </c>
      <c r="F225" s="326">
        <f>'Leadec Weekly'!G194</f>
        <v>0</v>
      </c>
      <c r="G225" s="326">
        <f>'Leadec Weekly'!H194</f>
        <v>0</v>
      </c>
    </row>
    <row r="226" spans="1:7">
      <c r="A226" t="str">
        <f>'Leadec Weekly'!C195</f>
        <v>NDMSP-00279</v>
      </c>
      <c r="B226" t="str">
        <f>'Leadec Weekly'!A195</f>
        <v>2BR</v>
      </c>
      <c r="C226" s="326">
        <f>'Leadec Weekly'!D195</f>
        <v>0</v>
      </c>
      <c r="D226" s="326">
        <f>'Leadec Weekly'!E195</f>
        <v>0</v>
      </c>
      <c r="E226" s="326">
        <f>'Leadec Weekly'!F195</f>
        <v>0</v>
      </c>
      <c r="F226" s="326">
        <f>'Leadec Weekly'!G195</f>
        <v>0</v>
      </c>
      <c r="G226" s="326">
        <f>'Leadec Weekly'!H195</f>
        <v>0</v>
      </c>
    </row>
    <row r="227" spans="1:7">
      <c r="A227" t="str">
        <f>'Leadec Weekly'!C196</f>
        <v>NDMSP-00280</v>
      </c>
      <c r="B227" t="str">
        <f>'Leadec Weekly'!A196</f>
        <v>2AL</v>
      </c>
      <c r="C227" s="326">
        <f>'Leadec Weekly'!D196</f>
        <v>0</v>
      </c>
      <c r="D227" s="326">
        <f>'Leadec Weekly'!E196</f>
        <v>0</v>
      </c>
      <c r="E227" s="326">
        <f>'Leadec Weekly'!F196</f>
        <v>0</v>
      </c>
      <c r="F227" s="326">
        <f>'Leadec Weekly'!G196</f>
        <v>0</v>
      </c>
      <c r="G227" s="326">
        <f>'Leadec Weekly'!H196</f>
        <v>0</v>
      </c>
    </row>
    <row r="228" spans="1:7">
      <c r="A228" t="str">
        <f>'Leadec Weekly'!C197</f>
        <v>NDMSP-00281</v>
      </c>
      <c r="B228" t="str">
        <f>'Leadec Weekly'!A197</f>
        <v>2BL</v>
      </c>
      <c r="C228" s="326">
        <f>'Leadec Weekly'!D197</f>
        <v>0</v>
      </c>
      <c r="D228" s="326">
        <f>'Leadec Weekly'!E197</f>
        <v>0</v>
      </c>
      <c r="E228" s="326">
        <f>'Leadec Weekly'!F197</f>
        <v>0</v>
      </c>
      <c r="F228" s="326">
        <f>'Leadec Weekly'!G197</f>
        <v>0</v>
      </c>
      <c r="G228" s="326">
        <f>'Leadec Weekly'!H197</f>
        <v>0</v>
      </c>
    </row>
    <row r="229" spans="1:7">
      <c r="A229" t="str">
        <f>'Leadec Weekly'!C198</f>
        <v>NDMWB-00037</v>
      </c>
      <c r="B229" t="str">
        <f>'Leadec Weekly'!A198</f>
        <v>3AR</v>
      </c>
      <c r="C229" s="326">
        <f>'Leadec Weekly'!D198</f>
        <v>0</v>
      </c>
      <c r="D229" s="326">
        <f>'Leadec Weekly'!E198</f>
        <v>0</v>
      </c>
      <c r="E229" s="326">
        <f>'Leadec Weekly'!F198</f>
        <v>0</v>
      </c>
      <c r="F229" s="326">
        <f>'Leadec Weekly'!G198</f>
        <v>0</v>
      </c>
      <c r="G229" s="326">
        <f>'Leadec Weekly'!H198</f>
        <v>0</v>
      </c>
    </row>
    <row r="230" spans="1:7">
      <c r="A230" t="str">
        <f>'Leadec Weekly'!C199</f>
        <v>NDMWB-00038</v>
      </c>
      <c r="B230" t="str">
        <f>'Leadec Weekly'!A199</f>
        <v>3BR</v>
      </c>
      <c r="C230" s="326">
        <f>'Leadec Weekly'!D199</f>
        <v>0</v>
      </c>
      <c r="D230" s="326">
        <f>'Leadec Weekly'!E199</f>
        <v>0</v>
      </c>
      <c r="E230" s="326">
        <f>'Leadec Weekly'!F199</f>
        <v>0</v>
      </c>
      <c r="F230" s="326">
        <f>'Leadec Weekly'!G199</f>
        <v>0</v>
      </c>
      <c r="G230" s="326">
        <f>'Leadec Weekly'!H199</f>
        <v>0</v>
      </c>
    </row>
    <row r="231" spans="1:7">
      <c r="A231" t="str">
        <f>'Leadec Weekly'!C200</f>
        <v>NDMWB-00039</v>
      </c>
      <c r="B231" t="str">
        <f>'Leadec Weekly'!A200</f>
        <v>3AL</v>
      </c>
      <c r="C231" s="326">
        <f>'Leadec Weekly'!D200</f>
        <v>0</v>
      </c>
      <c r="D231" s="326">
        <f>'Leadec Weekly'!E200</f>
        <v>0</v>
      </c>
      <c r="E231" s="326">
        <f>'Leadec Weekly'!F200</f>
        <v>0</v>
      </c>
      <c r="F231" s="326">
        <f>'Leadec Weekly'!G200</f>
        <v>0</v>
      </c>
      <c r="G231" s="326">
        <f>'Leadec Weekly'!H200</f>
        <v>0</v>
      </c>
    </row>
    <row r="232" spans="1:7">
      <c r="A232" t="str">
        <f>'Leadec Weekly'!C201</f>
        <v>NDMWB-00040</v>
      </c>
      <c r="B232" t="str">
        <f>'Leadec Weekly'!A201</f>
        <v>3BL</v>
      </c>
      <c r="C232" s="326">
        <f>'Leadec Weekly'!D201</f>
        <v>0</v>
      </c>
      <c r="D232" s="326">
        <f>'Leadec Weekly'!E201</f>
        <v>0</v>
      </c>
      <c r="E232" s="326">
        <f>'Leadec Weekly'!F201</f>
        <v>0</v>
      </c>
      <c r="F232" s="326">
        <f>'Leadec Weekly'!G201</f>
        <v>0</v>
      </c>
      <c r="G232" s="326">
        <f>'Leadec Weekly'!H201</f>
        <v>0</v>
      </c>
    </row>
    <row r="233" spans="1:7">
      <c r="A233" t="str">
        <f>'Leadec Weekly'!C202</f>
        <v>NDMSP-00282</v>
      </c>
      <c r="B233" t="str">
        <f>'Leadec Weekly'!A202</f>
        <v>7AR</v>
      </c>
      <c r="C233" s="326">
        <f>'Leadec Weekly'!D202</f>
        <v>0</v>
      </c>
      <c r="D233" s="326">
        <f>'Leadec Weekly'!E202</f>
        <v>0</v>
      </c>
      <c r="E233" s="326">
        <f>'Leadec Weekly'!F202</f>
        <v>0</v>
      </c>
      <c r="F233" s="326">
        <f>'Leadec Weekly'!G202</f>
        <v>0</v>
      </c>
      <c r="G233" s="326">
        <f>'Leadec Weekly'!H202</f>
        <v>0</v>
      </c>
    </row>
    <row r="234" spans="1:7">
      <c r="A234" t="str">
        <f>'Leadec Weekly'!C203</f>
        <v>NDMSP-00283</v>
      </c>
      <c r="B234" t="str">
        <f>'Leadec Weekly'!A203</f>
        <v>7BR</v>
      </c>
      <c r="C234" s="326">
        <f>'Leadec Weekly'!D203</f>
        <v>0</v>
      </c>
      <c r="D234" s="326">
        <f>'Leadec Weekly'!E203</f>
        <v>0</v>
      </c>
      <c r="E234" s="326">
        <f>'Leadec Weekly'!F203</f>
        <v>0</v>
      </c>
      <c r="F234" s="326">
        <f>'Leadec Weekly'!G203</f>
        <v>0</v>
      </c>
      <c r="G234" s="326">
        <f>'Leadec Weekly'!H203</f>
        <v>0</v>
      </c>
    </row>
    <row r="235" spans="1:7">
      <c r="A235" t="str">
        <f>'Leadec Weekly'!C204</f>
        <v>NDMSP-00284</v>
      </c>
      <c r="B235" t="str">
        <f>'Leadec Weekly'!A204</f>
        <v>7AL</v>
      </c>
      <c r="C235" s="326">
        <f>'Leadec Weekly'!D204</f>
        <v>0</v>
      </c>
      <c r="D235" s="326">
        <f>'Leadec Weekly'!E204</f>
        <v>0</v>
      </c>
      <c r="E235" s="326">
        <f>'Leadec Weekly'!F204</f>
        <v>0</v>
      </c>
      <c r="F235" s="326">
        <f>'Leadec Weekly'!G204</f>
        <v>0</v>
      </c>
      <c r="G235" s="326">
        <f>'Leadec Weekly'!H204</f>
        <v>0</v>
      </c>
    </row>
    <row r="236" spans="1:7">
      <c r="A236" t="str">
        <f>'Leadec Weekly'!C205</f>
        <v>NDMSP-00285</v>
      </c>
      <c r="B236" t="str">
        <f>'Leadec Weekly'!A205</f>
        <v>7BL</v>
      </c>
      <c r="C236" s="326">
        <f>'Leadec Weekly'!D205</f>
        <v>0</v>
      </c>
      <c r="D236" s="326">
        <f>'Leadec Weekly'!E205</f>
        <v>0</v>
      </c>
      <c r="E236" s="326">
        <f>'Leadec Weekly'!F205</f>
        <v>0</v>
      </c>
      <c r="F236" s="326">
        <f>'Leadec Weekly'!G205</f>
        <v>0</v>
      </c>
      <c r="G236" s="326">
        <f>'Leadec Weekly'!H205</f>
        <v>0</v>
      </c>
    </row>
    <row r="237" spans="1:7">
      <c r="A237" t="str">
        <f>'Leadec Weekly'!C206</f>
        <v>NDMSP-00286</v>
      </c>
      <c r="B237" t="str">
        <f>'Leadec Weekly'!A206</f>
        <v>10AR</v>
      </c>
      <c r="C237" s="326">
        <f>'Leadec Weekly'!D206</f>
        <v>0</v>
      </c>
      <c r="D237" s="326">
        <f>'Leadec Weekly'!E206</f>
        <v>0</v>
      </c>
      <c r="E237" s="326">
        <f>'Leadec Weekly'!F206</f>
        <v>0</v>
      </c>
      <c r="F237" s="326">
        <f>'Leadec Weekly'!G206</f>
        <v>0</v>
      </c>
      <c r="G237" s="326">
        <f>'Leadec Weekly'!H206</f>
        <v>0</v>
      </c>
    </row>
    <row r="238" spans="1:7">
      <c r="A238" t="str">
        <f>'Leadec Weekly'!C207</f>
        <v>NDMSP-00287</v>
      </c>
      <c r="B238" t="str">
        <f>'Leadec Weekly'!A207</f>
        <v>10BR</v>
      </c>
      <c r="C238" s="326">
        <f>'Leadec Weekly'!D207</f>
        <v>0</v>
      </c>
      <c r="D238" s="326">
        <f>'Leadec Weekly'!E207</f>
        <v>0</v>
      </c>
      <c r="E238" s="326">
        <f>'Leadec Weekly'!F207</f>
        <v>0</v>
      </c>
      <c r="F238" s="326">
        <f>'Leadec Weekly'!G207</f>
        <v>0</v>
      </c>
      <c r="G238" s="326">
        <f>'Leadec Weekly'!H207</f>
        <v>0</v>
      </c>
    </row>
    <row r="239" spans="1:7">
      <c r="A239" t="str">
        <f>'Leadec Weekly'!C208</f>
        <v>NDMSP-00288</v>
      </c>
      <c r="B239" t="str">
        <f>'Leadec Weekly'!A208</f>
        <v>10AL</v>
      </c>
      <c r="C239" s="326">
        <f>'Leadec Weekly'!D208</f>
        <v>0</v>
      </c>
      <c r="D239" s="326">
        <f>'Leadec Weekly'!E208</f>
        <v>0</v>
      </c>
      <c r="E239" s="326">
        <f>'Leadec Weekly'!F208</f>
        <v>0</v>
      </c>
      <c r="F239" s="326">
        <f>'Leadec Weekly'!G208</f>
        <v>0</v>
      </c>
      <c r="G239" s="326">
        <f>'Leadec Weekly'!H208</f>
        <v>0</v>
      </c>
    </row>
    <row r="240" spans="1:7">
      <c r="A240" t="str">
        <f>'Leadec Weekly'!C209</f>
        <v>NDMSP-00289</v>
      </c>
      <c r="B240" t="str">
        <f>'Leadec Weekly'!A209</f>
        <v>10BL</v>
      </c>
      <c r="C240" s="326">
        <f>'Leadec Weekly'!D209</f>
        <v>0</v>
      </c>
      <c r="D240" s="326">
        <f>'Leadec Weekly'!E209</f>
        <v>0</v>
      </c>
      <c r="E240" s="326">
        <f>'Leadec Weekly'!F209</f>
        <v>0</v>
      </c>
      <c r="F240" s="326">
        <f>'Leadec Weekly'!G209</f>
        <v>0</v>
      </c>
      <c r="G240" s="326">
        <f>'Leadec Weekly'!H209</f>
        <v>0</v>
      </c>
    </row>
    <row r="241" spans="1:38">
      <c r="A241" t="str">
        <f>'Leadec Weekly'!C210</f>
        <v>NDMSP-00290</v>
      </c>
      <c r="B241" t="str">
        <f>'Leadec Weekly'!A210</f>
        <v>15AR</v>
      </c>
      <c r="C241" s="326">
        <f>'Leadec Weekly'!D210</f>
        <v>0</v>
      </c>
      <c r="D241" s="326">
        <f>'Leadec Weekly'!E210</f>
        <v>0</v>
      </c>
      <c r="E241" s="326">
        <f>'Leadec Weekly'!F210</f>
        <v>0</v>
      </c>
      <c r="F241" s="326">
        <f>'Leadec Weekly'!G210</f>
        <v>0</v>
      </c>
      <c r="G241" s="326">
        <f>'Leadec Weekly'!H210</f>
        <v>0</v>
      </c>
    </row>
    <row r="242" spans="1:38">
      <c r="A242" t="str">
        <f>'Leadec Weekly'!C211</f>
        <v>NDMSP-00291</v>
      </c>
      <c r="B242" t="str">
        <f>'Leadec Weekly'!A211</f>
        <v>15BR</v>
      </c>
      <c r="C242" s="326">
        <f>'Leadec Weekly'!D211</f>
        <v>0</v>
      </c>
      <c r="D242" s="326">
        <f>'Leadec Weekly'!E211</f>
        <v>0</v>
      </c>
      <c r="E242" s="326">
        <f>'Leadec Weekly'!F211</f>
        <v>0</v>
      </c>
      <c r="F242" s="326">
        <f>'Leadec Weekly'!G211</f>
        <v>0</v>
      </c>
      <c r="G242" s="326">
        <f>'Leadec Weekly'!H211</f>
        <v>0</v>
      </c>
    </row>
    <row r="243" spans="1:38">
      <c r="A243" t="str">
        <f>'Leadec Weekly'!C212</f>
        <v>NDMSP-00292</v>
      </c>
      <c r="B243" t="str">
        <f>'Leadec Weekly'!A212</f>
        <v>15AL</v>
      </c>
      <c r="C243" s="326">
        <f>'Leadec Weekly'!D212</f>
        <v>0</v>
      </c>
      <c r="D243" s="326">
        <f>'Leadec Weekly'!E212</f>
        <v>0</v>
      </c>
      <c r="E243" s="326">
        <f>'Leadec Weekly'!F212</f>
        <v>0</v>
      </c>
      <c r="F243" s="326">
        <f>'Leadec Weekly'!G212</f>
        <v>0</v>
      </c>
      <c r="G243" s="326">
        <f>'Leadec Weekly'!H212</f>
        <v>0</v>
      </c>
    </row>
    <row r="244" spans="1:38">
      <c r="A244" t="str">
        <f>'Leadec Weekly'!C213</f>
        <v>NDMSP-00293</v>
      </c>
      <c r="B244" t="str">
        <f>'Leadec Weekly'!A213</f>
        <v>15BL</v>
      </c>
      <c r="C244" s="326">
        <f>'Leadec Weekly'!D213</f>
        <v>0</v>
      </c>
      <c r="D244" s="326">
        <f>'Leadec Weekly'!E213</f>
        <v>0</v>
      </c>
      <c r="E244" s="326">
        <f>'Leadec Weekly'!F213</f>
        <v>0</v>
      </c>
      <c r="F244" s="326">
        <f>'Leadec Weekly'!G213</f>
        <v>0</v>
      </c>
      <c r="G244" s="326">
        <f>'Leadec Weekly'!H213</f>
        <v>0</v>
      </c>
    </row>
    <row r="245" spans="1:38">
      <c r="A245" t="str">
        <f>'Leadec Weekly'!C214</f>
        <v>NAMSP-0076</v>
      </c>
      <c r="B245" t="str">
        <f>'Leadec Weekly'!A214</f>
        <v>20AR</v>
      </c>
      <c r="C245" s="326">
        <f>'Leadec Weekly'!D214</f>
        <v>0</v>
      </c>
      <c r="D245" s="326">
        <f>'Leadec Weekly'!E214</f>
        <v>0</v>
      </c>
      <c r="E245" s="326">
        <f>'Leadec Weekly'!F214</f>
        <v>0</v>
      </c>
      <c r="F245" s="326">
        <f>'Leadec Weekly'!G214</f>
        <v>0</v>
      </c>
      <c r="G245" s="326">
        <f>'Leadec Weekly'!H214</f>
        <v>0</v>
      </c>
    </row>
    <row r="246" spans="1:38">
      <c r="A246" t="str">
        <f>'Leadec Weekly'!C215</f>
        <v>NAMSP-0077</v>
      </c>
      <c r="B246" t="str">
        <f>'Leadec Weekly'!A215</f>
        <v>20BR</v>
      </c>
      <c r="C246" s="326">
        <f>'Leadec Weekly'!D215</f>
        <v>0</v>
      </c>
      <c r="D246" s="326">
        <f>'Leadec Weekly'!E215</f>
        <v>0</v>
      </c>
      <c r="E246" s="326">
        <f>'Leadec Weekly'!F215</f>
        <v>0</v>
      </c>
      <c r="F246" s="326">
        <f>'Leadec Weekly'!G215</f>
        <v>0</v>
      </c>
      <c r="G246" s="326">
        <f>'Leadec Weekly'!H215</f>
        <v>0</v>
      </c>
    </row>
    <row r="247" spans="1:38">
      <c r="A247" t="str">
        <f>'Leadec Weekly'!C216</f>
        <v>NAMSP-00102</v>
      </c>
      <c r="B247" t="str">
        <f>'Leadec Weekly'!A216</f>
        <v>20CR</v>
      </c>
      <c r="C247" s="326">
        <f>'Leadec Weekly'!D216</f>
        <v>0</v>
      </c>
      <c r="D247" s="326">
        <f>'Leadec Weekly'!E216</f>
        <v>0</v>
      </c>
      <c r="E247" s="326">
        <f>'Leadec Weekly'!F216</f>
        <v>0</v>
      </c>
      <c r="F247" s="326">
        <f>'Leadec Weekly'!G216</f>
        <v>0</v>
      </c>
      <c r="G247" s="326">
        <f>'Leadec Weekly'!H216</f>
        <v>0</v>
      </c>
    </row>
    <row r="248" spans="1:38">
      <c r="A248" t="str">
        <f>'Leadec Weekly'!C217</f>
        <v>NAMSP-0079</v>
      </c>
      <c r="B248" t="str">
        <f>'Leadec Weekly'!A217</f>
        <v>20AL</v>
      </c>
      <c r="C248" s="326">
        <f>'Leadec Weekly'!D217</f>
        <v>0</v>
      </c>
      <c r="D248" s="326">
        <f>'Leadec Weekly'!E217</f>
        <v>0</v>
      </c>
      <c r="E248" s="326">
        <f>'Leadec Weekly'!F217</f>
        <v>0</v>
      </c>
      <c r="F248" s="326">
        <f>'Leadec Weekly'!G217</f>
        <v>0</v>
      </c>
      <c r="G248" s="326">
        <f>'Leadec Weekly'!H217</f>
        <v>0</v>
      </c>
    </row>
    <row r="249" spans="1:38">
      <c r="A249" t="str">
        <f>'Leadec Weekly'!C218</f>
        <v>NAMSP-0080</v>
      </c>
      <c r="B249" t="str">
        <f>'Leadec Weekly'!A218</f>
        <v>20BL</v>
      </c>
      <c r="C249" s="326">
        <f>'Leadec Weekly'!D218</f>
        <v>0</v>
      </c>
      <c r="D249" s="326">
        <f>'Leadec Weekly'!E218</f>
        <v>0</v>
      </c>
      <c r="E249" s="326">
        <f>'Leadec Weekly'!F218</f>
        <v>0</v>
      </c>
      <c r="F249" s="326">
        <f>'Leadec Weekly'!G218</f>
        <v>0</v>
      </c>
      <c r="G249" s="326">
        <f>'Leadec Weekly'!H218</f>
        <v>0</v>
      </c>
    </row>
    <row r="250" spans="1:38">
      <c r="A250" t="str">
        <f>'Leadec Weekly'!C219</f>
        <v>NAMSP-0103</v>
      </c>
      <c r="B250" t="str">
        <f>'Leadec Weekly'!A219</f>
        <v>20CL</v>
      </c>
      <c r="C250" s="326">
        <f>'Leadec Weekly'!D219</f>
        <v>0</v>
      </c>
      <c r="D250" s="326">
        <f>'Leadec Weekly'!E219</f>
        <v>0</v>
      </c>
      <c r="E250" s="326">
        <f>'Leadec Weekly'!F219</f>
        <v>0</v>
      </c>
      <c r="F250" s="326">
        <f>'Leadec Weekly'!G219</f>
        <v>0</v>
      </c>
      <c r="G250" s="326">
        <f>'Leadec Weekly'!H219</f>
        <v>0</v>
      </c>
    </row>
    <row r="251" spans="1:38">
      <c r="A251" t="str">
        <f>'Leadec Weekly'!C220</f>
        <v>NAMZY-0152</v>
      </c>
      <c r="B251">
        <f>'Leadec Weekly'!A220</f>
        <v>40</v>
      </c>
      <c r="C251" s="326">
        <f>'Leadec Weekly'!D220</f>
        <v>0</v>
      </c>
      <c r="D251" s="326">
        <f>'Leadec Weekly'!E220</f>
        <v>0</v>
      </c>
      <c r="E251" s="326">
        <f>'Leadec Weekly'!F220</f>
        <v>0</v>
      </c>
      <c r="F251" s="326">
        <f>'Leadec Weekly'!G220</f>
        <v>0</v>
      </c>
      <c r="G251" s="326">
        <f>'Leadec Weekly'!H220</f>
        <v>0</v>
      </c>
    </row>
    <row r="252" spans="1:38">
      <c r="A252" t="str">
        <f>'Leadec Weekly'!C221</f>
        <v>NAMZY-0153</v>
      </c>
      <c r="B252">
        <f>'Leadec Weekly'!A221</f>
        <v>40</v>
      </c>
      <c r="C252" s="326">
        <f>'Leadec Weekly'!D221</f>
        <v>0</v>
      </c>
      <c r="D252" s="326">
        <f>'Leadec Weekly'!E221</f>
        <v>0</v>
      </c>
      <c r="E252" s="326">
        <f>'Leadec Weekly'!F221</f>
        <v>0</v>
      </c>
      <c r="F252" s="326">
        <f>'Leadec Weekly'!G221</f>
        <v>0</v>
      </c>
      <c r="G252" s="326">
        <f>'Leadec Weekly'!H221</f>
        <v>0</v>
      </c>
    </row>
    <row r="253" spans="1:38">
      <c r="A253" t="str">
        <f>'Leadec Weekly'!C222</f>
        <v>NAMZY-0154</v>
      </c>
      <c r="B253">
        <f>'Leadec Weekly'!A222</f>
        <v>40</v>
      </c>
      <c r="C253" s="326">
        <f>'Leadec Weekly'!D222</f>
        <v>0</v>
      </c>
      <c r="D253" s="326">
        <f>'Leadec Weekly'!E222</f>
        <v>0</v>
      </c>
      <c r="E253" s="326">
        <f>'Leadec Weekly'!F222</f>
        <v>0</v>
      </c>
      <c r="F253" s="326">
        <f>'Leadec Weekly'!G222</f>
        <v>0</v>
      </c>
      <c r="G253" s="326">
        <f>'Leadec Weekly'!H222</f>
        <v>0</v>
      </c>
    </row>
    <row r="254" spans="1:38">
      <c r="A254" t="str">
        <f>'Leadec Weekly'!C223</f>
        <v>NAMZY-0155</v>
      </c>
      <c r="B254">
        <f>'Leadec Weekly'!A223</f>
        <v>40</v>
      </c>
      <c r="C254" s="326">
        <f>'Leadec Weekly'!D223</f>
        <v>0</v>
      </c>
      <c r="D254" s="326">
        <f>'Leadec Weekly'!E223</f>
        <v>0</v>
      </c>
      <c r="E254" s="326">
        <f>'Leadec Weekly'!F223</f>
        <v>0</v>
      </c>
      <c r="F254" s="326">
        <f>'Leadec Weekly'!G223</f>
        <v>0</v>
      </c>
      <c r="G254" s="326">
        <f>'Leadec Weekly'!H223</f>
        <v>0</v>
      </c>
    </row>
    <row r="255" spans="1:38">
      <c r="A255" t="str">
        <f>'Leadec Weekly'!C224</f>
        <v>NAMSP-0082</v>
      </c>
      <c r="B255">
        <f>'Leadec Weekly'!A224</f>
        <v>40</v>
      </c>
      <c r="C255" s="326">
        <f>'Leadec Weekly'!D224</f>
        <v>0</v>
      </c>
      <c r="D255" s="326">
        <f>'Leadec Weekly'!E224</f>
        <v>0</v>
      </c>
      <c r="E255" s="326">
        <f>'Leadec Weekly'!F224</f>
        <v>0</v>
      </c>
      <c r="F255" s="326">
        <f>'Leadec Weekly'!G224</f>
        <v>0</v>
      </c>
      <c r="G255" s="326">
        <f>'Leadec Weekly'!H224</f>
        <v>0</v>
      </c>
    </row>
    <row r="256" spans="1:38">
      <c r="A256" t="str">
        <f>'Leadec Weekly'!C225</f>
        <v>NAMSP-0083</v>
      </c>
      <c r="B256">
        <f>'Leadec Weekly'!A225</f>
        <v>40</v>
      </c>
      <c r="C256" s="326">
        <f>'Leadec Weekly'!D225</f>
        <v>0</v>
      </c>
      <c r="D256" s="326">
        <f>'Leadec Weekly'!E225</f>
        <v>0</v>
      </c>
      <c r="E256" s="326">
        <f>'Leadec Weekly'!F225</f>
        <v>0</v>
      </c>
      <c r="F256" s="326">
        <f>'Leadec Weekly'!G225</f>
        <v>0</v>
      </c>
      <c r="G256" s="326">
        <f>'Leadec Weekly'!H225</f>
        <v>0</v>
      </c>
      <c r="K256" s="51"/>
      <c r="L256" s="51"/>
      <c r="M256" s="158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</row>
    <row r="257" spans="1:38">
      <c r="A257" t="str">
        <f>'Leadec Weekly'!C226</f>
        <v>NAMSP-0084</v>
      </c>
      <c r="B257">
        <f>'Leadec Weekly'!A226</f>
        <v>40</v>
      </c>
      <c r="C257" s="326">
        <f>'Leadec Weekly'!D226</f>
        <v>0</v>
      </c>
      <c r="D257" s="326">
        <f>'Leadec Weekly'!E226</f>
        <v>0</v>
      </c>
      <c r="E257" s="326">
        <f>'Leadec Weekly'!F226</f>
        <v>0</v>
      </c>
      <c r="F257" s="326">
        <f>'Leadec Weekly'!G226</f>
        <v>0</v>
      </c>
      <c r="G257" s="326">
        <f>'Leadec Weekly'!H226</f>
        <v>0</v>
      </c>
      <c r="K257" s="51"/>
      <c r="L257" s="51"/>
      <c r="M257" s="160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</row>
    <row r="258" spans="1:38">
      <c r="A258" t="str">
        <f>'Leadec Weekly'!C227</f>
        <v>NAMSP-0085</v>
      </c>
      <c r="B258">
        <f>'Leadec Weekly'!A227</f>
        <v>40</v>
      </c>
      <c r="C258" s="326">
        <f>'Leadec Weekly'!D227</f>
        <v>0</v>
      </c>
      <c r="D258" s="326">
        <f>'Leadec Weekly'!E227</f>
        <v>0</v>
      </c>
      <c r="E258" s="326">
        <f>'Leadec Weekly'!F227</f>
        <v>0</v>
      </c>
      <c r="F258" s="326">
        <f>'Leadec Weekly'!G227</f>
        <v>0</v>
      </c>
      <c r="G258" s="326">
        <f>'Leadec Weekly'!H227</f>
        <v>0</v>
      </c>
      <c r="K258" s="51"/>
      <c r="L258" s="51"/>
      <c r="M258" s="115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</row>
    <row r="259" spans="1:38">
      <c r="A259" t="str">
        <f>'Leadec Weekly'!C228</f>
        <v>NAMSP-0086</v>
      </c>
      <c r="B259">
        <f>'Leadec Weekly'!A228</f>
        <v>40</v>
      </c>
      <c r="C259" s="326">
        <f>'Leadec Weekly'!D228</f>
        <v>0</v>
      </c>
      <c r="D259" s="326">
        <f>'Leadec Weekly'!E228</f>
        <v>0</v>
      </c>
      <c r="E259" s="326">
        <f>'Leadec Weekly'!F228</f>
        <v>0</v>
      </c>
      <c r="F259" s="326">
        <f>'Leadec Weekly'!G228</f>
        <v>0</v>
      </c>
      <c r="G259" s="326">
        <f>'Leadec Weekly'!H228</f>
        <v>0</v>
      </c>
      <c r="K259" s="51"/>
      <c r="L259" s="51"/>
      <c r="M259" s="115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</row>
    <row r="260" spans="1:38">
      <c r="A260" t="str">
        <f>'Leadec Weekly'!C229</f>
        <v>NAMSP-0087</v>
      </c>
      <c r="B260">
        <f>'Leadec Weekly'!A229</f>
        <v>40</v>
      </c>
      <c r="C260" s="326">
        <f>'Leadec Weekly'!D229</f>
        <v>0</v>
      </c>
      <c r="D260" s="326">
        <f>'Leadec Weekly'!E229</f>
        <v>0</v>
      </c>
      <c r="E260" s="326">
        <f>'Leadec Weekly'!F229</f>
        <v>0</v>
      </c>
      <c r="F260" s="326">
        <f>'Leadec Weekly'!G229</f>
        <v>0</v>
      </c>
      <c r="G260" s="326">
        <f>'Leadec Weekly'!H229</f>
        <v>0</v>
      </c>
      <c r="K260" s="51"/>
      <c r="L260" s="51"/>
      <c r="M260" s="115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</row>
    <row r="261" spans="1:38">
      <c r="A261" t="str">
        <f>'Leadec Weekly'!C230</f>
        <v>NAMSP-0088</v>
      </c>
      <c r="B261">
        <f>'Leadec Weekly'!A230</f>
        <v>50</v>
      </c>
      <c r="C261" s="326">
        <f>'Leadec Weekly'!D230</f>
        <v>0</v>
      </c>
      <c r="D261" s="326">
        <f>'Leadec Weekly'!E230</f>
        <v>0</v>
      </c>
      <c r="E261" s="326">
        <f>'Leadec Weekly'!F230</f>
        <v>0</v>
      </c>
      <c r="F261" s="326">
        <f>'Leadec Weekly'!G230</f>
        <v>0</v>
      </c>
      <c r="G261" s="326">
        <f>'Leadec Weekly'!H230</f>
        <v>0</v>
      </c>
      <c r="K261" s="51"/>
      <c r="L261" s="51"/>
      <c r="M261" s="115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</row>
    <row r="262" spans="1:38">
      <c r="A262" t="str">
        <f>'Leadec Weekly'!C231</f>
        <v>NAMSP-0089</v>
      </c>
      <c r="B262">
        <f>'Leadec Weekly'!A231</f>
        <v>50</v>
      </c>
      <c r="C262" s="326">
        <f>'Leadec Weekly'!D231</f>
        <v>0</v>
      </c>
      <c r="D262" s="326">
        <f>'Leadec Weekly'!E231</f>
        <v>0</v>
      </c>
      <c r="E262" s="326">
        <f>'Leadec Weekly'!F231</f>
        <v>0</v>
      </c>
      <c r="F262" s="326">
        <f>'Leadec Weekly'!G231</f>
        <v>0</v>
      </c>
      <c r="G262" s="326">
        <f>'Leadec Weekly'!H231</f>
        <v>0</v>
      </c>
      <c r="K262" s="51"/>
      <c r="L262" s="51"/>
      <c r="M262" s="115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</row>
    <row r="263" spans="1:38">
      <c r="A263" t="str">
        <f>'Leadec Weekly'!C232</f>
        <v>NAMSP-0090</v>
      </c>
      <c r="B263">
        <f>'Leadec Weekly'!A232</f>
        <v>50</v>
      </c>
      <c r="C263" s="326">
        <f>'Leadec Weekly'!D232</f>
        <v>0</v>
      </c>
      <c r="D263" s="326">
        <f>'Leadec Weekly'!E232</f>
        <v>0</v>
      </c>
      <c r="E263" s="326">
        <f>'Leadec Weekly'!F232</f>
        <v>0</v>
      </c>
      <c r="F263" s="326">
        <f>'Leadec Weekly'!G232</f>
        <v>0</v>
      </c>
      <c r="G263" s="326">
        <f>'Leadec Weekly'!H232</f>
        <v>0</v>
      </c>
      <c r="K263" s="51"/>
      <c r="L263" s="51"/>
      <c r="M263" s="115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</row>
    <row r="264" spans="1:38">
      <c r="A264" t="str">
        <f>'Leadec Weekly'!C233</f>
        <v>NAMZY-0156</v>
      </c>
      <c r="B264">
        <f>'Leadec Weekly'!A233</f>
        <v>50</v>
      </c>
      <c r="C264" s="326">
        <f>'Leadec Weekly'!D233</f>
        <v>0</v>
      </c>
      <c r="D264" s="326">
        <f>'Leadec Weekly'!E233</f>
        <v>0</v>
      </c>
      <c r="E264" s="326">
        <f>'Leadec Weekly'!F233</f>
        <v>0</v>
      </c>
      <c r="F264" s="326">
        <f>'Leadec Weekly'!G233</f>
        <v>0</v>
      </c>
      <c r="G264" s="326">
        <f>'Leadec Weekly'!H233</f>
        <v>0</v>
      </c>
      <c r="M264" s="160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</row>
    <row r="265" spans="1:38">
      <c r="A265" t="str">
        <f>'Leadec Weekly'!C234</f>
        <v>NAMZY-0157</v>
      </c>
      <c r="B265">
        <f>'Leadec Weekly'!A234</f>
        <v>50</v>
      </c>
      <c r="C265" s="326">
        <f>'Leadec Weekly'!D234</f>
        <v>0</v>
      </c>
      <c r="D265" s="326">
        <f>'Leadec Weekly'!E234</f>
        <v>0</v>
      </c>
      <c r="E265" s="326">
        <f>'Leadec Weekly'!F234</f>
        <v>0</v>
      </c>
      <c r="F265" s="326">
        <f>'Leadec Weekly'!G234</f>
        <v>0</v>
      </c>
      <c r="G265" s="326">
        <f>'Leadec Weekly'!H234</f>
        <v>0</v>
      </c>
    </row>
    <row r="266" spans="1:38">
      <c r="A266" t="str">
        <f>'Leadec Weekly'!C235</f>
        <v>NAMSP-0091</v>
      </c>
      <c r="B266">
        <f>'Leadec Weekly'!A235</f>
        <v>60</v>
      </c>
      <c r="C266" s="326">
        <f>'Leadec Weekly'!D235</f>
        <v>0</v>
      </c>
      <c r="D266" s="326">
        <f>'Leadec Weekly'!E235</f>
        <v>0</v>
      </c>
      <c r="E266" s="326">
        <f>'Leadec Weekly'!F235</f>
        <v>0</v>
      </c>
      <c r="F266" s="326">
        <f>'Leadec Weekly'!G235</f>
        <v>0</v>
      </c>
      <c r="G266" s="326">
        <f>'Leadec Weekly'!H235</f>
        <v>0</v>
      </c>
    </row>
    <row r="267" spans="1:38">
      <c r="A267" t="str">
        <f>'Leadec Weekly'!C236</f>
        <v>NAMSP-0092</v>
      </c>
      <c r="B267">
        <f>'Leadec Weekly'!A236</f>
        <v>60</v>
      </c>
      <c r="C267" s="326">
        <f>'Leadec Weekly'!D236</f>
        <v>0</v>
      </c>
      <c r="D267" s="326">
        <f>'Leadec Weekly'!E236</f>
        <v>0</v>
      </c>
      <c r="E267" s="326">
        <f>'Leadec Weekly'!F236</f>
        <v>0</v>
      </c>
      <c r="F267" s="326">
        <f>'Leadec Weekly'!G236</f>
        <v>0</v>
      </c>
      <c r="G267" s="326">
        <f>'Leadec Weekly'!H236</f>
        <v>0</v>
      </c>
    </row>
    <row r="268" spans="1:38">
      <c r="A268" t="str">
        <f>'Leadec Weekly'!C237</f>
        <v>NAMSP-0093</v>
      </c>
      <c r="B268">
        <f>'Leadec Weekly'!A237</f>
        <v>60</v>
      </c>
      <c r="C268" s="326">
        <f>'Leadec Weekly'!D237</f>
        <v>0</v>
      </c>
      <c r="D268" s="326">
        <f>'Leadec Weekly'!E237</f>
        <v>0</v>
      </c>
      <c r="E268" s="326">
        <f>'Leadec Weekly'!F237</f>
        <v>0</v>
      </c>
      <c r="F268" s="326">
        <f>'Leadec Weekly'!G237</f>
        <v>0</v>
      </c>
      <c r="G268" s="326">
        <f>'Leadec Weekly'!H237</f>
        <v>0</v>
      </c>
    </row>
    <row r="269" spans="1:38">
      <c r="A269" t="str">
        <f>'Leadec Weekly'!C238</f>
        <v>NAMSP-0094</v>
      </c>
      <c r="B269">
        <f>'Leadec Weekly'!A238</f>
        <v>60</v>
      </c>
      <c r="C269" s="326">
        <f>'Leadec Weekly'!D238</f>
        <v>0</v>
      </c>
      <c r="D269" s="326">
        <f>'Leadec Weekly'!E238</f>
        <v>0</v>
      </c>
      <c r="E269" s="326">
        <f>'Leadec Weekly'!F238</f>
        <v>0</v>
      </c>
      <c r="F269" s="326">
        <f>'Leadec Weekly'!G238</f>
        <v>0</v>
      </c>
      <c r="G269" s="326">
        <f>'Leadec Weekly'!H238</f>
        <v>0</v>
      </c>
    </row>
    <row r="270" spans="1:38">
      <c r="A270" t="str">
        <f>'Leadec Weekly'!C239</f>
        <v>NAMSP-0095</v>
      </c>
      <c r="B270">
        <f>'Leadec Weekly'!A239</f>
        <v>60</v>
      </c>
      <c r="C270" s="326">
        <f>'Leadec Weekly'!D239</f>
        <v>0</v>
      </c>
      <c r="D270" s="326">
        <f>'Leadec Weekly'!E239</f>
        <v>0</v>
      </c>
      <c r="E270" s="326">
        <f>'Leadec Weekly'!F239</f>
        <v>0</v>
      </c>
      <c r="F270" s="326">
        <f>'Leadec Weekly'!G239</f>
        <v>0</v>
      </c>
      <c r="G270" s="326">
        <f>'Leadec Weekly'!H239</f>
        <v>0</v>
      </c>
    </row>
    <row r="271" spans="1:38">
      <c r="A271" t="str">
        <f>'Leadec Weekly'!C240</f>
        <v>NAMSP-0096</v>
      </c>
      <c r="B271">
        <f>'Leadec Weekly'!A240</f>
        <v>60</v>
      </c>
      <c r="C271" s="326">
        <f>'Leadec Weekly'!D240</f>
        <v>0</v>
      </c>
      <c r="D271" s="326">
        <f>'Leadec Weekly'!E240</f>
        <v>0</v>
      </c>
      <c r="E271" s="326">
        <f>'Leadec Weekly'!F240</f>
        <v>0</v>
      </c>
      <c r="F271" s="326">
        <f>'Leadec Weekly'!G240</f>
        <v>0</v>
      </c>
      <c r="G271" s="326">
        <f>'Leadec Weekly'!H240</f>
        <v>0</v>
      </c>
    </row>
    <row r="272" spans="1:38">
      <c r="A272" t="str">
        <f>'Leadec Weekly'!C241</f>
        <v>NAMSP-0097</v>
      </c>
      <c r="B272">
        <f>'Leadec Weekly'!A241</f>
        <v>60</v>
      </c>
      <c r="C272" s="326">
        <f>'Leadec Weekly'!D241</f>
        <v>0</v>
      </c>
      <c r="D272" s="326">
        <f>'Leadec Weekly'!E241</f>
        <v>0</v>
      </c>
      <c r="E272" s="326">
        <f>'Leadec Weekly'!F241</f>
        <v>0</v>
      </c>
      <c r="F272" s="326">
        <f>'Leadec Weekly'!G241</f>
        <v>0</v>
      </c>
      <c r="G272" s="326">
        <f>'Leadec Weekly'!H241</f>
        <v>0</v>
      </c>
    </row>
    <row r="273" spans="1:7">
      <c r="A273" t="str">
        <f>'Leadec Weekly'!C242</f>
        <v>NAMSP-0098</v>
      </c>
      <c r="B273">
        <f>'Leadec Weekly'!A242</f>
        <v>60</v>
      </c>
      <c r="C273" s="326">
        <f>'Leadec Weekly'!D242</f>
        <v>0</v>
      </c>
      <c r="D273" s="326">
        <f>'Leadec Weekly'!E242</f>
        <v>0</v>
      </c>
      <c r="E273" s="326">
        <f>'Leadec Weekly'!F242</f>
        <v>0</v>
      </c>
      <c r="F273" s="326">
        <f>'Leadec Weekly'!G242</f>
        <v>0</v>
      </c>
      <c r="G273" s="326">
        <f>'Leadec Weekly'!H242</f>
        <v>0</v>
      </c>
    </row>
    <row r="274" spans="1:7">
      <c r="A274" t="str">
        <f>'Leadec Weekly'!C243</f>
        <v>NAMSP-0099</v>
      </c>
      <c r="B274">
        <f>'Leadec Weekly'!A243</f>
        <v>60</v>
      </c>
      <c r="C274" s="326">
        <f>'Leadec Weekly'!D243</f>
        <v>0</v>
      </c>
      <c r="D274" s="326">
        <f>'Leadec Weekly'!E243</f>
        <v>0</v>
      </c>
      <c r="E274" s="326">
        <f>'Leadec Weekly'!F243</f>
        <v>0</v>
      </c>
      <c r="F274" s="326">
        <f>'Leadec Weekly'!G243</f>
        <v>0</v>
      </c>
      <c r="G274" s="326">
        <f>'Leadec Weekly'!H243</f>
        <v>0</v>
      </c>
    </row>
    <row r="275" spans="1:7">
      <c r="A275" t="str">
        <f>'Leadec Weekly'!C244</f>
        <v>NAMZY-0158</v>
      </c>
      <c r="B275">
        <f>'Leadec Weekly'!A244</f>
        <v>60</v>
      </c>
      <c r="C275" s="326">
        <f>'Leadec Weekly'!D244</f>
        <v>0</v>
      </c>
      <c r="D275" s="326">
        <f>'Leadec Weekly'!E244</f>
        <v>0</v>
      </c>
      <c r="E275" s="326">
        <f>'Leadec Weekly'!F244</f>
        <v>0</v>
      </c>
      <c r="F275" s="326">
        <f>'Leadec Weekly'!G244</f>
        <v>0</v>
      </c>
      <c r="G275" s="326">
        <f>'Leadec Weekly'!H244</f>
        <v>0</v>
      </c>
    </row>
    <row r="276" spans="1:7">
      <c r="A276" t="str">
        <f>'Leadec Weekly'!C245</f>
        <v>NAMZY-0159</v>
      </c>
      <c r="B276">
        <f>'Leadec Weekly'!A245</f>
        <v>60</v>
      </c>
      <c r="C276" s="326">
        <f>'Leadec Weekly'!D245</f>
        <v>0</v>
      </c>
      <c r="D276" s="326">
        <f>'Leadec Weekly'!E245</f>
        <v>0</v>
      </c>
      <c r="E276" s="326">
        <f>'Leadec Weekly'!F245</f>
        <v>0</v>
      </c>
      <c r="F276" s="326">
        <f>'Leadec Weekly'!G245</f>
        <v>0</v>
      </c>
      <c r="G276" s="326">
        <f>'Leadec Weekly'!H245</f>
        <v>0</v>
      </c>
    </row>
    <row r="277" spans="1:7">
      <c r="A277" t="str">
        <f>'Leadec Weekly'!C246</f>
        <v>NAMZY-0160</v>
      </c>
      <c r="B277">
        <f>'Leadec Weekly'!A246</f>
        <v>60</v>
      </c>
      <c r="C277" s="326">
        <f>'Leadec Weekly'!D246</f>
        <v>0</v>
      </c>
      <c r="D277" s="326">
        <f>'Leadec Weekly'!E246</f>
        <v>0</v>
      </c>
      <c r="E277" s="326">
        <f>'Leadec Weekly'!F246</f>
        <v>0</v>
      </c>
      <c r="F277" s="326">
        <f>'Leadec Weekly'!G246</f>
        <v>0</v>
      </c>
      <c r="G277" s="326">
        <f>'Leadec Weekly'!H246</f>
        <v>0</v>
      </c>
    </row>
    <row r="278" spans="1:7">
      <c r="A278" t="str">
        <f>'Leadec Weekly'!C247</f>
        <v>NDMSP-00294</v>
      </c>
      <c r="B278" t="str">
        <f>'Leadec Weekly'!A247</f>
        <v>70AR</v>
      </c>
      <c r="C278" s="326">
        <f>'Leadec Weekly'!D247</f>
        <v>0</v>
      </c>
      <c r="D278" s="326">
        <f>'Leadec Weekly'!E247</f>
        <v>0</v>
      </c>
      <c r="E278" s="326">
        <f>'Leadec Weekly'!F247</f>
        <v>0</v>
      </c>
      <c r="F278" s="326">
        <f>'Leadec Weekly'!G247</f>
        <v>0</v>
      </c>
      <c r="G278" s="326">
        <f>'Leadec Weekly'!H247</f>
        <v>0</v>
      </c>
    </row>
    <row r="279" spans="1:7">
      <c r="A279" t="str">
        <f>'Leadec Weekly'!C248</f>
        <v>NDMSP-00295</v>
      </c>
      <c r="B279" t="str">
        <f>'Leadec Weekly'!A248</f>
        <v>70BR</v>
      </c>
      <c r="C279" s="326">
        <f>'Leadec Weekly'!D248</f>
        <v>0</v>
      </c>
      <c r="D279" s="326">
        <f>'Leadec Weekly'!E248</f>
        <v>0</v>
      </c>
      <c r="E279" s="326">
        <f>'Leadec Weekly'!F248</f>
        <v>0</v>
      </c>
      <c r="F279" s="326">
        <f>'Leadec Weekly'!G248</f>
        <v>0</v>
      </c>
      <c r="G279" s="326">
        <f>'Leadec Weekly'!H248</f>
        <v>0</v>
      </c>
    </row>
    <row r="280" spans="1:7">
      <c r="A280" t="str">
        <f>'Leadec Weekly'!C249</f>
        <v>NDMSP-00296</v>
      </c>
      <c r="B280" t="str">
        <f>'Leadec Weekly'!A249</f>
        <v>70CR</v>
      </c>
      <c r="C280" s="326">
        <f>'Leadec Weekly'!D249</f>
        <v>0</v>
      </c>
      <c r="D280" s="326">
        <f>'Leadec Weekly'!E249</f>
        <v>0</v>
      </c>
      <c r="E280" s="326">
        <f>'Leadec Weekly'!F249</f>
        <v>0</v>
      </c>
      <c r="F280" s="326">
        <f>'Leadec Weekly'!G249</f>
        <v>0</v>
      </c>
      <c r="G280" s="326">
        <f>'Leadec Weekly'!H249</f>
        <v>0</v>
      </c>
    </row>
    <row r="281" spans="1:7">
      <c r="A281" t="str">
        <f>'Leadec Weekly'!C250</f>
        <v>NDMSP-00297</v>
      </c>
      <c r="B281" t="str">
        <f>'Leadec Weekly'!A250</f>
        <v>70DR</v>
      </c>
      <c r="C281" s="326">
        <f>'Leadec Weekly'!D250</f>
        <v>0</v>
      </c>
      <c r="D281" s="326">
        <f>'Leadec Weekly'!E250</f>
        <v>0</v>
      </c>
      <c r="E281" s="326">
        <f>'Leadec Weekly'!F250</f>
        <v>0</v>
      </c>
      <c r="F281" s="326">
        <f>'Leadec Weekly'!G250</f>
        <v>0</v>
      </c>
      <c r="G281" s="326">
        <f>'Leadec Weekly'!H250</f>
        <v>0</v>
      </c>
    </row>
    <row r="282" spans="1:7">
      <c r="A282" t="str">
        <f>'Leadec Weekly'!C251</f>
        <v>NDMSP-00298</v>
      </c>
      <c r="B282" t="str">
        <f>'Leadec Weekly'!A251</f>
        <v>70AL</v>
      </c>
      <c r="C282" s="326">
        <f>'Leadec Weekly'!D251</f>
        <v>0</v>
      </c>
      <c r="D282" s="326">
        <f>'Leadec Weekly'!E251</f>
        <v>0</v>
      </c>
      <c r="E282" s="326">
        <f>'Leadec Weekly'!F251</f>
        <v>0</v>
      </c>
      <c r="F282" s="326">
        <f>'Leadec Weekly'!G251</f>
        <v>0</v>
      </c>
      <c r="G282" s="326">
        <f>'Leadec Weekly'!H251</f>
        <v>0</v>
      </c>
    </row>
    <row r="283" spans="1:7">
      <c r="A283" t="str">
        <f>'Leadec Weekly'!C252</f>
        <v>NDMSP-00299</v>
      </c>
      <c r="B283" t="str">
        <f>'Leadec Weekly'!A252</f>
        <v>70BL</v>
      </c>
      <c r="C283" s="326">
        <f>'Leadec Weekly'!D252</f>
        <v>0</v>
      </c>
      <c r="D283" s="326">
        <f>'Leadec Weekly'!E252</f>
        <v>0</v>
      </c>
      <c r="E283" s="326">
        <f>'Leadec Weekly'!F252</f>
        <v>0</v>
      </c>
      <c r="F283" s="326">
        <f>'Leadec Weekly'!G252</f>
        <v>0</v>
      </c>
      <c r="G283" s="326">
        <f>'Leadec Weekly'!H252</f>
        <v>0</v>
      </c>
    </row>
    <row r="284" spans="1:7">
      <c r="A284" t="str">
        <f>'Leadec Weekly'!C253</f>
        <v>NDMSP-00300</v>
      </c>
      <c r="B284" t="str">
        <f>'Leadec Weekly'!A253</f>
        <v>70CL</v>
      </c>
      <c r="C284" s="326">
        <f>'Leadec Weekly'!D253</f>
        <v>0</v>
      </c>
      <c r="D284" s="326">
        <f>'Leadec Weekly'!E253</f>
        <v>0</v>
      </c>
      <c r="E284" s="326">
        <f>'Leadec Weekly'!F253</f>
        <v>0</v>
      </c>
      <c r="F284" s="326">
        <f>'Leadec Weekly'!G253</f>
        <v>0</v>
      </c>
      <c r="G284" s="326">
        <f>'Leadec Weekly'!H253</f>
        <v>0</v>
      </c>
    </row>
    <row r="285" spans="1:7">
      <c r="A285" t="str">
        <f>'Leadec Weekly'!C254</f>
        <v>NDMSP-00301</v>
      </c>
      <c r="B285" t="str">
        <f>'Leadec Weekly'!A254</f>
        <v>70DL</v>
      </c>
      <c r="C285" s="326">
        <f>'Leadec Weekly'!D254</f>
        <v>0</v>
      </c>
      <c r="D285" s="326">
        <f>'Leadec Weekly'!E254</f>
        <v>0</v>
      </c>
      <c r="E285" s="326">
        <f>'Leadec Weekly'!F254</f>
        <v>0</v>
      </c>
      <c r="F285" s="326">
        <f>'Leadec Weekly'!G254</f>
        <v>0</v>
      </c>
      <c r="G285" s="326">
        <f>'Leadec Weekly'!H254</f>
        <v>0</v>
      </c>
    </row>
    <row r="286" spans="1:7">
      <c r="A286" t="str">
        <f>'Leadec Weekly'!C255</f>
        <v>NDMSP-00267</v>
      </c>
      <c r="B286" t="str">
        <f>'Leadec Weekly'!A255</f>
        <v>80R</v>
      </c>
      <c r="C286" s="326">
        <f>'Leadec Weekly'!D255</f>
        <v>0</v>
      </c>
      <c r="D286" s="326">
        <f>'Leadec Weekly'!E255</f>
        <v>0</v>
      </c>
      <c r="E286" s="326">
        <f>'Leadec Weekly'!F255</f>
        <v>0</v>
      </c>
      <c r="F286" s="326">
        <f>'Leadec Weekly'!G255</f>
        <v>0</v>
      </c>
      <c r="G286" s="326">
        <f>'Leadec Weekly'!H255</f>
        <v>0</v>
      </c>
    </row>
    <row r="287" spans="1:7">
      <c r="A287" t="str">
        <f>'Leadec Weekly'!C256</f>
        <v>NDMSP-00268</v>
      </c>
      <c r="B287" t="str">
        <f>'Leadec Weekly'!A256</f>
        <v>80R</v>
      </c>
      <c r="C287" s="326">
        <f>'Leadec Weekly'!D256</f>
        <v>0</v>
      </c>
      <c r="D287" s="326">
        <f>'Leadec Weekly'!E256</f>
        <v>0</v>
      </c>
      <c r="E287" s="326">
        <f>'Leadec Weekly'!F256</f>
        <v>0</v>
      </c>
      <c r="F287" s="326">
        <f>'Leadec Weekly'!G256</f>
        <v>0</v>
      </c>
      <c r="G287" s="326">
        <f>'Leadec Weekly'!H256</f>
        <v>0</v>
      </c>
    </row>
    <row r="288" spans="1:7">
      <c r="A288" t="str">
        <f>'Leadec Weekly'!C257</f>
        <v>NDMSP-00269</v>
      </c>
      <c r="B288" t="str">
        <f>'Leadec Weekly'!A257</f>
        <v>80R</v>
      </c>
      <c r="C288" s="326">
        <f>'Leadec Weekly'!D257</f>
        <v>0</v>
      </c>
      <c r="D288" s="326">
        <f>'Leadec Weekly'!E257</f>
        <v>0</v>
      </c>
      <c r="E288" s="326">
        <f>'Leadec Weekly'!F257</f>
        <v>0</v>
      </c>
      <c r="F288" s="326">
        <f>'Leadec Weekly'!G257</f>
        <v>0</v>
      </c>
      <c r="G288" s="326">
        <f>'Leadec Weekly'!H257</f>
        <v>0</v>
      </c>
    </row>
    <row r="289" spans="1:7">
      <c r="A289" t="str">
        <f>'Leadec Weekly'!C258</f>
        <v>NAMSP-00105</v>
      </c>
      <c r="B289" t="str">
        <f>'Leadec Weekly'!A258</f>
        <v>802R</v>
      </c>
      <c r="C289" s="326">
        <f>'Leadec Weekly'!D258</f>
        <v>0</v>
      </c>
      <c r="D289" s="326">
        <f>'Leadec Weekly'!E258</f>
        <v>0</v>
      </c>
      <c r="E289" s="326">
        <f>'Leadec Weekly'!F258</f>
        <v>0</v>
      </c>
      <c r="F289" s="326">
        <f>'Leadec Weekly'!G258</f>
        <v>0</v>
      </c>
      <c r="G289" s="326">
        <f>'Leadec Weekly'!H258</f>
        <v>0</v>
      </c>
    </row>
    <row r="290" spans="1:7">
      <c r="A290" t="str">
        <f>'Leadec Weekly'!C259</f>
        <v>NAMSP-00106</v>
      </c>
      <c r="B290" t="str">
        <f>'Leadec Weekly'!A259</f>
        <v>802R</v>
      </c>
      <c r="C290" s="326">
        <f>'Leadec Weekly'!D259</f>
        <v>0</v>
      </c>
      <c r="D290" s="326">
        <f>'Leadec Weekly'!E259</f>
        <v>0</v>
      </c>
      <c r="E290" s="326">
        <f>'Leadec Weekly'!F259</f>
        <v>0</v>
      </c>
      <c r="F290" s="326">
        <f>'Leadec Weekly'!G259</f>
        <v>0</v>
      </c>
      <c r="G290" s="326">
        <f>'Leadec Weekly'!H259</f>
        <v>0</v>
      </c>
    </row>
    <row r="291" spans="1:7">
      <c r="A291" t="str">
        <f>'Leadec Weekly'!C260</f>
        <v>NAMSP-00108</v>
      </c>
      <c r="B291" t="str">
        <f>'Leadec Weekly'!A260</f>
        <v>802R</v>
      </c>
      <c r="C291" s="326">
        <f>'Leadec Weekly'!D260</f>
        <v>0</v>
      </c>
      <c r="D291" s="326">
        <f>'Leadec Weekly'!E260</f>
        <v>0</v>
      </c>
      <c r="E291" s="326">
        <f>'Leadec Weekly'!F260</f>
        <v>0</v>
      </c>
      <c r="F291" s="326">
        <f>'Leadec Weekly'!G260</f>
        <v>0</v>
      </c>
      <c r="G291" s="326">
        <f>'Leadec Weekly'!H260</f>
        <v>0</v>
      </c>
    </row>
    <row r="292" spans="1:7">
      <c r="A292" t="str">
        <f>'Leadec Weekly'!C261</f>
        <v>NAMSP-00109</v>
      </c>
      <c r="B292" t="str">
        <f>'Leadec Weekly'!A261</f>
        <v>803R</v>
      </c>
      <c r="C292" s="326">
        <f>'Leadec Weekly'!D261</f>
        <v>0</v>
      </c>
      <c r="D292" s="326">
        <f>'Leadec Weekly'!E261</f>
        <v>0</v>
      </c>
      <c r="E292" s="326">
        <f>'Leadec Weekly'!F261</f>
        <v>0</v>
      </c>
      <c r="F292" s="326">
        <f>'Leadec Weekly'!G261</f>
        <v>0</v>
      </c>
      <c r="G292" s="326">
        <f>'Leadec Weekly'!H261</f>
        <v>0</v>
      </c>
    </row>
    <row r="293" spans="1:7">
      <c r="A293" t="str">
        <f>'Leadec Weekly'!C262</f>
        <v>NAMSP-00111</v>
      </c>
      <c r="B293" t="str">
        <f>'Leadec Weekly'!A262</f>
        <v>803R</v>
      </c>
      <c r="C293" s="326">
        <f>'Leadec Weekly'!D262</f>
        <v>0</v>
      </c>
      <c r="D293" s="326">
        <f>'Leadec Weekly'!E262</f>
        <v>0</v>
      </c>
      <c r="E293" s="326">
        <f>'Leadec Weekly'!F262</f>
        <v>0</v>
      </c>
      <c r="F293" s="326">
        <f>'Leadec Weekly'!G262</f>
        <v>0</v>
      </c>
      <c r="G293" s="326">
        <f>'Leadec Weekly'!H262</f>
        <v>0</v>
      </c>
    </row>
    <row r="294" spans="1:7">
      <c r="A294" t="str">
        <f>'Leadec Weekly'!C263</f>
        <v>NAMSP-00112</v>
      </c>
      <c r="B294" t="str">
        <f>'Leadec Weekly'!A263</f>
        <v>803R</v>
      </c>
      <c r="C294" s="326">
        <f>'Leadec Weekly'!D263</f>
        <v>0</v>
      </c>
      <c r="D294" s="326">
        <f>'Leadec Weekly'!E263</f>
        <v>0</v>
      </c>
      <c r="E294" s="326">
        <f>'Leadec Weekly'!F263</f>
        <v>0</v>
      </c>
      <c r="F294" s="326">
        <f>'Leadec Weekly'!G263</f>
        <v>0</v>
      </c>
      <c r="G294" s="326">
        <f>'Leadec Weekly'!H263</f>
        <v>0</v>
      </c>
    </row>
    <row r="295" spans="1:7">
      <c r="A295" t="str">
        <f>'Leadec Weekly'!C264</f>
        <v>NDMSP-00270</v>
      </c>
      <c r="B295" t="str">
        <f>'Leadec Weekly'!A264</f>
        <v>80L</v>
      </c>
      <c r="C295" s="326">
        <f>'Leadec Weekly'!D264</f>
        <v>0</v>
      </c>
      <c r="D295" s="326">
        <f>'Leadec Weekly'!E264</f>
        <v>0</v>
      </c>
      <c r="E295" s="326">
        <f>'Leadec Weekly'!F264</f>
        <v>0</v>
      </c>
      <c r="F295" s="326">
        <f>'Leadec Weekly'!G264</f>
        <v>0</v>
      </c>
      <c r="G295" s="326">
        <f>'Leadec Weekly'!H264</f>
        <v>0</v>
      </c>
    </row>
    <row r="296" spans="1:7">
      <c r="A296" t="str">
        <f>'Leadec Weekly'!C265</f>
        <v>NDMSP-00271</v>
      </c>
      <c r="B296" t="str">
        <f>'Leadec Weekly'!A265</f>
        <v>80L</v>
      </c>
      <c r="C296" s="326">
        <f>'Leadec Weekly'!D265</f>
        <v>0</v>
      </c>
      <c r="D296" s="326">
        <f>'Leadec Weekly'!E265</f>
        <v>0</v>
      </c>
      <c r="E296" s="326">
        <f>'Leadec Weekly'!F265</f>
        <v>0</v>
      </c>
      <c r="F296" s="326">
        <f>'Leadec Weekly'!G265</f>
        <v>0</v>
      </c>
      <c r="G296" s="326">
        <f>'Leadec Weekly'!H265</f>
        <v>0</v>
      </c>
    </row>
    <row r="297" spans="1:7">
      <c r="A297" t="str">
        <f>'Leadec Weekly'!C266</f>
        <v>NDMSP-00272</v>
      </c>
      <c r="B297" t="str">
        <f>'Leadec Weekly'!A266</f>
        <v>80L</v>
      </c>
      <c r="C297" s="326">
        <f>'Leadec Weekly'!D266</f>
        <v>0</v>
      </c>
      <c r="D297" s="326">
        <f>'Leadec Weekly'!E266</f>
        <v>0</v>
      </c>
      <c r="E297" s="326">
        <f>'Leadec Weekly'!F266</f>
        <v>0</v>
      </c>
      <c r="F297" s="326">
        <f>'Leadec Weekly'!G266</f>
        <v>0</v>
      </c>
      <c r="G297" s="326">
        <f>'Leadec Weekly'!H266</f>
        <v>0</v>
      </c>
    </row>
    <row r="298" spans="1:7">
      <c r="A298" t="str">
        <f>'Leadec Weekly'!C267</f>
        <v>NAMSP-00114</v>
      </c>
      <c r="B298" t="str">
        <f>'Leadec Weekly'!A267</f>
        <v>802L</v>
      </c>
      <c r="C298" s="326">
        <f>'Leadec Weekly'!D267</f>
        <v>0</v>
      </c>
      <c r="D298" s="326">
        <f>'Leadec Weekly'!E267</f>
        <v>0</v>
      </c>
      <c r="E298" s="326">
        <f>'Leadec Weekly'!F267</f>
        <v>0</v>
      </c>
      <c r="F298" s="326">
        <f>'Leadec Weekly'!G267</f>
        <v>0</v>
      </c>
      <c r="G298" s="326">
        <f>'Leadec Weekly'!H267</f>
        <v>0</v>
      </c>
    </row>
    <row r="299" spans="1:7">
      <c r="A299" t="str">
        <f>'Leadec Weekly'!C268</f>
        <v>NAMSP-00115</v>
      </c>
      <c r="B299" t="str">
        <f>'Leadec Weekly'!A268</f>
        <v>802L</v>
      </c>
      <c r="C299" s="326">
        <f>'Leadec Weekly'!D268</f>
        <v>0</v>
      </c>
      <c r="D299" s="326">
        <f>'Leadec Weekly'!E268</f>
        <v>0</v>
      </c>
      <c r="E299" s="326">
        <f>'Leadec Weekly'!F268</f>
        <v>0</v>
      </c>
      <c r="F299" s="326">
        <f>'Leadec Weekly'!G268</f>
        <v>0</v>
      </c>
      <c r="G299" s="326">
        <f>'Leadec Weekly'!H268</f>
        <v>0</v>
      </c>
    </row>
    <row r="300" spans="1:7">
      <c r="A300" t="str">
        <f>'Leadec Weekly'!C269</f>
        <v>NDMSP-00273</v>
      </c>
      <c r="B300" t="str">
        <f>'Leadec Weekly'!A269</f>
        <v>802L</v>
      </c>
      <c r="C300" s="326">
        <f>'Leadec Weekly'!D269</f>
        <v>0</v>
      </c>
      <c r="D300" s="326">
        <f>'Leadec Weekly'!E269</f>
        <v>0</v>
      </c>
      <c r="E300" s="326">
        <f>'Leadec Weekly'!F269</f>
        <v>0</v>
      </c>
      <c r="F300" s="326">
        <f>'Leadec Weekly'!G269</f>
        <v>0</v>
      </c>
      <c r="G300" s="326">
        <f>'Leadec Weekly'!H269</f>
        <v>0</v>
      </c>
    </row>
    <row r="301" spans="1:7">
      <c r="A301" t="str">
        <f>'Leadec Weekly'!C270</f>
        <v>NAMSP-00117</v>
      </c>
      <c r="B301" t="str">
        <f>'Leadec Weekly'!A270</f>
        <v>803L</v>
      </c>
      <c r="C301" s="326">
        <f>'Leadec Weekly'!D270</f>
        <v>0</v>
      </c>
      <c r="D301" s="326">
        <f>'Leadec Weekly'!E270</f>
        <v>0</v>
      </c>
      <c r="E301" s="326">
        <f>'Leadec Weekly'!F270</f>
        <v>0</v>
      </c>
      <c r="F301" s="326">
        <f>'Leadec Weekly'!G270</f>
        <v>0</v>
      </c>
      <c r="G301" s="326">
        <f>'Leadec Weekly'!H270</f>
        <v>0</v>
      </c>
    </row>
    <row r="302" spans="1:7">
      <c r="A302" t="str">
        <f>'Leadec Weekly'!C271</f>
        <v>NAMSP-00118</v>
      </c>
      <c r="B302" t="str">
        <f>'Leadec Weekly'!A271</f>
        <v>803L</v>
      </c>
      <c r="C302" s="326">
        <f>'Leadec Weekly'!D271</f>
        <v>0</v>
      </c>
      <c r="D302" s="326">
        <f>'Leadec Weekly'!E271</f>
        <v>0</v>
      </c>
      <c r="E302" s="326">
        <f>'Leadec Weekly'!F271</f>
        <v>0</v>
      </c>
      <c r="F302" s="326">
        <f>'Leadec Weekly'!G271</f>
        <v>0</v>
      </c>
      <c r="G302" s="326">
        <f>'Leadec Weekly'!H271</f>
        <v>0</v>
      </c>
    </row>
    <row r="303" spans="1:7">
      <c r="A303" t="str">
        <f>'Leadec Weekly'!C272</f>
        <v>NAMSP-00120</v>
      </c>
      <c r="B303" t="str">
        <f>'Leadec Weekly'!A272</f>
        <v>803L</v>
      </c>
      <c r="C303" s="326">
        <f>'Leadec Weekly'!D272</f>
        <v>0</v>
      </c>
      <c r="D303" s="326">
        <f>'Leadec Weekly'!E272</f>
        <v>0</v>
      </c>
      <c r="E303" s="326">
        <f>'Leadec Weekly'!F272</f>
        <v>0</v>
      </c>
      <c r="F303" s="326">
        <f>'Leadec Weekly'!G272</f>
        <v>0</v>
      </c>
      <c r="G303" s="326">
        <f>'Leadec Weekly'!H272</f>
        <v>0</v>
      </c>
    </row>
    <row r="304" spans="1:7">
      <c r="A304" t="str">
        <f>'Leadec Weekly'!C273</f>
        <v>NAMSP-0122</v>
      </c>
      <c r="B304">
        <f>'Leadec Weekly'!A273</f>
        <v>90</v>
      </c>
      <c r="C304" s="326">
        <f>'Leadec Weekly'!D273</f>
        <v>0</v>
      </c>
      <c r="D304" s="326">
        <f>'Leadec Weekly'!E273</f>
        <v>0</v>
      </c>
      <c r="E304" s="326">
        <f>'Leadec Weekly'!F273</f>
        <v>0</v>
      </c>
      <c r="F304" s="326">
        <f>'Leadec Weekly'!G273</f>
        <v>0</v>
      </c>
      <c r="G304" s="326">
        <f>'Leadec Weekly'!H273</f>
        <v>0</v>
      </c>
    </row>
    <row r="305" spans="1:7">
      <c r="A305" t="str">
        <f>'Leadec Weekly'!C274</f>
        <v>NAMSP-0123</v>
      </c>
      <c r="B305">
        <f>'Leadec Weekly'!A274</f>
        <v>90</v>
      </c>
      <c r="C305" s="326">
        <f>'Leadec Weekly'!D274</f>
        <v>0</v>
      </c>
      <c r="D305" s="326">
        <f>'Leadec Weekly'!E274</f>
        <v>0</v>
      </c>
      <c r="E305" s="326">
        <f>'Leadec Weekly'!F274</f>
        <v>0</v>
      </c>
      <c r="F305" s="326">
        <f>'Leadec Weekly'!G274</f>
        <v>0</v>
      </c>
      <c r="G305" s="326">
        <f>'Leadec Weekly'!H274</f>
        <v>0</v>
      </c>
    </row>
    <row r="306" spans="1:7">
      <c r="A306" t="str">
        <f>'Leadec Weekly'!C275</f>
        <v>NAMSP-0124</v>
      </c>
      <c r="B306">
        <f>'Leadec Weekly'!A275</f>
        <v>90</v>
      </c>
      <c r="C306" s="326">
        <f>'Leadec Weekly'!D275</f>
        <v>0</v>
      </c>
      <c r="D306" s="326">
        <f>'Leadec Weekly'!E275</f>
        <v>0</v>
      </c>
      <c r="E306" s="326">
        <f>'Leadec Weekly'!F275</f>
        <v>0</v>
      </c>
      <c r="F306" s="326">
        <f>'Leadec Weekly'!G275</f>
        <v>0</v>
      </c>
      <c r="G306" s="326">
        <f>'Leadec Weekly'!H275</f>
        <v>0</v>
      </c>
    </row>
    <row r="307" spans="1:7">
      <c r="A307" t="str">
        <f>'Leadec Weekly'!C276</f>
        <v>NAMSP-0125</v>
      </c>
      <c r="B307">
        <f>'Leadec Weekly'!A276</f>
        <v>90</v>
      </c>
      <c r="C307" s="326">
        <f>'Leadec Weekly'!D276</f>
        <v>0</v>
      </c>
      <c r="D307" s="326">
        <f>'Leadec Weekly'!E276</f>
        <v>0</v>
      </c>
      <c r="E307" s="326">
        <f>'Leadec Weekly'!F276</f>
        <v>0</v>
      </c>
      <c r="F307" s="326">
        <f>'Leadec Weekly'!G276</f>
        <v>0</v>
      </c>
      <c r="G307" s="326">
        <f>'Leadec Weekly'!H276</f>
        <v>0</v>
      </c>
    </row>
    <row r="308" spans="1:7">
      <c r="A308" t="str">
        <f>'Leadec Weekly'!C277</f>
        <v>NAMSP-0126</v>
      </c>
      <c r="B308">
        <f>'Leadec Weekly'!A277</f>
        <v>90</v>
      </c>
      <c r="C308" s="326">
        <f>'Leadec Weekly'!D277</f>
        <v>0</v>
      </c>
      <c r="D308" s="326">
        <f>'Leadec Weekly'!E277</f>
        <v>0</v>
      </c>
      <c r="E308" s="326">
        <f>'Leadec Weekly'!F277</f>
        <v>0</v>
      </c>
      <c r="F308" s="326">
        <f>'Leadec Weekly'!G277</f>
        <v>0</v>
      </c>
      <c r="G308" s="326">
        <f>'Leadec Weekly'!H277</f>
        <v>0</v>
      </c>
    </row>
    <row r="309" spans="1:7">
      <c r="A309" t="str">
        <f>'Leadec Weekly'!C278</f>
        <v>NAMSP-0127</v>
      </c>
      <c r="B309">
        <f>'Leadec Weekly'!A278</f>
        <v>90</v>
      </c>
      <c r="C309" s="326">
        <f>'Leadec Weekly'!D278</f>
        <v>0</v>
      </c>
      <c r="D309" s="326">
        <f>'Leadec Weekly'!E278</f>
        <v>0</v>
      </c>
      <c r="E309" s="326">
        <f>'Leadec Weekly'!F278</f>
        <v>0</v>
      </c>
      <c r="F309" s="326">
        <f>'Leadec Weekly'!G278</f>
        <v>0</v>
      </c>
      <c r="G309" s="326">
        <f>'Leadec Weekly'!H278</f>
        <v>0</v>
      </c>
    </row>
    <row r="310" spans="1:7">
      <c r="A310" t="str">
        <f>'Leadec Weekly'!C279</f>
        <v>NAMSP-0128</v>
      </c>
      <c r="B310">
        <f>'Leadec Weekly'!A279</f>
        <v>90</v>
      </c>
      <c r="C310" s="326">
        <f>'Leadec Weekly'!D279</f>
        <v>0</v>
      </c>
      <c r="D310" s="326">
        <f>'Leadec Weekly'!E279</f>
        <v>0</v>
      </c>
      <c r="E310" s="326">
        <f>'Leadec Weekly'!F279</f>
        <v>0</v>
      </c>
      <c r="F310" s="326">
        <f>'Leadec Weekly'!G279</f>
        <v>0</v>
      </c>
      <c r="G310" s="326">
        <f>'Leadec Weekly'!H279</f>
        <v>0</v>
      </c>
    </row>
    <row r="311" spans="1:7">
      <c r="A311" t="str">
        <f>'Leadec Weekly'!C280</f>
        <v>NAMSP-0129</v>
      </c>
      <c r="B311">
        <f>'Leadec Weekly'!A280</f>
        <v>90</v>
      </c>
      <c r="C311" s="326">
        <f>'Leadec Weekly'!D280</f>
        <v>0</v>
      </c>
      <c r="D311" s="326">
        <f>'Leadec Weekly'!E280</f>
        <v>0</v>
      </c>
      <c r="E311" s="326">
        <f>'Leadec Weekly'!F280</f>
        <v>0</v>
      </c>
      <c r="F311" s="326">
        <f>'Leadec Weekly'!G280</f>
        <v>0</v>
      </c>
      <c r="G311" s="326">
        <f>'Leadec Weekly'!H280</f>
        <v>0</v>
      </c>
    </row>
    <row r="312" spans="1:7">
      <c r="A312" t="str">
        <f>'Leadec Weekly'!C281</f>
        <v>NAMSP-0130</v>
      </c>
      <c r="B312">
        <f>'Leadec Weekly'!A281</f>
        <v>90</v>
      </c>
      <c r="C312" s="326">
        <f>'Leadec Weekly'!D281</f>
        <v>0</v>
      </c>
      <c r="D312" s="326">
        <f>'Leadec Weekly'!E281</f>
        <v>0</v>
      </c>
      <c r="E312" s="326">
        <f>'Leadec Weekly'!F281</f>
        <v>0</v>
      </c>
      <c r="F312" s="326">
        <f>'Leadec Weekly'!G281</f>
        <v>0</v>
      </c>
      <c r="G312" s="326">
        <f>'Leadec Weekly'!H281</f>
        <v>0</v>
      </c>
    </row>
    <row r="313" spans="1:7">
      <c r="A313" t="str">
        <f>'Leadec Weekly'!C282</f>
        <v>NAMSP-0131</v>
      </c>
      <c r="B313">
        <f>'Leadec Weekly'!A282</f>
        <v>90</v>
      </c>
      <c r="C313" s="326">
        <f>'Leadec Weekly'!D282</f>
        <v>0</v>
      </c>
      <c r="D313" s="326">
        <f>'Leadec Weekly'!E282</f>
        <v>0</v>
      </c>
      <c r="E313" s="326">
        <f>'Leadec Weekly'!F282</f>
        <v>0</v>
      </c>
      <c r="F313" s="326">
        <f>'Leadec Weekly'!G282</f>
        <v>0</v>
      </c>
      <c r="G313" s="326">
        <f>'Leadec Weekly'!H282</f>
        <v>0</v>
      </c>
    </row>
    <row r="314" spans="1:7">
      <c r="A314" t="str">
        <f>'Leadec Weekly'!C283</f>
        <v>NAMZY-0171</v>
      </c>
      <c r="B314">
        <f>'Leadec Weekly'!A283</f>
        <v>90</v>
      </c>
      <c r="C314" s="326">
        <f>'Leadec Weekly'!D283</f>
        <v>0</v>
      </c>
      <c r="D314" s="326">
        <f>'Leadec Weekly'!E283</f>
        <v>0</v>
      </c>
      <c r="E314" s="326">
        <f>'Leadec Weekly'!F283</f>
        <v>0</v>
      </c>
      <c r="F314" s="326">
        <f>'Leadec Weekly'!G283</f>
        <v>0</v>
      </c>
      <c r="G314" s="326">
        <f>'Leadec Weekly'!H283</f>
        <v>0</v>
      </c>
    </row>
    <row r="315" spans="1:7">
      <c r="A315" t="str">
        <f>'Leadec Weekly'!C284</f>
        <v>NAMZY-0172</v>
      </c>
      <c r="B315">
        <f>'Leadec Weekly'!A284</f>
        <v>90</v>
      </c>
      <c r="C315" s="326">
        <f>'Leadec Weekly'!D284</f>
        <v>0</v>
      </c>
      <c r="D315" s="326">
        <f>'Leadec Weekly'!E284</f>
        <v>0</v>
      </c>
      <c r="E315" s="326">
        <f>'Leadec Weekly'!F284</f>
        <v>0</v>
      </c>
      <c r="F315" s="326">
        <f>'Leadec Weekly'!G284</f>
        <v>0</v>
      </c>
      <c r="G315" s="326">
        <f>'Leadec Weekly'!H284</f>
        <v>0</v>
      </c>
    </row>
    <row r="316" spans="1:7">
      <c r="A316" t="str">
        <f>'Leadec Weekly'!C285</f>
        <v>NAMZY-0173</v>
      </c>
      <c r="B316">
        <f>'Leadec Weekly'!A285</f>
        <v>90</v>
      </c>
      <c r="C316" s="326">
        <f>'Leadec Weekly'!D285</f>
        <v>0</v>
      </c>
      <c r="D316" s="326">
        <f>'Leadec Weekly'!E285</f>
        <v>0</v>
      </c>
      <c r="E316" s="326">
        <f>'Leadec Weekly'!F285</f>
        <v>0</v>
      </c>
      <c r="F316" s="326">
        <f>'Leadec Weekly'!G285</f>
        <v>0</v>
      </c>
      <c r="G316" s="326">
        <f>'Leadec Weekly'!H285</f>
        <v>0</v>
      </c>
    </row>
    <row r="317" spans="1:7">
      <c r="A317" t="str">
        <f>'Leadec Weekly'!C286</f>
        <v>NAMZY-0174</v>
      </c>
      <c r="B317">
        <f>'Leadec Weekly'!A286</f>
        <v>90</v>
      </c>
      <c r="C317" s="326">
        <f>'Leadec Weekly'!D286</f>
        <v>0</v>
      </c>
      <c r="D317" s="326">
        <f>'Leadec Weekly'!E286</f>
        <v>0</v>
      </c>
      <c r="E317" s="326">
        <f>'Leadec Weekly'!F286</f>
        <v>0</v>
      </c>
      <c r="F317" s="326">
        <f>'Leadec Weekly'!G286</f>
        <v>0</v>
      </c>
      <c r="G317" s="326">
        <f>'Leadec Weekly'!H286</f>
        <v>0</v>
      </c>
    </row>
    <row r="318" spans="1:7">
      <c r="A318" t="str">
        <f>'Leadec Weekly'!C287</f>
        <v>NAMWB-0027</v>
      </c>
      <c r="B318">
        <f>'Leadec Weekly'!A287</f>
        <v>110</v>
      </c>
      <c r="C318" s="326">
        <f>'Leadec Weekly'!D287</f>
        <v>0</v>
      </c>
      <c r="D318" s="326">
        <f>'Leadec Weekly'!E287</f>
        <v>0</v>
      </c>
      <c r="E318" s="326">
        <f>'Leadec Weekly'!F287</f>
        <v>0</v>
      </c>
      <c r="F318" s="326">
        <f>'Leadec Weekly'!G287</f>
        <v>0</v>
      </c>
      <c r="G318" s="326">
        <f>'Leadec Weekly'!H287</f>
        <v>0</v>
      </c>
    </row>
    <row r="319" spans="1:7">
      <c r="A319" t="str">
        <f>'Leadec Weekly'!C288</f>
        <v>NDMSP-00302</v>
      </c>
      <c r="B319" t="str">
        <f>'Leadec Weekly'!A288</f>
        <v>140AR</v>
      </c>
      <c r="C319" s="326">
        <f>'Leadec Weekly'!D288</f>
        <v>0</v>
      </c>
      <c r="D319" s="326">
        <f>'Leadec Weekly'!E288</f>
        <v>0</v>
      </c>
      <c r="E319" s="326">
        <f>'Leadec Weekly'!F288</f>
        <v>0</v>
      </c>
      <c r="F319" s="326">
        <f>'Leadec Weekly'!G288</f>
        <v>0</v>
      </c>
      <c r="G319" s="326">
        <f>'Leadec Weekly'!H288</f>
        <v>0</v>
      </c>
    </row>
    <row r="320" spans="1:7">
      <c r="A320" t="str">
        <f>'Leadec Weekly'!C289</f>
        <v>NDMSP-00303</v>
      </c>
      <c r="B320" t="str">
        <f>'Leadec Weekly'!A289</f>
        <v>140BR</v>
      </c>
      <c r="C320" s="326">
        <f>'Leadec Weekly'!D289</f>
        <v>0</v>
      </c>
      <c r="D320" s="326">
        <f>'Leadec Weekly'!E289</f>
        <v>0</v>
      </c>
      <c r="E320" s="326">
        <f>'Leadec Weekly'!F289</f>
        <v>0</v>
      </c>
      <c r="F320" s="326">
        <f>'Leadec Weekly'!G289</f>
        <v>0</v>
      </c>
      <c r="G320" s="326">
        <f>'Leadec Weekly'!H289</f>
        <v>0</v>
      </c>
    </row>
    <row r="321" spans="1:7">
      <c r="A321" t="str">
        <f>'Leadec Weekly'!C290</f>
        <v>NDMSP-00304</v>
      </c>
      <c r="B321" t="str">
        <f>'Leadec Weekly'!A290</f>
        <v>140CR</v>
      </c>
      <c r="C321" s="326">
        <f>'Leadec Weekly'!D290</f>
        <v>0</v>
      </c>
      <c r="D321" s="326">
        <f>'Leadec Weekly'!E290</f>
        <v>0</v>
      </c>
      <c r="E321" s="326">
        <f>'Leadec Weekly'!F290</f>
        <v>0</v>
      </c>
      <c r="F321" s="326">
        <f>'Leadec Weekly'!G290</f>
        <v>0</v>
      </c>
      <c r="G321" s="326">
        <f>'Leadec Weekly'!H290</f>
        <v>0</v>
      </c>
    </row>
    <row r="322" spans="1:7">
      <c r="A322" t="str">
        <f>'Leadec Weekly'!C291</f>
        <v>NDMSP-00305</v>
      </c>
      <c r="B322" t="str">
        <f>'Leadec Weekly'!A291</f>
        <v>140AL</v>
      </c>
      <c r="C322" s="326">
        <f>'Leadec Weekly'!D291</f>
        <v>0</v>
      </c>
      <c r="D322" s="326">
        <f>'Leadec Weekly'!E291</f>
        <v>0</v>
      </c>
      <c r="E322" s="326">
        <f>'Leadec Weekly'!F291</f>
        <v>0</v>
      </c>
      <c r="F322" s="326">
        <f>'Leadec Weekly'!G291</f>
        <v>0</v>
      </c>
      <c r="G322" s="326">
        <f>'Leadec Weekly'!H291</f>
        <v>0</v>
      </c>
    </row>
    <row r="323" spans="1:7">
      <c r="A323" t="str">
        <f>'Leadec Weekly'!C292</f>
        <v>NDMSP-00306</v>
      </c>
      <c r="B323" t="str">
        <f>'Leadec Weekly'!A292</f>
        <v>140BL</v>
      </c>
      <c r="C323" s="326">
        <f>'Leadec Weekly'!D292</f>
        <v>0</v>
      </c>
      <c r="D323" s="326">
        <f>'Leadec Weekly'!E292</f>
        <v>0</v>
      </c>
      <c r="E323" s="326">
        <f>'Leadec Weekly'!F292</f>
        <v>0</v>
      </c>
      <c r="F323" s="326">
        <f>'Leadec Weekly'!G292</f>
        <v>0</v>
      </c>
      <c r="G323" s="326">
        <f>'Leadec Weekly'!H292</f>
        <v>0</v>
      </c>
    </row>
    <row r="324" spans="1:7">
      <c r="A324" t="str">
        <f>'Leadec Weekly'!C293</f>
        <v>NDMSP-00307</v>
      </c>
      <c r="B324" t="str">
        <f>'Leadec Weekly'!A293</f>
        <v>140CL</v>
      </c>
      <c r="C324" s="326">
        <f>'Leadec Weekly'!D293</f>
        <v>0</v>
      </c>
      <c r="D324" s="326">
        <f>'Leadec Weekly'!E293</f>
        <v>0</v>
      </c>
      <c r="E324" s="326">
        <f>'Leadec Weekly'!F293</f>
        <v>0</v>
      </c>
      <c r="F324" s="326">
        <f>'Leadec Weekly'!G293</f>
        <v>0</v>
      </c>
      <c r="G324" s="326">
        <f>'Leadec Weekly'!H293</f>
        <v>0</v>
      </c>
    </row>
    <row r="325" spans="1:7">
      <c r="A325" t="str">
        <f>'Leadec Weekly'!C294</f>
        <v>NDMSP-00308</v>
      </c>
      <c r="B325" t="str">
        <f>'Leadec Weekly'!A294</f>
        <v>145AR</v>
      </c>
      <c r="C325" s="326">
        <f>'Leadec Weekly'!D294</f>
        <v>0</v>
      </c>
      <c r="D325" s="326">
        <f>'Leadec Weekly'!E294</f>
        <v>0</v>
      </c>
      <c r="E325" s="326">
        <f>'Leadec Weekly'!F294</f>
        <v>0</v>
      </c>
      <c r="F325" s="326">
        <f>'Leadec Weekly'!G294</f>
        <v>0</v>
      </c>
      <c r="G325" s="326">
        <f>'Leadec Weekly'!H294</f>
        <v>0</v>
      </c>
    </row>
    <row r="326" spans="1:7">
      <c r="A326" t="str">
        <f>'Leadec Weekly'!C295</f>
        <v>NDMSP-00309</v>
      </c>
      <c r="B326" t="str">
        <f>'Leadec Weekly'!A295</f>
        <v>145BR</v>
      </c>
      <c r="C326" s="326">
        <f>'Leadec Weekly'!D295</f>
        <v>0</v>
      </c>
      <c r="D326" s="326">
        <f>'Leadec Weekly'!E295</f>
        <v>0</v>
      </c>
      <c r="E326" s="326">
        <f>'Leadec Weekly'!F295</f>
        <v>0</v>
      </c>
      <c r="F326" s="326">
        <f>'Leadec Weekly'!G295</f>
        <v>0</v>
      </c>
      <c r="G326" s="326">
        <f>'Leadec Weekly'!H295</f>
        <v>0</v>
      </c>
    </row>
    <row r="327" spans="1:7">
      <c r="A327" t="str">
        <f>'Leadec Weekly'!C296</f>
        <v>NDMSP-00310</v>
      </c>
      <c r="B327" t="str">
        <f>'Leadec Weekly'!A296</f>
        <v>145CR</v>
      </c>
      <c r="C327" s="326">
        <f>'Leadec Weekly'!D296</f>
        <v>0</v>
      </c>
      <c r="D327" s="326">
        <f>'Leadec Weekly'!E296</f>
        <v>0</v>
      </c>
      <c r="E327" s="326">
        <f>'Leadec Weekly'!F296</f>
        <v>0</v>
      </c>
      <c r="F327" s="326">
        <f>'Leadec Weekly'!G296</f>
        <v>0</v>
      </c>
      <c r="G327" s="326">
        <f>'Leadec Weekly'!H296</f>
        <v>0</v>
      </c>
    </row>
    <row r="328" spans="1:7">
      <c r="A328" t="str">
        <f>'Leadec Weekly'!C297</f>
        <v>NDMSP-00311</v>
      </c>
      <c r="B328" t="str">
        <f>'Leadec Weekly'!A297</f>
        <v>145AL</v>
      </c>
      <c r="C328" s="326">
        <f>'Leadec Weekly'!D297</f>
        <v>0</v>
      </c>
      <c r="D328" s="326">
        <f>'Leadec Weekly'!E297</f>
        <v>0</v>
      </c>
      <c r="E328" s="326">
        <f>'Leadec Weekly'!F297</f>
        <v>0</v>
      </c>
      <c r="F328" s="326">
        <f>'Leadec Weekly'!G297</f>
        <v>0</v>
      </c>
      <c r="G328" s="326">
        <f>'Leadec Weekly'!H297</f>
        <v>0</v>
      </c>
    </row>
    <row r="329" spans="1:7">
      <c r="A329" t="str">
        <f>'Leadec Weekly'!C298</f>
        <v>NDMSP-00312</v>
      </c>
      <c r="B329" t="str">
        <f>'Leadec Weekly'!A298</f>
        <v>145BL</v>
      </c>
      <c r="C329" s="326">
        <f>'Leadec Weekly'!D298</f>
        <v>0</v>
      </c>
      <c r="D329" s="326">
        <f>'Leadec Weekly'!E298</f>
        <v>0</v>
      </c>
      <c r="E329" s="326">
        <f>'Leadec Weekly'!F298</f>
        <v>0</v>
      </c>
      <c r="F329" s="326">
        <f>'Leadec Weekly'!G298</f>
        <v>0</v>
      </c>
      <c r="G329" s="326">
        <f>'Leadec Weekly'!H298</f>
        <v>0</v>
      </c>
    </row>
    <row r="330" spans="1:7">
      <c r="A330" t="str">
        <f>'Leadec Weekly'!C299</f>
        <v>NDMSP-00313</v>
      </c>
      <c r="B330" t="str">
        <f>'Leadec Weekly'!A299</f>
        <v>145CL</v>
      </c>
      <c r="C330" s="326">
        <f>'Leadec Weekly'!D299</f>
        <v>0</v>
      </c>
      <c r="D330" s="326">
        <f>'Leadec Weekly'!E299</f>
        <v>0</v>
      </c>
      <c r="E330" s="326">
        <f>'Leadec Weekly'!F299</f>
        <v>0</v>
      </c>
      <c r="F330" s="326">
        <f>'Leadec Weekly'!G299</f>
        <v>0</v>
      </c>
      <c r="G330" s="326">
        <f>'Leadec Weekly'!H299</f>
        <v>0</v>
      </c>
    </row>
    <row r="331" spans="1:7">
      <c r="A331" t="str">
        <f>'Leadec Weekly'!C300</f>
        <v>NAMZY-00181</v>
      </c>
      <c r="B331">
        <f>'Leadec Weekly'!A300</f>
        <v>150</v>
      </c>
      <c r="C331" s="326">
        <f>'Leadec Weekly'!D300</f>
        <v>0</v>
      </c>
      <c r="D331" s="326">
        <f>'Leadec Weekly'!E300</f>
        <v>0</v>
      </c>
      <c r="E331" s="326">
        <f>'Leadec Weekly'!F300</f>
        <v>0</v>
      </c>
      <c r="F331" s="326">
        <f>'Leadec Weekly'!G300</f>
        <v>0</v>
      </c>
      <c r="G331" s="326">
        <f>'Leadec Weekly'!H300</f>
        <v>0</v>
      </c>
    </row>
    <row r="332" spans="1:7">
      <c r="A332" t="str">
        <f>'Leadec Weekly'!C301</f>
        <v>NAMZY-00182</v>
      </c>
      <c r="B332">
        <f>'Leadec Weekly'!A301</f>
        <v>150</v>
      </c>
      <c r="C332" s="326">
        <f>'Leadec Weekly'!D301</f>
        <v>0</v>
      </c>
      <c r="D332" s="326">
        <f>'Leadec Weekly'!E301</f>
        <v>0</v>
      </c>
      <c r="E332" s="326">
        <f>'Leadec Weekly'!F301</f>
        <v>0</v>
      </c>
      <c r="F332" s="326">
        <f>'Leadec Weekly'!G301</f>
        <v>0</v>
      </c>
      <c r="G332" s="326">
        <f>'Leadec Weekly'!H301</f>
        <v>0</v>
      </c>
    </row>
    <row r="333" spans="1:7">
      <c r="A333" t="str">
        <f>'Leadec Weekly'!C302</f>
        <v>AMMI-00023</v>
      </c>
      <c r="B333">
        <f>'Leadec Weekly'!A302</f>
        <v>150</v>
      </c>
      <c r="C333" s="326">
        <f>'Leadec Weekly'!D302</f>
        <v>0</v>
      </c>
      <c r="D333" s="326">
        <f>'Leadec Weekly'!E302</f>
        <v>0</v>
      </c>
      <c r="E333" s="326">
        <f>'Leadec Weekly'!F302</f>
        <v>0</v>
      </c>
      <c r="F333" s="326">
        <f>'Leadec Weekly'!G302</f>
        <v>0</v>
      </c>
      <c r="G333" s="326">
        <f>'Leadec Weekly'!H302</f>
        <v>0</v>
      </c>
    </row>
    <row r="334" spans="1:7">
      <c r="A334" t="str">
        <f>'Leadec Weekly'!C303</f>
        <v>NAMWB-0028</v>
      </c>
      <c r="B334">
        <f>'Leadec Weekly'!A303</f>
        <v>170</v>
      </c>
      <c r="C334" s="326">
        <f>'Leadec Weekly'!D303</f>
        <v>0</v>
      </c>
      <c r="D334" s="326">
        <f>'Leadec Weekly'!E303</f>
        <v>0</v>
      </c>
      <c r="E334" s="326">
        <f>'Leadec Weekly'!F303</f>
        <v>0</v>
      </c>
      <c r="F334" s="326">
        <f>'Leadec Weekly'!G303</f>
        <v>0</v>
      </c>
      <c r="G334" s="326">
        <f>'Leadec Weekly'!H303</f>
        <v>0</v>
      </c>
    </row>
    <row r="362" spans="1:2">
      <c r="A362">
        <f>'Leadec Weekly'!C335</f>
        <v>0</v>
      </c>
      <c r="B362">
        <f>'Leadec Weekly'!A335</f>
        <v>0</v>
      </c>
    </row>
    <row r="363" spans="1:2">
      <c r="A363">
        <f>'Leadec Weekly'!C336</f>
        <v>0</v>
      </c>
      <c r="B363">
        <f>'Leadec Weekly'!A336</f>
        <v>0</v>
      </c>
    </row>
    <row r="364" spans="1:2">
      <c r="A364">
        <f>'Leadec Weekly'!C337</f>
        <v>0</v>
      </c>
      <c r="B364">
        <f>'Leadec Weekly'!A337</f>
        <v>0</v>
      </c>
    </row>
    <row r="365" spans="1:2">
      <c r="A365">
        <f>'Leadec Weekly'!C338</f>
        <v>0</v>
      </c>
      <c r="B365">
        <f>'Leadec Weekly'!A338</f>
        <v>0</v>
      </c>
    </row>
    <row r="366" spans="1:2">
      <c r="A366">
        <f>'Leadec Weekly'!C339</f>
        <v>0</v>
      </c>
      <c r="B366">
        <f>'Leadec Weekly'!A339</f>
        <v>0</v>
      </c>
    </row>
    <row r="367" spans="1:2">
      <c r="A367">
        <f>'Leadec Weekly'!C340</f>
        <v>0</v>
      </c>
      <c r="B367">
        <f>'Leadec Weekly'!A340</f>
        <v>0</v>
      </c>
    </row>
    <row r="368" spans="1:2">
      <c r="A368">
        <f>'Leadec Weekly'!C341</f>
        <v>0</v>
      </c>
      <c r="B368">
        <f>'Leadec Weekly'!A341</f>
        <v>0</v>
      </c>
    </row>
    <row r="369" spans="1:2">
      <c r="A369">
        <f>'Leadec Weekly'!C342</f>
        <v>0</v>
      </c>
      <c r="B369">
        <f>'Leadec Weekly'!A342</f>
        <v>0</v>
      </c>
    </row>
    <row r="370" spans="1:2">
      <c r="A370">
        <f>'Leadec Weekly'!C343</f>
        <v>0</v>
      </c>
      <c r="B370">
        <f>'Leadec Weekly'!A343</f>
        <v>0</v>
      </c>
    </row>
    <row r="371" spans="1:2">
      <c r="A371">
        <f>'Leadec Weekly'!C344</f>
        <v>0</v>
      </c>
      <c r="B371">
        <f>'Leadec Weekly'!A344</f>
        <v>0</v>
      </c>
    </row>
    <row r="372" spans="1:2">
      <c r="A372">
        <f>'Leadec Weekly'!C345</f>
        <v>0</v>
      </c>
      <c r="B372">
        <f>'Leadec Weekly'!A345</f>
        <v>0</v>
      </c>
    </row>
    <row r="373" spans="1:2">
      <c r="A373">
        <f>'Leadec Weekly'!C346</f>
        <v>0</v>
      </c>
      <c r="B373">
        <f>'Leadec Weekly'!A346</f>
        <v>0</v>
      </c>
    </row>
    <row r="374" spans="1:2">
      <c r="A374">
        <f>'Leadec Weekly'!C347</f>
        <v>0</v>
      </c>
      <c r="B374">
        <f>'Leadec Weekly'!A347</f>
        <v>0</v>
      </c>
    </row>
    <row r="375" spans="1:2">
      <c r="A375">
        <f>'Leadec Weekly'!C348</f>
        <v>0</v>
      </c>
      <c r="B375">
        <f>'Leadec Weekly'!A348</f>
        <v>0</v>
      </c>
    </row>
    <row r="376" spans="1:2">
      <c r="A376">
        <f>'Leadec Weekly'!C349</f>
        <v>0</v>
      </c>
      <c r="B376">
        <f>'Leadec Weekly'!A349</f>
        <v>0</v>
      </c>
    </row>
    <row r="377" spans="1:2">
      <c r="A377">
        <f>'Leadec Weekly'!C350</f>
        <v>0</v>
      </c>
      <c r="B377">
        <f>'Leadec Weekly'!A350</f>
        <v>0</v>
      </c>
    </row>
    <row r="378" spans="1:2">
      <c r="A378">
        <f>'Leadec Weekly'!C351</f>
        <v>0</v>
      </c>
      <c r="B378">
        <f>'Leadec Weekly'!A351</f>
        <v>0</v>
      </c>
    </row>
    <row r="379" spans="1:2">
      <c r="A379">
        <f>'Leadec Weekly'!C352</f>
        <v>0</v>
      </c>
      <c r="B379">
        <f>'Leadec Weekly'!A352</f>
        <v>0</v>
      </c>
    </row>
    <row r="380" spans="1:2">
      <c r="A380">
        <f>'Leadec Weekly'!C353</f>
        <v>0</v>
      </c>
      <c r="B380">
        <f>'Leadec Weekly'!A353</f>
        <v>0</v>
      </c>
    </row>
    <row r="381" spans="1:2">
      <c r="A381">
        <f>'Leadec Weekly'!C354</f>
        <v>0</v>
      </c>
      <c r="B381">
        <f>'Leadec Weekly'!A354</f>
        <v>0</v>
      </c>
    </row>
    <row r="382" spans="1:2">
      <c r="A382">
        <f>'Leadec Weekly'!C355</f>
        <v>0</v>
      </c>
      <c r="B382">
        <f>'Leadec Weekly'!A355</f>
        <v>0</v>
      </c>
    </row>
    <row r="383" spans="1:2">
      <c r="A383">
        <f>'Leadec Weekly'!C356</f>
        <v>0</v>
      </c>
      <c r="B383">
        <f>'Leadec Weekly'!A356</f>
        <v>0</v>
      </c>
    </row>
    <row r="384" spans="1:2">
      <c r="A384">
        <f>'Leadec Weekly'!C357</f>
        <v>0</v>
      </c>
      <c r="B384">
        <f>'Leadec Weekly'!A357</f>
        <v>0</v>
      </c>
    </row>
    <row r="385" spans="1:2">
      <c r="A385">
        <f>'Leadec Weekly'!C358</f>
        <v>0</v>
      </c>
      <c r="B385">
        <f>'Leadec Weekly'!A358</f>
        <v>0</v>
      </c>
    </row>
    <row r="386" spans="1:2">
      <c r="A386">
        <f>'Leadec Weekly'!C359</f>
        <v>0</v>
      </c>
      <c r="B386">
        <f>'Leadec Weekly'!A359</f>
        <v>0</v>
      </c>
    </row>
    <row r="387" spans="1:2">
      <c r="A387">
        <f>'Leadec Weekly'!C360</f>
        <v>0</v>
      </c>
      <c r="B387">
        <f>'Leadec Weekly'!A360</f>
        <v>0</v>
      </c>
    </row>
    <row r="388" spans="1:2">
      <c r="A388">
        <f>'Leadec Weekly'!C361</f>
        <v>0</v>
      </c>
      <c r="B388">
        <f>'Leadec Weekly'!A361</f>
        <v>0</v>
      </c>
    </row>
    <row r="389" spans="1:2">
      <c r="A389">
        <f>'Leadec Weekly'!C362</f>
        <v>0</v>
      </c>
      <c r="B389">
        <f>'Leadec Weekly'!A362</f>
        <v>0</v>
      </c>
    </row>
    <row r="390" spans="1:2">
      <c r="A390">
        <f>'Leadec Weekly'!C363</f>
        <v>0</v>
      </c>
      <c r="B390">
        <f>'Leadec Weekly'!A363</f>
        <v>0</v>
      </c>
    </row>
    <row r="391" spans="1:2">
      <c r="A391">
        <f>'Leadec Weekly'!C364</f>
        <v>0</v>
      </c>
      <c r="B391">
        <f>'Leadec Weekly'!A364</f>
        <v>0</v>
      </c>
    </row>
    <row r="392" spans="1:2">
      <c r="A392">
        <f>'Leadec Weekly'!C365</f>
        <v>0</v>
      </c>
      <c r="B392">
        <f>'Leadec Weekly'!A365</f>
        <v>0</v>
      </c>
    </row>
    <row r="393" spans="1:2">
      <c r="A393">
        <f>'Leadec Weekly'!C366</f>
        <v>0</v>
      </c>
      <c r="B393">
        <f>'Leadec Weekly'!A366</f>
        <v>0</v>
      </c>
    </row>
    <row r="394" spans="1:2">
      <c r="A394">
        <f>'Leadec Weekly'!C367</f>
        <v>0</v>
      </c>
      <c r="B394">
        <f>'Leadec Weekly'!A367</f>
        <v>0</v>
      </c>
    </row>
    <row r="395" spans="1:2">
      <c r="A395">
        <f>'Leadec Weekly'!C368</f>
        <v>0</v>
      </c>
      <c r="B395">
        <f>'Leadec Weekly'!A368</f>
        <v>0</v>
      </c>
    </row>
    <row r="396" spans="1:2">
      <c r="A396">
        <f>'Leadec Weekly'!C369</f>
        <v>0</v>
      </c>
      <c r="B396">
        <f>'Leadec Weekly'!A369</f>
        <v>0</v>
      </c>
    </row>
    <row r="397" spans="1:2">
      <c r="A397">
        <f>'Leadec Weekly'!C370</f>
        <v>0</v>
      </c>
      <c r="B397">
        <f>'Leadec Weekly'!A370</f>
        <v>0</v>
      </c>
    </row>
    <row r="398" spans="1:2">
      <c r="A398">
        <f>'Leadec Weekly'!C371</f>
        <v>0</v>
      </c>
      <c r="B398">
        <f>'Leadec Weekly'!A371</f>
        <v>0</v>
      </c>
    </row>
    <row r="399" spans="1:2">
      <c r="A399">
        <f>'Leadec Weekly'!C372</f>
        <v>0</v>
      </c>
      <c r="B399">
        <f>'Leadec Weekly'!A372</f>
        <v>0</v>
      </c>
    </row>
    <row r="400" spans="1:2">
      <c r="A400">
        <f>'Leadec Weekly'!C373</f>
        <v>0</v>
      </c>
      <c r="B400">
        <f>'Leadec Weekly'!A373</f>
        <v>0</v>
      </c>
    </row>
    <row r="401" spans="1:2">
      <c r="A401">
        <f>'Leadec Weekly'!C374</f>
        <v>0</v>
      </c>
      <c r="B401">
        <f>'Leadec Weekly'!A374</f>
        <v>0</v>
      </c>
    </row>
    <row r="402" spans="1:2">
      <c r="A402">
        <f>'Leadec Weekly'!C375</f>
        <v>0</v>
      </c>
      <c r="B402">
        <f>'Leadec Weekly'!A375</f>
        <v>0</v>
      </c>
    </row>
    <row r="403" spans="1:2">
      <c r="A403">
        <f>'Leadec Weekly'!C376</f>
        <v>0</v>
      </c>
      <c r="B403">
        <f>'Leadec Weekly'!A376</f>
        <v>0</v>
      </c>
    </row>
    <row r="404" spans="1:2">
      <c r="A404">
        <f>'Leadec Weekly'!C377</f>
        <v>0</v>
      </c>
      <c r="B404">
        <f>'Leadec Weekly'!A377</f>
        <v>0</v>
      </c>
    </row>
    <row r="405" spans="1:2">
      <c r="A405">
        <f>'Leadec Weekly'!C378</f>
        <v>0</v>
      </c>
      <c r="B405">
        <f>'Leadec Weekly'!A378</f>
        <v>0</v>
      </c>
    </row>
    <row r="406" spans="1:2">
      <c r="A406">
        <f>'Leadec Weekly'!C379</f>
        <v>0</v>
      </c>
      <c r="B406">
        <f>'Leadec Weekly'!A379</f>
        <v>0</v>
      </c>
    </row>
    <row r="407" spans="1:2">
      <c r="A407">
        <f>'Leadec Weekly'!C380</f>
        <v>0</v>
      </c>
      <c r="B407">
        <f>'Leadec Weekly'!A380</f>
        <v>0</v>
      </c>
    </row>
    <row r="408" spans="1:2">
      <c r="A408">
        <f>'Leadec Weekly'!C381</f>
        <v>0</v>
      </c>
      <c r="B408">
        <f>'Leadec Weekly'!A381</f>
        <v>0</v>
      </c>
    </row>
    <row r="409" spans="1:2">
      <c r="A409">
        <f>'Leadec Weekly'!C382</f>
        <v>0</v>
      </c>
      <c r="B409">
        <f>'Leadec Weekly'!A382</f>
        <v>0</v>
      </c>
    </row>
    <row r="410" spans="1:2">
      <c r="A410">
        <f>'Leadec Weekly'!C383</f>
        <v>0</v>
      </c>
      <c r="B410">
        <f>'Leadec Weekly'!A383</f>
        <v>0</v>
      </c>
    </row>
    <row r="411" spans="1:2">
      <c r="A411">
        <f>'Leadec Weekly'!C384</f>
        <v>0</v>
      </c>
      <c r="B411">
        <f>'Leadec Weekly'!A384</f>
        <v>0</v>
      </c>
    </row>
    <row r="412" spans="1:2">
      <c r="A412">
        <f>'Leadec Weekly'!C385</f>
        <v>0</v>
      </c>
      <c r="B412">
        <f>'Leadec Weekly'!A385</f>
        <v>0</v>
      </c>
    </row>
    <row r="413" spans="1:2">
      <c r="A413">
        <f>'Leadec Weekly'!C386</f>
        <v>0</v>
      </c>
      <c r="B413">
        <f>'Leadec Weekly'!A386</f>
        <v>0</v>
      </c>
    </row>
    <row r="414" spans="1:2">
      <c r="A414">
        <f>'Leadec Weekly'!C387</f>
        <v>0</v>
      </c>
      <c r="B414">
        <f>'Leadec Weekly'!A387</f>
        <v>0</v>
      </c>
    </row>
    <row r="415" spans="1:2">
      <c r="A415">
        <f>'Leadec Weekly'!C388</f>
        <v>0</v>
      </c>
      <c r="B415">
        <f>'Leadec Weekly'!A388</f>
        <v>0</v>
      </c>
    </row>
    <row r="416" spans="1:2">
      <c r="A416">
        <f>'Leadec Weekly'!C389</f>
        <v>0</v>
      </c>
      <c r="B416">
        <f>'Leadec Weekly'!A389</f>
        <v>0</v>
      </c>
    </row>
    <row r="417" spans="1:2">
      <c r="A417">
        <f>'Leadec Weekly'!C390</f>
        <v>0</v>
      </c>
      <c r="B417">
        <f>'Leadec Weekly'!A390</f>
        <v>0</v>
      </c>
    </row>
    <row r="418" spans="1:2">
      <c r="A418">
        <f>'Leadec Weekly'!C391</f>
        <v>0</v>
      </c>
      <c r="B418">
        <f>'Leadec Weekly'!A391</f>
        <v>0</v>
      </c>
    </row>
    <row r="419" spans="1:2">
      <c r="A419">
        <f>'Leadec Weekly'!C392</f>
        <v>0</v>
      </c>
      <c r="B419">
        <f>'Leadec Weekly'!A392</f>
        <v>0</v>
      </c>
    </row>
    <row r="420" spans="1:2">
      <c r="A420">
        <f>'Leadec Weekly'!C393</f>
        <v>0</v>
      </c>
      <c r="B420">
        <f>'Leadec Weekly'!A393</f>
        <v>0</v>
      </c>
    </row>
    <row r="421" spans="1:2">
      <c r="A421">
        <f>'Leadec Weekly'!C394</f>
        <v>0</v>
      </c>
      <c r="B421">
        <f>'Leadec Weekly'!A394</f>
        <v>0</v>
      </c>
    </row>
    <row r="422" spans="1:2">
      <c r="A422">
        <f>'Leadec Weekly'!C395</f>
        <v>0</v>
      </c>
      <c r="B422">
        <f>'Leadec Weekly'!A395</f>
        <v>0</v>
      </c>
    </row>
    <row r="423" spans="1:2">
      <c r="A423">
        <f>'Leadec Weekly'!C396</f>
        <v>0</v>
      </c>
      <c r="B423">
        <f>'Leadec Weekly'!A396</f>
        <v>0</v>
      </c>
    </row>
    <row r="424" spans="1:2">
      <c r="A424">
        <f>'Leadec Weekly'!C397</f>
        <v>0</v>
      </c>
      <c r="B424">
        <f>'Leadec Weekly'!A397</f>
        <v>0</v>
      </c>
    </row>
    <row r="425" spans="1:2">
      <c r="A425">
        <f>'Leadec Weekly'!C398</f>
        <v>0</v>
      </c>
      <c r="B425">
        <f>'Leadec Weekly'!A398</f>
        <v>0</v>
      </c>
    </row>
    <row r="426" spans="1:2">
      <c r="A426">
        <f>'Leadec Weekly'!C399</f>
        <v>0</v>
      </c>
      <c r="B426">
        <f>'Leadec Weekly'!A399</f>
        <v>0</v>
      </c>
    </row>
    <row r="427" spans="1:2">
      <c r="A427">
        <f>'Leadec Weekly'!C400</f>
        <v>0</v>
      </c>
      <c r="B427">
        <f>'Leadec Weekly'!A400</f>
        <v>0</v>
      </c>
    </row>
    <row r="428" spans="1:2">
      <c r="A428">
        <f>'Leadec Weekly'!C401</f>
        <v>0</v>
      </c>
      <c r="B428">
        <f>'Leadec Weekly'!A401</f>
        <v>0</v>
      </c>
    </row>
    <row r="429" spans="1:2">
      <c r="A429">
        <f>'Leadec Weekly'!C402</f>
        <v>0</v>
      </c>
      <c r="B429">
        <f>'Leadec Weekly'!A402</f>
        <v>0</v>
      </c>
    </row>
    <row r="430" spans="1:2">
      <c r="A430">
        <f>'Leadec Weekly'!C403</f>
        <v>0</v>
      </c>
      <c r="B430">
        <f>'Leadec Weekly'!A403</f>
        <v>0</v>
      </c>
    </row>
    <row r="431" spans="1:2">
      <c r="A431">
        <f>'Leadec Weekly'!C404</f>
        <v>0</v>
      </c>
      <c r="B431">
        <f>'Leadec Weekly'!A404</f>
        <v>0</v>
      </c>
    </row>
    <row r="432" spans="1:2">
      <c r="A432">
        <f>'Leadec Weekly'!C405</f>
        <v>0</v>
      </c>
      <c r="B432">
        <f>'Leadec Weekly'!A405</f>
        <v>0</v>
      </c>
    </row>
    <row r="433" spans="1:2">
      <c r="A433">
        <f>'Leadec Weekly'!C406</f>
        <v>0</v>
      </c>
      <c r="B433">
        <f>'Leadec Weekly'!A406</f>
        <v>0</v>
      </c>
    </row>
    <row r="434" spans="1:2">
      <c r="A434">
        <f>'Leadec Weekly'!C407</f>
        <v>0</v>
      </c>
      <c r="B434">
        <f>'Leadec Weekly'!A407</f>
        <v>0</v>
      </c>
    </row>
    <row r="435" spans="1:2">
      <c r="A435">
        <f>'Leadec Weekly'!C408</f>
        <v>0</v>
      </c>
      <c r="B435">
        <f>'Leadec Weekly'!A408</f>
        <v>0</v>
      </c>
    </row>
    <row r="436" spans="1:2">
      <c r="A436">
        <f>'Leadec Weekly'!C409</f>
        <v>0</v>
      </c>
      <c r="B436">
        <f>'Leadec Weekly'!A409</f>
        <v>0</v>
      </c>
    </row>
    <row r="437" spans="1:2">
      <c r="A437">
        <f>'Leadec Weekly'!C410</f>
        <v>0</v>
      </c>
      <c r="B437">
        <f>'Leadec Weekly'!A410</f>
        <v>0</v>
      </c>
    </row>
    <row r="438" spans="1:2">
      <c r="A438">
        <f>'Leadec Weekly'!C411</f>
        <v>0</v>
      </c>
      <c r="B438">
        <f>'Leadec Weekly'!A411</f>
        <v>0</v>
      </c>
    </row>
    <row r="439" spans="1:2">
      <c r="A439">
        <f>'Leadec Weekly'!C412</f>
        <v>0</v>
      </c>
      <c r="B439">
        <f>'Leadec Weekly'!A412</f>
        <v>0</v>
      </c>
    </row>
    <row r="440" spans="1:2">
      <c r="A440">
        <f>'Leadec Weekly'!C413</f>
        <v>0</v>
      </c>
      <c r="B440">
        <f>'Leadec Weekly'!A413</f>
        <v>0</v>
      </c>
    </row>
    <row r="441" spans="1:2">
      <c r="A441">
        <f>'Leadec Weekly'!C414</f>
        <v>0</v>
      </c>
      <c r="B441">
        <f>'Leadec Weekly'!A414</f>
        <v>0</v>
      </c>
    </row>
    <row r="442" spans="1:2">
      <c r="A442">
        <f>'Leadec Weekly'!C415</f>
        <v>0</v>
      </c>
      <c r="B442">
        <f>'Leadec Weekly'!A415</f>
        <v>0</v>
      </c>
    </row>
    <row r="443" spans="1:2">
      <c r="A443">
        <f>'Leadec Weekly'!C416</f>
        <v>0</v>
      </c>
      <c r="B443">
        <f>'Leadec Weekly'!A416</f>
        <v>0</v>
      </c>
    </row>
    <row r="444" spans="1:2">
      <c r="A444">
        <f>'Leadec Weekly'!C417</f>
        <v>0</v>
      </c>
      <c r="B444">
        <f>'Leadec Weekly'!A417</f>
        <v>0</v>
      </c>
    </row>
    <row r="445" spans="1:2">
      <c r="A445">
        <f>'Leadec Weekly'!C418</f>
        <v>0</v>
      </c>
      <c r="B445">
        <f>'Leadec Weekly'!A418</f>
        <v>0</v>
      </c>
    </row>
    <row r="446" spans="1:2">
      <c r="A446">
        <f>'Leadec Weekly'!C419</f>
        <v>0</v>
      </c>
      <c r="B446">
        <f>'Leadec Weekly'!A419</f>
        <v>0</v>
      </c>
    </row>
    <row r="447" spans="1:2">
      <c r="A447">
        <f>'Leadec Weekly'!C420</f>
        <v>0</v>
      </c>
      <c r="B447">
        <f>'Leadec Weekly'!A420</f>
        <v>0</v>
      </c>
    </row>
    <row r="448" spans="1:2">
      <c r="A448">
        <f>'Leadec Weekly'!C421</f>
        <v>0</v>
      </c>
      <c r="B448">
        <f>'Leadec Weekly'!A421</f>
        <v>0</v>
      </c>
    </row>
    <row r="449" spans="1:2">
      <c r="A449">
        <f>'Leadec Weekly'!C422</f>
        <v>0</v>
      </c>
      <c r="B449">
        <f>'Leadec Weekly'!A422</f>
        <v>0</v>
      </c>
    </row>
    <row r="450" spans="1:2">
      <c r="A450">
        <f>'Leadec Weekly'!C423</f>
        <v>0</v>
      </c>
      <c r="B450">
        <f>'Leadec Weekly'!A423</f>
        <v>0</v>
      </c>
    </row>
    <row r="451" spans="1:2">
      <c r="A451">
        <f>'Leadec Weekly'!C424</f>
        <v>0</v>
      </c>
      <c r="B451">
        <f>'Leadec Weekly'!A424</f>
        <v>0</v>
      </c>
    </row>
    <row r="452" spans="1:2">
      <c r="A452">
        <f>'Leadec Weekly'!C425</f>
        <v>0</v>
      </c>
      <c r="B452">
        <f>'Leadec Weekly'!A425</f>
        <v>0</v>
      </c>
    </row>
    <row r="453" spans="1:2">
      <c r="A453">
        <f>'Leadec Weekly'!C426</f>
        <v>0</v>
      </c>
      <c r="B453">
        <f>'Leadec Weekly'!A426</f>
        <v>0</v>
      </c>
    </row>
    <row r="454" spans="1:2">
      <c r="A454">
        <f>'Leadec Weekly'!C427</f>
        <v>0</v>
      </c>
      <c r="B454">
        <f>'Leadec Weekly'!A427</f>
        <v>0</v>
      </c>
    </row>
    <row r="455" spans="1:2">
      <c r="A455">
        <f>'Leadec Weekly'!C428</f>
        <v>0</v>
      </c>
      <c r="B455">
        <f>'Leadec Weekly'!A428</f>
        <v>0</v>
      </c>
    </row>
    <row r="456" spans="1:2">
      <c r="A456">
        <f>'Leadec Weekly'!C429</f>
        <v>0</v>
      </c>
      <c r="B456">
        <f>'Leadec Weekly'!A429</f>
        <v>0</v>
      </c>
    </row>
    <row r="457" spans="1:2">
      <c r="A457">
        <f>'Leadec Weekly'!C430</f>
        <v>0</v>
      </c>
      <c r="B457">
        <f>'Leadec Weekly'!A430</f>
        <v>0</v>
      </c>
    </row>
    <row r="458" spans="1:2">
      <c r="A458">
        <f>'Leadec Weekly'!C431</f>
        <v>0</v>
      </c>
      <c r="B458">
        <f>'Leadec Weekly'!A431</f>
        <v>0</v>
      </c>
    </row>
    <row r="459" spans="1:2">
      <c r="A459">
        <f>'Leadec Weekly'!C432</f>
        <v>0</v>
      </c>
      <c r="B459">
        <f>'Leadec Weekly'!A432</f>
        <v>0</v>
      </c>
    </row>
    <row r="460" spans="1:2">
      <c r="A460">
        <f>'Leadec Weekly'!C433</f>
        <v>0</v>
      </c>
      <c r="B460">
        <f>'Leadec Weekly'!A433</f>
        <v>0</v>
      </c>
    </row>
    <row r="461" spans="1:2">
      <c r="A461">
        <f>'Leadec Weekly'!C434</f>
        <v>0</v>
      </c>
      <c r="B461">
        <f>'Leadec Weekly'!A434</f>
        <v>0</v>
      </c>
    </row>
    <row r="462" spans="1:2">
      <c r="A462">
        <f>'Leadec Weekly'!C435</f>
        <v>0</v>
      </c>
      <c r="B462">
        <f>'Leadec Weekly'!A435</f>
        <v>0</v>
      </c>
    </row>
    <row r="463" spans="1:2">
      <c r="A463">
        <f>'Leadec Weekly'!C436</f>
        <v>0</v>
      </c>
      <c r="B463">
        <f>'Leadec Weekly'!A436</f>
        <v>0</v>
      </c>
    </row>
    <row r="464" spans="1:2">
      <c r="A464">
        <f>'Leadec Weekly'!C437</f>
        <v>0</v>
      </c>
      <c r="B464">
        <f>'Leadec Weekly'!A437</f>
        <v>0</v>
      </c>
    </row>
    <row r="465" spans="1:2">
      <c r="A465">
        <f>'Leadec Weekly'!C438</f>
        <v>0</v>
      </c>
      <c r="B465">
        <f>'Leadec Weekly'!A438</f>
        <v>0</v>
      </c>
    </row>
    <row r="466" spans="1:2">
      <c r="A466">
        <f>'Leadec Weekly'!C439</f>
        <v>0</v>
      </c>
      <c r="B466">
        <f>'Leadec Weekly'!A439</f>
        <v>0</v>
      </c>
    </row>
    <row r="467" spans="1:2">
      <c r="A467">
        <f>'Leadec Weekly'!C440</f>
        <v>0</v>
      </c>
      <c r="B467">
        <f>'Leadec Weekly'!A440</f>
        <v>0</v>
      </c>
    </row>
    <row r="468" spans="1:2">
      <c r="A468">
        <f>'Leadec Weekly'!C441</f>
        <v>0</v>
      </c>
      <c r="B468">
        <f>'Leadec Weekly'!A441</f>
        <v>0</v>
      </c>
    </row>
    <row r="469" spans="1:2">
      <c r="A469">
        <f>'Leadec Weekly'!C442</f>
        <v>0</v>
      </c>
      <c r="B469">
        <f>'Leadec Weekly'!A442</f>
        <v>0</v>
      </c>
    </row>
    <row r="470" spans="1:2">
      <c r="A470">
        <f>'Leadec Weekly'!C443</f>
        <v>0</v>
      </c>
      <c r="B470">
        <f>'Leadec Weekly'!A443</f>
        <v>0</v>
      </c>
    </row>
    <row r="471" spans="1:2">
      <c r="A471">
        <f>'Leadec Weekly'!C444</f>
        <v>0</v>
      </c>
      <c r="B471">
        <f>'Leadec Weekly'!A444</f>
        <v>0</v>
      </c>
    </row>
    <row r="472" spans="1:2">
      <c r="A472">
        <f>'Leadec Weekly'!C445</f>
        <v>0</v>
      </c>
      <c r="B472">
        <f>'Leadec Weekly'!A445</f>
        <v>0</v>
      </c>
    </row>
    <row r="473" spans="1:2">
      <c r="A473">
        <f>'Leadec Weekly'!C446</f>
        <v>0</v>
      </c>
      <c r="B473">
        <f>'Leadec Weekly'!A446</f>
        <v>0</v>
      </c>
    </row>
    <row r="474" spans="1:2">
      <c r="A474">
        <f>'Leadec Weekly'!C447</f>
        <v>0</v>
      </c>
      <c r="B474">
        <f>'Leadec Weekly'!A447</f>
        <v>0</v>
      </c>
    </row>
    <row r="475" spans="1:2">
      <c r="A475">
        <f>'Leadec Weekly'!C448</f>
        <v>0</v>
      </c>
      <c r="B475">
        <f>'Leadec Weekly'!A448</f>
        <v>0</v>
      </c>
    </row>
    <row r="476" spans="1:2">
      <c r="A476">
        <f>'Leadec Weekly'!C449</f>
        <v>0</v>
      </c>
      <c r="B476">
        <f>'Leadec Weekly'!A449</f>
        <v>0</v>
      </c>
    </row>
    <row r="477" spans="1:2">
      <c r="A477">
        <f>'Leadec Weekly'!C450</f>
        <v>0</v>
      </c>
      <c r="B477">
        <f>'Leadec Weekly'!A450</f>
        <v>0</v>
      </c>
    </row>
    <row r="478" spans="1:2">
      <c r="A478">
        <f>'Leadec Weekly'!C451</f>
        <v>0</v>
      </c>
      <c r="B478">
        <f>'Leadec Weekly'!A451</f>
        <v>0</v>
      </c>
    </row>
    <row r="479" spans="1:2">
      <c r="A479">
        <f>'Leadec Weekly'!C452</f>
        <v>0</v>
      </c>
      <c r="B479">
        <f>'Leadec Weekly'!A452</f>
        <v>0</v>
      </c>
    </row>
    <row r="480" spans="1:2">
      <c r="A480">
        <f>'Leadec Weekly'!C453</f>
        <v>0</v>
      </c>
      <c r="B480">
        <f>'Leadec Weekly'!A453</f>
        <v>0</v>
      </c>
    </row>
    <row r="481" spans="1:2">
      <c r="A481">
        <f>'Leadec Weekly'!C454</f>
        <v>0</v>
      </c>
      <c r="B481">
        <f>'Leadec Weekly'!A454</f>
        <v>0</v>
      </c>
    </row>
    <row r="482" spans="1:2">
      <c r="A482">
        <f>'Leadec Weekly'!C455</f>
        <v>0</v>
      </c>
      <c r="B482">
        <f>'Leadec Weekly'!A455</f>
        <v>0</v>
      </c>
    </row>
    <row r="483" spans="1:2">
      <c r="A483">
        <f>'Leadec Weekly'!C456</f>
        <v>0</v>
      </c>
      <c r="B483">
        <f>'Leadec Weekly'!A456</f>
        <v>0</v>
      </c>
    </row>
    <row r="484" spans="1:2">
      <c r="A484">
        <f>'Leadec Weekly'!C457</f>
        <v>0</v>
      </c>
      <c r="B484">
        <f>'Leadec Weekly'!A457</f>
        <v>0</v>
      </c>
    </row>
    <row r="485" spans="1:2">
      <c r="A485">
        <f>'Leadec Weekly'!C458</f>
        <v>0</v>
      </c>
      <c r="B485">
        <f>'Leadec Weekly'!A458</f>
        <v>0</v>
      </c>
    </row>
    <row r="486" spans="1:2">
      <c r="A486">
        <f>'Leadec Weekly'!C459</f>
        <v>0</v>
      </c>
      <c r="B486">
        <f>'Leadec Weekly'!A459</f>
        <v>0</v>
      </c>
    </row>
    <row r="487" spans="1:2">
      <c r="A487">
        <f>'Leadec Weekly'!C460</f>
        <v>0</v>
      </c>
      <c r="B487">
        <f>'Leadec Weekly'!A460</f>
        <v>0</v>
      </c>
    </row>
    <row r="488" spans="1:2">
      <c r="A488">
        <f>'Leadec Weekly'!C461</f>
        <v>0</v>
      </c>
      <c r="B488">
        <f>'Leadec Weekly'!A461</f>
        <v>0</v>
      </c>
    </row>
    <row r="489" spans="1:2">
      <c r="A489">
        <f>'Leadec Weekly'!C462</f>
        <v>0</v>
      </c>
      <c r="B489">
        <f>'Leadec Weekly'!A462</f>
        <v>0</v>
      </c>
    </row>
    <row r="490" spans="1:2">
      <c r="A490">
        <f>'Leadec Weekly'!C463</f>
        <v>0</v>
      </c>
      <c r="B490">
        <f>'Leadec Weekly'!A463</f>
        <v>0</v>
      </c>
    </row>
    <row r="491" spans="1:2">
      <c r="A491">
        <f>'Leadec Weekly'!C464</f>
        <v>0</v>
      </c>
      <c r="B491">
        <f>'Leadec Weekly'!A464</f>
        <v>0</v>
      </c>
    </row>
    <row r="492" spans="1:2">
      <c r="A492">
        <f>'Leadec Weekly'!C465</f>
        <v>0</v>
      </c>
      <c r="B492">
        <f>'Leadec Weekly'!A465</f>
        <v>0</v>
      </c>
    </row>
    <row r="493" spans="1:2">
      <c r="A493">
        <f>'Leadec Weekly'!C466</f>
        <v>0</v>
      </c>
      <c r="B493">
        <f>'Leadec Weekly'!A466</f>
        <v>0</v>
      </c>
    </row>
    <row r="494" spans="1:2">
      <c r="A494">
        <f>'Leadec Weekly'!C467</f>
        <v>0</v>
      </c>
      <c r="B494">
        <f>'Leadec Weekly'!A467</f>
        <v>0</v>
      </c>
    </row>
    <row r="495" spans="1:2">
      <c r="A495">
        <f>'Leadec Weekly'!C468</f>
        <v>0</v>
      </c>
      <c r="B495">
        <f>'Leadec Weekly'!A468</f>
        <v>0</v>
      </c>
    </row>
    <row r="496" spans="1:2">
      <c r="A496">
        <f>'Leadec Weekly'!C469</f>
        <v>0</v>
      </c>
      <c r="B496">
        <f>'Leadec Weekly'!A469</f>
        <v>0</v>
      </c>
    </row>
    <row r="497" spans="1:2">
      <c r="A497">
        <f>'Leadec Weekly'!C470</f>
        <v>0</v>
      </c>
      <c r="B497">
        <f>'Leadec Weekly'!A470</f>
        <v>0</v>
      </c>
    </row>
    <row r="498" spans="1:2">
      <c r="A498">
        <f>'Leadec Weekly'!C471</f>
        <v>0</v>
      </c>
      <c r="B498">
        <f>'Leadec Weekly'!A471</f>
        <v>0</v>
      </c>
    </row>
    <row r="499" spans="1:2">
      <c r="A499">
        <f>'Leadec Weekly'!C472</f>
        <v>0</v>
      </c>
      <c r="B499">
        <f>'Leadec Weekly'!A472</f>
        <v>0</v>
      </c>
    </row>
    <row r="500" spans="1:2">
      <c r="A500">
        <f>'Leadec Weekly'!C473</f>
        <v>0</v>
      </c>
      <c r="B500">
        <f>'Leadec Weekly'!A473</f>
        <v>0</v>
      </c>
    </row>
    <row r="501" spans="1:2">
      <c r="A501">
        <f>'Leadec Weekly'!C474</f>
        <v>0</v>
      </c>
      <c r="B501">
        <f>'Leadec Weekly'!A474</f>
        <v>0</v>
      </c>
    </row>
    <row r="502" spans="1:2">
      <c r="A502">
        <f>'Leadec Weekly'!C475</f>
        <v>0</v>
      </c>
      <c r="B502">
        <f>'Leadec Weekly'!A475</f>
        <v>0</v>
      </c>
    </row>
    <row r="503" spans="1:2">
      <c r="A503">
        <f>'Leadec Weekly'!C476</f>
        <v>0</v>
      </c>
      <c r="B503">
        <f>'Leadec Weekly'!A476</f>
        <v>0</v>
      </c>
    </row>
    <row r="504" spans="1:2">
      <c r="A504">
        <f>'Leadec Weekly'!C477</f>
        <v>0</v>
      </c>
      <c r="B504">
        <f>'Leadec Weekly'!A477</f>
        <v>0</v>
      </c>
    </row>
    <row r="505" spans="1:2">
      <c r="A505">
        <f>'Leadec Weekly'!C478</f>
        <v>0</v>
      </c>
      <c r="B505">
        <f>'Leadec Weekly'!A478</f>
        <v>0</v>
      </c>
    </row>
    <row r="506" spans="1:2">
      <c r="A506">
        <f>'Leadec Weekly'!C479</f>
        <v>0</v>
      </c>
      <c r="B506">
        <f>'Leadec Weekly'!A479</f>
        <v>0</v>
      </c>
    </row>
    <row r="507" spans="1:2">
      <c r="A507">
        <f>'Leadec Weekly'!C480</f>
        <v>0</v>
      </c>
      <c r="B507">
        <f>'Leadec Weekly'!A480</f>
        <v>0</v>
      </c>
    </row>
    <row r="508" spans="1:2">
      <c r="A508">
        <f>'Leadec Weekly'!C481</f>
        <v>0</v>
      </c>
      <c r="B508">
        <f>'Leadec Weekly'!A481</f>
        <v>0</v>
      </c>
    </row>
    <row r="509" spans="1:2">
      <c r="A509">
        <f>'Leadec Weekly'!C482</f>
        <v>0</v>
      </c>
      <c r="B509">
        <f>'Leadec Weekly'!A482</f>
        <v>0</v>
      </c>
    </row>
    <row r="510" spans="1:2">
      <c r="A510">
        <f>'Leadec Weekly'!C483</f>
        <v>0</v>
      </c>
      <c r="B510">
        <f>'Leadec Weekly'!A483</f>
        <v>0</v>
      </c>
    </row>
    <row r="511" spans="1:2">
      <c r="A511">
        <f>'Leadec Weekly'!C484</f>
        <v>0</v>
      </c>
      <c r="B511">
        <f>'Leadec Weekly'!A484</f>
        <v>0</v>
      </c>
    </row>
    <row r="512" spans="1:2">
      <c r="A512">
        <f>'Leadec Weekly'!C485</f>
        <v>0</v>
      </c>
      <c r="B512">
        <f>'Leadec Weekly'!A485</f>
        <v>0</v>
      </c>
    </row>
    <row r="513" spans="1:2">
      <c r="A513">
        <f>'Leadec Weekly'!C486</f>
        <v>0</v>
      </c>
      <c r="B513">
        <f>'Leadec Weekly'!A486</f>
        <v>0</v>
      </c>
    </row>
    <row r="514" spans="1:2">
      <c r="A514">
        <f>'Leadec Weekly'!C487</f>
        <v>0</v>
      </c>
      <c r="B514">
        <f>'Leadec Weekly'!A487</f>
        <v>0</v>
      </c>
    </row>
    <row r="515" spans="1:2">
      <c r="A515">
        <f>'Leadec Weekly'!C488</f>
        <v>0</v>
      </c>
      <c r="B515">
        <f>'Leadec Weekly'!A488</f>
        <v>0</v>
      </c>
    </row>
    <row r="516" spans="1:2">
      <c r="A516">
        <f>'Leadec Weekly'!C489</f>
        <v>0</v>
      </c>
      <c r="B516">
        <f>'Leadec Weekly'!A489</f>
        <v>0</v>
      </c>
    </row>
    <row r="517" spans="1:2">
      <c r="A517">
        <f>'Leadec Weekly'!C490</f>
        <v>0</v>
      </c>
      <c r="B517">
        <f>'Leadec Weekly'!A490</f>
        <v>0</v>
      </c>
    </row>
    <row r="518" spans="1:2">
      <c r="A518">
        <f>'Leadec Weekly'!C491</f>
        <v>0</v>
      </c>
      <c r="B518">
        <f>'Leadec Weekly'!A491</f>
        <v>0</v>
      </c>
    </row>
    <row r="519" spans="1:2">
      <c r="A519">
        <f>'Leadec Weekly'!C492</f>
        <v>0</v>
      </c>
      <c r="B519">
        <f>'Leadec Weekly'!A492</f>
        <v>0</v>
      </c>
    </row>
    <row r="520" spans="1:2">
      <c r="A520">
        <f>'Leadec Weekly'!C493</f>
        <v>0</v>
      </c>
      <c r="B520">
        <f>'Leadec Weekly'!A493</f>
        <v>0</v>
      </c>
    </row>
    <row r="521" spans="1:2">
      <c r="A521">
        <f>'Leadec Weekly'!C494</f>
        <v>0</v>
      </c>
      <c r="B521">
        <f>'Leadec Weekly'!A494</f>
        <v>0</v>
      </c>
    </row>
    <row r="522" spans="1:2">
      <c r="A522">
        <f>'Leadec Weekly'!C495</f>
        <v>0</v>
      </c>
      <c r="B522">
        <f>'Leadec Weekly'!A495</f>
        <v>0</v>
      </c>
    </row>
    <row r="523" spans="1:2">
      <c r="A523">
        <f>'Leadec Weekly'!C496</f>
        <v>0</v>
      </c>
      <c r="B523">
        <f>'Leadec Weekly'!A496</f>
        <v>0</v>
      </c>
    </row>
    <row r="524" spans="1:2">
      <c r="A524">
        <f>'Leadec Weekly'!C497</f>
        <v>0</v>
      </c>
      <c r="B524">
        <f>'Leadec Weekly'!A497</f>
        <v>0</v>
      </c>
    </row>
    <row r="525" spans="1:2">
      <c r="A525">
        <f>'Leadec Weekly'!C498</f>
        <v>0</v>
      </c>
      <c r="B525">
        <f>'Leadec Weekly'!A498</f>
        <v>0</v>
      </c>
    </row>
    <row r="526" spans="1:2">
      <c r="A526">
        <f>'Leadec Weekly'!C499</f>
        <v>0</v>
      </c>
      <c r="B526">
        <f>'Leadec Weekly'!A499</f>
        <v>0</v>
      </c>
    </row>
    <row r="527" spans="1:2">
      <c r="A527">
        <f>'Leadec Weekly'!C500</f>
        <v>0</v>
      </c>
      <c r="B527">
        <f>'Leadec Weekly'!A500</f>
        <v>0</v>
      </c>
    </row>
    <row r="528" spans="1:2">
      <c r="A528">
        <f>'Leadec Weekly'!C501</f>
        <v>0</v>
      </c>
      <c r="B528">
        <f>'Leadec Weekly'!A501</f>
        <v>0</v>
      </c>
    </row>
    <row r="529" spans="1:2">
      <c r="A529">
        <f>'Leadec Weekly'!C502</f>
        <v>0</v>
      </c>
      <c r="B529">
        <f>'Leadec Weekly'!A502</f>
        <v>0</v>
      </c>
    </row>
    <row r="530" spans="1:2">
      <c r="A530">
        <f>'Leadec Weekly'!C503</f>
        <v>0</v>
      </c>
      <c r="B530">
        <f>'Leadec Weekly'!A503</f>
        <v>0</v>
      </c>
    </row>
    <row r="531" spans="1:2">
      <c r="A531">
        <f>'Leadec Weekly'!C504</f>
        <v>0</v>
      </c>
      <c r="B531">
        <f>'Leadec Weekly'!A504</f>
        <v>0</v>
      </c>
    </row>
    <row r="532" spans="1:2">
      <c r="A532">
        <f>'Leadec Weekly'!C505</f>
        <v>0</v>
      </c>
      <c r="B532">
        <f>'Leadec Weekly'!A505</f>
        <v>0</v>
      </c>
    </row>
    <row r="533" spans="1:2">
      <c r="A533">
        <f>'Leadec Weekly'!C506</f>
        <v>0</v>
      </c>
      <c r="B533">
        <f>'Leadec Weekly'!A506</f>
        <v>0</v>
      </c>
    </row>
    <row r="534" spans="1:2">
      <c r="A534">
        <f>'Leadec Weekly'!C507</f>
        <v>0</v>
      </c>
      <c r="B534">
        <f>'Leadec Weekly'!A507</f>
        <v>0</v>
      </c>
    </row>
    <row r="535" spans="1:2">
      <c r="A535">
        <f>'Leadec Weekly'!C508</f>
        <v>0</v>
      </c>
      <c r="B535">
        <f>'Leadec Weekly'!A508</f>
        <v>0</v>
      </c>
    </row>
    <row r="536" spans="1:2">
      <c r="A536">
        <f>'Leadec Weekly'!C509</f>
        <v>0</v>
      </c>
      <c r="B536">
        <f>'Leadec Weekly'!A509</f>
        <v>0</v>
      </c>
    </row>
    <row r="537" spans="1:2">
      <c r="A537">
        <f>'Leadec Weekly'!C510</f>
        <v>0</v>
      </c>
      <c r="B537">
        <f>'Leadec Weekly'!A510</f>
        <v>0</v>
      </c>
    </row>
    <row r="538" spans="1:2">
      <c r="A538">
        <f>'Leadec Weekly'!C511</f>
        <v>0</v>
      </c>
      <c r="B538">
        <f>'Leadec Weekly'!A511</f>
        <v>0</v>
      </c>
    </row>
    <row r="539" spans="1:2">
      <c r="A539">
        <f>'Leadec Weekly'!C512</f>
        <v>0</v>
      </c>
      <c r="B539">
        <f>'Leadec Weekly'!A512</f>
        <v>0</v>
      </c>
    </row>
    <row r="540" spans="1:2">
      <c r="A540">
        <f>'Leadec Weekly'!C513</f>
        <v>0</v>
      </c>
      <c r="B540">
        <f>'Leadec Weekly'!A513</f>
        <v>0</v>
      </c>
    </row>
    <row r="541" spans="1:2">
      <c r="A541">
        <f>'Leadec Weekly'!C514</f>
        <v>0</v>
      </c>
      <c r="B541">
        <f>'Leadec Weekly'!A514</f>
        <v>0</v>
      </c>
    </row>
    <row r="542" spans="1:2">
      <c r="A542">
        <f>'Leadec Weekly'!C515</f>
        <v>0</v>
      </c>
      <c r="B542">
        <f>'Leadec Weekly'!A515</f>
        <v>0</v>
      </c>
    </row>
    <row r="543" spans="1:2">
      <c r="A543">
        <f>'Leadec Weekly'!C516</f>
        <v>0</v>
      </c>
      <c r="B543">
        <f>'Leadec Weekly'!A516</f>
        <v>0</v>
      </c>
    </row>
    <row r="544" spans="1:2">
      <c r="A544">
        <f>'Leadec Weekly'!C517</f>
        <v>0</v>
      </c>
      <c r="B544">
        <f>'Leadec Weekly'!A517</f>
        <v>0</v>
      </c>
    </row>
    <row r="545" spans="1:2">
      <c r="A545">
        <f>'Leadec Weekly'!C518</f>
        <v>0</v>
      </c>
      <c r="B545">
        <f>'Leadec Weekly'!A518</f>
        <v>0</v>
      </c>
    </row>
    <row r="546" spans="1:2">
      <c r="A546">
        <f>'Leadec Weekly'!C519</f>
        <v>0</v>
      </c>
      <c r="B546">
        <f>'Leadec Weekly'!A519</f>
        <v>0</v>
      </c>
    </row>
    <row r="547" spans="1:2">
      <c r="A547">
        <f>'Leadec Weekly'!C520</f>
        <v>0</v>
      </c>
      <c r="B547">
        <f>'Leadec Weekly'!A520</f>
        <v>0</v>
      </c>
    </row>
    <row r="548" spans="1:2">
      <c r="A548">
        <f>'Leadec Weekly'!C521</f>
        <v>0</v>
      </c>
      <c r="B548">
        <f>'Leadec Weekly'!A521</f>
        <v>0</v>
      </c>
    </row>
    <row r="549" spans="1:2">
      <c r="A549">
        <f>'Leadec Weekly'!C522</f>
        <v>0</v>
      </c>
      <c r="B549">
        <f>'Leadec Weekly'!A522</f>
        <v>0</v>
      </c>
    </row>
    <row r="550" spans="1:2">
      <c r="A550">
        <f>'Leadec Weekly'!C523</f>
        <v>0</v>
      </c>
      <c r="B550">
        <f>'Leadec Weekly'!A523</f>
        <v>0</v>
      </c>
    </row>
    <row r="551" spans="1:2">
      <c r="A551">
        <f>'Leadec Weekly'!C524</f>
        <v>0</v>
      </c>
      <c r="B551">
        <f>'Leadec Weekly'!A524</f>
        <v>0</v>
      </c>
    </row>
    <row r="552" spans="1:2">
      <c r="A552">
        <f>'Leadec Weekly'!C525</f>
        <v>0</v>
      </c>
      <c r="B552">
        <f>'Leadec Weekly'!A525</f>
        <v>0</v>
      </c>
    </row>
    <row r="553" spans="1:2">
      <c r="A553">
        <f>'Leadec Weekly'!C526</f>
        <v>0</v>
      </c>
      <c r="B553">
        <f>'Leadec Weekly'!A526</f>
        <v>0</v>
      </c>
    </row>
    <row r="554" spans="1:2">
      <c r="A554">
        <f>'Leadec Weekly'!C527</f>
        <v>0</v>
      </c>
      <c r="B554">
        <f>'Leadec Weekly'!A527</f>
        <v>0</v>
      </c>
    </row>
    <row r="555" spans="1:2">
      <c r="A555">
        <f>'Leadec Weekly'!C528</f>
        <v>0</v>
      </c>
      <c r="B555">
        <f>'Leadec Weekly'!A528</f>
        <v>0</v>
      </c>
    </row>
    <row r="556" spans="1:2">
      <c r="A556">
        <f>'Leadec Weekly'!C529</f>
        <v>0</v>
      </c>
      <c r="B556">
        <f>'Leadec Weekly'!A529</f>
        <v>0</v>
      </c>
    </row>
    <row r="557" spans="1:2">
      <c r="A557">
        <f>'Leadec Weekly'!C530</f>
        <v>0</v>
      </c>
      <c r="B557">
        <f>'Leadec Weekly'!A530</f>
        <v>0</v>
      </c>
    </row>
    <row r="558" spans="1:2">
      <c r="A558">
        <f>'Leadec Weekly'!C531</f>
        <v>0</v>
      </c>
      <c r="B558">
        <f>'Leadec Weekly'!A531</f>
        <v>0</v>
      </c>
    </row>
    <row r="559" spans="1:2">
      <c r="A559">
        <f>'Leadec Weekly'!C532</f>
        <v>0</v>
      </c>
      <c r="B559">
        <f>'Leadec Weekly'!A532</f>
        <v>0</v>
      </c>
    </row>
    <row r="560" spans="1:2">
      <c r="A560">
        <f>'Leadec Weekly'!C533</f>
        <v>0</v>
      </c>
      <c r="B560">
        <f>'Leadec Weekly'!A533</f>
        <v>0</v>
      </c>
    </row>
    <row r="561" spans="1:2">
      <c r="A561">
        <f>'Leadec Weekly'!C534</f>
        <v>0</v>
      </c>
      <c r="B561">
        <f>'Leadec Weekly'!A534</f>
        <v>0</v>
      </c>
    </row>
    <row r="562" spans="1:2">
      <c r="A562">
        <f>'Leadec Weekly'!C535</f>
        <v>0</v>
      </c>
      <c r="B562">
        <f>'Leadec Weekly'!A535</f>
        <v>0</v>
      </c>
    </row>
    <row r="563" spans="1:2">
      <c r="A563">
        <f>'Leadec Weekly'!C536</f>
        <v>0</v>
      </c>
      <c r="B563">
        <f>'Leadec Weekly'!A536</f>
        <v>0</v>
      </c>
    </row>
    <row r="564" spans="1:2">
      <c r="A564">
        <f>'Leadec Weekly'!C537</f>
        <v>0</v>
      </c>
      <c r="B564">
        <f>'Leadec Weekly'!A537</f>
        <v>0</v>
      </c>
    </row>
    <row r="565" spans="1:2">
      <c r="A565">
        <f>'Leadec Weekly'!C538</f>
        <v>0</v>
      </c>
      <c r="B565">
        <f>'Leadec Weekly'!A538</f>
        <v>0</v>
      </c>
    </row>
    <row r="566" spans="1:2">
      <c r="A566">
        <f>'Leadec Weekly'!C539</f>
        <v>0</v>
      </c>
      <c r="B566">
        <f>'Leadec Weekly'!A539</f>
        <v>0</v>
      </c>
    </row>
    <row r="567" spans="1:2">
      <c r="A567">
        <f>'Leadec Weekly'!C540</f>
        <v>0</v>
      </c>
      <c r="B567">
        <f>'Leadec Weekly'!A540</f>
        <v>0</v>
      </c>
    </row>
    <row r="568" spans="1:2">
      <c r="A568">
        <f>'Leadec Weekly'!C541</f>
        <v>0</v>
      </c>
      <c r="B568">
        <f>'Leadec Weekly'!A541</f>
        <v>0</v>
      </c>
    </row>
    <row r="569" spans="1:2">
      <c r="A569">
        <f>'Leadec Weekly'!C542</f>
        <v>0</v>
      </c>
      <c r="B569">
        <f>'Leadec Weekly'!A542</f>
        <v>0</v>
      </c>
    </row>
    <row r="570" spans="1:2">
      <c r="A570">
        <f>'Leadec Weekly'!C543</f>
        <v>0</v>
      </c>
      <c r="B570">
        <f>'Leadec Weekly'!A543</f>
        <v>0</v>
      </c>
    </row>
    <row r="571" spans="1:2">
      <c r="A571">
        <f>'Leadec Weekly'!C544</f>
        <v>0</v>
      </c>
      <c r="B571">
        <f>'Leadec Weekly'!A544</f>
        <v>0</v>
      </c>
    </row>
    <row r="572" spans="1:2">
      <c r="A572">
        <f>'Leadec Weekly'!C545</f>
        <v>0</v>
      </c>
      <c r="B572">
        <f>'Leadec Weekly'!A545</f>
        <v>0</v>
      </c>
    </row>
    <row r="573" spans="1:2">
      <c r="A573">
        <f>'Leadec Weekly'!C546</f>
        <v>0</v>
      </c>
      <c r="B573">
        <f>'Leadec Weekly'!A546</f>
        <v>0</v>
      </c>
    </row>
    <row r="574" spans="1:2">
      <c r="A574">
        <f>'Leadec Weekly'!C547</f>
        <v>0</v>
      </c>
      <c r="B574">
        <f>'Leadec Weekly'!A547</f>
        <v>0</v>
      </c>
    </row>
    <row r="575" spans="1:2">
      <c r="A575">
        <f>'Leadec Weekly'!C548</f>
        <v>0</v>
      </c>
      <c r="B575">
        <f>'Leadec Weekly'!A548</f>
        <v>0</v>
      </c>
    </row>
    <row r="576" spans="1:2">
      <c r="A576">
        <f>'Leadec Weekly'!C549</f>
        <v>0</v>
      </c>
      <c r="B576">
        <f>'Leadec Weekly'!A549</f>
        <v>0</v>
      </c>
    </row>
    <row r="577" spans="1:2">
      <c r="A577">
        <f>'Leadec Weekly'!C550</f>
        <v>0</v>
      </c>
      <c r="B577">
        <f>'Leadec Weekly'!A550</f>
        <v>0</v>
      </c>
    </row>
    <row r="578" spans="1:2">
      <c r="A578">
        <f>'Leadec Weekly'!C551</f>
        <v>0</v>
      </c>
      <c r="B578">
        <f>'Leadec Weekly'!A551</f>
        <v>0</v>
      </c>
    </row>
    <row r="579" spans="1:2">
      <c r="A579">
        <f>'Leadec Weekly'!C552</f>
        <v>0</v>
      </c>
      <c r="B579">
        <f>'Leadec Weekly'!A552</f>
        <v>0</v>
      </c>
    </row>
    <row r="580" spans="1:2">
      <c r="A580">
        <f>'Leadec Weekly'!C553</f>
        <v>0</v>
      </c>
      <c r="B580">
        <f>'Leadec Weekly'!A553</f>
        <v>0</v>
      </c>
    </row>
    <row r="581" spans="1:2">
      <c r="A581">
        <f>'Leadec Weekly'!C554</f>
        <v>0</v>
      </c>
      <c r="B581">
        <f>'Leadec Weekly'!A554</f>
        <v>0</v>
      </c>
    </row>
    <row r="582" spans="1:2">
      <c r="A582">
        <f>'Leadec Weekly'!C555</f>
        <v>0</v>
      </c>
      <c r="B582">
        <f>'Leadec Weekly'!A555</f>
        <v>0</v>
      </c>
    </row>
    <row r="583" spans="1:2">
      <c r="A583">
        <f>'Leadec Weekly'!C556</f>
        <v>0</v>
      </c>
      <c r="B583">
        <f>'Leadec Weekly'!A556</f>
        <v>0</v>
      </c>
    </row>
    <row r="584" spans="1:2">
      <c r="A584">
        <f>'Leadec Weekly'!C557</f>
        <v>0</v>
      </c>
      <c r="B584">
        <f>'Leadec Weekly'!A557</f>
        <v>0</v>
      </c>
    </row>
    <row r="585" spans="1:2">
      <c r="A585">
        <f>'Leadec Weekly'!C558</f>
        <v>0</v>
      </c>
      <c r="B585">
        <f>'Leadec Weekly'!A558</f>
        <v>0</v>
      </c>
    </row>
    <row r="586" spans="1:2">
      <c r="A586">
        <f>'Leadec Weekly'!C559</f>
        <v>0</v>
      </c>
      <c r="B586">
        <f>'Leadec Weekly'!A559</f>
        <v>0</v>
      </c>
    </row>
    <row r="587" spans="1:2">
      <c r="A587">
        <f>'Leadec Weekly'!C560</f>
        <v>0</v>
      </c>
      <c r="B587">
        <f>'Leadec Weekly'!A560</f>
        <v>0</v>
      </c>
    </row>
    <row r="588" spans="1:2">
      <c r="A588">
        <f>'Leadec Weekly'!C561</f>
        <v>0</v>
      </c>
      <c r="B588">
        <f>'Leadec Weekly'!A561</f>
        <v>0</v>
      </c>
    </row>
    <row r="589" spans="1:2">
      <c r="A589">
        <f>'Leadec Weekly'!C562</f>
        <v>0</v>
      </c>
      <c r="B589">
        <f>'Leadec Weekly'!A562</f>
        <v>0</v>
      </c>
    </row>
    <row r="590" spans="1:2">
      <c r="A590">
        <f>'Leadec Weekly'!C563</f>
        <v>0</v>
      </c>
      <c r="B590">
        <f>'Leadec Weekly'!A563</f>
        <v>0</v>
      </c>
    </row>
    <row r="591" spans="1:2">
      <c r="A591">
        <f>'Leadec Weekly'!C564</f>
        <v>0</v>
      </c>
      <c r="B591">
        <f>'Leadec Weekly'!A564</f>
        <v>0</v>
      </c>
    </row>
    <row r="592" spans="1:2">
      <c r="A592">
        <f>'Leadec Weekly'!C565</f>
        <v>0</v>
      </c>
      <c r="B592">
        <f>'Leadec Weekly'!A565</f>
        <v>0</v>
      </c>
    </row>
    <row r="593" spans="1:2">
      <c r="A593">
        <f>'Leadec Weekly'!C566</f>
        <v>0</v>
      </c>
      <c r="B593">
        <f>'Leadec Weekly'!A566</f>
        <v>0</v>
      </c>
    </row>
    <row r="594" spans="1:2">
      <c r="A594">
        <f>'Leadec Weekly'!C567</f>
        <v>0</v>
      </c>
      <c r="B594">
        <f>'Leadec Weekly'!A567</f>
        <v>0</v>
      </c>
    </row>
    <row r="595" spans="1:2">
      <c r="A595">
        <f>'Leadec Weekly'!C568</f>
        <v>0</v>
      </c>
      <c r="B595">
        <f>'Leadec Weekly'!A568</f>
        <v>0</v>
      </c>
    </row>
    <row r="596" spans="1:2">
      <c r="A596">
        <f>'Leadec Weekly'!C569</f>
        <v>0</v>
      </c>
      <c r="B596">
        <f>'Leadec Weekly'!A569</f>
        <v>0</v>
      </c>
    </row>
    <row r="597" spans="1:2">
      <c r="A597">
        <f>'Leadec Weekly'!C570</f>
        <v>0</v>
      </c>
      <c r="B597">
        <f>'Leadec Weekly'!A570</f>
        <v>0</v>
      </c>
    </row>
    <row r="598" spans="1:2">
      <c r="A598">
        <f>'Leadec Weekly'!C571</f>
        <v>0</v>
      </c>
      <c r="B598">
        <f>'Leadec Weekly'!A571</f>
        <v>0</v>
      </c>
    </row>
    <row r="599" spans="1:2">
      <c r="A599">
        <f>'Leadec Weekly'!C572</f>
        <v>0</v>
      </c>
      <c r="B599">
        <f>'Leadec Weekly'!A572</f>
        <v>0</v>
      </c>
    </row>
    <row r="600" spans="1:2">
      <c r="A600">
        <f>'Leadec Weekly'!C573</f>
        <v>0</v>
      </c>
      <c r="B600">
        <f>'Leadec Weekly'!A573</f>
        <v>0</v>
      </c>
    </row>
    <row r="601" spans="1:2">
      <c r="A601">
        <f>'Leadec Weekly'!C574</f>
        <v>0</v>
      </c>
      <c r="B601">
        <f>'Leadec Weekly'!A574</f>
        <v>0</v>
      </c>
    </row>
    <row r="602" spans="1:2">
      <c r="A602">
        <f>'Leadec Weekly'!C575</f>
        <v>0</v>
      </c>
      <c r="B602">
        <f>'Leadec Weekly'!A575</f>
        <v>0</v>
      </c>
    </row>
    <row r="603" spans="1:2">
      <c r="A603">
        <f>'Leadec Weekly'!C576</f>
        <v>0</v>
      </c>
      <c r="B603">
        <f>'Leadec Weekly'!A576</f>
        <v>0</v>
      </c>
    </row>
    <row r="604" spans="1:2">
      <c r="A604">
        <f>'Leadec Weekly'!C577</f>
        <v>0</v>
      </c>
      <c r="B604">
        <f>'Leadec Weekly'!A577</f>
        <v>0</v>
      </c>
    </row>
    <row r="605" spans="1:2">
      <c r="A605">
        <f>'Leadec Weekly'!C578</f>
        <v>0</v>
      </c>
      <c r="B605">
        <f>'Leadec Weekly'!A578</f>
        <v>0</v>
      </c>
    </row>
    <row r="606" spans="1:2">
      <c r="A606">
        <f>'Leadec Weekly'!C579</f>
        <v>0</v>
      </c>
      <c r="B606">
        <f>'Leadec Weekly'!A579</f>
        <v>0</v>
      </c>
    </row>
    <row r="607" spans="1:2">
      <c r="A607">
        <f>'Leadec Weekly'!C580</f>
        <v>0</v>
      </c>
      <c r="B607">
        <f>'Leadec Weekly'!A580</f>
        <v>0</v>
      </c>
    </row>
    <row r="608" spans="1:2">
      <c r="A608">
        <f>'Leadec Weekly'!C581</f>
        <v>0</v>
      </c>
      <c r="B608">
        <f>'Leadec Weekly'!A581</f>
        <v>0</v>
      </c>
    </row>
    <row r="609" spans="1:2">
      <c r="A609">
        <f>'Leadec Weekly'!C582</f>
        <v>0</v>
      </c>
      <c r="B609">
        <f>'Leadec Weekly'!A582</f>
        <v>0</v>
      </c>
    </row>
    <row r="610" spans="1:2">
      <c r="A610">
        <f>'Leadec Weekly'!C583</f>
        <v>0</v>
      </c>
      <c r="B610">
        <f>'Leadec Weekly'!A583</f>
        <v>0</v>
      </c>
    </row>
    <row r="611" spans="1:2">
      <c r="A611">
        <f>'Leadec Weekly'!C584</f>
        <v>0</v>
      </c>
      <c r="B611">
        <f>'Leadec Weekly'!A584</f>
        <v>0</v>
      </c>
    </row>
    <row r="612" spans="1:2">
      <c r="A612">
        <f>'Leadec Weekly'!C585</f>
        <v>0</v>
      </c>
      <c r="B612">
        <f>'Leadec Weekly'!A585</f>
        <v>0</v>
      </c>
    </row>
    <row r="613" spans="1:2">
      <c r="A613">
        <f>'Leadec Weekly'!C586</f>
        <v>0</v>
      </c>
      <c r="B613">
        <f>'Leadec Weekly'!A586</f>
        <v>0</v>
      </c>
    </row>
    <row r="614" spans="1:2">
      <c r="A614">
        <f>'Leadec Weekly'!C587</f>
        <v>0</v>
      </c>
      <c r="B614">
        <f>'Leadec Weekly'!A587</f>
        <v>0</v>
      </c>
    </row>
    <row r="615" spans="1:2">
      <c r="A615">
        <f>'Leadec Weekly'!C588</f>
        <v>0</v>
      </c>
      <c r="B615">
        <f>'Leadec Weekly'!A588</f>
        <v>0</v>
      </c>
    </row>
    <row r="616" spans="1:2">
      <c r="A616">
        <f>'Leadec Weekly'!C589</f>
        <v>0</v>
      </c>
      <c r="B616">
        <f>'Leadec Weekly'!A589</f>
        <v>0</v>
      </c>
    </row>
    <row r="617" spans="1:2">
      <c r="A617">
        <f>'Leadec Weekly'!C590</f>
        <v>0</v>
      </c>
      <c r="B617">
        <f>'Leadec Weekly'!A590</f>
        <v>0</v>
      </c>
    </row>
    <row r="618" spans="1:2">
      <c r="A618">
        <f>'Leadec Weekly'!C591</f>
        <v>0</v>
      </c>
      <c r="B618">
        <f>'Leadec Weekly'!A591</f>
        <v>0</v>
      </c>
    </row>
    <row r="619" spans="1:2">
      <c r="A619">
        <f>'Leadec Weekly'!C592</f>
        <v>0</v>
      </c>
      <c r="B619">
        <f>'Leadec Weekly'!A592</f>
        <v>0</v>
      </c>
    </row>
    <row r="620" spans="1:2">
      <c r="A620">
        <f>'Leadec Weekly'!C593</f>
        <v>0</v>
      </c>
      <c r="B620">
        <f>'Leadec Weekly'!A593</f>
        <v>0</v>
      </c>
    </row>
    <row r="621" spans="1:2">
      <c r="A621">
        <f>'Leadec Weekly'!C594</f>
        <v>0</v>
      </c>
      <c r="B621">
        <f>'Leadec Weekly'!A594</f>
        <v>0</v>
      </c>
    </row>
    <row r="622" spans="1:2">
      <c r="A622">
        <f>'Leadec Weekly'!C595</f>
        <v>0</v>
      </c>
      <c r="B622">
        <f>'Leadec Weekly'!A595</f>
        <v>0</v>
      </c>
    </row>
    <row r="623" spans="1:2">
      <c r="A623">
        <f>'Leadec Weekly'!C596</f>
        <v>0</v>
      </c>
      <c r="B623">
        <f>'Leadec Weekly'!A596</f>
        <v>0</v>
      </c>
    </row>
    <row r="624" spans="1:2">
      <c r="A624">
        <f>'Leadec Weekly'!C597</f>
        <v>0</v>
      </c>
      <c r="B624">
        <f>'Leadec Weekly'!A597</f>
        <v>0</v>
      </c>
    </row>
    <row r="625" spans="1:2">
      <c r="A625">
        <f>'Leadec Weekly'!C598</f>
        <v>0</v>
      </c>
      <c r="B625">
        <f>'Leadec Weekly'!A598</f>
        <v>0</v>
      </c>
    </row>
    <row r="626" spans="1:2">
      <c r="A626">
        <f>'Leadec Weekly'!C599</f>
        <v>0</v>
      </c>
      <c r="B626">
        <f>'Leadec Weekly'!A599</f>
        <v>0</v>
      </c>
    </row>
    <row r="627" spans="1:2">
      <c r="A627">
        <f>'Leadec Weekly'!C600</f>
        <v>0</v>
      </c>
      <c r="B627">
        <f>'Leadec Weekly'!A600</f>
        <v>0</v>
      </c>
    </row>
    <row r="628" spans="1:2">
      <c r="A628">
        <f>'Leadec Weekly'!C601</f>
        <v>0</v>
      </c>
      <c r="B628">
        <f>'Leadec Weekly'!A601</f>
        <v>0</v>
      </c>
    </row>
    <row r="629" spans="1:2">
      <c r="A629">
        <f>'Leadec Weekly'!C602</f>
        <v>0</v>
      </c>
      <c r="B629">
        <f>'Leadec Weekly'!A602</f>
        <v>0</v>
      </c>
    </row>
    <row r="630" spans="1:2">
      <c r="A630">
        <f>'Leadec Weekly'!C603</f>
        <v>0</v>
      </c>
      <c r="B630">
        <f>'Leadec Weekly'!A603</f>
        <v>0</v>
      </c>
    </row>
    <row r="631" spans="1:2">
      <c r="A631">
        <f>'Leadec Weekly'!C604</f>
        <v>0</v>
      </c>
      <c r="B631">
        <f>'Leadec Weekly'!A604</f>
        <v>0</v>
      </c>
    </row>
    <row r="632" spans="1:2">
      <c r="A632">
        <f>'Leadec Weekly'!C605</f>
        <v>0</v>
      </c>
      <c r="B632">
        <f>'Leadec Weekly'!A605</f>
        <v>0</v>
      </c>
    </row>
    <row r="633" spans="1:2">
      <c r="A633">
        <f>'Leadec Weekly'!C606</f>
        <v>0</v>
      </c>
      <c r="B633">
        <f>'Leadec Weekly'!A606</f>
        <v>0</v>
      </c>
    </row>
    <row r="634" spans="1:2">
      <c r="A634">
        <f>'Leadec Weekly'!C607</f>
        <v>0</v>
      </c>
      <c r="B634">
        <f>'Leadec Weekly'!A607</f>
        <v>0</v>
      </c>
    </row>
    <row r="635" spans="1:2">
      <c r="A635">
        <f>'Leadec Weekly'!C608</f>
        <v>0</v>
      </c>
      <c r="B635">
        <f>'Leadec Weekly'!A608</f>
        <v>0</v>
      </c>
    </row>
    <row r="636" spans="1:2">
      <c r="A636">
        <f>'Leadec Weekly'!C609</f>
        <v>0</v>
      </c>
      <c r="B636">
        <f>'Leadec Weekly'!A609</f>
        <v>0</v>
      </c>
    </row>
    <row r="637" spans="1:2">
      <c r="A637">
        <f>'Leadec Weekly'!C610</f>
        <v>0</v>
      </c>
      <c r="B637">
        <f>'Leadec Weekly'!A610</f>
        <v>0</v>
      </c>
    </row>
    <row r="638" spans="1:2">
      <c r="A638">
        <f>'Leadec Weekly'!C611</f>
        <v>0</v>
      </c>
      <c r="B638">
        <f>'Leadec Weekly'!A611</f>
        <v>0</v>
      </c>
    </row>
    <row r="639" spans="1:2">
      <c r="A639">
        <f>'Leadec Weekly'!C612</f>
        <v>0</v>
      </c>
      <c r="B639">
        <f>'Leadec Weekly'!A612</f>
        <v>0</v>
      </c>
    </row>
    <row r="640" spans="1:2">
      <c r="A640">
        <f>'Leadec Weekly'!C613</f>
        <v>0</v>
      </c>
      <c r="B640">
        <f>'Leadec Weekly'!A613</f>
        <v>0</v>
      </c>
    </row>
    <row r="641" spans="1:2">
      <c r="A641">
        <f>'Leadec Weekly'!C614</f>
        <v>0</v>
      </c>
      <c r="B641">
        <f>'Leadec Weekly'!A614</f>
        <v>0</v>
      </c>
    </row>
    <row r="642" spans="1:2">
      <c r="A642">
        <f>'Leadec Weekly'!C615</f>
        <v>0</v>
      </c>
      <c r="B642">
        <f>'Leadec Weekly'!A615</f>
        <v>0</v>
      </c>
    </row>
    <row r="643" spans="1:2">
      <c r="A643">
        <f>'Leadec Weekly'!C616</f>
        <v>0</v>
      </c>
      <c r="B643">
        <f>'Leadec Weekly'!A616</f>
        <v>0</v>
      </c>
    </row>
    <row r="644" spans="1:2">
      <c r="A644">
        <f>'Leadec Weekly'!C617</f>
        <v>0</v>
      </c>
      <c r="B644">
        <f>'Leadec Weekly'!A617</f>
        <v>0</v>
      </c>
    </row>
    <row r="645" spans="1:2">
      <c r="A645">
        <f>'Leadec Weekly'!C618</f>
        <v>0</v>
      </c>
      <c r="B645">
        <f>'Leadec Weekly'!A618</f>
        <v>0</v>
      </c>
    </row>
    <row r="646" spans="1:2">
      <c r="A646">
        <f>'Leadec Weekly'!C619</f>
        <v>0</v>
      </c>
      <c r="B646">
        <f>'Leadec Weekly'!A619</f>
        <v>0</v>
      </c>
    </row>
    <row r="647" spans="1:2">
      <c r="A647">
        <f>'Leadec Weekly'!C620</f>
        <v>0</v>
      </c>
      <c r="B647">
        <f>'Leadec Weekly'!A620</f>
        <v>0</v>
      </c>
    </row>
    <row r="648" spans="1:2">
      <c r="A648">
        <f>'Leadec Weekly'!C621</f>
        <v>0</v>
      </c>
      <c r="B648">
        <f>'Leadec Weekly'!A621</f>
        <v>0</v>
      </c>
    </row>
    <row r="649" spans="1:2">
      <c r="A649">
        <f>'Leadec Weekly'!C622</f>
        <v>0</v>
      </c>
      <c r="B649">
        <f>'Leadec Weekly'!A622</f>
        <v>0</v>
      </c>
    </row>
    <row r="650" spans="1:2">
      <c r="A650">
        <f>'Leadec Weekly'!C623</f>
        <v>0</v>
      </c>
      <c r="B650">
        <f>'Leadec Weekly'!A623</f>
        <v>0</v>
      </c>
    </row>
    <row r="651" spans="1:2">
      <c r="A651">
        <f>'Leadec Weekly'!C624</f>
        <v>0</v>
      </c>
      <c r="B651">
        <f>'Leadec Weekly'!A624</f>
        <v>0</v>
      </c>
    </row>
    <row r="652" spans="1:2">
      <c r="A652">
        <f>'Leadec Weekly'!C625</f>
        <v>0</v>
      </c>
      <c r="B652">
        <f>'Leadec Weekly'!A625</f>
        <v>0</v>
      </c>
    </row>
    <row r="653" spans="1:2">
      <c r="A653">
        <f>'Leadec Weekly'!C626</f>
        <v>0</v>
      </c>
      <c r="B653">
        <f>'Leadec Weekly'!A626</f>
        <v>0</v>
      </c>
    </row>
    <row r="654" spans="1:2">
      <c r="A654">
        <f>'Leadec Weekly'!C627</f>
        <v>0</v>
      </c>
      <c r="B654">
        <f>'Leadec Weekly'!A627</f>
        <v>0</v>
      </c>
    </row>
    <row r="655" spans="1:2">
      <c r="A655">
        <f>'Leadec Weekly'!C628</f>
        <v>0</v>
      </c>
      <c r="B655">
        <f>'Leadec Weekly'!A628</f>
        <v>0</v>
      </c>
    </row>
    <row r="656" spans="1:2">
      <c r="A656">
        <f>'Leadec Weekly'!C629</f>
        <v>0</v>
      </c>
      <c r="B656">
        <f>'Leadec Weekly'!A629</f>
        <v>0</v>
      </c>
    </row>
    <row r="657" spans="1:2">
      <c r="A657">
        <f>'Leadec Weekly'!C630</f>
        <v>0</v>
      </c>
      <c r="B657">
        <f>'Leadec Weekly'!A630</f>
        <v>0</v>
      </c>
    </row>
    <row r="658" spans="1:2">
      <c r="A658">
        <f>'Leadec Weekly'!C631</f>
        <v>0</v>
      </c>
      <c r="B658">
        <f>'Leadec Weekly'!A631</f>
        <v>0</v>
      </c>
    </row>
    <row r="659" spans="1:2">
      <c r="A659">
        <f>'Leadec Weekly'!C632</f>
        <v>0</v>
      </c>
      <c r="B659">
        <f>'Leadec Weekly'!A632</f>
        <v>0</v>
      </c>
    </row>
    <row r="660" spans="1:2">
      <c r="A660">
        <f>'Leadec Weekly'!C633</f>
        <v>0</v>
      </c>
      <c r="B660">
        <f>'Leadec Weekly'!A633</f>
        <v>0</v>
      </c>
    </row>
    <row r="661" spans="1:2">
      <c r="A661">
        <f>'Leadec Weekly'!C634</f>
        <v>0</v>
      </c>
      <c r="B661">
        <f>'Leadec Weekly'!A634</f>
        <v>0</v>
      </c>
    </row>
    <row r="662" spans="1:2">
      <c r="A662">
        <f>'Leadec Weekly'!C635</f>
        <v>0</v>
      </c>
      <c r="B662">
        <f>'Leadec Weekly'!A635</f>
        <v>0</v>
      </c>
    </row>
    <row r="663" spans="1:2">
      <c r="A663">
        <f>'Leadec Weekly'!C636</f>
        <v>0</v>
      </c>
      <c r="B663">
        <f>'Leadec Weekly'!A636</f>
        <v>0</v>
      </c>
    </row>
    <row r="664" spans="1:2">
      <c r="A664">
        <f>'Leadec Weekly'!C637</f>
        <v>0</v>
      </c>
      <c r="B664">
        <f>'Leadec Weekly'!A637</f>
        <v>0</v>
      </c>
    </row>
    <row r="665" spans="1:2">
      <c r="A665">
        <f>'Leadec Weekly'!C638</f>
        <v>0</v>
      </c>
      <c r="B665">
        <f>'Leadec Weekly'!A638</f>
        <v>0</v>
      </c>
    </row>
    <row r="666" spans="1:2">
      <c r="A666">
        <f>'Leadec Weekly'!C639</f>
        <v>0</v>
      </c>
      <c r="B666">
        <f>'Leadec Weekly'!A639</f>
        <v>0</v>
      </c>
    </row>
    <row r="667" spans="1:2">
      <c r="A667">
        <f>'Leadec Weekly'!C640</f>
        <v>0</v>
      </c>
      <c r="B667">
        <f>'Leadec Weekly'!A640</f>
        <v>0</v>
      </c>
    </row>
    <row r="668" spans="1:2">
      <c r="A668">
        <f>'Leadec Weekly'!C641</f>
        <v>0</v>
      </c>
      <c r="B668">
        <f>'Leadec Weekly'!A641</f>
        <v>0</v>
      </c>
    </row>
    <row r="669" spans="1:2">
      <c r="A669">
        <f>'Leadec Weekly'!C642</f>
        <v>0</v>
      </c>
      <c r="B669">
        <f>'Leadec Weekly'!A642</f>
        <v>0</v>
      </c>
    </row>
    <row r="670" spans="1:2">
      <c r="A670">
        <f>'Leadec Weekly'!C643</f>
        <v>0</v>
      </c>
      <c r="B670">
        <f>'Leadec Weekly'!A643</f>
        <v>0</v>
      </c>
    </row>
    <row r="671" spans="1:2">
      <c r="A671">
        <f>'Leadec Weekly'!C644</f>
        <v>0</v>
      </c>
      <c r="B671">
        <f>'Leadec Weekly'!A644</f>
        <v>0</v>
      </c>
    </row>
    <row r="672" spans="1:2">
      <c r="A672">
        <f>'Leadec Weekly'!C645</f>
        <v>0</v>
      </c>
      <c r="B672">
        <f>'Leadec Weekly'!A645</f>
        <v>0</v>
      </c>
    </row>
    <row r="673" spans="1:2">
      <c r="A673">
        <f>'Leadec Weekly'!C646</f>
        <v>0</v>
      </c>
      <c r="B673">
        <f>'Leadec Weekly'!A646</f>
        <v>0</v>
      </c>
    </row>
    <row r="674" spans="1:2">
      <c r="A674">
        <f>'Leadec Weekly'!C647</f>
        <v>0</v>
      </c>
      <c r="B674">
        <f>'Leadec Weekly'!A647</f>
        <v>0</v>
      </c>
    </row>
    <row r="675" spans="1:2">
      <c r="A675">
        <f>'Leadec Weekly'!C648</f>
        <v>0</v>
      </c>
      <c r="B675">
        <f>'Leadec Weekly'!A648</f>
        <v>0</v>
      </c>
    </row>
    <row r="676" spans="1:2">
      <c r="A676">
        <f>'Leadec Weekly'!C649</f>
        <v>0</v>
      </c>
      <c r="B676">
        <f>'Leadec Weekly'!A649</f>
        <v>0</v>
      </c>
    </row>
    <row r="677" spans="1:2">
      <c r="A677">
        <f>'Leadec Weekly'!C650</f>
        <v>0</v>
      </c>
      <c r="B677">
        <f>'Leadec Weekly'!A650</f>
        <v>0</v>
      </c>
    </row>
    <row r="678" spans="1:2">
      <c r="A678">
        <f>'Leadec Weekly'!C651</f>
        <v>0</v>
      </c>
      <c r="B678">
        <f>'Leadec Weekly'!A651</f>
        <v>0</v>
      </c>
    </row>
    <row r="679" spans="1:2">
      <c r="A679">
        <f>'Leadec Weekly'!C652</f>
        <v>0</v>
      </c>
      <c r="B679">
        <f>'Leadec Weekly'!A652</f>
        <v>0</v>
      </c>
    </row>
    <row r="680" spans="1:2">
      <c r="A680">
        <f>'Leadec Weekly'!C653</f>
        <v>0</v>
      </c>
      <c r="B680">
        <f>'Leadec Weekly'!A653</f>
        <v>0</v>
      </c>
    </row>
    <row r="681" spans="1:2">
      <c r="A681">
        <f>'Leadec Weekly'!C654</f>
        <v>0</v>
      </c>
      <c r="B681">
        <f>'Leadec Weekly'!A654</f>
        <v>0</v>
      </c>
    </row>
    <row r="682" spans="1:2">
      <c r="A682">
        <f>'Leadec Weekly'!C655</f>
        <v>0</v>
      </c>
      <c r="B682">
        <f>'Leadec Weekly'!A655</f>
        <v>0</v>
      </c>
    </row>
    <row r="683" spans="1:2">
      <c r="A683">
        <f>'Leadec Weekly'!C656</f>
        <v>0</v>
      </c>
      <c r="B683">
        <f>'Leadec Weekly'!A656</f>
        <v>0</v>
      </c>
    </row>
    <row r="684" spans="1:2">
      <c r="A684">
        <f>'Leadec Weekly'!C657</f>
        <v>0</v>
      </c>
      <c r="B684">
        <f>'Leadec Weekly'!A657</f>
        <v>0</v>
      </c>
    </row>
    <row r="685" spans="1:2">
      <c r="A685">
        <f>'Leadec Weekly'!C658</f>
        <v>0</v>
      </c>
      <c r="B685">
        <f>'Leadec Weekly'!A658</f>
        <v>0</v>
      </c>
    </row>
    <row r="686" spans="1:2">
      <c r="A686">
        <f>'Leadec Weekly'!C659</f>
        <v>0</v>
      </c>
      <c r="B686">
        <f>'Leadec Weekly'!A659</f>
        <v>0</v>
      </c>
    </row>
    <row r="687" spans="1:2">
      <c r="A687">
        <f>'Leadec Weekly'!C660</f>
        <v>0</v>
      </c>
      <c r="B687">
        <f>'Leadec Weekly'!A660</f>
        <v>0</v>
      </c>
    </row>
    <row r="688" spans="1:2">
      <c r="A688">
        <f>'Leadec Weekly'!C661</f>
        <v>0</v>
      </c>
      <c r="B688">
        <f>'Leadec Weekly'!A661</f>
        <v>0</v>
      </c>
    </row>
    <row r="689" spans="1:2">
      <c r="A689">
        <f>'Leadec Weekly'!C662</f>
        <v>0</v>
      </c>
      <c r="B689">
        <f>'Leadec Weekly'!A662</f>
        <v>0</v>
      </c>
    </row>
    <row r="690" spans="1:2">
      <c r="A690">
        <f>'Leadec Weekly'!C663</f>
        <v>0</v>
      </c>
      <c r="B690">
        <f>'Leadec Weekly'!A663</f>
        <v>0</v>
      </c>
    </row>
    <row r="691" spans="1:2">
      <c r="A691">
        <f>'Leadec Weekly'!C664</f>
        <v>0</v>
      </c>
      <c r="B691">
        <f>'Leadec Weekly'!A664</f>
        <v>0</v>
      </c>
    </row>
    <row r="692" spans="1:2">
      <c r="A692">
        <f>'Leadec Weekly'!C665</f>
        <v>0</v>
      </c>
      <c r="B692">
        <f>'Leadec Weekly'!A665</f>
        <v>0</v>
      </c>
    </row>
    <row r="693" spans="1:2">
      <c r="A693">
        <f>'Leadec Weekly'!C666</f>
        <v>0</v>
      </c>
      <c r="B693">
        <f>'Leadec Weekly'!A666</f>
        <v>0</v>
      </c>
    </row>
    <row r="694" spans="1:2">
      <c r="A694">
        <f>'Leadec Weekly'!C667</f>
        <v>0</v>
      </c>
      <c r="B694">
        <f>'Leadec Weekly'!A667</f>
        <v>0</v>
      </c>
    </row>
    <row r="695" spans="1:2">
      <c r="A695">
        <f>'Leadec Weekly'!C668</f>
        <v>0</v>
      </c>
      <c r="B695">
        <f>'Leadec Weekly'!A668</f>
        <v>0</v>
      </c>
    </row>
    <row r="696" spans="1:2">
      <c r="A696">
        <f>'Leadec Weekly'!C669</f>
        <v>0</v>
      </c>
      <c r="B696">
        <f>'Leadec Weekly'!A669</f>
        <v>0</v>
      </c>
    </row>
    <row r="697" spans="1:2">
      <c r="A697">
        <f>'Leadec Weekly'!C670</f>
        <v>0</v>
      </c>
      <c r="B697">
        <f>'Leadec Weekly'!A670</f>
        <v>0</v>
      </c>
    </row>
    <row r="698" spans="1:2">
      <c r="A698">
        <f>'Leadec Weekly'!C671</f>
        <v>0</v>
      </c>
      <c r="B698">
        <f>'Leadec Weekly'!A671</f>
        <v>0</v>
      </c>
    </row>
    <row r="699" spans="1:2">
      <c r="A699">
        <f>'Leadec Weekly'!C672</f>
        <v>0</v>
      </c>
      <c r="B699">
        <f>'Leadec Weekly'!A672</f>
        <v>0</v>
      </c>
    </row>
    <row r="700" spans="1:2">
      <c r="A700">
        <f>'Leadec Weekly'!C673</f>
        <v>0</v>
      </c>
      <c r="B700">
        <f>'Leadec Weekly'!A673</f>
        <v>0</v>
      </c>
    </row>
    <row r="701" spans="1:2">
      <c r="A701">
        <f>'Leadec Weekly'!C674</f>
        <v>0</v>
      </c>
      <c r="B701">
        <f>'Leadec Weekly'!A674</f>
        <v>0</v>
      </c>
    </row>
    <row r="702" spans="1:2">
      <c r="A702">
        <f>'Leadec Weekly'!C675</f>
        <v>0</v>
      </c>
      <c r="B702">
        <f>'Leadec Weekly'!A675</f>
        <v>0</v>
      </c>
    </row>
    <row r="703" spans="1:2">
      <c r="A703">
        <f>'Leadec Weekly'!C676</f>
        <v>0</v>
      </c>
      <c r="B703">
        <f>'Leadec Weekly'!A676</f>
        <v>0</v>
      </c>
    </row>
    <row r="704" spans="1:2">
      <c r="A704">
        <f>'Leadec Weekly'!C677</f>
        <v>0</v>
      </c>
      <c r="B704">
        <f>'Leadec Weekly'!A677</f>
        <v>0</v>
      </c>
    </row>
    <row r="705" spans="1:2">
      <c r="A705">
        <f>'Leadec Weekly'!C678</f>
        <v>0</v>
      </c>
      <c r="B705">
        <f>'Leadec Weekly'!A678</f>
        <v>0</v>
      </c>
    </row>
    <row r="706" spans="1:2">
      <c r="A706">
        <f>'Leadec Weekly'!C679</f>
        <v>0</v>
      </c>
      <c r="B706">
        <f>'Leadec Weekly'!A679</f>
        <v>0</v>
      </c>
    </row>
    <row r="707" spans="1:2">
      <c r="A707">
        <f>'Leadec Weekly'!C680</f>
        <v>0</v>
      </c>
      <c r="B707">
        <f>'Leadec Weekly'!A680</f>
        <v>0</v>
      </c>
    </row>
    <row r="708" spans="1:2">
      <c r="A708">
        <f>'Leadec Weekly'!C681</f>
        <v>0</v>
      </c>
      <c r="B708">
        <f>'Leadec Weekly'!A681</f>
        <v>0</v>
      </c>
    </row>
    <row r="709" spans="1:2">
      <c r="A709">
        <f>'Leadec Weekly'!C682</f>
        <v>0</v>
      </c>
      <c r="B709">
        <f>'Leadec Weekly'!A682</f>
        <v>0</v>
      </c>
    </row>
    <row r="710" spans="1:2">
      <c r="A710">
        <f>'Leadec Weekly'!C683</f>
        <v>0</v>
      </c>
      <c r="B710">
        <f>'Leadec Weekly'!A683</f>
        <v>0</v>
      </c>
    </row>
    <row r="711" spans="1:2">
      <c r="A711">
        <f>'Leadec Weekly'!C684</f>
        <v>0</v>
      </c>
      <c r="B711">
        <f>'Leadec Weekly'!A684</f>
        <v>0</v>
      </c>
    </row>
    <row r="712" spans="1:2">
      <c r="A712">
        <f>'Leadec Weekly'!C685</f>
        <v>0</v>
      </c>
      <c r="B712">
        <f>'Leadec Weekly'!A685</f>
        <v>0</v>
      </c>
    </row>
    <row r="713" spans="1:2">
      <c r="A713">
        <f>'Leadec Weekly'!C686</f>
        <v>0</v>
      </c>
      <c r="B713">
        <f>'Leadec Weekly'!A686</f>
        <v>0</v>
      </c>
    </row>
    <row r="714" spans="1:2">
      <c r="A714">
        <f>'Leadec Weekly'!C687</f>
        <v>0</v>
      </c>
      <c r="B714">
        <f>'Leadec Weekly'!A687</f>
        <v>0</v>
      </c>
    </row>
    <row r="715" spans="1:2">
      <c r="A715">
        <f>'Leadec Weekly'!C688</f>
        <v>0</v>
      </c>
      <c r="B715">
        <f>'Leadec Weekly'!A688</f>
        <v>0</v>
      </c>
    </row>
    <row r="716" spans="1:2">
      <c r="A716">
        <f>'Leadec Weekly'!C689</f>
        <v>0</v>
      </c>
      <c r="B716">
        <f>'Leadec Weekly'!A689</f>
        <v>0</v>
      </c>
    </row>
    <row r="717" spans="1:2">
      <c r="A717">
        <f>'Leadec Weekly'!C690</f>
        <v>0</v>
      </c>
      <c r="B717">
        <f>'Leadec Weekly'!A690</f>
        <v>0</v>
      </c>
    </row>
    <row r="718" spans="1:2">
      <c r="A718">
        <f>'Leadec Weekly'!C691</f>
        <v>0</v>
      </c>
      <c r="B718">
        <f>'Leadec Weekly'!A691</f>
        <v>0</v>
      </c>
    </row>
    <row r="719" spans="1:2">
      <c r="A719">
        <f>'Leadec Weekly'!C692</f>
        <v>0</v>
      </c>
      <c r="B719">
        <f>'Leadec Weekly'!A692</f>
        <v>0</v>
      </c>
    </row>
    <row r="720" spans="1:2">
      <c r="A720">
        <f>'Leadec Weekly'!C693</f>
        <v>0</v>
      </c>
      <c r="B720">
        <f>'Leadec Weekly'!A693</f>
        <v>0</v>
      </c>
    </row>
    <row r="721" spans="1:2">
      <c r="A721">
        <f>'Leadec Weekly'!C694</f>
        <v>0</v>
      </c>
      <c r="B721">
        <f>'Leadec Weekly'!A694</f>
        <v>0</v>
      </c>
    </row>
    <row r="722" spans="1:2">
      <c r="A722">
        <f>'Leadec Weekly'!C695</f>
        <v>0</v>
      </c>
      <c r="B722">
        <f>'Leadec Weekly'!A695</f>
        <v>0</v>
      </c>
    </row>
    <row r="723" spans="1:2">
      <c r="A723">
        <f>'Leadec Weekly'!C696</f>
        <v>0</v>
      </c>
      <c r="B723">
        <f>'Leadec Weekly'!A696</f>
        <v>0</v>
      </c>
    </row>
    <row r="724" spans="1:2">
      <c r="A724">
        <f>'Leadec Weekly'!C697</f>
        <v>0</v>
      </c>
      <c r="B724">
        <f>'Leadec Weekly'!A697</f>
        <v>0</v>
      </c>
    </row>
    <row r="725" spans="1:2">
      <c r="A725">
        <f>'Leadec Weekly'!C698</f>
        <v>0</v>
      </c>
      <c r="B725">
        <f>'Leadec Weekly'!A698</f>
        <v>0</v>
      </c>
    </row>
    <row r="726" spans="1:2">
      <c r="A726">
        <f>'Leadec Weekly'!C699</f>
        <v>0</v>
      </c>
      <c r="B726">
        <f>'Leadec Weekly'!A699</f>
        <v>0</v>
      </c>
    </row>
    <row r="727" spans="1:2">
      <c r="A727">
        <f>'Leadec Weekly'!C700</f>
        <v>0</v>
      </c>
      <c r="B727">
        <f>'Leadec Weekly'!A700</f>
        <v>0</v>
      </c>
    </row>
    <row r="728" spans="1:2">
      <c r="A728">
        <f>'Leadec Weekly'!C701</f>
        <v>0</v>
      </c>
      <c r="B728">
        <f>'Leadec Weekly'!A701</f>
        <v>0</v>
      </c>
    </row>
    <row r="729" spans="1:2">
      <c r="A729">
        <f>'Leadec Weekly'!C702</f>
        <v>0</v>
      </c>
      <c r="B729">
        <f>'Leadec Weekly'!A702</f>
        <v>0</v>
      </c>
    </row>
    <row r="730" spans="1:2">
      <c r="A730">
        <f>'Leadec Weekly'!C703</f>
        <v>0</v>
      </c>
      <c r="B730">
        <f>'Leadec Weekly'!A703</f>
        <v>0</v>
      </c>
    </row>
    <row r="731" spans="1:2">
      <c r="A731">
        <f>'Leadec Weekly'!C704</f>
        <v>0</v>
      </c>
      <c r="B731">
        <f>'Leadec Weekly'!A704</f>
        <v>0</v>
      </c>
    </row>
    <row r="732" spans="1:2">
      <c r="A732">
        <f>'Leadec Weekly'!C705</f>
        <v>0</v>
      </c>
      <c r="B732">
        <f>'Leadec Weekly'!A705</f>
        <v>0</v>
      </c>
    </row>
    <row r="733" spans="1:2">
      <c r="A733">
        <f>'Leadec Weekly'!C706</f>
        <v>0</v>
      </c>
      <c r="B733">
        <f>'Leadec Weekly'!A706</f>
        <v>0</v>
      </c>
    </row>
    <row r="734" spans="1:2">
      <c r="A734">
        <f>'Leadec Weekly'!C707</f>
        <v>0</v>
      </c>
      <c r="B734">
        <f>'Leadec Weekly'!A707</f>
        <v>0</v>
      </c>
    </row>
    <row r="735" spans="1:2">
      <c r="A735">
        <f>'Leadec Weekly'!C708</f>
        <v>0</v>
      </c>
      <c r="B735">
        <f>'Leadec Weekly'!A708</f>
        <v>0</v>
      </c>
    </row>
    <row r="736" spans="1:2">
      <c r="A736">
        <f>'Leadec Weekly'!C709</f>
        <v>0</v>
      </c>
      <c r="B736">
        <f>'Leadec Weekly'!A709</f>
        <v>0</v>
      </c>
    </row>
    <row r="737" spans="1:2">
      <c r="A737">
        <f>'Leadec Weekly'!C710</f>
        <v>0</v>
      </c>
      <c r="B737">
        <f>'Leadec Weekly'!A710</f>
        <v>0</v>
      </c>
    </row>
    <row r="738" spans="1:2">
      <c r="A738">
        <f>'Leadec Weekly'!C711</f>
        <v>0</v>
      </c>
      <c r="B738">
        <f>'Leadec Weekly'!A711</f>
        <v>0</v>
      </c>
    </row>
    <row r="739" spans="1:2">
      <c r="A739">
        <f>'Leadec Weekly'!C712</f>
        <v>0</v>
      </c>
      <c r="B739">
        <f>'Leadec Weekly'!A712</f>
        <v>0</v>
      </c>
    </row>
    <row r="740" spans="1:2">
      <c r="A740">
        <f>'Leadec Weekly'!C713</f>
        <v>0</v>
      </c>
      <c r="B740">
        <f>'Leadec Weekly'!A713</f>
        <v>0</v>
      </c>
    </row>
    <row r="741" spans="1:2">
      <c r="A741">
        <f>'Leadec Weekly'!C714</f>
        <v>0</v>
      </c>
      <c r="B741">
        <f>'Leadec Weekly'!A714</f>
        <v>0</v>
      </c>
    </row>
    <row r="742" spans="1:2">
      <c r="A742">
        <f>'Leadec Weekly'!C715</f>
        <v>0</v>
      </c>
      <c r="B742">
        <f>'Leadec Weekly'!A715</f>
        <v>0</v>
      </c>
    </row>
    <row r="743" spans="1:2">
      <c r="A743">
        <f>'Leadec Weekly'!C716</f>
        <v>0</v>
      </c>
      <c r="B743">
        <f>'Leadec Weekly'!A716</f>
        <v>0</v>
      </c>
    </row>
    <row r="744" spans="1:2">
      <c r="A744">
        <f>'Leadec Weekly'!C717</f>
        <v>0</v>
      </c>
      <c r="B744">
        <f>'Leadec Weekly'!A717</f>
        <v>0</v>
      </c>
    </row>
    <row r="745" spans="1:2">
      <c r="A745">
        <f>'Leadec Weekly'!C718</f>
        <v>0</v>
      </c>
      <c r="B745">
        <f>'Leadec Weekly'!A718</f>
        <v>0</v>
      </c>
    </row>
    <row r="746" spans="1:2">
      <c r="A746">
        <f>'Leadec Weekly'!C719</f>
        <v>0</v>
      </c>
      <c r="B746">
        <f>'Leadec Weekly'!A719</f>
        <v>0</v>
      </c>
    </row>
    <row r="747" spans="1:2">
      <c r="A747">
        <f>'Leadec Weekly'!C720</f>
        <v>0</v>
      </c>
      <c r="B747">
        <f>'Leadec Weekly'!A720</f>
        <v>0</v>
      </c>
    </row>
    <row r="748" spans="1:2">
      <c r="A748">
        <f>'Leadec Weekly'!C721</f>
        <v>0</v>
      </c>
      <c r="B748">
        <f>'Leadec Weekly'!A721</f>
        <v>0</v>
      </c>
    </row>
    <row r="749" spans="1:2">
      <c r="A749">
        <f>'Leadec Weekly'!C722</f>
        <v>0</v>
      </c>
      <c r="B749">
        <f>'Leadec Weekly'!A722</f>
        <v>0</v>
      </c>
    </row>
    <row r="750" spans="1:2">
      <c r="A750">
        <f>'Leadec Weekly'!C723</f>
        <v>0</v>
      </c>
      <c r="B750">
        <f>'Leadec Weekly'!A723</f>
        <v>0</v>
      </c>
    </row>
    <row r="751" spans="1:2">
      <c r="A751">
        <f>'Leadec Weekly'!C724</f>
        <v>0</v>
      </c>
      <c r="B751">
        <f>'Leadec Weekly'!A724</f>
        <v>0</v>
      </c>
    </row>
    <row r="752" spans="1:2">
      <c r="A752">
        <f>'Leadec Weekly'!C725</f>
        <v>0</v>
      </c>
      <c r="B752">
        <f>'Leadec Weekly'!A725</f>
        <v>0</v>
      </c>
    </row>
    <row r="753" spans="1:2">
      <c r="A753">
        <f>'Leadec Weekly'!C726</f>
        <v>0</v>
      </c>
      <c r="B753">
        <f>'Leadec Weekly'!A726</f>
        <v>0</v>
      </c>
    </row>
    <row r="754" spans="1:2">
      <c r="A754">
        <f>'Leadec Weekly'!C727</f>
        <v>0</v>
      </c>
      <c r="B754">
        <f>'Leadec Weekly'!A727</f>
        <v>0</v>
      </c>
    </row>
    <row r="755" spans="1:2">
      <c r="A755">
        <f>'Leadec Weekly'!C728</f>
        <v>0</v>
      </c>
      <c r="B755">
        <f>'Leadec Weekly'!A728</f>
        <v>0</v>
      </c>
    </row>
    <row r="756" spans="1:2">
      <c r="A756">
        <f>'Leadec Weekly'!C729</f>
        <v>0</v>
      </c>
      <c r="B756">
        <f>'Leadec Weekly'!A729</f>
        <v>0</v>
      </c>
    </row>
    <row r="757" spans="1:2">
      <c r="A757">
        <f>'Leadec Weekly'!C730</f>
        <v>0</v>
      </c>
      <c r="B757">
        <f>'Leadec Weekly'!A730</f>
        <v>0</v>
      </c>
    </row>
    <row r="758" spans="1:2">
      <c r="A758">
        <f>'Leadec Weekly'!C731</f>
        <v>0</v>
      </c>
      <c r="B758">
        <f>'Leadec Weekly'!A731</f>
        <v>0</v>
      </c>
    </row>
    <row r="759" spans="1:2">
      <c r="A759">
        <f>'Leadec Weekly'!C732</f>
        <v>0</v>
      </c>
      <c r="B759">
        <f>'Leadec Weekly'!A732</f>
        <v>0</v>
      </c>
    </row>
    <row r="760" spans="1:2">
      <c r="A760">
        <f>'Leadec Weekly'!C733</f>
        <v>0</v>
      </c>
      <c r="B760">
        <f>'Leadec Weekly'!A733</f>
        <v>0</v>
      </c>
    </row>
    <row r="761" spans="1:2">
      <c r="A761">
        <f>'Leadec Weekly'!C734</f>
        <v>0</v>
      </c>
      <c r="B761">
        <f>'Leadec Weekly'!A734</f>
        <v>0</v>
      </c>
    </row>
    <row r="762" spans="1:2">
      <c r="A762">
        <f>'Leadec Weekly'!C735</f>
        <v>0</v>
      </c>
      <c r="B762">
        <f>'Leadec Weekly'!A735</f>
        <v>0</v>
      </c>
    </row>
    <row r="763" spans="1:2">
      <c r="A763">
        <f>'Leadec Weekly'!C736</f>
        <v>0</v>
      </c>
      <c r="B763">
        <f>'Leadec Weekly'!A736</f>
        <v>0</v>
      </c>
    </row>
    <row r="764" spans="1:2">
      <c r="A764">
        <f>'Leadec Weekly'!C737</f>
        <v>0</v>
      </c>
      <c r="B764">
        <f>'Leadec Weekly'!A737</f>
        <v>0</v>
      </c>
    </row>
    <row r="765" spans="1:2">
      <c r="A765">
        <f>'Leadec Weekly'!C738</f>
        <v>0</v>
      </c>
      <c r="B765">
        <f>'Leadec Weekly'!A738</f>
        <v>0</v>
      </c>
    </row>
    <row r="766" spans="1:2">
      <c r="A766">
        <f>'Leadec Weekly'!C739</f>
        <v>0</v>
      </c>
      <c r="B766">
        <f>'Leadec Weekly'!A739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F315"/>
  <sheetViews>
    <sheetView workbookViewId="0"/>
  </sheetViews>
  <sheetFormatPr defaultRowHeight="15"/>
  <sheetData>
    <row r="1" spans="11:84">
      <c r="K1" s="51"/>
      <c r="L1" s="51"/>
      <c r="M1" s="669" t="s">
        <v>1194</v>
      </c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669"/>
      <c r="AB1" s="669"/>
      <c r="AC1" s="669"/>
      <c r="AD1" s="669"/>
      <c r="AE1" s="669"/>
      <c r="AF1" s="669"/>
      <c r="AG1" s="669"/>
      <c r="AH1" s="669"/>
      <c r="AI1" s="669"/>
      <c r="AJ1" s="669"/>
      <c r="AK1" s="669"/>
      <c r="AL1" s="119"/>
      <c r="AR1" s="35"/>
      <c r="BZ1" s="35"/>
      <c r="CA1" s="670" t="s">
        <v>1195</v>
      </c>
      <c r="CB1" s="670"/>
      <c r="CC1" s="670"/>
      <c r="CD1" s="670"/>
      <c r="CE1" s="670"/>
      <c r="CF1" s="670"/>
    </row>
    <row r="2" spans="11:84">
      <c r="K2" s="51"/>
      <c r="L2" s="51"/>
      <c r="M2" s="112" t="s">
        <v>509</v>
      </c>
      <c r="N2" s="52">
        <f>WEEKLY!F114</f>
        <v>46300</v>
      </c>
      <c r="O2" s="52">
        <f>WEEKLY!G114</f>
        <v>46301</v>
      </c>
      <c r="P2" s="52">
        <f>WEEKLY!H114</f>
        <v>46302</v>
      </c>
      <c r="Q2" s="52">
        <f>WEEKLY!I114</f>
        <v>46303</v>
      </c>
      <c r="R2" s="52">
        <f>WEEKLY!J114</f>
        <v>46304</v>
      </c>
      <c r="S2" s="37">
        <f>WEEKLY!X114</f>
        <v>0</v>
      </c>
      <c r="T2" s="37">
        <f>WEEKLY!Y114</f>
        <v>1</v>
      </c>
      <c r="U2" s="37">
        <f>WEEKLY!Z114</f>
        <v>2</v>
      </c>
      <c r="V2" s="37">
        <f>WEEKLY!AA114</f>
        <v>3</v>
      </c>
      <c r="W2" s="37">
        <f>WEEKLY!AB114</f>
        <v>4</v>
      </c>
      <c r="X2" s="52">
        <f>WEEKLY!AP114</f>
        <v>0</v>
      </c>
      <c r="Y2" s="52">
        <f>WEEKLY!AQ114</f>
        <v>1</v>
      </c>
      <c r="Z2" s="52">
        <f>WEEKLY!AR114</f>
        <v>2</v>
      </c>
      <c r="AA2" s="52">
        <f>WEEKLY!AS114</f>
        <v>3</v>
      </c>
      <c r="AB2" s="52">
        <f>WEEKLY!AT114</f>
        <v>4</v>
      </c>
      <c r="AC2" s="104">
        <f>WEEKLY!BH114</f>
        <v>0</v>
      </c>
      <c r="AD2" s="104">
        <f>WEEKLY!BI114</f>
        <v>1</v>
      </c>
      <c r="AE2" s="104">
        <f>WEEKLY!BJ114</f>
        <v>2</v>
      </c>
      <c r="AF2" s="104">
        <f>WEEKLY!BK114</f>
        <v>3</v>
      </c>
      <c r="AG2" s="104">
        <f>WEEKLY!BL114</f>
        <v>4</v>
      </c>
      <c r="AH2" s="52">
        <f>WEEKLY!BZ114</f>
        <v>0</v>
      </c>
      <c r="AI2" s="52">
        <f>WEEKLY!CA114</f>
        <v>1</v>
      </c>
      <c r="AJ2" s="52">
        <f>WEEKLY!CB114</f>
        <v>2</v>
      </c>
      <c r="AK2" s="52">
        <f>WEEKLY!CC114</f>
        <v>3</v>
      </c>
      <c r="AL2" s="52">
        <f>WEEKLY!CD114</f>
        <v>4</v>
      </c>
      <c r="AM2" s="106"/>
      <c r="AN2" s="106"/>
      <c r="AO2" s="106"/>
      <c r="AP2" s="106"/>
      <c r="AQ2" s="106"/>
      <c r="AR2" s="35"/>
      <c r="AU2" s="112" t="s">
        <v>509</v>
      </c>
      <c r="AV2" s="52">
        <f>WEEKLY!F5</f>
        <v>46300</v>
      </c>
      <c r="AW2" s="52">
        <f>WEEKLY!G5</f>
        <v>46301</v>
      </c>
      <c r="AX2" s="52">
        <f>WEEKLY!H5</f>
        <v>46302</v>
      </c>
      <c r="AY2" s="52">
        <f>WEEKLY!I5</f>
        <v>46303</v>
      </c>
      <c r="AZ2" s="52">
        <f>WEEKLY!J5</f>
        <v>46304</v>
      </c>
      <c r="BA2" s="37">
        <f>WEEKLY!X114</f>
        <v>0</v>
      </c>
      <c r="BB2" s="37">
        <f>WEEKLY!Y114</f>
        <v>1</v>
      </c>
      <c r="BC2" s="37">
        <f>WEEKLY!Z114</f>
        <v>2</v>
      </c>
      <c r="BD2" s="37">
        <f>WEEKLY!AA114</f>
        <v>3</v>
      </c>
      <c r="BE2" s="37">
        <f>WEEKLY!AB114</f>
        <v>4</v>
      </c>
      <c r="BF2" s="52">
        <f>WEEKLY!AP114</f>
        <v>0</v>
      </c>
      <c r="BG2" s="52">
        <f>WEEKLY!AQ114</f>
        <v>1</v>
      </c>
      <c r="BH2" s="52">
        <f>WEEKLY!AR114</f>
        <v>2</v>
      </c>
      <c r="BI2" s="52">
        <f>WEEKLY!AS114</f>
        <v>3</v>
      </c>
      <c r="BJ2" s="52">
        <f>WEEKLY!AT114</f>
        <v>4</v>
      </c>
      <c r="BK2" s="37">
        <f>WEEKLY!BH114</f>
        <v>0</v>
      </c>
      <c r="BL2" s="37">
        <f>WEEKLY!BI114</f>
        <v>1</v>
      </c>
      <c r="BM2" s="37">
        <f>WEEKLY!BJ114</f>
        <v>2</v>
      </c>
      <c r="BN2" s="37">
        <f>WEEKLY!BK114</f>
        <v>3</v>
      </c>
      <c r="BO2" s="37">
        <f>WEEKLY!BL114</f>
        <v>4</v>
      </c>
      <c r="BP2" s="52">
        <f>WEEKLY!BZ114</f>
        <v>0</v>
      </c>
      <c r="BQ2" s="52">
        <f>WEEKLY!CA114</f>
        <v>1</v>
      </c>
      <c r="BR2" s="52">
        <f>WEEKLY!CB114</f>
        <v>2</v>
      </c>
      <c r="BS2" s="52">
        <f>WEEKLY!CC114</f>
        <v>3</v>
      </c>
      <c r="BT2" s="52">
        <f>WEEKLY!CD114</f>
        <v>4</v>
      </c>
      <c r="BZ2" s="35"/>
      <c r="CA2" s="112" t="s">
        <v>509</v>
      </c>
      <c r="CB2" s="169" t="e">
        <f>'Washer Data'!#REF!</f>
        <v>#REF!</v>
      </c>
      <c r="CC2" s="52" t="e">
        <f>'Washer Data'!#REF!</f>
        <v>#REF!</v>
      </c>
      <c r="CD2" s="52" t="e">
        <f>'Washer Data'!#REF!</f>
        <v>#REF!</v>
      </c>
      <c r="CE2" s="52" t="e">
        <f>'Washer Data'!#REF!</f>
        <v>#REF!</v>
      </c>
      <c r="CF2" s="52" t="e">
        <f>'Washer Data'!#REF!</f>
        <v>#REF!</v>
      </c>
    </row>
    <row r="3" spans="11:84">
      <c r="K3" s="51" t="s">
        <v>1175</v>
      </c>
      <c r="L3" s="51" t="s">
        <v>1176</v>
      </c>
      <c r="M3" s="113" t="s">
        <v>1185</v>
      </c>
      <c r="N3" s="110">
        <v>0.09</v>
      </c>
      <c r="O3" s="110">
        <v>0.09</v>
      </c>
      <c r="P3" s="110">
        <v>0.09</v>
      </c>
      <c r="Q3" s="110">
        <v>0.09</v>
      </c>
      <c r="R3" s="110">
        <v>0.09</v>
      </c>
      <c r="S3" s="110">
        <v>0.09</v>
      </c>
      <c r="T3" s="110">
        <v>0.09</v>
      </c>
      <c r="U3" s="110">
        <v>0.09</v>
      </c>
      <c r="V3" s="110">
        <v>0.09</v>
      </c>
      <c r="W3" s="110">
        <v>0.09</v>
      </c>
      <c r="X3" s="110">
        <v>0.09</v>
      </c>
      <c r="Y3" s="110">
        <v>0.09</v>
      </c>
      <c r="Z3" s="110">
        <v>0.09</v>
      </c>
      <c r="AA3" s="110">
        <v>0.09</v>
      </c>
      <c r="AB3" s="110">
        <v>0.09</v>
      </c>
      <c r="AC3" s="110">
        <v>0.09</v>
      </c>
      <c r="AD3" s="110">
        <v>0.09</v>
      </c>
      <c r="AE3" s="110">
        <v>0.09</v>
      </c>
      <c r="AF3" s="110">
        <v>0.09</v>
      </c>
      <c r="AG3" s="110">
        <v>0.09</v>
      </c>
      <c r="AH3" s="110">
        <v>0.09</v>
      </c>
      <c r="AI3" s="110">
        <v>0.09</v>
      </c>
      <c r="AJ3" s="110">
        <v>0.09</v>
      </c>
      <c r="AK3" s="110">
        <v>0.09</v>
      </c>
      <c r="AL3" s="110">
        <v>0.09</v>
      </c>
      <c r="AM3" s="106"/>
      <c r="AN3" s="106"/>
      <c r="AO3" s="106"/>
      <c r="AP3" s="106"/>
      <c r="AQ3" s="106"/>
      <c r="AR3" s="35"/>
      <c r="AS3" s="51" t="s">
        <v>1175</v>
      </c>
      <c r="AT3" s="51" t="s">
        <v>1176</v>
      </c>
      <c r="AU3" s="113" t="s">
        <v>1177</v>
      </c>
      <c r="AV3" s="110">
        <v>7.0000000000000007E-2</v>
      </c>
      <c r="AW3" s="110">
        <v>7.0000000000000007E-2</v>
      </c>
      <c r="AX3" s="110">
        <v>7.0000000000000007E-2</v>
      </c>
      <c r="AY3" s="110">
        <v>7.0000000000000007E-2</v>
      </c>
      <c r="AZ3" s="110">
        <v>7.0000000000000007E-2</v>
      </c>
      <c r="BA3" s="110">
        <v>7.0000000000000007E-2</v>
      </c>
      <c r="BB3" s="110">
        <v>7.0000000000000007E-2</v>
      </c>
      <c r="BC3" s="110">
        <v>7.0000000000000007E-2</v>
      </c>
      <c r="BD3" s="110">
        <v>7.0000000000000007E-2</v>
      </c>
      <c r="BE3" s="110">
        <v>7.0000000000000007E-2</v>
      </c>
      <c r="BF3" s="110">
        <v>7.0000000000000007E-2</v>
      </c>
      <c r="BG3" s="110">
        <v>7.0000000000000007E-2</v>
      </c>
      <c r="BH3" s="110">
        <v>7.0000000000000007E-2</v>
      </c>
      <c r="BI3" s="110">
        <v>7.0000000000000007E-2</v>
      </c>
      <c r="BJ3" s="110">
        <v>7.0000000000000007E-2</v>
      </c>
      <c r="BK3" s="110">
        <v>7.0000000000000007E-2</v>
      </c>
      <c r="BL3" s="110">
        <v>7.0000000000000007E-2</v>
      </c>
      <c r="BM3" s="110">
        <v>7.0000000000000007E-2</v>
      </c>
      <c r="BN3" s="110">
        <v>7.0000000000000007E-2</v>
      </c>
      <c r="BO3" s="110">
        <v>7.0000000000000007E-2</v>
      </c>
      <c r="BP3" s="110">
        <v>7.0000000000000007E-2</v>
      </c>
      <c r="BQ3" s="110">
        <v>7.0000000000000007E-2</v>
      </c>
      <c r="BR3" s="110">
        <v>7.0000000000000007E-2</v>
      </c>
      <c r="BS3" s="110">
        <v>7.0000000000000007E-2</v>
      </c>
      <c r="BT3" s="110">
        <v>7.0000000000000007E-2</v>
      </c>
      <c r="BZ3" s="35"/>
      <c r="CA3" s="113" t="s">
        <v>1178</v>
      </c>
      <c r="CB3" s="110">
        <v>0.05</v>
      </c>
      <c r="CC3" s="110">
        <v>0.05</v>
      </c>
      <c r="CD3" s="110">
        <v>0.05</v>
      </c>
      <c r="CE3" s="110">
        <v>0.05</v>
      </c>
      <c r="CF3" s="110">
        <v>0.05</v>
      </c>
    </row>
    <row r="4" spans="11:84">
      <c r="K4" s="36" t="str">
        <f>WEEKLY!A119</f>
        <v>MWTH-2</v>
      </c>
      <c r="L4" s="36" t="str">
        <f>WEEKLY!C119</f>
        <v>TAMMM-00044</v>
      </c>
      <c r="M4" s="105" t="str">
        <f>WEEKLY!B119</f>
        <v>10E</v>
      </c>
      <c r="N4" s="110" t="str">
        <f>WEEKLY!F119</f>
        <v/>
      </c>
      <c r="O4" s="110" t="e">
        <f>WEEKLY!G119</f>
        <v>#N/A</v>
      </c>
      <c r="P4" s="110" t="str">
        <f>WEEKLY!H119</f>
        <v/>
      </c>
      <c r="Q4" s="110" t="str">
        <f>WEEKLY!I119</f>
        <v/>
      </c>
      <c r="R4" s="110" t="e">
        <f>WEEKLY!J119</f>
        <v>#N/A</v>
      </c>
      <c r="S4" s="110" t="str">
        <f>WEEKLY!X119</f>
        <v/>
      </c>
      <c r="T4" s="110" t="e">
        <f>WEEKLY!Y119</f>
        <v>#N/A</v>
      </c>
      <c r="U4" s="110" t="str">
        <f>WEEKLY!Z119</f>
        <v/>
      </c>
      <c r="V4" s="110" t="str">
        <f>WEEKLY!AA119</f>
        <v/>
      </c>
      <c r="W4" s="110" t="e">
        <f>WEEKLY!AB119</f>
        <v>#N/A</v>
      </c>
      <c r="X4" s="110" t="str">
        <f>WEEKLY!AP119</f>
        <v/>
      </c>
      <c r="Y4" s="110" t="e">
        <f>WEEKLY!AQ119</f>
        <v>#N/A</v>
      </c>
      <c r="Z4" s="110" t="str">
        <f>WEEKLY!AR119</f>
        <v/>
      </c>
      <c r="AA4" s="110" t="str">
        <f>WEEKLY!AS119</f>
        <v/>
      </c>
      <c r="AB4" s="110" t="e">
        <f>WEEKLY!AT119</f>
        <v>#N/A</v>
      </c>
      <c r="AC4" s="110" t="str">
        <f>WEEKLY!BH119</f>
        <v/>
      </c>
      <c r="AD4" s="110" t="e">
        <f>WEEKLY!BI119</f>
        <v>#N/A</v>
      </c>
      <c r="AE4" s="110" t="str">
        <f>WEEKLY!BJ119</f>
        <v/>
      </c>
      <c r="AF4" s="110" t="str">
        <f>WEEKLY!BK119</f>
        <v/>
      </c>
      <c r="AG4" s="110" t="e">
        <f>WEEKLY!BL119</f>
        <v>#N/A</v>
      </c>
      <c r="AH4" s="110" t="str">
        <f>WEEKLY!BZ119</f>
        <v/>
      </c>
      <c r="AI4" s="110" t="e">
        <f>WEEKLY!CA119</f>
        <v>#N/A</v>
      </c>
      <c r="AJ4" s="110" t="str">
        <f>WEEKLY!CB119</f>
        <v/>
      </c>
      <c r="AK4" s="110" t="str">
        <f>WEEKLY!CC119</f>
        <v/>
      </c>
      <c r="AL4" s="110" t="e">
        <f>WEEKLY!CD119</f>
        <v>#N/A</v>
      </c>
      <c r="AM4" s="106"/>
      <c r="AN4" s="106"/>
      <c r="AO4" s="106"/>
      <c r="AP4" s="106"/>
      <c r="AQ4" s="106"/>
      <c r="AR4" s="35"/>
      <c r="AS4" s="107" t="e">
        <f>WEEKLY!#REF!</f>
        <v>#REF!</v>
      </c>
      <c r="AT4" s="107" t="e">
        <f>WEEKLY!#REF!</f>
        <v>#REF!</v>
      </c>
      <c r="AU4" s="105" t="e">
        <f>WEEKLY!#REF!</f>
        <v>#REF!</v>
      </c>
      <c r="AV4" s="110" t="e">
        <f>WEEKLY!#REF!</f>
        <v>#REF!</v>
      </c>
      <c r="AW4" s="110" t="e">
        <f>WEEKLY!#REF!</f>
        <v>#REF!</v>
      </c>
      <c r="AX4" s="110" t="e">
        <f>WEEKLY!#REF!</f>
        <v>#REF!</v>
      </c>
      <c r="AY4" s="110" t="e">
        <f>WEEKLY!#REF!</f>
        <v>#REF!</v>
      </c>
      <c r="AZ4" s="110" t="e">
        <f>WEEKLY!#REF!</f>
        <v>#REF!</v>
      </c>
      <c r="BA4" s="110" t="e">
        <f>WEEKLY!#REF!</f>
        <v>#REF!</v>
      </c>
      <c r="BB4" s="110" t="e">
        <f>WEEKLY!#REF!</f>
        <v>#REF!</v>
      </c>
      <c r="BC4" s="110" t="e">
        <f>WEEKLY!#REF!</f>
        <v>#REF!</v>
      </c>
      <c r="BD4" s="110" t="e">
        <f>WEEKLY!#REF!</f>
        <v>#REF!</v>
      </c>
      <c r="BE4" s="110" t="e">
        <f>WEEKLY!#REF!</f>
        <v>#REF!</v>
      </c>
      <c r="BF4" s="110" t="e">
        <f>WEEKLY!#REF!</f>
        <v>#REF!</v>
      </c>
      <c r="BG4" s="110" t="e">
        <f>WEEKLY!#REF!</f>
        <v>#REF!</v>
      </c>
      <c r="BH4" s="110" t="e">
        <f>WEEKLY!#REF!</f>
        <v>#REF!</v>
      </c>
      <c r="BI4" s="110" t="e">
        <f>WEEKLY!#REF!</f>
        <v>#REF!</v>
      </c>
      <c r="BJ4" s="110" t="e">
        <f>WEEKLY!#REF!</f>
        <v>#REF!</v>
      </c>
      <c r="BK4" s="110" t="e">
        <f>WEEKLY!#REF!</f>
        <v>#REF!</v>
      </c>
      <c r="BL4" s="110" t="e">
        <f>WEEKLY!#REF!</f>
        <v>#REF!</v>
      </c>
      <c r="BM4" s="110" t="e">
        <f>WEEKLY!#REF!</f>
        <v>#REF!</v>
      </c>
      <c r="BN4" s="110" t="e">
        <f>WEEKLY!#REF!</f>
        <v>#REF!</v>
      </c>
      <c r="BO4" s="110" t="e">
        <f>WEEKLY!#REF!</f>
        <v>#REF!</v>
      </c>
      <c r="BP4" s="110" t="e">
        <f>WEEKLY!#REF!</f>
        <v>#REF!</v>
      </c>
      <c r="BQ4" s="110" t="e">
        <f>WEEKLY!#REF!</f>
        <v>#REF!</v>
      </c>
      <c r="BR4" s="110" t="e">
        <f>WEEKLY!#REF!</f>
        <v>#REF!</v>
      </c>
      <c r="BS4" s="110" t="e">
        <f>WEEKLY!#REF!</f>
        <v>#REF!</v>
      </c>
      <c r="BT4" s="110" t="e">
        <f>WEEKLY!#REF!</f>
        <v>#REF!</v>
      </c>
      <c r="BZ4" s="35"/>
      <c r="CA4" s="113" t="str">
        <f>WASHER!B16</f>
        <v>CAPWB-51</v>
      </c>
      <c r="CB4" s="118" t="str">
        <f>WASHER!H16</f>
        <v/>
      </c>
      <c r="CC4" s="118" t="str">
        <f>WASHER!T16</f>
        <v/>
      </c>
      <c r="CD4" s="118" t="str">
        <f>WASHER!AF16</f>
        <v/>
      </c>
      <c r="CE4" s="118" t="str">
        <f>WASHER!AR16</f>
        <v/>
      </c>
      <c r="CF4" s="118" t="str">
        <f>WASHER!BD16</f>
        <v/>
      </c>
    </row>
    <row r="5" spans="11:84">
      <c r="K5" s="36" t="e">
        <f>WEEKLY!#REF!</f>
        <v>#REF!</v>
      </c>
      <c r="L5" s="36" t="e">
        <f>WEEKLY!#REF!</f>
        <v>#REF!</v>
      </c>
      <c r="M5" s="105" t="e">
        <f>WEEKLY!#REF!</f>
        <v>#REF!</v>
      </c>
      <c r="N5" s="110" t="e">
        <f>WEEKLY!#REF!</f>
        <v>#REF!</v>
      </c>
      <c r="O5" s="110" t="e">
        <f>WEEKLY!#REF!</f>
        <v>#REF!</v>
      </c>
      <c r="P5" s="110" t="e">
        <f>WEEKLY!#REF!</f>
        <v>#REF!</v>
      </c>
      <c r="Q5" s="110" t="e">
        <f>WEEKLY!#REF!</f>
        <v>#REF!</v>
      </c>
      <c r="R5" s="110" t="e">
        <f>WEEKLY!#REF!</f>
        <v>#REF!</v>
      </c>
      <c r="S5" s="110" t="e">
        <f>WEEKLY!#REF!</f>
        <v>#REF!</v>
      </c>
      <c r="T5" s="110" t="e">
        <f>WEEKLY!#REF!</f>
        <v>#REF!</v>
      </c>
      <c r="U5" s="110" t="e">
        <f>WEEKLY!#REF!</f>
        <v>#REF!</v>
      </c>
      <c r="V5" s="110" t="e">
        <f>WEEKLY!#REF!</f>
        <v>#REF!</v>
      </c>
      <c r="W5" s="110" t="e">
        <f>WEEKLY!#REF!</f>
        <v>#REF!</v>
      </c>
      <c r="X5" s="110" t="e">
        <f>WEEKLY!#REF!</f>
        <v>#REF!</v>
      </c>
      <c r="Y5" s="110" t="e">
        <f>WEEKLY!#REF!</f>
        <v>#REF!</v>
      </c>
      <c r="Z5" s="110" t="e">
        <f>WEEKLY!#REF!</f>
        <v>#REF!</v>
      </c>
      <c r="AA5" s="110" t="e">
        <f>WEEKLY!#REF!</f>
        <v>#REF!</v>
      </c>
      <c r="AB5" s="110" t="e">
        <f>WEEKLY!#REF!</f>
        <v>#REF!</v>
      </c>
      <c r="AC5" s="110" t="e">
        <f>WEEKLY!#REF!</f>
        <v>#REF!</v>
      </c>
      <c r="AD5" s="110" t="e">
        <f>WEEKLY!#REF!</f>
        <v>#REF!</v>
      </c>
      <c r="AE5" s="110" t="e">
        <f>WEEKLY!#REF!</f>
        <v>#REF!</v>
      </c>
      <c r="AF5" s="110" t="e">
        <f>WEEKLY!#REF!</f>
        <v>#REF!</v>
      </c>
      <c r="AG5" s="110" t="e">
        <f>WEEKLY!#REF!</f>
        <v>#REF!</v>
      </c>
      <c r="AH5" s="110" t="e">
        <f>WEEKLY!#REF!</f>
        <v>#REF!</v>
      </c>
      <c r="AI5" s="110" t="e">
        <f>WEEKLY!#REF!</f>
        <v>#REF!</v>
      </c>
      <c r="AJ5" s="110" t="e">
        <f>WEEKLY!#REF!</f>
        <v>#REF!</v>
      </c>
      <c r="AK5" s="110" t="e">
        <f>WEEKLY!#REF!</f>
        <v>#REF!</v>
      </c>
      <c r="AL5" s="110" t="e">
        <f>WEEKLY!#REF!</f>
        <v>#REF!</v>
      </c>
      <c r="AM5" s="106"/>
      <c r="AN5" s="106"/>
      <c r="AO5" s="106"/>
      <c r="AP5" s="106"/>
      <c r="AQ5" s="106"/>
      <c r="AR5" s="35"/>
      <c r="AS5" s="107" t="e">
        <f>WEEKLY!#REF!</f>
        <v>#REF!</v>
      </c>
      <c r="AT5" s="107" t="e">
        <f>WEEKLY!#REF!</f>
        <v>#REF!</v>
      </c>
      <c r="AU5" s="105" t="e">
        <f>WEEKLY!#REF!</f>
        <v>#REF!</v>
      </c>
      <c r="AV5" s="110" t="e">
        <f>WEEKLY!#REF!</f>
        <v>#REF!</v>
      </c>
      <c r="AW5" s="110" t="e">
        <f>WEEKLY!#REF!</f>
        <v>#REF!</v>
      </c>
      <c r="AX5" s="110" t="e">
        <f>WEEKLY!#REF!</f>
        <v>#REF!</v>
      </c>
      <c r="AY5" s="110" t="e">
        <f>WEEKLY!#REF!</f>
        <v>#REF!</v>
      </c>
      <c r="AZ5" s="110" t="e">
        <f>WEEKLY!#REF!</f>
        <v>#REF!</v>
      </c>
      <c r="BA5" s="110" t="e">
        <f>WEEKLY!#REF!</f>
        <v>#REF!</v>
      </c>
      <c r="BB5" s="110" t="e">
        <f>WEEKLY!#REF!</f>
        <v>#REF!</v>
      </c>
      <c r="BC5" s="110" t="e">
        <f>WEEKLY!#REF!</f>
        <v>#REF!</v>
      </c>
      <c r="BD5" s="110" t="e">
        <f>WEEKLY!#REF!</f>
        <v>#REF!</v>
      </c>
      <c r="BE5" s="110" t="e">
        <f>WEEKLY!#REF!</f>
        <v>#REF!</v>
      </c>
      <c r="BF5" s="110" t="e">
        <f>WEEKLY!#REF!</f>
        <v>#REF!</v>
      </c>
      <c r="BG5" s="110" t="e">
        <f>WEEKLY!#REF!</f>
        <v>#REF!</v>
      </c>
      <c r="BH5" s="110" t="e">
        <f>WEEKLY!#REF!</f>
        <v>#REF!</v>
      </c>
      <c r="BI5" s="110" t="e">
        <f>WEEKLY!#REF!</f>
        <v>#REF!</v>
      </c>
      <c r="BJ5" s="110" t="e">
        <f>WEEKLY!#REF!</f>
        <v>#REF!</v>
      </c>
      <c r="BK5" s="110" t="e">
        <f>WEEKLY!#REF!</f>
        <v>#REF!</v>
      </c>
      <c r="BL5" s="110" t="e">
        <f>WEEKLY!#REF!</f>
        <v>#REF!</v>
      </c>
      <c r="BM5" s="110" t="e">
        <f>WEEKLY!#REF!</f>
        <v>#REF!</v>
      </c>
      <c r="BN5" s="110" t="e">
        <f>WEEKLY!#REF!</f>
        <v>#REF!</v>
      </c>
      <c r="BO5" s="110" t="e">
        <f>WEEKLY!#REF!</f>
        <v>#REF!</v>
      </c>
      <c r="BP5" s="110" t="e">
        <f>WEEKLY!#REF!</f>
        <v>#REF!</v>
      </c>
      <c r="BQ5" s="110" t="e">
        <f>WEEKLY!#REF!</f>
        <v>#REF!</v>
      </c>
      <c r="BR5" s="110" t="e">
        <f>WEEKLY!#REF!</f>
        <v>#REF!</v>
      </c>
      <c r="BS5" s="110" t="e">
        <f>WEEKLY!#REF!</f>
        <v>#REF!</v>
      </c>
      <c r="BT5" s="110" t="e">
        <f>WEEKLY!#REF!</f>
        <v>#REF!</v>
      </c>
      <c r="BZ5" s="35"/>
      <c r="CA5" s="113" t="s">
        <v>1182</v>
      </c>
      <c r="CB5" s="110">
        <v>0.02</v>
      </c>
      <c r="CC5" s="110">
        <v>0.02</v>
      </c>
      <c r="CD5" s="110">
        <v>0.02</v>
      </c>
      <c r="CE5" s="110">
        <v>0.02</v>
      </c>
      <c r="CF5" s="110">
        <v>0.02</v>
      </c>
    </row>
    <row r="6" spans="11:84">
      <c r="K6" s="123"/>
      <c r="L6" s="108"/>
      <c r="M6" s="113" t="s">
        <v>1186</v>
      </c>
      <c r="N6" s="110">
        <v>7.0000000000000007E-2</v>
      </c>
      <c r="O6" s="110">
        <v>7.0000000000000007E-2</v>
      </c>
      <c r="P6" s="110">
        <v>7.0000000000000007E-2</v>
      </c>
      <c r="Q6" s="110">
        <v>7.0000000000000007E-2</v>
      </c>
      <c r="R6" s="110">
        <v>7.0000000000000007E-2</v>
      </c>
      <c r="S6" s="110">
        <v>7.0000000000000007E-2</v>
      </c>
      <c r="T6" s="110">
        <v>7.0000000000000007E-2</v>
      </c>
      <c r="U6" s="110">
        <v>7.0000000000000007E-2</v>
      </c>
      <c r="V6" s="110">
        <v>7.0000000000000007E-2</v>
      </c>
      <c r="W6" s="110">
        <v>7.0000000000000007E-2</v>
      </c>
      <c r="X6" s="110">
        <v>7.0000000000000007E-2</v>
      </c>
      <c r="Y6" s="110">
        <v>7.0000000000000007E-2</v>
      </c>
      <c r="Z6" s="110">
        <v>7.0000000000000007E-2</v>
      </c>
      <c r="AA6" s="110">
        <v>7.0000000000000007E-2</v>
      </c>
      <c r="AB6" s="110">
        <v>7.0000000000000007E-2</v>
      </c>
      <c r="AC6" s="110">
        <v>7.0000000000000007E-2</v>
      </c>
      <c r="AD6" s="110">
        <v>7.0000000000000007E-2</v>
      </c>
      <c r="AE6" s="110">
        <v>7.0000000000000007E-2</v>
      </c>
      <c r="AF6" s="110">
        <v>7.0000000000000007E-2</v>
      </c>
      <c r="AG6" s="110">
        <v>7.0000000000000007E-2</v>
      </c>
      <c r="AH6" s="110">
        <v>7.0000000000000007E-2</v>
      </c>
      <c r="AI6" s="110">
        <v>7.0000000000000007E-2</v>
      </c>
      <c r="AJ6" s="110">
        <v>7.0000000000000007E-2</v>
      </c>
      <c r="AK6" s="110">
        <v>7.0000000000000007E-2</v>
      </c>
      <c r="AL6" s="110">
        <v>7.0000000000000007E-2</v>
      </c>
      <c r="AM6" s="106"/>
      <c r="AN6" s="106"/>
      <c r="AO6" s="106"/>
      <c r="AP6" s="106"/>
      <c r="AQ6" s="106"/>
      <c r="AR6" s="35"/>
      <c r="AS6" s="107" t="e">
        <f>WEEKLY!#REF!</f>
        <v>#REF!</v>
      </c>
      <c r="AT6" s="107" t="e">
        <f>WEEKLY!#REF!</f>
        <v>#REF!</v>
      </c>
      <c r="AU6" s="105" t="e">
        <f>WEEKLY!#REF!</f>
        <v>#REF!</v>
      </c>
      <c r="AV6" s="110" t="e">
        <f>WEEKLY!#REF!</f>
        <v>#REF!</v>
      </c>
      <c r="AW6" s="110" t="e">
        <f>WEEKLY!#REF!</f>
        <v>#REF!</v>
      </c>
      <c r="AX6" s="110" t="e">
        <f>WEEKLY!#REF!</f>
        <v>#REF!</v>
      </c>
      <c r="AY6" s="110" t="e">
        <f>WEEKLY!#REF!</f>
        <v>#REF!</v>
      </c>
      <c r="AZ6" s="110" t="e">
        <f>WEEKLY!#REF!</f>
        <v>#REF!</v>
      </c>
      <c r="BA6" s="110" t="e">
        <f>WEEKLY!#REF!</f>
        <v>#REF!</v>
      </c>
      <c r="BB6" s="110" t="e">
        <f>WEEKLY!#REF!</f>
        <v>#REF!</v>
      </c>
      <c r="BC6" s="110" t="e">
        <f>WEEKLY!#REF!</f>
        <v>#REF!</v>
      </c>
      <c r="BD6" s="110" t="e">
        <f>WEEKLY!#REF!</f>
        <v>#REF!</v>
      </c>
      <c r="BE6" s="110" t="e">
        <f>WEEKLY!#REF!</f>
        <v>#REF!</v>
      </c>
      <c r="BF6" s="110" t="e">
        <f>WEEKLY!#REF!</f>
        <v>#REF!</v>
      </c>
      <c r="BG6" s="110" t="e">
        <f>WEEKLY!#REF!</f>
        <v>#REF!</v>
      </c>
      <c r="BH6" s="110" t="e">
        <f>WEEKLY!#REF!</f>
        <v>#REF!</v>
      </c>
      <c r="BI6" s="110" t="e">
        <f>WEEKLY!#REF!</f>
        <v>#REF!</v>
      </c>
      <c r="BJ6" s="110" t="e">
        <f>WEEKLY!#REF!</f>
        <v>#REF!</v>
      </c>
      <c r="BK6" s="110" t="e">
        <f>WEEKLY!#REF!</f>
        <v>#REF!</v>
      </c>
      <c r="BL6" s="110" t="e">
        <f>WEEKLY!#REF!</f>
        <v>#REF!</v>
      </c>
      <c r="BM6" s="110" t="e">
        <f>WEEKLY!#REF!</f>
        <v>#REF!</v>
      </c>
      <c r="BN6" s="110" t="e">
        <f>WEEKLY!#REF!</f>
        <v>#REF!</v>
      </c>
      <c r="BO6" s="110" t="e">
        <f>WEEKLY!#REF!</f>
        <v>#REF!</v>
      </c>
      <c r="BP6" s="110" t="e">
        <f>WEEKLY!#REF!</f>
        <v>#REF!</v>
      </c>
      <c r="BQ6" s="110" t="e">
        <f>WEEKLY!#REF!</f>
        <v>#REF!</v>
      </c>
      <c r="BR6" s="110" t="e">
        <f>WEEKLY!#REF!</f>
        <v>#REF!</v>
      </c>
      <c r="BS6" s="110" t="e">
        <f>WEEKLY!#REF!</f>
        <v>#REF!</v>
      </c>
      <c r="BT6" s="110" t="e">
        <f>WEEKLY!#REF!</f>
        <v>#REF!</v>
      </c>
      <c r="BZ6" s="35"/>
    </row>
    <row r="7" spans="11:84">
      <c r="K7" s="51"/>
      <c r="L7" s="51"/>
      <c r="M7" s="115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06"/>
      <c r="AN7" s="106"/>
      <c r="AO7" s="106"/>
      <c r="AP7" s="106"/>
      <c r="AQ7" s="106"/>
      <c r="AR7" s="35"/>
      <c r="AS7" s="107" t="e">
        <f>WEEKLY!#REF!</f>
        <v>#REF!</v>
      </c>
      <c r="AT7" s="107" t="e">
        <f>WEEKLY!#REF!</f>
        <v>#REF!</v>
      </c>
      <c r="AU7" s="105" t="e">
        <f>WEEKLY!#REF!</f>
        <v>#REF!</v>
      </c>
      <c r="AV7" s="110" t="e">
        <f>WEEKLY!#REF!</f>
        <v>#REF!</v>
      </c>
      <c r="AW7" s="110" t="e">
        <f>WEEKLY!#REF!</f>
        <v>#REF!</v>
      </c>
      <c r="AX7" s="110" t="e">
        <f>WEEKLY!#REF!</f>
        <v>#REF!</v>
      </c>
      <c r="AY7" s="110" t="e">
        <f>WEEKLY!#REF!</f>
        <v>#REF!</v>
      </c>
      <c r="AZ7" s="110" t="e">
        <f>WEEKLY!#REF!</f>
        <v>#REF!</v>
      </c>
      <c r="BA7" s="110" t="e">
        <f>WEEKLY!#REF!</f>
        <v>#REF!</v>
      </c>
      <c r="BB7" s="110" t="e">
        <f>WEEKLY!#REF!</f>
        <v>#REF!</v>
      </c>
      <c r="BC7" s="110" t="e">
        <f>WEEKLY!#REF!</f>
        <v>#REF!</v>
      </c>
      <c r="BD7" s="110" t="e">
        <f>WEEKLY!#REF!</f>
        <v>#REF!</v>
      </c>
      <c r="BE7" s="110" t="e">
        <f>WEEKLY!#REF!</f>
        <v>#REF!</v>
      </c>
      <c r="BF7" s="110" t="e">
        <f>WEEKLY!#REF!</f>
        <v>#REF!</v>
      </c>
      <c r="BG7" s="110" t="e">
        <f>WEEKLY!#REF!</f>
        <v>#REF!</v>
      </c>
      <c r="BH7" s="110" t="e">
        <f>WEEKLY!#REF!</f>
        <v>#REF!</v>
      </c>
      <c r="BI7" s="110" t="e">
        <f>WEEKLY!#REF!</f>
        <v>#REF!</v>
      </c>
      <c r="BJ7" s="110" t="e">
        <f>WEEKLY!#REF!</f>
        <v>#REF!</v>
      </c>
      <c r="BK7" s="110" t="e">
        <f>WEEKLY!#REF!</f>
        <v>#REF!</v>
      </c>
      <c r="BL7" s="110" t="e">
        <f>WEEKLY!#REF!</f>
        <v>#REF!</v>
      </c>
      <c r="BM7" s="110" t="e">
        <f>WEEKLY!#REF!</f>
        <v>#REF!</v>
      </c>
      <c r="BN7" s="110" t="e">
        <f>WEEKLY!#REF!</f>
        <v>#REF!</v>
      </c>
      <c r="BO7" s="110" t="e">
        <f>WEEKLY!#REF!</f>
        <v>#REF!</v>
      </c>
      <c r="BP7" s="110" t="e">
        <f>WEEKLY!#REF!</f>
        <v>#REF!</v>
      </c>
      <c r="BQ7" s="110" t="e">
        <f>WEEKLY!#REF!</f>
        <v>#REF!</v>
      </c>
      <c r="BR7" s="110" t="e">
        <f>WEEKLY!#REF!</f>
        <v>#REF!</v>
      </c>
      <c r="BS7" s="110" t="e">
        <f>WEEKLY!#REF!</f>
        <v>#REF!</v>
      </c>
      <c r="BT7" s="110" t="e">
        <f>WEEKLY!#REF!</f>
        <v>#REF!</v>
      </c>
      <c r="BZ7" s="35"/>
    </row>
    <row r="8" spans="11:84">
      <c r="K8" s="51"/>
      <c r="L8" s="51"/>
      <c r="M8" s="115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06"/>
      <c r="AN8" s="106"/>
      <c r="AO8" s="106"/>
      <c r="AP8" s="106"/>
      <c r="AQ8" s="106"/>
      <c r="AR8" s="35"/>
      <c r="AS8" s="107" t="e">
        <f>WEEKLY!#REF!</f>
        <v>#REF!</v>
      </c>
      <c r="AT8" s="107" t="e">
        <f>WEEKLY!#REF!</f>
        <v>#REF!</v>
      </c>
      <c r="AU8" s="105" t="e">
        <f>WEEKLY!#REF!</f>
        <v>#REF!</v>
      </c>
      <c r="AV8" s="110" t="e">
        <f>WEEKLY!#REF!</f>
        <v>#REF!</v>
      </c>
      <c r="AW8" s="110" t="e">
        <f>WEEKLY!#REF!</f>
        <v>#REF!</v>
      </c>
      <c r="AX8" s="110" t="e">
        <f>WEEKLY!#REF!</f>
        <v>#REF!</v>
      </c>
      <c r="AY8" s="110" t="e">
        <f>WEEKLY!#REF!</f>
        <v>#REF!</v>
      </c>
      <c r="AZ8" s="110" t="e">
        <f>WEEKLY!#REF!</f>
        <v>#REF!</v>
      </c>
      <c r="BA8" s="110" t="e">
        <f>WEEKLY!#REF!</f>
        <v>#REF!</v>
      </c>
      <c r="BB8" s="110" t="e">
        <f>WEEKLY!#REF!</f>
        <v>#REF!</v>
      </c>
      <c r="BC8" s="110" t="e">
        <f>WEEKLY!#REF!</f>
        <v>#REF!</v>
      </c>
      <c r="BD8" s="110" t="e">
        <f>WEEKLY!#REF!</f>
        <v>#REF!</v>
      </c>
      <c r="BE8" s="110" t="e">
        <f>WEEKLY!#REF!</f>
        <v>#REF!</v>
      </c>
      <c r="BF8" s="110" t="e">
        <f>WEEKLY!#REF!</f>
        <v>#REF!</v>
      </c>
      <c r="BG8" s="110" t="e">
        <f>WEEKLY!#REF!</f>
        <v>#REF!</v>
      </c>
      <c r="BH8" s="110" t="e">
        <f>WEEKLY!#REF!</f>
        <v>#REF!</v>
      </c>
      <c r="BI8" s="110" t="e">
        <f>WEEKLY!#REF!</f>
        <v>#REF!</v>
      </c>
      <c r="BJ8" s="110" t="e">
        <f>WEEKLY!#REF!</f>
        <v>#REF!</v>
      </c>
      <c r="BK8" s="110" t="e">
        <f>WEEKLY!#REF!</f>
        <v>#REF!</v>
      </c>
      <c r="BL8" s="110" t="e">
        <f>WEEKLY!#REF!</f>
        <v>#REF!</v>
      </c>
      <c r="BM8" s="110" t="e">
        <f>WEEKLY!#REF!</f>
        <v>#REF!</v>
      </c>
      <c r="BN8" s="110" t="e">
        <f>WEEKLY!#REF!</f>
        <v>#REF!</v>
      </c>
      <c r="BO8" s="110" t="e">
        <f>WEEKLY!#REF!</f>
        <v>#REF!</v>
      </c>
      <c r="BP8" s="110" t="e">
        <f>WEEKLY!#REF!</f>
        <v>#REF!</v>
      </c>
      <c r="BQ8" s="110" t="e">
        <f>WEEKLY!#REF!</f>
        <v>#REF!</v>
      </c>
      <c r="BR8" s="110" t="e">
        <f>WEEKLY!#REF!</f>
        <v>#REF!</v>
      </c>
      <c r="BS8" s="110" t="e">
        <f>WEEKLY!#REF!</f>
        <v>#REF!</v>
      </c>
      <c r="BT8" s="110" t="e">
        <f>WEEKLY!#REF!</f>
        <v>#REF!</v>
      </c>
      <c r="BZ8" s="35"/>
    </row>
    <row r="9" spans="11:84">
      <c r="K9" s="51"/>
      <c r="L9" s="51"/>
      <c r="M9" s="115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R9" s="35"/>
      <c r="AS9" s="107" t="e">
        <f>WEEKLY!#REF!</f>
        <v>#REF!</v>
      </c>
      <c r="AT9" s="107" t="e">
        <f>WEEKLY!#REF!</f>
        <v>#REF!</v>
      </c>
      <c r="AU9" s="105" t="e">
        <f>WEEKLY!#REF!</f>
        <v>#REF!</v>
      </c>
      <c r="AV9" s="110" t="e">
        <f>WEEKLY!#REF!</f>
        <v>#REF!</v>
      </c>
      <c r="AW9" s="110" t="e">
        <f>WEEKLY!#REF!</f>
        <v>#REF!</v>
      </c>
      <c r="AX9" s="110" t="e">
        <f>WEEKLY!#REF!</f>
        <v>#REF!</v>
      </c>
      <c r="AY9" s="110" t="e">
        <f>WEEKLY!#REF!</f>
        <v>#REF!</v>
      </c>
      <c r="AZ9" s="110" t="e">
        <f>WEEKLY!#REF!</f>
        <v>#REF!</v>
      </c>
      <c r="BA9" s="110" t="e">
        <f>WEEKLY!#REF!</f>
        <v>#REF!</v>
      </c>
      <c r="BB9" s="110" t="e">
        <f>WEEKLY!#REF!</f>
        <v>#REF!</v>
      </c>
      <c r="BC9" s="110" t="e">
        <f>WEEKLY!#REF!</f>
        <v>#REF!</v>
      </c>
      <c r="BD9" s="110" t="e">
        <f>WEEKLY!#REF!</f>
        <v>#REF!</v>
      </c>
      <c r="BE9" s="110" t="e">
        <f>WEEKLY!#REF!</f>
        <v>#REF!</v>
      </c>
      <c r="BF9" s="110" t="e">
        <f>WEEKLY!#REF!</f>
        <v>#REF!</v>
      </c>
      <c r="BG9" s="110" t="e">
        <f>WEEKLY!#REF!</f>
        <v>#REF!</v>
      </c>
      <c r="BH9" s="110" t="e">
        <f>WEEKLY!#REF!</f>
        <v>#REF!</v>
      </c>
      <c r="BI9" s="110" t="e">
        <f>WEEKLY!#REF!</f>
        <v>#REF!</v>
      </c>
      <c r="BJ9" s="110" t="e">
        <f>WEEKLY!#REF!</f>
        <v>#REF!</v>
      </c>
      <c r="BK9" s="110" t="e">
        <f>WEEKLY!#REF!</f>
        <v>#REF!</v>
      </c>
      <c r="BL9" s="110" t="e">
        <f>WEEKLY!#REF!</f>
        <v>#REF!</v>
      </c>
      <c r="BM9" s="110" t="e">
        <f>WEEKLY!#REF!</f>
        <v>#REF!</v>
      </c>
      <c r="BN9" s="110" t="e">
        <f>WEEKLY!#REF!</f>
        <v>#REF!</v>
      </c>
      <c r="BO9" s="110" t="e">
        <f>WEEKLY!#REF!</f>
        <v>#REF!</v>
      </c>
      <c r="BP9" s="110" t="e">
        <f>WEEKLY!#REF!</f>
        <v>#REF!</v>
      </c>
      <c r="BQ9" s="110" t="e">
        <f>WEEKLY!#REF!</f>
        <v>#REF!</v>
      </c>
      <c r="BR9" s="110" t="e">
        <f>WEEKLY!#REF!</f>
        <v>#REF!</v>
      </c>
      <c r="BS9" s="110" t="e">
        <f>WEEKLY!#REF!</f>
        <v>#REF!</v>
      </c>
      <c r="BT9" s="110" t="e">
        <f>WEEKLY!#REF!</f>
        <v>#REF!</v>
      </c>
      <c r="BZ9" s="35"/>
    </row>
    <row r="10" spans="11:84">
      <c r="K10" s="51"/>
      <c r="L10" s="51"/>
      <c r="M10" s="115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R10" s="35"/>
      <c r="AS10" s="107" t="e">
        <f>WEEKLY!#REF!</f>
        <v>#REF!</v>
      </c>
      <c r="AT10" s="107" t="e">
        <f>WEEKLY!#REF!</f>
        <v>#REF!</v>
      </c>
      <c r="AU10" s="105" t="e">
        <f>WEEKLY!#REF!</f>
        <v>#REF!</v>
      </c>
      <c r="AV10" s="110" t="e">
        <f>WEEKLY!#REF!</f>
        <v>#REF!</v>
      </c>
      <c r="AW10" s="110" t="e">
        <f>WEEKLY!#REF!</f>
        <v>#REF!</v>
      </c>
      <c r="AX10" s="110" t="e">
        <f>WEEKLY!#REF!</f>
        <v>#REF!</v>
      </c>
      <c r="AY10" s="110" t="e">
        <f>WEEKLY!#REF!</f>
        <v>#REF!</v>
      </c>
      <c r="AZ10" s="110" t="e">
        <f>WEEKLY!#REF!</f>
        <v>#REF!</v>
      </c>
      <c r="BA10" s="110" t="e">
        <f>WEEKLY!#REF!</f>
        <v>#REF!</v>
      </c>
      <c r="BB10" s="110" t="e">
        <f>WEEKLY!#REF!</f>
        <v>#REF!</v>
      </c>
      <c r="BC10" s="110" t="e">
        <f>WEEKLY!#REF!</f>
        <v>#REF!</v>
      </c>
      <c r="BD10" s="110" t="e">
        <f>WEEKLY!#REF!</f>
        <v>#REF!</v>
      </c>
      <c r="BE10" s="110" t="e">
        <f>WEEKLY!#REF!</f>
        <v>#REF!</v>
      </c>
      <c r="BF10" s="110" t="e">
        <f>WEEKLY!#REF!</f>
        <v>#REF!</v>
      </c>
      <c r="BG10" s="110" t="e">
        <f>WEEKLY!#REF!</f>
        <v>#REF!</v>
      </c>
      <c r="BH10" s="110" t="e">
        <f>WEEKLY!#REF!</f>
        <v>#REF!</v>
      </c>
      <c r="BI10" s="110" t="e">
        <f>WEEKLY!#REF!</f>
        <v>#REF!</v>
      </c>
      <c r="BJ10" s="110" t="e">
        <f>WEEKLY!#REF!</f>
        <v>#REF!</v>
      </c>
      <c r="BK10" s="110" t="e">
        <f>WEEKLY!#REF!</f>
        <v>#REF!</v>
      </c>
      <c r="BL10" s="110" t="e">
        <f>WEEKLY!#REF!</f>
        <v>#REF!</v>
      </c>
      <c r="BM10" s="110" t="e">
        <f>WEEKLY!#REF!</f>
        <v>#REF!</v>
      </c>
      <c r="BN10" s="110" t="e">
        <f>WEEKLY!#REF!</f>
        <v>#REF!</v>
      </c>
      <c r="BO10" s="110" t="e">
        <f>WEEKLY!#REF!</f>
        <v>#REF!</v>
      </c>
      <c r="BP10" s="110" t="e">
        <f>WEEKLY!#REF!</f>
        <v>#REF!</v>
      </c>
      <c r="BQ10" s="110" t="e">
        <f>WEEKLY!#REF!</f>
        <v>#REF!</v>
      </c>
      <c r="BR10" s="110" t="e">
        <f>WEEKLY!#REF!</f>
        <v>#REF!</v>
      </c>
      <c r="BS10" s="110" t="e">
        <f>WEEKLY!#REF!</f>
        <v>#REF!</v>
      </c>
      <c r="BT10" s="110" t="e">
        <f>WEEKLY!#REF!</f>
        <v>#REF!</v>
      </c>
      <c r="BZ10" s="35"/>
    </row>
    <row r="11" spans="11:84">
      <c r="K11" s="51"/>
      <c r="L11" s="51"/>
      <c r="M11" s="115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R11" s="35"/>
      <c r="AS11" s="107" t="e">
        <f>WEEKLY!#REF!</f>
        <v>#REF!</v>
      </c>
      <c r="AT11" s="107" t="e">
        <f>WEEKLY!#REF!</f>
        <v>#REF!</v>
      </c>
      <c r="AU11" s="105" t="e">
        <f>WEEKLY!#REF!</f>
        <v>#REF!</v>
      </c>
      <c r="AV11" s="110" t="e">
        <f>WEEKLY!#REF!</f>
        <v>#REF!</v>
      </c>
      <c r="AW11" s="110" t="e">
        <f>WEEKLY!#REF!</f>
        <v>#REF!</v>
      </c>
      <c r="AX11" s="110" t="e">
        <f>WEEKLY!#REF!</f>
        <v>#REF!</v>
      </c>
      <c r="AY11" s="110" t="e">
        <f>WEEKLY!#REF!</f>
        <v>#REF!</v>
      </c>
      <c r="AZ11" s="110" t="e">
        <f>WEEKLY!#REF!</f>
        <v>#REF!</v>
      </c>
      <c r="BA11" s="110" t="e">
        <f>WEEKLY!#REF!</f>
        <v>#REF!</v>
      </c>
      <c r="BB11" s="110" t="e">
        <f>WEEKLY!#REF!</f>
        <v>#REF!</v>
      </c>
      <c r="BC11" s="110" t="e">
        <f>WEEKLY!#REF!</f>
        <v>#REF!</v>
      </c>
      <c r="BD11" s="110" t="e">
        <f>WEEKLY!#REF!</f>
        <v>#REF!</v>
      </c>
      <c r="BE11" s="110" t="e">
        <f>WEEKLY!#REF!</f>
        <v>#REF!</v>
      </c>
      <c r="BF11" s="110" t="e">
        <f>WEEKLY!#REF!</f>
        <v>#REF!</v>
      </c>
      <c r="BG11" s="110" t="e">
        <f>WEEKLY!#REF!</f>
        <v>#REF!</v>
      </c>
      <c r="BH11" s="110" t="e">
        <f>WEEKLY!#REF!</f>
        <v>#REF!</v>
      </c>
      <c r="BI11" s="110" t="e">
        <f>WEEKLY!#REF!</f>
        <v>#REF!</v>
      </c>
      <c r="BJ11" s="110" t="e">
        <f>WEEKLY!#REF!</f>
        <v>#REF!</v>
      </c>
      <c r="BK11" s="110" t="e">
        <f>WEEKLY!#REF!</f>
        <v>#REF!</v>
      </c>
      <c r="BL11" s="110" t="e">
        <f>WEEKLY!#REF!</f>
        <v>#REF!</v>
      </c>
      <c r="BM11" s="110" t="e">
        <f>WEEKLY!#REF!</f>
        <v>#REF!</v>
      </c>
      <c r="BN11" s="110" t="e">
        <f>WEEKLY!#REF!</f>
        <v>#REF!</v>
      </c>
      <c r="BO11" s="110" t="e">
        <f>WEEKLY!#REF!</f>
        <v>#REF!</v>
      </c>
      <c r="BP11" s="110" t="e">
        <f>WEEKLY!#REF!</f>
        <v>#REF!</v>
      </c>
      <c r="BQ11" s="110" t="e">
        <f>WEEKLY!#REF!</f>
        <v>#REF!</v>
      </c>
      <c r="BR11" s="110" t="e">
        <f>WEEKLY!#REF!</f>
        <v>#REF!</v>
      </c>
      <c r="BS11" s="110" t="e">
        <f>WEEKLY!#REF!</f>
        <v>#REF!</v>
      </c>
      <c r="BT11" s="110" t="e">
        <f>WEEKLY!#REF!</f>
        <v>#REF!</v>
      </c>
      <c r="BZ11" s="35"/>
    </row>
    <row r="12" spans="11:84">
      <c r="K12" s="51"/>
      <c r="L12" s="51"/>
      <c r="M12" s="115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R12" s="35"/>
      <c r="AS12" s="107" t="e">
        <f>WEEKLY!#REF!</f>
        <v>#REF!</v>
      </c>
      <c r="AT12" s="107" t="e">
        <f>WEEKLY!#REF!</f>
        <v>#REF!</v>
      </c>
      <c r="AU12" s="105" t="e">
        <f>WEEKLY!#REF!</f>
        <v>#REF!</v>
      </c>
      <c r="AV12" s="110" t="e">
        <f>WEEKLY!#REF!</f>
        <v>#REF!</v>
      </c>
      <c r="AW12" s="110" t="e">
        <f>WEEKLY!#REF!</f>
        <v>#REF!</v>
      </c>
      <c r="AX12" s="110" t="e">
        <f>WEEKLY!#REF!</f>
        <v>#REF!</v>
      </c>
      <c r="AY12" s="110" t="e">
        <f>WEEKLY!#REF!</f>
        <v>#REF!</v>
      </c>
      <c r="AZ12" s="110" t="e">
        <f>WEEKLY!#REF!</f>
        <v>#REF!</v>
      </c>
      <c r="BA12" s="110" t="e">
        <f>WEEKLY!#REF!</f>
        <v>#REF!</v>
      </c>
      <c r="BB12" s="110" t="e">
        <f>WEEKLY!#REF!</f>
        <v>#REF!</v>
      </c>
      <c r="BC12" s="110" t="e">
        <f>WEEKLY!#REF!</f>
        <v>#REF!</v>
      </c>
      <c r="BD12" s="110" t="e">
        <f>WEEKLY!#REF!</f>
        <v>#REF!</v>
      </c>
      <c r="BE12" s="110" t="e">
        <f>WEEKLY!#REF!</f>
        <v>#REF!</v>
      </c>
      <c r="BF12" s="110" t="e">
        <f>WEEKLY!#REF!</f>
        <v>#REF!</v>
      </c>
      <c r="BG12" s="110" t="e">
        <f>WEEKLY!#REF!</f>
        <v>#REF!</v>
      </c>
      <c r="BH12" s="110" t="e">
        <f>WEEKLY!#REF!</f>
        <v>#REF!</v>
      </c>
      <c r="BI12" s="110" t="e">
        <f>WEEKLY!#REF!</f>
        <v>#REF!</v>
      </c>
      <c r="BJ12" s="110" t="e">
        <f>WEEKLY!#REF!</f>
        <v>#REF!</v>
      </c>
      <c r="BK12" s="110" t="e">
        <f>WEEKLY!#REF!</f>
        <v>#REF!</v>
      </c>
      <c r="BL12" s="110" t="e">
        <f>WEEKLY!#REF!</f>
        <v>#REF!</v>
      </c>
      <c r="BM12" s="110" t="e">
        <f>WEEKLY!#REF!</f>
        <v>#REF!</v>
      </c>
      <c r="BN12" s="110" t="e">
        <f>WEEKLY!#REF!</f>
        <v>#REF!</v>
      </c>
      <c r="BO12" s="110" t="e">
        <f>WEEKLY!#REF!</f>
        <v>#REF!</v>
      </c>
      <c r="BP12" s="110" t="e">
        <f>WEEKLY!#REF!</f>
        <v>#REF!</v>
      </c>
      <c r="BQ12" s="110" t="e">
        <f>WEEKLY!#REF!</f>
        <v>#REF!</v>
      </c>
      <c r="BR12" s="110" t="e">
        <f>WEEKLY!#REF!</f>
        <v>#REF!</v>
      </c>
      <c r="BS12" s="110" t="e">
        <f>WEEKLY!#REF!</f>
        <v>#REF!</v>
      </c>
      <c r="BT12" s="110" t="e">
        <f>WEEKLY!#REF!</f>
        <v>#REF!</v>
      </c>
      <c r="BZ12" s="35"/>
    </row>
    <row r="13" spans="11:84">
      <c r="K13" s="51"/>
      <c r="L13" s="51"/>
      <c r="M13" s="115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R13" s="35"/>
      <c r="AS13" s="107" t="e">
        <f>WEEKLY!#REF!</f>
        <v>#REF!</v>
      </c>
      <c r="AT13" s="107" t="e">
        <f>WEEKLY!#REF!</f>
        <v>#REF!</v>
      </c>
      <c r="AU13" s="105" t="e">
        <f>WEEKLY!#REF!</f>
        <v>#REF!</v>
      </c>
      <c r="AV13" s="110" t="e">
        <f>WEEKLY!#REF!</f>
        <v>#REF!</v>
      </c>
      <c r="AW13" s="110" t="e">
        <f>WEEKLY!#REF!</f>
        <v>#REF!</v>
      </c>
      <c r="AX13" s="110" t="e">
        <f>WEEKLY!#REF!</f>
        <v>#REF!</v>
      </c>
      <c r="AY13" s="110" t="e">
        <f>WEEKLY!#REF!</f>
        <v>#REF!</v>
      </c>
      <c r="AZ13" s="110" t="e">
        <f>WEEKLY!#REF!</f>
        <v>#REF!</v>
      </c>
      <c r="BA13" s="110" t="e">
        <f>WEEKLY!#REF!</f>
        <v>#REF!</v>
      </c>
      <c r="BB13" s="110" t="e">
        <f>WEEKLY!#REF!</f>
        <v>#REF!</v>
      </c>
      <c r="BC13" s="110" t="e">
        <f>WEEKLY!#REF!</f>
        <v>#REF!</v>
      </c>
      <c r="BD13" s="110" t="e">
        <f>WEEKLY!#REF!</f>
        <v>#REF!</v>
      </c>
      <c r="BE13" s="110" t="e">
        <f>WEEKLY!#REF!</f>
        <v>#REF!</v>
      </c>
      <c r="BF13" s="110" t="e">
        <f>WEEKLY!#REF!</f>
        <v>#REF!</v>
      </c>
      <c r="BG13" s="110" t="e">
        <f>WEEKLY!#REF!</f>
        <v>#REF!</v>
      </c>
      <c r="BH13" s="110" t="e">
        <f>WEEKLY!#REF!</f>
        <v>#REF!</v>
      </c>
      <c r="BI13" s="110" t="e">
        <f>WEEKLY!#REF!</f>
        <v>#REF!</v>
      </c>
      <c r="BJ13" s="110" t="e">
        <f>WEEKLY!#REF!</f>
        <v>#REF!</v>
      </c>
      <c r="BK13" s="110" t="e">
        <f>WEEKLY!#REF!</f>
        <v>#REF!</v>
      </c>
      <c r="BL13" s="110" t="e">
        <f>WEEKLY!#REF!</f>
        <v>#REF!</v>
      </c>
      <c r="BM13" s="110" t="e">
        <f>WEEKLY!#REF!</f>
        <v>#REF!</v>
      </c>
      <c r="BN13" s="110" t="e">
        <f>WEEKLY!#REF!</f>
        <v>#REF!</v>
      </c>
      <c r="BO13" s="110" t="e">
        <f>WEEKLY!#REF!</f>
        <v>#REF!</v>
      </c>
      <c r="BP13" s="110" t="e">
        <f>WEEKLY!#REF!</f>
        <v>#REF!</v>
      </c>
      <c r="BQ13" s="110" t="e">
        <f>WEEKLY!#REF!</f>
        <v>#REF!</v>
      </c>
      <c r="BR13" s="110" t="e">
        <f>WEEKLY!#REF!</f>
        <v>#REF!</v>
      </c>
      <c r="BS13" s="110" t="e">
        <f>WEEKLY!#REF!</f>
        <v>#REF!</v>
      </c>
      <c r="BT13" s="110" t="e">
        <f>WEEKLY!#REF!</f>
        <v>#REF!</v>
      </c>
      <c r="BZ13" s="35"/>
    </row>
    <row r="14" spans="11:84">
      <c r="K14" s="51"/>
      <c r="L14" s="51"/>
      <c r="M14" s="115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R14" s="35"/>
      <c r="AU14" s="113" t="s">
        <v>1180</v>
      </c>
      <c r="AV14" s="110">
        <v>0.05</v>
      </c>
      <c r="AW14" s="110">
        <v>0.05</v>
      </c>
      <c r="AX14" s="110">
        <v>0.05</v>
      </c>
      <c r="AY14" s="110">
        <v>0.05</v>
      </c>
      <c r="AZ14" s="110">
        <v>0.05</v>
      </c>
      <c r="BA14" s="110">
        <v>0.05</v>
      </c>
      <c r="BB14" s="110">
        <v>0.05</v>
      </c>
      <c r="BC14" s="110">
        <v>0.05</v>
      </c>
      <c r="BD14" s="110">
        <v>0.05</v>
      </c>
      <c r="BE14" s="110">
        <v>0.05</v>
      </c>
      <c r="BF14" s="110">
        <v>0.05</v>
      </c>
      <c r="BG14" s="110">
        <v>0.05</v>
      </c>
      <c r="BH14" s="110">
        <v>0.05</v>
      </c>
      <c r="BI14" s="110">
        <v>0.05</v>
      </c>
      <c r="BJ14" s="110">
        <v>0.05</v>
      </c>
      <c r="BK14" s="110">
        <v>0.05</v>
      </c>
      <c r="BL14" s="110">
        <v>0.05</v>
      </c>
      <c r="BM14" s="110">
        <v>0.05</v>
      </c>
      <c r="BN14" s="110">
        <v>0.05</v>
      </c>
      <c r="BO14" s="110">
        <v>0.05</v>
      </c>
      <c r="BP14" s="110">
        <v>0.05</v>
      </c>
      <c r="BQ14" s="110">
        <v>0.05</v>
      </c>
      <c r="BR14" s="110">
        <v>0.05</v>
      </c>
      <c r="BS14" s="110">
        <v>0.05</v>
      </c>
      <c r="BT14" s="110">
        <v>0.05</v>
      </c>
      <c r="BZ14" s="35"/>
    </row>
    <row r="15" spans="11:84">
      <c r="K15" s="51"/>
      <c r="L15" s="51"/>
      <c r="AR15" s="35"/>
      <c r="BZ15" s="35"/>
    </row>
    <row r="16" spans="11:84">
      <c r="AR16" s="35"/>
      <c r="BZ16" s="35"/>
    </row>
    <row r="17" spans="44:78">
      <c r="AR17" s="35"/>
      <c r="BZ17" s="35"/>
    </row>
    <row r="18" spans="44:78">
      <c r="AR18" s="35"/>
      <c r="BZ18" s="35"/>
    </row>
    <row r="19" spans="44:78">
      <c r="AR19" s="35"/>
      <c r="BZ19" s="35"/>
    </row>
    <row r="20" spans="44:78">
      <c r="AR20" s="35"/>
      <c r="BZ20" s="35"/>
    </row>
    <row r="21" spans="44:78">
      <c r="AR21" s="35"/>
      <c r="BZ21" s="35"/>
    </row>
    <row r="22" spans="44:78">
      <c r="AR22" s="35"/>
      <c r="BZ22" s="35"/>
    </row>
    <row r="23" spans="44:78">
      <c r="AR23" s="35"/>
      <c r="BZ23" s="35"/>
    </row>
    <row r="24" spans="44:78">
      <c r="AR24" s="35"/>
      <c r="BZ24" s="35"/>
    </row>
    <row r="25" spans="44:78">
      <c r="AR25" s="35"/>
      <c r="BZ25" s="35"/>
    </row>
    <row r="26" spans="44:78">
      <c r="AR26" s="35"/>
      <c r="BZ26" s="35"/>
    </row>
    <row r="27" spans="44:78">
      <c r="AR27" s="35"/>
      <c r="BZ27" s="35"/>
    </row>
    <row r="28" spans="44:78">
      <c r="AR28" s="35"/>
      <c r="BZ28" s="35"/>
    </row>
    <row r="29" spans="44:78">
      <c r="AR29" s="35"/>
      <c r="BZ29" s="35"/>
    </row>
    <row r="30" spans="44:78">
      <c r="AR30" s="35"/>
      <c r="BZ30" s="35"/>
    </row>
    <row r="31" spans="44:78">
      <c r="AR31" s="35"/>
      <c r="BZ31" s="35"/>
    </row>
    <row r="32" spans="44:78">
      <c r="AR32" s="35"/>
      <c r="BZ32" s="35"/>
    </row>
    <row r="33" spans="11:84">
      <c r="AR33" s="35"/>
      <c r="BZ33" s="35"/>
    </row>
    <row r="34" spans="11:84">
      <c r="AR34" s="35"/>
      <c r="BZ34" s="35"/>
    </row>
    <row r="35" spans="11:84">
      <c r="AR35" s="35"/>
      <c r="BZ35" s="35"/>
    </row>
    <row r="36" spans="11:84">
      <c r="AR36" s="35"/>
      <c r="BZ36" s="35"/>
    </row>
    <row r="37" spans="11:84">
      <c r="AR37" s="35"/>
      <c r="BZ37" s="35"/>
    </row>
    <row r="38" spans="11:84">
      <c r="AR38" s="35"/>
      <c r="BZ38" s="35"/>
    </row>
    <row r="39" spans="11:84">
      <c r="AR39" s="35"/>
      <c r="BZ39" s="35"/>
    </row>
    <row r="40" spans="11:84">
      <c r="AR40" s="35"/>
      <c r="BZ40" s="35"/>
    </row>
    <row r="41" spans="11:84">
      <c r="AR41" s="35"/>
      <c r="BZ41" s="35"/>
      <c r="CA41" s="670" t="s">
        <v>1195</v>
      </c>
      <c r="CB41" s="670"/>
      <c r="CC41" s="670"/>
      <c r="CD41" s="670"/>
      <c r="CE41" s="670"/>
      <c r="CF41" s="670"/>
    </row>
    <row r="42" spans="11:84">
      <c r="AR42" s="35"/>
      <c r="BZ42" s="35"/>
      <c r="CA42" s="112" t="s">
        <v>509</v>
      </c>
      <c r="CB42" s="169" t="e">
        <f>'Washer Data'!#REF!</f>
        <v>#REF!</v>
      </c>
      <c r="CC42" s="52" t="e">
        <f>'Washer Data'!#REF!</f>
        <v>#REF!</v>
      </c>
      <c r="CD42" s="52" t="e">
        <f>'Washer Data'!#REF!</f>
        <v>#REF!</v>
      </c>
      <c r="CE42" s="52" t="e">
        <f>'Washer Data'!#REF!</f>
        <v>#REF!</v>
      </c>
      <c r="CF42" s="52" t="e">
        <f>'Washer Data'!#REF!</f>
        <v>#REF!</v>
      </c>
    </row>
    <row r="43" spans="11:84">
      <c r="AR43" s="35"/>
      <c r="BZ43" s="35"/>
      <c r="CA43" s="113" t="s">
        <v>1181</v>
      </c>
      <c r="CB43" s="110">
        <v>0.04</v>
      </c>
      <c r="CC43" s="110">
        <v>0.04</v>
      </c>
      <c r="CD43" s="110">
        <v>0.04</v>
      </c>
      <c r="CE43" s="110">
        <v>0.04</v>
      </c>
      <c r="CF43" s="110">
        <v>0.04</v>
      </c>
    </row>
    <row r="44" spans="11:84">
      <c r="AR44" s="35"/>
      <c r="BZ44" s="35"/>
      <c r="CA44" s="113" t="str">
        <f>WASHER!B17</f>
        <v>CAPWB-67</v>
      </c>
      <c r="CB44" s="118" t="str">
        <f>WASHER!H17</f>
        <v/>
      </c>
      <c r="CC44" s="118" t="str">
        <f>WASHER!T17</f>
        <v/>
      </c>
      <c r="CD44" s="118" t="str">
        <f>WASHER!AF17</f>
        <v/>
      </c>
      <c r="CE44" s="118" t="str">
        <f>WASHER!AR17</f>
        <v/>
      </c>
      <c r="CF44" s="118" t="str">
        <f>WASHER!BD17</f>
        <v/>
      </c>
    </row>
    <row r="45" spans="11:84">
      <c r="AR45" s="35"/>
      <c r="BZ45" s="35"/>
      <c r="CA45" s="113" t="e">
        <f>WASHER!#REF!</f>
        <v>#REF!</v>
      </c>
      <c r="CB45" s="118" t="e">
        <f>WASHER!#REF!</f>
        <v>#REF!</v>
      </c>
      <c r="CC45" s="118" t="e">
        <f>WASHER!#REF!</f>
        <v>#REF!</v>
      </c>
      <c r="CD45" s="118" t="e">
        <f>WASHER!#REF!</f>
        <v>#REF!</v>
      </c>
      <c r="CE45" s="118" t="e">
        <f>WASHER!#REF!</f>
        <v>#REF!</v>
      </c>
      <c r="CF45" s="118" t="e">
        <f>WASHER!#REF!</f>
        <v>#REF!</v>
      </c>
    </row>
    <row r="46" spans="11:84">
      <c r="K46" s="51"/>
      <c r="L46" s="51"/>
      <c r="AR46" s="35"/>
      <c r="BZ46" s="35"/>
      <c r="CA46" s="113" t="str">
        <f>WASHER!B18</f>
        <v>CAPWB-68</v>
      </c>
      <c r="CB46" s="118" t="str">
        <f>WASHER!H18</f>
        <v/>
      </c>
      <c r="CC46" s="118" t="str">
        <f>WASHER!T18</f>
        <v/>
      </c>
      <c r="CD46" s="118" t="str">
        <f>WASHER!AF18</f>
        <v/>
      </c>
      <c r="CE46" s="118" t="str">
        <f>WASHER!AR18</f>
        <v/>
      </c>
      <c r="CF46" s="118" t="str">
        <f>WASHER!BD18</f>
        <v/>
      </c>
    </row>
    <row r="47" spans="11:84">
      <c r="K47" s="51"/>
      <c r="L47" s="51"/>
      <c r="AR47" s="35"/>
      <c r="BZ47" s="35"/>
      <c r="CA47" s="113" t="s">
        <v>1182</v>
      </c>
      <c r="CB47" s="110">
        <v>0.02</v>
      </c>
      <c r="CC47" s="110">
        <v>0.02</v>
      </c>
      <c r="CD47" s="110">
        <v>0.02</v>
      </c>
      <c r="CE47" s="110">
        <v>0.02</v>
      </c>
      <c r="CF47" s="110">
        <v>0.02</v>
      </c>
    </row>
    <row r="48" spans="11:84">
      <c r="AR48" s="35"/>
      <c r="BZ48" s="35"/>
    </row>
    <row r="49" spans="11:78">
      <c r="AR49" s="35"/>
      <c r="BZ49" s="35"/>
    </row>
    <row r="50" spans="11:78">
      <c r="AR50" s="35"/>
      <c r="BZ50" s="35"/>
    </row>
    <row r="51" spans="11:78">
      <c r="AR51" s="35"/>
      <c r="AU51" s="158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Z51" s="35"/>
    </row>
    <row r="52" spans="11:78">
      <c r="AR52" s="35"/>
      <c r="AS52" s="51"/>
      <c r="AT52" s="51"/>
      <c r="AU52" s="160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Z52" s="35"/>
    </row>
    <row r="53" spans="11:78">
      <c r="AR53" s="35"/>
      <c r="BZ53" s="35"/>
    </row>
    <row r="54" spans="11:78">
      <c r="AR54" s="35"/>
      <c r="BZ54" s="35"/>
    </row>
    <row r="55" spans="11:78">
      <c r="AR55" s="35"/>
      <c r="BZ55" s="35"/>
    </row>
    <row r="56" spans="11:78">
      <c r="AR56" s="35"/>
      <c r="BZ56" s="35"/>
    </row>
    <row r="57" spans="11:78">
      <c r="M57" s="112" t="s">
        <v>509</v>
      </c>
      <c r="N57" s="52">
        <f>WEEKLY!F114</f>
        <v>46300</v>
      </c>
      <c r="O57" s="52">
        <f>WEEKLY!G114</f>
        <v>46301</v>
      </c>
      <c r="P57" s="52">
        <f>WEEKLY!H114</f>
        <v>46302</v>
      </c>
      <c r="Q57" s="52">
        <f>WEEKLY!I114</f>
        <v>46303</v>
      </c>
      <c r="R57" s="52">
        <f>WEEKLY!J114</f>
        <v>46304</v>
      </c>
      <c r="S57" s="37">
        <f>WEEKLY!X114</f>
        <v>0</v>
      </c>
      <c r="T57" s="37">
        <f>WEEKLY!Y114</f>
        <v>1</v>
      </c>
      <c r="U57" s="37">
        <f>WEEKLY!Z114</f>
        <v>2</v>
      </c>
      <c r="V57" s="37">
        <f>WEEKLY!AA114</f>
        <v>3</v>
      </c>
      <c r="W57" s="37">
        <f>WEEKLY!AB114</f>
        <v>4</v>
      </c>
      <c r="X57" s="52">
        <f>WEEKLY!AP114</f>
        <v>0</v>
      </c>
      <c r="Y57" s="52">
        <f>WEEKLY!AQ114</f>
        <v>1</v>
      </c>
      <c r="Z57" s="52">
        <f>WEEKLY!AR114</f>
        <v>2</v>
      </c>
      <c r="AA57" s="52">
        <f>WEEKLY!AS114</f>
        <v>3</v>
      </c>
      <c r="AB57" s="52">
        <f>WEEKLY!AT114</f>
        <v>4</v>
      </c>
      <c r="AC57" s="104">
        <f>WEEKLY!BH114</f>
        <v>0</v>
      </c>
      <c r="AD57" s="104">
        <f>WEEKLY!BI114</f>
        <v>1</v>
      </c>
      <c r="AE57" s="104">
        <f>WEEKLY!BJ114</f>
        <v>2</v>
      </c>
      <c r="AF57" s="104">
        <f>WEEKLY!BK114</f>
        <v>3</v>
      </c>
      <c r="AG57" s="104">
        <f>WEEKLY!BL114</f>
        <v>4</v>
      </c>
      <c r="AH57" s="52">
        <f>WEEKLY!BZ114</f>
        <v>0</v>
      </c>
      <c r="AI57" s="52">
        <f>WEEKLY!CA114</f>
        <v>1</v>
      </c>
      <c r="AJ57" s="52">
        <f>WEEKLY!CB114</f>
        <v>2</v>
      </c>
      <c r="AK57" s="52">
        <f>WEEKLY!CC114</f>
        <v>3</v>
      </c>
      <c r="AL57" s="52">
        <f>WEEKLY!CD114</f>
        <v>4</v>
      </c>
      <c r="AR57" s="35"/>
      <c r="BZ57" s="35"/>
    </row>
    <row r="58" spans="11:78">
      <c r="K58" s="51" t="s">
        <v>1175</v>
      </c>
      <c r="L58" s="51" t="s">
        <v>1176</v>
      </c>
      <c r="M58" s="113" t="s">
        <v>1181</v>
      </c>
      <c r="N58" s="110">
        <v>0.04</v>
      </c>
      <c r="O58" s="110">
        <v>0.04</v>
      </c>
      <c r="P58" s="110">
        <v>0.04</v>
      </c>
      <c r="Q58" s="110">
        <v>0.04</v>
      </c>
      <c r="R58" s="110">
        <v>0.04</v>
      </c>
      <c r="S58" s="110">
        <v>0.04</v>
      </c>
      <c r="T58" s="110">
        <v>0.04</v>
      </c>
      <c r="U58" s="110">
        <v>0.04</v>
      </c>
      <c r="V58" s="110">
        <v>0.04</v>
      </c>
      <c r="W58" s="110">
        <v>0.04</v>
      </c>
      <c r="X58" s="110">
        <v>0.04</v>
      </c>
      <c r="Y58" s="110">
        <v>0.04</v>
      </c>
      <c r="Z58" s="110">
        <v>0.04</v>
      </c>
      <c r="AA58" s="110">
        <v>0.04</v>
      </c>
      <c r="AB58" s="110">
        <v>0.04</v>
      </c>
      <c r="AC58" s="110">
        <v>0.04</v>
      </c>
      <c r="AD58" s="110">
        <v>0.04</v>
      </c>
      <c r="AE58" s="110">
        <v>0.04</v>
      </c>
      <c r="AF58" s="110">
        <v>0.04</v>
      </c>
      <c r="AG58" s="110">
        <v>0.04</v>
      </c>
      <c r="AH58" s="110">
        <v>0.04</v>
      </c>
      <c r="AI58" s="110">
        <v>0.04</v>
      </c>
      <c r="AJ58" s="110">
        <v>0.04</v>
      </c>
      <c r="AK58" s="110">
        <v>0.04</v>
      </c>
      <c r="AL58" s="110">
        <v>0.04</v>
      </c>
      <c r="AR58" s="35"/>
      <c r="AU58" s="160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Z58" s="35"/>
    </row>
    <row r="59" spans="11:78">
      <c r="K59" s="36" t="e">
        <f>WEEKLY!#REF!</f>
        <v>#REF!</v>
      </c>
      <c r="L59" s="36" t="e">
        <f>WEEKLY!#REF!</f>
        <v>#REF!</v>
      </c>
      <c r="M59" s="105" t="e">
        <f>WEEKLY!#REF!</f>
        <v>#REF!</v>
      </c>
      <c r="N59" s="110" t="e">
        <f>WEEKLY!#REF!</f>
        <v>#REF!</v>
      </c>
      <c r="O59" s="110" t="e">
        <f>WEEKLY!#REF!</f>
        <v>#REF!</v>
      </c>
      <c r="P59" s="110" t="e">
        <f>WEEKLY!#REF!</f>
        <v>#REF!</v>
      </c>
      <c r="Q59" s="110" t="e">
        <f>WEEKLY!#REF!</f>
        <v>#REF!</v>
      </c>
      <c r="R59" s="110" t="e">
        <f>WEEKLY!#REF!</f>
        <v>#REF!</v>
      </c>
      <c r="S59" s="110" t="e">
        <f>WEEKLY!#REF!</f>
        <v>#REF!</v>
      </c>
      <c r="T59" s="110" t="e">
        <f>WEEKLY!#REF!</f>
        <v>#REF!</v>
      </c>
      <c r="U59" s="110" t="e">
        <f>WEEKLY!#REF!</f>
        <v>#REF!</v>
      </c>
      <c r="V59" s="110" t="e">
        <f>WEEKLY!#REF!</f>
        <v>#REF!</v>
      </c>
      <c r="W59" s="110" t="e">
        <f>WEEKLY!#REF!</f>
        <v>#REF!</v>
      </c>
      <c r="X59" s="110" t="e">
        <f>WEEKLY!#REF!</f>
        <v>#REF!</v>
      </c>
      <c r="Y59" s="110" t="e">
        <f>WEEKLY!#REF!</f>
        <v>#REF!</v>
      </c>
      <c r="Z59" s="110" t="e">
        <f>WEEKLY!#REF!</f>
        <v>#REF!</v>
      </c>
      <c r="AA59" s="110" t="e">
        <f>WEEKLY!#REF!</f>
        <v>#REF!</v>
      </c>
      <c r="AB59" s="110" t="e">
        <f>WEEKLY!#REF!</f>
        <v>#REF!</v>
      </c>
      <c r="AC59" s="110" t="e">
        <f>WEEKLY!#REF!</f>
        <v>#REF!</v>
      </c>
      <c r="AD59" s="110" t="e">
        <f>WEEKLY!#REF!</f>
        <v>#REF!</v>
      </c>
      <c r="AE59" s="110" t="e">
        <f>WEEKLY!#REF!</f>
        <v>#REF!</v>
      </c>
      <c r="AF59" s="110" t="e">
        <f>WEEKLY!#REF!</f>
        <v>#REF!</v>
      </c>
      <c r="AG59" s="110" t="e">
        <f>WEEKLY!#REF!</f>
        <v>#REF!</v>
      </c>
      <c r="AH59" s="110" t="e">
        <f>WEEKLY!#REF!</f>
        <v>#REF!</v>
      </c>
      <c r="AI59" s="110" t="e">
        <f>WEEKLY!#REF!</f>
        <v>#REF!</v>
      </c>
      <c r="AJ59" s="110" t="e">
        <f>WEEKLY!#REF!</f>
        <v>#REF!</v>
      </c>
      <c r="AK59" s="110" t="e">
        <f>WEEKLY!#REF!</f>
        <v>#REF!</v>
      </c>
      <c r="AL59" s="110" t="e">
        <f>WEEKLY!#REF!</f>
        <v>#REF!</v>
      </c>
      <c r="AR59" s="35"/>
      <c r="BZ59" s="35"/>
    </row>
    <row r="60" spans="11:78">
      <c r="K60" s="36" t="e">
        <f>WEEKLY!#REF!</f>
        <v>#REF!</v>
      </c>
      <c r="L60" s="36" t="e">
        <f>WEEKLY!#REF!</f>
        <v>#REF!</v>
      </c>
      <c r="M60" s="105" t="e">
        <f>WEEKLY!#REF!</f>
        <v>#REF!</v>
      </c>
      <c r="N60" s="110" t="e">
        <f>WEEKLY!#REF!</f>
        <v>#REF!</v>
      </c>
      <c r="O60" s="110" t="e">
        <f>WEEKLY!#REF!</f>
        <v>#REF!</v>
      </c>
      <c r="P60" s="110" t="e">
        <f>WEEKLY!#REF!</f>
        <v>#REF!</v>
      </c>
      <c r="Q60" s="110" t="e">
        <f>WEEKLY!#REF!</f>
        <v>#REF!</v>
      </c>
      <c r="R60" s="110" t="e">
        <f>WEEKLY!#REF!</f>
        <v>#REF!</v>
      </c>
      <c r="S60" s="110" t="e">
        <f>WEEKLY!#REF!</f>
        <v>#REF!</v>
      </c>
      <c r="T60" s="110" t="e">
        <f>WEEKLY!#REF!</f>
        <v>#REF!</v>
      </c>
      <c r="U60" s="110" t="e">
        <f>WEEKLY!#REF!</f>
        <v>#REF!</v>
      </c>
      <c r="V60" s="110" t="e">
        <f>WEEKLY!#REF!</f>
        <v>#REF!</v>
      </c>
      <c r="W60" s="110" t="e">
        <f>WEEKLY!#REF!</f>
        <v>#REF!</v>
      </c>
      <c r="X60" s="110" t="e">
        <f>WEEKLY!#REF!</f>
        <v>#REF!</v>
      </c>
      <c r="Y60" s="110" t="e">
        <f>WEEKLY!#REF!</f>
        <v>#REF!</v>
      </c>
      <c r="Z60" s="110" t="e">
        <f>WEEKLY!#REF!</f>
        <v>#REF!</v>
      </c>
      <c r="AA60" s="110" t="e">
        <f>WEEKLY!#REF!</f>
        <v>#REF!</v>
      </c>
      <c r="AB60" s="110" t="e">
        <f>WEEKLY!#REF!</f>
        <v>#REF!</v>
      </c>
      <c r="AC60" s="110" t="e">
        <f>WEEKLY!#REF!</f>
        <v>#REF!</v>
      </c>
      <c r="AD60" s="110" t="e">
        <f>WEEKLY!#REF!</f>
        <v>#REF!</v>
      </c>
      <c r="AE60" s="110" t="e">
        <f>WEEKLY!#REF!</f>
        <v>#REF!</v>
      </c>
      <c r="AF60" s="110" t="e">
        <f>WEEKLY!#REF!</f>
        <v>#REF!</v>
      </c>
      <c r="AG60" s="110" t="e">
        <f>WEEKLY!#REF!</f>
        <v>#REF!</v>
      </c>
      <c r="AH60" s="110" t="e">
        <f>WEEKLY!#REF!</f>
        <v>#REF!</v>
      </c>
      <c r="AI60" s="110" t="e">
        <f>WEEKLY!#REF!</f>
        <v>#REF!</v>
      </c>
      <c r="AJ60" s="110" t="e">
        <f>WEEKLY!#REF!</f>
        <v>#REF!</v>
      </c>
      <c r="AK60" s="110" t="e">
        <f>WEEKLY!#REF!</f>
        <v>#REF!</v>
      </c>
      <c r="AL60" s="110" t="e">
        <f>WEEKLY!#REF!</f>
        <v>#REF!</v>
      </c>
      <c r="AR60" s="35"/>
      <c r="AU60" s="112" t="s">
        <v>509</v>
      </c>
      <c r="AV60" s="52">
        <f>WEEKLY!F114</f>
        <v>46300</v>
      </c>
      <c r="AW60" s="52">
        <f>WEEKLY!G114</f>
        <v>46301</v>
      </c>
      <c r="AX60" s="52">
        <f>WEEKLY!H114</f>
        <v>46302</v>
      </c>
      <c r="AY60" s="52">
        <f>WEEKLY!I114</f>
        <v>46303</v>
      </c>
      <c r="AZ60" s="52">
        <f>WEEKLY!J114</f>
        <v>46304</v>
      </c>
      <c r="BA60" s="37">
        <f>WEEKLY!X114</f>
        <v>0</v>
      </c>
      <c r="BB60" s="37">
        <f>WEEKLY!Y114</f>
        <v>1</v>
      </c>
      <c r="BC60" s="37">
        <f>WEEKLY!Z114</f>
        <v>2</v>
      </c>
      <c r="BD60" s="37">
        <f>WEEKLY!AA114</f>
        <v>3</v>
      </c>
      <c r="BE60" s="37">
        <f>WEEKLY!AB114</f>
        <v>4</v>
      </c>
      <c r="BF60" s="52">
        <f>WEEKLY!AP114</f>
        <v>0</v>
      </c>
      <c r="BG60" s="52">
        <f>WEEKLY!AQ114</f>
        <v>1</v>
      </c>
      <c r="BH60" s="52">
        <f>WEEKLY!AR114</f>
        <v>2</v>
      </c>
      <c r="BI60" s="52">
        <f>WEEKLY!AS114</f>
        <v>3</v>
      </c>
      <c r="BJ60" s="52">
        <f>WEEKLY!AT114</f>
        <v>4</v>
      </c>
      <c r="BK60" s="37">
        <f>WEEKLY!BH114</f>
        <v>0</v>
      </c>
      <c r="BL60" s="37">
        <f>WEEKLY!BI114</f>
        <v>1</v>
      </c>
      <c r="BM60" s="37">
        <f>WEEKLY!BJ114</f>
        <v>2</v>
      </c>
      <c r="BN60" s="37">
        <f>WEEKLY!BK114</f>
        <v>3</v>
      </c>
      <c r="BO60" s="37">
        <f>WEEKLY!BL114</f>
        <v>4</v>
      </c>
      <c r="BP60" s="52">
        <f>WEEKLY!BZ114</f>
        <v>0</v>
      </c>
      <c r="BQ60" s="52">
        <f>WEEKLY!CA114</f>
        <v>1</v>
      </c>
      <c r="BR60" s="52">
        <f>WEEKLY!CB114</f>
        <v>2</v>
      </c>
      <c r="BS60" s="52">
        <f>WEEKLY!CC114</f>
        <v>3</v>
      </c>
      <c r="BT60" s="52">
        <f>WEEKLY!CD114</f>
        <v>4</v>
      </c>
      <c r="BZ60" s="35"/>
    </row>
    <row r="61" spans="11:78">
      <c r="K61" s="36" t="e">
        <f>WEEKLY!#REF!</f>
        <v>#REF!</v>
      </c>
      <c r="L61" s="36" t="e">
        <f>WEEKLY!#REF!</f>
        <v>#REF!</v>
      </c>
      <c r="M61" s="105" t="e">
        <f>WEEKLY!#REF!</f>
        <v>#REF!</v>
      </c>
      <c r="N61" s="110" t="e">
        <f>WEEKLY!#REF!</f>
        <v>#REF!</v>
      </c>
      <c r="O61" s="110" t="e">
        <f>WEEKLY!#REF!</f>
        <v>#REF!</v>
      </c>
      <c r="P61" s="110" t="e">
        <f>WEEKLY!#REF!</f>
        <v>#REF!</v>
      </c>
      <c r="Q61" s="110" t="e">
        <f>WEEKLY!#REF!</f>
        <v>#REF!</v>
      </c>
      <c r="R61" s="110" t="e">
        <f>WEEKLY!#REF!</f>
        <v>#REF!</v>
      </c>
      <c r="S61" s="110" t="e">
        <f>WEEKLY!#REF!</f>
        <v>#REF!</v>
      </c>
      <c r="T61" s="110" t="e">
        <f>WEEKLY!#REF!</f>
        <v>#REF!</v>
      </c>
      <c r="U61" s="110" t="e">
        <f>WEEKLY!#REF!</f>
        <v>#REF!</v>
      </c>
      <c r="V61" s="110" t="e">
        <f>WEEKLY!#REF!</f>
        <v>#REF!</v>
      </c>
      <c r="W61" s="110" t="e">
        <f>WEEKLY!#REF!</f>
        <v>#REF!</v>
      </c>
      <c r="X61" s="110" t="e">
        <f>WEEKLY!#REF!</f>
        <v>#REF!</v>
      </c>
      <c r="Y61" s="110" t="e">
        <f>WEEKLY!#REF!</f>
        <v>#REF!</v>
      </c>
      <c r="Z61" s="110" t="e">
        <f>WEEKLY!#REF!</f>
        <v>#REF!</v>
      </c>
      <c r="AA61" s="110" t="e">
        <f>WEEKLY!#REF!</f>
        <v>#REF!</v>
      </c>
      <c r="AB61" s="110" t="e">
        <f>WEEKLY!#REF!</f>
        <v>#REF!</v>
      </c>
      <c r="AC61" s="110" t="e">
        <f>WEEKLY!#REF!</f>
        <v>#REF!</v>
      </c>
      <c r="AD61" s="110" t="e">
        <f>WEEKLY!#REF!</f>
        <v>#REF!</v>
      </c>
      <c r="AE61" s="110" t="e">
        <f>WEEKLY!#REF!</f>
        <v>#REF!</v>
      </c>
      <c r="AF61" s="110" t="e">
        <f>WEEKLY!#REF!</f>
        <v>#REF!</v>
      </c>
      <c r="AG61" s="110" t="e">
        <f>WEEKLY!#REF!</f>
        <v>#REF!</v>
      </c>
      <c r="AH61" s="110" t="e">
        <f>WEEKLY!#REF!</f>
        <v>#REF!</v>
      </c>
      <c r="AI61" s="110" t="e">
        <f>WEEKLY!#REF!</f>
        <v>#REF!</v>
      </c>
      <c r="AJ61" s="110" t="e">
        <f>WEEKLY!#REF!</f>
        <v>#REF!</v>
      </c>
      <c r="AK61" s="110" t="e">
        <f>WEEKLY!#REF!</f>
        <v>#REF!</v>
      </c>
      <c r="AL61" s="110" t="e">
        <f>WEEKLY!#REF!</f>
        <v>#REF!</v>
      </c>
      <c r="AR61" s="35"/>
      <c r="AS61" s="51" t="s">
        <v>1175</v>
      </c>
      <c r="AT61" s="51" t="s">
        <v>1176</v>
      </c>
      <c r="AU61" s="113" t="s">
        <v>1178</v>
      </c>
      <c r="AV61" s="110">
        <v>0.05</v>
      </c>
      <c r="AW61" s="110">
        <v>0.05</v>
      </c>
      <c r="AX61" s="110">
        <v>0.05</v>
      </c>
      <c r="AY61" s="110">
        <v>0.05</v>
      </c>
      <c r="AZ61" s="110">
        <v>0.05</v>
      </c>
      <c r="BA61" s="110">
        <v>0.05</v>
      </c>
      <c r="BB61" s="110">
        <v>0.05</v>
      </c>
      <c r="BC61" s="110">
        <v>0.05</v>
      </c>
      <c r="BD61" s="110">
        <v>0.05</v>
      </c>
      <c r="BE61" s="110">
        <v>0.05</v>
      </c>
      <c r="BF61" s="110">
        <v>0.05</v>
      </c>
      <c r="BG61" s="110">
        <v>0.05</v>
      </c>
      <c r="BH61" s="110">
        <v>0.05</v>
      </c>
      <c r="BI61" s="110">
        <v>0.05</v>
      </c>
      <c r="BJ61" s="110">
        <v>0.05</v>
      </c>
      <c r="BK61" s="110">
        <v>0.05</v>
      </c>
      <c r="BL61" s="110">
        <v>0.05</v>
      </c>
      <c r="BM61" s="110">
        <v>0.05</v>
      </c>
      <c r="BN61" s="110">
        <v>0.05</v>
      </c>
      <c r="BO61" s="110">
        <v>0.05</v>
      </c>
      <c r="BP61" s="110">
        <v>0.05</v>
      </c>
      <c r="BQ61" s="110">
        <v>0.05</v>
      </c>
      <c r="BR61" s="110">
        <v>0.05</v>
      </c>
      <c r="BS61" s="110">
        <v>0.05</v>
      </c>
      <c r="BT61" s="110">
        <v>0.05</v>
      </c>
      <c r="BZ61" s="35"/>
    </row>
    <row r="62" spans="11:78">
      <c r="K62" s="51"/>
      <c r="L62" s="51"/>
      <c r="M62" s="113" t="s">
        <v>1196</v>
      </c>
      <c r="N62" s="110">
        <v>0.03</v>
      </c>
      <c r="O62" s="110">
        <v>0.03</v>
      </c>
      <c r="P62" s="110">
        <v>0.03</v>
      </c>
      <c r="Q62" s="110">
        <v>0.03</v>
      </c>
      <c r="R62" s="110">
        <v>0.03</v>
      </c>
      <c r="S62" s="110">
        <v>0.03</v>
      </c>
      <c r="T62" s="110">
        <v>0.03</v>
      </c>
      <c r="U62" s="110">
        <v>0.03</v>
      </c>
      <c r="V62" s="110">
        <v>0.03</v>
      </c>
      <c r="W62" s="110">
        <v>0.03</v>
      </c>
      <c r="X62" s="110">
        <v>0.03</v>
      </c>
      <c r="Y62" s="110">
        <v>0.03</v>
      </c>
      <c r="Z62" s="110">
        <v>0.03</v>
      </c>
      <c r="AA62" s="110">
        <v>0.03</v>
      </c>
      <c r="AB62" s="110">
        <v>0.03</v>
      </c>
      <c r="AC62" s="110">
        <v>0.03</v>
      </c>
      <c r="AD62" s="110">
        <v>0.03</v>
      </c>
      <c r="AE62" s="110">
        <v>0.03</v>
      </c>
      <c r="AF62" s="110">
        <v>0.03</v>
      </c>
      <c r="AG62" s="110">
        <v>0.03</v>
      </c>
      <c r="AH62" s="110">
        <v>0.03</v>
      </c>
      <c r="AI62" s="110">
        <v>0.03</v>
      </c>
      <c r="AJ62" s="110">
        <v>0.03</v>
      </c>
      <c r="AK62" s="110">
        <v>0.03</v>
      </c>
      <c r="AL62" s="110">
        <v>0.03</v>
      </c>
      <c r="AR62" s="35"/>
      <c r="AS62" s="107" t="e">
        <f>WEEKLY!#REF!</f>
        <v>#REF!</v>
      </c>
      <c r="AT62" s="107" t="e">
        <f>WEEKLY!#REF!</f>
        <v>#REF!</v>
      </c>
      <c r="AU62" s="105" t="e">
        <f>WEEKLY!#REF!</f>
        <v>#REF!</v>
      </c>
      <c r="AV62" s="110" t="e">
        <f>WEEKLY!#REF!</f>
        <v>#REF!</v>
      </c>
      <c r="AW62" s="110" t="e">
        <f>WEEKLY!#REF!</f>
        <v>#REF!</v>
      </c>
      <c r="AX62" s="110" t="e">
        <f>WEEKLY!#REF!</f>
        <v>#REF!</v>
      </c>
      <c r="AY62" s="110" t="e">
        <f>WEEKLY!#REF!</f>
        <v>#REF!</v>
      </c>
      <c r="AZ62" s="110" t="e">
        <f>WEEKLY!#REF!</f>
        <v>#REF!</v>
      </c>
      <c r="BA62" s="110" t="e">
        <f>WEEKLY!#REF!</f>
        <v>#REF!</v>
      </c>
      <c r="BB62" s="110" t="e">
        <f>WEEKLY!#REF!</f>
        <v>#REF!</v>
      </c>
      <c r="BC62" s="110" t="e">
        <f>WEEKLY!#REF!</f>
        <v>#REF!</v>
      </c>
      <c r="BD62" s="110" t="e">
        <f>WEEKLY!#REF!</f>
        <v>#REF!</v>
      </c>
      <c r="BE62" s="110" t="e">
        <f>WEEKLY!#REF!</f>
        <v>#REF!</v>
      </c>
      <c r="BF62" s="110" t="e">
        <f>WEEKLY!#REF!</f>
        <v>#REF!</v>
      </c>
      <c r="BG62" s="110" t="e">
        <f>WEEKLY!#REF!</f>
        <v>#REF!</v>
      </c>
      <c r="BH62" s="110" t="e">
        <f>WEEKLY!#REF!</f>
        <v>#REF!</v>
      </c>
      <c r="BI62" s="110" t="e">
        <f>WEEKLY!#REF!</f>
        <v>#REF!</v>
      </c>
      <c r="BJ62" s="110" t="e">
        <f>WEEKLY!#REF!</f>
        <v>#REF!</v>
      </c>
      <c r="BK62" s="110" t="e">
        <f>WEEKLY!#REF!</f>
        <v>#REF!</v>
      </c>
      <c r="BL62" s="110" t="e">
        <f>WEEKLY!#REF!</f>
        <v>#REF!</v>
      </c>
      <c r="BM62" s="110" t="e">
        <f>WEEKLY!#REF!</f>
        <v>#REF!</v>
      </c>
      <c r="BN62" s="110" t="e">
        <f>WEEKLY!#REF!</f>
        <v>#REF!</v>
      </c>
      <c r="BO62" s="110" t="e">
        <f>WEEKLY!#REF!</f>
        <v>#REF!</v>
      </c>
      <c r="BP62" s="110" t="e">
        <f>WEEKLY!#REF!</f>
        <v>#REF!</v>
      </c>
      <c r="BQ62" s="110" t="e">
        <f>WEEKLY!#REF!</f>
        <v>#REF!</v>
      </c>
      <c r="BR62" s="110" t="e">
        <f>WEEKLY!#REF!</f>
        <v>#REF!</v>
      </c>
      <c r="BS62" s="110" t="e">
        <f>WEEKLY!#REF!</f>
        <v>#REF!</v>
      </c>
      <c r="BT62" s="110" t="e">
        <f>WEEKLY!#REF!</f>
        <v>#REF!</v>
      </c>
      <c r="BZ62" s="35"/>
    </row>
    <row r="63" spans="11:78">
      <c r="AR63" s="35"/>
      <c r="AS63" s="107" t="e">
        <f>WEEKLY!#REF!</f>
        <v>#REF!</v>
      </c>
      <c r="AT63" s="107" t="e">
        <f>WEEKLY!#REF!</f>
        <v>#REF!</v>
      </c>
      <c r="AU63" s="105" t="e">
        <f>WEEKLY!#REF!</f>
        <v>#REF!</v>
      </c>
      <c r="AV63" s="110" t="e">
        <f>WEEKLY!#REF!</f>
        <v>#REF!</v>
      </c>
      <c r="AW63" s="110" t="e">
        <f>WEEKLY!#REF!</f>
        <v>#REF!</v>
      </c>
      <c r="AX63" s="110" t="e">
        <f>WEEKLY!#REF!</f>
        <v>#REF!</v>
      </c>
      <c r="AY63" s="110" t="e">
        <f>WEEKLY!#REF!</f>
        <v>#REF!</v>
      </c>
      <c r="AZ63" s="110" t="e">
        <f>WEEKLY!#REF!</f>
        <v>#REF!</v>
      </c>
      <c r="BA63" s="110" t="e">
        <f>WEEKLY!#REF!</f>
        <v>#REF!</v>
      </c>
      <c r="BB63" s="110" t="e">
        <f>WEEKLY!#REF!</f>
        <v>#REF!</v>
      </c>
      <c r="BC63" s="110" t="e">
        <f>WEEKLY!#REF!</f>
        <v>#REF!</v>
      </c>
      <c r="BD63" s="110" t="e">
        <f>WEEKLY!#REF!</f>
        <v>#REF!</v>
      </c>
      <c r="BE63" s="110" t="e">
        <f>WEEKLY!#REF!</f>
        <v>#REF!</v>
      </c>
      <c r="BF63" s="110" t="e">
        <f>WEEKLY!#REF!</f>
        <v>#REF!</v>
      </c>
      <c r="BG63" s="110" t="e">
        <f>WEEKLY!#REF!</f>
        <v>#REF!</v>
      </c>
      <c r="BH63" s="110" t="e">
        <f>WEEKLY!#REF!</f>
        <v>#REF!</v>
      </c>
      <c r="BI63" s="110" t="e">
        <f>WEEKLY!#REF!</f>
        <v>#REF!</v>
      </c>
      <c r="BJ63" s="110" t="e">
        <f>WEEKLY!#REF!</f>
        <v>#REF!</v>
      </c>
      <c r="BK63" s="110" t="e">
        <f>WEEKLY!#REF!</f>
        <v>#REF!</v>
      </c>
      <c r="BL63" s="110" t="e">
        <f>WEEKLY!#REF!</f>
        <v>#REF!</v>
      </c>
      <c r="BM63" s="110" t="e">
        <f>WEEKLY!#REF!</f>
        <v>#REF!</v>
      </c>
      <c r="BN63" s="110" t="e">
        <f>WEEKLY!#REF!</f>
        <v>#REF!</v>
      </c>
      <c r="BO63" s="110" t="e">
        <f>WEEKLY!#REF!</f>
        <v>#REF!</v>
      </c>
      <c r="BP63" s="110" t="e">
        <f>WEEKLY!#REF!</f>
        <v>#REF!</v>
      </c>
      <c r="BQ63" s="110" t="e">
        <f>WEEKLY!#REF!</f>
        <v>#REF!</v>
      </c>
      <c r="BR63" s="110" t="e">
        <f>WEEKLY!#REF!</f>
        <v>#REF!</v>
      </c>
      <c r="BS63" s="110" t="e">
        <f>WEEKLY!#REF!</f>
        <v>#REF!</v>
      </c>
      <c r="BT63" s="110" t="e">
        <f>WEEKLY!#REF!</f>
        <v>#REF!</v>
      </c>
      <c r="BZ63" s="35"/>
    </row>
    <row r="64" spans="11:78">
      <c r="AR64" s="35"/>
      <c r="AS64" s="107" t="str">
        <f>WEEKLY!A120</f>
        <v>TF-2</v>
      </c>
      <c r="AT64" s="107" t="str">
        <f>WEEKLY!C120</f>
        <v>TAMMM-00045</v>
      </c>
      <c r="AU64" s="105" t="str">
        <f>WEEKLY!B120</f>
        <v>10F</v>
      </c>
      <c r="AV64" s="110" t="e">
        <f>WEEKLY!F120</f>
        <v>#N/A</v>
      </c>
      <c r="AW64" s="110" t="str">
        <f>WEEKLY!G120</f>
        <v/>
      </c>
      <c r="AX64" s="110" t="e">
        <f>WEEKLY!H120</f>
        <v>#N/A</v>
      </c>
      <c r="AY64" s="110" t="e">
        <f>WEEKLY!I120</f>
        <v>#N/A</v>
      </c>
      <c r="AZ64" s="110" t="str">
        <f>WEEKLY!J120</f>
        <v/>
      </c>
      <c r="BA64" s="110" t="e">
        <f>WEEKLY!X120</f>
        <v>#N/A</v>
      </c>
      <c r="BB64" s="110" t="str">
        <f>WEEKLY!Y120</f>
        <v/>
      </c>
      <c r="BC64" s="110" t="e">
        <f>WEEKLY!Z120</f>
        <v>#N/A</v>
      </c>
      <c r="BD64" s="110" t="e">
        <f>WEEKLY!AA120</f>
        <v>#N/A</v>
      </c>
      <c r="BE64" s="110" t="str">
        <f>WEEKLY!AB120</f>
        <v/>
      </c>
      <c r="BF64" s="110" t="e">
        <f>WEEKLY!AP120</f>
        <v>#N/A</v>
      </c>
      <c r="BG64" s="110" t="str">
        <f>WEEKLY!AQ120</f>
        <v/>
      </c>
      <c r="BH64" s="110" t="e">
        <f>WEEKLY!AR120</f>
        <v>#N/A</v>
      </c>
      <c r="BI64" s="110" t="e">
        <f>WEEKLY!AS120</f>
        <v>#N/A</v>
      </c>
      <c r="BJ64" s="110" t="str">
        <f>WEEKLY!AT120</f>
        <v/>
      </c>
      <c r="BK64" s="110" t="e">
        <f>WEEKLY!BH120</f>
        <v>#N/A</v>
      </c>
      <c r="BL64" s="110" t="str">
        <f>WEEKLY!BI120</f>
        <v/>
      </c>
      <c r="BM64" s="110" t="e">
        <f>WEEKLY!BJ120</f>
        <v>#N/A</v>
      </c>
      <c r="BN64" s="110" t="e">
        <f>WEEKLY!BK120</f>
        <v>#N/A</v>
      </c>
      <c r="BO64" s="110" t="str">
        <f>WEEKLY!BL120</f>
        <v/>
      </c>
      <c r="BP64" s="110" t="e">
        <f>WEEKLY!BZ120</f>
        <v>#N/A</v>
      </c>
      <c r="BQ64" s="110" t="str">
        <f>WEEKLY!CA120</f>
        <v/>
      </c>
      <c r="BR64" s="110" t="e">
        <f>WEEKLY!CB120</f>
        <v>#N/A</v>
      </c>
      <c r="BS64" s="110" t="e">
        <f>WEEKLY!CC120</f>
        <v>#N/A</v>
      </c>
      <c r="BT64" s="110" t="str">
        <f>WEEKLY!CD120</f>
        <v/>
      </c>
      <c r="BZ64" s="35"/>
    </row>
    <row r="65" spans="44:78">
      <c r="AR65" s="35"/>
      <c r="AS65" s="107" t="e">
        <f>WEEKLY!#REF!</f>
        <v>#REF!</v>
      </c>
      <c r="AT65" s="107" t="e">
        <f>WEEKLY!#REF!</f>
        <v>#REF!</v>
      </c>
      <c r="AU65" s="105" t="e">
        <f>WEEKLY!#REF!</f>
        <v>#REF!</v>
      </c>
      <c r="AV65" s="110" t="e">
        <f>WEEKLY!#REF!</f>
        <v>#REF!</v>
      </c>
      <c r="AW65" s="110" t="e">
        <f>WEEKLY!#REF!</f>
        <v>#REF!</v>
      </c>
      <c r="AX65" s="110" t="e">
        <f>WEEKLY!#REF!</f>
        <v>#REF!</v>
      </c>
      <c r="AY65" s="110" t="e">
        <f>WEEKLY!#REF!</f>
        <v>#REF!</v>
      </c>
      <c r="AZ65" s="110" t="e">
        <f>WEEKLY!#REF!</f>
        <v>#REF!</v>
      </c>
      <c r="BA65" s="110" t="e">
        <f>WEEKLY!#REF!</f>
        <v>#REF!</v>
      </c>
      <c r="BB65" s="110" t="e">
        <f>WEEKLY!#REF!</f>
        <v>#REF!</v>
      </c>
      <c r="BC65" s="110" t="e">
        <f>WEEKLY!#REF!</f>
        <v>#REF!</v>
      </c>
      <c r="BD65" s="110" t="e">
        <f>WEEKLY!#REF!</f>
        <v>#REF!</v>
      </c>
      <c r="BE65" s="110" t="e">
        <f>WEEKLY!#REF!</f>
        <v>#REF!</v>
      </c>
      <c r="BF65" s="110" t="e">
        <f>WEEKLY!#REF!</f>
        <v>#REF!</v>
      </c>
      <c r="BG65" s="110" t="e">
        <f>WEEKLY!#REF!</f>
        <v>#REF!</v>
      </c>
      <c r="BH65" s="110" t="e">
        <f>WEEKLY!#REF!</f>
        <v>#REF!</v>
      </c>
      <c r="BI65" s="110" t="e">
        <f>WEEKLY!#REF!</f>
        <v>#REF!</v>
      </c>
      <c r="BJ65" s="110" t="e">
        <f>WEEKLY!#REF!</f>
        <v>#REF!</v>
      </c>
      <c r="BK65" s="110" t="e">
        <f>WEEKLY!#REF!</f>
        <v>#REF!</v>
      </c>
      <c r="BL65" s="110" t="e">
        <f>WEEKLY!#REF!</f>
        <v>#REF!</v>
      </c>
      <c r="BM65" s="110" t="e">
        <f>WEEKLY!#REF!</f>
        <v>#REF!</v>
      </c>
      <c r="BN65" s="110" t="e">
        <f>WEEKLY!#REF!</f>
        <v>#REF!</v>
      </c>
      <c r="BO65" s="110" t="e">
        <f>WEEKLY!#REF!</f>
        <v>#REF!</v>
      </c>
      <c r="BP65" s="110" t="e">
        <f>WEEKLY!#REF!</f>
        <v>#REF!</v>
      </c>
      <c r="BQ65" s="110" t="e">
        <f>WEEKLY!#REF!</f>
        <v>#REF!</v>
      </c>
      <c r="BR65" s="110" t="e">
        <f>WEEKLY!#REF!</f>
        <v>#REF!</v>
      </c>
      <c r="BS65" s="110" t="e">
        <f>WEEKLY!#REF!</f>
        <v>#REF!</v>
      </c>
      <c r="BT65" s="110" t="e">
        <f>WEEKLY!#REF!</f>
        <v>#REF!</v>
      </c>
      <c r="BZ65" s="35"/>
    </row>
    <row r="66" spans="44:78">
      <c r="AR66" s="35"/>
      <c r="AS66" s="107" t="e">
        <f>WEEKLY!#REF!</f>
        <v>#REF!</v>
      </c>
      <c r="AT66" s="107" t="e">
        <f>WEEKLY!#REF!</f>
        <v>#REF!</v>
      </c>
      <c r="AU66" s="105" t="e">
        <f>WEEKLY!#REF!</f>
        <v>#REF!</v>
      </c>
      <c r="AV66" s="110" t="e">
        <f>WEEKLY!#REF!</f>
        <v>#REF!</v>
      </c>
      <c r="AW66" s="110" t="e">
        <f>WEEKLY!#REF!</f>
        <v>#REF!</v>
      </c>
      <c r="AX66" s="110" t="e">
        <f>WEEKLY!#REF!</f>
        <v>#REF!</v>
      </c>
      <c r="AY66" s="110" t="e">
        <f>WEEKLY!#REF!</f>
        <v>#REF!</v>
      </c>
      <c r="AZ66" s="110" t="e">
        <f>WEEKLY!#REF!</f>
        <v>#REF!</v>
      </c>
      <c r="BA66" s="110" t="e">
        <f>WEEKLY!#REF!</f>
        <v>#REF!</v>
      </c>
      <c r="BB66" s="110" t="e">
        <f>WEEKLY!#REF!</f>
        <v>#REF!</v>
      </c>
      <c r="BC66" s="110" t="e">
        <f>WEEKLY!#REF!</f>
        <v>#REF!</v>
      </c>
      <c r="BD66" s="110" t="e">
        <f>WEEKLY!#REF!</f>
        <v>#REF!</v>
      </c>
      <c r="BE66" s="110" t="e">
        <f>WEEKLY!#REF!</f>
        <v>#REF!</v>
      </c>
      <c r="BF66" s="110" t="e">
        <f>WEEKLY!#REF!</f>
        <v>#REF!</v>
      </c>
      <c r="BG66" s="110" t="e">
        <f>WEEKLY!#REF!</f>
        <v>#REF!</v>
      </c>
      <c r="BH66" s="110" t="e">
        <f>WEEKLY!#REF!</f>
        <v>#REF!</v>
      </c>
      <c r="BI66" s="110" t="e">
        <f>WEEKLY!#REF!</f>
        <v>#REF!</v>
      </c>
      <c r="BJ66" s="110" t="e">
        <f>WEEKLY!#REF!</f>
        <v>#REF!</v>
      </c>
      <c r="BK66" s="110" t="e">
        <f>WEEKLY!#REF!</f>
        <v>#REF!</v>
      </c>
      <c r="BL66" s="110" t="e">
        <f>WEEKLY!#REF!</f>
        <v>#REF!</v>
      </c>
      <c r="BM66" s="110" t="e">
        <f>WEEKLY!#REF!</f>
        <v>#REF!</v>
      </c>
      <c r="BN66" s="110" t="e">
        <f>WEEKLY!#REF!</f>
        <v>#REF!</v>
      </c>
      <c r="BO66" s="110" t="e">
        <f>WEEKLY!#REF!</f>
        <v>#REF!</v>
      </c>
      <c r="BP66" s="110" t="e">
        <f>WEEKLY!#REF!</f>
        <v>#REF!</v>
      </c>
      <c r="BQ66" s="110" t="e">
        <f>WEEKLY!#REF!</f>
        <v>#REF!</v>
      </c>
      <c r="BR66" s="110" t="e">
        <f>WEEKLY!#REF!</f>
        <v>#REF!</v>
      </c>
      <c r="BS66" s="110" t="e">
        <f>WEEKLY!#REF!</f>
        <v>#REF!</v>
      </c>
      <c r="BT66" s="110" t="e">
        <f>WEEKLY!#REF!</f>
        <v>#REF!</v>
      </c>
      <c r="BZ66" s="35"/>
    </row>
    <row r="67" spans="44:78">
      <c r="AR67" s="35"/>
      <c r="AS67" s="107" t="e">
        <f>WEEKLY!#REF!</f>
        <v>#REF!</v>
      </c>
      <c r="AT67" s="107" t="e">
        <f>WEEKLY!#REF!</f>
        <v>#REF!</v>
      </c>
      <c r="AU67" s="105" t="e">
        <f>WEEKLY!#REF!</f>
        <v>#REF!</v>
      </c>
      <c r="AV67" s="110" t="e">
        <f>WEEKLY!#REF!</f>
        <v>#REF!</v>
      </c>
      <c r="AW67" s="110" t="e">
        <f>WEEKLY!#REF!</f>
        <v>#REF!</v>
      </c>
      <c r="AX67" s="110" t="e">
        <f>WEEKLY!#REF!</f>
        <v>#REF!</v>
      </c>
      <c r="AY67" s="110" t="e">
        <f>WEEKLY!#REF!</f>
        <v>#REF!</v>
      </c>
      <c r="AZ67" s="110" t="e">
        <f>WEEKLY!#REF!</f>
        <v>#REF!</v>
      </c>
      <c r="BA67" s="110" t="e">
        <f>WEEKLY!#REF!</f>
        <v>#REF!</v>
      </c>
      <c r="BB67" s="110" t="e">
        <f>WEEKLY!#REF!</f>
        <v>#REF!</v>
      </c>
      <c r="BC67" s="110" t="e">
        <f>WEEKLY!#REF!</f>
        <v>#REF!</v>
      </c>
      <c r="BD67" s="110" t="e">
        <f>WEEKLY!#REF!</f>
        <v>#REF!</v>
      </c>
      <c r="BE67" s="110" t="e">
        <f>WEEKLY!#REF!</f>
        <v>#REF!</v>
      </c>
      <c r="BF67" s="110" t="e">
        <f>WEEKLY!#REF!</f>
        <v>#REF!</v>
      </c>
      <c r="BG67" s="110" t="e">
        <f>WEEKLY!#REF!</f>
        <v>#REF!</v>
      </c>
      <c r="BH67" s="110" t="e">
        <f>WEEKLY!#REF!</f>
        <v>#REF!</v>
      </c>
      <c r="BI67" s="110" t="e">
        <f>WEEKLY!#REF!</f>
        <v>#REF!</v>
      </c>
      <c r="BJ67" s="110" t="e">
        <f>WEEKLY!#REF!</f>
        <v>#REF!</v>
      </c>
      <c r="BK67" s="110" t="e">
        <f>WEEKLY!#REF!</f>
        <v>#REF!</v>
      </c>
      <c r="BL67" s="110" t="e">
        <f>WEEKLY!#REF!</f>
        <v>#REF!</v>
      </c>
      <c r="BM67" s="110" t="e">
        <f>WEEKLY!#REF!</f>
        <v>#REF!</v>
      </c>
      <c r="BN67" s="110" t="e">
        <f>WEEKLY!#REF!</f>
        <v>#REF!</v>
      </c>
      <c r="BO67" s="110" t="e">
        <f>WEEKLY!#REF!</f>
        <v>#REF!</v>
      </c>
      <c r="BP67" s="110" t="e">
        <f>WEEKLY!#REF!</f>
        <v>#REF!</v>
      </c>
      <c r="BQ67" s="110" t="e">
        <f>WEEKLY!#REF!</f>
        <v>#REF!</v>
      </c>
      <c r="BR67" s="110" t="e">
        <f>WEEKLY!#REF!</f>
        <v>#REF!</v>
      </c>
      <c r="BS67" s="110" t="e">
        <f>WEEKLY!#REF!</f>
        <v>#REF!</v>
      </c>
      <c r="BT67" s="110" t="e">
        <f>WEEKLY!#REF!</f>
        <v>#REF!</v>
      </c>
      <c r="BZ67" s="35"/>
    </row>
    <row r="68" spans="44:78">
      <c r="AR68" s="35"/>
      <c r="AS68" s="107" t="e">
        <f>WEEKLY!#REF!</f>
        <v>#REF!</v>
      </c>
      <c r="AT68" s="107" t="e">
        <f>WEEKLY!#REF!</f>
        <v>#REF!</v>
      </c>
      <c r="AU68" s="105" t="e">
        <f>WEEKLY!#REF!</f>
        <v>#REF!</v>
      </c>
      <c r="AV68" s="110" t="e">
        <f>WEEKLY!#REF!</f>
        <v>#REF!</v>
      </c>
      <c r="AW68" s="110" t="e">
        <f>WEEKLY!#REF!</f>
        <v>#REF!</v>
      </c>
      <c r="AX68" s="110" t="e">
        <f>WEEKLY!#REF!</f>
        <v>#REF!</v>
      </c>
      <c r="AY68" s="110" t="e">
        <f>WEEKLY!#REF!</f>
        <v>#REF!</v>
      </c>
      <c r="AZ68" s="110" t="e">
        <f>WEEKLY!#REF!</f>
        <v>#REF!</v>
      </c>
      <c r="BA68" s="110" t="e">
        <f>WEEKLY!#REF!</f>
        <v>#REF!</v>
      </c>
      <c r="BB68" s="110" t="e">
        <f>WEEKLY!#REF!</f>
        <v>#REF!</v>
      </c>
      <c r="BC68" s="110" t="e">
        <f>WEEKLY!#REF!</f>
        <v>#REF!</v>
      </c>
      <c r="BD68" s="110" t="e">
        <f>WEEKLY!#REF!</f>
        <v>#REF!</v>
      </c>
      <c r="BE68" s="110" t="e">
        <f>WEEKLY!#REF!</f>
        <v>#REF!</v>
      </c>
      <c r="BF68" s="110" t="e">
        <f>WEEKLY!#REF!</f>
        <v>#REF!</v>
      </c>
      <c r="BG68" s="110" t="e">
        <f>WEEKLY!#REF!</f>
        <v>#REF!</v>
      </c>
      <c r="BH68" s="110" t="e">
        <f>WEEKLY!#REF!</f>
        <v>#REF!</v>
      </c>
      <c r="BI68" s="110" t="e">
        <f>WEEKLY!#REF!</f>
        <v>#REF!</v>
      </c>
      <c r="BJ68" s="110" t="e">
        <f>WEEKLY!#REF!</f>
        <v>#REF!</v>
      </c>
      <c r="BK68" s="110" t="e">
        <f>WEEKLY!#REF!</f>
        <v>#REF!</v>
      </c>
      <c r="BL68" s="110" t="e">
        <f>WEEKLY!#REF!</f>
        <v>#REF!</v>
      </c>
      <c r="BM68" s="110" t="e">
        <f>WEEKLY!#REF!</f>
        <v>#REF!</v>
      </c>
      <c r="BN68" s="110" t="e">
        <f>WEEKLY!#REF!</f>
        <v>#REF!</v>
      </c>
      <c r="BO68" s="110" t="e">
        <f>WEEKLY!#REF!</f>
        <v>#REF!</v>
      </c>
      <c r="BP68" s="110" t="e">
        <f>WEEKLY!#REF!</f>
        <v>#REF!</v>
      </c>
      <c r="BQ68" s="110" t="e">
        <f>WEEKLY!#REF!</f>
        <v>#REF!</v>
      </c>
      <c r="BR68" s="110" t="e">
        <f>WEEKLY!#REF!</f>
        <v>#REF!</v>
      </c>
      <c r="BS68" s="110" t="e">
        <f>WEEKLY!#REF!</f>
        <v>#REF!</v>
      </c>
      <c r="BT68" s="110" t="e">
        <f>WEEKLY!#REF!</f>
        <v>#REF!</v>
      </c>
      <c r="BZ68" s="35"/>
    </row>
    <row r="69" spans="44:78">
      <c r="AR69" s="35"/>
      <c r="AS69" s="107" t="e">
        <f>WEEKLY!#REF!</f>
        <v>#REF!</v>
      </c>
      <c r="AT69" s="107" t="e">
        <f>WEEKLY!#REF!</f>
        <v>#REF!</v>
      </c>
      <c r="AU69" s="105" t="e">
        <f>WEEKLY!#REF!</f>
        <v>#REF!</v>
      </c>
      <c r="AV69" s="110" t="e">
        <f>WEEKLY!#REF!</f>
        <v>#REF!</v>
      </c>
      <c r="AW69" s="110" t="e">
        <f>WEEKLY!#REF!</f>
        <v>#REF!</v>
      </c>
      <c r="AX69" s="110" t="e">
        <f>WEEKLY!#REF!</f>
        <v>#REF!</v>
      </c>
      <c r="AY69" s="110" t="e">
        <f>WEEKLY!#REF!</f>
        <v>#REF!</v>
      </c>
      <c r="AZ69" s="110" t="e">
        <f>WEEKLY!#REF!</f>
        <v>#REF!</v>
      </c>
      <c r="BA69" s="110" t="e">
        <f>WEEKLY!#REF!</f>
        <v>#REF!</v>
      </c>
      <c r="BB69" s="110" t="e">
        <f>WEEKLY!#REF!</f>
        <v>#REF!</v>
      </c>
      <c r="BC69" s="110" t="e">
        <f>WEEKLY!#REF!</f>
        <v>#REF!</v>
      </c>
      <c r="BD69" s="110" t="e">
        <f>WEEKLY!#REF!</f>
        <v>#REF!</v>
      </c>
      <c r="BE69" s="110" t="e">
        <f>WEEKLY!#REF!</f>
        <v>#REF!</v>
      </c>
      <c r="BF69" s="110" t="e">
        <f>WEEKLY!#REF!</f>
        <v>#REF!</v>
      </c>
      <c r="BG69" s="110" t="e">
        <f>WEEKLY!#REF!</f>
        <v>#REF!</v>
      </c>
      <c r="BH69" s="110" t="e">
        <f>WEEKLY!#REF!</f>
        <v>#REF!</v>
      </c>
      <c r="BI69" s="110" t="e">
        <f>WEEKLY!#REF!</f>
        <v>#REF!</v>
      </c>
      <c r="BJ69" s="110" t="e">
        <f>WEEKLY!#REF!</f>
        <v>#REF!</v>
      </c>
      <c r="BK69" s="110" t="e">
        <f>WEEKLY!#REF!</f>
        <v>#REF!</v>
      </c>
      <c r="BL69" s="110" t="e">
        <f>WEEKLY!#REF!</f>
        <v>#REF!</v>
      </c>
      <c r="BM69" s="110" t="e">
        <f>WEEKLY!#REF!</f>
        <v>#REF!</v>
      </c>
      <c r="BN69" s="110" t="e">
        <f>WEEKLY!#REF!</f>
        <v>#REF!</v>
      </c>
      <c r="BO69" s="110" t="e">
        <f>WEEKLY!#REF!</f>
        <v>#REF!</v>
      </c>
      <c r="BP69" s="110" t="e">
        <f>WEEKLY!#REF!</f>
        <v>#REF!</v>
      </c>
      <c r="BQ69" s="110" t="e">
        <f>WEEKLY!#REF!</f>
        <v>#REF!</v>
      </c>
      <c r="BR69" s="110" t="e">
        <f>WEEKLY!#REF!</f>
        <v>#REF!</v>
      </c>
      <c r="BS69" s="110" t="e">
        <f>WEEKLY!#REF!</f>
        <v>#REF!</v>
      </c>
      <c r="BT69" s="110" t="e">
        <f>WEEKLY!#REF!</f>
        <v>#REF!</v>
      </c>
      <c r="BZ69" s="35"/>
    </row>
    <row r="70" spans="44:78">
      <c r="AR70" s="35"/>
      <c r="AU70" s="113" t="s">
        <v>1196</v>
      </c>
      <c r="AV70" s="110">
        <v>0.03</v>
      </c>
      <c r="AW70" s="110">
        <v>0.03</v>
      </c>
      <c r="AX70" s="110">
        <v>0.03</v>
      </c>
      <c r="AY70" s="110">
        <v>0.03</v>
      </c>
      <c r="AZ70" s="110">
        <v>0.03</v>
      </c>
      <c r="BA70" s="110">
        <v>0.03</v>
      </c>
      <c r="BB70" s="110">
        <v>0.03</v>
      </c>
      <c r="BC70" s="110">
        <v>0.03</v>
      </c>
      <c r="BD70" s="110">
        <v>0.03</v>
      </c>
      <c r="BE70" s="110">
        <v>0.03</v>
      </c>
      <c r="BF70" s="110">
        <v>0.03</v>
      </c>
      <c r="BG70" s="110">
        <v>0.03</v>
      </c>
      <c r="BH70" s="110">
        <v>0.03</v>
      </c>
      <c r="BI70" s="110">
        <v>0.03</v>
      </c>
      <c r="BJ70" s="110">
        <v>0.03</v>
      </c>
      <c r="BK70" s="110">
        <v>0.03</v>
      </c>
      <c r="BL70" s="110">
        <v>0.03</v>
      </c>
      <c r="BM70" s="110">
        <v>0.03</v>
      </c>
      <c r="BN70" s="110">
        <v>0.03</v>
      </c>
      <c r="BO70" s="110">
        <v>0.03</v>
      </c>
      <c r="BP70" s="110">
        <v>0.03</v>
      </c>
      <c r="BQ70" s="110">
        <v>0.03</v>
      </c>
      <c r="BR70" s="110">
        <v>0.03</v>
      </c>
      <c r="BS70" s="110">
        <v>0.03</v>
      </c>
      <c r="BT70" s="110">
        <v>0.03</v>
      </c>
      <c r="BZ70" s="35"/>
    </row>
    <row r="71" spans="44:78">
      <c r="AR71" s="35"/>
      <c r="BZ71" s="35"/>
    </row>
    <row r="72" spans="44:78">
      <c r="AR72" s="35"/>
      <c r="BZ72" s="35"/>
    </row>
    <row r="73" spans="44:78">
      <c r="AR73" s="35"/>
      <c r="BZ73" s="35"/>
    </row>
    <row r="74" spans="44:78">
      <c r="AR74" s="35"/>
      <c r="BZ74" s="35"/>
    </row>
    <row r="75" spans="44:78">
      <c r="AR75" s="35"/>
      <c r="BZ75" s="35"/>
    </row>
    <row r="76" spans="44:78">
      <c r="AR76" s="35"/>
      <c r="BZ76" s="35"/>
    </row>
    <row r="77" spans="44:78">
      <c r="AR77" s="35"/>
      <c r="BZ77" s="35"/>
    </row>
    <row r="78" spans="44:78">
      <c r="AR78" s="35"/>
      <c r="BZ78" s="35"/>
    </row>
    <row r="79" spans="44:78">
      <c r="AR79" s="35"/>
      <c r="BZ79" s="35"/>
    </row>
    <row r="80" spans="44:78">
      <c r="AR80" s="35"/>
      <c r="BZ80" s="35"/>
    </row>
    <row r="81" spans="44:78">
      <c r="AR81" s="35"/>
      <c r="BZ81" s="35"/>
    </row>
    <row r="82" spans="44:78">
      <c r="AR82" s="35"/>
      <c r="BZ82" s="35"/>
    </row>
    <row r="83" spans="44:78">
      <c r="AR83" s="35"/>
      <c r="BZ83" s="35"/>
    </row>
    <row r="84" spans="44:78">
      <c r="AR84" s="35"/>
      <c r="BZ84" s="35"/>
    </row>
    <row r="85" spans="44:78">
      <c r="AR85" s="35"/>
      <c r="BZ85" s="35"/>
    </row>
    <row r="86" spans="44:78">
      <c r="AR86" s="35"/>
      <c r="BZ86" s="35"/>
    </row>
    <row r="87" spans="44:78">
      <c r="AR87" s="35"/>
      <c r="BZ87" s="35"/>
    </row>
    <row r="88" spans="44:78">
      <c r="AR88" s="35"/>
      <c r="BZ88" s="35"/>
    </row>
    <row r="89" spans="44:78">
      <c r="AR89" s="35"/>
      <c r="BZ89" s="35"/>
    </row>
    <row r="90" spans="44:78">
      <c r="AR90" s="35"/>
      <c r="BZ90" s="35"/>
    </row>
    <row r="91" spans="44:78">
      <c r="AR91" s="35"/>
      <c r="BZ91" s="35"/>
    </row>
    <row r="92" spans="44:78">
      <c r="AR92" s="35"/>
      <c r="BZ92" s="35"/>
    </row>
    <row r="93" spans="44:78">
      <c r="AR93" s="35"/>
      <c r="BZ93" s="35"/>
    </row>
    <row r="94" spans="44:78">
      <c r="AR94" s="35"/>
      <c r="BZ94" s="35"/>
    </row>
    <row r="95" spans="44:78">
      <c r="AR95" s="35"/>
      <c r="BZ95" s="35"/>
    </row>
    <row r="96" spans="44:78">
      <c r="AR96" s="35"/>
      <c r="BZ96" s="35"/>
    </row>
    <row r="97" spans="11:78">
      <c r="AR97" s="35"/>
      <c r="BZ97" s="35"/>
    </row>
    <row r="98" spans="11:78">
      <c r="AR98" s="35"/>
      <c r="BZ98" s="35"/>
    </row>
    <row r="99" spans="11:78">
      <c r="AR99" s="35"/>
      <c r="BZ99" s="35"/>
    </row>
    <row r="100" spans="11:78">
      <c r="AR100" s="35"/>
      <c r="BZ100" s="35"/>
    </row>
    <row r="101" spans="11:78">
      <c r="AR101" s="35"/>
      <c r="BZ101" s="35"/>
    </row>
    <row r="102" spans="11:78">
      <c r="AR102" s="35"/>
      <c r="BZ102" s="35"/>
    </row>
    <row r="103" spans="11:78">
      <c r="AR103" s="35"/>
      <c r="BZ103" s="35"/>
    </row>
    <row r="104" spans="11:78">
      <c r="AR104" s="35"/>
      <c r="BZ104" s="35"/>
    </row>
    <row r="105" spans="11:78">
      <c r="AR105" s="35"/>
      <c r="BZ105" s="35"/>
    </row>
    <row r="106" spans="11:78">
      <c r="AR106" s="35"/>
      <c r="BZ106" s="35"/>
    </row>
    <row r="107" spans="11:78">
      <c r="AR107" s="35"/>
      <c r="BZ107" s="35"/>
    </row>
    <row r="108" spans="11:78">
      <c r="AR108" s="35"/>
      <c r="BZ108" s="35"/>
    </row>
    <row r="109" spans="11:78">
      <c r="AR109" s="35"/>
      <c r="BZ109" s="35"/>
    </row>
    <row r="110" spans="11:78">
      <c r="K110" s="51"/>
      <c r="L110" s="51"/>
      <c r="M110" s="112" t="s">
        <v>509</v>
      </c>
      <c r="N110" s="52">
        <f>WEEKLY!F114</f>
        <v>46300</v>
      </c>
      <c r="O110" s="52">
        <f>WEEKLY!G114</f>
        <v>46301</v>
      </c>
      <c r="P110" s="52">
        <f>WEEKLY!H114</f>
        <v>46302</v>
      </c>
      <c r="Q110" s="52">
        <f>WEEKLY!I114</f>
        <v>46303</v>
      </c>
      <c r="R110" s="52">
        <f>WEEKLY!J114</f>
        <v>46304</v>
      </c>
      <c r="S110" s="37">
        <f>WEEKLY!X114</f>
        <v>0</v>
      </c>
      <c r="T110" s="37">
        <f>WEEKLY!Y114</f>
        <v>1</v>
      </c>
      <c r="U110" s="37">
        <f>WEEKLY!Z114</f>
        <v>2</v>
      </c>
      <c r="V110" s="37">
        <f>WEEKLY!AA114</f>
        <v>3</v>
      </c>
      <c r="W110" s="37">
        <f>WEEKLY!AB114</f>
        <v>4</v>
      </c>
      <c r="X110" s="52">
        <f>WEEKLY!AP114</f>
        <v>0</v>
      </c>
      <c r="Y110" s="52">
        <f>WEEKLY!AQ114</f>
        <v>1</v>
      </c>
      <c r="Z110" s="52">
        <f>WEEKLY!AR114</f>
        <v>2</v>
      </c>
      <c r="AA110" s="52">
        <f>WEEKLY!AS114</f>
        <v>3</v>
      </c>
      <c r="AB110" s="52">
        <f>WEEKLY!AT114</f>
        <v>4</v>
      </c>
      <c r="AC110" s="104">
        <f>WEEKLY!BH114</f>
        <v>0</v>
      </c>
      <c r="AD110" s="104">
        <f>WEEKLY!BI114</f>
        <v>1</v>
      </c>
      <c r="AE110" s="104">
        <f>WEEKLY!BJ114</f>
        <v>2</v>
      </c>
      <c r="AF110" s="104">
        <f>WEEKLY!BK114</f>
        <v>3</v>
      </c>
      <c r="AG110" s="104">
        <f>WEEKLY!BL114</f>
        <v>4</v>
      </c>
      <c r="AH110" s="52">
        <f>WEEKLY!BZ114</f>
        <v>0</v>
      </c>
      <c r="AI110" s="52">
        <f>WEEKLY!CA114</f>
        <v>1</v>
      </c>
      <c r="AJ110" s="52">
        <f>WEEKLY!CB114</f>
        <v>2</v>
      </c>
      <c r="AK110" s="52">
        <f>WEEKLY!CC114</f>
        <v>3</v>
      </c>
      <c r="AL110" s="52">
        <f>WEEKLY!CD114</f>
        <v>4</v>
      </c>
      <c r="AR110" s="35"/>
      <c r="BZ110" s="35"/>
    </row>
    <row r="111" spans="11:78">
      <c r="K111" s="51"/>
      <c r="L111" s="51"/>
      <c r="M111" s="113" t="s">
        <v>1197</v>
      </c>
      <c r="N111" s="110">
        <v>7.0000000000000007E-2</v>
      </c>
      <c r="O111" s="110">
        <v>7.0000000000000007E-2</v>
      </c>
      <c r="P111" s="110">
        <v>7.0000000000000007E-2</v>
      </c>
      <c r="Q111" s="110">
        <v>7.0000000000000007E-2</v>
      </c>
      <c r="R111" s="110">
        <v>7.0000000000000007E-2</v>
      </c>
      <c r="S111" s="110">
        <v>7.0000000000000007E-2</v>
      </c>
      <c r="T111" s="110">
        <v>7.0000000000000007E-2</v>
      </c>
      <c r="U111" s="110">
        <v>7.0000000000000007E-2</v>
      </c>
      <c r="V111" s="110">
        <v>7.0000000000000007E-2</v>
      </c>
      <c r="W111" s="110">
        <v>7.0000000000000007E-2</v>
      </c>
      <c r="X111" s="110">
        <v>7.0000000000000007E-2</v>
      </c>
      <c r="Y111" s="110">
        <v>7.0000000000000007E-2</v>
      </c>
      <c r="Z111" s="110">
        <v>7.0000000000000007E-2</v>
      </c>
      <c r="AA111" s="110">
        <v>7.0000000000000007E-2</v>
      </c>
      <c r="AB111" s="110">
        <v>7.0000000000000007E-2</v>
      </c>
      <c r="AC111" s="110">
        <v>7.0000000000000007E-2</v>
      </c>
      <c r="AD111" s="110">
        <v>7.0000000000000007E-2</v>
      </c>
      <c r="AE111" s="110">
        <v>7.0000000000000007E-2</v>
      </c>
      <c r="AF111" s="110">
        <v>7.0000000000000007E-2</v>
      </c>
      <c r="AG111" s="110">
        <v>7.0000000000000007E-2</v>
      </c>
      <c r="AH111" s="110">
        <v>7.0000000000000007E-2</v>
      </c>
      <c r="AI111" s="110">
        <v>7.0000000000000007E-2</v>
      </c>
      <c r="AJ111" s="110">
        <v>7.0000000000000007E-2</v>
      </c>
      <c r="AK111" s="110">
        <v>7.0000000000000007E-2</v>
      </c>
      <c r="AL111" s="110">
        <v>7.0000000000000007E-2</v>
      </c>
      <c r="AR111" s="35"/>
      <c r="BZ111" s="35"/>
    </row>
    <row r="112" spans="11:78">
      <c r="K112" s="36" t="e">
        <f>WEEKLY!#REF!</f>
        <v>#REF!</v>
      </c>
      <c r="L112" s="36" t="e">
        <f>WEEKLY!#REF!</f>
        <v>#REF!</v>
      </c>
      <c r="M112" s="105" t="e">
        <f>WEEKLY!#REF!</f>
        <v>#REF!</v>
      </c>
      <c r="N112" s="110" t="e">
        <f>WEEKLY!#REF!</f>
        <v>#REF!</v>
      </c>
      <c r="O112" s="110" t="e">
        <f>WEEKLY!#REF!</f>
        <v>#REF!</v>
      </c>
      <c r="P112" s="110" t="e">
        <f>WEEKLY!#REF!</f>
        <v>#REF!</v>
      </c>
      <c r="Q112" s="110" t="e">
        <f>WEEKLY!#REF!</f>
        <v>#REF!</v>
      </c>
      <c r="R112" s="110" t="e">
        <f>WEEKLY!#REF!</f>
        <v>#REF!</v>
      </c>
      <c r="S112" s="110" t="e">
        <f>WEEKLY!#REF!</f>
        <v>#REF!</v>
      </c>
      <c r="T112" s="110" t="e">
        <f>WEEKLY!#REF!</f>
        <v>#REF!</v>
      </c>
      <c r="U112" s="110" t="e">
        <f>WEEKLY!#REF!</f>
        <v>#REF!</v>
      </c>
      <c r="V112" s="110" t="e">
        <f>WEEKLY!#REF!</f>
        <v>#REF!</v>
      </c>
      <c r="W112" s="110" t="e">
        <f>WEEKLY!#REF!</f>
        <v>#REF!</v>
      </c>
      <c r="X112" s="110" t="e">
        <f>WEEKLY!#REF!</f>
        <v>#REF!</v>
      </c>
      <c r="Y112" s="110" t="e">
        <f>WEEKLY!#REF!</f>
        <v>#REF!</v>
      </c>
      <c r="Z112" s="110" t="e">
        <f>WEEKLY!#REF!</f>
        <v>#REF!</v>
      </c>
      <c r="AA112" s="110" t="e">
        <f>WEEKLY!#REF!</f>
        <v>#REF!</v>
      </c>
      <c r="AB112" s="110" t="e">
        <f>WEEKLY!#REF!</f>
        <v>#REF!</v>
      </c>
      <c r="AC112" s="110" t="e">
        <f>WEEKLY!#REF!</f>
        <v>#REF!</v>
      </c>
      <c r="AD112" s="110" t="e">
        <f>WEEKLY!#REF!</f>
        <v>#REF!</v>
      </c>
      <c r="AE112" s="110" t="e">
        <f>WEEKLY!#REF!</f>
        <v>#REF!</v>
      </c>
      <c r="AF112" s="110" t="e">
        <f>WEEKLY!#REF!</f>
        <v>#REF!</v>
      </c>
      <c r="AG112" s="110" t="e">
        <f>WEEKLY!#REF!</f>
        <v>#REF!</v>
      </c>
      <c r="AH112" s="110" t="e">
        <f>WEEKLY!#REF!</f>
        <v>#REF!</v>
      </c>
      <c r="AI112" s="110" t="e">
        <f>WEEKLY!#REF!</f>
        <v>#REF!</v>
      </c>
      <c r="AJ112" s="110" t="e">
        <f>WEEKLY!#REF!</f>
        <v>#REF!</v>
      </c>
      <c r="AK112" s="110" t="e">
        <f>WEEKLY!#REF!</f>
        <v>#REF!</v>
      </c>
      <c r="AL112" s="110" t="e">
        <f>WEEKLY!#REF!</f>
        <v>#REF!</v>
      </c>
      <c r="AR112" s="35"/>
      <c r="BZ112" s="35"/>
    </row>
    <row r="113" spans="11:78">
      <c r="K113" s="36" t="e">
        <f>WEEKLY!#REF!</f>
        <v>#REF!</v>
      </c>
      <c r="L113" s="36" t="e">
        <f>WEEKLY!#REF!</f>
        <v>#REF!</v>
      </c>
      <c r="M113" s="105" t="e">
        <f>WEEKLY!#REF!</f>
        <v>#REF!</v>
      </c>
      <c r="N113" s="110" t="e">
        <f>WEEKLY!#REF!</f>
        <v>#REF!</v>
      </c>
      <c r="O113" s="110" t="e">
        <f>WEEKLY!#REF!</f>
        <v>#REF!</v>
      </c>
      <c r="P113" s="110" t="e">
        <f>WEEKLY!#REF!</f>
        <v>#REF!</v>
      </c>
      <c r="Q113" s="110" t="e">
        <f>WEEKLY!#REF!</f>
        <v>#REF!</v>
      </c>
      <c r="R113" s="110" t="e">
        <f>WEEKLY!#REF!</f>
        <v>#REF!</v>
      </c>
      <c r="S113" s="110" t="e">
        <f>WEEKLY!#REF!</f>
        <v>#REF!</v>
      </c>
      <c r="T113" s="110" t="e">
        <f>WEEKLY!#REF!</f>
        <v>#REF!</v>
      </c>
      <c r="U113" s="110" t="e">
        <f>WEEKLY!#REF!</f>
        <v>#REF!</v>
      </c>
      <c r="V113" s="110" t="e">
        <f>WEEKLY!#REF!</f>
        <v>#REF!</v>
      </c>
      <c r="W113" s="110" t="e">
        <f>WEEKLY!#REF!</f>
        <v>#REF!</v>
      </c>
      <c r="X113" s="110" t="e">
        <f>WEEKLY!#REF!</f>
        <v>#REF!</v>
      </c>
      <c r="Y113" s="110" t="e">
        <f>WEEKLY!#REF!</f>
        <v>#REF!</v>
      </c>
      <c r="Z113" s="110" t="e">
        <f>WEEKLY!#REF!</f>
        <v>#REF!</v>
      </c>
      <c r="AA113" s="110" t="e">
        <f>WEEKLY!#REF!</f>
        <v>#REF!</v>
      </c>
      <c r="AB113" s="110" t="e">
        <f>WEEKLY!#REF!</f>
        <v>#REF!</v>
      </c>
      <c r="AC113" s="110" t="e">
        <f>WEEKLY!#REF!</f>
        <v>#REF!</v>
      </c>
      <c r="AD113" s="110" t="e">
        <f>WEEKLY!#REF!</f>
        <v>#REF!</v>
      </c>
      <c r="AE113" s="110" t="e">
        <f>WEEKLY!#REF!</f>
        <v>#REF!</v>
      </c>
      <c r="AF113" s="110" t="e">
        <f>WEEKLY!#REF!</f>
        <v>#REF!</v>
      </c>
      <c r="AG113" s="110" t="e">
        <f>WEEKLY!#REF!</f>
        <v>#REF!</v>
      </c>
      <c r="AH113" s="110" t="e">
        <f>WEEKLY!#REF!</f>
        <v>#REF!</v>
      </c>
      <c r="AI113" s="110" t="e">
        <f>WEEKLY!#REF!</f>
        <v>#REF!</v>
      </c>
      <c r="AJ113" s="110" t="e">
        <f>WEEKLY!#REF!</f>
        <v>#REF!</v>
      </c>
      <c r="AK113" s="110" t="e">
        <f>WEEKLY!#REF!</f>
        <v>#REF!</v>
      </c>
      <c r="AL113" s="110" t="e">
        <f>WEEKLY!#REF!</f>
        <v>#REF!</v>
      </c>
      <c r="AR113" s="35"/>
      <c r="BZ113" s="35"/>
    </row>
    <row r="114" spans="11:78">
      <c r="K114" s="36" t="e">
        <f>WEEKLY!#REF!</f>
        <v>#REF!</v>
      </c>
      <c r="L114" s="36" t="e">
        <f>WEEKLY!#REF!</f>
        <v>#REF!</v>
      </c>
      <c r="M114" s="105" t="e">
        <f>WEEKLY!#REF!</f>
        <v>#REF!</v>
      </c>
      <c r="N114" s="110" t="e">
        <f>WEEKLY!#REF!</f>
        <v>#REF!</v>
      </c>
      <c r="O114" s="110" t="e">
        <f>WEEKLY!#REF!</f>
        <v>#REF!</v>
      </c>
      <c r="P114" s="110" t="e">
        <f>WEEKLY!#REF!</f>
        <v>#REF!</v>
      </c>
      <c r="Q114" s="110" t="e">
        <f>WEEKLY!#REF!</f>
        <v>#REF!</v>
      </c>
      <c r="R114" s="110" t="e">
        <f>WEEKLY!#REF!</f>
        <v>#REF!</v>
      </c>
      <c r="S114" s="110" t="e">
        <f>WEEKLY!#REF!</f>
        <v>#REF!</v>
      </c>
      <c r="T114" s="110" t="e">
        <f>WEEKLY!#REF!</f>
        <v>#REF!</v>
      </c>
      <c r="U114" s="110" t="e">
        <f>WEEKLY!#REF!</f>
        <v>#REF!</v>
      </c>
      <c r="V114" s="110" t="e">
        <f>WEEKLY!#REF!</f>
        <v>#REF!</v>
      </c>
      <c r="W114" s="110" t="e">
        <f>WEEKLY!#REF!</f>
        <v>#REF!</v>
      </c>
      <c r="X114" s="110" t="e">
        <f>WEEKLY!#REF!</f>
        <v>#REF!</v>
      </c>
      <c r="Y114" s="110" t="e">
        <f>WEEKLY!#REF!</f>
        <v>#REF!</v>
      </c>
      <c r="Z114" s="110" t="e">
        <f>WEEKLY!#REF!</f>
        <v>#REF!</v>
      </c>
      <c r="AA114" s="110" t="e">
        <f>WEEKLY!#REF!</f>
        <v>#REF!</v>
      </c>
      <c r="AB114" s="110" t="e">
        <f>WEEKLY!#REF!</f>
        <v>#REF!</v>
      </c>
      <c r="AC114" s="110" t="e">
        <f>WEEKLY!#REF!</f>
        <v>#REF!</v>
      </c>
      <c r="AD114" s="110" t="e">
        <f>WEEKLY!#REF!</f>
        <v>#REF!</v>
      </c>
      <c r="AE114" s="110" t="e">
        <f>WEEKLY!#REF!</f>
        <v>#REF!</v>
      </c>
      <c r="AF114" s="110" t="e">
        <f>WEEKLY!#REF!</f>
        <v>#REF!</v>
      </c>
      <c r="AG114" s="110" t="e">
        <f>WEEKLY!#REF!</f>
        <v>#REF!</v>
      </c>
      <c r="AH114" s="110" t="e">
        <f>WEEKLY!#REF!</f>
        <v>#REF!</v>
      </c>
      <c r="AI114" s="110" t="e">
        <f>WEEKLY!#REF!</f>
        <v>#REF!</v>
      </c>
      <c r="AJ114" s="110" t="e">
        <f>WEEKLY!#REF!</f>
        <v>#REF!</v>
      </c>
      <c r="AK114" s="110" t="e">
        <f>WEEKLY!#REF!</f>
        <v>#REF!</v>
      </c>
      <c r="AL114" s="110" t="e">
        <f>WEEKLY!#REF!</f>
        <v>#REF!</v>
      </c>
      <c r="AR114" s="35"/>
      <c r="BZ114" s="35"/>
    </row>
    <row r="115" spans="11:78">
      <c r="K115" s="36" t="e">
        <f>WEEKLY!#REF!</f>
        <v>#REF!</v>
      </c>
      <c r="L115" s="36" t="e">
        <f>WEEKLY!#REF!</f>
        <v>#REF!</v>
      </c>
      <c r="M115" s="105" t="e">
        <f>WEEKLY!#REF!</f>
        <v>#REF!</v>
      </c>
      <c r="N115" s="110" t="e">
        <f>WEEKLY!#REF!</f>
        <v>#REF!</v>
      </c>
      <c r="O115" s="110" t="e">
        <f>WEEKLY!#REF!</f>
        <v>#REF!</v>
      </c>
      <c r="P115" s="110" t="e">
        <f>WEEKLY!#REF!</f>
        <v>#REF!</v>
      </c>
      <c r="Q115" s="110" t="e">
        <f>WEEKLY!#REF!</f>
        <v>#REF!</v>
      </c>
      <c r="R115" s="110" t="e">
        <f>WEEKLY!#REF!</f>
        <v>#REF!</v>
      </c>
      <c r="S115" s="110" t="e">
        <f>WEEKLY!#REF!</f>
        <v>#REF!</v>
      </c>
      <c r="T115" s="110" t="e">
        <f>WEEKLY!#REF!</f>
        <v>#REF!</v>
      </c>
      <c r="U115" s="110" t="e">
        <f>WEEKLY!#REF!</f>
        <v>#REF!</v>
      </c>
      <c r="V115" s="110" t="e">
        <f>WEEKLY!#REF!</f>
        <v>#REF!</v>
      </c>
      <c r="W115" s="110" t="e">
        <f>WEEKLY!#REF!</f>
        <v>#REF!</v>
      </c>
      <c r="X115" s="110" t="e">
        <f>WEEKLY!#REF!</f>
        <v>#REF!</v>
      </c>
      <c r="Y115" s="110" t="e">
        <f>WEEKLY!#REF!</f>
        <v>#REF!</v>
      </c>
      <c r="Z115" s="110" t="e">
        <f>WEEKLY!#REF!</f>
        <v>#REF!</v>
      </c>
      <c r="AA115" s="110" t="e">
        <f>WEEKLY!#REF!</f>
        <v>#REF!</v>
      </c>
      <c r="AB115" s="110" t="e">
        <f>WEEKLY!#REF!</f>
        <v>#REF!</v>
      </c>
      <c r="AC115" s="110" t="e">
        <f>WEEKLY!#REF!</f>
        <v>#REF!</v>
      </c>
      <c r="AD115" s="110" t="e">
        <f>WEEKLY!#REF!</f>
        <v>#REF!</v>
      </c>
      <c r="AE115" s="110" t="e">
        <f>WEEKLY!#REF!</f>
        <v>#REF!</v>
      </c>
      <c r="AF115" s="110" t="e">
        <f>WEEKLY!#REF!</f>
        <v>#REF!</v>
      </c>
      <c r="AG115" s="110" t="e">
        <f>WEEKLY!#REF!</f>
        <v>#REF!</v>
      </c>
      <c r="AH115" s="110" t="e">
        <f>WEEKLY!#REF!</f>
        <v>#REF!</v>
      </c>
      <c r="AI115" s="110" t="e">
        <f>WEEKLY!#REF!</f>
        <v>#REF!</v>
      </c>
      <c r="AJ115" s="110" t="e">
        <f>WEEKLY!#REF!</f>
        <v>#REF!</v>
      </c>
      <c r="AK115" s="110" t="e">
        <f>WEEKLY!#REF!</f>
        <v>#REF!</v>
      </c>
      <c r="AL115" s="110" t="e">
        <f>WEEKLY!#REF!</f>
        <v>#REF!</v>
      </c>
      <c r="AR115" s="35"/>
      <c r="BZ115" s="35"/>
    </row>
    <row r="116" spans="11:78">
      <c r="K116" s="36" t="e">
        <f>WEEKLY!#REF!</f>
        <v>#REF!</v>
      </c>
      <c r="L116" s="36" t="e">
        <f>WEEKLY!#REF!</f>
        <v>#REF!</v>
      </c>
      <c r="M116" s="105" t="e">
        <f>WEEKLY!#REF!</f>
        <v>#REF!</v>
      </c>
      <c r="N116" s="110" t="e">
        <f>WEEKLY!#REF!</f>
        <v>#REF!</v>
      </c>
      <c r="O116" s="110" t="e">
        <f>WEEKLY!#REF!</f>
        <v>#REF!</v>
      </c>
      <c r="P116" s="110" t="e">
        <f>WEEKLY!#REF!</f>
        <v>#REF!</v>
      </c>
      <c r="Q116" s="110" t="e">
        <f>WEEKLY!#REF!</f>
        <v>#REF!</v>
      </c>
      <c r="R116" s="110" t="e">
        <f>WEEKLY!#REF!</f>
        <v>#REF!</v>
      </c>
      <c r="S116" s="110" t="e">
        <f>WEEKLY!#REF!</f>
        <v>#REF!</v>
      </c>
      <c r="T116" s="110" t="e">
        <f>WEEKLY!#REF!</f>
        <v>#REF!</v>
      </c>
      <c r="U116" s="110" t="e">
        <f>WEEKLY!#REF!</f>
        <v>#REF!</v>
      </c>
      <c r="V116" s="110" t="e">
        <f>WEEKLY!#REF!</f>
        <v>#REF!</v>
      </c>
      <c r="W116" s="110" t="e">
        <f>WEEKLY!#REF!</f>
        <v>#REF!</v>
      </c>
      <c r="X116" s="110" t="e">
        <f>WEEKLY!#REF!</f>
        <v>#REF!</v>
      </c>
      <c r="Y116" s="110" t="e">
        <f>WEEKLY!#REF!</f>
        <v>#REF!</v>
      </c>
      <c r="Z116" s="110" t="e">
        <f>WEEKLY!#REF!</f>
        <v>#REF!</v>
      </c>
      <c r="AA116" s="110" t="e">
        <f>WEEKLY!#REF!</f>
        <v>#REF!</v>
      </c>
      <c r="AB116" s="110" t="e">
        <f>WEEKLY!#REF!</f>
        <v>#REF!</v>
      </c>
      <c r="AC116" s="110" t="e">
        <f>WEEKLY!#REF!</f>
        <v>#REF!</v>
      </c>
      <c r="AD116" s="110" t="e">
        <f>WEEKLY!#REF!</f>
        <v>#REF!</v>
      </c>
      <c r="AE116" s="110" t="e">
        <f>WEEKLY!#REF!</f>
        <v>#REF!</v>
      </c>
      <c r="AF116" s="110" t="e">
        <f>WEEKLY!#REF!</f>
        <v>#REF!</v>
      </c>
      <c r="AG116" s="110" t="e">
        <f>WEEKLY!#REF!</f>
        <v>#REF!</v>
      </c>
      <c r="AH116" s="110" t="e">
        <f>WEEKLY!#REF!</f>
        <v>#REF!</v>
      </c>
      <c r="AI116" s="110" t="e">
        <f>WEEKLY!#REF!</f>
        <v>#REF!</v>
      </c>
      <c r="AJ116" s="110" t="e">
        <f>WEEKLY!#REF!</f>
        <v>#REF!</v>
      </c>
      <c r="AK116" s="110" t="e">
        <f>WEEKLY!#REF!</f>
        <v>#REF!</v>
      </c>
      <c r="AL116" s="110" t="e">
        <f>WEEKLY!#REF!</f>
        <v>#REF!</v>
      </c>
      <c r="AR116" s="35"/>
      <c r="BZ116" s="35"/>
    </row>
    <row r="117" spans="11:78">
      <c r="K117" s="36" t="e">
        <f>WEEKLY!#REF!</f>
        <v>#REF!</v>
      </c>
      <c r="L117" s="36" t="e">
        <f>WEEKLY!#REF!</f>
        <v>#REF!</v>
      </c>
      <c r="M117" s="105" t="e">
        <f>WEEKLY!#REF!</f>
        <v>#REF!</v>
      </c>
      <c r="N117" s="110" t="e">
        <f>WEEKLY!#REF!</f>
        <v>#REF!</v>
      </c>
      <c r="O117" s="110" t="e">
        <f>WEEKLY!#REF!</f>
        <v>#REF!</v>
      </c>
      <c r="P117" s="110" t="e">
        <f>WEEKLY!#REF!</f>
        <v>#REF!</v>
      </c>
      <c r="Q117" s="110" t="e">
        <f>WEEKLY!#REF!</f>
        <v>#REF!</v>
      </c>
      <c r="R117" s="110" t="e">
        <f>WEEKLY!#REF!</f>
        <v>#REF!</v>
      </c>
      <c r="S117" s="110" t="e">
        <f>WEEKLY!#REF!</f>
        <v>#REF!</v>
      </c>
      <c r="T117" s="110" t="e">
        <f>WEEKLY!#REF!</f>
        <v>#REF!</v>
      </c>
      <c r="U117" s="110" t="e">
        <f>WEEKLY!#REF!</f>
        <v>#REF!</v>
      </c>
      <c r="V117" s="110" t="e">
        <f>WEEKLY!#REF!</f>
        <v>#REF!</v>
      </c>
      <c r="W117" s="110" t="e">
        <f>WEEKLY!#REF!</f>
        <v>#REF!</v>
      </c>
      <c r="X117" s="110" t="e">
        <f>WEEKLY!#REF!</f>
        <v>#REF!</v>
      </c>
      <c r="Y117" s="110" t="e">
        <f>WEEKLY!#REF!</f>
        <v>#REF!</v>
      </c>
      <c r="Z117" s="110" t="e">
        <f>WEEKLY!#REF!</f>
        <v>#REF!</v>
      </c>
      <c r="AA117" s="110" t="e">
        <f>WEEKLY!#REF!</f>
        <v>#REF!</v>
      </c>
      <c r="AB117" s="110" t="e">
        <f>WEEKLY!#REF!</f>
        <v>#REF!</v>
      </c>
      <c r="AC117" s="110" t="e">
        <f>WEEKLY!#REF!</f>
        <v>#REF!</v>
      </c>
      <c r="AD117" s="110" t="e">
        <f>WEEKLY!#REF!</f>
        <v>#REF!</v>
      </c>
      <c r="AE117" s="110" t="e">
        <f>WEEKLY!#REF!</f>
        <v>#REF!</v>
      </c>
      <c r="AF117" s="110" t="e">
        <f>WEEKLY!#REF!</f>
        <v>#REF!</v>
      </c>
      <c r="AG117" s="110" t="e">
        <f>WEEKLY!#REF!</f>
        <v>#REF!</v>
      </c>
      <c r="AH117" s="110" t="e">
        <f>WEEKLY!#REF!</f>
        <v>#REF!</v>
      </c>
      <c r="AI117" s="110" t="e">
        <f>WEEKLY!#REF!</f>
        <v>#REF!</v>
      </c>
      <c r="AJ117" s="110" t="e">
        <f>WEEKLY!#REF!</f>
        <v>#REF!</v>
      </c>
      <c r="AK117" s="110" t="e">
        <f>WEEKLY!#REF!</f>
        <v>#REF!</v>
      </c>
      <c r="AL117" s="110" t="e">
        <f>WEEKLY!#REF!</f>
        <v>#REF!</v>
      </c>
      <c r="AR117" s="35"/>
    </row>
    <row r="118" spans="11:78">
      <c r="K118" s="36" t="e">
        <f>WEEKLY!#REF!</f>
        <v>#REF!</v>
      </c>
      <c r="L118" s="36" t="e">
        <f>WEEKLY!#REF!</f>
        <v>#REF!</v>
      </c>
      <c r="M118" s="105" t="e">
        <f>WEEKLY!#REF!</f>
        <v>#REF!</v>
      </c>
      <c r="N118" s="110" t="e">
        <f>WEEKLY!#REF!</f>
        <v>#REF!</v>
      </c>
      <c r="O118" s="110" t="e">
        <f>WEEKLY!#REF!</f>
        <v>#REF!</v>
      </c>
      <c r="P118" s="110" t="e">
        <f>WEEKLY!#REF!</f>
        <v>#REF!</v>
      </c>
      <c r="Q118" s="110" t="e">
        <f>WEEKLY!#REF!</f>
        <v>#REF!</v>
      </c>
      <c r="R118" s="110" t="e">
        <f>WEEKLY!#REF!</f>
        <v>#REF!</v>
      </c>
      <c r="S118" s="110" t="e">
        <f>WEEKLY!#REF!</f>
        <v>#REF!</v>
      </c>
      <c r="T118" s="110" t="e">
        <f>WEEKLY!#REF!</f>
        <v>#REF!</v>
      </c>
      <c r="U118" s="110" t="e">
        <f>WEEKLY!#REF!</f>
        <v>#REF!</v>
      </c>
      <c r="V118" s="110" t="e">
        <f>WEEKLY!#REF!</f>
        <v>#REF!</v>
      </c>
      <c r="W118" s="110" t="e">
        <f>WEEKLY!#REF!</f>
        <v>#REF!</v>
      </c>
      <c r="X118" s="110" t="e">
        <f>WEEKLY!#REF!</f>
        <v>#REF!</v>
      </c>
      <c r="Y118" s="110" t="e">
        <f>WEEKLY!#REF!</f>
        <v>#REF!</v>
      </c>
      <c r="Z118" s="110" t="e">
        <f>WEEKLY!#REF!</f>
        <v>#REF!</v>
      </c>
      <c r="AA118" s="110" t="e">
        <f>WEEKLY!#REF!</f>
        <v>#REF!</v>
      </c>
      <c r="AB118" s="110" t="e">
        <f>WEEKLY!#REF!</f>
        <v>#REF!</v>
      </c>
      <c r="AC118" s="110" t="e">
        <f>WEEKLY!#REF!</f>
        <v>#REF!</v>
      </c>
      <c r="AD118" s="110" t="e">
        <f>WEEKLY!#REF!</f>
        <v>#REF!</v>
      </c>
      <c r="AE118" s="110" t="e">
        <f>WEEKLY!#REF!</f>
        <v>#REF!</v>
      </c>
      <c r="AF118" s="110" t="e">
        <f>WEEKLY!#REF!</f>
        <v>#REF!</v>
      </c>
      <c r="AG118" s="110" t="e">
        <f>WEEKLY!#REF!</f>
        <v>#REF!</v>
      </c>
      <c r="AH118" s="110" t="e">
        <f>WEEKLY!#REF!</f>
        <v>#REF!</v>
      </c>
      <c r="AI118" s="110" t="e">
        <f>WEEKLY!#REF!</f>
        <v>#REF!</v>
      </c>
      <c r="AJ118" s="110" t="e">
        <f>WEEKLY!#REF!</f>
        <v>#REF!</v>
      </c>
      <c r="AK118" s="110" t="e">
        <f>WEEKLY!#REF!</f>
        <v>#REF!</v>
      </c>
      <c r="AL118" s="110" t="e">
        <f>WEEKLY!#REF!</f>
        <v>#REF!</v>
      </c>
      <c r="AR118" s="35"/>
    </row>
    <row r="119" spans="11:78">
      <c r="K119" s="51" t="e">
        <f>WEEKLY!#REF!</f>
        <v>#REF!</v>
      </c>
      <c r="L119" s="51" t="e">
        <f>WEEKLY!#REF!</f>
        <v>#REF!</v>
      </c>
      <c r="M119" s="105" t="e">
        <f>WEEKLY!#REF!</f>
        <v>#REF!</v>
      </c>
      <c r="N119" s="110" t="e">
        <f>WEEKLY!#REF!</f>
        <v>#REF!</v>
      </c>
      <c r="O119" s="110" t="e">
        <f>WEEKLY!#REF!</f>
        <v>#REF!</v>
      </c>
      <c r="P119" s="110" t="e">
        <f>WEEKLY!#REF!</f>
        <v>#REF!</v>
      </c>
      <c r="Q119" s="110" t="e">
        <f>WEEKLY!#REF!</f>
        <v>#REF!</v>
      </c>
      <c r="R119" s="110" t="e">
        <f>WEEKLY!#REF!</f>
        <v>#REF!</v>
      </c>
      <c r="S119" s="110" t="e">
        <f>WEEKLY!#REF!</f>
        <v>#REF!</v>
      </c>
      <c r="T119" s="110" t="e">
        <f>WEEKLY!#REF!</f>
        <v>#REF!</v>
      </c>
      <c r="U119" s="110" t="e">
        <f>WEEKLY!#REF!</f>
        <v>#REF!</v>
      </c>
      <c r="V119" s="110" t="e">
        <f>WEEKLY!#REF!</f>
        <v>#REF!</v>
      </c>
      <c r="W119" s="110" t="e">
        <f>WEEKLY!#REF!</f>
        <v>#REF!</v>
      </c>
      <c r="X119" s="110" t="e">
        <f>WEEKLY!#REF!</f>
        <v>#REF!</v>
      </c>
      <c r="Y119" s="110" t="e">
        <f>WEEKLY!#REF!</f>
        <v>#REF!</v>
      </c>
      <c r="Z119" s="110" t="e">
        <f>WEEKLY!#REF!</f>
        <v>#REF!</v>
      </c>
      <c r="AA119" s="110" t="e">
        <f>WEEKLY!#REF!</f>
        <v>#REF!</v>
      </c>
      <c r="AB119" s="110" t="e">
        <f>WEEKLY!#REF!</f>
        <v>#REF!</v>
      </c>
      <c r="AC119" s="110" t="e">
        <f>WEEKLY!#REF!</f>
        <v>#REF!</v>
      </c>
      <c r="AD119" s="110" t="e">
        <f>WEEKLY!#REF!</f>
        <v>#REF!</v>
      </c>
      <c r="AE119" s="110" t="e">
        <f>WEEKLY!#REF!</f>
        <v>#REF!</v>
      </c>
      <c r="AF119" s="110" t="e">
        <f>WEEKLY!#REF!</f>
        <v>#REF!</v>
      </c>
      <c r="AG119" s="110" t="e">
        <f>WEEKLY!#REF!</f>
        <v>#REF!</v>
      </c>
      <c r="AH119" s="110" t="e">
        <f>WEEKLY!#REF!</f>
        <v>#REF!</v>
      </c>
      <c r="AI119" s="110" t="e">
        <f>WEEKLY!#REF!</f>
        <v>#REF!</v>
      </c>
      <c r="AJ119" s="110" t="e">
        <f>WEEKLY!#REF!</f>
        <v>#REF!</v>
      </c>
      <c r="AK119" s="110" t="e">
        <f>WEEKLY!#REF!</f>
        <v>#REF!</v>
      </c>
      <c r="AL119" s="110" t="e">
        <f>WEEKLY!#REF!</f>
        <v>#REF!</v>
      </c>
      <c r="AR119" s="35"/>
      <c r="AU119" s="115"/>
      <c r="AV119" s="115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</row>
    <row r="120" spans="11:78">
      <c r="M120" s="113" t="s">
        <v>1180</v>
      </c>
      <c r="N120" s="110">
        <v>0.05</v>
      </c>
      <c r="O120" s="110">
        <v>0.05</v>
      </c>
      <c r="P120" s="110">
        <v>0.05</v>
      </c>
      <c r="Q120" s="110">
        <v>0.05</v>
      </c>
      <c r="R120" s="110">
        <v>0.05</v>
      </c>
      <c r="S120" s="110">
        <v>0.05</v>
      </c>
      <c r="T120" s="110">
        <v>0.05</v>
      </c>
      <c r="U120" s="110">
        <v>0.05</v>
      </c>
      <c r="V120" s="110">
        <v>0.05</v>
      </c>
      <c r="W120" s="110">
        <v>0.05</v>
      </c>
      <c r="X120" s="110">
        <v>0.05</v>
      </c>
      <c r="Y120" s="110">
        <v>0.05</v>
      </c>
      <c r="Z120" s="110">
        <v>0.05</v>
      </c>
      <c r="AA120" s="110">
        <v>0.05</v>
      </c>
      <c r="AB120" s="110">
        <v>0.05</v>
      </c>
      <c r="AC120" s="110">
        <v>0.05</v>
      </c>
      <c r="AD120" s="110">
        <v>0.05</v>
      </c>
      <c r="AE120" s="110">
        <v>0.05</v>
      </c>
      <c r="AF120" s="110">
        <v>0.05</v>
      </c>
      <c r="AG120" s="110">
        <v>0.05</v>
      </c>
      <c r="AH120" s="110">
        <v>0.05</v>
      </c>
      <c r="AI120" s="110">
        <v>0.05</v>
      </c>
      <c r="AJ120" s="110">
        <v>0.05</v>
      </c>
      <c r="AK120" s="110">
        <v>0.05</v>
      </c>
      <c r="AL120" s="110">
        <v>0.05</v>
      </c>
      <c r="AR120" s="35"/>
      <c r="AU120" s="115"/>
      <c r="AV120" s="115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</row>
    <row r="121" spans="11:78">
      <c r="AR121" s="35"/>
    </row>
    <row r="122" spans="11:78">
      <c r="AR122" s="35"/>
    </row>
    <row r="123" spans="11:78">
      <c r="AR123" s="35"/>
    </row>
    <row r="124" spans="11:78">
      <c r="AR124" s="35"/>
    </row>
    <row r="125" spans="11:78">
      <c r="AR125" s="35"/>
    </row>
    <row r="126" spans="11:78">
      <c r="AR126" s="35"/>
    </row>
    <row r="127" spans="11:78">
      <c r="AR127" s="35"/>
    </row>
    <row r="128" spans="11:78">
      <c r="AR128" s="35"/>
    </row>
    <row r="129" spans="44:44">
      <c r="AR129" s="35"/>
    </row>
    <row r="130" spans="44:44">
      <c r="AR130" s="35"/>
    </row>
    <row r="131" spans="44:44">
      <c r="AR131" s="35"/>
    </row>
    <row r="132" spans="44:44">
      <c r="AR132" s="35"/>
    </row>
    <row r="133" spans="44:44">
      <c r="AR133" s="35"/>
    </row>
    <row r="134" spans="44:44">
      <c r="AR134" s="35"/>
    </row>
    <row r="135" spans="44:44">
      <c r="AR135" s="35"/>
    </row>
    <row r="136" spans="44:44">
      <c r="AR136" s="35"/>
    </row>
    <row r="137" spans="44:44">
      <c r="AR137" s="35"/>
    </row>
    <row r="138" spans="44:44">
      <c r="AR138" s="35"/>
    </row>
    <row r="139" spans="44:44">
      <c r="AR139" s="35"/>
    </row>
    <row r="140" spans="44:44">
      <c r="AR140" s="35"/>
    </row>
    <row r="141" spans="44:44">
      <c r="AR141" s="35"/>
    </row>
    <row r="142" spans="44:44">
      <c r="AR142" s="35"/>
    </row>
    <row r="143" spans="44:44">
      <c r="AR143" s="35"/>
    </row>
    <row r="144" spans="44:44">
      <c r="AR144" s="35"/>
    </row>
    <row r="145" spans="44:44">
      <c r="AR145" s="35"/>
    </row>
    <row r="146" spans="44:44">
      <c r="AR146" s="35"/>
    </row>
    <row r="147" spans="44:44">
      <c r="AR147" s="35"/>
    </row>
    <row r="148" spans="44:44">
      <c r="AR148" s="35"/>
    </row>
    <row r="149" spans="44:44">
      <c r="AR149" s="35"/>
    </row>
    <row r="150" spans="44:44">
      <c r="AR150" s="35"/>
    </row>
    <row r="151" spans="44:44">
      <c r="AR151" s="35"/>
    </row>
    <row r="152" spans="44:44">
      <c r="AR152" s="35"/>
    </row>
    <row r="153" spans="44:44">
      <c r="AR153" s="35"/>
    </row>
    <row r="154" spans="44:44">
      <c r="AR154" s="35"/>
    </row>
    <row r="155" spans="44:44">
      <c r="AR155" s="35"/>
    </row>
    <row r="156" spans="44:44">
      <c r="AR156" s="35"/>
    </row>
    <row r="157" spans="44:44">
      <c r="AR157" s="35"/>
    </row>
    <row r="158" spans="44:44">
      <c r="AR158" s="35"/>
    </row>
    <row r="159" spans="44:44">
      <c r="AR159" s="35"/>
    </row>
    <row r="160" spans="44:44">
      <c r="AR160" s="35"/>
    </row>
    <row r="161" spans="11:72">
      <c r="AR161" s="35"/>
    </row>
    <row r="162" spans="11:72">
      <c r="AR162" s="35"/>
    </row>
    <row r="163" spans="11:72">
      <c r="AR163" s="35"/>
    </row>
    <row r="164" spans="11:72">
      <c r="AR164" s="35"/>
    </row>
    <row r="165" spans="11:72">
      <c r="AR165" s="35"/>
    </row>
    <row r="166" spans="11:72">
      <c r="AR166" s="35"/>
    </row>
    <row r="167" spans="11:72">
      <c r="AR167" s="35"/>
    </row>
    <row r="168" spans="11:72">
      <c r="K168" s="51"/>
      <c r="L168" s="51"/>
      <c r="M168" s="112" t="s">
        <v>509</v>
      </c>
      <c r="N168" s="52">
        <f>WEEKLY!F114</f>
        <v>46300</v>
      </c>
      <c r="O168" s="52">
        <f>WEEKLY!G114</f>
        <v>46301</v>
      </c>
      <c r="P168" s="52">
        <f>WEEKLY!H114</f>
        <v>46302</v>
      </c>
      <c r="Q168" s="52">
        <f>WEEKLY!I114</f>
        <v>46303</v>
      </c>
      <c r="R168" s="52">
        <f>WEEKLY!J114</f>
        <v>46304</v>
      </c>
      <c r="S168" s="37">
        <f>WEEKLY!X114</f>
        <v>0</v>
      </c>
      <c r="T168" s="37">
        <f>WEEKLY!Y114</f>
        <v>1</v>
      </c>
      <c r="U168" s="37">
        <f>WEEKLY!Z114</f>
        <v>2</v>
      </c>
      <c r="V168" s="37">
        <f>WEEKLY!AA114</f>
        <v>3</v>
      </c>
      <c r="W168" s="37">
        <f>WEEKLY!AB114</f>
        <v>4</v>
      </c>
      <c r="X168" s="52">
        <f>WEEKLY!AP114</f>
        <v>0</v>
      </c>
      <c r="Y168" s="52">
        <f>WEEKLY!AQ114</f>
        <v>1</v>
      </c>
      <c r="Z168" s="52">
        <f>WEEKLY!AR114</f>
        <v>2</v>
      </c>
      <c r="AA168" s="52">
        <f>WEEKLY!AS114</f>
        <v>3</v>
      </c>
      <c r="AB168" s="52">
        <f>WEEKLY!AT114</f>
        <v>4</v>
      </c>
      <c r="AC168" s="104">
        <f>WEEKLY!BH114</f>
        <v>0</v>
      </c>
      <c r="AD168" s="104">
        <f>WEEKLY!BI114</f>
        <v>1</v>
      </c>
      <c r="AE168" s="104">
        <f>WEEKLY!BJ114</f>
        <v>2</v>
      </c>
      <c r="AF168" s="104">
        <f>WEEKLY!BK114</f>
        <v>3</v>
      </c>
      <c r="AG168" s="104">
        <f>WEEKLY!BL114</f>
        <v>4</v>
      </c>
      <c r="AH168" s="52">
        <f>WEEKLY!BZ114</f>
        <v>0</v>
      </c>
      <c r="AI168" s="52">
        <f>WEEKLY!CA114</f>
        <v>1</v>
      </c>
      <c r="AJ168" s="52">
        <f>WEEKLY!CB114</f>
        <v>2</v>
      </c>
      <c r="AK168" s="52">
        <f>WEEKLY!CC114</f>
        <v>3</v>
      </c>
      <c r="AL168" s="52">
        <f>WEEKLY!CD114</f>
        <v>4</v>
      </c>
      <c r="AR168" s="35"/>
      <c r="AU168" s="158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159"/>
      <c r="BF168" s="159"/>
      <c r="BG168" s="159"/>
      <c r="BH168" s="159"/>
      <c r="BI168" s="159"/>
      <c r="BJ168" s="159"/>
      <c r="BK168" s="159"/>
      <c r="BL168" s="159"/>
      <c r="BM168" s="159"/>
      <c r="BN168" s="159"/>
      <c r="BO168" s="159"/>
      <c r="BP168" s="159"/>
      <c r="BQ168" s="159"/>
      <c r="BR168" s="159"/>
      <c r="BS168" s="159"/>
      <c r="BT168" s="159"/>
    </row>
    <row r="169" spans="11:72">
      <c r="K169" s="51"/>
      <c r="L169" s="51"/>
      <c r="M169" s="113" t="s">
        <v>1197</v>
      </c>
      <c r="N169" s="110">
        <v>7.0000000000000007E-2</v>
      </c>
      <c r="O169" s="110">
        <v>7.0000000000000007E-2</v>
      </c>
      <c r="P169" s="110">
        <v>7.0000000000000007E-2</v>
      </c>
      <c r="Q169" s="110">
        <v>7.0000000000000007E-2</v>
      </c>
      <c r="R169" s="110">
        <v>7.0000000000000007E-2</v>
      </c>
      <c r="S169" s="110">
        <v>7.0000000000000007E-2</v>
      </c>
      <c r="T169" s="110">
        <v>7.0000000000000007E-2</v>
      </c>
      <c r="U169" s="110">
        <v>7.0000000000000007E-2</v>
      </c>
      <c r="V169" s="110">
        <v>7.0000000000000007E-2</v>
      </c>
      <c r="W169" s="110">
        <v>7.0000000000000007E-2</v>
      </c>
      <c r="X169" s="110">
        <v>7.0000000000000007E-2</v>
      </c>
      <c r="Y169" s="110">
        <v>7.0000000000000007E-2</v>
      </c>
      <c r="Z169" s="110">
        <v>7.0000000000000007E-2</v>
      </c>
      <c r="AA169" s="110">
        <v>7.0000000000000007E-2</v>
      </c>
      <c r="AB169" s="110">
        <v>7.0000000000000007E-2</v>
      </c>
      <c r="AC169" s="110">
        <v>7.0000000000000007E-2</v>
      </c>
      <c r="AD169" s="110">
        <v>7.0000000000000007E-2</v>
      </c>
      <c r="AE169" s="110">
        <v>7.0000000000000007E-2</v>
      </c>
      <c r="AF169" s="110">
        <v>7.0000000000000007E-2</v>
      </c>
      <c r="AG169" s="110">
        <v>7.0000000000000007E-2</v>
      </c>
      <c r="AH169" s="110">
        <v>7.0000000000000007E-2</v>
      </c>
      <c r="AI169" s="110">
        <v>7.0000000000000007E-2</v>
      </c>
      <c r="AJ169" s="110">
        <v>7.0000000000000007E-2</v>
      </c>
      <c r="AK169" s="110">
        <v>7.0000000000000007E-2</v>
      </c>
      <c r="AL169" s="110">
        <v>7.0000000000000007E-2</v>
      </c>
      <c r="AR169" s="35"/>
      <c r="AS169" s="51"/>
      <c r="AT169" s="51"/>
      <c r="AU169" s="160"/>
      <c r="AV169" s="161"/>
      <c r="AW169" s="161"/>
      <c r="AX169" s="161"/>
      <c r="AY169" s="161"/>
      <c r="AZ169" s="161"/>
      <c r="BA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</row>
    <row r="170" spans="11:72">
      <c r="K170" s="36" t="e">
        <f>WEEKLY!#REF!</f>
        <v>#REF!</v>
      </c>
      <c r="L170" s="36" t="e">
        <f>WEEKLY!#REF!</f>
        <v>#REF!</v>
      </c>
      <c r="M170" s="105" t="e">
        <f>WEEKLY!#REF!</f>
        <v>#REF!</v>
      </c>
      <c r="N170" s="110" t="e">
        <f>WEEKLY!#REF!</f>
        <v>#REF!</v>
      </c>
      <c r="O170" s="110" t="e">
        <f>WEEKLY!#REF!</f>
        <v>#REF!</v>
      </c>
      <c r="P170" s="110" t="e">
        <f>WEEKLY!#REF!</f>
        <v>#REF!</v>
      </c>
      <c r="Q170" s="110" t="e">
        <f>WEEKLY!#REF!</f>
        <v>#REF!</v>
      </c>
      <c r="R170" s="110" t="e">
        <f>WEEKLY!#REF!</f>
        <v>#REF!</v>
      </c>
      <c r="S170" s="110" t="e">
        <f>WEEKLY!#REF!</f>
        <v>#REF!</v>
      </c>
      <c r="T170" s="110" t="e">
        <f>WEEKLY!#REF!</f>
        <v>#REF!</v>
      </c>
      <c r="U170" s="110" t="e">
        <f>WEEKLY!#REF!</f>
        <v>#REF!</v>
      </c>
      <c r="V170" s="110" t="e">
        <f>WEEKLY!#REF!</f>
        <v>#REF!</v>
      </c>
      <c r="W170" s="110" t="e">
        <f>WEEKLY!#REF!</f>
        <v>#REF!</v>
      </c>
      <c r="X170" s="110" t="e">
        <f>WEEKLY!#REF!</f>
        <v>#REF!</v>
      </c>
      <c r="Y170" s="110" t="e">
        <f>WEEKLY!#REF!</f>
        <v>#REF!</v>
      </c>
      <c r="Z170" s="110" t="e">
        <f>WEEKLY!#REF!</f>
        <v>#REF!</v>
      </c>
      <c r="AA170" s="110" t="e">
        <f>WEEKLY!#REF!</f>
        <v>#REF!</v>
      </c>
      <c r="AB170" s="110" t="e">
        <f>WEEKLY!#REF!</f>
        <v>#REF!</v>
      </c>
      <c r="AC170" s="110" t="e">
        <f>WEEKLY!#REF!</f>
        <v>#REF!</v>
      </c>
      <c r="AD170" s="110" t="e">
        <f>WEEKLY!#REF!</f>
        <v>#REF!</v>
      </c>
      <c r="AE170" s="110" t="e">
        <f>WEEKLY!#REF!</f>
        <v>#REF!</v>
      </c>
      <c r="AF170" s="110" t="e">
        <f>WEEKLY!#REF!</f>
        <v>#REF!</v>
      </c>
      <c r="AG170" s="110" t="e">
        <f>WEEKLY!#REF!</f>
        <v>#REF!</v>
      </c>
      <c r="AH170" s="110" t="e">
        <f>WEEKLY!#REF!</f>
        <v>#REF!</v>
      </c>
      <c r="AI170" s="110" t="e">
        <f>WEEKLY!#REF!</f>
        <v>#REF!</v>
      </c>
      <c r="AJ170" s="110" t="e">
        <f>WEEKLY!#REF!</f>
        <v>#REF!</v>
      </c>
      <c r="AK170" s="110" t="e">
        <f>WEEKLY!#REF!</f>
        <v>#REF!</v>
      </c>
      <c r="AL170" s="110" t="e">
        <f>WEEKLY!#REF!</f>
        <v>#REF!</v>
      </c>
      <c r="AR170" s="35"/>
    </row>
    <row r="171" spans="11:72">
      <c r="L171" s="51"/>
      <c r="M171" s="113" t="s">
        <v>1198</v>
      </c>
      <c r="N171" s="110">
        <v>0.06</v>
      </c>
      <c r="O171" s="110">
        <v>0.06</v>
      </c>
      <c r="P171" s="110">
        <v>0.06</v>
      </c>
      <c r="Q171" s="110">
        <v>0.06</v>
      </c>
      <c r="R171" s="110">
        <v>0.06</v>
      </c>
      <c r="S171" s="110">
        <v>0.06</v>
      </c>
      <c r="T171" s="110">
        <v>0.06</v>
      </c>
      <c r="U171" s="110">
        <v>0.06</v>
      </c>
      <c r="V171" s="110">
        <v>0.06</v>
      </c>
      <c r="W171" s="110">
        <v>0.06</v>
      </c>
      <c r="X171" s="110">
        <v>0.06</v>
      </c>
      <c r="Y171" s="110">
        <v>0.06</v>
      </c>
      <c r="Z171" s="110">
        <v>0.06</v>
      </c>
      <c r="AA171" s="110">
        <v>0.06</v>
      </c>
      <c r="AB171" s="110">
        <v>0.06</v>
      </c>
      <c r="AC171" s="110">
        <v>0.06</v>
      </c>
      <c r="AD171" s="110">
        <v>0.06</v>
      </c>
      <c r="AE171" s="110">
        <v>0.06</v>
      </c>
      <c r="AF171" s="110">
        <v>0.06</v>
      </c>
      <c r="AG171" s="110">
        <v>0.06</v>
      </c>
      <c r="AH171" s="110">
        <v>0.06</v>
      </c>
      <c r="AI171" s="110">
        <v>0.06</v>
      </c>
      <c r="AJ171" s="110">
        <v>0.06</v>
      </c>
      <c r="AK171" s="110">
        <v>0.06</v>
      </c>
      <c r="AL171" s="110">
        <v>0.06</v>
      </c>
      <c r="AR171" s="35"/>
    </row>
    <row r="172" spans="11:72">
      <c r="AR172" s="35"/>
    </row>
    <row r="173" spans="11:72">
      <c r="AR173" s="35"/>
    </row>
    <row r="174" spans="11:72">
      <c r="AR174" s="35"/>
      <c r="AU174" s="160"/>
      <c r="AV174" s="161"/>
      <c r="AW174" s="161"/>
      <c r="AX174" s="161"/>
      <c r="AY174" s="161"/>
      <c r="AZ174" s="161"/>
      <c r="BA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</row>
    <row r="175" spans="11:72">
      <c r="AR175" s="35"/>
      <c r="AU175" s="115"/>
      <c r="AV175" s="115"/>
      <c r="AW175" s="161"/>
      <c r="AX175" s="161"/>
      <c r="AY175" s="161"/>
      <c r="AZ175" s="161"/>
      <c r="BA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</row>
    <row r="176" spans="11:72">
      <c r="AR176" s="35"/>
      <c r="AU176" s="115"/>
      <c r="AV176" s="115"/>
      <c r="AW176" s="161"/>
      <c r="AX176" s="161"/>
      <c r="AY176" s="161"/>
      <c r="AZ176" s="161"/>
      <c r="BA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</row>
    <row r="177" spans="44:72">
      <c r="AR177" s="35"/>
      <c r="AU177" s="115"/>
      <c r="AV177" s="115"/>
      <c r="AW177" s="161"/>
      <c r="AX177" s="161"/>
      <c r="AY177" s="161"/>
      <c r="AZ177" s="161"/>
      <c r="BA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</row>
    <row r="178" spans="44:72">
      <c r="AR178" s="35"/>
      <c r="AU178" s="115"/>
      <c r="AV178" s="115"/>
      <c r="AW178" s="161"/>
      <c r="AX178" s="161"/>
      <c r="AY178" s="161"/>
      <c r="AZ178" s="161"/>
      <c r="BA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</row>
    <row r="179" spans="44:72">
      <c r="AR179" s="35"/>
    </row>
    <row r="180" spans="44:72">
      <c r="AR180" s="35"/>
    </row>
    <row r="181" spans="44:72">
      <c r="AR181" s="35"/>
    </row>
    <row r="182" spans="44:72">
      <c r="AR182" s="35"/>
    </row>
    <row r="183" spans="44:72">
      <c r="AR183" s="35"/>
    </row>
    <row r="184" spans="44:72">
      <c r="AR184" s="35"/>
    </row>
    <row r="185" spans="44:72">
      <c r="AR185" s="35"/>
    </row>
    <row r="186" spans="44:72">
      <c r="AR186" s="35"/>
    </row>
    <row r="187" spans="44:72">
      <c r="AR187" s="35"/>
    </row>
    <row r="188" spans="44:72">
      <c r="AR188" s="35"/>
    </row>
    <row r="189" spans="44:72">
      <c r="AR189" s="35"/>
    </row>
    <row r="190" spans="44:72">
      <c r="AR190" s="35"/>
    </row>
    <row r="191" spans="44:72">
      <c r="AR191" s="35"/>
    </row>
    <row r="192" spans="44:72">
      <c r="AR192" s="35"/>
    </row>
    <row r="193" spans="44:44">
      <c r="AR193" s="35"/>
    </row>
    <row r="194" spans="44:44">
      <c r="AR194" s="35"/>
    </row>
    <row r="195" spans="44:44">
      <c r="AR195" s="35"/>
    </row>
    <row r="196" spans="44:44">
      <c r="AR196" s="35"/>
    </row>
    <row r="197" spans="44:44">
      <c r="AR197" s="35"/>
    </row>
    <row r="198" spans="44:44">
      <c r="AR198" s="35"/>
    </row>
    <row r="199" spans="44:44">
      <c r="AR199" s="35"/>
    </row>
    <row r="200" spans="44:44">
      <c r="AR200" s="35"/>
    </row>
    <row r="201" spans="44:44">
      <c r="AR201" s="35"/>
    </row>
    <row r="202" spans="44:44">
      <c r="AR202" s="35"/>
    </row>
    <row r="203" spans="44:44">
      <c r="AR203" s="35"/>
    </row>
    <row r="204" spans="44:44">
      <c r="AR204" s="35"/>
    </row>
    <row r="205" spans="44:44">
      <c r="AR205" s="35"/>
    </row>
    <row r="206" spans="44:44">
      <c r="AR206" s="35"/>
    </row>
    <row r="207" spans="44:44">
      <c r="AR207" s="35"/>
    </row>
    <row r="208" spans="44:44">
      <c r="AR208" s="35"/>
    </row>
    <row r="209" spans="11:44">
      <c r="AR209" s="35"/>
    </row>
    <row r="210" spans="11:44">
      <c r="AR210" s="35"/>
    </row>
    <row r="211" spans="11:44">
      <c r="AR211" s="35"/>
    </row>
    <row r="212" spans="11:44">
      <c r="AR212" s="35"/>
    </row>
    <row r="213" spans="11:44">
      <c r="AR213" s="35"/>
    </row>
    <row r="214" spans="11:44">
      <c r="AR214" s="35"/>
    </row>
    <row r="215" spans="11:44">
      <c r="AR215" s="35"/>
    </row>
    <row r="216" spans="11:44">
      <c r="AR216" s="35"/>
    </row>
    <row r="217" spans="11:44">
      <c r="AR217" s="35"/>
    </row>
    <row r="218" spans="11:44">
      <c r="AR218" s="35"/>
    </row>
    <row r="219" spans="11:44">
      <c r="AR219" s="35"/>
    </row>
    <row r="220" spans="11:44">
      <c r="AR220" s="35"/>
    </row>
    <row r="221" spans="11:44">
      <c r="K221" s="51"/>
      <c r="L221" s="51"/>
      <c r="M221" s="112" t="s">
        <v>509</v>
      </c>
      <c r="N221" s="52">
        <f>WEEKLY!F114</f>
        <v>46300</v>
      </c>
      <c r="O221" s="52">
        <f>WEEKLY!G114</f>
        <v>46301</v>
      </c>
      <c r="P221" s="52">
        <f>WEEKLY!H114</f>
        <v>46302</v>
      </c>
      <c r="Q221" s="52">
        <f>WEEKLY!I114</f>
        <v>46303</v>
      </c>
      <c r="R221" s="52">
        <f>WEEKLY!J114</f>
        <v>46304</v>
      </c>
      <c r="S221" s="37">
        <f>WEEKLY!X114</f>
        <v>0</v>
      </c>
      <c r="T221" s="37">
        <f>WEEKLY!Y114</f>
        <v>1</v>
      </c>
      <c r="U221" s="37">
        <f>WEEKLY!Z114</f>
        <v>2</v>
      </c>
      <c r="V221" s="37">
        <f>WEEKLY!AA114</f>
        <v>3</v>
      </c>
      <c r="W221" s="37">
        <f>WEEKLY!AB114</f>
        <v>4</v>
      </c>
      <c r="X221" s="52">
        <f>WEEKLY!AP114</f>
        <v>0</v>
      </c>
      <c r="Y221" s="52">
        <f>WEEKLY!AQ114</f>
        <v>1</v>
      </c>
      <c r="Z221" s="52">
        <f>WEEKLY!AR114</f>
        <v>2</v>
      </c>
      <c r="AA221" s="52">
        <f>WEEKLY!AS114</f>
        <v>3</v>
      </c>
      <c r="AB221" s="52">
        <f>WEEKLY!AT114</f>
        <v>4</v>
      </c>
      <c r="AC221" s="104">
        <f>WEEKLY!BH114</f>
        <v>0</v>
      </c>
      <c r="AD221" s="104">
        <f>WEEKLY!BI114</f>
        <v>1</v>
      </c>
      <c r="AE221" s="104">
        <f>WEEKLY!BJ114</f>
        <v>2</v>
      </c>
      <c r="AF221" s="104">
        <f>WEEKLY!BK114</f>
        <v>3</v>
      </c>
      <c r="AG221" s="104">
        <f>WEEKLY!BL114</f>
        <v>4</v>
      </c>
      <c r="AH221" s="52">
        <f>WEEKLY!BZ114</f>
        <v>0</v>
      </c>
      <c r="AI221" s="52">
        <f>WEEKLY!CA114</f>
        <v>1</v>
      </c>
      <c r="AJ221" s="52">
        <f>WEEKLY!CB114</f>
        <v>2</v>
      </c>
      <c r="AK221" s="52">
        <f>WEEKLY!CC114</f>
        <v>3</v>
      </c>
      <c r="AL221" s="52">
        <f>WEEKLY!CD114</f>
        <v>4</v>
      </c>
      <c r="AR221" s="35"/>
    </row>
    <row r="222" spans="11:44">
      <c r="K222" s="51"/>
      <c r="L222" s="51"/>
      <c r="M222" s="113" t="s">
        <v>1199</v>
      </c>
      <c r="N222" s="110">
        <v>0.05</v>
      </c>
      <c r="O222" s="110">
        <v>0.05</v>
      </c>
      <c r="P222" s="110">
        <v>0.05</v>
      </c>
      <c r="Q222" s="110">
        <v>0.05</v>
      </c>
      <c r="R222" s="110">
        <v>0.05</v>
      </c>
      <c r="S222" s="110">
        <v>0.05</v>
      </c>
      <c r="T222" s="110">
        <v>0.05</v>
      </c>
      <c r="U222" s="110">
        <v>0.05</v>
      </c>
      <c r="V222" s="110">
        <v>0.05</v>
      </c>
      <c r="W222" s="110">
        <v>0.05</v>
      </c>
      <c r="X222" s="110">
        <v>0.05</v>
      </c>
      <c r="Y222" s="110">
        <v>0.05</v>
      </c>
      <c r="Z222" s="110">
        <v>0.05</v>
      </c>
      <c r="AA222" s="110">
        <v>0.05</v>
      </c>
      <c r="AB222" s="110">
        <v>0.05</v>
      </c>
      <c r="AC222" s="110">
        <v>0.05</v>
      </c>
      <c r="AD222" s="110">
        <v>0.05</v>
      </c>
      <c r="AE222" s="110">
        <v>0.05</v>
      </c>
      <c r="AF222" s="110">
        <v>0.05</v>
      </c>
      <c r="AG222" s="110">
        <v>0.05</v>
      </c>
      <c r="AH222" s="110">
        <v>0.05</v>
      </c>
      <c r="AI222" s="110">
        <v>0.05</v>
      </c>
      <c r="AJ222" s="110">
        <v>0.05</v>
      </c>
      <c r="AK222" s="110">
        <v>0.05</v>
      </c>
      <c r="AL222" s="110">
        <v>0.05</v>
      </c>
      <c r="AR222" s="35"/>
    </row>
    <row r="223" spans="11:44">
      <c r="K223" s="36" t="e">
        <f>WEEKLY!#REF!</f>
        <v>#REF!</v>
      </c>
      <c r="L223" s="36" t="e">
        <f>WEEKLY!#REF!</f>
        <v>#REF!</v>
      </c>
      <c r="M223" s="105" t="e">
        <f>WEEKLY!#REF!</f>
        <v>#REF!</v>
      </c>
      <c r="N223" s="110" t="e">
        <f>WEEKLY!#REF!</f>
        <v>#REF!</v>
      </c>
      <c r="O223" s="110" t="e">
        <f>WEEKLY!#REF!</f>
        <v>#REF!</v>
      </c>
      <c r="P223" s="110" t="e">
        <f>WEEKLY!#REF!</f>
        <v>#REF!</v>
      </c>
      <c r="Q223" s="110" t="e">
        <f>WEEKLY!#REF!</f>
        <v>#REF!</v>
      </c>
      <c r="R223" s="110" t="e">
        <f>WEEKLY!#REF!</f>
        <v>#REF!</v>
      </c>
      <c r="S223" s="110" t="e">
        <f>WEEKLY!#REF!</f>
        <v>#REF!</v>
      </c>
      <c r="T223" s="110" t="e">
        <f>WEEKLY!#REF!</f>
        <v>#REF!</v>
      </c>
      <c r="U223" s="110" t="e">
        <f>WEEKLY!#REF!</f>
        <v>#REF!</v>
      </c>
      <c r="V223" s="110" t="e">
        <f>WEEKLY!#REF!</f>
        <v>#REF!</v>
      </c>
      <c r="W223" s="110" t="e">
        <f>WEEKLY!#REF!</f>
        <v>#REF!</v>
      </c>
      <c r="X223" s="110" t="e">
        <f>WEEKLY!#REF!</f>
        <v>#REF!</v>
      </c>
      <c r="Y223" s="110" t="e">
        <f>WEEKLY!#REF!</f>
        <v>#REF!</v>
      </c>
      <c r="Z223" s="110" t="e">
        <f>WEEKLY!#REF!</f>
        <v>#REF!</v>
      </c>
      <c r="AA223" s="110" t="e">
        <f>WEEKLY!#REF!</f>
        <v>#REF!</v>
      </c>
      <c r="AB223" s="110" t="e">
        <f>WEEKLY!#REF!</f>
        <v>#REF!</v>
      </c>
      <c r="AC223" s="110" t="e">
        <f>WEEKLY!#REF!</f>
        <v>#REF!</v>
      </c>
      <c r="AD223" s="110" t="e">
        <f>WEEKLY!#REF!</f>
        <v>#REF!</v>
      </c>
      <c r="AE223" s="110" t="e">
        <f>WEEKLY!#REF!</f>
        <v>#REF!</v>
      </c>
      <c r="AF223" s="110" t="e">
        <f>WEEKLY!#REF!</f>
        <v>#REF!</v>
      </c>
      <c r="AG223" s="110" t="e">
        <f>WEEKLY!#REF!</f>
        <v>#REF!</v>
      </c>
      <c r="AH223" s="110" t="e">
        <f>WEEKLY!#REF!</f>
        <v>#REF!</v>
      </c>
      <c r="AI223" s="110" t="e">
        <f>WEEKLY!#REF!</f>
        <v>#REF!</v>
      </c>
      <c r="AJ223" s="110" t="e">
        <f>WEEKLY!#REF!</f>
        <v>#REF!</v>
      </c>
      <c r="AK223" s="110" t="e">
        <f>WEEKLY!#REF!</f>
        <v>#REF!</v>
      </c>
      <c r="AL223" s="110" t="e">
        <f>WEEKLY!#REF!</f>
        <v>#REF!</v>
      </c>
      <c r="AR223" s="35"/>
    </row>
    <row r="224" spans="11:44">
      <c r="L224" s="51"/>
      <c r="M224" s="113" t="s">
        <v>1196</v>
      </c>
      <c r="N224" s="110">
        <v>0.03</v>
      </c>
      <c r="O224" s="110">
        <v>0.03</v>
      </c>
      <c r="P224" s="110">
        <v>0.03</v>
      </c>
      <c r="Q224" s="110">
        <v>0.03</v>
      </c>
      <c r="R224" s="110">
        <v>0.03</v>
      </c>
      <c r="S224" s="110">
        <v>0.03</v>
      </c>
      <c r="T224" s="110">
        <v>0.03</v>
      </c>
      <c r="U224" s="110">
        <v>0.03</v>
      </c>
      <c r="V224" s="110">
        <v>0.03</v>
      </c>
      <c r="W224" s="110">
        <v>0.03</v>
      </c>
      <c r="X224" s="110">
        <v>0.03</v>
      </c>
      <c r="Y224" s="110">
        <v>0.03</v>
      </c>
      <c r="Z224" s="110">
        <v>0.03</v>
      </c>
      <c r="AA224" s="110">
        <v>0.03</v>
      </c>
      <c r="AB224" s="110">
        <v>0.03</v>
      </c>
      <c r="AC224" s="110">
        <v>0.03</v>
      </c>
      <c r="AD224" s="110">
        <v>0.03</v>
      </c>
      <c r="AE224" s="110">
        <v>0.03</v>
      </c>
      <c r="AF224" s="110">
        <v>0.03</v>
      </c>
      <c r="AG224" s="110">
        <v>0.03</v>
      </c>
      <c r="AH224" s="110">
        <v>0.03</v>
      </c>
      <c r="AI224" s="110">
        <v>0.03</v>
      </c>
      <c r="AJ224" s="110">
        <v>0.03</v>
      </c>
      <c r="AK224" s="110">
        <v>0.03</v>
      </c>
      <c r="AL224" s="110">
        <v>0.03</v>
      </c>
      <c r="AR224" s="35"/>
    </row>
    <row r="225" spans="44:44">
      <c r="AR225" s="35"/>
    </row>
    <row r="226" spans="44:44">
      <c r="AR226" s="35"/>
    </row>
    <row r="227" spans="44:44">
      <c r="AR227" s="35"/>
    </row>
    <row r="228" spans="44:44">
      <c r="AR228" s="35"/>
    </row>
    <row r="229" spans="44:44">
      <c r="AR229" s="35"/>
    </row>
    <row r="230" spans="44:44">
      <c r="AR230" s="35"/>
    </row>
    <row r="231" spans="44:44">
      <c r="AR231" s="35"/>
    </row>
    <row r="232" spans="44:44">
      <c r="AR232" s="35"/>
    </row>
    <row r="233" spans="44:44">
      <c r="AR233" s="35"/>
    </row>
    <row r="234" spans="44:44">
      <c r="AR234" s="35"/>
    </row>
    <row r="235" spans="44:44">
      <c r="AR235" s="35"/>
    </row>
    <row r="236" spans="44:44">
      <c r="AR236" s="35"/>
    </row>
    <row r="237" spans="44:44">
      <c r="AR237" s="35"/>
    </row>
    <row r="238" spans="44:44">
      <c r="AR238" s="35"/>
    </row>
    <row r="239" spans="44:44">
      <c r="AR239" s="35"/>
    </row>
    <row r="240" spans="44:44">
      <c r="AR240" s="35"/>
    </row>
    <row r="241" spans="44:44">
      <c r="AR241" s="35"/>
    </row>
    <row r="242" spans="44:44">
      <c r="AR242" s="35"/>
    </row>
    <row r="243" spans="44:44">
      <c r="AR243" s="35"/>
    </row>
    <row r="244" spans="44:44">
      <c r="AR244" s="35"/>
    </row>
    <row r="245" spans="44:44">
      <c r="AR245" s="35"/>
    </row>
    <row r="246" spans="44:44">
      <c r="AR246" s="35"/>
    </row>
    <row r="247" spans="44:44">
      <c r="AR247" s="35"/>
    </row>
    <row r="248" spans="44:44">
      <c r="AR248" s="35"/>
    </row>
    <row r="249" spans="44:44">
      <c r="AR249" s="35"/>
    </row>
    <row r="250" spans="44:44">
      <c r="AR250" s="35"/>
    </row>
    <row r="251" spans="44:44">
      <c r="AR251" s="35"/>
    </row>
    <row r="252" spans="44:44">
      <c r="AR252" s="35"/>
    </row>
    <row r="253" spans="44:44">
      <c r="AR253" s="35"/>
    </row>
    <row r="254" spans="44:44">
      <c r="AR254" s="35"/>
    </row>
    <row r="255" spans="44:44">
      <c r="AR255" s="35"/>
    </row>
    <row r="256" spans="44:44">
      <c r="AR256" s="35"/>
    </row>
    <row r="257" spans="44:44">
      <c r="AR257" s="35"/>
    </row>
    <row r="258" spans="44:44">
      <c r="AR258" s="35"/>
    </row>
    <row r="259" spans="44:44">
      <c r="AR259" s="35"/>
    </row>
    <row r="260" spans="44:44">
      <c r="AR260" s="35"/>
    </row>
    <row r="261" spans="44:44">
      <c r="AR261" s="35"/>
    </row>
    <row r="262" spans="44:44">
      <c r="AR262" s="35"/>
    </row>
    <row r="263" spans="44:44">
      <c r="AR263" s="35"/>
    </row>
    <row r="264" spans="44:44">
      <c r="AR264" s="35"/>
    </row>
    <row r="265" spans="44:44">
      <c r="AR265" s="35"/>
    </row>
    <row r="266" spans="44:44">
      <c r="AR266" s="35"/>
    </row>
    <row r="267" spans="44:44">
      <c r="AR267" s="35"/>
    </row>
    <row r="268" spans="44:44">
      <c r="AR268" s="35"/>
    </row>
    <row r="269" spans="44:44">
      <c r="AR269" s="35"/>
    </row>
    <row r="270" spans="44:44">
      <c r="AR270" s="35"/>
    </row>
    <row r="274" spans="1:7" ht="15.75">
      <c r="A274" s="323" t="s">
        <v>1187</v>
      </c>
      <c r="B274" s="327"/>
      <c r="C274" s="324"/>
      <c r="D274" s="325"/>
      <c r="E274" s="325"/>
      <c r="F274" s="325"/>
      <c r="G274" s="325"/>
    </row>
    <row r="275" spans="1:7" ht="15.75">
      <c r="A275" s="323"/>
      <c r="B275" s="328"/>
      <c r="C275" s="323"/>
      <c r="D275" s="323"/>
      <c r="E275" s="323"/>
      <c r="F275" s="323"/>
      <c r="G275" s="323"/>
    </row>
    <row r="276" spans="1:7" ht="15.75">
      <c r="A276" s="323" t="s">
        <v>609</v>
      </c>
      <c r="B276" s="328" t="s">
        <v>1019</v>
      </c>
      <c r="C276" s="323" t="s">
        <v>436</v>
      </c>
      <c r="D276" s="323" t="s">
        <v>442</v>
      </c>
      <c r="E276" s="323" t="s">
        <v>443</v>
      </c>
      <c r="F276" s="323" t="s">
        <v>444</v>
      </c>
      <c r="G276" s="323" t="s">
        <v>445</v>
      </c>
    </row>
    <row r="277" spans="1:7">
      <c r="A277" t="str">
        <f>'Leadec Weekly'!C151</f>
        <v>NDMSP-00354</v>
      </c>
      <c r="B277" t="str">
        <f>'Leadec Weekly'!A151</f>
        <v>10A</v>
      </c>
      <c r="C277" s="326">
        <f>'Leadec Weekly'!D151</f>
        <v>0</v>
      </c>
      <c r="D277" s="326">
        <f>'Leadec Weekly'!E151</f>
        <v>0</v>
      </c>
      <c r="E277" s="326">
        <f>'Leadec Weekly'!F151</f>
        <v>0</v>
      </c>
      <c r="F277" s="326">
        <f>'Leadec Weekly'!G151</f>
        <v>0</v>
      </c>
      <c r="G277" s="326">
        <f>'Leadec Weekly'!H151</f>
        <v>0</v>
      </c>
    </row>
    <row r="278" spans="1:7">
      <c r="A278" t="str">
        <f>'Leadec Weekly'!C152</f>
        <v>NDMSP-00355</v>
      </c>
      <c r="B278" t="str">
        <f>'Leadec Weekly'!A152</f>
        <v>10B</v>
      </c>
      <c r="C278" s="326">
        <f>'Leadec Weekly'!D152</f>
        <v>0</v>
      </c>
      <c r="D278" s="326">
        <f>'Leadec Weekly'!E152</f>
        <v>0</v>
      </c>
      <c r="E278" s="326">
        <f>'Leadec Weekly'!F152</f>
        <v>0</v>
      </c>
      <c r="F278" s="326">
        <f>'Leadec Weekly'!G152</f>
        <v>0</v>
      </c>
      <c r="G278" s="326">
        <f>'Leadec Weekly'!H152</f>
        <v>0</v>
      </c>
    </row>
    <row r="279" spans="1:7">
      <c r="A279" t="str">
        <f>'Leadec Weekly'!C153</f>
        <v>NAMLA-0030</v>
      </c>
      <c r="B279" t="str">
        <f>'Leadec Weekly'!A153</f>
        <v>20A</v>
      </c>
      <c r="C279" s="326">
        <f>'Leadec Weekly'!D153</f>
        <v>0</v>
      </c>
      <c r="D279" s="326">
        <f>'Leadec Weekly'!E153</f>
        <v>0</v>
      </c>
      <c r="E279" s="326">
        <f>'Leadec Weekly'!F153</f>
        <v>0</v>
      </c>
      <c r="F279" s="326">
        <f>'Leadec Weekly'!G153</f>
        <v>0</v>
      </c>
      <c r="G279" s="326">
        <f>'Leadec Weekly'!H153</f>
        <v>0</v>
      </c>
    </row>
    <row r="280" spans="1:7">
      <c r="A280" t="str">
        <f>'Leadec Weekly'!C154</f>
        <v>NAMLA-0028</v>
      </c>
      <c r="B280" t="str">
        <f>'Leadec Weekly'!A154</f>
        <v>20B</v>
      </c>
      <c r="C280" s="326">
        <f>'Leadec Weekly'!D154</f>
        <v>0</v>
      </c>
      <c r="D280" s="326">
        <f>'Leadec Weekly'!E154</f>
        <v>0</v>
      </c>
      <c r="E280" s="326">
        <f>'Leadec Weekly'!F154</f>
        <v>0</v>
      </c>
      <c r="F280" s="326">
        <f>'Leadec Weekly'!G154</f>
        <v>0</v>
      </c>
      <c r="G280" s="326">
        <f>'Leadec Weekly'!H154</f>
        <v>0</v>
      </c>
    </row>
    <row r="281" spans="1:7">
      <c r="A281" t="str">
        <f>'Leadec Weekly'!C155</f>
        <v>NAMLA-0029</v>
      </c>
      <c r="B281" t="str">
        <f>'Leadec Weekly'!A155</f>
        <v>20C</v>
      </c>
      <c r="C281" s="326">
        <f>'Leadec Weekly'!D155</f>
        <v>0</v>
      </c>
      <c r="D281" s="326">
        <f>'Leadec Weekly'!E155</f>
        <v>0</v>
      </c>
      <c r="E281" s="326">
        <f>'Leadec Weekly'!F155</f>
        <v>0</v>
      </c>
      <c r="F281" s="326">
        <f>'Leadec Weekly'!G155</f>
        <v>0</v>
      </c>
      <c r="G281" s="326">
        <f>'Leadec Weekly'!H155</f>
        <v>0</v>
      </c>
    </row>
    <row r="282" spans="1:7">
      <c r="A282" t="str">
        <f>'Leadec Weekly'!C156</f>
        <v>NAMSP-0147</v>
      </c>
      <c r="B282" t="str">
        <f>'Leadec Weekly'!A156</f>
        <v>90A</v>
      </c>
      <c r="C282" s="326">
        <f>'Leadec Weekly'!D156</f>
        <v>0</v>
      </c>
      <c r="D282" s="326">
        <f>'Leadec Weekly'!E156</f>
        <v>0</v>
      </c>
      <c r="E282" s="326">
        <f>'Leadec Weekly'!F156</f>
        <v>0</v>
      </c>
      <c r="F282" s="326">
        <f>'Leadec Weekly'!G156</f>
        <v>0</v>
      </c>
      <c r="G282" s="326">
        <f>'Leadec Weekly'!H156</f>
        <v>0</v>
      </c>
    </row>
    <row r="283" spans="1:7">
      <c r="A283" t="str">
        <f>'Leadec Weekly'!C157</f>
        <v>NAMSP-0148</v>
      </c>
      <c r="B283" t="str">
        <f>'Leadec Weekly'!A157</f>
        <v>90B</v>
      </c>
      <c r="C283" s="326">
        <f>'Leadec Weekly'!D157</f>
        <v>0</v>
      </c>
      <c r="D283" s="326">
        <f>'Leadec Weekly'!E157</f>
        <v>0</v>
      </c>
      <c r="E283" s="326">
        <f>'Leadec Weekly'!F157</f>
        <v>0</v>
      </c>
      <c r="F283" s="326">
        <f>'Leadec Weekly'!G157</f>
        <v>0</v>
      </c>
      <c r="G283" s="326">
        <f>'Leadec Weekly'!H157</f>
        <v>0</v>
      </c>
    </row>
    <row r="284" spans="1:7">
      <c r="A284" t="str">
        <f>'Leadec Weekly'!C158</f>
        <v>NAMSP-0149</v>
      </c>
      <c r="B284" t="str">
        <f>'Leadec Weekly'!A158</f>
        <v>90C</v>
      </c>
      <c r="C284" s="326">
        <f>'Leadec Weekly'!D158</f>
        <v>0</v>
      </c>
      <c r="D284" s="326">
        <f>'Leadec Weekly'!E158</f>
        <v>0</v>
      </c>
      <c r="E284" s="326">
        <f>'Leadec Weekly'!F158</f>
        <v>0</v>
      </c>
      <c r="F284" s="326">
        <f>'Leadec Weekly'!G158</f>
        <v>0</v>
      </c>
      <c r="G284" s="326">
        <f>'Leadec Weekly'!H158</f>
        <v>0</v>
      </c>
    </row>
    <row r="285" spans="1:7">
      <c r="A285" t="str">
        <f>'Leadec Weekly'!C159</f>
        <v>NDMSP-00199</v>
      </c>
      <c r="B285" t="str">
        <f>'Leadec Weekly'!A159</f>
        <v>90D</v>
      </c>
      <c r="C285" s="326">
        <f>'Leadec Weekly'!D159</f>
        <v>0</v>
      </c>
      <c r="D285" s="326">
        <f>'Leadec Weekly'!E159</f>
        <v>0</v>
      </c>
      <c r="E285" s="326">
        <f>'Leadec Weekly'!F159</f>
        <v>0</v>
      </c>
      <c r="F285" s="326">
        <f>'Leadec Weekly'!G159</f>
        <v>0</v>
      </c>
      <c r="G285" s="326">
        <f>'Leadec Weekly'!H159</f>
        <v>0</v>
      </c>
    </row>
    <row r="286" spans="1:7">
      <c r="A286" t="str">
        <f>'Leadec Weekly'!C160</f>
        <v>NDMSP-0150</v>
      </c>
      <c r="B286" t="str">
        <f>'Leadec Weekly'!A160</f>
        <v>90E</v>
      </c>
      <c r="C286" s="326">
        <f>'Leadec Weekly'!D160</f>
        <v>0</v>
      </c>
      <c r="D286" s="326">
        <f>'Leadec Weekly'!E160</f>
        <v>0</v>
      </c>
      <c r="E286" s="326">
        <f>'Leadec Weekly'!F160</f>
        <v>0</v>
      </c>
      <c r="F286" s="326">
        <f>'Leadec Weekly'!G160</f>
        <v>0</v>
      </c>
      <c r="G286" s="326">
        <f>'Leadec Weekly'!H160</f>
        <v>0</v>
      </c>
    </row>
    <row r="287" spans="1:7">
      <c r="A287" t="str">
        <f>'Leadec Weekly'!C161</f>
        <v>NAMSP-0151</v>
      </c>
      <c r="B287" t="str">
        <f>'Leadec Weekly'!A161</f>
        <v>90F</v>
      </c>
      <c r="C287" s="326">
        <f>'Leadec Weekly'!D161</f>
        <v>0</v>
      </c>
      <c r="D287" s="326">
        <f>'Leadec Weekly'!E161</f>
        <v>0</v>
      </c>
      <c r="E287" s="326">
        <f>'Leadec Weekly'!F161</f>
        <v>0</v>
      </c>
      <c r="F287" s="326">
        <f>'Leadec Weekly'!G161</f>
        <v>0</v>
      </c>
      <c r="G287" s="326">
        <f>'Leadec Weekly'!H161</f>
        <v>0</v>
      </c>
    </row>
    <row r="288" spans="1:7">
      <c r="A288" t="str">
        <f>'Leadec Weekly'!C162</f>
        <v>NAMSP-00264</v>
      </c>
      <c r="B288" t="str">
        <f>'Leadec Weekly'!A162</f>
        <v>90G</v>
      </c>
      <c r="C288" s="326">
        <f>'Leadec Weekly'!D162</f>
        <v>0</v>
      </c>
      <c r="D288" s="326">
        <f>'Leadec Weekly'!E162</f>
        <v>0</v>
      </c>
      <c r="E288" s="326">
        <f>'Leadec Weekly'!F162</f>
        <v>0</v>
      </c>
      <c r="F288" s="326">
        <f>'Leadec Weekly'!G162</f>
        <v>0</v>
      </c>
      <c r="G288" s="326">
        <f>'Leadec Weekly'!H162</f>
        <v>0</v>
      </c>
    </row>
    <row r="289" spans="1:7">
      <c r="A289" t="str">
        <f>'Leadec Weekly'!C163</f>
        <v>NAMZK-00035</v>
      </c>
      <c r="B289">
        <f>'Leadec Weekly'!A163</f>
        <v>105</v>
      </c>
      <c r="C289" s="326">
        <f>'Leadec Weekly'!D163</f>
        <v>0</v>
      </c>
      <c r="D289" s="326">
        <f>'Leadec Weekly'!E163</f>
        <v>0</v>
      </c>
      <c r="E289" s="326">
        <f>'Leadec Weekly'!F163</f>
        <v>0</v>
      </c>
      <c r="F289" s="326">
        <f>'Leadec Weekly'!G163</f>
        <v>0</v>
      </c>
      <c r="G289" s="326">
        <f>'Leadec Weekly'!H163</f>
        <v>0</v>
      </c>
    </row>
    <row r="290" spans="1:7">
      <c r="A290" t="str">
        <f>'Leadec Weekly'!C164</f>
        <v>NAMWB-00046</v>
      </c>
      <c r="B290">
        <f>'Leadec Weekly'!A164</f>
        <v>110</v>
      </c>
      <c r="C290" s="326">
        <f>'Leadec Weekly'!D164</f>
        <v>0</v>
      </c>
      <c r="D290" s="326">
        <f>'Leadec Weekly'!E164</f>
        <v>0</v>
      </c>
      <c r="E290" s="326">
        <f>'Leadec Weekly'!F164</f>
        <v>0</v>
      </c>
      <c r="F290" s="326">
        <f>'Leadec Weekly'!G164</f>
        <v>0</v>
      </c>
      <c r="G290" s="326">
        <f>'Leadec Weekly'!H164</f>
        <v>0</v>
      </c>
    </row>
    <row r="291" spans="1:7">
      <c r="A291" t="str">
        <f>'Leadec Weekly'!C165</f>
        <v>NAMZE-0003</v>
      </c>
      <c r="B291">
        <f>'Leadec Weekly'!A165</f>
        <v>0</v>
      </c>
      <c r="C291" s="326">
        <f>'Leadec Weekly'!D165</f>
        <v>0</v>
      </c>
      <c r="D291" s="326">
        <f>'Leadec Weekly'!E165</f>
        <v>0</v>
      </c>
      <c r="E291" s="326">
        <f>'Leadec Weekly'!F165</f>
        <v>0</v>
      </c>
      <c r="F291" s="326">
        <f>'Leadec Weekly'!G165</f>
        <v>0</v>
      </c>
      <c r="G291" s="326">
        <f>'Leadec Weekly'!H165</f>
        <v>0</v>
      </c>
    </row>
    <row r="292" spans="1:7">
      <c r="A292" t="str">
        <f>'Leadec Weekly'!C166</f>
        <v>NAMIH-0003</v>
      </c>
      <c r="B292" t="str">
        <f>'Leadec Weekly'!A166</f>
        <v>120-1/2</v>
      </c>
      <c r="C292" s="326">
        <f>'Leadec Weekly'!D166</f>
        <v>0</v>
      </c>
      <c r="D292" s="326">
        <f>'Leadec Weekly'!E166</f>
        <v>0</v>
      </c>
      <c r="E292" s="326">
        <f>'Leadec Weekly'!F166</f>
        <v>0</v>
      </c>
      <c r="F292" s="326">
        <f>'Leadec Weekly'!G166</f>
        <v>0</v>
      </c>
      <c r="G292" s="326">
        <f>'Leadec Weekly'!H166</f>
        <v>0</v>
      </c>
    </row>
    <row r="293" spans="1:7">
      <c r="A293" t="str">
        <f>'Leadec Weekly'!C167</f>
        <v>NAMIH-0004</v>
      </c>
      <c r="B293" t="str">
        <f>'Leadec Weekly'!A167</f>
        <v>120-1/2</v>
      </c>
      <c r="C293" s="326">
        <f>'Leadec Weekly'!D167</f>
        <v>0</v>
      </c>
      <c r="D293" s="326">
        <f>'Leadec Weekly'!E167</f>
        <v>0</v>
      </c>
      <c r="E293" s="326">
        <f>'Leadec Weekly'!F167</f>
        <v>0</v>
      </c>
      <c r="F293" s="326">
        <f>'Leadec Weekly'!G167</f>
        <v>0</v>
      </c>
      <c r="G293" s="326">
        <f>'Leadec Weekly'!H167</f>
        <v>0</v>
      </c>
    </row>
    <row r="294" spans="1:7">
      <c r="A294" t="str">
        <f>'Leadec Weekly'!C168</f>
        <v>NAMIH-0005</v>
      </c>
      <c r="B294" t="str">
        <f>'Leadec Weekly'!A168</f>
        <v>120-3</v>
      </c>
      <c r="C294" s="326">
        <f>'Leadec Weekly'!D168</f>
        <v>0</v>
      </c>
      <c r="D294" s="326">
        <f>'Leadec Weekly'!E168</f>
        <v>0</v>
      </c>
      <c r="E294" s="326">
        <f>'Leadec Weekly'!F168</f>
        <v>0</v>
      </c>
      <c r="F294" s="326">
        <f>'Leadec Weekly'!G168</f>
        <v>0</v>
      </c>
      <c r="G294" s="326">
        <f>'Leadec Weekly'!H168</f>
        <v>0</v>
      </c>
    </row>
    <row r="295" spans="1:7">
      <c r="A295" t="str">
        <f>'Leadec Weekly'!C169</f>
        <v>NAMSP-00157</v>
      </c>
      <c r="B295" t="str">
        <f>'Leadec Weekly'!A169</f>
        <v>130A</v>
      </c>
      <c r="C295" s="326">
        <f>'Leadec Weekly'!D169</f>
        <v>0</v>
      </c>
      <c r="D295" s="326">
        <f>'Leadec Weekly'!E169</f>
        <v>0</v>
      </c>
      <c r="E295" s="326">
        <f>'Leadec Weekly'!F169</f>
        <v>0</v>
      </c>
      <c r="F295" s="326">
        <f>'Leadec Weekly'!G169</f>
        <v>0</v>
      </c>
      <c r="G295" s="326">
        <f>'Leadec Weekly'!H169</f>
        <v>0</v>
      </c>
    </row>
    <row r="296" spans="1:7">
      <c r="A296" t="str">
        <f>'Leadec Weekly'!C170</f>
        <v>NAMSP-00158</v>
      </c>
      <c r="B296" t="str">
        <f>'Leadec Weekly'!A170</f>
        <v>130B</v>
      </c>
      <c r="C296" s="326">
        <f>'Leadec Weekly'!D170</f>
        <v>0</v>
      </c>
      <c r="D296" s="326">
        <f>'Leadec Weekly'!E170</f>
        <v>0</v>
      </c>
      <c r="E296" s="326">
        <f>'Leadec Weekly'!F170</f>
        <v>0</v>
      </c>
      <c r="F296" s="326">
        <f>'Leadec Weekly'!G170</f>
        <v>0</v>
      </c>
      <c r="G296" s="326">
        <f>'Leadec Weekly'!H170</f>
        <v>0</v>
      </c>
    </row>
    <row r="297" spans="1:7">
      <c r="A297" t="str">
        <f>'Leadec Weekly'!C171</f>
        <v>NAMSP-00159</v>
      </c>
      <c r="B297" t="str">
        <f>'Leadec Weekly'!A171</f>
        <v>130C</v>
      </c>
      <c r="C297" s="326">
        <f>'Leadec Weekly'!D171</f>
        <v>0</v>
      </c>
      <c r="D297" s="326">
        <f>'Leadec Weekly'!E171</f>
        <v>0</v>
      </c>
      <c r="E297" s="326">
        <f>'Leadec Weekly'!F171</f>
        <v>0</v>
      </c>
      <c r="F297" s="326">
        <f>'Leadec Weekly'!G171</f>
        <v>0</v>
      </c>
      <c r="G297" s="326">
        <f>'Leadec Weekly'!H171</f>
        <v>0</v>
      </c>
    </row>
    <row r="298" spans="1:7">
      <c r="A298" t="str">
        <f>'Leadec Weekly'!C172</f>
        <v>NAMSP-00150</v>
      </c>
      <c r="B298" t="str">
        <f>'Leadec Weekly'!A172</f>
        <v>130D</v>
      </c>
      <c r="C298" s="326">
        <f>'Leadec Weekly'!D172</f>
        <v>0</v>
      </c>
      <c r="D298" s="326">
        <f>'Leadec Weekly'!E172</f>
        <v>0</v>
      </c>
      <c r="E298" s="326">
        <f>'Leadec Weekly'!F172</f>
        <v>0</v>
      </c>
      <c r="F298" s="326">
        <f>'Leadec Weekly'!G172</f>
        <v>0</v>
      </c>
      <c r="G298" s="326">
        <f>'Leadec Weekly'!H172</f>
        <v>0</v>
      </c>
    </row>
    <row r="299" spans="1:7">
      <c r="A299" t="str">
        <f>'Leadec Weekly'!C173</f>
        <v>NAMSP-00265</v>
      </c>
      <c r="B299" t="str">
        <f>'Leadec Weekly'!A173</f>
        <v>130E</v>
      </c>
      <c r="C299" s="326">
        <f>'Leadec Weekly'!D173</f>
        <v>0</v>
      </c>
      <c r="D299" s="326">
        <f>'Leadec Weekly'!E173</f>
        <v>0</v>
      </c>
      <c r="E299" s="326">
        <f>'Leadec Weekly'!F173</f>
        <v>0</v>
      </c>
      <c r="F299" s="326">
        <f>'Leadec Weekly'!G173</f>
        <v>0</v>
      </c>
      <c r="G299" s="326">
        <f>'Leadec Weekly'!H173</f>
        <v>0</v>
      </c>
    </row>
    <row r="300" spans="1:7">
      <c r="A300" t="str">
        <f>'Leadec Weekly'!C174</f>
        <v>NDMSP-00266</v>
      </c>
      <c r="B300" t="str">
        <f>'Leadec Weekly'!A174</f>
        <v>130F</v>
      </c>
      <c r="C300" s="326">
        <f>'Leadec Weekly'!D174</f>
        <v>0</v>
      </c>
      <c r="D300" s="326">
        <f>'Leadec Weekly'!E174</f>
        <v>0</v>
      </c>
      <c r="E300" s="326">
        <f>'Leadec Weekly'!F174</f>
        <v>0</v>
      </c>
      <c r="F300" s="326">
        <f>'Leadec Weekly'!G174</f>
        <v>0</v>
      </c>
      <c r="G300" s="326">
        <f>'Leadec Weekly'!H174</f>
        <v>0</v>
      </c>
    </row>
    <row r="301" spans="1:7">
      <c r="A301" t="str">
        <f>'Leadec Weekly'!C175</f>
        <v>NAMSP-0163</v>
      </c>
      <c r="B301">
        <f>'Leadec Weekly'!A175</f>
        <v>140</v>
      </c>
      <c r="C301" s="326">
        <f>'Leadec Weekly'!D175</f>
        <v>0</v>
      </c>
      <c r="D301" s="326">
        <f>'Leadec Weekly'!E175</f>
        <v>0</v>
      </c>
      <c r="E301" s="326">
        <f>'Leadec Weekly'!F175</f>
        <v>0</v>
      </c>
      <c r="F301" s="326">
        <f>'Leadec Weekly'!G175</f>
        <v>0</v>
      </c>
      <c r="G301" s="326">
        <f>'Leadec Weekly'!H175</f>
        <v>0</v>
      </c>
    </row>
    <row r="302" spans="1:7">
      <c r="A302" t="str">
        <f>'Leadec Weekly'!C176</f>
        <v>NDMGR-00015</v>
      </c>
      <c r="B302">
        <f>'Leadec Weekly'!A176</f>
        <v>150</v>
      </c>
      <c r="C302" s="326">
        <f>'Leadec Weekly'!D176</f>
        <v>0</v>
      </c>
      <c r="D302" s="326">
        <f>'Leadec Weekly'!E176</f>
        <v>0</v>
      </c>
      <c r="E302" s="326">
        <f>'Leadec Weekly'!F176</f>
        <v>0</v>
      </c>
      <c r="F302" s="326">
        <f>'Leadec Weekly'!G176</f>
        <v>0</v>
      </c>
      <c r="G302" s="326">
        <f>'Leadec Weekly'!H176</f>
        <v>0</v>
      </c>
    </row>
    <row r="303" spans="1:7">
      <c r="A303" t="str">
        <f>'Leadec Weekly'!C177</f>
        <v>NJMGR-00064</v>
      </c>
      <c r="B303" t="str">
        <f>'Leadec Weekly'!A177</f>
        <v>200A</v>
      </c>
      <c r="C303" s="326">
        <f>'Leadec Weekly'!D177</f>
        <v>0</v>
      </c>
      <c r="D303" s="326">
        <f>'Leadec Weekly'!E177</f>
        <v>0</v>
      </c>
      <c r="E303" s="326">
        <f>'Leadec Weekly'!F177</f>
        <v>0</v>
      </c>
      <c r="F303" s="326">
        <f>'Leadec Weekly'!G177</f>
        <v>0</v>
      </c>
      <c r="G303" s="326">
        <f>'Leadec Weekly'!H177</f>
        <v>0</v>
      </c>
    </row>
    <row r="304" spans="1:7">
      <c r="A304" t="str">
        <f>'Leadec Weekly'!C178</f>
        <v>NJMGR-00066</v>
      </c>
      <c r="B304" t="str">
        <f>'Leadec Weekly'!A178</f>
        <v>200B</v>
      </c>
      <c r="C304" s="326">
        <f>'Leadec Weekly'!D178</f>
        <v>0</v>
      </c>
      <c r="D304" s="326">
        <f>'Leadec Weekly'!E178</f>
        <v>0</v>
      </c>
      <c r="E304" s="326">
        <f>'Leadec Weekly'!F178</f>
        <v>0</v>
      </c>
      <c r="F304" s="326">
        <f>'Leadec Weekly'!G178</f>
        <v>0</v>
      </c>
      <c r="G304" s="326">
        <f>'Leadec Weekly'!H178</f>
        <v>0</v>
      </c>
    </row>
    <row r="305" spans="1:7">
      <c r="A305" t="str">
        <f>'Leadec Weekly'!C179</f>
        <v>NJMGR-00109</v>
      </c>
      <c r="B305" t="str">
        <f>'Leadec Weekly'!A179</f>
        <v>200C</v>
      </c>
      <c r="C305" s="326">
        <f>'Leadec Weekly'!D179</f>
        <v>0</v>
      </c>
      <c r="D305" s="326">
        <f>'Leadec Weekly'!E179</f>
        <v>0</v>
      </c>
      <c r="E305" s="326">
        <f>'Leadec Weekly'!F179</f>
        <v>0</v>
      </c>
      <c r="F305" s="326">
        <f>'Leadec Weekly'!G179</f>
        <v>0</v>
      </c>
      <c r="G305" s="326">
        <f>'Leadec Weekly'!H179</f>
        <v>0</v>
      </c>
    </row>
    <row r="306" spans="1:7">
      <c r="A306" t="str">
        <f>'Leadec Weekly'!C180</f>
        <v>NDMGR-00024</v>
      </c>
      <c r="B306" t="str">
        <f>'Leadec Weekly'!A180</f>
        <v>200D</v>
      </c>
      <c r="C306" s="326">
        <f>'Leadec Weekly'!D180</f>
        <v>0</v>
      </c>
      <c r="D306" s="326">
        <f>'Leadec Weekly'!E180</f>
        <v>0</v>
      </c>
      <c r="E306" s="326">
        <f>'Leadec Weekly'!F180</f>
        <v>0</v>
      </c>
      <c r="F306" s="326">
        <f>'Leadec Weekly'!G180</f>
        <v>0</v>
      </c>
      <c r="G306" s="326">
        <f>'Leadec Weekly'!H180</f>
        <v>0</v>
      </c>
    </row>
    <row r="307" spans="1:7">
      <c r="A307" t="str">
        <f>'Leadec Weekly'!C181</f>
        <v>NAMGR-00095</v>
      </c>
      <c r="B307">
        <f>'Leadec Weekly'!A181</f>
        <v>220</v>
      </c>
      <c r="C307" s="326">
        <f>'Leadec Weekly'!D181</f>
        <v>0</v>
      </c>
      <c r="D307" s="326">
        <f>'Leadec Weekly'!E181</f>
        <v>0</v>
      </c>
      <c r="E307" s="326">
        <f>'Leadec Weekly'!F181</f>
        <v>0</v>
      </c>
      <c r="F307" s="326">
        <f>'Leadec Weekly'!G181</f>
        <v>0</v>
      </c>
      <c r="G307" s="326">
        <f>'Leadec Weekly'!H181</f>
        <v>0</v>
      </c>
    </row>
    <row r="308" spans="1:7">
      <c r="A308" t="str">
        <f>'Leadec Weekly'!C182</f>
        <v>NLMGR-00050</v>
      </c>
      <c r="B308">
        <f>'Leadec Weekly'!A182</f>
        <v>230</v>
      </c>
      <c r="C308" s="326">
        <f>'Leadec Weekly'!D182</f>
        <v>0</v>
      </c>
      <c r="D308" s="326">
        <f>'Leadec Weekly'!E182</f>
        <v>0</v>
      </c>
      <c r="E308" s="326">
        <f>'Leadec Weekly'!F182</f>
        <v>0</v>
      </c>
      <c r="F308" s="326">
        <f>'Leadec Weekly'!G182</f>
        <v>0</v>
      </c>
      <c r="G308" s="326">
        <f>'Leadec Weekly'!H182</f>
        <v>0</v>
      </c>
    </row>
    <row r="309" spans="1:7">
      <c r="A309" t="str">
        <f>'Leadec Weekly'!C183</f>
        <v>NDMGR-00014</v>
      </c>
      <c r="B309">
        <f>'Leadec Weekly'!A183</f>
        <v>240</v>
      </c>
      <c r="C309" s="326">
        <f>'Leadec Weekly'!D183</f>
        <v>0</v>
      </c>
      <c r="D309" s="326">
        <f>'Leadec Weekly'!E183</f>
        <v>0</v>
      </c>
      <c r="E309" s="326">
        <f>'Leadec Weekly'!F183</f>
        <v>0</v>
      </c>
      <c r="F309" s="326">
        <f>'Leadec Weekly'!G183</f>
        <v>0</v>
      </c>
      <c r="G309" s="326">
        <f>'Leadec Weekly'!H183</f>
        <v>0</v>
      </c>
    </row>
    <row r="310" spans="1:7">
      <c r="A310" t="str">
        <f>'Leadec Weekly'!C184</f>
        <v>NDMGR-00013</v>
      </c>
      <c r="B310">
        <f>'Leadec Weekly'!A184</f>
        <v>250</v>
      </c>
      <c r="C310" s="326">
        <f>'Leadec Weekly'!D184</f>
        <v>0</v>
      </c>
      <c r="D310" s="326">
        <f>'Leadec Weekly'!E184</f>
        <v>0</v>
      </c>
      <c r="E310" s="326">
        <f>'Leadec Weekly'!F184</f>
        <v>0</v>
      </c>
      <c r="F310" s="326">
        <f>'Leadec Weekly'!G184</f>
        <v>0</v>
      </c>
      <c r="G310" s="326">
        <f>'Leadec Weekly'!H184</f>
        <v>0</v>
      </c>
    </row>
    <row r="311" spans="1:7">
      <c r="A311" t="str">
        <f>'Leadec Weekly'!C185</f>
        <v>NAMSP-0164</v>
      </c>
      <c r="B311">
        <f>'Leadec Weekly'!A185</f>
        <v>255</v>
      </c>
      <c r="C311" s="326">
        <f>'Leadec Weekly'!D185</f>
        <v>0</v>
      </c>
      <c r="D311" s="326">
        <f>'Leadec Weekly'!E185</f>
        <v>0</v>
      </c>
      <c r="E311" s="326">
        <f>'Leadec Weekly'!F185</f>
        <v>0</v>
      </c>
      <c r="F311" s="326">
        <f>'Leadec Weekly'!G185</f>
        <v>0</v>
      </c>
      <c r="G311" s="326">
        <f>'Leadec Weekly'!H185</f>
        <v>0</v>
      </c>
    </row>
    <row r="312" spans="1:7">
      <c r="A312" t="str">
        <f>'Leadec Weekly'!C186</f>
        <v>NAMTS-0067</v>
      </c>
      <c r="B312" t="str">
        <f>'Leadec Weekly'!A186</f>
        <v>270A</v>
      </c>
      <c r="C312" s="326">
        <f>'Leadec Weekly'!D186</f>
        <v>0</v>
      </c>
      <c r="D312" s="326">
        <f>'Leadec Weekly'!E186</f>
        <v>0</v>
      </c>
      <c r="E312" s="326">
        <f>'Leadec Weekly'!F186</f>
        <v>0</v>
      </c>
      <c r="F312" s="326">
        <f>'Leadec Weekly'!G186</f>
        <v>0</v>
      </c>
      <c r="G312" s="326">
        <f>'Leadec Weekly'!H186</f>
        <v>0</v>
      </c>
    </row>
    <row r="313" spans="1:7">
      <c r="A313" t="str">
        <f>'Leadec Weekly'!C187</f>
        <v>NAMTS-0068</v>
      </c>
      <c r="B313" t="str">
        <f>'Leadec Weekly'!A187</f>
        <v>270B</v>
      </c>
      <c r="C313" s="326">
        <f>'Leadec Weekly'!D187</f>
        <v>0</v>
      </c>
      <c r="D313" s="326">
        <f>'Leadec Weekly'!E187</f>
        <v>0</v>
      </c>
      <c r="E313" s="326">
        <f>'Leadec Weekly'!F187</f>
        <v>0</v>
      </c>
      <c r="F313" s="326">
        <f>'Leadec Weekly'!G187</f>
        <v>0</v>
      </c>
      <c r="G313" s="326">
        <f>'Leadec Weekly'!H187</f>
        <v>0</v>
      </c>
    </row>
    <row r="314" spans="1:7">
      <c r="A314" t="str">
        <f>'Leadec Weekly'!C188</f>
        <v>NDMLP-00001</v>
      </c>
      <c r="B314">
        <f>'Leadec Weekly'!A188</f>
        <v>280</v>
      </c>
      <c r="C314" s="326">
        <f>'Leadec Weekly'!D188</f>
        <v>0</v>
      </c>
      <c r="D314" s="326">
        <f>'Leadec Weekly'!E188</f>
        <v>0</v>
      </c>
      <c r="E314" s="326">
        <f>'Leadec Weekly'!F188</f>
        <v>0</v>
      </c>
      <c r="F314" s="326">
        <f>'Leadec Weekly'!G188</f>
        <v>0</v>
      </c>
      <c r="G314" s="326">
        <f>'Leadec Weekly'!H188</f>
        <v>0</v>
      </c>
    </row>
    <row r="315" spans="1:7">
      <c r="A315" t="str">
        <f>'Leadec Weekly'!C189</f>
        <v>NAMWB-0030</v>
      </c>
      <c r="B315">
        <f>'Leadec Weekly'!A189</f>
        <v>290</v>
      </c>
      <c r="C315" s="326">
        <f>'Leadec Weekly'!D189</f>
        <v>0</v>
      </c>
      <c r="D315" s="326">
        <f>'Leadec Weekly'!E189</f>
        <v>0</v>
      </c>
      <c r="E315" s="326">
        <f>'Leadec Weekly'!F189</f>
        <v>0</v>
      </c>
      <c r="F315" s="326">
        <f>'Leadec Weekly'!G189</f>
        <v>0</v>
      </c>
      <c r="G315" s="326">
        <f>'Leadec Weekly'!H189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F406"/>
  <sheetViews>
    <sheetView workbookViewId="0"/>
  </sheetViews>
  <sheetFormatPr defaultRowHeight="15"/>
  <sheetData>
    <row r="1" spans="11:84">
      <c r="K1" s="51"/>
      <c r="L1" s="51"/>
      <c r="M1" s="119" t="s">
        <v>1200</v>
      </c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R1" s="35"/>
      <c r="BZ1" s="35"/>
      <c r="CA1" s="670" t="s">
        <v>1201</v>
      </c>
      <c r="CB1" s="670"/>
      <c r="CC1" s="670"/>
      <c r="CD1" s="670"/>
      <c r="CE1" s="670"/>
      <c r="CF1" s="670"/>
    </row>
    <row r="2" spans="11:84">
      <c r="K2" s="51"/>
      <c r="L2" s="51"/>
      <c r="M2" s="112" t="s">
        <v>509</v>
      </c>
      <c r="N2" s="52">
        <f>WEEKLY!F131</f>
        <v>46300</v>
      </c>
      <c r="O2" s="52">
        <f>WEEKLY!G131</f>
        <v>46301</v>
      </c>
      <c r="P2" s="52">
        <f>WEEKLY!H131</f>
        <v>46302</v>
      </c>
      <c r="Q2" s="52">
        <f>WEEKLY!I131</f>
        <v>46303</v>
      </c>
      <c r="R2" s="52">
        <f>WEEKLY!J131</f>
        <v>46304</v>
      </c>
      <c r="S2" s="104">
        <f>WEEKLY!X131</f>
        <v>0</v>
      </c>
      <c r="T2" s="104">
        <f>WEEKLY!Y131</f>
        <v>1</v>
      </c>
      <c r="U2" s="104">
        <f>WEEKLY!Z131</f>
        <v>2</v>
      </c>
      <c r="V2" s="104">
        <f>WEEKLY!AA131</f>
        <v>3</v>
      </c>
      <c r="W2" s="104">
        <f>WEEKLY!AB131</f>
        <v>4</v>
      </c>
      <c r="X2" s="52">
        <f>WEEKLY!AP131</f>
        <v>0</v>
      </c>
      <c r="Y2" s="52">
        <f>WEEKLY!AQ131</f>
        <v>1</v>
      </c>
      <c r="Z2" s="52">
        <f>WEEKLY!AR131</f>
        <v>2</v>
      </c>
      <c r="AA2" s="52">
        <f>WEEKLY!AS131</f>
        <v>3</v>
      </c>
      <c r="AB2" s="52">
        <f>WEEKLY!AT131</f>
        <v>4</v>
      </c>
      <c r="AC2" s="104">
        <f>WEEKLY!BH131</f>
        <v>0</v>
      </c>
      <c r="AD2" s="104">
        <f>WEEKLY!BI131</f>
        <v>1</v>
      </c>
      <c r="AE2" s="104">
        <f>WEEKLY!BJ131</f>
        <v>2</v>
      </c>
      <c r="AF2" s="104">
        <f>WEEKLY!BK131</f>
        <v>3</v>
      </c>
      <c r="AG2" s="104">
        <f>WEEKLY!BL131</f>
        <v>4</v>
      </c>
      <c r="AH2" s="52">
        <f>WEEKLY!BZ131</f>
        <v>0</v>
      </c>
      <c r="AI2" s="52">
        <f>WEEKLY!CA131</f>
        <v>1</v>
      </c>
      <c r="AJ2" s="52">
        <f>WEEKLY!CB131</f>
        <v>2</v>
      </c>
      <c r="AK2" s="52">
        <f>WEEKLY!CC131</f>
        <v>3</v>
      </c>
      <c r="AL2" s="52">
        <f>WEEKLY!CD131</f>
        <v>4</v>
      </c>
      <c r="AM2" s="106"/>
      <c r="AN2" s="106"/>
      <c r="AO2" s="106"/>
      <c r="AP2" s="106"/>
      <c r="AQ2" s="106"/>
      <c r="AR2" s="35"/>
      <c r="AU2" s="112" t="s">
        <v>509</v>
      </c>
      <c r="AV2" s="52">
        <f>WEEKLY!F131</f>
        <v>46300</v>
      </c>
      <c r="AW2" s="52">
        <f>WEEKLY!G131</f>
        <v>46301</v>
      </c>
      <c r="AX2" s="52">
        <f>WEEKLY!H131</f>
        <v>46302</v>
      </c>
      <c r="AY2" s="52">
        <f>WEEKLY!I131</f>
        <v>46303</v>
      </c>
      <c r="AZ2" s="52">
        <f>WEEKLY!J131</f>
        <v>46304</v>
      </c>
      <c r="BA2" s="37">
        <f>WEEKLY!X131</f>
        <v>0</v>
      </c>
      <c r="BB2" s="37">
        <f>WEEKLY!Y131</f>
        <v>1</v>
      </c>
      <c r="BC2" s="37">
        <f>WEEKLY!Z131</f>
        <v>2</v>
      </c>
      <c r="BD2" s="37">
        <f>WEEKLY!AA131</f>
        <v>3</v>
      </c>
      <c r="BE2" s="37">
        <f>WEEKLY!AB131</f>
        <v>4</v>
      </c>
      <c r="BF2" s="52">
        <f>WEEKLY!AP131</f>
        <v>0</v>
      </c>
      <c r="BG2" s="52">
        <f>WEEKLY!AQ131</f>
        <v>1</v>
      </c>
      <c r="BH2" s="52">
        <f>WEEKLY!AR131</f>
        <v>2</v>
      </c>
      <c r="BI2" s="52">
        <f>WEEKLY!AS131</f>
        <v>3</v>
      </c>
      <c r="BJ2" s="52">
        <f>WEEKLY!AT131</f>
        <v>4</v>
      </c>
      <c r="BK2" s="37">
        <f>WEEKLY!BH131</f>
        <v>0</v>
      </c>
      <c r="BL2" s="37">
        <f>WEEKLY!BI131</f>
        <v>1</v>
      </c>
      <c r="BM2" s="37">
        <f>WEEKLY!BJ131</f>
        <v>2</v>
      </c>
      <c r="BN2" s="37">
        <f>WEEKLY!BK131</f>
        <v>3</v>
      </c>
      <c r="BO2" s="37">
        <f>WEEKLY!BL131</f>
        <v>4</v>
      </c>
      <c r="BP2" s="52">
        <f>WEEKLY!BZ131</f>
        <v>0</v>
      </c>
      <c r="BQ2" s="52">
        <f>WEEKLY!CA131</f>
        <v>1</v>
      </c>
      <c r="BR2" s="52">
        <f>WEEKLY!CB131</f>
        <v>2</v>
      </c>
      <c r="BS2" s="52">
        <f>WEEKLY!CC131</f>
        <v>3</v>
      </c>
      <c r="BT2" s="52">
        <f>WEEKLY!CD131</f>
        <v>4</v>
      </c>
      <c r="BZ2" s="35"/>
      <c r="CA2" s="112" t="s">
        <v>509</v>
      </c>
      <c r="CB2" s="169" t="e">
        <f>'Washer Data'!#REF!</f>
        <v>#REF!</v>
      </c>
      <c r="CC2" s="52" t="e">
        <f>'Washer Data'!#REF!</f>
        <v>#REF!</v>
      </c>
      <c r="CD2" s="52" t="e">
        <f>'Washer Data'!#REF!</f>
        <v>#REF!</v>
      </c>
      <c r="CE2" s="52" t="e">
        <f>'Washer Data'!#REF!</f>
        <v>#REF!</v>
      </c>
      <c r="CF2" s="52" t="e">
        <f>'Washer Data'!#REF!</f>
        <v>#REF!</v>
      </c>
    </row>
    <row r="3" spans="11:84">
      <c r="K3" s="51" t="s">
        <v>1175</v>
      </c>
      <c r="L3" s="51" t="s">
        <v>1176</v>
      </c>
      <c r="M3" s="113" t="s">
        <v>1178</v>
      </c>
      <c r="N3" s="110">
        <v>0.05</v>
      </c>
      <c r="O3" s="110">
        <v>0.05</v>
      </c>
      <c r="P3" s="110">
        <v>0.05</v>
      </c>
      <c r="Q3" s="110">
        <v>0.05</v>
      </c>
      <c r="R3" s="110">
        <v>0.05</v>
      </c>
      <c r="S3" s="110">
        <v>0.05</v>
      </c>
      <c r="T3" s="110">
        <v>0.05</v>
      </c>
      <c r="U3" s="110">
        <v>0.05</v>
      </c>
      <c r="V3" s="110">
        <v>0.05</v>
      </c>
      <c r="W3" s="110">
        <v>0.05</v>
      </c>
      <c r="X3" s="110">
        <v>0.05</v>
      </c>
      <c r="Y3" s="110">
        <v>0.05</v>
      </c>
      <c r="Z3" s="110">
        <v>0.05</v>
      </c>
      <c r="AA3" s="110">
        <v>0.05</v>
      </c>
      <c r="AB3" s="110">
        <v>0.05</v>
      </c>
      <c r="AC3" s="110">
        <v>0.05</v>
      </c>
      <c r="AD3" s="110">
        <v>0.05</v>
      </c>
      <c r="AE3" s="110">
        <v>0.05</v>
      </c>
      <c r="AF3" s="110">
        <v>0.05</v>
      </c>
      <c r="AG3" s="110">
        <v>0.05</v>
      </c>
      <c r="AH3" s="110">
        <v>0.05</v>
      </c>
      <c r="AI3" s="110">
        <v>0.05</v>
      </c>
      <c r="AJ3" s="110">
        <v>0.05</v>
      </c>
      <c r="AK3" s="110">
        <v>0.05</v>
      </c>
      <c r="AL3" s="110">
        <v>0.05</v>
      </c>
      <c r="AM3" s="106"/>
      <c r="AN3" s="106"/>
      <c r="AO3" s="106"/>
      <c r="AP3" s="106"/>
      <c r="AQ3" s="106"/>
      <c r="AR3" s="35"/>
      <c r="AS3" s="51" t="s">
        <v>1175</v>
      </c>
      <c r="AT3" s="51" t="s">
        <v>1176</v>
      </c>
      <c r="AU3" s="113" t="s">
        <v>1178</v>
      </c>
      <c r="AV3" s="110">
        <v>0.05</v>
      </c>
      <c r="AW3" s="110">
        <v>0.05</v>
      </c>
      <c r="AX3" s="110">
        <v>0.05</v>
      </c>
      <c r="AY3" s="110">
        <v>0.05</v>
      </c>
      <c r="AZ3" s="110">
        <v>0.05</v>
      </c>
      <c r="BA3" s="110">
        <v>0.05</v>
      </c>
      <c r="BB3" s="110">
        <v>0.05</v>
      </c>
      <c r="BC3" s="110">
        <v>0.05</v>
      </c>
      <c r="BD3" s="110">
        <v>0.05</v>
      </c>
      <c r="BE3" s="110">
        <v>0.05</v>
      </c>
      <c r="BF3" s="110">
        <v>0.05</v>
      </c>
      <c r="BG3" s="110">
        <v>0.05</v>
      </c>
      <c r="BH3" s="110">
        <v>0.05</v>
      </c>
      <c r="BI3" s="110">
        <v>0.05</v>
      </c>
      <c r="BJ3" s="110">
        <v>0.05</v>
      </c>
      <c r="BK3" s="110">
        <v>0.05</v>
      </c>
      <c r="BL3" s="110">
        <v>0.05</v>
      </c>
      <c r="BM3" s="110">
        <v>0.05</v>
      </c>
      <c r="BN3" s="110">
        <v>0.05</v>
      </c>
      <c r="BO3" s="110">
        <v>0.05</v>
      </c>
      <c r="BP3" s="110">
        <v>0.05</v>
      </c>
      <c r="BQ3" s="110">
        <v>0.05</v>
      </c>
      <c r="BR3" s="110">
        <v>0.05</v>
      </c>
      <c r="BS3" s="110">
        <v>0.05</v>
      </c>
      <c r="BT3" s="110">
        <v>0.05</v>
      </c>
      <c r="BZ3" s="35"/>
      <c r="CA3" s="113" t="s">
        <v>1181</v>
      </c>
      <c r="CB3" s="110">
        <v>0.04</v>
      </c>
      <c r="CC3" s="110">
        <v>0.04</v>
      </c>
      <c r="CD3" s="110">
        <v>0.04</v>
      </c>
      <c r="CE3" s="110">
        <v>0.04</v>
      </c>
      <c r="CF3" s="110">
        <v>0.04</v>
      </c>
    </row>
    <row r="4" spans="11:84">
      <c r="K4" s="36" t="str">
        <f>WEEKLY!A138</f>
        <v>TF-2</v>
      </c>
      <c r="L4" s="36" t="str">
        <f>WEEKLY!C138</f>
        <v>TAMSP-00372</v>
      </c>
      <c r="M4" s="105" t="str">
        <f>WEEKLY!B138</f>
        <v>70-1</v>
      </c>
      <c r="N4" s="110" t="e">
        <f>WEEKLY!F138</f>
        <v>#N/A</v>
      </c>
      <c r="O4" s="110" t="str">
        <f>WEEKLY!G138</f>
        <v/>
      </c>
      <c r="P4" s="110" t="e">
        <f>WEEKLY!H138</f>
        <v>#N/A</v>
      </c>
      <c r="Q4" s="110" t="e">
        <f>WEEKLY!I138</f>
        <v>#N/A</v>
      </c>
      <c r="R4" s="110" t="str">
        <f>WEEKLY!J138</f>
        <v/>
      </c>
      <c r="S4" s="110" t="e">
        <f>WEEKLY!X138</f>
        <v>#N/A</v>
      </c>
      <c r="T4" s="110" t="str">
        <f>WEEKLY!Y138</f>
        <v/>
      </c>
      <c r="U4" s="110" t="e">
        <f>WEEKLY!Z138</f>
        <v>#N/A</v>
      </c>
      <c r="V4" s="110" t="e">
        <f>WEEKLY!AA138</f>
        <v>#N/A</v>
      </c>
      <c r="W4" s="110" t="str">
        <f>WEEKLY!AB138</f>
        <v/>
      </c>
      <c r="X4" s="110" t="e">
        <f>WEEKLY!AP138</f>
        <v>#N/A</v>
      </c>
      <c r="Y4" s="110" t="str">
        <f>WEEKLY!AQ138</f>
        <v/>
      </c>
      <c r="Z4" s="110" t="e">
        <f>WEEKLY!AR138</f>
        <v>#N/A</v>
      </c>
      <c r="AA4" s="110" t="e">
        <f>WEEKLY!AS138</f>
        <v>#N/A</v>
      </c>
      <c r="AB4" s="110" t="str">
        <f>WEEKLY!AT138</f>
        <v/>
      </c>
      <c r="AC4" s="110" t="e">
        <f>WEEKLY!BH138</f>
        <v>#N/A</v>
      </c>
      <c r="AD4" s="110" t="str">
        <f>WEEKLY!BI138</f>
        <v/>
      </c>
      <c r="AE4" s="110" t="e">
        <f>WEEKLY!BJ138</f>
        <v>#N/A</v>
      </c>
      <c r="AF4" s="110" t="e">
        <f>WEEKLY!BK138</f>
        <v>#N/A</v>
      </c>
      <c r="AG4" s="110" t="str">
        <f>WEEKLY!BL138</f>
        <v/>
      </c>
      <c r="AH4" s="110" t="e">
        <f>WEEKLY!BZ138</f>
        <v>#N/A</v>
      </c>
      <c r="AI4" s="110" t="str">
        <f>WEEKLY!CA138</f>
        <v/>
      </c>
      <c r="AJ4" s="110" t="e">
        <f>WEEKLY!CB138</f>
        <v>#N/A</v>
      </c>
      <c r="AK4" s="110" t="e">
        <f>WEEKLY!CC138</f>
        <v>#N/A</v>
      </c>
      <c r="AL4" s="110" t="str">
        <f>WEEKLY!CD138</f>
        <v/>
      </c>
      <c r="AM4" s="106"/>
      <c r="AN4" s="106"/>
      <c r="AO4" s="106"/>
      <c r="AP4" s="106"/>
      <c r="AQ4" s="106"/>
      <c r="AR4" s="35"/>
      <c r="AS4" s="107" t="str">
        <f>WEEKLY!A140</f>
        <v>MWTH-2</v>
      </c>
      <c r="AT4" s="107" t="str">
        <f>WEEKLY!C140</f>
        <v>TAMLA-00059</v>
      </c>
      <c r="AU4" s="105" t="str">
        <f>WEEKLY!B140</f>
        <v>20-2</v>
      </c>
      <c r="AV4" s="110" t="str">
        <f>WEEKLY!F140</f>
        <v/>
      </c>
      <c r="AW4" s="110" t="e">
        <f>WEEKLY!G140</f>
        <v>#N/A</v>
      </c>
      <c r="AX4" s="110" t="str">
        <f>WEEKLY!H140</f>
        <v/>
      </c>
      <c r="AY4" s="110" t="str">
        <f>WEEKLY!I140</f>
        <v/>
      </c>
      <c r="AZ4" s="110" t="e">
        <f>WEEKLY!J140</f>
        <v>#N/A</v>
      </c>
      <c r="BA4" s="110" t="str">
        <f>WEEKLY!X140</f>
        <v/>
      </c>
      <c r="BB4" s="110" t="e">
        <f>WEEKLY!Y140</f>
        <v>#N/A</v>
      </c>
      <c r="BC4" s="110" t="str">
        <f>WEEKLY!Z140</f>
        <v/>
      </c>
      <c r="BD4" s="110" t="str">
        <f>WEEKLY!AA140</f>
        <v/>
      </c>
      <c r="BE4" s="110" t="e">
        <f>WEEKLY!AB140</f>
        <v>#N/A</v>
      </c>
      <c r="BF4" s="110" t="str">
        <f>WEEKLY!AP140</f>
        <v/>
      </c>
      <c r="BG4" s="110" t="e">
        <f>WEEKLY!AQ140</f>
        <v>#N/A</v>
      </c>
      <c r="BH4" s="110" t="str">
        <f>WEEKLY!AR140</f>
        <v/>
      </c>
      <c r="BI4" s="110" t="str">
        <f>WEEKLY!AS140</f>
        <v/>
      </c>
      <c r="BJ4" s="110" t="e">
        <f>WEEKLY!AT140</f>
        <v>#N/A</v>
      </c>
      <c r="BK4" s="110" t="str">
        <f>WEEKLY!BH140</f>
        <v/>
      </c>
      <c r="BL4" s="110" t="e">
        <f>WEEKLY!BI140</f>
        <v>#N/A</v>
      </c>
      <c r="BM4" s="110" t="str">
        <f>WEEKLY!BJ140</f>
        <v/>
      </c>
      <c r="BN4" s="110" t="str">
        <f>WEEKLY!BK140</f>
        <v/>
      </c>
      <c r="BO4" s="110" t="e">
        <f>WEEKLY!BL140</f>
        <v>#N/A</v>
      </c>
      <c r="BP4" s="110" t="str">
        <f>WEEKLY!BZ140</f>
        <v/>
      </c>
      <c r="BQ4" s="110" t="e">
        <f>WEEKLY!CA140</f>
        <v>#N/A</v>
      </c>
      <c r="BR4" s="110" t="str">
        <f>WEEKLY!CB140</f>
        <v/>
      </c>
      <c r="BS4" s="110" t="str">
        <f>WEEKLY!CC140</f>
        <v/>
      </c>
      <c r="BT4" s="110" t="e">
        <f>WEEKLY!CD140</f>
        <v>#N/A</v>
      </c>
      <c r="BZ4" s="35"/>
      <c r="CA4" s="113" t="str">
        <f>WASHER!B22</f>
        <v>CASWB-61</v>
      </c>
      <c r="CB4" s="118" t="str">
        <f>WASHER!H22</f>
        <v/>
      </c>
      <c r="CC4" s="118" t="str">
        <f>WASHER!T22</f>
        <v/>
      </c>
      <c r="CD4" s="118" t="str">
        <f>WASHER!AF22</f>
        <v/>
      </c>
      <c r="CE4" s="118" t="str">
        <f>WASHER!AR22</f>
        <v/>
      </c>
      <c r="CF4" s="118" t="str">
        <f>WASHER!BD22</f>
        <v/>
      </c>
    </row>
    <row r="5" spans="11:84">
      <c r="K5" s="36" t="str">
        <f>WEEKLY!A139</f>
        <v>MWTH-2</v>
      </c>
      <c r="L5" s="36" t="str">
        <f>WEEKLY!C139</f>
        <v>TAMLA-00058</v>
      </c>
      <c r="M5" s="105" t="str">
        <f>WEEKLY!B139</f>
        <v>10-2</v>
      </c>
      <c r="N5" s="110" t="str">
        <f>WEEKLY!F139</f>
        <v/>
      </c>
      <c r="O5" s="110" t="e">
        <f>WEEKLY!G139</f>
        <v>#N/A</v>
      </c>
      <c r="P5" s="110" t="str">
        <f>WEEKLY!H139</f>
        <v/>
      </c>
      <c r="Q5" s="110" t="str">
        <f>WEEKLY!I139</f>
        <v/>
      </c>
      <c r="R5" s="110" t="e">
        <f>WEEKLY!J139</f>
        <v>#N/A</v>
      </c>
      <c r="S5" s="110" t="str">
        <f>WEEKLY!X139</f>
        <v/>
      </c>
      <c r="T5" s="110" t="e">
        <f>WEEKLY!Y139</f>
        <v>#N/A</v>
      </c>
      <c r="U5" s="110" t="str">
        <f>WEEKLY!Z139</f>
        <v/>
      </c>
      <c r="V5" s="110" t="str">
        <f>WEEKLY!AA139</f>
        <v/>
      </c>
      <c r="W5" s="110" t="e">
        <f>WEEKLY!AB139</f>
        <v>#N/A</v>
      </c>
      <c r="X5" s="110" t="str">
        <f>WEEKLY!AP139</f>
        <v/>
      </c>
      <c r="Y5" s="110" t="e">
        <f>WEEKLY!AQ139</f>
        <v>#N/A</v>
      </c>
      <c r="Z5" s="110" t="str">
        <f>WEEKLY!AR139</f>
        <v/>
      </c>
      <c r="AA5" s="110" t="str">
        <f>WEEKLY!AS139</f>
        <v/>
      </c>
      <c r="AB5" s="110" t="e">
        <f>WEEKLY!AT139</f>
        <v>#N/A</v>
      </c>
      <c r="AC5" s="110" t="str">
        <f>WEEKLY!BH139</f>
        <v/>
      </c>
      <c r="AD5" s="110" t="e">
        <f>WEEKLY!BI139</f>
        <v>#N/A</v>
      </c>
      <c r="AE5" s="110" t="str">
        <f>WEEKLY!BJ139</f>
        <v/>
      </c>
      <c r="AF5" s="110" t="str">
        <f>WEEKLY!BK139</f>
        <v/>
      </c>
      <c r="AG5" s="110" t="e">
        <f>WEEKLY!BL139</f>
        <v>#N/A</v>
      </c>
      <c r="AH5" s="110" t="str">
        <f>WEEKLY!BZ139</f>
        <v/>
      </c>
      <c r="AI5" s="110" t="e">
        <f>WEEKLY!CA139</f>
        <v>#N/A</v>
      </c>
      <c r="AJ5" s="110" t="str">
        <f>WEEKLY!CB139</f>
        <v/>
      </c>
      <c r="AK5" s="110" t="str">
        <f>WEEKLY!CC139</f>
        <v/>
      </c>
      <c r="AL5" s="110" t="e">
        <f>WEEKLY!CD139</f>
        <v>#N/A</v>
      </c>
      <c r="AM5" s="106"/>
      <c r="AN5" s="106"/>
      <c r="AO5" s="106"/>
      <c r="AP5" s="106"/>
      <c r="AQ5" s="106"/>
      <c r="AR5" s="35"/>
      <c r="AS5" s="107" t="str">
        <f>WEEKLY!A141</f>
        <v>MWTH-2</v>
      </c>
      <c r="AT5" s="107" t="str">
        <f>WEEKLY!C141</f>
        <v>TAMLA-00060</v>
      </c>
      <c r="AU5" s="105" t="str">
        <f>WEEKLY!B141</f>
        <v>30-2</v>
      </c>
      <c r="AV5" s="110" t="str">
        <f>WEEKLY!F141</f>
        <v/>
      </c>
      <c r="AW5" s="110" t="e">
        <f>WEEKLY!G141</f>
        <v>#N/A</v>
      </c>
      <c r="AX5" s="110" t="str">
        <f>WEEKLY!H141</f>
        <v/>
      </c>
      <c r="AY5" s="110" t="str">
        <f>WEEKLY!I141</f>
        <v/>
      </c>
      <c r="AZ5" s="110" t="e">
        <f>WEEKLY!J141</f>
        <v>#N/A</v>
      </c>
      <c r="BA5" s="110" t="str">
        <f>WEEKLY!X141</f>
        <v/>
      </c>
      <c r="BB5" s="110" t="e">
        <f>WEEKLY!Y141</f>
        <v>#N/A</v>
      </c>
      <c r="BC5" s="110" t="str">
        <f>WEEKLY!Z141</f>
        <v/>
      </c>
      <c r="BD5" s="110" t="str">
        <f>WEEKLY!AA141</f>
        <v/>
      </c>
      <c r="BE5" s="110" t="e">
        <f>WEEKLY!AB141</f>
        <v>#N/A</v>
      </c>
      <c r="BF5" s="110" t="str">
        <f>WEEKLY!AP141</f>
        <v/>
      </c>
      <c r="BG5" s="110" t="e">
        <f>WEEKLY!AQ141</f>
        <v>#N/A</v>
      </c>
      <c r="BH5" s="110" t="str">
        <f>WEEKLY!AR141</f>
        <v/>
      </c>
      <c r="BI5" s="110" t="str">
        <f>WEEKLY!AS141</f>
        <v/>
      </c>
      <c r="BJ5" s="110" t="e">
        <f>WEEKLY!AT141</f>
        <v>#N/A</v>
      </c>
      <c r="BK5" s="110" t="str">
        <f>WEEKLY!BH141</f>
        <v/>
      </c>
      <c r="BL5" s="110" t="e">
        <f>WEEKLY!BI141</f>
        <v>#N/A</v>
      </c>
      <c r="BM5" s="110" t="str">
        <f>WEEKLY!BJ141</f>
        <v/>
      </c>
      <c r="BN5" s="110" t="str">
        <f>WEEKLY!BK141</f>
        <v/>
      </c>
      <c r="BO5" s="110" t="e">
        <f>WEEKLY!BL141</f>
        <v>#N/A</v>
      </c>
      <c r="BP5" s="110" t="str">
        <f>WEEKLY!BZ141</f>
        <v/>
      </c>
      <c r="BQ5" s="110" t="e">
        <f>WEEKLY!CA141</f>
        <v>#N/A</v>
      </c>
      <c r="BR5" s="110" t="str">
        <f>WEEKLY!CB141</f>
        <v/>
      </c>
      <c r="BS5" s="110" t="str">
        <f>WEEKLY!CC141</f>
        <v/>
      </c>
      <c r="BT5" s="110" t="e">
        <f>WEEKLY!CD141</f>
        <v>#N/A</v>
      </c>
      <c r="BZ5" s="35"/>
      <c r="CA5" s="113" t="str">
        <f>WASHER!B23</f>
        <v>CASWB-62</v>
      </c>
      <c r="CB5" s="118" t="str">
        <f>WASHER!H23</f>
        <v/>
      </c>
      <c r="CC5" s="118" t="str">
        <f>WASHER!T23</f>
        <v/>
      </c>
      <c r="CD5" s="118" t="str">
        <f>WASHER!AF23</f>
        <v/>
      </c>
      <c r="CE5" s="118" t="str">
        <f>WASHER!AR23</f>
        <v/>
      </c>
      <c r="CF5" s="118" t="str">
        <f>WASHER!BD23</f>
        <v/>
      </c>
    </row>
    <row r="6" spans="11:84">
      <c r="K6" s="36" t="e">
        <f>WEEKLY!#REF!</f>
        <v>#REF!</v>
      </c>
      <c r="L6" s="36" t="e">
        <f>WEEKLY!#REF!</f>
        <v>#REF!</v>
      </c>
      <c r="M6" s="105" t="e">
        <f>WEEKLY!#REF!</f>
        <v>#REF!</v>
      </c>
      <c r="N6" s="110" t="e">
        <f>WEEKLY!#REF!</f>
        <v>#REF!</v>
      </c>
      <c r="O6" s="110" t="e">
        <f>WEEKLY!#REF!</f>
        <v>#REF!</v>
      </c>
      <c r="P6" s="110" t="e">
        <f>WEEKLY!#REF!</f>
        <v>#REF!</v>
      </c>
      <c r="Q6" s="110" t="e">
        <f>WEEKLY!#REF!</f>
        <v>#REF!</v>
      </c>
      <c r="R6" s="110" t="e">
        <f>WEEKLY!#REF!</f>
        <v>#REF!</v>
      </c>
      <c r="S6" s="110" t="e">
        <f>WEEKLY!#REF!</f>
        <v>#REF!</v>
      </c>
      <c r="T6" s="110" t="e">
        <f>WEEKLY!#REF!</f>
        <v>#REF!</v>
      </c>
      <c r="U6" s="110" t="e">
        <f>WEEKLY!#REF!</f>
        <v>#REF!</v>
      </c>
      <c r="V6" s="110" t="e">
        <f>WEEKLY!#REF!</f>
        <v>#REF!</v>
      </c>
      <c r="W6" s="110" t="e">
        <f>WEEKLY!#REF!</f>
        <v>#REF!</v>
      </c>
      <c r="X6" s="110" t="e">
        <f>WEEKLY!#REF!</f>
        <v>#REF!</v>
      </c>
      <c r="Y6" s="110" t="e">
        <f>WEEKLY!#REF!</f>
        <v>#REF!</v>
      </c>
      <c r="Z6" s="110" t="e">
        <f>WEEKLY!#REF!</f>
        <v>#REF!</v>
      </c>
      <c r="AA6" s="110" t="e">
        <f>WEEKLY!#REF!</f>
        <v>#REF!</v>
      </c>
      <c r="AB6" s="110" t="e">
        <f>WEEKLY!#REF!</f>
        <v>#REF!</v>
      </c>
      <c r="AC6" s="110" t="e">
        <f>WEEKLY!#REF!</f>
        <v>#REF!</v>
      </c>
      <c r="AD6" s="110" t="e">
        <f>WEEKLY!#REF!</f>
        <v>#REF!</v>
      </c>
      <c r="AE6" s="110" t="e">
        <f>WEEKLY!#REF!</f>
        <v>#REF!</v>
      </c>
      <c r="AF6" s="110" t="e">
        <f>WEEKLY!#REF!</f>
        <v>#REF!</v>
      </c>
      <c r="AG6" s="110" t="e">
        <f>WEEKLY!#REF!</f>
        <v>#REF!</v>
      </c>
      <c r="AH6" s="110" t="e">
        <f>WEEKLY!#REF!</f>
        <v>#REF!</v>
      </c>
      <c r="AI6" s="110" t="e">
        <f>WEEKLY!#REF!</f>
        <v>#REF!</v>
      </c>
      <c r="AJ6" s="110" t="e">
        <f>WEEKLY!#REF!</f>
        <v>#REF!</v>
      </c>
      <c r="AK6" s="110" t="e">
        <f>WEEKLY!#REF!</f>
        <v>#REF!</v>
      </c>
      <c r="AL6" s="110" t="e">
        <f>WEEKLY!#REF!</f>
        <v>#REF!</v>
      </c>
      <c r="AM6" s="106"/>
      <c r="AN6" s="106"/>
      <c r="AO6" s="106"/>
      <c r="AP6" s="106"/>
      <c r="AQ6" s="106"/>
      <c r="AR6" s="35"/>
      <c r="AS6" s="107" t="e">
        <f>WEEKLY!#REF!</f>
        <v>#REF!</v>
      </c>
      <c r="AT6" s="107" t="e">
        <f>WEEKLY!#REF!</f>
        <v>#REF!</v>
      </c>
      <c r="AU6" s="105" t="e">
        <f>WEEKLY!#REF!</f>
        <v>#REF!</v>
      </c>
      <c r="AV6" s="110" t="e">
        <f>WEEKLY!#REF!</f>
        <v>#REF!</v>
      </c>
      <c r="AW6" s="110" t="e">
        <f>WEEKLY!#REF!</f>
        <v>#REF!</v>
      </c>
      <c r="AX6" s="110" t="e">
        <f>WEEKLY!#REF!</f>
        <v>#REF!</v>
      </c>
      <c r="AY6" s="110" t="e">
        <f>WEEKLY!#REF!</f>
        <v>#REF!</v>
      </c>
      <c r="AZ6" s="110" t="e">
        <f>WEEKLY!#REF!</f>
        <v>#REF!</v>
      </c>
      <c r="BA6" s="110" t="e">
        <f>WEEKLY!#REF!</f>
        <v>#REF!</v>
      </c>
      <c r="BB6" s="110" t="e">
        <f>WEEKLY!#REF!</f>
        <v>#REF!</v>
      </c>
      <c r="BC6" s="110" t="e">
        <f>WEEKLY!#REF!</f>
        <v>#REF!</v>
      </c>
      <c r="BD6" s="110" t="e">
        <f>WEEKLY!#REF!</f>
        <v>#REF!</v>
      </c>
      <c r="BE6" s="110" t="e">
        <f>WEEKLY!#REF!</f>
        <v>#REF!</v>
      </c>
      <c r="BF6" s="110" t="e">
        <f>WEEKLY!#REF!</f>
        <v>#REF!</v>
      </c>
      <c r="BG6" s="110" t="e">
        <f>WEEKLY!#REF!</f>
        <v>#REF!</v>
      </c>
      <c r="BH6" s="110" t="e">
        <f>WEEKLY!#REF!</f>
        <v>#REF!</v>
      </c>
      <c r="BI6" s="110" t="e">
        <f>WEEKLY!#REF!</f>
        <v>#REF!</v>
      </c>
      <c r="BJ6" s="110" t="e">
        <f>WEEKLY!#REF!</f>
        <v>#REF!</v>
      </c>
      <c r="BK6" s="110" t="e">
        <f>WEEKLY!#REF!</f>
        <v>#REF!</v>
      </c>
      <c r="BL6" s="110" t="e">
        <f>WEEKLY!#REF!</f>
        <v>#REF!</v>
      </c>
      <c r="BM6" s="110" t="e">
        <f>WEEKLY!#REF!</f>
        <v>#REF!</v>
      </c>
      <c r="BN6" s="110" t="e">
        <f>WEEKLY!#REF!</f>
        <v>#REF!</v>
      </c>
      <c r="BO6" s="110" t="e">
        <f>WEEKLY!#REF!</f>
        <v>#REF!</v>
      </c>
      <c r="BP6" s="110" t="e">
        <f>WEEKLY!#REF!</f>
        <v>#REF!</v>
      </c>
      <c r="BQ6" s="110" t="e">
        <f>WEEKLY!#REF!</f>
        <v>#REF!</v>
      </c>
      <c r="BR6" s="110" t="e">
        <f>WEEKLY!#REF!</f>
        <v>#REF!</v>
      </c>
      <c r="BS6" s="110" t="e">
        <f>WEEKLY!#REF!</f>
        <v>#REF!</v>
      </c>
      <c r="BT6" s="110" t="e">
        <f>WEEKLY!#REF!</f>
        <v>#REF!</v>
      </c>
      <c r="BZ6" s="35"/>
      <c r="CA6" s="113" t="s">
        <v>1182</v>
      </c>
      <c r="CB6" s="110">
        <v>0.02</v>
      </c>
      <c r="CC6" s="110">
        <v>0.02</v>
      </c>
      <c r="CD6" s="110">
        <v>0.02</v>
      </c>
      <c r="CE6" s="110">
        <v>0.02</v>
      </c>
      <c r="CF6" s="110">
        <v>0.02</v>
      </c>
    </row>
    <row r="7" spans="11:84">
      <c r="K7" s="36" t="e">
        <f>WEEKLY!#REF!</f>
        <v>#REF!</v>
      </c>
      <c r="L7" s="36" t="e">
        <f>WEEKLY!#REF!</f>
        <v>#REF!</v>
      </c>
      <c r="M7" s="105" t="e">
        <f>WEEKLY!#REF!</f>
        <v>#REF!</v>
      </c>
      <c r="N7" s="110" t="e">
        <f>WEEKLY!#REF!</f>
        <v>#REF!</v>
      </c>
      <c r="O7" s="110" t="e">
        <f>WEEKLY!#REF!</f>
        <v>#REF!</v>
      </c>
      <c r="P7" s="110" t="e">
        <f>WEEKLY!#REF!</f>
        <v>#REF!</v>
      </c>
      <c r="Q7" s="110" t="e">
        <f>WEEKLY!#REF!</f>
        <v>#REF!</v>
      </c>
      <c r="R7" s="110" t="e">
        <f>WEEKLY!#REF!</f>
        <v>#REF!</v>
      </c>
      <c r="S7" s="110" t="e">
        <f>WEEKLY!#REF!</f>
        <v>#REF!</v>
      </c>
      <c r="T7" s="110" t="e">
        <f>WEEKLY!#REF!</f>
        <v>#REF!</v>
      </c>
      <c r="U7" s="110" t="e">
        <f>WEEKLY!#REF!</f>
        <v>#REF!</v>
      </c>
      <c r="V7" s="110" t="e">
        <f>WEEKLY!#REF!</f>
        <v>#REF!</v>
      </c>
      <c r="W7" s="110" t="e">
        <f>WEEKLY!#REF!</f>
        <v>#REF!</v>
      </c>
      <c r="X7" s="110" t="e">
        <f>WEEKLY!#REF!</f>
        <v>#REF!</v>
      </c>
      <c r="Y7" s="110" t="e">
        <f>WEEKLY!#REF!</f>
        <v>#REF!</v>
      </c>
      <c r="Z7" s="110" t="e">
        <f>WEEKLY!#REF!</f>
        <v>#REF!</v>
      </c>
      <c r="AA7" s="110" t="e">
        <f>WEEKLY!#REF!</f>
        <v>#REF!</v>
      </c>
      <c r="AB7" s="110" t="e">
        <f>WEEKLY!#REF!</f>
        <v>#REF!</v>
      </c>
      <c r="AC7" s="110" t="e">
        <f>WEEKLY!#REF!</f>
        <v>#REF!</v>
      </c>
      <c r="AD7" s="110" t="e">
        <f>WEEKLY!#REF!</f>
        <v>#REF!</v>
      </c>
      <c r="AE7" s="110" t="e">
        <f>WEEKLY!#REF!</f>
        <v>#REF!</v>
      </c>
      <c r="AF7" s="110" t="e">
        <f>WEEKLY!#REF!</f>
        <v>#REF!</v>
      </c>
      <c r="AG7" s="110" t="e">
        <f>WEEKLY!#REF!</f>
        <v>#REF!</v>
      </c>
      <c r="AH7" s="110" t="e">
        <f>WEEKLY!#REF!</f>
        <v>#REF!</v>
      </c>
      <c r="AI7" s="110" t="e">
        <f>WEEKLY!#REF!</f>
        <v>#REF!</v>
      </c>
      <c r="AJ7" s="110" t="e">
        <f>WEEKLY!#REF!</f>
        <v>#REF!</v>
      </c>
      <c r="AK7" s="110" t="e">
        <f>WEEKLY!#REF!</f>
        <v>#REF!</v>
      </c>
      <c r="AL7" s="110" t="e">
        <f>WEEKLY!#REF!</f>
        <v>#REF!</v>
      </c>
      <c r="AM7" s="106"/>
      <c r="AN7" s="106"/>
      <c r="AO7" s="106"/>
      <c r="AP7" s="106"/>
      <c r="AQ7" s="106"/>
      <c r="AR7" s="35"/>
      <c r="AS7" s="107" t="e">
        <f>WEEKLY!#REF!</f>
        <v>#REF!</v>
      </c>
      <c r="AT7" s="107" t="e">
        <f>WEEKLY!#REF!</f>
        <v>#REF!</v>
      </c>
      <c r="AU7" s="105" t="e">
        <f>WEEKLY!#REF!</f>
        <v>#REF!</v>
      </c>
      <c r="AV7" s="110" t="e">
        <f>WEEKLY!#REF!</f>
        <v>#REF!</v>
      </c>
      <c r="AW7" s="110" t="e">
        <f>WEEKLY!#REF!</f>
        <v>#REF!</v>
      </c>
      <c r="AX7" s="110" t="e">
        <f>WEEKLY!#REF!</f>
        <v>#REF!</v>
      </c>
      <c r="AY7" s="110" t="e">
        <f>WEEKLY!#REF!</f>
        <v>#REF!</v>
      </c>
      <c r="AZ7" s="110" t="e">
        <f>WEEKLY!#REF!</f>
        <v>#REF!</v>
      </c>
      <c r="BA7" s="110" t="e">
        <f>WEEKLY!#REF!</f>
        <v>#REF!</v>
      </c>
      <c r="BB7" s="110" t="e">
        <f>WEEKLY!#REF!</f>
        <v>#REF!</v>
      </c>
      <c r="BC7" s="110" t="e">
        <f>WEEKLY!#REF!</f>
        <v>#REF!</v>
      </c>
      <c r="BD7" s="110" t="e">
        <f>WEEKLY!#REF!</f>
        <v>#REF!</v>
      </c>
      <c r="BE7" s="110" t="e">
        <f>WEEKLY!#REF!</f>
        <v>#REF!</v>
      </c>
      <c r="BF7" s="110" t="e">
        <f>WEEKLY!#REF!</f>
        <v>#REF!</v>
      </c>
      <c r="BG7" s="110" t="e">
        <f>WEEKLY!#REF!</f>
        <v>#REF!</v>
      </c>
      <c r="BH7" s="110" t="e">
        <f>WEEKLY!#REF!</f>
        <v>#REF!</v>
      </c>
      <c r="BI7" s="110" t="e">
        <f>WEEKLY!#REF!</f>
        <v>#REF!</v>
      </c>
      <c r="BJ7" s="110" t="e">
        <f>WEEKLY!#REF!</f>
        <v>#REF!</v>
      </c>
      <c r="BK7" s="110" t="e">
        <f>WEEKLY!#REF!</f>
        <v>#REF!</v>
      </c>
      <c r="BL7" s="110" t="e">
        <f>WEEKLY!#REF!</f>
        <v>#REF!</v>
      </c>
      <c r="BM7" s="110" t="e">
        <f>WEEKLY!#REF!</f>
        <v>#REF!</v>
      </c>
      <c r="BN7" s="110" t="e">
        <f>WEEKLY!#REF!</f>
        <v>#REF!</v>
      </c>
      <c r="BO7" s="110" t="e">
        <f>WEEKLY!#REF!</f>
        <v>#REF!</v>
      </c>
      <c r="BP7" s="110" t="e">
        <f>WEEKLY!#REF!</f>
        <v>#REF!</v>
      </c>
      <c r="BQ7" s="110" t="e">
        <f>WEEKLY!#REF!</f>
        <v>#REF!</v>
      </c>
      <c r="BR7" s="110" t="e">
        <f>WEEKLY!#REF!</f>
        <v>#REF!</v>
      </c>
      <c r="BS7" s="110" t="e">
        <f>WEEKLY!#REF!</f>
        <v>#REF!</v>
      </c>
      <c r="BT7" s="110" t="e">
        <f>WEEKLY!#REF!</f>
        <v>#REF!</v>
      </c>
      <c r="BZ7" s="35"/>
    </row>
    <row r="8" spans="11:84">
      <c r="K8" s="36" t="e">
        <f>WEEKLY!#REF!</f>
        <v>#REF!</v>
      </c>
      <c r="L8" s="36" t="e">
        <f>WEEKLY!#REF!</f>
        <v>#REF!</v>
      </c>
      <c r="M8" s="105" t="e">
        <f>WEEKLY!#REF!</f>
        <v>#REF!</v>
      </c>
      <c r="N8" s="110" t="e">
        <f>WEEKLY!#REF!</f>
        <v>#REF!</v>
      </c>
      <c r="O8" s="110" t="e">
        <f>WEEKLY!#REF!</f>
        <v>#REF!</v>
      </c>
      <c r="P8" s="110" t="e">
        <f>WEEKLY!#REF!</f>
        <v>#REF!</v>
      </c>
      <c r="Q8" s="110" t="e">
        <f>WEEKLY!#REF!</f>
        <v>#REF!</v>
      </c>
      <c r="R8" s="110" t="e">
        <f>WEEKLY!#REF!</f>
        <v>#REF!</v>
      </c>
      <c r="S8" s="110" t="e">
        <f>WEEKLY!#REF!</f>
        <v>#REF!</v>
      </c>
      <c r="T8" s="110" t="e">
        <f>WEEKLY!#REF!</f>
        <v>#REF!</v>
      </c>
      <c r="U8" s="110" t="e">
        <f>WEEKLY!#REF!</f>
        <v>#REF!</v>
      </c>
      <c r="V8" s="110" t="e">
        <f>WEEKLY!#REF!</f>
        <v>#REF!</v>
      </c>
      <c r="W8" s="110" t="e">
        <f>WEEKLY!#REF!</f>
        <v>#REF!</v>
      </c>
      <c r="X8" s="110" t="e">
        <f>WEEKLY!#REF!</f>
        <v>#REF!</v>
      </c>
      <c r="Y8" s="110" t="e">
        <f>WEEKLY!#REF!</f>
        <v>#REF!</v>
      </c>
      <c r="Z8" s="110" t="e">
        <f>WEEKLY!#REF!</f>
        <v>#REF!</v>
      </c>
      <c r="AA8" s="110" t="e">
        <f>WEEKLY!#REF!</f>
        <v>#REF!</v>
      </c>
      <c r="AB8" s="110" t="e">
        <f>WEEKLY!#REF!</f>
        <v>#REF!</v>
      </c>
      <c r="AC8" s="110" t="e">
        <f>WEEKLY!#REF!</f>
        <v>#REF!</v>
      </c>
      <c r="AD8" s="110" t="e">
        <f>WEEKLY!#REF!</f>
        <v>#REF!</v>
      </c>
      <c r="AE8" s="110" t="e">
        <f>WEEKLY!#REF!</f>
        <v>#REF!</v>
      </c>
      <c r="AF8" s="110" t="e">
        <f>WEEKLY!#REF!</f>
        <v>#REF!</v>
      </c>
      <c r="AG8" s="110" t="e">
        <f>WEEKLY!#REF!</f>
        <v>#REF!</v>
      </c>
      <c r="AH8" s="110" t="e">
        <f>WEEKLY!#REF!</f>
        <v>#REF!</v>
      </c>
      <c r="AI8" s="110" t="e">
        <f>WEEKLY!#REF!</f>
        <v>#REF!</v>
      </c>
      <c r="AJ8" s="110" t="e">
        <f>WEEKLY!#REF!</f>
        <v>#REF!</v>
      </c>
      <c r="AK8" s="110" t="e">
        <f>WEEKLY!#REF!</f>
        <v>#REF!</v>
      </c>
      <c r="AL8" s="110" t="e">
        <f>WEEKLY!#REF!</f>
        <v>#REF!</v>
      </c>
      <c r="AM8" s="106"/>
      <c r="AN8" s="106"/>
      <c r="AO8" s="106"/>
      <c r="AP8" s="106"/>
      <c r="AQ8" s="106"/>
      <c r="AR8" s="35"/>
      <c r="AS8" s="107" t="e">
        <f>WEEKLY!#REF!</f>
        <v>#REF!</v>
      </c>
      <c r="AT8" s="107" t="e">
        <f>WEEKLY!#REF!</f>
        <v>#REF!</v>
      </c>
      <c r="AU8" s="105" t="e">
        <f>WEEKLY!#REF!</f>
        <v>#REF!</v>
      </c>
      <c r="AV8" s="110" t="e">
        <f>WEEKLY!#REF!</f>
        <v>#REF!</v>
      </c>
      <c r="AW8" s="110" t="e">
        <f>WEEKLY!#REF!</f>
        <v>#REF!</v>
      </c>
      <c r="AX8" s="110" t="e">
        <f>WEEKLY!#REF!</f>
        <v>#REF!</v>
      </c>
      <c r="AY8" s="110" t="e">
        <f>WEEKLY!#REF!</f>
        <v>#REF!</v>
      </c>
      <c r="AZ8" s="110" t="e">
        <f>WEEKLY!#REF!</f>
        <v>#REF!</v>
      </c>
      <c r="BA8" s="110" t="e">
        <f>WEEKLY!#REF!</f>
        <v>#REF!</v>
      </c>
      <c r="BB8" s="110" t="e">
        <f>WEEKLY!#REF!</f>
        <v>#REF!</v>
      </c>
      <c r="BC8" s="110" t="e">
        <f>WEEKLY!#REF!</f>
        <v>#REF!</v>
      </c>
      <c r="BD8" s="110" t="e">
        <f>WEEKLY!#REF!</f>
        <v>#REF!</v>
      </c>
      <c r="BE8" s="110" t="e">
        <f>WEEKLY!#REF!</f>
        <v>#REF!</v>
      </c>
      <c r="BF8" s="110" t="e">
        <f>WEEKLY!#REF!</f>
        <v>#REF!</v>
      </c>
      <c r="BG8" s="110" t="e">
        <f>WEEKLY!#REF!</f>
        <v>#REF!</v>
      </c>
      <c r="BH8" s="110" t="e">
        <f>WEEKLY!#REF!</f>
        <v>#REF!</v>
      </c>
      <c r="BI8" s="110" t="e">
        <f>WEEKLY!#REF!</f>
        <v>#REF!</v>
      </c>
      <c r="BJ8" s="110" t="e">
        <f>WEEKLY!#REF!</f>
        <v>#REF!</v>
      </c>
      <c r="BK8" s="110" t="e">
        <f>WEEKLY!#REF!</f>
        <v>#REF!</v>
      </c>
      <c r="BL8" s="110" t="e">
        <f>WEEKLY!#REF!</f>
        <v>#REF!</v>
      </c>
      <c r="BM8" s="110" t="e">
        <f>WEEKLY!#REF!</f>
        <v>#REF!</v>
      </c>
      <c r="BN8" s="110" t="e">
        <f>WEEKLY!#REF!</f>
        <v>#REF!</v>
      </c>
      <c r="BO8" s="110" t="e">
        <f>WEEKLY!#REF!</f>
        <v>#REF!</v>
      </c>
      <c r="BP8" s="110" t="e">
        <f>WEEKLY!#REF!</f>
        <v>#REF!</v>
      </c>
      <c r="BQ8" s="110" t="e">
        <f>WEEKLY!#REF!</f>
        <v>#REF!</v>
      </c>
      <c r="BR8" s="110" t="e">
        <f>WEEKLY!#REF!</f>
        <v>#REF!</v>
      </c>
      <c r="BS8" s="110" t="e">
        <f>WEEKLY!#REF!</f>
        <v>#REF!</v>
      </c>
      <c r="BT8" s="110" t="e">
        <f>WEEKLY!#REF!</f>
        <v>#REF!</v>
      </c>
      <c r="BZ8" s="35"/>
    </row>
    <row r="9" spans="11:84">
      <c r="K9" s="36" t="e">
        <f>WEEKLY!#REF!</f>
        <v>#REF!</v>
      </c>
      <c r="L9" s="36" t="e">
        <f>WEEKLY!#REF!</f>
        <v>#REF!</v>
      </c>
      <c r="M9" s="105" t="e">
        <f>WEEKLY!#REF!</f>
        <v>#REF!</v>
      </c>
      <c r="N9" s="110" t="e">
        <f>WEEKLY!#REF!</f>
        <v>#REF!</v>
      </c>
      <c r="O9" s="110" t="e">
        <f>WEEKLY!#REF!</f>
        <v>#REF!</v>
      </c>
      <c r="P9" s="110" t="e">
        <f>WEEKLY!#REF!</f>
        <v>#REF!</v>
      </c>
      <c r="Q9" s="110" t="e">
        <f>WEEKLY!#REF!</f>
        <v>#REF!</v>
      </c>
      <c r="R9" s="110" t="e">
        <f>WEEKLY!#REF!</f>
        <v>#REF!</v>
      </c>
      <c r="S9" s="110" t="e">
        <f>WEEKLY!#REF!</f>
        <v>#REF!</v>
      </c>
      <c r="T9" s="110" t="e">
        <f>WEEKLY!#REF!</f>
        <v>#REF!</v>
      </c>
      <c r="U9" s="110" t="e">
        <f>WEEKLY!#REF!</f>
        <v>#REF!</v>
      </c>
      <c r="V9" s="110" t="e">
        <f>WEEKLY!#REF!</f>
        <v>#REF!</v>
      </c>
      <c r="W9" s="110" t="e">
        <f>WEEKLY!#REF!</f>
        <v>#REF!</v>
      </c>
      <c r="X9" s="110" t="e">
        <f>WEEKLY!#REF!</f>
        <v>#REF!</v>
      </c>
      <c r="Y9" s="110" t="e">
        <f>WEEKLY!#REF!</f>
        <v>#REF!</v>
      </c>
      <c r="Z9" s="110" t="e">
        <f>WEEKLY!#REF!</f>
        <v>#REF!</v>
      </c>
      <c r="AA9" s="110" t="e">
        <f>WEEKLY!#REF!</f>
        <v>#REF!</v>
      </c>
      <c r="AB9" s="110" t="e">
        <f>WEEKLY!#REF!</f>
        <v>#REF!</v>
      </c>
      <c r="AC9" s="110" t="e">
        <f>WEEKLY!#REF!</f>
        <v>#REF!</v>
      </c>
      <c r="AD9" s="110" t="e">
        <f>WEEKLY!#REF!</f>
        <v>#REF!</v>
      </c>
      <c r="AE9" s="110" t="e">
        <f>WEEKLY!#REF!</f>
        <v>#REF!</v>
      </c>
      <c r="AF9" s="110" t="e">
        <f>WEEKLY!#REF!</f>
        <v>#REF!</v>
      </c>
      <c r="AG9" s="110" t="e">
        <f>WEEKLY!#REF!</f>
        <v>#REF!</v>
      </c>
      <c r="AH9" s="110" t="e">
        <f>WEEKLY!#REF!</f>
        <v>#REF!</v>
      </c>
      <c r="AI9" s="110" t="e">
        <f>WEEKLY!#REF!</f>
        <v>#REF!</v>
      </c>
      <c r="AJ9" s="110" t="e">
        <f>WEEKLY!#REF!</f>
        <v>#REF!</v>
      </c>
      <c r="AK9" s="110" t="e">
        <f>WEEKLY!#REF!</f>
        <v>#REF!</v>
      </c>
      <c r="AL9" s="110" t="e">
        <f>WEEKLY!#REF!</f>
        <v>#REF!</v>
      </c>
      <c r="AR9" s="35"/>
      <c r="AS9" s="107" t="e">
        <f>WEEKLY!#REF!</f>
        <v>#REF!</v>
      </c>
      <c r="AT9" s="107" t="e">
        <f>WEEKLY!#REF!</f>
        <v>#REF!</v>
      </c>
      <c r="AU9" s="105" t="e">
        <f>WEEKLY!#REF!</f>
        <v>#REF!</v>
      </c>
      <c r="AV9" s="110" t="e">
        <f>WEEKLY!#REF!</f>
        <v>#REF!</v>
      </c>
      <c r="AW9" s="110" t="e">
        <f>WEEKLY!#REF!</f>
        <v>#REF!</v>
      </c>
      <c r="AX9" s="110" t="e">
        <f>WEEKLY!#REF!</f>
        <v>#REF!</v>
      </c>
      <c r="AY9" s="110" t="e">
        <f>WEEKLY!#REF!</f>
        <v>#REF!</v>
      </c>
      <c r="AZ9" s="110" t="e">
        <f>WEEKLY!#REF!</f>
        <v>#REF!</v>
      </c>
      <c r="BA9" s="110" t="e">
        <f>WEEKLY!#REF!</f>
        <v>#REF!</v>
      </c>
      <c r="BB9" s="110" t="e">
        <f>WEEKLY!#REF!</f>
        <v>#REF!</v>
      </c>
      <c r="BC9" s="110" t="e">
        <f>WEEKLY!#REF!</f>
        <v>#REF!</v>
      </c>
      <c r="BD9" s="110" t="e">
        <f>WEEKLY!#REF!</f>
        <v>#REF!</v>
      </c>
      <c r="BE9" s="110" t="e">
        <f>WEEKLY!#REF!</f>
        <v>#REF!</v>
      </c>
      <c r="BF9" s="110" t="e">
        <f>WEEKLY!#REF!</f>
        <v>#REF!</v>
      </c>
      <c r="BG9" s="110" t="e">
        <f>WEEKLY!#REF!</f>
        <v>#REF!</v>
      </c>
      <c r="BH9" s="110" t="e">
        <f>WEEKLY!#REF!</f>
        <v>#REF!</v>
      </c>
      <c r="BI9" s="110" t="e">
        <f>WEEKLY!#REF!</f>
        <v>#REF!</v>
      </c>
      <c r="BJ9" s="110" t="e">
        <f>WEEKLY!#REF!</f>
        <v>#REF!</v>
      </c>
      <c r="BK9" s="110" t="e">
        <f>WEEKLY!#REF!</f>
        <v>#REF!</v>
      </c>
      <c r="BL9" s="110" t="e">
        <f>WEEKLY!#REF!</f>
        <v>#REF!</v>
      </c>
      <c r="BM9" s="110" t="e">
        <f>WEEKLY!#REF!</f>
        <v>#REF!</v>
      </c>
      <c r="BN9" s="110" t="e">
        <f>WEEKLY!#REF!</f>
        <v>#REF!</v>
      </c>
      <c r="BO9" s="110" t="e">
        <f>WEEKLY!#REF!</f>
        <v>#REF!</v>
      </c>
      <c r="BP9" s="110" t="e">
        <f>WEEKLY!#REF!</f>
        <v>#REF!</v>
      </c>
      <c r="BQ9" s="110" t="e">
        <f>WEEKLY!#REF!</f>
        <v>#REF!</v>
      </c>
      <c r="BR9" s="110" t="e">
        <f>WEEKLY!#REF!</f>
        <v>#REF!</v>
      </c>
      <c r="BS9" s="110" t="e">
        <f>WEEKLY!#REF!</f>
        <v>#REF!</v>
      </c>
      <c r="BT9" s="110" t="e">
        <f>WEEKLY!#REF!</f>
        <v>#REF!</v>
      </c>
      <c r="BZ9" s="35"/>
    </row>
    <row r="10" spans="11:84">
      <c r="K10" s="36" t="e">
        <f>WEEKLY!#REF!</f>
        <v>#REF!</v>
      </c>
      <c r="L10" s="36" t="e">
        <f>WEEKLY!#REF!</f>
        <v>#REF!</v>
      </c>
      <c r="M10" s="105" t="e">
        <f>WEEKLY!#REF!</f>
        <v>#REF!</v>
      </c>
      <c r="N10" s="110" t="e">
        <f>WEEKLY!#REF!</f>
        <v>#REF!</v>
      </c>
      <c r="O10" s="110" t="e">
        <f>WEEKLY!#REF!</f>
        <v>#REF!</v>
      </c>
      <c r="P10" s="110" t="e">
        <f>WEEKLY!#REF!</f>
        <v>#REF!</v>
      </c>
      <c r="Q10" s="110" t="e">
        <f>WEEKLY!#REF!</f>
        <v>#REF!</v>
      </c>
      <c r="R10" s="110" t="e">
        <f>WEEKLY!#REF!</f>
        <v>#REF!</v>
      </c>
      <c r="S10" s="110" t="e">
        <f>WEEKLY!#REF!</f>
        <v>#REF!</v>
      </c>
      <c r="T10" s="110" t="e">
        <f>WEEKLY!#REF!</f>
        <v>#REF!</v>
      </c>
      <c r="U10" s="110" t="e">
        <f>WEEKLY!#REF!</f>
        <v>#REF!</v>
      </c>
      <c r="V10" s="110" t="e">
        <f>WEEKLY!#REF!</f>
        <v>#REF!</v>
      </c>
      <c r="W10" s="110" t="e">
        <f>WEEKLY!#REF!</f>
        <v>#REF!</v>
      </c>
      <c r="X10" s="110" t="e">
        <f>WEEKLY!#REF!</f>
        <v>#REF!</v>
      </c>
      <c r="Y10" s="110" t="e">
        <f>WEEKLY!#REF!</f>
        <v>#REF!</v>
      </c>
      <c r="Z10" s="110" t="e">
        <f>WEEKLY!#REF!</f>
        <v>#REF!</v>
      </c>
      <c r="AA10" s="110" t="e">
        <f>WEEKLY!#REF!</f>
        <v>#REF!</v>
      </c>
      <c r="AB10" s="110" t="e">
        <f>WEEKLY!#REF!</f>
        <v>#REF!</v>
      </c>
      <c r="AC10" s="110" t="e">
        <f>WEEKLY!#REF!</f>
        <v>#REF!</v>
      </c>
      <c r="AD10" s="110" t="e">
        <f>WEEKLY!#REF!</f>
        <v>#REF!</v>
      </c>
      <c r="AE10" s="110" t="e">
        <f>WEEKLY!#REF!</f>
        <v>#REF!</v>
      </c>
      <c r="AF10" s="110" t="e">
        <f>WEEKLY!#REF!</f>
        <v>#REF!</v>
      </c>
      <c r="AG10" s="110" t="e">
        <f>WEEKLY!#REF!</f>
        <v>#REF!</v>
      </c>
      <c r="AH10" s="110" t="e">
        <f>WEEKLY!#REF!</f>
        <v>#REF!</v>
      </c>
      <c r="AI10" s="110" t="e">
        <f>WEEKLY!#REF!</f>
        <v>#REF!</v>
      </c>
      <c r="AJ10" s="110" t="e">
        <f>WEEKLY!#REF!</f>
        <v>#REF!</v>
      </c>
      <c r="AK10" s="110" t="e">
        <f>WEEKLY!#REF!</f>
        <v>#REF!</v>
      </c>
      <c r="AL10" s="110" t="e">
        <f>WEEKLY!#REF!</f>
        <v>#REF!</v>
      </c>
      <c r="AR10" s="35"/>
      <c r="AS10" s="107" t="e">
        <f>WEEKLY!#REF!</f>
        <v>#REF!</v>
      </c>
      <c r="AT10" s="107" t="e">
        <f>WEEKLY!#REF!</f>
        <v>#REF!</v>
      </c>
      <c r="AU10" s="105" t="e">
        <f>WEEKLY!#REF!</f>
        <v>#REF!</v>
      </c>
      <c r="AV10" s="110" t="e">
        <f>WEEKLY!#REF!</f>
        <v>#REF!</v>
      </c>
      <c r="AW10" s="110" t="e">
        <f>WEEKLY!#REF!</f>
        <v>#REF!</v>
      </c>
      <c r="AX10" s="110" t="e">
        <f>WEEKLY!#REF!</f>
        <v>#REF!</v>
      </c>
      <c r="AY10" s="110" t="e">
        <f>WEEKLY!#REF!</f>
        <v>#REF!</v>
      </c>
      <c r="AZ10" s="110" t="e">
        <f>WEEKLY!#REF!</f>
        <v>#REF!</v>
      </c>
      <c r="BA10" s="110" t="e">
        <f>WEEKLY!#REF!</f>
        <v>#REF!</v>
      </c>
      <c r="BB10" s="110" t="e">
        <f>WEEKLY!#REF!</f>
        <v>#REF!</v>
      </c>
      <c r="BC10" s="110" t="e">
        <f>WEEKLY!#REF!</f>
        <v>#REF!</v>
      </c>
      <c r="BD10" s="110" t="e">
        <f>WEEKLY!#REF!</f>
        <v>#REF!</v>
      </c>
      <c r="BE10" s="110" t="e">
        <f>WEEKLY!#REF!</f>
        <v>#REF!</v>
      </c>
      <c r="BF10" s="110" t="e">
        <f>WEEKLY!#REF!</f>
        <v>#REF!</v>
      </c>
      <c r="BG10" s="110" t="e">
        <f>WEEKLY!#REF!</f>
        <v>#REF!</v>
      </c>
      <c r="BH10" s="110" t="e">
        <f>WEEKLY!#REF!</f>
        <v>#REF!</v>
      </c>
      <c r="BI10" s="110" t="e">
        <f>WEEKLY!#REF!</f>
        <v>#REF!</v>
      </c>
      <c r="BJ10" s="110" t="e">
        <f>WEEKLY!#REF!</f>
        <v>#REF!</v>
      </c>
      <c r="BK10" s="110" t="e">
        <f>WEEKLY!#REF!</f>
        <v>#REF!</v>
      </c>
      <c r="BL10" s="110" t="e">
        <f>WEEKLY!#REF!</f>
        <v>#REF!</v>
      </c>
      <c r="BM10" s="110" t="e">
        <f>WEEKLY!#REF!</f>
        <v>#REF!</v>
      </c>
      <c r="BN10" s="110" t="e">
        <f>WEEKLY!#REF!</f>
        <v>#REF!</v>
      </c>
      <c r="BO10" s="110" t="e">
        <f>WEEKLY!#REF!</f>
        <v>#REF!</v>
      </c>
      <c r="BP10" s="110" t="e">
        <f>WEEKLY!#REF!</f>
        <v>#REF!</v>
      </c>
      <c r="BQ10" s="110" t="e">
        <f>WEEKLY!#REF!</f>
        <v>#REF!</v>
      </c>
      <c r="BR10" s="110" t="e">
        <f>WEEKLY!#REF!</f>
        <v>#REF!</v>
      </c>
      <c r="BS10" s="110" t="e">
        <f>WEEKLY!#REF!</f>
        <v>#REF!</v>
      </c>
      <c r="BT10" s="110" t="e">
        <f>WEEKLY!#REF!</f>
        <v>#REF!</v>
      </c>
      <c r="BZ10" s="35"/>
    </row>
    <row r="11" spans="11:84">
      <c r="K11" s="36" t="e">
        <f>WEEKLY!#REF!</f>
        <v>#REF!</v>
      </c>
      <c r="L11" s="36" t="e">
        <f>WEEKLY!#REF!</f>
        <v>#REF!</v>
      </c>
      <c r="M11" s="105" t="e">
        <f>WEEKLY!#REF!</f>
        <v>#REF!</v>
      </c>
      <c r="N11" s="110" t="e">
        <f>WEEKLY!#REF!</f>
        <v>#REF!</v>
      </c>
      <c r="O11" s="110" t="e">
        <f>WEEKLY!#REF!</f>
        <v>#REF!</v>
      </c>
      <c r="P11" s="110" t="e">
        <f>WEEKLY!#REF!</f>
        <v>#REF!</v>
      </c>
      <c r="Q11" s="110" t="e">
        <f>WEEKLY!#REF!</f>
        <v>#REF!</v>
      </c>
      <c r="R11" s="110" t="e">
        <f>WEEKLY!#REF!</f>
        <v>#REF!</v>
      </c>
      <c r="S11" s="110" t="e">
        <f>WEEKLY!#REF!</f>
        <v>#REF!</v>
      </c>
      <c r="T11" s="110" t="e">
        <f>WEEKLY!#REF!</f>
        <v>#REF!</v>
      </c>
      <c r="U11" s="110" t="e">
        <f>WEEKLY!#REF!</f>
        <v>#REF!</v>
      </c>
      <c r="V11" s="110" t="e">
        <f>WEEKLY!#REF!</f>
        <v>#REF!</v>
      </c>
      <c r="W11" s="110" t="e">
        <f>WEEKLY!#REF!</f>
        <v>#REF!</v>
      </c>
      <c r="X11" s="110" t="e">
        <f>WEEKLY!#REF!</f>
        <v>#REF!</v>
      </c>
      <c r="Y11" s="110" t="e">
        <f>WEEKLY!#REF!</f>
        <v>#REF!</v>
      </c>
      <c r="Z11" s="110" t="e">
        <f>WEEKLY!#REF!</f>
        <v>#REF!</v>
      </c>
      <c r="AA11" s="110" t="e">
        <f>WEEKLY!#REF!</f>
        <v>#REF!</v>
      </c>
      <c r="AB11" s="110" t="e">
        <f>WEEKLY!#REF!</f>
        <v>#REF!</v>
      </c>
      <c r="AC11" s="110" t="e">
        <f>WEEKLY!#REF!</f>
        <v>#REF!</v>
      </c>
      <c r="AD11" s="110" t="e">
        <f>WEEKLY!#REF!</f>
        <v>#REF!</v>
      </c>
      <c r="AE11" s="110" t="e">
        <f>WEEKLY!#REF!</f>
        <v>#REF!</v>
      </c>
      <c r="AF11" s="110" t="e">
        <f>WEEKLY!#REF!</f>
        <v>#REF!</v>
      </c>
      <c r="AG11" s="110" t="e">
        <f>WEEKLY!#REF!</f>
        <v>#REF!</v>
      </c>
      <c r="AH11" s="110" t="e">
        <f>WEEKLY!#REF!</f>
        <v>#REF!</v>
      </c>
      <c r="AI11" s="110" t="e">
        <f>WEEKLY!#REF!</f>
        <v>#REF!</v>
      </c>
      <c r="AJ11" s="110" t="e">
        <f>WEEKLY!#REF!</f>
        <v>#REF!</v>
      </c>
      <c r="AK11" s="110" t="e">
        <f>WEEKLY!#REF!</f>
        <v>#REF!</v>
      </c>
      <c r="AL11" s="110" t="e">
        <f>WEEKLY!#REF!</f>
        <v>#REF!</v>
      </c>
      <c r="AR11" s="35"/>
      <c r="AS11" s="107" t="e">
        <f>WEEKLY!#REF!</f>
        <v>#REF!</v>
      </c>
      <c r="AT11" s="107" t="e">
        <f>WEEKLY!#REF!</f>
        <v>#REF!</v>
      </c>
      <c r="AU11" s="105" t="e">
        <f>WEEKLY!#REF!</f>
        <v>#REF!</v>
      </c>
      <c r="AV11" s="110" t="e">
        <f>WEEKLY!#REF!</f>
        <v>#REF!</v>
      </c>
      <c r="AW11" s="110" t="e">
        <f>WEEKLY!#REF!</f>
        <v>#REF!</v>
      </c>
      <c r="AX11" s="110" t="e">
        <f>WEEKLY!#REF!</f>
        <v>#REF!</v>
      </c>
      <c r="AY11" s="110" t="e">
        <f>WEEKLY!#REF!</f>
        <v>#REF!</v>
      </c>
      <c r="AZ11" s="110" t="e">
        <f>WEEKLY!#REF!</f>
        <v>#REF!</v>
      </c>
      <c r="BA11" s="110" t="e">
        <f>WEEKLY!#REF!</f>
        <v>#REF!</v>
      </c>
      <c r="BB11" s="110" t="e">
        <f>WEEKLY!#REF!</f>
        <v>#REF!</v>
      </c>
      <c r="BC11" s="110" t="e">
        <f>WEEKLY!#REF!</f>
        <v>#REF!</v>
      </c>
      <c r="BD11" s="110" t="e">
        <f>WEEKLY!#REF!</f>
        <v>#REF!</v>
      </c>
      <c r="BE11" s="110" t="e">
        <f>WEEKLY!#REF!</f>
        <v>#REF!</v>
      </c>
      <c r="BF11" s="110" t="e">
        <f>WEEKLY!#REF!</f>
        <v>#REF!</v>
      </c>
      <c r="BG11" s="110" t="e">
        <f>WEEKLY!#REF!</f>
        <v>#REF!</v>
      </c>
      <c r="BH11" s="110" t="e">
        <f>WEEKLY!#REF!</f>
        <v>#REF!</v>
      </c>
      <c r="BI11" s="110" t="e">
        <f>WEEKLY!#REF!</f>
        <v>#REF!</v>
      </c>
      <c r="BJ11" s="110" t="e">
        <f>WEEKLY!#REF!</f>
        <v>#REF!</v>
      </c>
      <c r="BK11" s="110" t="e">
        <f>WEEKLY!#REF!</f>
        <v>#REF!</v>
      </c>
      <c r="BL11" s="110" t="e">
        <f>WEEKLY!#REF!</f>
        <v>#REF!</v>
      </c>
      <c r="BM11" s="110" t="e">
        <f>WEEKLY!#REF!</f>
        <v>#REF!</v>
      </c>
      <c r="BN11" s="110" t="e">
        <f>WEEKLY!#REF!</f>
        <v>#REF!</v>
      </c>
      <c r="BO11" s="110" t="e">
        <f>WEEKLY!#REF!</f>
        <v>#REF!</v>
      </c>
      <c r="BP11" s="110" t="e">
        <f>WEEKLY!#REF!</f>
        <v>#REF!</v>
      </c>
      <c r="BQ11" s="110" t="e">
        <f>WEEKLY!#REF!</f>
        <v>#REF!</v>
      </c>
      <c r="BR11" s="110" t="e">
        <f>WEEKLY!#REF!</f>
        <v>#REF!</v>
      </c>
      <c r="BS11" s="110" t="e">
        <f>WEEKLY!#REF!</f>
        <v>#REF!</v>
      </c>
      <c r="BT11" s="110" t="e">
        <f>WEEKLY!#REF!</f>
        <v>#REF!</v>
      </c>
      <c r="BZ11" s="35"/>
    </row>
    <row r="12" spans="11:84">
      <c r="K12" s="51"/>
      <c r="L12" s="51"/>
      <c r="M12" s="113" t="s">
        <v>1196</v>
      </c>
      <c r="N12" s="110">
        <v>0.03</v>
      </c>
      <c r="O12" s="110">
        <v>0.03</v>
      </c>
      <c r="P12" s="110">
        <v>0.03</v>
      </c>
      <c r="Q12" s="110">
        <v>0.03</v>
      </c>
      <c r="R12" s="110">
        <v>0.03</v>
      </c>
      <c r="S12" s="110">
        <v>0.03</v>
      </c>
      <c r="T12" s="110">
        <v>0.03</v>
      </c>
      <c r="U12" s="110">
        <v>0.03</v>
      </c>
      <c r="V12" s="110">
        <v>0.03</v>
      </c>
      <c r="W12" s="110">
        <v>0.03</v>
      </c>
      <c r="X12" s="110">
        <v>0.03</v>
      </c>
      <c r="Y12" s="110">
        <v>0.03</v>
      </c>
      <c r="Z12" s="110">
        <v>0.03</v>
      </c>
      <c r="AA12" s="110">
        <v>0.03</v>
      </c>
      <c r="AB12" s="110">
        <v>0.03</v>
      </c>
      <c r="AC12" s="110">
        <v>0.03</v>
      </c>
      <c r="AD12" s="110">
        <v>0.03</v>
      </c>
      <c r="AE12" s="110">
        <v>0.03</v>
      </c>
      <c r="AF12" s="110">
        <v>0.03</v>
      </c>
      <c r="AG12" s="110">
        <v>0.03</v>
      </c>
      <c r="AH12" s="110">
        <v>0.03</v>
      </c>
      <c r="AI12" s="110">
        <v>0.03</v>
      </c>
      <c r="AJ12" s="110">
        <v>0.03</v>
      </c>
      <c r="AK12" s="110">
        <v>0.03</v>
      </c>
      <c r="AL12" s="110">
        <v>0.03</v>
      </c>
      <c r="AR12" s="35"/>
      <c r="AU12" s="113" t="s">
        <v>1196</v>
      </c>
      <c r="AV12" s="110">
        <v>0.03</v>
      </c>
      <c r="AW12" s="110">
        <v>0.03</v>
      </c>
      <c r="AX12" s="110">
        <v>0.03</v>
      </c>
      <c r="AY12" s="110">
        <v>0.03</v>
      </c>
      <c r="AZ12" s="110">
        <v>0.03</v>
      </c>
      <c r="BA12" s="110">
        <v>0.03</v>
      </c>
      <c r="BB12" s="110">
        <v>0.03</v>
      </c>
      <c r="BC12" s="110">
        <v>0.03</v>
      </c>
      <c r="BD12" s="110">
        <v>0.03</v>
      </c>
      <c r="BE12" s="110">
        <v>0.03</v>
      </c>
      <c r="BF12" s="110">
        <v>0.03</v>
      </c>
      <c r="BG12" s="110">
        <v>0.03</v>
      </c>
      <c r="BH12" s="110">
        <v>0.03</v>
      </c>
      <c r="BI12" s="110">
        <v>0.03</v>
      </c>
      <c r="BJ12" s="110">
        <v>0.03</v>
      </c>
      <c r="BK12" s="110">
        <v>0.03</v>
      </c>
      <c r="BL12" s="110">
        <v>0.03</v>
      </c>
      <c r="BM12" s="110">
        <v>0.03</v>
      </c>
      <c r="BN12" s="110">
        <v>0.03</v>
      </c>
      <c r="BO12" s="110">
        <v>0.03</v>
      </c>
      <c r="BP12" s="110">
        <v>0.03</v>
      </c>
      <c r="BQ12" s="110">
        <v>0.03</v>
      </c>
      <c r="BR12" s="110">
        <v>0.03</v>
      </c>
      <c r="BS12" s="110">
        <v>0.03</v>
      </c>
      <c r="BT12" s="110">
        <v>0.03</v>
      </c>
      <c r="BZ12" s="35"/>
    </row>
    <row r="13" spans="11:84">
      <c r="K13" s="51"/>
      <c r="L13" s="51"/>
      <c r="AR13" s="35"/>
      <c r="AU13" s="115"/>
      <c r="AV13" s="115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Z13" s="35"/>
    </row>
    <row r="14" spans="11:84">
      <c r="AR14" s="35"/>
      <c r="AU14" s="115"/>
      <c r="AV14" s="115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Z14" s="35"/>
    </row>
    <row r="15" spans="11:84">
      <c r="AR15" s="35"/>
      <c r="AU15" s="115"/>
      <c r="AV15" s="115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Z15" s="35"/>
    </row>
    <row r="16" spans="11:84">
      <c r="AR16" s="35"/>
      <c r="BZ16" s="35"/>
    </row>
    <row r="17" spans="44:78">
      <c r="AR17" s="35"/>
      <c r="BZ17" s="35"/>
    </row>
    <row r="18" spans="44:78">
      <c r="AR18" s="35"/>
      <c r="BZ18" s="35"/>
    </row>
    <row r="19" spans="44:78">
      <c r="AR19" s="35"/>
      <c r="BZ19" s="35"/>
    </row>
    <row r="20" spans="44:78">
      <c r="AR20" s="35"/>
      <c r="BZ20" s="35"/>
    </row>
    <row r="21" spans="44:78">
      <c r="AR21" s="35"/>
      <c r="BZ21" s="35"/>
    </row>
    <row r="22" spans="44:78">
      <c r="AR22" s="35"/>
      <c r="BZ22" s="35"/>
    </row>
    <row r="23" spans="44:78">
      <c r="AR23" s="35"/>
      <c r="BZ23" s="35"/>
    </row>
    <row r="24" spans="44:78">
      <c r="AR24" s="35"/>
      <c r="BZ24" s="35"/>
    </row>
    <row r="25" spans="44:78">
      <c r="AR25" s="35"/>
      <c r="BZ25" s="35"/>
    </row>
    <row r="26" spans="44:78">
      <c r="AR26" s="35"/>
      <c r="BZ26" s="35"/>
    </row>
    <row r="27" spans="44:78">
      <c r="AR27" s="35"/>
      <c r="BZ27" s="35"/>
    </row>
    <row r="28" spans="44:78">
      <c r="AR28" s="35"/>
      <c r="BZ28" s="35"/>
    </row>
    <row r="29" spans="44:78">
      <c r="AR29" s="35"/>
      <c r="BZ29" s="35"/>
    </row>
    <row r="30" spans="44:78">
      <c r="AR30" s="35"/>
      <c r="BZ30" s="35"/>
    </row>
    <row r="31" spans="44:78">
      <c r="AR31" s="35"/>
      <c r="BZ31" s="35"/>
    </row>
    <row r="32" spans="44:78">
      <c r="AR32" s="35"/>
      <c r="BZ32" s="35"/>
    </row>
    <row r="33" spans="11:78">
      <c r="AR33" s="35"/>
      <c r="BZ33" s="35"/>
    </row>
    <row r="34" spans="11:78">
      <c r="AR34" s="35"/>
      <c r="BZ34" s="35"/>
    </row>
    <row r="35" spans="11:78">
      <c r="AR35" s="35"/>
      <c r="BZ35" s="35"/>
    </row>
    <row r="36" spans="11:78">
      <c r="AR36" s="35"/>
      <c r="BZ36" s="35"/>
    </row>
    <row r="37" spans="11:78">
      <c r="AR37" s="35"/>
      <c r="BZ37" s="35"/>
    </row>
    <row r="38" spans="11:78">
      <c r="AR38" s="35"/>
      <c r="BZ38" s="35"/>
    </row>
    <row r="39" spans="11:78">
      <c r="AR39" s="35"/>
      <c r="BZ39" s="35"/>
    </row>
    <row r="40" spans="11:78">
      <c r="AR40" s="35"/>
      <c r="BZ40" s="35"/>
    </row>
    <row r="41" spans="11:78">
      <c r="AR41" s="35"/>
      <c r="BZ41" s="35"/>
    </row>
    <row r="42" spans="11:78">
      <c r="AR42" s="35"/>
      <c r="BZ42" s="35"/>
    </row>
    <row r="43" spans="11:78">
      <c r="AR43" s="35"/>
      <c r="BZ43" s="35"/>
    </row>
    <row r="44" spans="11:78">
      <c r="K44" s="51"/>
      <c r="L44" s="51"/>
      <c r="AR44" s="35"/>
      <c r="BZ44" s="35"/>
    </row>
    <row r="45" spans="11:78">
      <c r="K45" s="51"/>
      <c r="L45" s="51"/>
      <c r="AR45" s="35"/>
      <c r="BZ45" s="35"/>
    </row>
    <row r="46" spans="11:78">
      <c r="AR46" s="35"/>
      <c r="BZ46" s="35"/>
    </row>
    <row r="47" spans="11:78">
      <c r="AR47" s="35"/>
      <c r="BZ47" s="35"/>
    </row>
    <row r="48" spans="11:78">
      <c r="AR48" s="35"/>
      <c r="BZ48" s="35"/>
    </row>
    <row r="49" spans="11:78">
      <c r="AR49" s="35"/>
      <c r="BZ49" s="35"/>
    </row>
    <row r="50" spans="11:78">
      <c r="AR50" s="35"/>
      <c r="BZ50" s="35"/>
    </row>
    <row r="51" spans="11:78">
      <c r="AR51" s="35"/>
      <c r="BZ51" s="35"/>
    </row>
    <row r="52" spans="11:78">
      <c r="AR52" s="35"/>
      <c r="BZ52" s="35"/>
    </row>
    <row r="53" spans="11:78">
      <c r="AR53" s="35"/>
      <c r="BZ53" s="35"/>
    </row>
    <row r="54" spans="11:78">
      <c r="AR54" s="35"/>
      <c r="BZ54" s="35"/>
    </row>
    <row r="55" spans="11:78">
      <c r="M55" s="112" t="s">
        <v>509</v>
      </c>
      <c r="N55" s="52">
        <f>WEEKLY!F131</f>
        <v>46300</v>
      </c>
      <c r="O55" s="52">
        <f>WEEKLY!G131</f>
        <v>46301</v>
      </c>
      <c r="P55" s="52">
        <f>WEEKLY!H131</f>
        <v>46302</v>
      </c>
      <c r="Q55" s="52">
        <f>WEEKLY!I131</f>
        <v>46303</v>
      </c>
      <c r="R55" s="52">
        <f>WEEKLY!J131</f>
        <v>46304</v>
      </c>
      <c r="S55" s="37">
        <f>WEEKLY!X131</f>
        <v>0</v>
      </c>
      <c r="T55" s="37">
        <f>WEEKLY!Y131</f>
        <v>1</v>
      </c>
      <c r="U55" s="37">
        <f>WEEKLY!Z131</f>
        <v>2</v>
      </c>
      <c r="V55" s="37">
        <f>WEEKLY!AA131</f>
        <v>3</v>
      </c>
      <c r="W55" s="37">
        <f>WEEKLY!AB131</f>
        <v>4</v>
      </c>
      <c r="X55" s="52">
        <f>WEEKLY!AP131</f>
        <v>0</v>
      </c>
      <c r="Y55" s="52">
        <f>WEEKLY!AQ131</f>
        <v>1</v>
      </c>
      <c r="Z55" s="52">
        <f>WEEKLY!AR131</f>
        <v>2</v>
      </c>
      <c r="AA55" s="52">
        <f>WEEKLY!AS131</f>
        <v>3</v>
      </c>
      <c r="AB55" s="52">
        <f>WEEKLY!AT131</f>
        <v>4</v>
      </c>
      <c r="AC55" s="37">
        <f>WEEKLY!BH131</f>
        <v>0</v>
      </c>
      <c r="AD55" s="37">
        <f>WEEKLY!BI131</f>
        <v>1</v>
      </c>
      <c r="AE55" s="37">
        <f>WEEKLY!BJ131</f>
        <v>2</v>
      </c>
      <c r="AF55" s="37">
        <f>WEEKLY!BK131</f>
        <v>3</v>
      </c>
      <c r="AG55" s="37">
        <f>WEEKLY!BL131</f>
        <v>4</v>
      </c>
      <c r="AH55" s="52">
        <f>WEEKLY!BZ131</f>
        <v>0</v>
      </c>
      <c r="AI55" s="52">
        <f>WEEKLY!CA131</f>
        <v>1</v>
      </c>
      <c r="AJ55" s="52">
        <f>WEEKLY!CB131</f>
        <v>2</v>
      </c>
      <c r="AK55" s="52">
        <f>WEEKLY!CC131</f>
        <v>3</v>
      </c>
      <c r="AL55" s="52">
        <f>WEEKLY!CD131</f>
        <v>4</v>
      </c>
      <c r="AR55" s="35"/>
      <c r="AU55" s="112" t="s">
        <v>509</v>
      </c>
      <c r="AV55" s="52">
        <f>WEEKLY!F131</f>
        <v>46300</v>
      </c>
      <c r="AW55" s="52">
        <f>WEEKLY!G131</f>
        <v>46301</v>
      </c>
      <c r="AX55" s="52">
        <f>WEEKLY!H131</f>
        <v>46302</v>
      </c>
      <c r="AY55" s="52">
        <f>WEEKLY!I131</f>
        <v>46303</v>
      </c>
      <c r="AZ55" s="52">
        <f>WEEKLY!J131</f>
        <v>46304</v>
      </c>
      <c r="BA55" s="37">
        <f>WEEKLY!X131</f>
        <v>0</v>
      </c>
      <c r="BB55" s="37">
        <f>WEEKLY!Y131</f>
        <v>1</v>
      </c>
      <c r="BC55" s="37">
        <f>WEEKLY!Z131</f>
        <v>2</v>
      </c>
      <c r="BD55" s="37">
        <f>WEEKLY!AA131</f>
        <v>3</v>
      </c>
      <c r="BE55" s="37">
        <f>WEEKLY!AB131</f>
        <v>4</v>
      </c>
      <c r="BF55" s="52">
        <f>WEEKLY!AP131</f>
        <v>0</v>
      </c>
      <c r="BG55" s="52">
        <f>WEEKLY!AQ131</f>
        <v>1</v>
      </c>
      <c r="BH55" s="52">
        <f>WEEKLY!AR131</f>
        <v>2</v>
      </c>
      <c r="BI55" s="52">
        <f>WEEKLY!AS131</f>
        <v>3</v>
      </c>
      <c r="BJ55" s="52">
        <f>WEEKLY!AT131</f>
        <v>4</v>
      </c>
      <c r="BK55" s="37">
        <f>WEEKLY!BH131</f>
        <v>0</v>
      </c>
      <c r="BL55" s="37">
        <f>WEEKLY!BI131</f>
        <v>1</v>
      </c>
      <c r="BM55" s="37">
        <f>WEEKLY!BJ131</f>
        <v>2</v>
      </c>
      <c r="BN55" s="37">
        <f>WEEKLY!BK131</f>
        <v>3</v>
      </c>
      <c r="BO55" s="37">
        <f>WEEKLY!BL131</f>
        <v>4</v>
      </c>
      <c r="BP55" s="52">
        <f>WEEKLY!BZ131</f>
        <v>0</v>
      </c>
      <c r="BQ55" s="52">
        <f>WEEKLY!CA131</f>
        <v>1</v>
      </c>
      <c r="BR55" s="52">
        <f>WEEKLY!CB131</f>
        <v>2</v>
      </c>
      <c r="BS55" s="52">
        <f>WEEKLY!CC131</f>
        <v>3</v>
      </c>
      <c r="BT55" s="52">
        <f>WEEKLY!CD131</f>
        <v>4</v>
      </c>
      <c r="BZ55" s="35"/>
    </row>
    <row r="56" spans="11:78">
      <c r="K56" s="51" t="s">
        <v>1175</v>
      </c>
      <c r="L56" s="51" t="s">
        <v>1176</v>
      </c>
      <c r="M56" s="113" t="s">
        <v>1178</v>
      </c>
      <c r="N56" s="110">
        <v>0.05</v>
      </c>
      <c r="O56" s="110">
        <v>0.05</v>
      </c>
      <c r="P56" s="110">
        <v>0.05</v>
      </c>
      <c r="Q56" s="110">
        <v>0.05</v>
      </c>
      <c r="R56" s="110">
        <v>0.05</v>
      </c>
      <c r="S56" s="110">
        <v>0.05</v>
      </c>
      <c r="T56" s="110">
        <v>0.05</v>
      </c>
      <c r="U56" s="110">
        <v>0.05</v>
      </c>
      <c r="V56" s="110">
        <v>0.05</v>
      </c>
      <c r="W56" s="110">
        <v>0.05</v>
      </c>
      <c r="X56" s="110">
        <v>0.05</v>
      </c>
      <c r="Y56" s="110">
        <v>0.05</v>
      </c>
      <c r="Z56" s="110">
        <v>0.05</v>
      </c>
      <c r="AA56" s="110">
        <v>0.05</v>
      </c>
      <c r="AB56" s="110">
        <v>0.05</v>
      </c>
      <c r="AC56" s="110">
        <v>0.05</v>
      </c>
      <c r="AD56" s="110">
        <v>0.05</v>
      </c>
      <c r="AE56" s="110">
        <v>0.05</v>
      </c>
      <c r="AF56" s="110">
        <v>0.05</v>
      </c>
      <c r="AG56" s="110">
        <v>0.05</v>
      </c>
      <c r="AH56" s="110">
        <v>0.05</v>
      </c>
      <c r="AI56" s="110">
        <v>0.05</v>
      </c>
      <c r="AJ56" s="110">
        <v>0.05</v>
      </c>
      <c r="AK56" s="110">
        <v>0.05</v>
      </c>
      <c r="AL56" s="110">
        <v>0.05</v>
      </c>
      <c r="AR56" s="35"/>
      <c r="AS56" s="51" t="s">
        <v>1175</v>
      </c>
      <c r="AT56" s="51" t="s">
        <v>1176</v>
      </c>
      <c r="AU56" s="113" t="s">
        <v>1178</v>
      </c>
      <c r="AV56" s="110">
        <v>0.05</v>
      </c>
      <c r="AW56" s="110">
        <v>0.05</v>
      </c>
      <c r="AX56" s="110">
        <v>0.05</v>
      </c>
      <c r="AY56" s="110">
        <v>0.05</v>
      </c>
      <c r="AZ56" s="110">
        <v>0.05</v>
      </c>
      <c r="BA56" s="110">
        <v>0.05</v>
      </c>
      <c r="BB56" s="110">
        <v>0.05</v>
      </c>
      <c r="BC56" s="110">
        <v>0.05</v>
      </c>
      <c r="BD56" s="110">
        <v>0.05</v>
      </c>
      <c r="BE56" s="110">
        <v>0.05</v>
      </c>
      <c r="BF56" s="110">
        <v>0.05</v>
      </c>
      <c r="BG56" s="110">
        <v>0.05</v>
      </c>
      <c r="BH56" s="110">
        <v>0.05</v>
      </c>
      <c r="BI56" s="110">
        <v>0.05</v>
      </c>
      <c r="BJ56" s="110">
        <v>0.05</v>
      </c>
      <c r="BK56" s="110">
        <v>0.05</v>
      </c>
      <c r="BL56" s="110">
        <v>0.05</v>
      </c>
      <c r="BM56" s="110">
        <v>0.05</v>
      </c>
      <c r="BN56" s="110">
        <v>0.05</v>
      </c>
      <c r="BO56" s="110">
        <v>0.05</v>
      </c>
      <c r="BP56" s="110">
        <v>0.05</v>
      </c>
      <c r="BQ56" s="110">
        <v>0.05</v>
      </c>
      <c r="BR56" s="110">
        <v>0.05</v>
      </c>
      <c r="BS56" s="110">
        <v>0.05</v>
      </c>
      <c r="BT56" s="110">
        <v>0.05</v>
      </c>
      <c r="BZ56" s="35"/>
    </row>
    <row r="57" spans="11:78">
      <c r="K57" s="36" t="e">
        <f>WEEKLY!#REF!</f>
        <v>#REF!</v>
      </c>
      <c r="L57" s="36" t="e">
        <f>WEEKLY!#REF!</f>
        <v>#REF!</v>
      </c>
      <c r="M57" s="105" t="e">
        <f>WEEKLY!#REF!</f>
        <v>#REF!</v>
      </c>
      <c r="N57" s="110" t="e">
        <f>WEEKLY!#REF!</f>
        <v>#REF!</v>
      </c>
      <c r="O57" s="110" t="e">
        <f>WEEKLY!#REF!</f>
        <v>#REF!</v>
      </c>
      <c r="P57" s="110" t="e">
        <f>WEEKLY!#REF!</f>
        <v>#REF!</v>
      </c>
      <c r="Q57" s="110" t="e">
        <f>WEEKLY!#REF!</f>
        <v>#REF!</v>
      </c>
      <c r="R57" s="110" t="e">
        <f>WEEKLY!#REF!</f>
        <v>#REF!</v>
      </c>
      <c r="S57" s="110" t="e">
        <f>WEEKLY!#REF!</f>
        <v>#REF!</v>
      </c>
      <c r="T57" s="110" t="e">
        <f>WEEKLY!#REF!</f>
        <v>#REF!</v>
      </c>
      <c r="U57" s="110" t="e">
        <f>WEEKLY!#REF!</f>
        <v>#REF!</v>
      </c>
      <c r="V57" s="110" t="e">
        <f>WEEKLY!#REF!</f>
        <v>#REF!</v>
      </c>
      <c r="W57" s="110" t="e">
        <f>WEEKLY!#REF!</f>
        <v>#REF!</v>
      </c>
      <c r="X57" s="110" t="e">
        <f>WEEKLY!#REF!</f>
        <v>#REF!</v>
      </c>
      <c r="Y57" s="110" t="e">
        <f>WEEKLY!#REF!</f>
        <v>#REF!</v>
      </c>
      <c r="Z57" s="110" t="e">
        <f>WEEKLY!#REF!</f>
        <v>#REF!</v>
      </c>
      <c r="AA57" s="110" t="e">
        <f>WEEKLY!#REF!</f>
        <v>#REF!</v>
      </c>
      <c r="AB57" s="110" t="e">
        <f>WEEKLY!#REF!</f>
        <v>#REF!</v>
      </c>
      <c r="AC57" s="110" t="e">
        <f>WEEKLY!#REF!</f>
        <v>#REF!</v>
      </c>
      <c r="AD57" s="110" t="e">
        <f>WEEKLY!#REF!</f>
        <v>#REF!</v>
      </c>
      <c r="AE57" s="110" t="e">
        <f>WEEKLY!#REF!</f>
        <v>#REF!</v>
      </c>
      <c r="AF57" s="110" t="e">
        <f>WEEKLY!#REF!</f>
        <v>#REF!</v>
      </c>
      <c r="AG57" s="110" t="e">
        <f>WEEKLY!#REF!</f>
        <v>#REF!</v>
      </c>
      <c r="AH57" s="110" t="e">
        <f>WEEKLY!#REF!</f>
        <v>#REF!</v>
      </c>
      <c r="AI57" s="110" t="e">
        <f>WEEKLY!#REF!</f>
        <v>#REF!</v>
      </c>
      <c r="AJ57" s="110" t="e">
        <f>WEEKLY!#REF!</f>
        <v>#REF!</v>
      </c>
      <c r="AK57" s="110" t="e">
        <f>WEEKLY!#REF!</f>
        <v>#REF!</v>
      </c>
      <c r="AL57" s="110" t="e">
        <f>WEEKLY!#REF!</f>
        <v>#REF!</v>
      </c>
      <c r="AR57" s="35"/>
      <c r="AS57" s="107" t="e">
        <f>WEEKLY!#REF!</f>
        <v>#REF!</v>
      </c>
      <c r="AT57" s="107" t="e">
        <f>WEEKLY!#REF!</f>
        <v>#REF!</v>
      </c>
      <c r="AU57" s="105" t="e">
        <f>WEEKLY!#REF!</f>
        <v>#REF!</v>
      </c>
      <c r="AV57" s="110" t="e">
        <f>WEEKLY!#REF!</f>
        <v>#REF!</v>
      </c>
      <c r="AW57" s="110" t="e">
        <f>WEEKLY!#REF!</f>
        <v>#REF!</v>
      </c>
      <c r="AX57" s="110" t="e">
        <f>WEEKLY!#REF!</f>
        <v>#REF!</v>
      </c>
      <c r="AY57" s="110" t="e">
        <f>WEEKLY!#REF!</f>
        <v>#REF!</v>
      </c>
      <c r="AZ57" s="110" t="e">
        <f>WEEKLY!#REF!</f>
        <v>#REF!</v>
      </c>
      <c r="BA57" s="110" t="e">
        <f>WEEKLY!#REF!</f>
        <v>#REF!</v>
      </c>
      <c r="BB57" s="110" t="e">
        <f>WEEKLY!#REF!</f>
        <v>#REF!</v>
      </c>
      <c r="BC57" s="110" t="e">
        <f>WEEKLY!#REF!</f>
        <v>#REF!</v>
      </c>
      <c r="BD57" s="110" t="e">
        <f>WEEKLY!#REF!</f>
        <v>#REF!</v>
      </c>
      <c r="BE57" s="110" t="e">
        <f>WEEKLY!#REF!</f>
        <v>#REF!</v>
      </c>
      <c r="BF57" s="110" t="e">
        <f>WEEKLY!#REF!</f>
        <v>#REF!</v>
      </c>
      <c r="BG57" s="110" t="e">
        <f>WEEKLY!#REF!</f>
        <v>#REF!</v>
      </c>
      <c r="BH57" s="110" t="e">
        <f>WEEKLY!#REF!</f>
        <v>#REF!</v>
      </c>
      <c r="BI57" s="110" t="e">
        <f>WEEKLY!#REF!</f>
        <v>#REF!</v>
      </c>
      <c r="BJ57" s="110" t="e">
        <f>WEEKLY!#REF!</f>
        <v>#REF!</v>
      </c>
      <c r="BK57" s="110" t="e">
        <f>WEEKLY!#REF!</f>
        <v>#REF!</v>
      </c>
      <c r="BL57" s="110" t="e">
        <f>WEEKLY!#REF!</f>
        <v>#REF!</v>
      </c>
      <c r="BM57" s="110" t="e">
        <f>WEEKLY!#REF!</f>
        <v>#REF!</v>
      </c>
      <c r="BN57" s="110" t="e">
        <f>WEEKLY!#REF!</f>
        <v>#REF!</v>
      </c>
      <c r="BO57" s="110" t="e">
        <f>WEEKLY!#REF!</f>
        <v>#REF!</v>
      </c>
      <c r="BP57" s="110" t="e">
        <f>WEEKLY!#REF!</f>
        <v>#REF!</v>
      </c>
      <c r="BQ57" s="110" t="e">
        <f>WEEKLY!#REF!</f>
        <v>#REF!</v>
      </c>
      <c r="BR57" s="110" t="e">
        <f>WEEKLY!#REF!</f>
        <v>#REF!</v>
      </c>
      <c r="BS57" s="110" t="e">
        <f>WEEKLY!#REF!</f>
        <v>#REF!</v>
      </c>
      <c r="BT57" s="110" t="e">
        <f>WEEKLY!#REF!</f>
        <v>#REF!</v>
      </c>
      <c r="BZ57" s="35"/>
    </row>
    <row r="58" spans="11:78">
      <c r="K58" s="36" t="e">
        <f>WEEKLY!#REF!</f>
        <v>#REF!</v>
      </c>
      <c r="L58" s="36" t="e">
        <f>WEEKLY!#REF!</f>
        <v>#REF!</v>
      </c>
      <c r="M58" s="105" t="e">
        <f>WEEKLY!#REF!</f>
        <v>#REF!</v>
      </c>
      <c r="N58" s="110" t="e">
        <f>WEEKLY!#REF!</f>
        <v>#REF!</v>
      </c>
      <c r="O58" s="110" t="e">
        <f>WEEKLY!#REF!</f>
        <v>#REF!</v>
      </c>
      <c r="P58" s="110" t="e">
        <f>WEEKLY!#REF!</f>
        <v>#REF!</v>
      </c>
      <c r="Q58" s="110" t="e">
        <f>WEEKLY!#REF!</f>
        <v>#REF!</v>
      </c>
      <c r="R58" s="110" t="e">
        <f>WEEKLY!#REF!</f>
        <v>#REF!</v>
      </c>
      <c r="S58" s="110" t="e">
        <f>WEEKLY!#REF!</f>
        <v>#REF!</v>
      </c>
      <c r="T58" s="110" t="e">
        <f>WEEKLY!#REF!</f>
        <v>#REF!</v>
      </c>
      <c r="U58" s="110" t="e">
        <f>WEEKLY!#REF!</f>
        <v>#REF!</v>
      </c>
      <c r="V58" s="110" t="e">
        <f>WEEKLY!#REF!</f>
        <v>#REF!</v>
      </c>
      <c r="W58" s="110" t="e">
        <f>WEEKLY!#REF!</f>
        <v>#REF!</v>
      </c>
      <c r="X58" s="110" t="e">
        <f>WEEKLY!#REF!</f>
        <v>#REF!</v>
      </c>
      <c r="Y58" s="110" t="e">
        <f>WEEKLY!#REF!</f>
        <v>#REF!</v>
      </c>
      <c r="Z58" s="110" t="e">
        <f>WEEKLY!#REF!</f>
        <v>#REF!</v>
      </c>
      <c r="AA58" s="110" t="e">
        <f>WEEKLY!#REF!</f>
        <v>#REF!</v>
      </c>
      <c r="AB58" s="110" t="e">
        <f>WEEKLY!#REF!</f>
        <v>#REF!</v>
      </c>
      <c r="AC58" s="110" t="e">
        <f>WEEKLY!#REF!</f>
        <v>#REF!</v>
      </c>
      <c r="AD58" s="110" t="e">
        <f>WEEKLY!#REF!</f>
        <v>#REF!</v>
      </c>
      <c r="AE58" s="110" t="e">
        <f>WEEKLY!#REF!</f>
        <v>#REF!</v>
      </c>
      <c r="AF58" s="110" t="e">
        <f>WEEKLY!#REF!</f>
        <v>#REF!</v>
      </c>
      <c r="AG58" s="110" t="e">
        <f>WEEKLY!#REF!</f>
        <v>#REF!</v>
      </c>
      <c r="AH58" s="110" t="e">
        <f>WEEKLY!#REF!</f>
        <v>#REF!</v>
      </c>
      <c r="AI58" s="110" t="e">
        <f>WEEKLY!#REF!</f>
        <v>#REF!</v>
      </c>
      <c r="AJ58" s="110" t="e">
        <f>WEEKLY!#REF!</f>
        <v>#REF!</v>
      </c>
      <c r="AK58" s="110" t="e">
        <f>WEEKLY!#REF!</f>
        <v>#REF!</v>
      </c>
      <c r="AL58" s="110" t="e">
        <f>WEEKLY!#REF!</f>
        <v>#REF!</v>
      </c>
      <c r="AR58" s="35"/>
      <c r="AS58" s="107" t="e">
        <f>WEEKLY!#REF!</f>
        <v>#REF!</v>
      </c>
      <c r="AT58" s="107" t="e">
        <f>WEEKLY!#REF!</f>
        <v>#REF!</v>
      </c>
      <c r="AU58" s="105" t="e">
        <f>WEEKLY!#REF!</f>
        <v>#REF!</v>
      </c>
      <c r="AV58" s="110" t="e">
        <f>WEEKLY!#REF!</f>
        <v>#REF!</v>
      </c>
      <c r="AW58" s="110"/>
      <c r="AX58" s="110" t="e">
        <f>WEEKLY!#REF!</f>
        <v>#REF!</v>
      </c>
      <c r="AY58" s="110" t="e">
        <f>WEEKLY!#REF!</f>
        <v>#REF!</v>
      </c>
      <c r="AZ58" s="110" t="e">
        <f>WEEKLY!#REF!</f>
        <v>#REF!</v>
      </c>
      <c r="BA58" s="110" t="e">
        <f>WEEKLY!#REF!</f>
        <v>#REF!</v>
      </c>
      <c r="BB58" s="110" t="e">
        <f>WEEKLY!#REF!</f>
        <v>#REF!</v>
      </c>
      <c r="BC58" s="110" t="e">
        <f>WEEKLY!#REF!</f>
        <v>#REF!</v>
      </c>
      <c r="BD58" s="110" t="e">
        <f>WEEKLY!#REF!</f>
        <v>#REF!</v>
      </c>
      <c r="BE58" s="110" t="e">
        <f>WEEKLY!#REF!</f>
        <v>#REF!</v>
      </c>
      <c r="BF58" s="110" t="e">
        <f>WEEKLY!#REF!</f>
        <v>#REF!</v>
      </c>
      <c r="BG58" s="110" t="e">
        <f>WEEKLY!#REF!</f>
        <v>#REF!</v>
      </c>
      <c r="BH58" s="110" t="e">
        <f>WEEKLY!#REF!</f>
        <v>#REF!</v>
      </c>
      <c r="BI58" s="110" t="e">
        <f>WEEKLY!#REF!</f>
        <v>#REF!</v>
      </c>
      <c r="BJ58" s="110" t="e">
        <f>WEEKLY!#REF!</f>
        <v>#REF!</v>
      </c>
      <c r="BK58" s="110" t="e">
        <f>WEEKLY!#REF!</f>
        <v>#REF!</v>
      </c>
      <c r="BL58" s="110" t="e">
        <f>WEEKLY!#REF!</f>
        <v>#REF!</v>
      </c>
      <c r="BM58" s="110" t="e">
        <f>WEEKLY!#REF!</f>
        <v>#REF!</v>
      </c>
      <c r="BN58" s="110" t="e">
        <f>WEEKLY!#REF!</f>
        <v>#REF!</v>
      </c>
      <c r="BO58" s="110" t="e">
        <f>WEEKLY!#REF!</f>
        <v>#REF!</v>
      </c>
      <c r="BP58" s="110" t="e">
        <f>WEEKLY!#REF!</f>
        <v>#REF!</v>
      </c>
      <c r="BQ58" s="110" t="e">
        <f>WEEKLY!#REF!</f>
        <v>#REF!</v>
      </c>
      <c r="BR58" s="110" t="e">
        <f>WEEKLY!#REF!</f>
        <v>#REF!</v>
      </c>
      <c r="BS58" s="110" t="e">
        <f>WEEKLY!#REF!</f>
        <v>#REF!</v>
      </c>
      <c r="BT58" s="110" t="e">
        <f>WEEKLY!#REF!</f>
        <v>#REF!</v>
      </c>
      <c r="BZ58" s="35"/>
    </row>
    <row r="59" spans="11:78">
      <c r="K59" s="36" t="e">
        <f>WEEKLY!#REF!</f>
        <v>#REF!</v>
      </c>
      <c r="L59" s="36" t="e">
        <f>WEEKLY!#REF!</f>
        <v>#REF!</v>
      </c>
      <c r="M59" s="105" t="e">
        <f>WEEKLY!#REF!</f>
        <v>#REF!</v>
      </c>
      <c r="N59" s="110" t="e">
        <f>WEEKLY!#REF!</f>
        <v>#REF!</v>
      </c>
      <c r="O59" s="110" t="e">
        <f>WEEKLY!#REF!</f>
        <v>#REF!</v>
      </c>
      <c r="P59" s="110" t="e">
        <f>WEEKLY!#REF!</f>
        <v>#REF!</v>
      </c>
      <c r="Q59" s="110" t="e">
        <f>WEEKLY!#REF!</f>
        <v>#REF!</v>
      </c>
      <c r="R59" s="110" t="e">
        <f>WEEKLY!#REF!</f>
        <v>#REF!</v>
      </c>
      <c r="S59" s="110" t="e">
        <f>WEEKLY!#REF!</f>
        <v>#REF!</v>
      </c>
      <c r="T59" s="110" t="e">
        <f>WEEKLY!#REF!</f>
        <v>#REF!</v>
      </c>
      <c r="U59" s="110" t="e">
        <f>WEEKLY!#REF!</f>
        <v>#REF!</v>
      </c>
      <c r="V59" s="110" t="e">
        <f>WEEKLY!#REF!</f>
        <v>#REF!</v>
      </c>
      <c r="W59" s="110" t="e">
        <f>WEEKLY!#REF!</f>
        <v>#REF!</v>
      </c>
      <c r="X59" s="110" t="e">
        <f>WEEKLY!#REF!</f>
        <v>#REF!</v>
      </c>
      <c r="Y59" s="110" t="e">
        <f>WEEKLY!#REF!</f>
        <v>#REF!</v>
      </c>
      <c r="Z59" s="110" t="e">
        <f>WEEKLY!#REF!</f>
        <v>#REF!</v>
      </c>
      <c r="AA59" s="110" t="e">
        <f>WEEKLY!#REF!</f>
        <v>#REF!</v>
      </c>
      <c r="AB59" s="110" t="e">
        <f>WEEKLY!#REF!</f>
        <v>#REF!</v>
      </c>
      <c r="AC59" s="110" t="e">
        <f>WEEKLY!#REF!</f>
        <v>#REF!</v>
      </c>
      <c r="AD59" s="110" t="e">
        <f>WEEKLY!#REF!</f>
        <v>#REF!</v>
      </c>
      <c r="AE59" s="110" t="e">
        <f>WEEKLY!#REF!</f>
        <v>#REF!</v>
      </c>
      <c r="AF59" s="110" t="e">
        <f>WEEKLY!#REF!</f>
        <v>#REF!</v>
      </c>
      <c r="AG59" s="110" t="e">
        <f>WEEKLY!#REF!</f>
        <v>#REF!</v>
      </c>
      <c r="AH59" s="110" t="e">
        <f>WEEKLY!#REF!</f>
        <v>#REF!</v>
      </c>
      <c r="AI59" s="110" t="e">
        <f>WEEKLY!#REF!</f>
        <v>#REF!</v>
      </c>
      <c r="AJ59" s="110" t="e">
        <f>WEEKLY!#REF!</f>
        <v>#REF!</v>
      </c>
      <c r="AK59" s="110" t="e">
        <f>WEEKLY!#REF!</f>
        <v>#REF!</v>
      </c>
      <c r="AL59" s="110" t="e">
        <f>WEEKLY!#REF!</f>
        <v>#REF!</v>
      </c>
      <c r="AR59" s="35"/>
      <c r="AS59" s="107" t="e">
        <f>WEEKLY!#REF!</f>
        <v>#REF!</v>
      </c>
      <c r="AT59" s="107" t="e">
        <f>WEEKLY!#REF!</f>
        <v>#REF!</v>
      </c>
      <c r="AU59" s="105" t="e">
        <f>WEEKLY!#REF!</f>
        <v>#REF!</v>
      </c>
      <c r="AV59" s="110" t="e">
        <f>WEEKLY!#REF!</f>
        <v>#REF!</v>
      </c>
      <c r="AW59" s="110" t="e">
        <f>WEEKLY!#REF!</f>
        <v>#REF!</v>
      </c>
      <c r="AX59" s="110" t="e">
        <f>WEEKLY!#REF!</f>
        <v>#REF!</v>
      </c>
      <c r="AY59" s="110" t="e">
        <f>WEEKLY!#REF!</f>
        <v>#REF!</v>
      </c>
      <c r="AZ59" s="110" t="e">
        <f>WEEKLY!#REF!</f>
        <v>#REF!</v>
      </c>
      <c r="BA59" s="110" t="e">
        <f>WEEKLY!#REF!</f>
        <v>#REF!</v>
      </c>
      <c r="BB59" s="110" t="e">
        <f>WEEKLY!#REF!</f>
        <v>#REF!</v>
      </c>
      <c r="BC59" s="110" t="e">
        <f>WEEKLY!#REF!</f>
        <v>#REF!</v>
      </c>
      <c r="BD59" s="110" t="e">
        <f>WEEKLY!#REF!</f>
        <v>#REF!</v>
      </c>
      <c r="BE59" s="110" t="e">
        <f>WEEKLY!#REF!</f>
        <v>#REF!</v>
      </c>
      <c r="BF59" s="110" t="e">
        <f>WEEKLY!#REF!</f>
        <v>#REF!</v>
      </c>
      <c r="BG59" s="110" t="e">
        <f>WEEKLY!#REF!</f>
        <v>#REF!</v>
      </c>
      <c r="BH59" s="110" t="e">
        <f>WEEKLY!#REF!</f>
        <v>#REF!</v>
      </c>
      <c r="BI59" s="110" t="e">
        <f>WEEKLY!#REF!</f>
        <v>#REF!</v>
      </c>
      <c r="BJ59" s="110" t="e">
        <f>WEEKLY!#REF!</f>
        <v>#REF!</v>
      </c>
      <c r="BK59" s="110" t="e">
        <f>WEEKLY!#REF!</f>
        <v>#REF!</v>
      </c>
      <c r="BL59" s="110" t="e">
        <f>WEEKLY!#REF!</f>
        <v>#REF!</v>
      </c>
      <c r="BM59" s="110" t="e">
        <f>WEEKLY!#REF!</f>
        <v>#REF!</v>
      </c>
      <c r="BN59" s="110" t="e">
        <f>WEEKLY!#REF!</f>
        <v>#REF!</v>
      </c>
      <c r="BO59" s="110" t="e">
        <f>WEEKLY!#REF!</f>
        <v>#REF!</v>
      </c>
      <c r="BP59" s="110" t="e">
        <f>WEEKLY!#REF!</f>
        <v>#REF!</v>
      </c>
      <c r="BQ59" s="110" t="e">
        <f>WEEKLY!#REF!</f>
        <v>#REF!</v>
      </c>
      <c r="BR59" s="110" t="e">
        <f>WEEKLY!#REF!</f>
        <v>#REF!</v>
      </c>
      <c r="BS59" s="110" t="e">
        <f>WEEKLY!#REF!</f>
        <v>#REF!</v>
      </c>
      <c r="BT59" s="110" t="e">
        <f>WEEKLY!#REF!</f>
        <v>#REF!</v>
      </c>
      <c r="BZ59" s="35"/>
    </row>
    <row r="60" spans="11:78">
      <c r="K60" s="36" t="e">
        <f>WEEKLY!#REF!</f>
        <v>#REF!</v>
      </c>
      <c r="L60" s="36" t="e">
        <f>WEEKLY!#REF!</f>
        <v>#REF!</v>
      </c>
      <c r="M60" s="105" t="e">
        <f>WEEKLY!#REF!</f>
        <v>#REF!</v>
      </c>
      <c r="N60" s="110" t="e">
        <f>WEEKLY!#REF!</f>
        <v>#REF!</v>
      </c>
      <c r="O60" s="110" t="e">
        <f>WEEKLY!#REF!</f>
        <v>#REF!</v>
      </c>
      <c r="P60" s="110" t="e">
        <f>WEEKLY!#REF!</f>
        <v>#REF!</v>
      </c>
      <c r="Q60" s="110" t="e">
        <f>WEEKLY!#REF!</f>
        <v>#REF!</v>
      </c>
      <c r="R60" s="110" t="e">
        <f>WEEKLY!#REF!</f>
        <v>#REF!</v>
      </c>
      <c r="S60" s="110" t="e">
        <f>WEEKLY!#REF!</f>
        <v>#REF!</v>
      </c>
      <c r="T60" s="110" t="e">
        <f>WEEKLY!#REF!</f>
        <v>#REF!</v>
      </c>
      <c r="U60" s="110" t="e">
        <f>WEEKLY!#REF!</f>
        <v>#REF!</v>
      </c>
      <c r="V60" s="110" t="e">
        <f>WEEKLY!#REF!</f>
        <v>#REF!</v>
      </c>
      <c r="W60" s="110" t="e">
        <f>WEEKLY!#REF!</f>
        <v>#REF!</v>
      </c>
      <c r="X60" s="110" t="e">
        <f>WEEKLY!#REF!</f>
        <v>#REF!</v>
      </c>
      <c r="Y60" s="110" t="e">
        <f>WEEKLY!#REF!</f>
        <v>#REF!</v>
      </c>
      <c r="Z60" s="110" t="e">
        <f>WEEKLY!#REF!</f>
        <v>#REF!</v>
      </c>
      <c r="AA60" s="110" t="e">
        <f>WEEKLY!#REF!</f>
        <v>#REF!</v>
      </c>
      <c r="AB60" s="110" t="e">
        <f>WEEKLY!#REF!</f>
        <v>#REF!</v>
      </c>
      <c r="AC60" s="110" t="e">
        <f>WEEKLY!#REF!</f>
        <v>#REF!</v>
      </c>
      <c r="AD60" s="110" t="e">
        <f>WEEKLY!#REF!</f>
        <v>#REF!</v>
      </c>
      <c r="AE60" s="110" t="e">
        <f>WEEKLY!#REF!</f>
        <v>#REF!</v>
      </c>
      <c r="AF60" s="110" t="e">
        <f>WEEKLY!#REF!</f>
        <v>#REF!</v>
      </c>
      <c r="AG60" s="110" t="e">
        <f>WEEKLY!#REF!</f>
        <v>#REF!</v>
      </c>
      <c r="AH60" s="110" t="e">
        <f>WEEKLY!#REF!</f>
        <v>#REF!</v>
      </c>
      <c r="AI60" s="110" t="e">
        <f>WEEKLY!#REF!</f>
        <v>#REF!</v>
      </c>
      <c r="AJ60" s="110" t="e">
        <f>WEEKLY!#REF!</f>
        <v>#REF!</v>
      </c>
      <c r="AK60" s="110" t="e">
        <f>WEEKLY!#REF!</f>
        <v>#REF!</v>
      </c>
      <c r="AL60" s="110" t="e">
        <f>WEEKLY!#REF!</f>
        <v>#REF!</v>
      </c>
      <c r="AR60" s="35"/>
      <c r="AS60" s="107" t="e">
        <f>WEEKLY!#REF!</f>
        <v>#REF!</v>
      </c>
      <c r="AT60" s="107" t="e">
        <f>WEEKLY!#REF!</f>
        <v>#REF!</v>
      </c>
      <c r="AU60" s="105" t="e">
        <f>WEEKLY!#REF!</f>
        <v>#REF!</v>
      </c>
      <c r="AV60" s="110" t="e">
        <f>WEEKLY!#REF!</f>
        <v>#REF!</v>
      </c>
      <c r="AW60" s="110" t="e">
        <f>WEEKLY!#REF!</f>
        <v>#REF!</v>
      </c>
      <c r="AX60" s="110" t="e">
        <f>WEEKLY!#REF!</f>
        <v>#REF!</v>
      </c>
      <c r="AY60" s="110" t="e">
        <f>WEEKLY!#REF!</f>
        <v>#REF!</v>
      </c>
      <c r="AZ60" s="110" t="e">
        <f>WEEKLY!#REF!</f>
        <v>#REF!</v>
      </c>
      <c r="BA60" s="110" t="e">
        <f>WEEKLY!#REF!</f>
        <v>#REF!</v>
      </c>
      <c r="BB60" s="110" t="e">
        <f>WEEKLY!#REF!</f>
        <v>#REF!</v>
      </c>
      <c r="BC60" s="110" t="e">
        <f>WEEKLY!#REF!</f>
        <v>#REF!</v>
      </c>
      <c r="BD60" s="110" t="e">
        <f>WEEKLY!#REF!</f>
        <v>#REF!</v>
      </c>
      <c r="BE60" s="110" t="e">
        <f>WEEKLY!#REF!</f>
        <v>#REF!</v>
      </c>
      <c r="BF60" s="110" t="e">
        <f>WEEKLY!#REF!</f>
        <v>#REF!</v>
      </c>
      <c r="BG60" s="110" t="e">
        <f>WEEKLY!#REF!</f>
        <v>#REF!</v>
      </c>
      <c r="BH60" s="110" t="e">
        <f>WEEKLY!#REF!</f>
        <v>#REF!</v>
      </c>
      <c r="BI60" s="110" t="e">
        <f>WEEKLY!#REF!</f>
        <v>#REF!</v>
      </c>
      <c r="BJ60" s="110" t="e">
        <f>WEEKLY!#REF!</f>
        <v>#REF!</v>
      </c>
      <c r="BK60" s="110" t="e">
        <f>WEEKLY!#REF!</f>
        <v>#REF!</v>
      </c>
      <c r="BL60" s="110" t="e">
        <f>WEEKLY!#REF!</f>
        <v>#REF!</v>
      </c>
      <c r="BM60" s="110" t="e">
        <f>WEEKLY!#REF!</f>
        <v>#REF!</v>
      </c>
      <c r="BN60" s="110" t="e">
        <f>WEEKLY!#REF!</f>
        <v>#REF!</v>
      </c>
      <c r="BO60" s="110" t="e">
        <f>WEEKLY!#REF!</f>
        <v>#REF!</v>
      </c>
      <c r="BP60" s="110" t="e">
        <f>WEEKLY!#REF!</f>
        <v>#REF!</v>
      </c>
      <c r="BQ60" s="110" t="e">
        <f>WEEKLY!#REF!</f>
        <v>#REF!</v>
      </c>
      <c r="BR60" s="110" t="e">
        <f>WEEKLY!#REF!</f>
        <v>#REF!</v>
      </c>
      <c r="BS60" s="110" t="e">
        <f>WEEKLY!#REF!</f>
        <v>#REF!</v>
      </c>
      <c r="BT60" s="110" t="e">
        <f>WEEKLY!#REF!</f>
        <v>#REF!</v>
      </c>
      <c r="BZ60" s="35"/>
    </row>
    <row r="61" spans="11:78">
      <c r="K61" s="36" t="e">
        <f>WEEKLY!#REF!</f>
        <v>#REF!</v>
      </c>
      <c r="L61" s="36" t="e">
        <f>WEEKLY!#REF!</f>
        <v>#REF!</v>
      </c>
      <c r="M61" s="105" t="e">
        <f>WEEKLY!#REF!</f>
        <v>#REF!</v>
      </c>
      <c r="N61" s="110" t="e">
        <f>WEEKLY!#REF!</f>
        <v>#REF!</v>
      </c>
      <c r="O61" s="110" t="e">
        <f>WEEKLY!#REF!</f>
        <v>#REF!</v>
      </c>
      <c r="P61" s="110" t="e">
        <f>WEEKLY!#REF!</f>
        <v>#REF!</v>
      </c>
      <c r="Q61" s="110" t="e">
        <f>WEEKLY!#REF!</f>
        <v>#REF!</v>
      </c>
      <c r="R61" s="110" t="e">
        <f>WEEKLY!#REF!</f>
        <v>#REF!</v>
      </c>
      <c r="S61" s="110" t="e">
        <f>WEEKLY!#REF!</f>
        <v>#REF!</v>
      </c>
      <c r="T61" s="110" t="e">
        <f>WEEKLY!#REF!</f>
        <v>#REF!</v>
      </c>
      <c r="U61" s="110" t="e">
        <f>WEEKLY!#REF!</f>
        <v>#REF!</v>
      </c>
      <c r="V61" s="110" t="e">
        <f>WEEKLY!#REF!</f>
        <v>#REF!</v>
      </c>
      <c r="W61" s="110" t="e">
        <f>WEEKLY!#REF!</f>
        <v>#REF!</v>
      </c>
      <c r="X61" s="110" t="e">
        <f>WEEKLY!#REF!</f>
        <v>#REF!</v>
      </c>
      <c r="Y61" s="110" t="e">
        <f>WEEKLY!#REF!</f>
        <v>#REF!</v>
      </c>
      <c r="Z61" s="110" t="e">
        <f>WEEKLY!#REF!</f>
        <v>#REF!</v>
      </c>
      <c r="AA61" s="110" t="e">
        <f>WEEKLY!#REF!</f>
        <v>#REF!</v>
      </c>
      <c r="AB61" s="110" t="e">
        <f>WEEKLY!#REF!</f>
        <v>#REF!</v>
      </c>
      <c r="AC61" s="110" t="e">
        <f>WEEKLY!#REF!</f>
        <v>#REF!</v>
      </c>
      <c r="AD61" s="110" t="e">
        <f>WEEKLY!#REF!</f>
        <v>#REF!</v>
      </c>
      <c r="AE61" s="110" t="e">
        <f>WEEKLY!#REF!</f>
        <v>#REF!</v>
      </c>
      <c r="AF61" s="110" t="e">
        <f>WEEKLY!#REF!</f>
        <v>#REF!</v>
      </c>
      <c r="AG61" s="110" t="e">
        <f>WEEKLY!#REF!</f>
        <v>#REF!</v>
      </c>
      <c r="AH61" s="110" t="e">
        <f>WEEKLY!#REF!</f>
        <v>#REF!</v>
      </c>
      <c r="AI61" s="110" t="e">
        <f>WEEKLY!#REF!</f>
        <v>#REF!</v>
      </c>
      <c r="AJ61" s="110" t="e">
        <f>WEEKLY!#REF!</f>
        <v>#REF!</v>
      </c>
      <c r="AK61" s="110" t="e">
        <f>WEEKLY!#REF!</f>
        <v>#REF!</v>
      </c>
      <c r="AL61" s="110" t="e">
        <f>WEEKLY!#REF!</f>
        <v>#REF!</v>
      </c>
      <c r="AR61" s="35"/>
      <c r="AS61" s="107" t="e">
        <f>WEEKLY!#REF!</f>
        <v>#REF!</v>
      </c>
      <c r="AT61" s="107" t="e">
        <f>WEEKLY!#REF!</f>
        <v>#REF!</v>
      </c>
      <c r="AU61" s="105" t="e">
        <f>WEEKLY!#REF!</f>
        <v>#REF!</v>
      </c>
      <c r="AV61" s="110" t="e">
        <f>WEEKLY!#REF!</f>
        <v>#REF!</v>
      </c>
      <c r="AW61" s="110" t="e">
        <f>WEEKLY!#REF!</f>
        <v>#REF!</v>
      </c>
      <c r="AX61" s="110" t="e">
        <f>WEEKLY!#REF!</f>
        <v>#REF!</v>
      </c>
      <c r="AY61" s="110" t="e">
        <f>WEEKLY!#REF!</f>
        <v>#REF!</v>
      </c>
      <c r="AZ61" s="110" t="e">
        <f>WEEKLY!#REF!</f>
        <v>#REF!</v>
      </c>
      <c r="BA61" s="110" t="e">
        <f>WEEKLY!#REF!</f>
        <v>#REF!</v>
      </c>
      <c r="BB61" s="110" t="e">
        <f>WEEKLY!#REF!</f>
        <v>#REF!</v>
      </c>
      <c r="BC61" s="110" t="e">
        <f>WEEKLY!#REF!</f>
        <v>#REF!</v>
      </c>
      <c r="BD61" s="110" t="e">
        <f>WEEKLY!#REF!</f>
        <v>#REF!</v>
      </c>
      <c r="BE61" s="110" t="e">
        <f>WEEKLY!#REF!</f>
        <v>#REF!</v>
      </c>
      <c r="BF61" s="110" t="e">
        <f>WEEKLY!#REF!</f>
        <v>#REF!</v>
      </c>
      <c r="BG61" s="110" t="e">
        <f>WEEKLY!#REF!</f>
        <v>#REF!</v>
      </c>
      <c r="BH61" s="110" t="e">
        <f>WEEKLY!#REF!</f>
        <v>#REF!</v>
      </c>
      <c r="BI61" s="110" t="e">
        <f>WEEKLY!#REF!</f>
        <v>#REF!</v>
      </c>
      <c r="BJ61" s="110" t="e">
        <f>WEEKLY!#REF!</f>
        <v>#REF!</v>
      </c>
      <c r="BK61" s="110" t="e">
        <f>WEEKLY!#REF!</f>
        <v>#REF!</v>
      </c>
      <c r="BL61" s="110" t="e">
        <f>WEEKLY!#REF!</f>
        <v>#REF!</v>
      </c>
      <c r="BM61" s="110" t="e">
        <f>WEEKLY!#REF!</f>
        <v>#REF!</v>
      </c>
      <c r="BN61" s="110" t="e">
        <f>WEEKLY!#REF!</f>
        <v>#REF!</v>
      </c>
      <c r="BO61" s="110" t="e">
        <f>WEEKLY!#REF!</f>
        <v>#REF!</v>
      </c>
      <c r="BP61" s="110" t="e">
        <f>WEEKLY!#REF!</f>
        <v>#REF!</v>
      </c>
      <c r="BQ61" s="110" t="e">
        <f>WEEKLY!#REF!</f>
        <v>#REF!</v>
      </c>
      <c r="BR61" s="110" t="e">
        <f>WEEKLY!#REF!</f>
        <v>#REF!</v>
      </c>
      <c r="BS61" s="110" t="e">
        <f>WEEKLY!#REF!</f>
        <v>#REF!</v>
      </c>
      <c r="BT61" s="110" t="e">
        <f>WEEKLY!#REF!</f>
        <v>#REF!</v>
      </c>
      <c r="BZ61" s="35"/>
    </row>
    <row r="62" spans="11:78">
      <c r="K62" s="51"/>
      <c r="L62" s="51"/>
      <c r="M62" s="113" t="s">
        <v>1196</v>
      </c>
      <c r="N62" s="110">
        <v>0.03</v>
      </c>
      <c r="O62" s="110">
        <v>0.03</v>
      </c>
      <c r="P62" s="110">
        <v>0.03</v>
      </c>
      <c r="Q62" s="110">
        <v>0.03</v>
      </c>
      <c r="R62" s="110">
        <v>0.03</v>
      </c>
      <c r="S62" s="110">
        <v>0.03</v>
      </c>
      <c r="T62" s="110">
        <v>0.03</v>
      </c>
      <c r="U62" s="110">
        <v>0.03</v>
      </c>
      <c r="V62" s="110">
        <v>0.03</v>
      </c>
      <c r="W62" s="110">
        <v>0.03</v>
      </c>
      <c r="X62" s="110">
        <v>0.03</v>
      </c>
      <c r="Y62" s="110">
        <v>0.03</v>
      </c>
      <c r="Z62" s="110">
        <v>0.03</v>
      </c>
      <c r="AA62" s="110">
        <v>0.03</v>
      </c>
      <c r="AB62" s="110">
        <v>0.03</v>
      </c>
      <c r="AC62" s="110">
        <v>0.03</v>
      </c>
      <c r="AD62" s="110">
        <v>0.03</v>
      </c>
      <c r="AE62" s="110">
        <v>0.03</v>
      </c>
      <c r="AF62" s="110">
        <v>0.03</v>
      </c>
      <c r="AG62" s="110">
        <v>0.03</v>
      </c>
      <c r="AH62" s="110">
        <v>0.03</v>
      </c>
      <c r="AI62" s="110">
        <v>0.03</v>
      </c>
      <c r="AJ62" s="110">
        <v>0.03</v>
      </c>
      <c r="AK62" s="110">
        <v>0.03</v>
      </c>
      <c r="AL62" s="110">
        <v>0.03</v>
      </c>
      <c r="AR62" s="35"/>
      <c r="AS62" s="107" t="e">
        <f>WEEKLY!#REF!</f>
        <v>#REF!</v>
      </c>
      <c r="AT62" s="107" t="e">
        <f>WEEKLY!#REF!</f>
        <v>#REF!</v>
      </c>
      <c r="AU62" s="105" t="e">
        <f>WEEKLY!#REF!</f>
        <v>#REF!</v>
      </c>
      <c r="AV62" s="110" t="e">
        <f>WEEKLY!#REF!</f>
        <v>#REF!</v>
      </c>
      <c r="AW62" s="110" t="e">
        <f>WEEKLY!#REF!</f>
        <v>#REF!</v>
      </c>
      <c r="AX62" s="110" t="e">
        <f>WEEKLY!#REF!</f>
        <v>#REF!</v>
      </c>
      <c r="AY62" s="110" t="e">
        <f>WEEKLY!#REF!</f>
        <v>#REF!</v>
      </c>
      <c r="AZ62" s="110" t="e">
        <f>WEEKLY!#REF!</f>
        <v>#REF!</v>
      </c>
      <c r="BA62" s="110" t="e">
        <f>WEEKLY!#REF!</f>
        <v>#REF!</v>
      </c>
      <c r="BB62" s="110" t="e">
        <f>WEEKLY!#REF!</f>
        <v>#REF!</v>
      </c>
      <c r="BC62" s="110" t="e">
        <f>WEEKLY!#REF!</f>
        <v>#REF!</v>
      </c>
      <c r="BD62" s="110" t="e">
        <f>WEEKLY!#REF!</f>
        <v>#REF!</v>
      </c>
      <c r="BE62" s="110" t="e">
        <f>WEEKLY!#REF!</f>
        <v>#REF!</v>
      </c>
      <c r="BF62" s="110" t="e">
        <f>WEEKLY!#REF!</f>
        <v>#REF!</v>
      </c>
      <c r="BG62" s="110" t="e">
        <f>WEEKLY!#REF!</f>
        <v>#REF!</v>
      </c>
      <c r="BH62" s="110" t="e">
        <f>WEEKLY!#REF!</f>
        <v>#REF!</v>
      </c>
      <c r="BI62" s="110" t="e">
        <f>WEEKLY!#REF!</f>
        <v>#REF!</v>
      </c>
      <c r="BJ62" s="110" t="e">
        <f>WEEKLY!#REF!</f>
        <v>#REF!</v>
      </c>
      <c r="BK62" s="110" t="e">
        <f>WEEKLY!#REF!</f>
        <v>#REF!</v>
      </c>
      <c r="BL62" s="110" t="e">
        <f>WEEKLY!#REF!</f>
        <v>#REF!</v>
      </c>
      <c r="BM62" s="110" t="e">
        <f>WEEKLY!#REF!</f>
        <v>#REF!</v>
      </c>
      <c r="BN62" s="110" t="e">
        <f>WEEKLY!#REF!</f>
        <v>#REF!</v>
      </c>
      <c r="BO62" s="110" t="e">
        <f>WEEKLY!#REF!</f>
        <v>#REF!</v>
      </c>
      <c r="BP62" s="110" t="e">
        <f>WEEKLY!#REF!</f>
        <v>#REF!</v>
      </c>
      <c r="BQ62" s="110" t="e">
        <f>WEEKLY!#REF!</f>
        <v>#REF!</v>
      </c>
      <c r="BR62" s="110" t="e">
        <f>WEEKLY!#REF!</f>
        <v>#REF!</v>
      </c>
      <c r="BS62" s="110" t="e">
        <f>WEEKLY!#REF!</f>
        <v>#REF!</v>
      </c>
      <c r="BT62" s="110" t="e">
        <f>WEEKLY!#REF!</f>
        <v>#REF!</v>
      </c>
      <c r="BZ62" s="35"/>
    </row>
    <row r="63" spans="11:78">
      <c r="AR63" s="35"/>
      <c r="AU63" s="113" t="s">
        <v>1196</v>
      </c>
      <c r="AV63" s="110">
        <v>0.03</v>
      </c>
      <c r="AW63" s="110">
        <v>0.03</v>
      </c>
      <c r="AX63" s="110">
        <v>0.03</v>
      </c>
      <c r="AY63" s="110">
        <v>0.03</v>
      </c>
      <c r="AZ63" s="110">
        <v>0.03</v>
      </c>
      <c r="BA63" s="110">
        <v>0.03</v>
      </c>
      <c r="BB63" s="110">
        <v>0.03</v>
      </c>
      <c r="BC63" s="110">
        <v>0.03</v>
      </c>
      <c r="BD63" s="110">
        <v>0.03</v>
      </c>
      <c r="BE63" s="110">
        <v>0.03</v>
      </c>
      <c r="BF63" s="110">
        <v>0.03</v>
      </c>
      <c r="BG63" s="110">
        <v>0.03</v>
      </c>
      <c r="BH63" s="110">
        <v>0.03</v>
      </c>
      <c r="BI63" s="110">
        <v>0.03</v>
      </c>
      <c r="BJ63" s="110">
        <v>0.03</v>
      </c>
      <c r="BK63" s="110">
        <v>0.03</v>
      </c>
      <c r="BL63" s="110">
        <v>0.03</v>
      </c>
      <c r="BM63" s="110">
        <v>0.03</v>
      </c>
      <c r="BN63" s="110">
        <v>0.03</v>
      </c>
      <c r="BO63" s="110">
        <v>0.03</v>
      </c>
      <c r="BP63" s="110">
        <v>0.03</v>
      </c>
      <c r="BQ63" s="110">
        <v>0.03</v>
      </c>
      <c r="BR63" s="110">
        <v>0.03</v>
      </c>
      <c r="BS63" s="110">
        <v>0.03</v>
      </c>
      <c r="BT63" s="110">
        <v>0.03</v>
      </c>
      <c r="BZ63" s="35"/>
    </row>
    <row r="64" spans="11:78">
      <c r="AR64" s="35"/>
      <c r="BZ64" s="35"/>
    </row>
    <row r="65" spans="44:78">
      <c r="AR65" s="35"/>
      <c r="BZ65" s="35"/>
    </row>
    <row r="66" spans="44:78">
      <c r="AR66" s="35"/>
      <c r="BZ66" s="35"/>
    </row>
    <row r="67" spans="44:78">
      <c r="AR67" s="35"/>
      <c r="BZ67" s="35"/>
    </row>
    <row r="68" spans="44:78">
      <c r="AR68" s="35"/>
      <c r="BZ68" s="35"/>
    </row>
    <row r="69" spans="44:78">
      <c r="AR69" s="35"/>
      <c r="BZ69" s="35"/>
    </row>
    <row r="70" spans="44:78">
      <c r="AR70" s="35"/>
      <c r="BZ70" s="35"/>
    </row>
    <row r="71" spans="44:78">
      <c r="AR71" s="35"/>
      <c r="BZ71" s="35"/>
    </row>
    <row r="72" spans="44:78">
      <c r="AR72" s="35"/>
      <c r="BZ72" s="35"/>
    </row>
    <row r="73" spans="44:78">
      <c r="AR73" s="35"/>
      <c r="BZ73" s="35"/>
    </row>
    <row r="74" spans="44:78">
      <c r="AR74" s="35"/>
      <c r="BZ74" s="35"/>
    </row>
    <row r="75" spans="44:78">
      <c r="AR75" s="35"/>
      <c r="BZ75" s="35"/>
    </row>
    <row r="76" spans="44:78">
      <c r="AR76" s="35"/>
      <c r="BZ76" s="35"/>
    </row>
    <row r="77" spans="44:78">
      <c r="AR77" s="35"/>
      <c r="BZ77" s="35"/>
    </row>
    <row r="78" spans="44:78">
      <c r="AR78" s="35"/>
      <c r="BZ78" s="35"/>
    </row>
    <row r="79" spans="44:78">
      <c r="AR79" s="35"/>
      <c r="BZ79" s="35"/>
    </row>
    <row r="80" spans="44:78">
      <c r="AR80" s="35"/>
      <c r="BZ80" s="35"/>
    </row>
    <row r="81" spans="44:78">
      <c r="AR81" s="35"/>
      <c r="BZ81" s="35"/>
    </row>
    <row r="82" spans="44:78">
      <c r="AR82" s="35"/>
      <c r="BZ82" s="35"/>
    </row>
    <row r="83" spans="44:78">
      <c r="AR83" s="35"/>
      <c r="BZ83" s="35"/>
    </row>
    <row r="84" spans="44:78">
      <c r="AR84" s="35"/>
      <c r="BZ84" s="35"/>
    </row>
    <row r="85" spans="44:78">
      <c r="AR85" s="35"/>
      <c r="BZ85" s="35"/>
    </row>
    <row r="86" spans="44:78">
      <c r="AR86" s="35"/>
      <c r="BZ86" s="35"/>
    </row>
    <row r="87" spans="44:78">
      <c r="AR87" s="35"/>
      <c r="BZ87" s="35"/>
    </row>
    <row r="88" spans="44:78">
      <c r="AR88" s="35"/>
      <c r="BZ88" s="35"/>
    </row>
    <row r="89" spans="44:78">
      <c r="AR89" s="35"/>
      <c r="BZ89" s="35"/>
    </row>
    <row r="90" spans="44:78">
      <c r="AR90" s="35"/>
      <c r="BZ90" s="35"/>
    </row>
    <row r="91" spans="44:78">
      <c r="AR91" s="35"/>
      <c r="BZ91" s="35"/>
    </row>
    <row r="92" spans="44:78">
      <c r="AR92" s="35"/>
      <c r="BZ92" s="35"/>
    </row>
    <row r="93" spans="44:78">
      <c r="AR93" s="35"/>
      <c r="BZ93" s="35"/>
    </row>
    <row r="94" spans="44:78">
      <c r="AR94" s="35"/>
      <c r="BZ94" s="35"/>
    </row>
    <row r="95" spans="44:78">
      <c r="AR95" s="35"/>
      <c r="BZ95" s="35"/>
    </row>
    <row r="96" spans="44:78">
      <c r="AR96" s="35"/>
      <c r="BZ96" s="35"/>
    </row>
    <row r="97" spans="11:78">
      <c r="AR97" s="35"/>
      <c r="BZ97" s="35"/>
    </row>
    <row r="98" spans="11:78">
      <c r="AR98" s="35"/>
      <c r="BZ98" s="35"/>
    </row>
    <row r="99" spans="11:78">
      <c r="AR99" s="35"/>
      <c r="BZ99" s="35"/>
    </row>
    <row r="100" spans="11:78">
      <c r="AR100" s="35"/>
      <c r="BZ100" s="35"/>
    </row>
    <row r="101" spans="11:78">
      <c r="AR101" s="35"/>
      <c r="BZ101" s="35"/>
    </row>
    <row r="102" spans="11:78">
      <c r="AR102" s="35"/>
      <c r="BZ102" s="35"/>
    </row>
    <row r="103" spans="11:78">
      <c r="AR103" s="35"/>
      <c r="BZ103" s="35"/>
    </row>
    <row r="104" spans="11:78">
      <c r="M104" s="112" t="s">
        <v>509</v>
      </c>
      <c r="N104" s="52">
        <f>WEEKLY!F131</f>
        <v>46300</v>
      </c>
      <c r="O104" s="52">
        <f>WEEKLY!G131</f>
        <v>46301</v>
      </c>
      <c r="P104" s="52">
        <f>WEEKLY!H131</f>
        <v>46302</v>
      </c>
      <c r="Q104" s="52">
        <f>WEEKLY!I131</f>
        <v>46303</v>
      </c>
      <c r="R104" s="52">
        <f>WEEKLY!J131</f>
        <v>46304</v>
      </c>
      <c r="S104" s="37">
        <f>WEEKLY!X131</f>
        <v>0</v>
      </c>
      <c r="T104" s="37">
        <f>WEEKLY!Y131</f>
        <v>1</v>
      </c>
      <c r="U104" s="37">
        <f>WEEKLY!Z131</f>
        <v>2</v>
      </c>
      <c r="V104" s="37">
        <f>WEEKLY!AA131</f>
        <v>3</v>
      </c>
      <c r="W104" s="37">
        <f>WEEKLY!AB131</f>
        <v>4</v>
      </c>
      <c r="X104" s="52">
        <f>WEEKLY!AP131</f>
        <v>0</v>
      </c>
      <c r="Y104" s="52">
        <f>WEEKLY!AQ131</f>
        <v>1</v>
      </c>
      <c r="Z104" s="52">
        <f>WEEKLY!AR131</f>
        <v>2</v>
      </c>
      <c r="AA104" s="52">
        <f>WEEKLY!AS131</f>
        <v>3</v>
      </c>
      <c r="AB104" s="52">
        <f>WEEKLY!AT131</f>
        <v>4</v>
      </c>
      <c r="AC104" s="37">
        <f>WEEKLY!BH131</f>
        <v>0</v>
      </c>
      <c r="AD104" s="37">
        <f>WEEKLY!BI131</f>
        <v>1</v>
      </c>
      <c r="AE104" s="37">
        <f>WEEKLY!BJ131</f>
        <v>2</v>
      </c>
      <c r="AF104" s="37">
        <f>WEEKLY!BK131</f>
        <v>3</v>
      </c>
      <c r="AG104" s="37">
        <f>WEEKLY!BL131</f>
        <v>4</v>
      </c>
      <c r="AH104" s="52">
        <f>WEEKLY!BZ131</f>
        <v>0</v>
      </c>
      <c r="AI104" s="52">
        <f>WEEKLY!CA131</f>
        <v>1</v>
      </c>
      <c r="AJ104" s="52">
        <f>WEEKLY!CB131</f>
        <v>2</v>
      </c>
      <c r="AK104" s="52">
        <f>WEEKLY!CC131</f>
        <v>3</v>
      </c>
      <c r="AL104" s="52">
        <f>WEEKLY!CD131</f>
        <v>4</v>
      </c>
      <c r="AR104" s="35"/>
      <c r="BZ104" s="35"/>
    </row>
    <row r="105" spans="11:78">
      <c r="K105" s="51" t="s">
        <v>1175</v>
      </c>
      <c r="L105" s="51" t="s">
        <v>1176</v>
      </c>
      <c r="M105" s="113" t="s">
        <v>1202</v>
      </c>
      <c r="N105" s="110">
        <v>0.06</v>
      </c>
      <c r="O105" s="110">
        <v>0.06</v>
      </c>
      <c r="P105" s="110">
        <v>0.06</v>
      </c>
      <c r="Q105" s="110">
        <v>0.06</v>
      </c>
      <c r="R105" s="110">
        <v>0.06</v>
      </c>
      <c r="S105" s="110">
        <v>0.06</v>
      </c>
      <c r="T105" s="110">
        <v>0.06</v>
      </c>
      <c r="U105" s="110">
        <v>0.06</v>
      </c>
      <c r="V105" s="110">
        <v>0.06</v>
      </c>
      <c r="W105" s="110">
        <v>0.06</v>
      </c>
      <c r="X105" s="110">
        <v>0.06</v>
      </c>
      <c r="Y105" s="110">
        <v>0.06</v>
      </c>
      <c r="Z105" s="110">
        <v>0.06</v>
      </c>
      <c r="AA105" s="110">
        <v>0.06</v>
      </c>
      <c r="AB105" s="110">
        <v>0.06</v>
      </c>
      <c r="AC105" s="110">
        <v>0.06</v>
      </c>
      <c r="AD105" s="110">
        <v>0.06</v>
      </c>
      <c r="AE105" s="110">
        <v>0.06</v>
      </c>
      <c r="AF105" s="110">
        <v>0.06</v>
      </c>
      <c r="AG105" s="110">
        <v>0.06</v>
      </c>
      <c r="AH105" s="110">
        <v>0.06</v>
      </c>
      <c r="AI105" s="110">
        <v>0.06</v>
      </c>
      <c r="AJ105" s="110">
        <v>0.06</v>
      </c>
      <c r="AK105" s="110">
        <v>0.06</v>
      </c>
      <c r="AL105" s="110">
        <v>0.06</v>
      </c>
      <c r="AR105" s="35"/>
      <c r="BZ105" s="35"/>
    </row>
    <row r="106" spans="11:78">
      <c r="K106" s="107" t="e">
        <f>WEEKLY!#REF!</f>
        <v>#REF!</v>
      </c>
      <c r="L106" s="107" t="e">
        <f>WEEKLY!#REF!</f>
        <v>#REF!</v>
      </c>
      <c r="M106" s="105" t="e">
        <f>WEEKLY!#REF!</f>
        <v>#REF!</v>
      </c>
      <c r="N106" s="110" t="e">
        <f>WEEKLY!#REF!</f>
        <v>#REF!</v>
      </c>
      <c r="O106" s="110" t="e">
        <f>WEEKLY!#REF!</f>
        <v>#REF!</v>
      </c>
      <c r="P106" s="110" t="e">
        <f>WEEKLY!#REF!</f>
        <v>#REF!</v>
      </c>
      <c r="Q106" s="110" t="e">
        <f>WEEKLY!#REF!</f>
        <v>#REF!</v>
      </c>
      <c r="R106" s="110" t="e">
        <f>WEEKLY!#REF!</f>
        <v>#REF!</v>
      </c>
      <c r="S106" s="110" t="e">
        <f>WEEKLY!#REF!</f>
        <v>#REF!</v>
      </c>
      <c r="T106" s="110" t="e">
        <f>WEEKLY!#REF!</f>
        <v>#REF!</v>
      </c>
      <c r="U106" s="110" t="e">
        <f>WEEKLY!#REF!</f>
        <v>#REF!</v>
      </c>
      <c r="V106" s="110" t="e">
        <f>WEEKLY!#REF!</f>
        <v>#REF!</v>
      </c>
      <c r="W106" s="110" t="e">
        <f>WEEKLY!#REF!</f>
        <v>#REF!</v>
      </c>
      <c r="X106" s="110" t="e">
        <f>WEEKLY!#REF!</f>
        <v>#REF!</v>
      </c>
      <c r="Y106" s="110" t="e">
        <f>WEEKLY!#REF!</f>
        <v>#REF!</v>
      </c>
      <c r="Z106" s="110" t="e">
        <f>WEEKLY!#REF!</f>
        <v>#REF!</v>
      </c>
      <c r="AA106" s="110" t="e">
        <f>WEEKLY!#REF!</f>
        <v>#REF!</v>
      </c>
      <c r="AB106" s="110" t="e">
        <f>WEEKLY!#REF!</f>
        <v>#REF!</v>
      </c>
      <c r="AC106" s="110" t="e">
        <f>WEEKLY!#REF!</f>
        <v>#REF!</v>
      </c>
      <c r="AD106" s="110" t="e">
        <f>WEEKLY!#REF!</f>
        <v>#REF!</v>
      </c>
      <c r="AE106" s="110" t="e">
        <f>WEEKLY!#REF!</f>
        <v>#REF!</v>
      </c>
      <c r="AF106" s="110" t="e">
        <f>WEEKLY!#REF!</f>
        <v>#REF!</v>
      </c>
      <c r="AG106" s="110" t="e">
        <f>WEEKLY!#REF!</f>
        <v>#REF!</v>
      </c>
      <c r="AH106" s="110" t="e">
        <f>WEEKLY!#REF!</f>
        <v>#REF!</v>
      </c>
      <c r="AI106" s="110" t="e">
        <f>WEEKLY!#REF!</f>
        <v>#REF!</v>
      </c>
      <c r="AJ106" s="110" t="e">
        <f>WEEKLY!#REF!</f>
        <v>#REF!</v>
      </c>
      <c r="AK106" s="110" t="e">
        <f>WEEKLY!#REF!</f>
        <v>#REF!</v>
      </c>
      <c r="AL106" s="110" t="e">
        <f>WEEKLY!#REF!</f>
        <v>#REF!</v>
      </c>
      <c r="AR106" s="35"/>
      <c r="BZ106" s="35"/>
    </row>
    <row r="107" spans="11:78">
      <c r="K107" s="107" t="e">
        <f>WEEKLY!#REF!</f>
        <v>#REF!</v>
      </c>
      <c r="L107" s="107" t="e">
        <f>WEEKLY!#REF!</f>
        <v>#REF!</v>
      </c>
      <c r="M107" s="105" t="e">
        <f>WEEKLY!#REF!</f>
        <v>#REF!</v>
      </c>
      <c r="N107" s="110" t="e">
        <f>WEEKLY!#REF!</f>
        <v>#REF!</v>
      </c>
      <c r="O107" s="110" t="e">
        <f>WEEKLY!#REF!</f>
        <v>#REF!</v>
      </c>
      <c r="P107" s="110" t="e">
        <f>WEEKLY!#REF!</f>
        <v>#REF!</v>
      </c>
      <c r="Q107" s="110" t="e">
        <f>WEEKLY!#REF!</f>
        <v>#REF!</v>
      </c>
      <c r="R107" s="110" t="e">
        <f>WEEKLY!#REF!</f>
        <v>#REF!</v>
      </c>
      <c r="S107" s="110" t="e">
        <f>WEEKLY!#REF!</f>
        <v>#REF!</v>
      </c>
      <c r="T107" s="110" t="e">
        <f>WEEKLY!#REF!</f>
        <v>#REF!</v>
      </c>
      <c r="U107" s="110" t="e">
        <f>WEEKLY!#REF!</f>
        <v>#REF!</v>
      </c>
      <c r="V107" s="110" t="e">
        <f>WEEKLY!#REF!</f>
        <v>#REF!</v>
      </c>
      <c r="W107" s="110" t="e">
        <f>WEEKLY!#REF!</f>
        <v>#REF!</v>
      </c>
      <c r="X107" s="110" t="e">
        <f>WEEKLY!#REF!</f>
        <v>#REF!</v>
      </c>
      <c r="Y107" s="110" t="e">
        <f>WEEKLY!#REF!</f>
        <v>#REF!</v>
      </c>
      <c r="Z107" s="110" t="e">
        <f>WEEKLY!#REF!</f>
        <v>#REF!</v>
      </c>
      <c r="AA107" s="110" t="e">
        <f>WEEKLY!#REF!</f>
        <v>#REF!</v>
      </c>
      <c r="AB107" s="110" t="e">
        <f>WEEKLY!#REF!</f>
        <v>#REF!</v>
      </c>
      <c r="AC107" s="110" t="e">
        <f>WEEKLY!#REF!</f>
        <v>#REF!</v>
      </c>
      <c r="AD107" s="110" t="e">
        <f>WEEKLY!#REF!</f>
        <v>#REF!</v>
      </c>
      <c r="AE107" s="110" t="e">
        <f>WEEKLY!#REF!</f>
        <v>#REF!</v>
      </c>
      <c r="AF107" s="110" t="e">
        <f>WEEKLY!#REF!</f>
        <v>#REF!</v>
      </c>
      <c r="AG107" s="110" t="e">
        <f>WEEKLY!#REF!</f>
        <v>#REF!</v>
      </c>
      <c r="AH107" s="110" t="e">
        <f>WEEKLY!#REF!</f>
        <v>#REF!</v>
      </c>
      <c r="AI107" s="110" t="e">
        <f>WEEKLY!#REF!</f>
        <v>#REF!</v>
      </c>
      <c r="AJ107" s="110" t="e">
        <f>WEEKLY!#REF!</f>
        <v>#REF!</v>
      </c>
      <c r="AK107" s="110" t="e">
        <f>WEEKLY!#REF!</f>
        <v>#REF!</v>
      </c>
      <c r="AL107" s="110" t="e">
        <f>WEEKLY!#REF!</f>
        <v>#REF!</v>
      </c>
      <c r="AR107" s="35"/>
      <c r="BZ107" s="35"/>
    </row>
    <row r="108" spans="11:78">
      <c r="K108" s="107" t="e">
        <f>WEEKLY!#REF!</f>
        <v>#REF!</v>
      </c>
      <c r="L108" s="107" t="e">
        <f>WEEKLY!#REF!</f>
        <v>#REF!</v>
      </c>
      <c r="M108" s="105" t="e">
        <f>WEEKLY!#REF!</f>
        <v>#REF!</v>
      </c>
      <c r="N108" s="110" t="e">
        <f>WEEKLY!#REF!</f>
        <v>#REF!</v>
      </c>
      <c r="O108" s="110" t="e">
        <f>WEEKLY!#REF!</f>
        <v>#REF!</v>
      </c>
      <c r="P108" s="110" t="e">
        <f>WEEKLY!#REF!</f>
        <v>#REF!</v>
      </c>
      <c r="Q108" s="110" t="e">
        <f>WEEKLY!#REF!</f>
        <v>#REF!</v>
      </c>
      <c r="R108" s="110" t="e">
        <f>WEEKLY!#REF!</f>
        <v>#REF!</v>
      </c>
      <c r="S108" s="110" t="e">
        <f>WEEKLY!#REF!</f>
        <v>#REF!</v>
      </c>
      <c r="T108" s="110" t="e">
        <f>WEEKLY!#REF!</f>
        <v>#REF!</v>
      </c>
      <c r="U108" s="110" t="e">
        <f>WEEKLY!#REF!</f>
        <v>#REF!</v>
      </c>
      <c r="V108" s="110" t="e">
        <f>WEEKLY!#REF!</f>
        <v>#REF!</v>
      </c>
      <c r="W108" s="110" t="e">
        <f>WEEKLY!#REF!</f>
        <v>#REF!</v>
      </c>
      <c r="X108" s="110" t="e">
        <f>WEEKLY!#REF!</f>
        <v>#REF!</v>
      </c>
      <c r="Y108" s="110" t="e">
        <f>WEEKLY!#REF!</f>
        <v>#REF!</v>
      </c>
      <c r="Z108" s="110" t="e">
        <f>WEEKLY!#REF!</f>
        <v>#REF!</v>
      </c>
      <c r="AA108" s="110" t="e">
        <f>WEEKLY!#REF!</f>
        <v>#REF!</v>
      </c>
      <c r="AB108" s="110" t="e">
        <f>WEEKLY!#REF!</f>
        <v>#REF!</v>
      </c>
      <c r="AC108" s="110" t="e">
        <f>WEEKLY!#REF!</f>
        <v>#REF!</v>
      </c>
      <c r="AD108" s="110" t="e">
        <f>WEEKLY!#REF!</f>
        <v>#REF!</v>
      </c>
      <c r="AE108" s="110" t="e">
        <f>WEEKLY!#REF!</f>
        <v>#REF!</v>
      </c>
      <c r="AF108" s="110" t="e">
        <f>WEEKLY!#REF!</f>
        <v>#REF!</v>
      </c>
      <c r="AG108" s="110" t="e">
        <f>WEEKLY!#REF!</f>
        <v>#REF!</v>
      </c>
      <c r="AH108" s="110" t="e">
        <f>WEEKLY!#REF!</f>
        <v>#REF!</v>
      </c>
      <c r="AI108" s="110" t="e">
        <f>WEEKLY!#REF!</f>
        <v>#REF!</v>
      </c>
      <c r="AJ108" s="110" t="e">
        <f>WEEKLY!#REF!</f>
        <v>#REF!</v>
      </c>
      <c r="AK108" s="110" t="e">
        <f>WEEKLY!#REF!</f>
        <v>#REF!</v>
      </c>
      <c r="AL108" s="110" t="e">
        <f>WEEKLY!#REF!</f>
        <v>#REF!</v>
      </c>
      <c r="AR108" s="35"/>
      <c r="BZ108" s="35"/>
    </row>
    <row r="109" spans="11:78">
      <c r="K109" s="107" t="e">
        <f>WEEKLY!#REF!</f>
        <v>#REF!</v>
      </c>
      <c r="L109" s="107" t="e">
        <f>WEEKLY!#REF!</f>
        <v>#REF!</v>
      </c>
      <c r="M109" s="105" t="e">
        <f>WEEKLY!#REF!</f>
        <v>#REF!</v>
      </c>
      <c r="N109" s="110" t="e">
        <f>WEEKLY!#REF!</f>
        <v>#REF!</v>
      </c>
      <c r="O109" s="110" t="e">
        <f>WEEKLY!#REF!</f>
        <v>#REF!</v>
      </c>
      <c r="P109" s="110" t="e">
        <f>WEEKLY!#REF!</f>
        <v>#REF!</v>
      </c>
      <c r="Q109" s="110" t="e">
        <f>WEEKLY!#REF!</f>
        <v>#REF!</v>
      </c>
      <c r="R109" s="110" t="e">
        <f>WEEKLY!#REF!</f>
        <v>#REF!</v>
      </c>
      <c r="S109" s="110" t="e">
        <f>WEEKLY!#REF!</f>
        <v>#REF!</v>
      </c>
      <c r="T109" s="110" t="e">
        <f>WEEKLY!#REF!</f>
        <v>#REF!</v>
      </c>
      <c r="U109" s="110" t="e">
        <f>WEEKLY!#REF!</f>
        <v>#REF!</v>
      </c>
      <c r="V109" s="110" t="e">
        <f>WEEKLY!#REF!</f>
        <v>#REF!</v>
      </c>
      <c r="W109" s="110" t="e">
        <f>WEEKLY!#REF!</f>
        <v>#REF!</v>
      </c>
      <c r="X109" s="110" t="e">
        <f>WEEKLY!#REF!</f>
        <v>#REF!</v>
      </c>
      <c r="Y109" s="110" t="e">
        <f>WEEKLY!#REF!</f>
        <v>#REF!</v>
      </c>
      <c r="Z109" s="110" t="e">
        <f>WEEKLY!#REF!</f>
        <v>#REF!</v>
      </c>
      <c r="AA109" s="110" t="e">
        <f>WEEKLY!#REF!</f>
        <v>#REF!</v>
      </c>
      <c r="AB109" s="110" t="e">
        <f>WEEKLY!#REF!</f>
        <v>#REF!</v>
      </c>
      <c r="AC109" s="110" t="e">
        <f>WEEKLY!#REF!</f>
        <v>#REF!</v>
      </c>
      <c r="AD109" s="110" t="e">
        <f>WEEKLY!#REF!</f>
        <v>#REF!</v>
      </c>
      <c r="AE109" s="110" t="e">
        <f>WEEKLY!#REF!</f>
        <v>#REF!</v>
      </c>
      <c r="AF109" s="110" t="e">
        <f>WEEKLY!#REF!</f>
        <v>#REF!</v>
      </c>
      <c r="AG109" s="110" t="e">
        <f>WEEKLY!#REF!</f>
        <v>#REF!</v>
      </c>
      <c r="AH109" s="110" t="e">
        <f>WEEKLY!#REF!</f>
        <v>#REF!</v>
      </c>
      <c r="AI109" s="110" t="e">
        <f>WEEKLY!#REF!</f>
        <v>#REF!</v>
      </c>
      <c r="AJ109" s="110" t="e">
        <f>WEEKLY!#REF!</f>
        <v>#REF!</v>
      </c>
      <c r="AK109" s="110" t="e">
        <f>WEEKLY!#REF!</f>
        <v>#REF!</v>
      </c>
      <c r="AL109" s="110" t="e">
        <f>WEEKLY!#REF!</f>
        <v>#REF!</v>
      </c>
      <c r="AR109" s="35"/>
      <c r="BZ109" s="35"/>
    </row>
    <row r="110" spans="11:78">
      <c r="K110" s="107" t="e">
        <f>WEEKLY!#REF!</f>
        <v>#REF!</v>
      </c>
      <c r="L110" s="107" t="e">
        <f>WEEKLY!#REF!</f>
        <v>#REF!</v>
      </c>
      <c r="M110" s="105" t="e">
        <f>WEEKLY!#REF!</f>
        <v>#REF!</v>
      </c>
      <c r="N110" s="110" t="e">
        <f>WEEKLY!#REF!</f>
        <v>#REF!</v>
      </c>
      <c r="O110" s="110" t="e">
        <f>WEEKLY!#REF!</f>
        <v>#REF!</v>
      </c>
      <c r="P110" s="110" t="e">
        <f>WEEKLY!#REF!</f>
        <v>#REF!</v>
      </c>
      <c r="Q110" s="110" t="e">
        <f>WEEKLY!#REF!</f>
        <v>#REF!</v>
      </c>
      <c r="R110" s="110" t="e">
        <f>WEEKLY!#REF!</f>
        <v>#REF!</v>
      </c>
      <c r="S110" s="110" t="e">
        <f>WEEKLY!#REF!</f>
        <v>#REF!</v>
      </c>
      <c r="T110" s="110" t="e">
        <f>WEEKLY!#REF!</f>
        <v>#REF!</v>
      </c>
      <c r="U110" s="110" t="e">
        <f>WEEKLY!#REF!</f>
        <v>#REF!</v>
      </c>
      <c r="V110" s="110" t="e">
        <f>WEEKLY!#REF!</f>
        <v>#REF!</v>
      </c>
      <c r="W110" s="110" t="e">
        <f>WEEKLY!#REF!</f>
        <v>#REF!</v>
      </c>
      <c r="X110" s="110" t="e">
        <f>WEEKLY!#REF!</f>
        <v>#REF!</v>
      </c>
      <c r="Y110" s="110" t="e">
        <f>WEEKLY!#REF!</f>
        <v>#REF!</v>
      </c>
      <c r="Z110" s="110" t="e">
        <f>WEEKLY!#REF!</f>
        <v>#REF!</v>
      </c>
      <c r="AA110" s="110" t="e">
        <f>WEEKLY!#REF!</f>
        <v>#REF!</v>
      </c>
      <c r="AB110" s="110" t="e">
        <f>WEEKLY!#REF!</f>
        <v>#REF!</v>
      </c>
      <c r="AC110" s="110" t="e">
        <f>WEEKLY!#REF!</f>
        <v>#REF!</v>
      </c>
      <c r="AD110" s="110" t="e">
        <f>WEEKLY!#REF!</f>
        <v>#REF!</v>
      </c>
      <c r="AE110" s="110" t="e">
        <f>WEEKLY!#REF!</f>
        <v>#REF!</v>
      </c>
      <c r="AF110" s="110" t="e">
        <f>WEEKLY!#REF!</f>
        <v>#REF!</v>
      </c>
      <c r="AG110" s="110" t="e">
        <f>WEEKLY!#REF!</f>
        <v>#REF!</v>
      </c>
      <c r="AH110" s="110" t="e">
        <f>WEEKLY!#REF!</f>
        <v>#REF!</v>
      </c>
      <c r="AI110" s="110" t="e">
        <f>WEEKLY!#REF!</f>
        <v>#REF!</v>
      </c>
      <c r="AJ110" s="110" t="e">
        <f>WEEKLY!#REF!</f>
        <v>#REF!</v>
      </c>
      <c r="AK110" s="110" t="e">
        <f>WEEKLY!#REF!</f>
        <v>#REF!</v>
      </c>
      <c r="AL110" s="110" t="e">
        <f>WEEKLY!#REF!</f>
        <v>#REF!</v>
      </c>
      <c r="AR110" s="35"/>
      <c r="AU110" s="112" t="s">
        <v>509</v>
      </c>
      <c r="AV110" s="52">
        <f>WEEKLY!F131</f>
        <v>46300</v>
      </c>
      <c r="AW110" s="52">
        <f>WEEKLY!G131</f>
        <v>46301</v>
      </c>
      <c r="AX110" s="52">
        <f>WEEKLY!H131</f>
        <v>46302</v>
      </c>
      <c r="AY110" s="52">
        <f>WEEKLY!I131</f>
        <v>46303</v>
      </c>
      <c r="AZ110" s="52">
        <f>WEEKLY!J131</f>
        <v>46304</v>
      </c>
      <c r="BA110" s="37">
        <f>WEEKLY!X131</f>
        <v>0</v>
      </c>
      <c r="BB110" s="37">
        <f>WEEKLY!Y131</f>
        <v>1</v>
      </c>
      <c r="BC110" s="37">
        <f>WEEKLY!Z131</f>
        <v>2</v>
      </c>
      <c r="BD110" s="37">
        <f>WEEKLY!AA131</f>
        <v>3</v>
      </c>
      <c r="BE110" s="37">
        <f>WEEKLY!AB131</f>
        <v>4</v>
      </c>
      <c r="BF110" s="52">
        <f>WEEKLY!AP131</f>
        <v>0</v>
      </c>
      <c r="BG110" s="52">
        <f>WEEKLY!AQ131</f>
        <v>1</v>
      </c>
      <c r="BH110" s="52">
        <f>WEEKLY!AR131</f>
        <v>2</v>
      </c>
      <c r="BI110" s="52">
        <f>WEEKLY!AS131</f>
        <v>3</v>
      </c>
      <c r="BJ110" s="52">
        <f>WEEKLY!AT131</f>
        <v>4</v>
      </c>
      <c r="BK110" s="37">
        <f>WEEKLY!BH131</f>
        <v>0</v>
      </c>
      <c r="BL110" s="37">
        <f>WEEKLY!BI131</f>
        <v>1</v>
      </c>
      <c r="BM110" s="37">
        <f>WEEKLY!BJ131</f>
        <v>2</v>
      </c>
      <c r="BN110" s="37">
        <f>WEEKLY!BK131</f>
        <v>3</v>
      </c>
      <c r="BO110" s="37">
        <f>WEEKLY!BL131</f>
        <v>4</v>
      </c>
      <c r="BP110" s="52">
        <f>WEEKLY!BZ131</f>
        <v>0</v>
      </c>
      <c r="BQ110" s="52">
        <f>WEEKLY!CA131</f>
        <v>1</v>
      </c>
      <c r="BR110" s="52">
        <f>WEEKLY!CB131</f>
        <v>2</v>
      </c>
      <c r="BS110" s="52">
        <f>WEEKLY!CC131</f>
        <v>3</v>
      </c>
      <c r="BT110" s="52">
        <f>WEEKLY!CD131</f>
        <v>4</v>
      </c>
      <c r="BZ110" s="35"/>
    </row>
    <row r="111" spans="11:78">
      <c r="M111" s="113" t="s">
        <v>1203</v>
      </c>
      <c r="N111" s="110">
        <v>0.04</v>
      </c>
      <c r="O111" s="110">
        <v>0.04</v>
      </c>
      <c r="P111" s="110">
        <v>0.04</v>
      </c>
      <c r="Q111" s="110">
        <v>0.04</v>
      </c>
      <c r="R111" s="110">
        <v>0.04</v>
      </c>
      <c r="S111" s="110">
        <v>0.04</v>
      </c>
      <c r="T111" s="110">
        <v>0.04</v>
      </c>
      <c r="U111" s="110">
        <v>0.04</v>
      </c>
      <c r="V111" s="110">
        <v>0.04</v>
      </c>
      <c r="W111" s="110">
        <v>0.04</v>
      </c>
      <c r="X111" s="110">
        <v>0.04</v>
      </c>
      <c r="Y111" s="110">
        <v>0.04</v>
      </c>
      <c r="Z111" s="110">
        <v>0.04</v>
      </c>
      <c r="AA111" s="110">
        <v>0.04</v>
      </c>
      <c r="AB111" s="110">
        <v>0.04</v>
      </c>
      <c r="AC111" s="110">
        <v>0.04</v>
      </c>
      <c r="AD111" s="110">
        <v>0.04</v>
      </c>
      <c r="AE111" s="110">
        <v>0.04</v>
      </c>
      <c r="AF111" s="110">
        <v>0.04</v>
      </c>
      <c r="AG111" s="110">
        <v>0.04</v>
      </c>
      <c r="AH111" s="110">
        <v>0.04</v>
      </c>
      <c r="AI111" s="110">
        <v>0.04</v>
      </c>
      <c r="AJ111" s="110">
        <v>0.04</v>
      </c>
      <c r="AK111" s="110">
        <v>0.04</v>
      </c>
      <c r="AL111" s="110">
        <v>0.04</v>
      </c>
      <c r="AR111" s="35"/>
      <c r="AS111" s="51" t="s">
        <v>1175</v>
      </c>
      <c r="AT111" s="51" t="s">
        <v>1176</v>
      </c>
      <c r="AU111" s="113" t="s">
        <v>1202</v>
      </c>
      <c r="AV111" s="110">
        <v>0.06</v>
      </c>
      <c r="AW111" s="110">
        <v>0.06</v>
      </c>
      <c r="AX111" s="110">
        <v>0.06</v>
      </c>
      <c r="AY111" s="110">
        <v>0.06</v>
      </c>
      <c r="AZ111" s="110">
        <v>0.06</v>
      </c>
      <c r="BA111" s="110">
        <v>0.06</v>
      </c>
      <c r="BB111" s="110">
        <v>0.06</v>
      </c>
      <c r="BC111" s="110">
        <v>0.06</v>
      </c>
      <c r="BD111" s="110">
        <v>0.06</v>
      </c>
      <c r="BE111" s="110">
        <v>0.06</v>
      </c>
      <c r="BF111" s="110">
        <v>0.06</v>
      </c>
      <c r="BG111" s="110">
        <v>0.06</v>
      </c>
      <c r="BH111" s="110">
        <v>0.06</v>
      </c>
      <c r="BI111" s="110">
        <v>0.06</v>
      </c>
      <c r="BJ111" s="110">
        <v>0.06</v>
      </c>
      <c r="BK111" s="110">
        <v>0.06</v>
      </c>
      <c r="BL111" s="110">
        <v>0.06</v>
      </c>
      <c r="BM111" s="110">
        <v>0.06</v>
      </c>
      <c r="BN111" s="110">
        <v>0.06</v>
      </c>
      <c r="BO111" s="110">
        <v>0.06</v>
      </c>
      <c r="BP111" s="110">
        <v>0.06</v>
      </c>
      <c r="BQ111" s="110">
        <v>0.06</v>
      </c>
      <c r="BR111" s="110">
        <v>0.06</v>
      </c>
      <c r="BS111" s="110">
        <v>0.06</v>
      </c>
      <c r="BT111" s="110">
        <v>0.06</v>
      </c>
      <c r="BZ111" s="35"/>
    </row>
    <row r="112" spans="11:78">
      <c r="AR112" s="35"/>
      <c r="AS112" s="107" t="e">
        <f>WEEKLY!#REF!</f>
        <v>#REF!</v>
      </c>
      <c r="AT112" s="107" t="e">
        <f>WEEKLY!#REF!</f>
        <v>#REF!</v>
      </c>
      <c r="AU112" s="105" t="e">
        <f>WEEKLY!#REF!</f>
        <v>#REF!</v>
      </c>
      <c r="AV112" s="110" t="e">
        <f>WEEKLY!#REF!</f>
        <v>#REF!</v>
      </c>
      <c r="AW112" s="110" t="e">
        <f>WEEKLY!#REF!</f>
        <v>#REF!</v>
      </c>
      <c r="AX112" s="110" t="e">
        <f>WEEKLY!#REF!</f>
        <v>#REF!</v>
      </c>
      <c r="AY112" s="110" t="e">
        <f>WEEKLY!#REF!</f>
        <v>#REF!</v>
      </c>
      <c r="AZ112" s="110" t="e">
        <f>WEEKLY!#REF!</f>
        <v>#REF!</v>
      </c>
      <c r="BA112" s="110" t="e">
        <f>WEEKLY!#REF!</f>
        <v>#REF!</v>
      </c>
      <c r="BB112" s="110" t="e">
        <f>WEEKLY!#REF!</f>
        <v>#REF!</v>
      </c>
      <c r="BC112" s="110" t="e">
        <f>WEEKLY!#REF!</f>
        <v>#REF!</v>
      </c>
      <c r="BD112" s="110" t="e">
        <f>WEEKLY!#REF!</f>
        <v>#REF!</v>
      </c>
      <c r="BE112" s="110" t="e">
        <f>WEEKLY!#REF!</f>
        <v>#REF!</v>
      </c>
      <c r="BF112" s="110" t="e">
        <f>WEEKLY!#REF!</f>
        <v>#REF!</v>
      </c>
      <c r="BG112" s="110" t="e">
        <f>WEEKLY!#REF!</f>
        <v>#REF!</v>
      </c>
      <c r="BH112" s="110" t="e">
        <f>WEEKLY!#REF!</f>
        <v>#REF!</v>
      </c>
      <c r="BI112" s="110" t="e">
        <f>WEEKLY!#REF!</f>
        <v>#REF!</v>
      </c>
      <c r="BJ112" s="110" t="e">
        <f>WEEKLY!#REF!</f>
        <v>#REF!</v>
      </c>
      <c r="BK112" s="110" t="e">
        <f>WEEKLY!#REF!</f>
        <v>#REF!</v>
      </c>
      <c r="BL112" s="110" t="e">
        <f>WEEKLY!#REF!</f>
        <v>#REF!</v>
      </c>
      <c r="BM112" s="110" t="e">
        <f>WEEKLY!#REF!</f>
        <v>#REF!</v>
      </c>
      <c r="BN112" s="110" t="e">
        <f>WEEKLY!#REF!</f>
        <v>#REF!</v>
      </c>
      <c r="BO112" s="110" t="e">
        <f>WEEKLY!#REF!</f>
        <v>#REF!</v>
      </c>
      <c r="BP112" s="110" t="e">
        <f>WEEKLY!#REF!</f>
        <v>#REF!</v>
      </c>
      <c r="BQ112" s="110" t="e">
        <f>WEEKLY!#REF!</f>
        <v>#REF!</v>
      </c>
      <c r="BR112" s="110" t="e">
        <f>WEEKLY!#REF!</f>
        <v>#REF!</v>
      </c>
      <c r="BS112" s="110" t="e">
        <f>WEEKLY!#REF!</f>
        <v>#REF!</v>
      </c>
      <c r="BT112" s="110" t="e">
        <f>WEEKLY!#REF!</f>
        <v>#REF!</v>
      </c>
      <c r="BZ112" s="35"/>
    </row>
    <row r="113" spans="44:78">
      <c r="AR113" s="35"/>
      <c r="AS113" s="107" t="e">
        <f>WEEKLY!#REF!</f>
        <v>#REF!</v>
      </c>
      <c r="AT113" s="107" t="e">
        <f>WEEKLY!#REF!</f>
        <v>#REF!</v>
      </c>
      <c r="AU113" s="105" t="e">
        <f>WEEKLY!#REF!</f>
        <v>#REF!</v>
      </c>
      <c r="AV113" s="110" t="e">
        <f>WEEKLY!#REF!</f>
        <v>#REF!</v>
      </c>
      <c r="AW113" s="110" t="e">
        <f>WEEKLY!#REF!</f>
        <v>#REF!</v>
      </c>
      <c r="AX113" s="110" t="e">
        <f>WEEKLY!#REF!</f>
        <v>#REF!</v>
      </c>
      <c r="AY113" s="110" t="e">
        <f>WEEKLY!#REF!</f>
        <v>#REF!</v>
      </c>
      <c r="AZ113" s="110" t="e">
        <f>WEEKLY!#REF!</f>
        <v>#REF!</v>
      </c>
      <c r="BA113" s="110" t="e">
        <f>WEEKLY!#REF!</f>
        <v>#REF!</v>
      </c>
      <c r="BB113" s="110" t="e">
        <f>WEEKLY!#REF!</f>
        <v>#REF!</v>
      </c>
      <c r="BC113" s="110" t="e">
        <f>WEEKLY!#REF!</f>
        <v>#REF!</v>
      </c>
      <c r="BD113" s="110" t="e">
        <f>WEEKLY!#REF!</f>
        <v>#REF!</v>
      </c>
      <c r="BE113" s="110" t="e">
        <f>WEEKLY!#REF!</f>
        <v>#REF!</v>
      </c>
      <c r="BF113" s="110" t="e">
        <f>WEEKLY!#REF!</f>
        <v>#REF!</v>
      </c>
      <c r="BG113" s="110" t="e">
        <f>WEEKLY!#REF!</f>
        <v>#REF!</v>
      </c>
      <c r="BH113" s="110" t="e">
        <f>WEEKLY!#REF!</f>
        <v>#REF!</v>
      </c>
      <c r="BI113" s="110" t="e">
        <f>WEEKLY!#REF!</f>
        <v>#REF!</v>
      </c>
      <c r="BJ113" s="110" t="e">
        <f>WEEKLY!#REF!</f>
        <v>#REF!</v>
      </c>
      <c r="BK113" s="110" t="e">
        <f>WEEKLY!#REF!</f>
        <v>#REF!</v>
      </c>
      <c r="BL113" s="110" t="e">
        <f>WEEKLY!#REF!</f>
        <v>#REF!</v>
      </c>
      <c r="BM113" s="110" t="e">
        <f>WEEKLY!#REF!</f>
        <v>#REF!</v>
      </c>
      <c r="BN113" s="110" t="e">
        <f>WEEKLY!#REF!</f>
        <v>#REF!</v>
      </c>
      <c r="BO113" s="110" t="e">
        <f>WEEKLY!#REF!</f>
        <v>#REF!</v>
      </c>
      <c r="BP113" s="110" t="e">
        <f>WEEKLY!#REF!</f>
        <v>#REF!</v>
      </c>
      <c r="BQ113" s="110" t="e">
        <f>WEEKLY!#REF!</f>
        <v>#REF!</v>
      </c>
      <c r="BR113" s="110" t="e">
        <f>WEEKLY!#REF!</f>
        <v>#REF!</v>
      </c>
      <c r="BS113" s="110" t="e">
        <f>WEEKLY!#REF!</f>
        <v>#REF!</v>
      </c>
      <c r="BT113" s="110" t="e">
        <f>WEEKLY!#REF!</f>
        <v>#REF!</v>
      </c>
      <c r="BZ113" s="35"/>
    </row>
    <row r="114" spans="44:78">
      <c r="AR114" s="35"/>
      <c r="AS114" s="107" t="e">
        <f>WEEKLY!#REF!</f>
        <v>#REF!</v>
      </c>
      <c r="AT114" s="107" t="e">
        <f>WEEKLY!#REF!</f>
        <v>#REF!</v>
      </c>
      <c r="AU114" s="105" t="e">
        <f>WEEKLY!#REF!</f>
        <v>#REF!</v>
      </c>
      <c r="AV114" s="110" t="e">
        <f>WEEKLY!#REF!</f>
        <v>#REF!</v>
      </c>
      <c r="AW114" s="110" t="e">
        <f>WEEKLY!#REF!</f>
        <v>#REF!</v>
      </c>
      <c r="AX114" s="110" t="e">
        <f>WEEKLY!#REF!</f>
        <v>#REF!</v>
      </c>
      <c r="AY114" s="110" t="e">
        <f>WEEKLY!#REF!</f>
        <v>#REF!</v>
      </c>
      <c r="AZ114" s="110" t="e">
        <f>WEEKLY!#REF!</f>
        <v>#REF!</v>
      </c>
      <c r="BA114" s="110" t="e">
        <f>WEEKLY!#REF!</f>
        <v>#REF!</v>
      </c>
      <c r="BB114" s="110" t="e">
        <f>WEEKLY!#REF!</f>
        <v>#REF!</v>
      </c>
      <c r="BC114" s="110" t="e">
        <f>WEEKLY!#REF!</f>
        <v>#REF!</v>
      </c>
      <c r="BD114" s="110" t="e">
        <f>WEEKLY!#REF!</f>
        <v>#REF!</v>
      </c>
      <c r="BE114" s="110" t="e">
        <f>WEEKLY!#REF!</f>
        <v>#REF!</v>
      </c>
      <c r="BF114" s="110" t="e">
        <f>WEEKLY!#REF!</f>
        <v>#REF!</v>
      </c>
      <c r="BG114" s="110" t="e">
        <f>WEEKLY!#REF!</f>
        <v>#REF!</v>
      </c>
      <c r="BH114" s="110" t="e">
        <f>WEEKLY!#REF!</f>
        <v>#REF!</v>
      </c>
      <c r="BI114" s="110" t="e">
        <f>WEEKLY!#REF!</f>
        <v>#REF!</v>
      </c>
      <c r="BJ114" s="110" t="e">
        <f>WEEKLY!#REF!</f>
        <v>#REF!</v>
      </c>
      <c r="BK114" s="110" t="e">
        <f>WEEKLY!#REF!</f>
        <v>#REF!</v>
      </c>
      <c r="BL114" s="110" t="e">
        <f>WEEKLY!#REF!</f>
        <v>#REF!</v>
      </c>
      <c r="BM114" s="110" t="e">
        <f>WEEKLY!#REF!</f>
        <v>#REF!</v>
      </c>
      <c r="BN114" s="110" t="e">
        <f>WEEKLY!#REF!</f>
        <v>#REF!</v>
      </c>
      <c r="BO114" s="110" t="e">
        <f>WEEKLY!#REF!</f>
        <v>#REF!</v>
      </c>
      <c r="BP114" s="110" t="e">
        <f>WEEKLY!#REF!</f>
        <v>#REF!</v>
      </c>
      <c r="BQ114" s="110" t="e">
        <f>WEEKLY!#REF!</f>
        <v>#REF!</v>
      </c>
      <c r="BR114" s="110" t="e">
        <f>WEEKLY!#REF!</f>
        <v>#REF!</v>
      </c>
      <c r="BS114" s="110" t="e">
        <f>WEEKLY!#REF!</f>
        <v>#REF!</v>
      </c>
      <c r="BT114" s="110" t="e">
        <f>WEEKLY!#REF!</f>
        <v>#REF!</v>
      </c>
      <c r="BZ114" s="35"/>
    </row>
    <row r="115" spans="44:78">
      <c r="AR115" s="35"/>
      <c r="AS115" s="107" t="e">
        <f>WEEKLY!#REF!</f>
        <v>#REF!</v>
      </c>
      <c r="AT115" s="107" t="e">
        <f>WEEKLY!#REF!</f>
        <v>#REF!</v>
      </c>
      <c r="AU115" s="105" t="e">
        <f>WEEKLY!#REF!</f>
        <v>#REF!</v>
      </c>
      <c r="AV115" s="110" t="e">
        <f>WEEKLY!#REF!</f>
        <v>#REF!</v>
      </c>
      <c r="AW115" s="110" t="e">
        <f>WEEKLY!#REF!</f>
        <v>#REF!</v>
      </c>
      <c r="AX115" s="110" t="e">
        <f>WEEKLY!#REF!</f>
        <v>#REF!</v>
      </c>
      <c r="AY115" s="110" t="e">
        <f>WEEKLY!#REF!</f>
        <v>#REF!</v>
      </c>
      <c r="AZ115" s="110" t="e">
        <f>WEEKLY!#REF!</f>
        <v>#REF!</v>
      </c>
      <c r="BA115" s="110" t="e">
        <f>WEEKLY!#REF!</f>
        <v>#REF!</v>
      </c>
      <c r="BB115" s="110" t="e">
        <f>WEEKLY!#REF!</f>
        <v>#REF!</v>
      </c>
      <c r="BC115" s="110" t="e">
        <f>WEEKLY!#REF!</f>
        <v>#REF!</v>
      </c>
      <c r="BD115" s="110" t="e">
        <f>WEEKLY!#REF!</f>
        <v>#REF!</v>
      </c>
      <c r="BE115" s="110" t="e">
        <f>WEEKLY!#REF!</f>
        <v>#REF!</v>
      </c>
      <c r="BF115" s="110" t="e">
        <f>WEEKLY!#REF!</f>
        <v>#REF!</v>
      </c>
      <c r="BG115" s="110" t="e">
        <f>WEEKLY!#REF!</f>
        <v>#REF!</v>
      </c>
      <c r="BH115" s="110" t="e">
        <f>WEEKLY!#REF!</f>
        <v>#REF!</v>
      </c>
      <c r="BI115" s="110" t="e">
        <f>WEEKLY!#REF!</f>
        <v>#REF!</v>
      </c>
      <c r="BJ115" s="110" t="e">
        <f>WEEKLY!#REF!</f>
        <v>#REF!</v>
      </c>
      <c r="BK115" s="110" t="e">
        <f>WEEKLY!#REF!</f>
        <v>#REF!</v>
      </c>
      <c r="BL115" s="110" t="e">
        <f>WEEKLY!#REF!</f>
        <v>#REF!</v>
      </c>
      <c r="BM115" s="110" t="e">
        <f>WEEKLY!#REF!</f>
        <v>#REF!</v>
      </c>
      <c r="BN115" s="110" t="e">
        <f>WEEKLY!#REF!</f>
        <v>#REF!</v>
      </c>
      <c r="BO115" s="110" t="e">
        <f>WEEKLY!#REF!</f>
        <v>#REF!</v>
      </c>
      <c r="BP115" s="110" t="e">
        <f>WEEKLY!#REF!</f>
        <v>#REF!</v>
      </c>
      <c r="BQ115" s="110" t="e">
        <f>WEEKLY!#REF!</f>
        <v>#REF!</v>
      </c>
      <c r="BR115" s="110" t="e">
        <f>WEEKLY!#REF!</f>
        <v>#REF!</v>
      </c>
      <c r="BS115" s="110" t="e">
        <f>WEEKLY!#REF!</f>
        <v>#REF!</v>
      </c>
      <c r="BT115" s="110" t="e">
        <f>WEEKLY!#REF!</f>
        <v>#REF!</v>
      </c>
      <c r="BZ115" s="35"/>
    </row>
    <row r="116" spans="44:78">
      <c r="AR116" s="35"/>
      <c r="AS116" s="107" t="e">
        <f>WEEKLY!#REF!</f>
        <v>#REF!</v>
      </c>
      <c r="AT116" s="107" t="e">
        <f>WEEKLY!#REF!</f>
        <v>#REF!</v>
      </c>
      <c r="AU116" s="105" t="e">
        <f>WEEKLY!#REF!</f>
        <v>#REF!</v>
      </c>
      <c r="AV116" s="110" t="e">
        <f>WEEKLY!#REF!</f>
        <v>#REF!</v>
      </c>
      <c r="AW116" s="110" t="e">
        <f>WEEKLY!#REF!</f>
        <v>#REF!</v>
      </c>
      <c r="AX116" s="110" t="e">
        <f>WEEKLY!#REF!</f>
        <v>#REF!</v>
      </c>
      <c r="AY116" s="110" t="e">
        <f>WEEKLY!#REF!</f>
        <v>#REF!</v>
      </c>
      <c r="AZ116" s="110" t="e">
        <f>WEEKLY!#REF!</f>
        <v>#REF!</v>
      </c>
      <c r="BA116" s="110" t="e">
        <f>WEEKLY!#REF!</f>
        <v>#REF!</v>
      </c>
      <c r="BB116" s="110" t="e">
        <f>WEEKLY!#REF!</f>
        <v>#REF!</v>
      </c>
      <c r="BC116" s="110" t="e">
        <f>WEEKLY!#REF!</f>
        <v>#REF!</v>
      </c>
      <c r="BD116" s="110" t="e">
        <f>WEEKLY!#REF!</f>
        <v>#REF!</v>
      </c>
      <c r="BE116" s="110" t="e">
        <f>WEEKLY!#REF!</f>
        <v>#REF!</v>
      </c>
      <c r="BF116" s="110" t="e">
        <f>WEEKLY!#REF!</f>
        <v>#REF!</v>
      </c>
      <c r="BG116" s="110" t="e">
        <f>WEEKLY!#REF!</f>
        <v>#REF!</v>
      </c>
      <c r="BH116" s="110" t="e">
        <f>WEEKLY!#REF!</f>
        <v>#REF!</v>
      </c>
      <c r="BI116" s="110" t="e">
        <f>WEEKLY!#REF!</f>
        <v>#REF!</v>
      </c>
      <c r="BJ116" s="110" t="e">
        <f>WEEKLY!#REF!</f>
        <v>#REF!</v>
      </c>
      <c r="BK116" s="110" t="e">
        <f>WEEKLY!#REF!</f>
        <v>#REF!</v>
      </c>
      <c r="BL116" s="110" t="e">
        <f>WEEKLY!#REF!</f>
        <v>#REF!</v>
      </c>
      <c r="BM116" s="110" t="e">
        <f>WEEKLY!#REF!</f>
        <v>#REF!</v>
      </c>
      <c r="BN116" s="110" t="e">
        <f>WEEKLY!#REF!</f>
        <v>#REF!</v>
      </c>
      <c r="BO116" s="110" t="e">
        <f>WEEKLY!#REF!</f>
        <v>#REF!</v>
      </c>
      <c r="BP116" s="110" t="e">
        <f>WEEKLY!#REF!</f>
        <v>#REF!</v>
      </c>
      <c r="BQ116" s="110" t="e">
        <f>WEEKLY!#REF!</f>
        <v>#REF!</v>
      </c>
      <c r="BR116" s="110" t="e">
        <f>WEEKLY!#REF!</f>
        <v>#REF!</v>
      </c>
      <c r="BS116" s="110" t="e">
        <f>WEEKLY!#REF!</f>
        <v>#REF!</v>
      </c>
      <c r="BT116" s="110" t="e">
        <f>WEEKLY!#REF!</f>
        <v>#REF!</v>
      </c>
      <c r="BZ116" s="35"/>
    </row>
    <row r="117" spans="44:78">
      <c r="AR117" s="35"/>
      <c r="AU117" s="113" t="s">
        <v>1203</v>
      </c>
      <c r="AV117" s="110">
        <v>0.04</v>
      </c>
      <c r="AW117" s="110">
        <v>0.04</v>
      </c>
      <c r="AX117" s="110">
        <v>0.04</v>
      </c>
      <c r="AY117" s="110">
        <v>0.04</v>
      </c>
      <c r="AZ117" s="110">
        <v>0.04</v>
      </c>
      <c r="BA117" s="110">
        <v>0.04</v>
      </c>
      <c r="BB117" s="110">
        <v>0.04</v>
      </c>
      <c r="BC117" s="110">
        <v>0.04</v>
      </c>
      <c r="BD117" s="110">
        <v>0.04</v>
      </c>
      <c r="BE117" s="110">
        <v>0.04</v>
      </c>
      <c r="BF117" s="110">
        <v>0.04</v>
      </c>
      <c r="BG117" s="110">
        <v>0.04</v>
      </c>
      <c r="BH117" s="110">
        <v>0.04</v>
      </c>
      <c r="BI117" s="110">
        <v>0.04</v>
      </c>
      <c r="BJ117" s="110">
        <v>0.04</v>
      </c>
      <c r="BK117" s="110">
        <v>0.04</v>
      </c>
      <c r="BL117" s="110">
        <v>0.04</v>
      </c>
      <c r="BM117" s="110">
        <v>0.04</v>
      </c>
      <c r="BN117" s="110">
        <v>0.04</v>
      </c>
      <c r="BO117" s="110">
        <v>0.04</v>
      </c>
      <c r="BP117" s="110">
        <v>0.04</v>
      </c>
      <c r="BQ117" s="110">
        <v>0.04</v>
      </c>
      <c r="BR117" s="110">
        <v>0.04</v>
      </c>
      <c r="BS117" s="110">
        <v>0.04</v>
      </c>
      <c r="BT117" s="110">
        <v>0.04</v>
      </c>
      <c r="BZ117" s="35"/>
    </row>
    <row r="118" spans="44:78">
      <c r="AR118" s="35"/>
      <c r="BZ118" s="35"/>
    </row>
    <row r="119" spans="44:78">
      <c r="AR119" s="35"/>
      <c r="BZ119" s="35"/>
    </row>
    <row r="120" spans="44:78">
      <c r="AR120" s="35"/>
      <c r="BZ120" s="35"/>
    </row>
    <row r="121" spans="44:78">
      <c r="AR121" s="35"/>
      <c r="BZ121" s="35"/>
    </row>
    <row r="122" spans="44:78">
      <c r="AR122" s="35"/>
      <c r="BZ122" s="35"/>
    </row>
    <row r="123" spans="44:78">
      <c r="AR123" s="35"/>
      <c r="BZ123" s="35"/>
    </row>
    <row r="124" spans="44:78">
      <c r="AR124" s="35"/>
      <c r="BZ124" s="35"/>
    </row>
    <row r="125" spans="44:78">
      <c r="AR125" s="35"/>
      <c r="BZ125" s="35"/>
    </row>
    <row r="126" spans="44:78">
      <c r="AR126" s="35"/>
      <c r="BZ126" s="35"/>
    </row>
    <row r="127" spans="44:78">
      <c r="AR127" s="35"/>
      <c r="BZ127" s="35"/>
    </row>
    <row r="128" spans="44:78">
      <c r="AR128" s="35"/>
      <c r="BZ128" s="35"/>
    </row>
    <row r="129" spans="44:78">
      <c r="AR129" s="35"/>
      <c r="BZ129" s="35"/>
    </row>
    <row r="130" spans="44:78">
      <c r="AR130" s="35"/>
      <c r="BZ130" s="35"/>
    </row>
    <row r="131" spans="44:78">
      <c r="AR131" s="35"/>
      <c r="BZ131" s="35"/>
    </row>
    <row r="132" spans="44:78">
      <c r="AR132" s="35"/>
      <c r="BZ132" s="35"/>
    </row>
    <row r="133" spans="44:78">
      <c r="AR133" s="35"/>
      <c r="BZ133" s="35"/>
    </row>
    <row r="134" spans="44:78">
      <c r="AR134" s="35"/>
      <c r="BZ134" s="35"/>
    </row>
    <row r="135" spans="44:78">
      <c r="AR135" s="35"/>
      <c r="BZ135" s="35"/>
    </row>
    <row r="136" spans="44:78">
      <c r="AR136" s="35"/>
      <c r="BZ136" s="35"/>
    </row>
    <row r="137" spans="44:78">
      <c r="AR137" s="35"/>
      <c r="BZ137" s="35"/>
    </row>
    <row r="138" spans="44:78">
      <c r="AR138" s="35"/>
      <c r="BZ138" s="35"/>
    </row>
    <row r="139" spans="44:78">
      <c r="AR139" s="35"/>
      <c r="BZ139" s="35"/>
    </row>
    <row r="140" spans="44:78">
      <c r="AR140" s="35"/>
      <c r="BZ140" s="35"/>
    </row>
    <row r="141" spans="44:78">
      <c r="AR141" s="35"/>
      <c r="BZ141" s="35"/>
    </row>
    <row r="142" spans="44:78">
      <c r="AR142" s="35"/>
      <c r="BZ142" s="35"/>
    </row>
    <row r="143" spans="44:78">
      <c r="AR143" s="35"/>
      <c r="BZ143" s="35"/>
    </row>
    <row r="144" spans="44:78">
      <c r="AR144" s="35"/>
      <c r="BZ144" s="35"/>
    </row>
    <row r="145" spans="11:78">
      <c r="AR145" s="35"/>
      <c r="BZ145" s="35"/>
    </row>
    <row r="146" spans="11:78">
      <c r="AR146" s="35"/>
      <c r="BZ146" s="35"/>
    </row>
    <row r="147" spans="11:78">
      <c r="AR147" s="35"/>
      <c r="BZ147" s="35"/>
    </row>
    <row r="148" spans="11:78">
      <c r="AR148" s="35"/>
      <c r="BZ148" s="35"/>
    </row>
    <row r="149" spans="11:78">
      <c r="AR149" s="35"/>
      <c r="BZ149" s="35"/>
    </row>
    <row r="150" spans="11:78">
      <c r="AR150" s="35"/>
      <c r="BZ150" s="35"/>
    </row>
    <row r="151" spans="11:78">
      <c r="AR151" s="35"/>
      <c r="BZ151" s="35"/>
    </row>
    <row r="152" spans="11:78">
      <c r="AR152" s="35"/>
      <c r="BZ152" s="35"/>
    </row>
    <row r="153" spans="11:78">
      <c r="AR153" s="35"/>
      <c r="BZ153" s="35"/>
    </row>
    <row r="154" spans="11:78">
      <c r="AR154" s="35"/>
      <c r="BZ154" s="35"/>
    </row>
    <row r="155" spans="11:78">
      <c r="AR155" s="35"/>
      <c r="BZ155" s="35"/>
    </row>
    <row r="156" spans="11:78">
      <c r="AR156" s="35"/>
      <c r="BZ156" s="35"/>
    </row>
    <row r="157" spans="11:78">
      <c r="M157" s="112" t="s">
        <v>509</v>
      </c>
      <c r="N157" s="52">
        <f>WEEKLY!F131</f>
        <v>46300</v>
      </c>
      <c r="O157" s="52">
        <f>WEEKLY!G131</f>
        <v>46301</v>
      </c>
      <c r="P157" s="52">
        <f>WEEKLY!H131</f>
        <v>46302</v>
      </c>
      <c r="Q157" s="52">
        <f>WEEKLY!I131</f>
        <v>46303</v>
      </c>
      <c r="R157" s="52">
        <f>WEEKLY!J131</f>
        <v>46304</v>
      </c>
      <c r="S157" s="37">
        <f>WEEKLY!X131</f>
        <v>0</v>
      </c>
      <c r="T157" s="37">
        <f>WEEKLY!Y131</f>
        <v>1</v>
      </c>
      <c r="U157" s="37">
        <f>WEEKLY!Z131</f>
        <v>2</v>
      </c>
      <c r="V157" s="37">
        <f>WEEKLY!AA131</f>
        <v>3</v>
      </c>
      <c r="W157" s="37">
        <f>WEEKLY!AB131</f>
        <v>4</v>
      </c>
      <c r="X157" s="52">
        <f>WEEKLY!AP131</f>
        <v>0</v>
      </c>
      <c r="Y157" s="52">
        <f>WEEKLY!AQ131</f>
        <v>1</v>
      </c>
      <c r="Z157" s="52">
        <f>WEEKLY!AR131</f>
        <v>2</v>
      </c>
      <c r="AA157" s="52">
        <f>WEEKLY!AS131</f>
        <v>3</v>
      </c>
      <c r="AB157" s="52">
        <f>WEEKLY!AT131</f>
        <v>4</v>
      </c>
      <c r="AC157" s="37">
        <f>WEEKLY!BH131</f>
        <v>0</v>
      </c>
      <c r="AD157" s="37">
        <f>WEEKLY!BI131</f>
        <v>1</v>
      </c>
      <c r="AE157" s="37">
        <f>WEEKLY!BJ131</f>
        <v>2</v>
      </c>
      <c r="AF157" s="37">
        <f>WEEKLY!BK131</f>
        <v>3</v>
      </c>
      <c r="AG157" s="37">
        <f>WEEKLY!BL131</f>
        <v>4</v>
      </c>
      <c r="AH157" s="52">
        <f>WEEKLY!BZ131</f>
        <v>0</v>
      </c>
      <c r="AI157" s="52">
        <f>WEEKLY!CA131</f>
        <v>1</v>
      </c>
      <c r="AJ157" s="52">
        <f>WEEKLY!CB131</f>
        <v>2</v>
      </c>
      <c r="AK157" s="52">
        <f>WEEKLY!CC131</f>
        <v>3</v>
      </c>
      <c r="AL157" s="52">
        <f>WEEKLY!CD131</f>
        <v>4</v>
      </c>
      <c r="AR157" s="35"/>
      <c r="BZ157" s="35"/>
    </row>
    <row r="158" spans="11:78">
      <c r="K158" s="51" t="s">
        <v>1175</v>
      </c>
      <c r="L158" s="51" t="s">
        <v>1176</v>
      </c>
      <c r="M158" s="113" t="s">
        <v>1202</v>
      </c>
      <c r="N158" s="110">
        <v>0.06</v>
      </c>
      <c r="O158" s="110">
        <v>0.06</v>
      </c>
      <c r="P158" s="110">
        <v>0.06</v>
      </c>
      <c r="Q158" s="110">
        <v>0.06</v>
      </c>
      <c r="R158" s="110">
        <v>0.06</v>
      </c>
      <c r="S158" s="110">
        <v>0.06</v>
      </c>
      <c r="T158" s="110">
        <v>0.06</v>
      </c>
      <c r="U158" s="110">
        <v>0.06</v>
      </c>
      <c r="V158" s="110">
        <v>0.06</v>
      </c>
      <c r="W158" s="110">
        <v>0.06</v>
      </c>
      <c r="X158" s="110">
        <v>0.06</v>
      </c>
      <c r="Y158" s="110">
        <v>0.06</v>
      </c>
      <c r="Z158" s="110">
        <v>0.06</v>
      </c>
      <c r="AA158" s="110">
        <v>0.06</v>
      </c>
      <c r="AB158" s="110">
        <v>0.06</v>
      </c>
      <c r="AC158" s="110">
        <v>0.06</v>
      </c>
      <c r="AD158" s="110">
        <v>0.06</v>
      </c>
      <c r="AE158" s="110">
        <v>0.06</v>
      </c>
      <c r="AF158" s="110">
        <v>0.06</v>
      </c>
      <c r="AG158" s="110">
        <v>0.06</v>
      </c>
      <c r="AH158" s="110">
        <v>0.06</v>
      </c>
      <c r="AI158" s="110">
        <v>0.06</v>
      </c>
      <c r="AJ158" s="110">
        <v>0.06</v>
      </c>
      <c r="AK158" s="110">
        <v>0.06</v>
      </c>
      <c r="AL158" s="110">
        <v>0.06</v>
      </c>
      <c r="AR158" s="35"/>
      <c r="BZ158" s="35"/>
    </row>
    <row r="159" spans="11:78">
      <c r="K159" s="107" t="e">
        <f>WEEKLY!#REF!</f>
        <v>#REF!</v>
      </c>
      <c r="L159" s="107" t="e">
        <f>WEEKLY!#REF!</f>
        <v>#REF!</v>
      </c>
      <c r="M159" s="105" t="e">
        <f>WEEKLY!#REF!</f>
        <v>#REF!</v>
      </c>
      <c r="N159" s="110" t="e">
        <f>WEEKLY!#REF!</f>
        <v>#REF!</v>
      </c>
      <c r="O159" s="110" t="e">
        <f>WEEKLY!#REF!</f>
        <v>#REF!</v>
      </c>
      <c r="P159" s="110" t="e">
        <f>WEEKLY!#REF!</f>
        <v>#REF!</v>
      </c>
      <c r="Q159" s="110" t="e">
        <f>WEEKLY!#REF!</f>
        <v>#REF!</v>
      </c>
      <c r="R159" s="110" t="e">
        <f>WEEKLY!#REF!</f>
        <v>#REF!</v>
      </c>
      <c r="S159" s="110" t="e">
        <f>WEEKLY!#REF!</f>
        <v>#REF!</v>
      </c>
      <c r="T159" s="110" t="e">
        <f>WEEKLY!#REF!</f>
        <v>#REF!</v>
      </c>
      <c r="U159" s="110" t="e">
        <f>WEEKLY!#REF!</f>
        <v>#REF!</v>
      </c>
      <c r="V159" s="110" t="e">
        <f>WEEKLY!#REF!</f>
        <v>#REF!</v>
      </c>
      <c r="W159" s="110" t="e">
        <f>WEEKLY!#REF!</f>
        <v>#REF!</v>
      </c>
      <c r="X159" s="110" t="e">
        <f>WEEKLY!#REF!</f>
        <v>#REF!</v>
      </c>
      <c r="Y159" s="110" t="e">
        <f>WEEKLY!#REF!</f>
        <v>#REF!</v>
      </c>
      <c r="Z159" s="110" t="e">
        <f>WEEKLY!#REF!</f>
        <v>#REF!</v>
      </c>
      <c r="AA159" s="110" t="e">
        <f>WEEKLY!#REF!</f>
        <v>#REF!</v>
      </c>
      <c r="AB159" s="110" t="e">
        <f>WEEKLY!#REF!</f>
        <v>#REF!</v>
      </c>
      <c r="AC159" s="110" t="e">
        <f>WEEKLY!#REF!</f>
        <v>#REF!</v>
      </c>
      <c r="AD159" s="110" t="e">
        <f>WEEKLY!#REF!</f>
        <v>#REF!</v>
      </c>
      <c r="AE159" s="110" t="e">
        <f>WEEKLY!#REF!</f>
        <v>#REF!</v>
      </c>
      <c r="AF159" s="110" t="e">
        <f>WEEKLY!#REF!</f>
        <v>#REF!</v>
      </c>
      <c r="AG159" s="110" t="e">
        <f>WEEKLY!#REF!</f>
        <v>#REF!</v>
      </c>
      <c r="AH159" s="110" t="e">
        <f>WEEKLY!#REF!</f>
        <v>#REF!</v>
      </c>
      <c r="AI159" s="110" t="e">
        <f>WEEKLY!#REF!</f>
        <v>#REF!</v>
      </c>
      <c r="AJ159" s="110" t="e">
        <f>WEEKLY!#REF!</f>
        <v>#REF!</v>
      </c>
      <c r="AK159" s="110" t="e">
        <f>WEEKLY!#REF!</f>
        <v>#REF!</v>
      </c>
      <c r="AL159" s="110" t="e">
        <f>WEEKLY!#REF!</f>
        <v>#REF!</v>
      </c>
      <c r="AR159" s="35"/>
      <c r="BZ159" s="35"/>
    </row>
    <row r="160" spans="11:78">
      <c r="K160" s="107" t="e">
        <f>WEEKLY!#REF!</f>
        <v>#REF!</v>
      </c>
      <c r="L160" s="107" t="e">
        <f>WEEKLY!#REF!</f>
        <v>#REF!</v>
      </c>
      <c r="M160" s="105" t="e">
        <f>WEEKLY!#REF!</f>
        <v>#REF!</v>
      </c>
      <c r="N160" s="110" t="e">
        <f>WEEKLY!#REF!</f>
        <v>#REF!</v>
      </c>
      <c r="O160" s="110" t="e">
        <f>WEEKLY!#REF!</f>
        <v>#REF!</v>
      </c>
      <c r="P160" s="110" t="e">
        <f>WEEKLY!#REF!</f>
        <v>#REF!</v>
      </c>
      <c r="Q160" s="110" t="e">
        <f>WEEKLY!#REF!</f>
        <v>#REF!</v>
      </c>
      <c r="R160" s="110" t="e">
        <f>WEEKLY!#REF!</f>
        <v>#REF!</v>
      </c>
      <c r="S160" s="110" t="e">
        <f>WEEKLY!#REF!</f>
        <v>#REF!</v>
      </c>
      <c r="T160" s="110" t="e">
        <f>WEEKLY!#REF!</f>
        <v>#REF!</v>
      </c>
      <c r="U160" s="110" t="e">
        <f>WEEKLY!#REF!</f>
        <v>#REF!</v>
      </c>
      <c r="V160" s="110" t="e">
        <f>WEEKLY!#REF!</f>
        <v>#REF!</v>
      </c>
      <c r="W160" s="110" t="e">
        <f>WEEKLY!#REF!</f>
        <v>#REF!</v>
      </c>
      <c r="X160" s="110" t="e">
        <f>WEEKLY!#REF!</f>
        <v>#REF!</v>
      </c>
      <c r="Y160" s="110" t="e">
        <f>WEEKLY!#REF!</f>
        <v>#REF!</v>
      </c>
      <c r="Z160" s="110" t="e">
        <f>WEEKLY!#REF!</f>
        <v>#REF!</v>
      </c>
      <c r="AA160" s="110" t="e">
        <f>WEEKLY!#REF!</f>
        <v>#REF!</v>
      </c>
      <c r="AB160" s="110" t="e">
        <f>WEEKLY!#REF!</f>
        <v>#REF!</v>
      </c>
      <c r="AC160" s="110" t="e">
        <f>WEEKLY!#REF!</f>
        <v>#REF!</v>
      </c>
      <c r="AD160" s="110" t="e">
        <f>WEEKLY!#REF!</f>
        <v>#REF!</v>
      </c>
      <c r="AE160" s="110" t="e">
        <f>WEEKLY!#REF!</f>
        <v>#REF!</v>
      </c>
      <c r="AF160" s="110" t="e">
        <f>WEEKLY!#REF!</f>
        <v>#REF!</v>
      </c>
      <c r="AG160" s="110" t="e">
        <f>WEEKLY!#REF!</f>
        <v>#REF!</v>
      </c>
      <c r="AH160" s="110" t="e">
        <f>WEEKLY!#REF!</f>
        <v>#REF!</v>
      </c>
      <c r="AI160" s="110" t="e">
        <f>WEEKLY!#REF!</f>
        <v>#REF!</v>
      </c>
      <c r="AJ160" s="110" t="e">
        <f>WEEKLY!#REF!</f>
        <v>#REF!</v>
      </c>
      <c r="AK160" s="110" t="e">
        <f>WEEKLY!#REF!</f>
        <v>#REF!</v>
      </c>
      <c r="AL160" s="110" t="e">
        <f>WEEKLY!#REF!</f>
        <v>#REF!</v>
      </c>
      <c r="AR160" s="35"/>
      <c r="AU160" s="112" t="s">
        <v>509</v>
      </c>
      <c r="AV160" s="52">
        <f>WEEKLY!F131</f>
        <v>46300</v>
      </c>
      <c r="AW160" s="52">
        <f>WEEKLY!G131</f>
        <v>46301</v>
      </c>
      <c r="AX160" s="52">
        <f>WEEKLY!H131</f>
        <v>46302</v>
      </c>
      <c r="AY160" s="52">
        <f>WEEKLY!I131</f>
        <v>46303</v>
      </c>
      <c r="AZ160" s="52">
        <f>WEEKLY!J131</f>
        <v>46304</v>
      </c>
      <c r="BA160" s="37">
        <f>WEEKLY!X131</f>
        <v>0</v>
      </c>
      <c r="BB160" s="37">
        <f>WEEKLY!Y131</f>
        <v>1</v>
      </c>
      <c r="BC160" s="37">
        <f>WEEKLY!Z131</f>
        <v>2</v>
      </c>
      <c r="BD160" s="37">
        <f>WEEKLY!AA131</f>
        <v>3</v>
      </c>
      <c r="BE160" s="37">
        <f>WEEKLY!AB131</f>
        <v>4</v>
      </c>
      <c r="BF160" s="52">
        <f>WEEKLY!AP131</f>
        <v>0</v>
      </c>
      <c r="BG160" s="52">
        <f>WEEKLY!AQ131</f>
        <v>1</v>
      </c>
      <c r="BH160" s="52">
        <f>WEEKLY!AR131</f>
        <v>2</v>
      </c>
      <c r="BI160" s="52">
        <f>WEEKLY!AS131</f>
        <v>3</v>
      </c>
      <c r="BJ160" s="52">
        <f>WEEKLY!AT131</f>
        <v>4</v>
      </c>
      <c r="BK160" s="37">
        <f>WEEKLY!BH131</f>
        <v>0</v>
      </c>
      <c r="BL160" s="37">
        <f>WEEKLY!BI131</f>
        <v>1</v>
      </c>
      <c r="BM160" s="37">
        <f>WEEKLY!BJ131</f>
        <v>2</v>
      </c>
      <c r="BN160" s="37">
        <f>WEEKLY!BK131</f>
        <v>3</v>
      </c>
      <c r="BO160" s="37">
        <f>WEEKLY!BL131</f>
        <v>4</v>
      </c>
      <c r="BP160" s="52">
        <f>WEEKLY!BZ131</f>
        <v>0</v>
      </c>
      <c r="BQ160" s="52">
        <f>WEEKLY!CA131</f>
        <v>1</v>
      </c>
      <c r="BR160" s="52">
        <f>WEEKLY!CB131</f>
        <v>2</v>
      </c>
      <c r="BS160" s="52">
        <f>WEEKLY!CC131</f>
        <v>3</v>
      </c>
      <c r="BT160" s="52">
        <f>WEEKLY!CD131</f>
        <v>4</v>
      </c>
      <c r="BZ160" s="35"/>
    </row>
    <row r="161" spans="11:78">
      <c r="K161" s="107" t="e">
        <f>WEEKLY!#REF!</f>
        <v>#REF!</v>
      </c>
      <c r="L161" s="107" t="e">
        <f>WEEKLY!#REF!</f>
        <v>#REF!</v>
      </c>
      <c r="M161" s="105" t="e">
        <f>WEEKLY!#REF!</f>
        <v>#REF!</v>
      </c>
      <c r="N161" s="110" t="e">
        <f>WEEKLY!#REF!</f>
        <v>#REF!</v>
      </c>
      <c r="O161" s="110" t="e">
        <f>WEEKLY!#REF!</f>
        <v>#REF!</v>
      </c>
      <c r="P161" s="110" t="e">
        <f>WEEKLY!#REF!</f>
        <v>#REF!</v>
      </c>
      <c r="Q161" s="110" t="e">
        <f>WEEKLY!#REF!</f>
        <v>#REF!</v>
      </c>
      <c r="R161" s="110" t="e">
        <f>WEEKLY!#REF!</f>
        <v>#REF!</v>
      </c>
      <c r="S161" s="110" t="e">
        <f>WEEKLY!#REF!</f>
        <v>#REF!</v>
      </c>
      <c r="T161" s="110" t="e">
        <f>WEEKLY!#REF!</f>
        <v>#REF!</v>
      </c>
      <c r="U161" s="110" t="e">
        <f>WEEKLY!#REF!</f>
        <v>#REF!</v>
      </c>
      <c r="V161" s="110" t="e">
        <f>WEEKLY!#REF!</f>
        <v>#REF!</v>
      </c>
      <c r="W161" s="110" t="e">
        <f>WEEKLY!#REF!</f>
        <v>#REF!</v>
      </c>
      <c r="X161" s="110" t="e">
        <f>WEEKLY!#REF!</f>
        <v>#REF!</v>
      </c>
      <c r="Y161" s="110" t="e">
        <f>WEEKLY!#REF!</f>
        <v>#REF!</v>
      </c>
      <c r="Z161" s="110" t="e">
        <f>WEEKLY!#REF!</f>
        <v>#REF!</v>
      </c>
      <c r="AA161" s="110" t="e">
        <f>WEEKLY!#REF!</f>
        <v>#REF!</v>
      </c>
      <c r="AB161" s="110" t="e">
        <f>WEEKLY!#REF!</f>
        <v>#REF!</v>
      </c>
      <c r="AC161" s="110" t="e">
        <f>WEEKLY!#REF!</f>
        <v>#REF!</v>
      </c>
      <c r="AD161" s="110" t="e">
        <f>WEEKLY!#REF!</f>
        <v>#REF!</v>
      </c>
      <c r="AE161" s="110" t="e">
        <f>WEEKLY!#REF!</f>
        <v>#REF!</v>
      </c>
      <c r="AF161" s="110" t="e">
        <f>WEEKLY!#REF!</f>
        <v>#REF!</v>
      </c>
      <c r="AG161" s="110" t="e">
        <f>WEEKLY!#REF!</f>
        <v>#REF!</v>
      </c>
      <c r="AH161" s="110" t="e">
        <f>WEEKLY!#REF!</f>
        <v>#REF!</v>
      </c>
      <c r="AI161" s="110" t="e">
        <f>WEEKLY!#REF!</f>
        <v>#REF!</v>
      </c>
      <c r="AJ161" s="110" t="e">
        <f>WEEKLY!#REF!</f>
        <v>#REF!</v>
      </c>
      <c r="AK161" s="110" t="e">
        <f>WEEKLY!#REF!</f>
        <v>#REF!</v>
      </c>
      <c r="AL161" s="110" t="e">
        <f>WEEKLY!#REF!</f>
        <v>#REF!</v>
      </c>
      <c r="AR161" s="35"/>
      <c r="AS161" s="51" t="s">
        <v>1175</v>
      </c>
      <c r="AT161" s="51" t="s">
        <v>1176</v>
      </c>
      <c r="AU161" s="113" t="s">
        <v>1202</v>
      </c>
      <c r="AV161" s="110">
        <v>0.06</v>
      </c>
      <c r="AW161" s="110">
        <v>0.06</v>
      </c>
      <c r="AX161" s="110">
        <v>0.06</v>
      </c>
      <c r="AY161" s="110">
        <v>0.06</v>
      </c>
      <c r="AZ161" s="110">
        <v>0.06</v>
      </c>
      <c r="BA161" s="110">
        <v>0.06</v>
      </c>
      <c r="BB161" s="110">
        <v>0.06</v>
      </c>
      <c r="BC161" s="110">
        <v>0.06</v>
      </c>
      <c r="BD161" s="110">
        <v>0.06</v>
      </c>
      <c r="BE161" s="110">
        <v>0.06</v>
      </c>
      <c r="BF161" s="110">
        <v>0.06</v>
      </c>
      <c r="BG161" s="110">
        <v>0.06</v>
      </c>
      <c r="BH161" s="110">
        <v>0.06</v>
      </c>
      <c r="BI161" s="110">
        <v>0.06</v>
      </c>
      <c r="BJ161" s="110">
        <v>0.06</v>
      </c>
      <c r="BK161" s="110">
        <v>0.06</v>
      </c>
      <c r="BL161" s="110">
        <v>0.06</v>
      </c>
      <c r="BM161" s="110">
        <v>0.06</v>
      </c>
      <c r="BN161" s="110">
        <v>0.06</v>
      </c>
      <c r="BO161" s="110">
        <v>0.06</v>
      </c>
      <c r="BP161" s="110">
        <v>0.06</v>
      </c>
      <c r="BQ161" s="110">
        <v>0.06</v>
      </c>
      <c r="BR161" s="110">
        <v>0.06</v>
      </c>
      <c r="BS161" s="110">
        <v>0.06</v>
      </c>
      <c r="BT161" s="110">
        <v>0.06</v>
      </c>
      <c r="BZ161" s="35"/>
    </row>
    <row r="162" spans="11:78">
      <c r="K162" s="107" t="e">
        <f>WEEKLY!#REF!</f>
        <v>#REF!</v>
      </c>
      <c r="L162" s="107" t="e">
        <f>WEEKLY!#REF!</f>
        <v>#REF!</v>
      </c>
      <c r="M162" s="105" t="e">
        <f>WEEKLY!#REF!</f>
        <v>#REF!</v>
      </c>
      <c r="N162" s="110" t="e">
        <f>WEEKLY!#REF!</f>
        <v>#REF!</v>
      </c>
      <c r="O162" s="110" t="e">
        <f>WEEKLY!#REF!</f>
        <v>#REF!</v>
      </c>
      <c r="P162" s="110" t="e">
        <f>WEEKLY!#REF!</f>
        <v>#REF!</v>
      </c>
      <c r="Q162" s="110" t="e">
        <f>WEEKLY!#REF!</f>
        <v>#REF!</v>
      </c>
      <c r="R162" s="110" t="e">
        <f>WEEKLY!#REF!</f>
        <v>#REF!</v>
      </c>
      <c r="S162" s="110" t="e">
        <f>WEEKLY!#REF!</f>
        <v>#REF!</v>
      </c>
      <c r="T162" s="110" t="e">
        <f>WEEKLY!#REF!</f>
        <v>#REF!</v>
      </c>
      <c r="U162" s="110" t="e">
        <f>WEEKLY!#REF!</f>
        <v>#REF!</v>
      </c>
      <c r="V162" s="110" t="e">
        <f>WEEKLY!#REF!</f>
        <v>#REF!</v>
      </c>
      <c r="W162" s="110" t="e">
        <f>WEEKLY!#REF!</f>
        <v>#REF!</v>
      </c>
      <c r="X162" s="110" t="e">
        <f>WEEKLY!#REF!</f>
        <v>#REF!</v>
      </c>
      <c r="Y162" s="110" t="e">
        <f>WEEKLY!#REF!</f>
        <v>#REF!</v>
      </c>
      <c r="Z162" s="110" t="e">
        <f>WEEKLY!#REF!</f>
        <v>#REF!</v>
      </c>
      <c r="AA162" s="110" t="e">
        <f>WEEKLY!#REF!</f>
        <v>#REF!</v>
      </c>
      <c r="AB162" s="110" t="e">
        <f>WEEKLY!#REF!</f>
        <v>#REF!</v>
      </c>
      <c r="AC162" s="110" t="e">
        <f>WEEKLY!#REF!</f>
        <v>#REF!</v>
      </c>
      <c r="AD162" s="110" t="e">
        <f>WEEKLY!#REF!</f>
        <v>#REF!</v>
      </c>
      <c r="AE162" s="110" t="e">
        <f>WEEKLY!#REF!</f>
        <v>#REF!</v>
      </c>
      <c r="AF162" s="110" t="e">
        <f>WEEKLY!#REF!</f>
        <v>#REF!</v>
      </c>
      <c r="AG162" s="110" t="e">
        <f>WEEKLY!#REF!</f>
        <v>#REF!</v>
      </c>
      <c r="AH162" s="110" t="e">
        <f>WEEKLY!#REF!</f>
        <v>#REF!</v>
      </c>
      <c r="AI162" s="110" t="e">
        <f>WEEKLY!#REF!</f>
        <v>#REF!</v>
      </c>
      <c r="AJ162" s="110" t="e">
        <f>WEEKLY!#REF!</f>
        <v>#REF!</v>
      </c>
      <c r="AK162" s="110" t="e">
        <f>WEEKLY!#REF!</f>
        <v>#REF!</v>
      </c>
      <c r="AL162" s="110" t="e">
        <f>WEEKLY!#REF!</f>
        <v>#REF!</v>
      </c>
      <c r="AR162" s="35"/>
      <c r="AS162" s="107" t="e">
        <f>WEEKLY!#REF!</f>
        <v>#REF!</v>
      </c>
      <c r="AT162" s="107" t="e">
        <f>WEEKLY!#REF!</f>
        <v>#REF!</v>
      </c>
      <c r="AU162" s="105" t="e">
        <f>WEEKLY!#REF!</f>
        <v>#REF!</v>
      </c>
      <c r="AV162" s="110" t="e">
        <f>WEEKLY!#REF!</f>
        <v>#REF!</v>
      </c>
      <c r="AW162" s="110" t="e">
        <f>WEEKLY!#REF!</f>
        <v>#REF!</v>
      </c>
      <c r="AX162" s="110" t="e">
        <f>WEEKLY!#REF!</f>
        <v>#REF!</v>
      </c>
      <c r="AY162" s="110" t="e">
        <f>WEEKLY!#REF!</f>
        <v>#REF!</v>
      </c>
      <c r="AZ162" s="110" t="e">
        <f>WEEKLY!#REF!</f>
        <v>#REF!</v>
      </c>
      <c r="BA162" s="110" t="e">
        <f>WEEKLY!#REF!</f>
        <v>#REF!</v>
      </c>
      <c r="BB162" s="110" t="e">
        <f>WEEKLY!#REF!</f>
        <v>#REF!</v>
      </c>
      <c r="BC162" s="110" t="e">
        <f>WEEKLY!#REF!</f>
        <v>#REF!</v>
      </c>
      <c r="BD162" s="110" t="e">
        <f>WEEKLY!#REF!</f>
        <v>#REF!</v>
      </c>
      <c r="BE162" s="110" t="e">
        <f>WEEKLY!#REF!</f>
        <v>#REF!</v>
      </c>
      <c r="BF162" s="110" t="e">
        <f>WEEKLY!#REF!</f>
        <v>#REF!</v>
      </c>
      <c r="BG162" s="110" t="e">
        <f>WEEKLY!#REF!</f>
        <v>#REF!</v>
      </c>
      <c r="BH162" s="110" t="e">
        <f>WEEKLY!#REF!</f>
        <v>#REF!</v>
      </c>
      <c r="BI162" s="110" t="e">
        <f>WEEKLY!#REF!</f>
        <v>#REF!</v>
      </c>
      <c r="BJ162" s="110" t="e">
        <f>WEEKLY!#REF!</f>
        <v>#REF!</v>
      </c>
      <c r="BK162" s="110" t="e">
        <f>WEEKLY!#REF!</f>
        <v>#REF!</v>
      </c>
      <c r="BL162" s="110" t="e">
        <f>WEEKLY!#REF!</f>
        <v>#REF!</v>
      </c>
      <c r="BM162" s="110" t="e">
        <f>WEEKLY!#REF!</f>
        <v>#REF!</v>
      </c>
      <c r="BN162" s="110" t="e">
        <f>WEEKLY!#REF!</f>
        <v>#REF!</v>
      </c>
      <c r="BO162" s="110" t="e">
        <f>WEEKLY!#REF!</f>
        <v>#REF!</v>
      </c>
      <c r="BP162" s="110" t="e">
        <f>WEEKLY!#REF!</f>
        <v>#REF!</v>
      </c>
      <c r="BQ162" s="110" t="e">
        <f>WEEKLY!#REF!</f>
        <v>#REF!</v>
      </c>
      <c r="BR162" s="110" t="e">
        <f>WEEKLY!#REF!</f>
        <v>#REF!</v>
      </c>
      <c r="BS162" s="110" t="e">
        <f>WEEKLY!#REF!</f>
        <v>#REF!</v>
      </c>
      <c r="BT162" s="110" t="e">
        <f>WEEKLY!#REF!</f>
        <v>#REF!</v>
      </c>
      <c r="BZ162" s="35"/>
    </row>
    <row r="163" spans="11:78">
      <c r="K163" s="107" t="e">
        <f>WEEKLY!#REF!</f>
        <v>#REF!</v>
      </c>
      <c r="L163" s="107" t="e">
        <f>WEEKLY!#REF!</f>
        <v>#REF!</v>
      </c>
      <c r="M163" s="105" t="e">
        <f>WEEKLY!#REF!</f>
        <v>#REF!</v>
      </c>
      <c r="N163" s="110" t="e">
        <f>WEEKLY!#REF!</f>
        <v>#REF!</v>
      </c>
      <c r="O163" s="110" t="e">
        <f>WEEKLY!#REF!</f>
        <v>#REF!</v>
      </c>
      <c r="P163" s="110" t="e">
        <f>WEEKLY!#REF!</f>
        <v>#REF!</v>
      </c>
      <c r="Q163" s="110" t="e">
        <f>WEEKLY!#REF!</f>
        <v>#REF!</v>
      </c>
      <c r="R163" s="110" t="e">
        <f>WEEKLY!#REF!</f>
        <v>#REF!</v>
      </c>
      <c r="S163" s="110" t="e">
        <f>WEEKLY!#REF!</f>
        <v>#REF!</v>
      </c>
      <c r="T163" s="110" t="e">
        <f>WEEKLY!#REF!</f>
        <v>#REF!</v>
      </c>
      <c r="U163" s="110" t="e">
        <f>WEEKLY!#REF!</f>
        <v>#REF!</v>
      </c>
      <c r="V163" s="110" t="e">
        <f>WEEKLY!#REF!</f>
        <v>#REF!</v>
      </c>
      <c r="W163" s="110" t="e">
        <f>WEEKLY!#REF!</f>
        <v>#REF!</v>
      </c>
      <c r="X163" s="110" t="e">
        <f>WEEKLY!#REF!</f>
        <v>#REF!</v>
      </c>
      <c r="Y163" s="110" t="e">
        <f>WEEKLY!#REF!</f>
        <v>#REF!</v>
      </c>
      <c r="Z163" s="110" t="e">
        <f>WEEKLY!#REF!</f>
        <v>#REF!</v>
      </c>
      <c r="AA163" s="110" t="e">
        <f>WEEKLY!#REF!</f>
        <v>#REF!</v>
      </c>
      <c r="AB163" s="110" t="e">
        <f>WEEKLY!#REF!</f>
        <v>#REF!</v>
      </c>
      <c r="AC163" s="110" t="e">
        <f>WEEKLY!#REF!</f>
        <v>#REF!</v>
      </c>
      <c r="AD163" s="110" t="e">
        <f>WEEKLY!#REF!</f>
        <v>#REF!</v>
      </c>
      <c r="AE163" s="110" t="e">
        <f>WEEKLY!#REF!</f>
        <v>#REF!</v>
      </c>
      <c r="AF163" s="110" t="e">
        <f>WEEKLY!#REF!</f>
        <v>#REF!</v>
      </c>
      <c r="AG163" s="110" t="e">
        <f>WEEKLY!#REF!</f>
        <v>#REF!</v>
      </c>
      <c r="AH163" s="110" t="e">
        <f>WEEKLY!#REF!</f>
        <v>#REF!</v>
      </c>
      <c r="AI163" s="110" t="e">
        <f>WEEKLY!#REF!</f>
        <v>#REF!</v>
      </c>
      <c r="AJ163" s="110" t="e">
        <f>WEEKLY!#REF!</f>
        <v>#REF!</v>
      </c>
      <c r="AK163" s="110" t="e">
        <f>WEEKLY!#REF!</f>
        <v>#REF!</v>
      </c>
      <c r="AL163" s="110" t="e">
        <f>WEEKLY!#REF!</f>
        <v>#REF!</v>
      </c>
      <c r="AR163" s="35"/>
      <c r="AS163" s="107" t="e">
        <f>WEEKLY!#REF!</f>
        <v>#REF!</v>
      </c>
      <c r="AT163" s="107" t="e">
        <f>WEEKLY!#REF!</f>
        <v>#REF!</v>
      </c>
      <c r="AU163" s="105" t="e">
        <f>WEEKLY!#REF!</f>
        <v>#REF!</v>
      </c>
      <c r="AV163" s="110" t="e">
        <f>WEEKLY!#REF!</f>
        <v>#REF!</v>
      </c>
      <c r="AW163" s="110" t="e">
        <f>WEEKLY!#REF!</f>
        <v>#REF!</v>
      </c>
      <c r="AX163" s="110" t="e">
        <f>WEEKLY!#REF!</f>
        <v>#REF!</v>
      </c>
      <c r="AY163" s="110" t="e">
        <f>WEEKLY!#REF!</f>
        <v>#REF!</v>
      </c>
      <c r="AZ163" s="110" t="e">
        <f>WEEKLY!#REF!</f>
        <v>#REF!</v>
      </c>
      <c r="BA163" s="110" t="e">
        <f>WEEKLY!#REF!</f>
        <v>#REF!</v>
      </c>
      <c r="BB163" s="110" t="e">
        <f>WEEKLY!#REF!</f>
        <v>#REF!</v>
      </c>
      <c r="BC163" s="110" t="e">
        <f>WEEKLY!#REF!</f>
        <v>#REF!</v>
      </c>
      <c r="BD163" s="110" t="e">
        <f>WEEKLY!#REF!</f>
        <v>#REF!</v>
      </c>
      <c r="BE163" s="110" t="e">
        <f>WEEKLY!#REF!</f>
        <v>#REF!</v>
      </c>
      <c r="BF163" s="110" t="e">
        <f>WEEKLY!#REF!</f>
        <v>#REF!</v>
      </c>
      <c r="BG163" s="110" t="e">
        <f>WEEKLY!#REF!</f>
        <v>#REF!</v>
      </c>
      <c r="BH163" s="110" t="e">
        <f>WEEKLY!#REF!</f>
        <v>#REF!</v>
      </c>
      <c r="BI163" s="110" t="e">
        <f>WEEKLY!#REF!</f>
        <v>#REF!</v>
      </c>
      <c r="BJ163" s="110" t="e">
        <f>WEEKLY!#REF!</f>
        <v>#REF!</v>
      </c>
      <c r="BK163" s="110" t="e">
        <f>WEEKLY!#REF!</f>
        <v>#REF!</v>
      </c>
      <c r="BL163" s="110" t="e">
        <f>WEEKLY!#REF!</f>
        <v>#REF!</v>
      </c>
      <c r="BM163" s="110" t="e">
        <f>WEEKLY!#REF!</f>
        <v>#REF!</v>
      </c>
      <c r="BN163" s="110" t="e">
        <f>WEEKLY!#REF!</f>
        <v>#REF!</v>
      </c>
      <c r="BO163" s="110" t="e">
        <f>WEEKLY!#REF!</f>
        <v>#REF!</v>
      </c>
      <c r="BP163" s="110" t="e">
        <f>WEEKLY!#REF!</f>
        <v>#REF!</v>
      </c>
      <c r="BQ163" s="110" t="e">
        <f>WEEKLY!#REF!</f>
        <v>#REF!</v>
      </c>
      <c r="BR163" s="110" t="e">
        <f>WEEKLY!#REF!</f>
        <v>#REF!</v>
      </c>
      <c r="BS163" s="110" t="e">
        <f>WEEKLY!#REF!</f>
        <v>#REF!</v>
      </c>
      <c r="BT163" s="110" t="e">
        <f>WEEKLY!#REF!</f>
        <v>#REF!</v>
      </c>
      <c r="BZ163" s="35"/>
    </row>
    <row r="164" spans="11:78">
      <c r="K164" s="107" t="e">
        <f>WEEKLY!#REF!</f>
        <v>#REF!</v>
      </c>
      <c r="L164" s="107" t="e">
        <f>WEEKLY!#REF!</f>
        <v>#REF!</v>
      </c>
      <c r="M164" s="105" t="e">
        <f>WEEKLY!#REF!</f>
        <v>#REF!</v>
      </c>
      <c r="N164" s="110" t="e">
        <f>WEEKLY!#REF!</f>
        <v>#REF!</v>
      </c>
      <c r="O164" s="110" t="e">
        <f>WEEKLY!#REF!</f>
        <v>#REF!</v>
      </c>
      <c r="P164" s="110" t="e">
        <f>WEEKLY!#REF!</f>
        <v>#REF!</v>
      </c>
      <c r="Q164" s="110" t="e">
        <f>WEEKLY!#REF!</f>
        <v>#REF!</v>
      </c>
      <c r="R164" s="110" t="e">
        <f>WEEKLY!#REF!</f>
        <v>#REF!</v>
      </c>
      <c r="S164" s="110" t="e">
        <f>WEEKLY!#REF!</f>
        <v>#REF!</v>
      </c>
      <c r="T164" s="110" t="e">
        <f>WEEKLY!#REF!</f>
        <v>#REF!</v>
      </c>
      <c r="U164" s="110" t="e">
        <f>WEEKLY!#REF!</f>
        <v>#REF!</v>
      </c>
      <c r="V164" s="110" t="e">
        <f>WEEKLY!#REF!</f>
        <v>#REF!</v>
      </c>
      <c r="W164" s="110" t="e">
        <f>WEEKLY!#REF!</f>
        <v>#REF!</v>
      </c>
      <c r="X164" s="110" t="e">
        <f>WEEKLY!#REF!</f>
        <v>#REF!</v>
      </c>
      <c r="Y164" s="110" t="e">
        <f>WEEKLY!#REF!</f>
        <v>#REF!</v>
      </c>
      <c r="Z164" s="110" t="e">
        <f>WEEKLY!#REF!</f>
        <v>#REF!</v>
      </c>
      <c r="AA164" s="110" t="e">
        <f>WEEKLY!#REF!</f>
        <v>#REF!</v>
      </c>
      <c r="AB164" s="110" t="e">
        <f>WEEKLY!#REF!</f>
        <v>#REF!</v>
      </c>
      <c r="AC164" s="110" t="e">
        <f>WEEKLY!#REF!</f>
        <v>#REF!</v>
      </c>
      <c r="AD164" s="110" t="e">
        <f>WEEKLY!#REF!</f>
        <v>#REF!</v>
      </c>
      <c r="AE164" s="110" t="e">
        <f>WEEKLY!#REF!</f>
        <v>#REF!</v>
      </c>
      <c r="AF164" s="110" t="e">
        <f>WEEKLY!#REF!</f>
        <v>#REF!</v>
      </c>
      <c r="AG164" s="110" t="e">
        <f>WEEKLY!#REF!</f>
        <v>#REF!</v>
      </c>
      <c r="AH164" s="110" t="e">
        <f>WEEKLY!#REF!</f>
        <v>#REF!</v>
      </c>
      <c r="AI164" s="110" t="e">
        <f>WEEKLY!#REF!</f>
        <v>#REF!</v>
      </c>
      <c r="AJ164" s="110" t="e">
        <f>WEEKLY!#REF!</f>
        <v>#REF!</v>
      </c>
      <c r="AK164" s="110" t="e">
        <f>WEEKLY!#REF!</f>
        <v>#REF!</v>
      </c>
      <c r="AL164" s="110" t="e">
        <f>WEEKLY!#REF!</f>
        <v>#REF!</v>
      </c>
      <c r="AR164" s="35"/>
      <c r="AS164" s="107" t="e">
        <f>WEEKLY!#REF!</f>
        <v>#REF!</v>
      </c>
      <c r="AT164" s="107" t="e">
        <f>WEEKLY!#REF!</f>
        <v>#REF!</v>
      </c>
      <c r="AU164" s="105" t="e">
        <f>WEEKLY!#REF!</f>
        <v>#REF!</v>
      </c>
      <c r="AV164" s="110" t="e">
        <f>WEEKLY!#REF!</f>
        <v>#REF!</v>
      </c>
      <c r="AW164" s="110" t="e">
        <f>WEEKLY!#REF!</f>
        <v>#REF!</v>
      </c>
      <c r="AX164" s="110" t="e">
        <f>WEEKLY!#REF!</f>
        <v>#REF!</v>
      </c>
      <c r="AY164" s="110" t="e">
        <f>WEEKLY!#REF!</f>
        <v>#REF!</v>
      </c>
      <c r="AZ164" s="110" t="e">
        <f>WEEKLY!#REF!</f>
        <v>#REF!</v>
      </c>
      <c r="BA164" s="110" t="e">
        <f>WEEKLY!#REF!</f>
        <v>#REF!</v>
      </c>
      <c r="BB164" s="110" t="e">
        <f>WEEKLY!#REF!</f>
        <v>#REF!</v>
      </c>
      <c r="BC164" s="110" t="e">
        <f>WEEKLY!#REF!</f>
        <v>#REF!</v>
      </c>
      <c r="BD164" s="110" t="e">
        <f>WEEKLY!#REF!</f>
        <v>#REF!</v>
      </c>
      <c r="BE164" s="110" t="e">
        <f>WEEKLY!#REF!</f>
        <v>#REF!</v>
      </c>
      <c r="BF164" s="110" t="e">
        <f>WEEKLY!#REF!</f>
        <v>#REF!</v>
      </c>
      <c r="BG164" s="110" t="e">
        <f>WEEKLY!#REF!</f>
        <v>#REF!</v>
      </c>
      <c r="BH164" s="110" t="e">
        <f>WEEKLY!#REF!</f>
        <v>#REF!</v>
      </c>
      <c r="BI164" s="110" t="e">
        <f>WEEKLY!#REF!</f>
        <v>#REF!</v>
      </c>
      <c r="BJ164" s="110" t="e">
        <f>WEEKLY!#REF!</f>
        <v>#REF!</v>
      </c>
      <c r="BK164" s="110" t="e">
        <f>WEEKLY!#REF!</f>
        <v>#REF!</v>
      </c>
      <c r="BL164" s="110" t="e">
        <f>WEEKLY!#REF!</f>
        <v>#REF!</v>
      </c>
      <c r="BM164" s="110" t="e">
        <f>WEEKLY!#REF!</f>
        <v>#REF!</v>
      </c>
      <c r="BN164" s="110" t="e">
        <f>WEEKLY!#REF!</f>
        <v>#REF!</v>
      </c>
      <c r="BO164" s="110" t="e">
        <f>WEEKLY!#REF!</f>
        <v>#REF!</v>
      </c>
      <c r="BP164" s="110" t="e">
        <f>WEEKLY!#REF!</f>
        <v>#REF!</v>
      </c>
      <c r="BQ164" s="110" t="e">
        <f>WEEKLY!#REF!</f>
        <v>#REF!</v>
      </c>
      <c r="BR164" s="110" t="e">
        <f>WEEKLY!#REF!</f>
        <v>#REF!</v>
      </c>
      <c r="BS164" s="110" t="e">
        <f>WEEKLY!#REF!</f>
        <v>#REF!</v>
      </c>
      <c r="BT164" s="110" t="e">
        <f>WEEKLY!#REF!</f>
        <v>#REF!</v>
      </c>
      <c r="BZ164" s="35"/>
    </row>
    <row r="165" spans="11:78">
      <c r="K165" s="107" t="e">
        <f>WEEKLY!#REF!</f>
        <v>#REF!</v>
      </c>
      <c r="L165" s="107" t="e">
        <f>WEEKLY!#REF!</f>
        <v>#REF!</v>
      </c>
      <c r="M165" s="105" t="e">
        <f>WEEKLY!#REF!</f>
        <v>#REF!</v>
      </c>
      <c r="N165" s="110" t="e">
        <f>WEEKLY!#REF!</f>
        <v>#REF!</v>
      </c>
      <c r="O165" s="110" t="e">
        <f>WEEKLY!#REF!</f>
        <v>#REF!</v>
      </c>
      <c r="P165" s="110" t="e">
        <f>WEEKLY!#REF!</f>
        <v>#REF!</v>
      </c>
      <c r="Q165" s="110" t="e">
        <f>WEEKLY!#REF!</f>
        <v>#REF!</v>
      </c>
      <c r="R165" s="110" t="e">
        <f>WEEKLY!#REF!</f>
        <v>#REF!</v>
      </c>
      <c r="S165" s="110" t="e">
        <f>WEEKLY!#REF!</f>
        <v>#REF!</v>
      </c>
      <c r="T165" s="110" t="e">
        <f>WEEKLY!#REF!</f>
        <v>#REF!</v>
      </c>
      <c r="U165" s="110" t="e">
        <f>WEEKLY!#REF!</f>
        <v>#REF!</v>
      </c>
      <c r="V165" s="110" t="e">
        <f>WEEKLY!#REF!</f>
        <v>#REF!</v>
      </c>
      <c r="W165" s="110" t="e">
        <f>WEEKLY!#REF!</f>
        <v>#REF!</v>
      </c>
      <c r="X165" s="110" t="e">
        <f>WEEKLY!#REF!</f>
        <v>#REF!</v>
      </c>
      <c r="Y165" s="110" t="e">
        <f>WEEKLY!#REF!</f>
        <v>#REF!</v>
      </c>
      <c r="Z165" s="110" t="e">
        <f>WEEKLY!#REF!</f>
        <v>#REF!</v>
      </c>
      <c r="AA165" s="110" t="e">
        <f>WEEKLY!#REF!</f>
        <v>#REF!</v>
      </c>
      <c r="AB165" s="110" t="e">
        <f>WEEKLY!#REF!</f>
        <v>#REF!</v>
      </c>
      <c r="AC165" s="110" t="e">
        <f>WEEKLY!#REF!</f>
        <v>#REF!</v>
      </c>
      <c r="AD165" s="110" t="e">
        <f>WEEKLY!#REF!</f>
        <v>#REF!</v>
      </c>
      <c r="AE165" s="110" t="e">
        <f>WEEKLY!#REF!</f>
        <v>#REF!</v>
      </c>
      <c r="AF165" s="110" t="e">
        <f>WEEKLY!#REF!</f>
        <v>#REF!</v>
      </c>
      <c r="AG165" s="110" t="e">
        <f>WEEKLY!#REF!</f>
        <v>#REF!</v>
      </c>
      <c r="AH165" s="110" t="e">
        <f>WEEKLY!#REF!</f>
        <v>#REF!</v>
      </c>
      <c r="AI165" s="110" t="e">
        <f>WEEKLY!#REF!</f>
        <v>#REF!</v>
      </c>
      <c r="AJ165" s="110" t="e">
        <f>WEEKLY!#REF!</f>
        <v>#REF!</v>
      </c>
      <c r="AK165" s="110" t="e">
        <f>WEEKLY!#REF!</f>
        <v>#REF!</v>
      </c>
      <c r="AL165" s="110" t="e">
        <f>WEEKLY!#REF!</f>
        <v>#REF!</v>
      </c>
      <c r="AR165" s="35"/>
      <c r="AS165" s="107" t="e">
        <f>WEEKLY!#REF!</f>
        <v>#REF!</v>
      </c>
      <c r="AT165" s="107" t="e">
        <f>WEEKLY!#REF!</f>
        <v>#REF!</v>
      </c>
      <c r="AU165" s="105" t="e">
        <f>WEEKLY!#REF!</f>
        <v>#REF!</v>
      </c>
      <c r="AV165" s="110" t="e">
        <f>WEEKLY!#REF!</f>
        <v>#REF!</v>
      </c>
      <c r="AW165" s="110" t="e">
        <f>WEEKLY!#REF!</f>
        <v>#REF!</v>
      </c>
      <c r="AX165" s="110" t="e">
        <f>WEEKLY!#REF!</f>
        <v>#REF!</v>
      </c>
      <c r="AY165" s="110" t="e">
        <f>WEEKLY!#REF!</f>
        <v>#REF!</v>
      </c>
      <c r="AZ165" s="110" t="e">
        <f>WEEKLY!#REF!</f>
        <v>#REF!</v>
      </c>
      <c r="BA165" s="110" t="e">
        <f>WEEKLY!#REF!</f>
        <v>#REF!</v>
      </c>
      <c r="BB165" s="110" t="e">
        <f>WEEKLY!#REF!</f>
        <v>#REF!</v>
      </c>
      <c r="BC165" s="110" t="e">
        <f>WEEKLY!#REF!</f>
        <v>#REF!</v>
      </c>
      <c r="BD165" s="110" t="e">
        <f>WEEKLY!#REF!</f>
        <v>#REF!</v>
      </c>
      <c r="BE165" s="110" t="e">
        <f>WEEKLY!#REF!</f>
        <v>#REF!</v>
      </c>
      <c r="BF165" s="110" t="e">
        <f>WEEKLY!#REF!</f>
        <v>#REF!</v>
      </c>
      <c r="BG165" s="110" t="e">
        <f>WEEKLY!#REF!</f>
        <v>#REF!</v>
      </c>
      <c r="BH165" s="110" t="e">
        <f>WEEKLY!#REF!</f>
        <v>#REF!</v>
      </c>
      <c r="BI165" s="110" t="e">
        <f>WEEKLY!#REF!</f>
        <v>#REF!</v>
      </c>
      <c r="BJ165" s="110" t="e">
        <f>WEEKLY!#REF!</f>
        <v>#REF!</v>
      </c>
      <c r="BK165" s="110" t="e">
        <f>WEEKLY!#REF!</f>
        <v>#REF!</v>
      </c>
      <c r="BL165" s="110" t="e">
        <f>WEEKLY!#REF!</f>
        <v>#REF!</v>
      </c>
      <c r="BM165" s="110" t="e">
        <f>WEEKLY!#REF!</f>
        <v>#REF!</v>
      </c>
      <c r="BN165" s="110" t="e">
        <f>WEEKLY!#REF!</f>
        <v>#REF!</v>
      </c>
      <c r="BO165" s="110" t="e">
        <f>WEEKLY!#REF!</f>
        <v>#REF!</v>
      </c>
      <c r="BP165" s="110" t="e">
        <f>WEEKLY!#REF!</f>
        <v>#REF!</v>
      </c>
      <c r="BQ165" s="110" t="e">
        <f>WEEKLY!#REF!</f>
        <v>#REF!</v>
      </c>
      <c r="BR165" s="110" t="e">
        <f>WEEKLY!#REF!</f>
        <v>#REF!</v>
      </c>
      <c r="BS165" s="110" t="e">
        <f>WEEKLY!#REF!</f>
        <v>#REF!</v>
      </c>
      <c r="BT165" s="110" t="e">
        <f>WEEKLY!#REF!</f>
        <v>#REF!</v>
      </c>
      <c r="BZ165" s="35"/>
    </row>
    <row r="166" spans="11:78">
      <c r="M166" s="113" t="s">
        <v>1203</v>
      </c>
      <c r="N166" s="110">
        <v>0.04</v>
      </c>
      <c r="O166" s="110">
        <v>0.04</v>
      </c>
      <c r="P166" s="110">
        <v>0.04</v>
      </c>
      <c r="Q166" s="110">
        <v>0.04</v>
      </c>
      <c r="R166" s="110">
        <v>0.04</v>
      </c>
      <c r="S166" s="110">
        <v>0.04</v>
      </c>
      <c r="T166" s="110">
        <v>0.04</v>
      </c>
      <c r="U166" s="110">
        <v>0.04</v>
      </c>
      <c r="V166" s="110">
        <v>0.04</v>
      </c>
      <c r="W166" s="110">
        <v>0.04</v>
      </c>
      <c r="X166" s="110">
        <v>0.04</v>
      </c>
      <c r="Y166" s="110">
        <v>0.04</v>
      </c>
      <c r="Z166" s="110">
        <v>0.04</v>
      </c>
      <c r="AA166" s="110">
        <v>0.04</v>
      </c>
      <c r="AB166" s="110">
        <v>0.04</v>
      </c>
      <c r="AC166" s="110">
        <v>0.04</v>
      </c>
      <c r="AD166" s="110">
        <v>0.04</v>
      </c>
      <c r="AE166" s="110">
        <v>0.04</v>
      </c>
      <c r="AF166" s="110">
        <v>0.04</v>
      </c>
      <c r="AG166" s="110">
        <v>0.04</v>
      </c>
      <c r="AH166" s="110">
        <v>0.04</v>
      </c>
      <c r="AI166" s="110">
        <v>0.04</v>
      </c>
      <c r="AJ166" s="110">
        <v>0.04</v>
      </c>
      <c r="AK166" s="110">
        <v>0.04</v>
      </c>
      <c r="AL166" s="110">
        <v>0.04</v>
      </c>
      <c r="AR166" s="35"/>
      <c r="AS166" s="107" t="e">
        <f>WEEKLY!#REF!</f>
        <v>#REF!</v>
      </c>
      <c r="AT166" s="107" t="e">
        <f>WEEKLY!#REF!</f>
        <v>#REF!</v>
      </c>
      <c r="AU166" s="105" t="e">
        <f>WEEKLY!#REF!</f>
        <v>#REF!</v>
      </c>
      <c r="AV166" s="110" t="e">
        <f>WEEKLY!#REF!</f>
        <v>#REF!</v>
      </c>
      <c r="AW166" s="110" t="e">
        <f>WEEKLY!#REF!</f>
        <v>#REF!</v>
      </c>
      <c r="AX166" s="110" t="e">
        <f>WEEKLY!#REF!</f>
        <v>#REF!</v>
      </c>
      <c r="AY166" s="110" t="e">
        <f>WEEKLY!#REF!</f>
        <v>#REF!</v>
      </c>
      <c r="AZ166" s="110" t="e">
        <f>WEEKLY!#REF!</f>
        <v>#REF!</v>
      </c>
      <c r="BA166" s="110" t="e">
        <f>WEEKLY!#REF!</f>
        <v>#REF!</v>
      </c>
      <c r="BB166" s="110" t="e">
        <f>WEEKLY!#REF!</f>
        <v>#REF!</v>
      </c>
      <c r="BC166" s="110" t="e">
        <f>WEEKLY!#REF!</f>
        <v>#REF!</v>
      </c>
      <c r="BD166" s="110" t="e">
        <f>WEEKLY!#REF!</f>
        <v>#REF!</v>
      </c>
      <c r="BE166" s="110" t="e">
        <f>WEEKLY!#REF!</f>
        <v>#REF!</v>
      </c>
      <c r="BF166" s="110" t="e">
        <f>WEEKLY!#REF!</f>
        <v>#REF!</v>
      </c>
      <c r="BG166" s="110" t="e">
        <f>WEEKLY!#REF!</f>
        <v>#REF!</v>
      </c>
      <c r="BH166" s="110" t="e">
        <f>WEEKLY!#REF!</f>
        <v>#REF!</v>
      </c>
      <c r="BI166" s="110" t="e">
        <f>WEEKLY!#REF!</f>
        <v>#REF!</v>
      </c>
      <c r="BJ166" s="110" t="e">
        <f>WEEKLY!#REF!</f>
        <v>#REF!</v>
      </c>
      <c r="BK166" s="110" t="e">
        <f>WEEKLY!#REF!</f>
        <v>#REF!</v>
      </c>
      <c r="BL166" s="110" t="e">
        <f>WEEKLY!#REF!</f>
        <v>#REF!</v>
      </c>
      <c r="BM166" s="110" t="e">
        <f>WEEKLY!#REF!</f>
        <v>#REF!</v>
      </c>
      <c r="BN166" s="110" t="e">
        <f>WEEKLY!#REF!</f>
        <v>#REF!</v>
      </c>
      <c r="BO166" s="110" t="e">
        <f>WEEKLY!#REF!</f>
        <v>#REF!</v>
      </c>
      <c r="BP166" s="110" t="e">
        <f>WEEKLY!#REF!</f>
        <v>#REF!</v>
      </c>
      <c r="BQ166" s="110" t="e">
        <f>WEEKLY!#REF!</f>
        <v>#REF!</v>
      </c>
      <c r="BR166" s="110" t="e">
        <f>WEEKLY!#REF!</f>
        <v>#REF!</v>
      </c>
      <c r="BS166" s="110" t="e">
        <f>WEEKLY!#REF!</f>
        <v>#REF!</v>
      </c>
      <c r="BT166" s="110" t="e">
        <f>WEEKLY!#REF!</f>
        <v>#REF!</v>
      </c>
      <c r="BZ166" s="35"/>
    </row>
    <row r="167" spans="11:78">
      <c r="AR167" s="35"/>
      <c r="AS167" s="107" t="e">
        <f>WEEKLY!#REF!</f>
        <v>#REF!</v>
      </c>
      <c r="AT167" s="107" t="e">
        <f>WEEKLY!#REF!</f>
        <v>#REF!</v>
      </c>
      <c r="AU167" s="105" t="e">
        <f>WEEKLY!#REF!</f>
        <v>#REF!</v>
      </c>
      <c r="AV167" s="110" t="e">
        <f>WEEKLY!#REF!</f>
        <v>#REF!</v>
      </c>
      <c r="AW167" s="110" t="e">
        <f>WEEKLY!#REF!</f>
        <v>#REF!</v>
      </c>
      <c r="AX167" s="110" t="e">
        <f>WEEKLY!#REF!</f>
        <v>#REF!</v>
      </c>
      <c r="AY167" s="110" t="e">
        <f>WEEKLY!#REF!</f>
        <v>#REF!</v>
      </c>
      <c r="AZ167" s="110" t="e">
        <f>WEEKLY!#REF!</f>
        <v>#REF!</v>
      </c>
      <c r="BA167" s="110" t="e">
        <f>WEEKLY!#REF!</f>
        <v>#REF!</v>
      </c>
      <c r="BB167" s="110" t="e">
        <f>WEEKLY!#REF!</f>
        <v>#REF!</v>
      </c>
      <c r="BC167" s="110" t="e">
        <f>WEEKLY!#REF!</f>
        <v>#REF!</v>
      </c>
      <c r="BD167" s="110" t="e">
        <f>WEEKLY!#REF!</f>
        <v>#REF!</v>
      </c>
      <c r="BE167" s="110" t="e">
        <f>WEEKLY!#REF!</f>
        <v>#REF!</v>
      </c>
      <c r="BF167" s="110" t="e">
        <f>WEEKLY!#REF!</f>
        <v>#REF!</v>
      </c>
      <c r="BG167" s="110" t="e">
        <f>WEEKLY!#REF!</f>
        <v>#REF!</v>
      </c>
      <c r="BH167" s="110" t="e">
        <f>WEEKLY!#REF!</f>
        <v>#REF!</v>
      </c>
      <c r="BI167" s="110" t="e">
        <f>WEEKLY!#REF!</f>
        <v>#REF!</v>
      </c>
      <c r="BJ167" s="110" t="e">
        <f>WEEKLY!#REF!</f>
        <v>#REF!</v>
      </c>
      <c r="BK167" s="110" t="e">
        <f>WEEKLY!#REF!</f>
        <v>#REF!</v>
      </c>
      <c r="BL167" s="110" t="e">
        <f>WEEKLY!#REF!</f>
        <v>#REF!</v>
      </c>
      <c r="BM167" s="110" t="e">
        <f>WEEKLY!#REF!</f>
        <v>#REF!</v>
      </c>
      <c r="BN167" s="110" t="e">
        <f>WEEKLY!#REF!</f>
        <v>#REF!</v>
      </c>
      <c r="BO167" s="110" t="e">
        <f>WEEKLY!#REF!</f>
        <v>#REF!</v>
      </c>
      <c r="BP167" s="110" t="e">
        <f>WEEKLY!#REF!</f>
        <v>#REF!</v>
      </c>
      <c r="BQ167" s="110" t="e">
        <f>WEEKLY!#REF!</f>
        <v>#REF!</v>
      </c>
      <c r="BR167" s="110" t="e">
        <f>WEEKLY!#REF!</f>
        <v>#REF!</v>
      </c>
      <c r="BS167" s="110" t="e">
        <f>WEEKLY!#REF!</f>
        <v>#REF!</v>
      </c>
      <c r="BT167" s="110" t="e">
        <f>WEEKLY!#REF!</f>
        <v>#REF!</v>
      </c>
      <c r="BZ167" s="35"/>
    </row>
    <row r="168" spans="11:78">
      <c r="AR168" s="35"/>
      <c r="AU168" s="113" t="s">
        <v>1203</v>
      </c>
      <c r="AV168" s="110">
        <v>0.04</v>
      </c>
      <c r="AW168" s="110">
        <v>0.04</v>
      </c>
      <c r="AX168" s="110">
        <v>0.04</v>
      </c>
      <c r="AY168" s="110">
        <v>0.04</v>
      </c>
      <c r="AZ168" s="110">
        <v>0.04</v>
      </c>
      <c r="BA168" s="110">
        <v>0.04</v>
      </c>
      <c r="BB168" s="110">
        <v>0.04</v>
      </c>
      <c r="BC168" s="110">
        <v>0.04</v>
      </c>
      <c r="BD168" s="110">
        <v>0.04</v>
      </c>
      <c r="BE168" s="110">
        <v>0.04</v>
      </c>
      <c r="BF168" s="110">
        <v>0.04</v>
      </c>
      <c r="BG168" s="110">
        <v>0.04</v>
      </c>
      <c r="BH168" s="110">
        <v>0.04</v>
      </c>
      <c r="BI168" s="110">
        <v>0.04</v>
      </c>
      <c r="BJ168" s="110">
        <v>0.04</v>
      </c>
      <c r="BK168" s="110">
        <v>0.04</v>
      </c>
      <c r="BL168" s="110">
        <v>0.04</v>
      </c>
      <c r="BM168" s="110">
        <v>0.04</v>
      </c>
      <c r="BN168" s="110">
        <v>0.04</v>
      </c>
      <c r="BO168" s="110">
        <v>0.04</v>
      </c>
      <c r="BP168" s="110">
        <v>0.04</v>
      </c>
      <c r="BQ168" s="110">
        <v>0.04</v>
      </c>
      <c r="BR168" s="110">
        <v>0.04</v>
      </c>
      <c r="BS168" s="110">
        <v>0.04</v>
      </c>
      <c r="BT168" s="110">
        <v>0.04</v>
      </c>
      <c r="BZ168" s="35"/>
    </row>
    <row r="169" spans="11:78">
      <c r="AR169" s="35"/>
      <c r="BZ169" s="35"/>
    </row>
    <row r="170" spans="11:78">
      <c r="AR170" s="35"/>
      <c r="BZ170" s="35"/>
    </row>
    <row r="171" spans="11:78">
      <c r="AR171" s="35"/>
      <c r="BZ171" s="35"/>
    </row>
    <row r="172" spans="11:78">
      <c r="AR172" s="35"/>
      <c r="BZ172" s="35"/>
    </row>
    <row r="173" spans="11:78">
      <c r="AR173" s="35"/>
      <c r="BZ173" s="35"/>
    </row>
    <row r="174" spans="11:78">
      <c r="AR174" s="35"/>
      <c r="BZ174" s="35"/>
    </row>
    <row r="175" spans="11:78">
      <c r="AR175" s="35"/>
      <c r="BZ175" s="35"/>
    </row>
    <row r="176" spans="11:78">
      <c r="AR176" s="35"/>
      <c r="BZ176" s="35"/>
    </row>
    <row r="177" spans="44:78">
      <c r="AR177" s="35"/>
      <c r="BZ177" s="35"/>
    </row>
    <row r="178" spans="44:78">
      <c r="AR178" s="35"/>
      <c r="BZ178" s="35"/>
    </row>
    <row r="179" spans="44:78">
      <c r="AR179" s="35"/>
      <c r="BZ179" s="35"/>
    </row>
    <row r="180" spans="44:78">
      <c r="AR180" s="35"/>
      <c r="BZ180" s="35"/>
    </row>
    <row r="181" spans="44:78">
      <c r="AR181" s="35"/>
      <c r="BZ181" s="35"/>
    </row>
    <row r="182" spans="44:78">
      <c r="AR182" s="35"/>
      <c r="BZ182" s="35"/>
    </row>
    <row r="183" spans="44:78">
      <c r="AR183" s="35"/>
      <c r="BZ183" s="35"/>
    </row>
    <row r="184" spans="44:78">
      <c r="AR184" s="35"/>
      <c r="BZ184" s="35"/>
    </row>
    <row r="185" spans="44:78">
      <c r="AR185" s="35"/>
      <c r="BZ185" s="35"/>
    </row>
    <row r="186" spans="44:78">
      <c r="AR186" s="35"/>
      <c r="BZ186" s="35"/>
    </row>
    <row r="187" spans="44:78">
      <c r="AR187" s="35"/>
      <c r="BZ187" s="35"/>
    </row>
    <row r="188" spans="44:78">
      <c r="AR188" s="35"/>
      <c r="BZ188" s="35"/>
    </row>
    <row r="189" spans="44:78">
      <c r="AR189" s="35"/>
      <c r="BZ189" s="35"/>
    </row>
    <row r="190" spans="44:78">
      <c r="AR190" s="35"/>
      <c r="BZ190" s="35"/>
    </row>
    <row r="191" spans="44:78">
      <c r="AR191" s="35"/>
      <c r="BZ191" s="35"/>
    </row>
    <row r="192" spans="44:78">
      <c r="AR192" s="35"/>
      <c r="BZ192" s="35"/>
    </row>
    <row r="193" spans="44:78">
      <c r="AR193" s="35"/>
      <c r="BZ193" s="35"/>
    </row>
    <row r="194" spans="44:78">
      <c r="AR194" s="35"/>
      <c r="BZ194" s="35"/>
    </row>
    <row r="195" spans="44:78">
      <c r="AR195" s="35"/>
      <c r="BZ195" s="35"/>
    </row>
    <row r="196" spans="44:78">
      <c r="AR196" s="35"/>
      <c r="BZ196" s="35"/>
    </row>
    <row r="197" spans="44:78">
      <c r="AR197" s="35"/>
      <c r="BZ197" s="35"/>
    </row>
    <row r="198" spans="44:78">
      <c r="AR198" s="35"/>
      <c r="BZ198" s="35"/>
    </row>
    <row r="199" spans="44:78">
      <c r="AR199" s="35"/>
      <c r="BZ199" s="35"/>
    </row>
    <row r="200" spans="44:78">
      <c r="AR200" s="35"/>
      <c r="BZ200" s="35"/>
    </row>
    <row r="201" spans="44:78">
      <c r="AR201" s="35"/>
      <c r="BZ201" s="35"/>
    </row>
    <row r="202" spans="44:78">
      <c r="AR202" s="35"/>
      <c r="BZ202" s="35"/>
    </row>
    <row r="203" spans="44:78">
      <c r="AR203" s="35"/>
      <c r="BZ203" s="35"/>
    </row>
    <row r="204" spans="44:78">
      <c r="AR204" s="35"/>
      <c r="BZ204" s="35"/>
    </row>
    <row r="205" spans="44:78">
      <c r="AR205" s="35"/>
      <c r="BZ205" s="35"/>
    </row>
    <row r="206" spans="44:78">
      <c r="AR206" s="35"/>
      <c r="BZ206" s="35"/>
    </row>
    <row r="207" spans="44:78">
      <c r="AR207" s="35"/>
      <c r="BZ207" s="35"/>
    </row>
    <row r="208" spans="44:78">
      <c r="AR208" s="35"/>
      <c r="BZ208" s="35"/>
    </row>
    <row r="209" spans="11:78">
      <c r="AR209" s="35"/>
      <c r="BZ209" s="35"/>
    </row>
    <row r="210" spans="11:78">
      <c r="AR210" s="35"/>
      <c r="BZ210" s="35"/>
    </row>
    <row r="211" spans="11:78">
      <c r="AR211" s="35"/>
      <c r="BZ211" s="35"/>
    </row>
    <row r="212" spans="11:78">
      <c r="M212" s="112" t="s">
        <v>509</v>
      </c>
      <c r="N212" s="52">
        <f>WEEKLY!F131</f>
        <v>46300</v>
      </c>
      <c r="O212" s="52">
        <f>WEEKLY!G131</f>
        <v>46301</v>
      </c>
      <c r="P212" s="52">
        <f>WEEKLY!H131</f>
        <v>46302</v>
      </c>
      <c r="Q212" s="52">
        <f>WEEKLY!I131</f>
        <v>46303</v>
      </c>
      <c r="R212" s="52">
        <f>WEEKLY!J131</f>
        <v>46304</v>
      </c>
      <c r="S212" s="37">
        <f>WEEKLY!X131</f>
        <v>0</v>
      </c>
      <c r="T212" s="37">
        <f>WEEKLY!Y131</f>
        <v>1</v>
      </c>
      <c r="U212" s="37">
        <f>WEEKLY!Z131</f>
        <v>2</v>
      </c>
      <c r="V212" s="37">
        <f>WEEKLY!AA131</f>
        <v>3</v>
      </c>
      <c r="W212" s="37">
        <f>WEEKLY!AB131</f>
        <v>4</v>
      </c>
      <c r="X212" s="52">
        <f>WEEKLY!AP131</f>
        <v>0</v>
      </c>
      <c r="Y212" s="52">
        <f>WEEKLY!AQ131</f>
        <v>1</v>
      </c>
      <c r="Z212" s="52">
        <f>WEEKLY!AR131</f>
        <v>2</v>
      </c>
      <c r="AA212" s="52">
        <f>WEEKLY!AS131</f>
        <v>3</v>
      </c>
      <c r="AB212" s="52">
        <f>WEEKLY!AT131</f>
        <v>4</v>
      </c>
      <c r="AC212" s="37">
        <f>WEEKLY!BH131</f>
        <v>0</v>
      </c>
      <c r="AD212" s="37">
        <f>WEEKLY!BI131</f>
        <v>1</v>
      </c>
      <c r="AE212" s="37">
        <f>WEEKLY!BJ131</f>
        <v>2</v>
      </c>
      <c r="AF212" s="37">
        <f>WEEKLY!BK131</f>
        <v>3</v>
      </c>
      <c r="AG212" s="37">
        <f>WEEKLY!BL131</f>
        <v>4</v>
      </c>
      <c r="AH212" s="52">
        <f>WEEKLY!BZ131</f>
        <v>0</v>
      </c>
      <c r="AI212" s="52">
        <f>WEEKLY!CA131</f>
        <v>1</v>
      </c>
      <c r="AJ212" s="52">
        <f>WEEKLY!CB131</f>
        <v>2</v>
      </c>
      <c r="AK212" s="52">
        <f>WEEKLY!CC131</f>
        <v>3</v>
      </c>
      <c r="AL212" s="52">
        <f>WEEKLY!CD131</f>
        <v>4</v>
      </c>
      <c r="AR212" s="35"/>
      <c r="BZ212" s="35"/>
    </row>
    <row r="213" spans="11:78">
      <c r="K213" s="51" t="s">
        <v>1175</v>
      </c>
      <c r="L213" s="51" t="s">
        <v>1176</v>
      </c>
      <c r="M213" s="113" t="s">
        <v>1185</v>
      </c>
      <c r="N213" s="110">
        <v>0.09</v>
      </c>
      <c r="O213" s="110">
        <v>0.09</v>
      </c>
      <c r="P213" s="110">
        <v>0.09</v>
      </c>
      <c r="Q213" s="110">
        <v>0.09</v>
      </c>
      <c r="R213" s="110">
        <v>0.09</v>
      </c>
      <c r="S213" s="110">
        <v>0.09</v>
      </c>
      <c r="T213" s="110">
        <v>0.09</v>
      </c>
      <c r="U213" s="110">
        <v>0.09</v>
      </c>
      <c r="V213" s="110">
        <v>0.09</v>
      </c>
      <c r="W213" s="110">
        <v>0.09</v>
      </c>
      <c r="X213" s="110">
        <v>0.09</v>
      </c>
      <c r="Y213" s="110">
        <v>0.09</v>
      </c>
      <c r="Z213" s="110">
        <v>0.09</v>
      </c>
      <c r="AA213" s="110">
        <v>0.09</v>
      </c>
      <c r="AB213" s="110">
        <v>0.09</v>
      </c>
      <c r="AC213" s="110">
        <v>0.09</v>
      </c>
      <c r="AD213" s="110">
        <v>0.09</v>
      </c>
      <c r="AE213" s="110">
        <v>0.09</v>
      </c>
      <c r="AF213" s="110">
        <v>0.09</v>
      </c>
      <c r="AG213" s="110">
        <v>0.09</v>
      </c>
      <c r="AH213" s="110">
        <v>0.09</v>
      </c>
      <c r="AI213" s="110">
        <v>0.09</v>
      </c>
      <c r="AJ213" s="110">
        <v>0.09</v>
      </c>
      <c r="AK213" s="110">
        <v>0.09</v>
      </c>
      <c r="AL213" s="110">
        <v>0.09</v>
      </c>
      <c r="AR213" s="35"/>
      <c r="BZ213" s="35"/>
    </row>
    <row r="214" spans="11:78">
      <c r="K214" s="86" t="str">
        <f>WEEKLY!A145</f>
        <v>MWTH-2</v>
      </c>
      <c r="L214" s="86" t="str">
        <f>WEEKLY!C145</f>
        <v>TAMSP-00378</v>
      </c>
      <c r="M214" s="105" t="str">
        <f>WEEKLY!B145</f>
        <v>70-2</v>
      </c>
      <c r="N214" s="110" t="str">
        <f>WEEKLY!F145</f>
        <v/>
      </c>
      <c r="O214" s="110" t="e">
        <f>WEEKLY!G145</f>
        <v>#N/A</v>
      </c>
      <c r="P214" s="110" t="str">
        <f>WEEKLY!H145</f>
        <v/>
      </c>
      <c r="Q214" s="110" t="str">
        <f>WEEKLY!I145</f>
        <v/>
      </c>
      <c r="R214" s="110" t="e">
        <f>WEEKLY!J145</f>
        <v>#N/A</v>
      </c>
      <c r="S214" s="110" t="str">
        <f>WEEKLY!X145</f>
        <v/>
      </c>
      <c r="T214" s="110" t="e">
        <f>WEEKLY!Y145</f>
        <v>#N/A</v>
      </c>
      <c r="U214" s="110" t="str">
        <f>WEEKLY!Z145</f>
        <v/>
      </c>
      <c r="V214" s="110" t="str">
        <f>WEEKLY!AA145</f>
        <v/>
      </c>
      <c r="W214" s="110" t="e">
        <f>WEEKLY!AB145</f>
        <v>#N/A</v>
      </c>
      <c r="X214" s="110" t="str">
        <f>WEEKLY!AP145</f>
        <v/>
      </c>
      <c r="Y214" s="110" t="e">
        <f>WEEKLY!AQ145</f>
        <v>#N/A</v>
      </c>
      <c r="Z214" s="110" t="str">
        <f>WEEKLY!AR145</f>
        <v/>
      </c>
      <c r="AA214" s="110" t="str">
        <f>WEEKLY!AS145</f>
        <v/>
      </c>
      <c r="AB214" s="110" t="e">
        <f>WEEKLY!AT145</f>
        <v>#N/A</v>
      </c>
      <c r="AC214" s="110" t="str">
        <f>WEEKLY!BH145</f>
        <v/>
      </c>
      <c r="AD214" s="110" t="e">
        <f>WEEKLY!BI145</f>
        <v>#N/A</v>
      </c>
      <c r="AE214" s="110" t="str">
        <f>WEEKLY!BJ145</f>
        <v/>
      </c>
      <c r="AF214" s="110" t="str">
        <f>WEEKLY!BK145</f>
        <v/>
      </c>
      <c r="AG214" s="110" t="e">
        <f>WEEKLY!BL145</f>
        <v>#N/A</v>
      </c>
      <c r="AH214" s="110" t="str">
        <f>WEEKLY!BZ145</f>
        <v/>
      </c>
      <c r="AI214" s="110" t="e">
        <f>WEEKLY!CA145</f>
        <v>#N/A</v>
      </c>
      <c r="AJ214" s="110" t="str">
        <f>WEEKLY!CB145</f>
        <v/>
      </c>
      <c r="AK214" s="110" t="str">
        <f>WEEKLY!CC145</f>
        <v/>
      </c>
      <c r="AL214" s="110" t="e">
        <f>WEEKLY!CD145</f>
        <v>#N/A</v>
      </c>
      <c r="AR214" s="35"/>
      <c r="BZ214" s="35"/>
    </row>
    <row r="215" spans="11:78">
      <c r="K215" s="86" t="e">
        <f>WEEKLY!#REF!</f>
        <v>#REF!</v>
      </c>
      <c r="L215" s="86" t="e">
        <f>WEEKLY!#REF!</f>
        <v>#REF!</v>
      </c>
      <c r="M215" s="105" t="e">
        <f>WEEKLY!#REF!</f>
        <v>#REF!</v>
      </c>
      <c r="N215" s="110" t="e">
        <f>WEEKLY!#REF!</f>
        <v>#REF!</v>
      </c>
      <c r="O215" s="110" t="e">
        <f>WEEKLY!#REF!</f>
        <v>#REF!</v>
      </c>
      <c r="P215" s="110" t="e">
        <f>WEEKLY!#REF!</f>
        <v>#REF!</v>
      </c>
      <c r="Q215" s="110" t="e">
        <f>WEEKLY!#REF!</f>
        <v>#REF!</v>
      </c>
      <c r="R215" s="110" t="e">
        <f>WEEKLY!#REF!</f>
        <v>#REF!</v>
      </c>
      <c r="S215" s="110" t="e">
        <f>WEEKLY!#REF!</f>
        <v>#REF!</v>
      </c>
      <c r="T215" s="110" t="e">
        <f>WEEKLY!#REF!</f>
        <v>#REF!</v>
      </c>
      <c r="U215" s="110" t="e">
        <f>WEEKLY!#REF!</f>
        <v>#REF!</v>
      </c>
      <c r="V215" s="110" t="e">
        <f>WEEKLY!#REF!</f>
        <v>#REF!</v>
      </c>
      <c r="W215" s="110" t="e">
        <f>WEEKLY!#REF!</f>
        <v>#REF!</v>
      </c>
      <c r="X215" s="110" t="e">
        <f>WEEKLY!#REF!</f>
        <v>#REF!</v>
      </c>
      <c r="Y215" s="110" t="e">
        <f>WEEKLY!#REF!</f>
        <v>#REF!</v>
      </c>
      <c r="Z215" s="110" t="e">
        <f>WEEKLY!#REF!</f>
        <v>#REF!</v>
      </c>
      <c r="AA215" s="110" t="e">
        <f>WEEKLY!#REF!</f>
        <v>#REF!</v>
      </c>
      <c r="AB215" s="110" t="e">
        <f>WEEKLY!#REF!</f>
        <v>#REF!</v>
      </c>
      <c r="AC215" s="110" t="e">
        <f>WEEKLY!#REF!</f>
        <v>#REF!</v>
      </c>
      <c r="AD215" s="110" t="e">
        <f>WEEKLY!#REF!</f>
        <v>#REF!</v>
      </c>
      <c r="AE215" s="110" t="e">
        <f>WEEKLY!#REF!</f>
        <v>#REF!</v>
      </c>
      <c r="AF215" s="110" t="e">
        <f>WEEKLY!#REF!</f>
        <v>#REF!</v>
      </c>
      <c r="AG215" s="110" t="e">
        <f>WEEKLY!#REF!</f>
        <v>#REF!</v>
      </c>
      <c r="AH215" s="110" t="e">
        <f>WEEKLY!#REF!</f>
        <v>#REF!</v>
      </c>
      <c r="AI215" s="110" t="e">
        <f>WEEKLY!#REF!</f>
        <v>#REF!</v>
      </c>
      <c r="AJ215" s="110" t="e">
        <f>WEEKLY!#REF!</f>
        <v>#REF!</v>
      </c>
      <c r="AK215" s="110" t="e">
        <f>WEEKLY!#REF!</f>
        <v>#REF!</v>
      </c>
      <c r="AL215" s="110" t="e">
        <f>WEEKLY!#REF!</f>
        <v>#REF!</v>
      </c>
      <c r="AR215" s="35"/>
      <c r="AU215" s="112" t="s">
        <v>509</v>
      </c>
      <c r="AV215" s="52">
        <f>WEEKLY!F131</f>
        <v>46300</v>
      </c>
      <c r="AW215" s="52">
        <f>WEEKLY!G131</f>
        <v>46301</v>
      </c>
      <c r="AX215" s="52">
        <f>WEEKLY!H131</f>
        <v>46302</v>
      </c>
      <c r="AY215" s="52">
        <f>WEEKLY!I131</f>
        <v>46303</v>
      </c>
      <c r="AZ215" s="52">
        <f>WEEKLY!J131</f>
        <v>46304</v>
      </c>
      <c r="BA215" s="37">
        <f>WEEKLY!X131</f>
        <v>0</v>
      </c>
      <c r="BB215" s="37">
        <f>WEEKLY!Y131</f>
        <v>1</v>
      </c>
      <c r="BC215" s="37">
        <f>WEEKLY!Z131</f>
        <v>2</v>
      </c>
      <c r="BD215" s="37">
        <f>WEEKLY!AA131</f>
        <v>3</v>
      </c>
      <c r="BE215" s="37">
        <f>WEEKLY!AB131</f>
        <v>4</v>
      </c>
      <c r="BF215" s="52">
        <f>WEEKLY!AP131</f>
        <v>0</v>
      </c>
      <c r="BG215" s="52">
        <f>WEEKLY!AQ131</f>
        <v>1</v>
      </c>
      <c r="BH215" s="52">
        <f>WEEKLY!AR131</f>
        <v>2</v>
      </c>
      <c r="BI215" s="52">
        <f>WEEKLY!AS131</f>
        <v>3</v>
      </c>
      <c r="BJ215" s="52">
        <f>WEEKLY!AT131</f>
        <v>4</v>
      </c>
      <c r="BK215" s="37">
        <f>WEEKLY!BH131</f>
        <v>0</v>
      </c>
      <c r="BL215" s="37">
        <f>WEEKLY!BI131</f>
        <v>1</v>
      </c>
      <c r="BM215" s="37">
        <f>WEEKLY!BJ131</f>
        <v>2</v>
      </c>
      <c r="BN215" s="37">
        <f>WEEKLY!BK131</f>
        <v>3</v>
      </c>
      <c r="BO215" s="37">
        <f>WEEKLY!BL131</f>
        <v>4</v>
      </c>
      <c r="BP215" s="52">
        <f>WEEKLY!BZ131</f>
        <v>0</v>
      </c>
      <c r="BQ215" s="52">
        <f>WEEKLY!CA131</f>
        <v>1</v>
      </c>
      <c r="BR215" s="52">
        <f>WEEKLY!CB131</f>
        <v>2</v>
      </c>
      <c r="BS215" s="52">
        <f>WEEKLY!CC131</f>
        <v>3</v>
      </c>
      <c r="BT215" s="52">
        <f>WEEKLY!CD131</f>
        <v>4</v>
      </c>
      <c r="BZ215" s="35"/>
    </row>
    <row r="216" spans="11:78">
      <c r="K216" s="86" t="e">
        <f>WEEKLY!#REF!</f>
        <v>#REF!</v>
      </c>
      <c r="L216" s="86" t="e">
        <f>WEEKLY!#REF!</f>
        <v>#REF!</v>
      </c>
      <c r="M216" s="105" t="e">
        <f>WEEKLY!#REF!</f>
        <v>#REF!</v>
      </c>
      <c r="N216" s="110" t="e">
        <f>WEEKLY!#REF!</f>
        <v>#REF!</v>
      </c>
      <c r="O216" s="110" t="e">
        <f>WEEKLY!#REF!</f>
        <v>#REF!</v>
      </c>
      <c r="P216" s="110" t="e">
        <f>WEEKLY!#REF!</f>
        <v>#REF!</v>
      </c>
      <c r="Q216" s="110" t="e">
        <f>WEEKLY!#REF!</f>
        <v>#REF!</v>
      </c>
      <c r="R216" s="110" t="e">
        <f>WEEKLY!#REF!</f>
        <v>#REF!</v>
      </c>
      <c r="S216" s="110" t="e">
        <f>WEEKLY!#REF!</f>
        <v>#REF!</v>
      </c>
      <c r="T216" s="110" t="e">
        <f>WEEKLY!#REF!</f>
        <v>#REF!</v>
      </c>
      <c r="U216" s="110" t="e">
        <f>WEEKLY!#REF!</f>
        <v>#REF!</v>
      </c>
      <c r="V216" s="110" t="e">
        <f>WEEKLY!#REF!</f>
        <v>#REF!</v>
      </c>
      <c r="W216" s="110" t="e">
        <f>WEEKLY!#REF!</f>
        <v>#REF!</v>
      </c>
      <c r="X216" s="110" t="e">
        <f>WEEKLY!#REF!</f>
        <v>#REF!</v>
      </c>
      <c r="Y216" s="110" t="e">
        <f>WEEKLY!#REF!</f>
        <v>#REF!</v>
      </c>
      <c r="Z216" s="110" t="e">
        <f>WEEKLY!#REF!</f>
        <v>#REF!</v>
      </c>
      <c r="AA216" s="110" t="e">
        <f>WEEKLY!#REF!</f>
        <v>#REF!</v>
      </c>
      <c r="AB216" s="110" t="e">
        <f>WEEKLY!#REF!</f>
        <v>#REF!</v>
      </c>
      <c r="AC216" s="110" t="e">
        <f>WEEKLY!#REF!</f>
        <v>#REF!</v>
      </c>
      <c r="AD216" s="110" t="e">
        <f>WEEKLY!#REF!</f>
        <v>#REF!</v>
      </c>
      <c r="AE216" s="110" t="e">
        <f>WEEKLY!#REF!</f>
        <v>#REF!</v>
      </c>
      <c r="AF216" s="110" t="e">
        <f>WEEKLY!#REF!</f>
        <v>#REF!</v>
      </c>
      <c r="AG216" s="110" t="e">
        <f>WEEKLY!#REF!</f>
        <v>#REF!</v>
      </c>
      <c r="AH216" s="110" t="e">
        <f>WEEKLY!#REF!</f>
        <v>#REF!</v>
      </c>
      <c r="AI216" s="110" t="e">
        <f>WEEKLY!#REF!</f>
        <v>#REF!</v>
      </c>
      <c r="AJ216" s="110" t="e">
        <f>WEEKLY!#REF!</f>
        <v>#REF!</v>
      </c>
      <c r="AK216" s="110" t="e">
        <f>WEEKLY!#REF!</f>
        <v>#REF!</v>
      </c>
      <c r="AL216" s="110" t="e">
        <f>WEEKLY!#REF!</f>
        <v>#REF!</v>
      </c>
      <c r="AR216" s="35"/>
      <c r="AS216" s="51" t="s">
        <v>1175</v>
      </c>
      <c r="AT216" s="51" t="s">
        <v>1176</v>
      </c>
      <c r="AU216" s="113" t="s">
        <v>1185</v>
      </c>
      <c r="AV216" s="110">
        <v>0.09</v>
      </c>
      <c r="AW216" s="110">
        <v>0.09</v>
      </c>
      <c r="AX216" s="110">
        <v>0.09</v>
      </c>
      <c r="AY216" s="110">
        <v>0.09</v>
      </c>
      <c r="AZ216" s="110">
        <v>0.09</v>
      </c>
      <c r="BA216" s="110">
        <v>0.09</v>
      </c>
      <c r="BB216" s="110">
        <v>0.09</v>
      </c>
      <c r="BC216" s="110">
        <v>0.09</v>
      </c>
      <c r="BD216" s="110">
        <v>0.09</v>
      </c>
      <c r="BE216" s="110">
        <v>0.09</v>
      </c>
      <c r="BF216" s="110">
        <v>0.09</v>
      </c>
      <c r="BG216" s="110">
        <v>0.09</v>
      </c>
      <c r="BH216" s="110">
        <v>0.09</v>
      </c>
      <c r="BI216" s="110">
        <v>0.09</v>
      </c>
      <c r="BJ216" s="110">
        <v>0.09</v>
      </c>
      <c r="BK216" s="110">
        <v>0.09</v>
      </c>
      <c r="BL216" s="110">
        <v>0.09</v>
      </c>
      <c r="BM216" s="110">
        <v>0.09</v>
      </c>
      <c r="BN216" s="110">
        <v>0.09</v>
      </c>
      <c r="BO216" s="110">
        <v>0.09</v>
      </c>
      <c r="BP216" s="110">
        <v>0.09</v>
      </c>
      <c r="BQ216" s="110">
        <v>0.09</v>
      </c>
      <c r="BR216" s="110">
        <v>0.09</v>
      </c>
      <c r="BS216" s="110">
        <v>0.09</v>
      </c>
      <c r="BT216" s="110">
        <v>0.09</v>
      </c>
      <c r="BZ216" s="35"/>
    </row>
    <row r="217" spans="11:78">
      <c r="K217" s="86" t="e">
        <f>WEEKLY!#REF!</f>
        <v>#REF!</v>
      </c>
      <c r="L217" s="86" t="e">
        <f>WEEKLY!#REF!</f>
        <v>#REF!</v>
      </c>
      <c r="M217" s="105" t="e">
        <f>WEEKLY!#REF!</f>
        <v>#REF!</v>
      </c>
      <c r="N217" s="110" t="e">
        <f>WEEKLY!#REF!</f>
        <v>#REF!</v>
      </c>
      <c r="O217" s="110" t="e">
        <f>WEEKLY!#REF!</f>
        <v>#REF!</v>
      </c>
      <c r="P217" s="110" t="e">
        <f>WEEKLY!#REF!</f>
        <v>#REF!</v>
      </c>
      <c r="Q217" s="110" t="e">
        <f>WEEKLY!#REF!</f>
        <v>#REF!</v>
      </c>
      <c r="R217" s="110" t="e">
        <f>WEEKLY!#REF!</f>
        <v>#REF!</v>
      </c>
      <c r="S217" s="110" t="e">
        <f>WEEKLY!#REF!</f>
        <v>#REF!</v>
      </c>
      <c r="T217" s="110" t="e">
        <f>WEEKLY!#REF!</f>
        <v>#REF!</v>
      </c>
      <c r="U217" s="110" t="e">
        <f>WEEKLY!#REF!</f>
        <v>#REF!</v>
      </c>
      <c r="V217" s="110" t="e">
        <f>WEEKLY!#REF!</f>
        <v>#REF!</v>
      </c>
      <c r="W217" s="110" t="e">
        <f>WEEKLY!#REF!</f>
        <v>#REF!</v>
      </c>
      <c r="X217" s="110" t="e">
        <f>WEEKLY!#REF!</f>
        <v>#REF!</v>
      </c>
      <c r="Y217" s="110" t="e">
        <f>WEEKLY!#REF!</f>
        <v>#REF!</v>
      </c>
      <c r="Z217" s="110" t="e">
        <f>WEEKLY!#REF!</f>
        <v>#REF!</v>
      </c>
      <c r="AA217" s="110" t="e">
        <f>WEEKLY!#REF!</f>
        <v>#REF!</v>
      </c>
      <c r="AB217" s="110" t="e">
        <f>WEEKLY!#REF!</f>
        <v>#REF!</v>
      </c>
      <c r="AC217" s="110" t="e">
        <f>WEEKLY!#REF!</f>
        <v>#REF!</v>
      </c>
      <c r="AD217" s="110" t="e">
        <f>WEEKLY!#REF!</f>
        <v>#REF!</v>
      </c>
      <c r="AE217" s="110" t="e">
        <f>WEEKLY!#REF!</f>
        <v>#REF!</v>
      </c>
      <c r="AF217" s="110" t="e">
        <f>WEEKLY!#REF!</f>
        <v>#REF!</v>
      </c>
      <c r="AG217" s="110" t="e">
        <f>WEEKLY!#REF!</f>
        <v>#REF!</v>
      </c>
      <c r="AH217" s="110" t="e">
        <f>WEEKLY!#REF!</f>
        <v>#REF!</v>
      </c>
      <c r="AI217" s="110" t="e">
        <f>WEEKLY!#REF!</f>
        <v>#REF!</v>
      </c>
      <c r="AJ217" s="110" t="e">
        <f>WEEKLY!#REF!</f>
        <v>#REF!</v>
      </c>
      <c r="AK217" s="110" t="e">
        <f>WEEKLY!#REF!</f>
        <v>#REF!</v>
      </c>
      <c r="AL217" s="110" t="e">
        <f>WEEKLY!#REF!</f>
        <v>#REF!</v>
      </c>
      <c r="AR217" s="35"/>
      <c r="AS217" s="107" t="e">
        <f>WEEKLY!#REF!</f>
        <v>#REF!</v>
      </c>
      <c r="AT217" s="107" t="e">
        <f>WEEKLY!#REF!</f>
        <v>#REF!</v>
      </c>
      <c r="AU217" s="105" t="e">
        <f>WEEKLY!#REF!</f>
        <v>#REF!</v>
      </c>
      <c r="AV217" s="110" t="e">
        <f>WEEKLY!#REF!</f>
        <v>#REF!</v>
      </c>
      <c r="AW217" s="110" t="e">
        <f>WEEKLY!#REF!</f>
        <v>#REF!</v>
      </c>
      <c r="AX217" s="110" t="e">
        <f>WEEKLY!#REF!</f>
        <v>#REF!</v>
      </c>
      <c r="AY217" s="110" t="e">
        <f>WEEKLY!#REF!</f>
        <v>#REF!</v>
      </c>
      <c r="AZ217" s="110" t="e">
        <f>WEEKLY!#REF!</f>
        <v>#REF!</v>
      </c>
      <c r="BA217" s="110" t="e">
        <f>WEEKLY!#REF!</f>
        <v>#REF!</v>
      </c>
      <c r="BB217" s="110" t="e">
        <f>WEEKLY!#REF!</f>
        <v>#REF!</v>
      </c>
      <c r="BC217" s="110" t="e">
        <f>WEEKLY!#REF!</f>
        <v>#REF!</v>
      </c>
      <c r="BD217" s="110" t="e">
        <f>WEEKLY!#REF!</f>
        <v>#REF!</v>
      </c>
      <c r="BE217" s="110" t="e">
        <f>WEEKLY!#REF!</f>
        <v>#REF!</v>
      </c>
      <c r="BF217" s="110" t="e">
        <f>WEEKLY!#REF!</f>
        <v>#REF!</v>
      </c>
      <c r="BG217" s="110" t="e">
        <f>WEEKLY!#REF!</f>
        <v>#REF!</v>
      </c>
      <c r="BH217" s="110" t="e">
        <f>WEEKLY!#REF!</f>
        <v>#REF!</v>
      </c>
      <c r="BI217" s="110" t="e">
        <f>WEEKLY!#REF!</f>
        <v>#REF!</v>
      </c>
      <c r="BJ217" s="110" t="e">
        <f>WEEKLY!#REF!</f>
        <v>#REF!</v>
      </c>
      <c r="BK217" s="110" t="e">
        <f>WEEKLY!#REF!</f>
        <v>#REF!</v>
      </c>
      <c r="BL217" s="110" t="e">
        <f>WEEKLY!#REF!</f>
        <v>#REF!</v>
      </c>
      <c r="BM217" s="110" t="e">
        <f>WEEKLY!#REF!</f>
        <v>#REF!</v>
      </c>
      <c r="BN217" s="110" t="e">
        <f>WEEKLY!#REF!</f>
        <v>#REF!</v>
      </c>
      <c r="BO217" s="110" t="e">
        <f>WEEKLY!#REF!</f>
        <v>#REF!</v>
      </c>
      <c r="BP217" s="110" t="e">
        <f>WEEKLY!#REF!</f>
        <v>#REF!</v>
      </c>
      <c r="BQ217" s="110" t="e">
        <f>WEEKLY!#REF!</f>
        <v>#REF!</v>
      </c>
      <c r="BR217" s="110" t="e">
        <f>WEEKLY!#REF!</f>
        <v>#REF!</v>
      </c>
      <c r="BS217" s="110" t="e">
        <f>WEEKLY!#REF!</f>
        <v>#REF!</v>
      </c>
      <c r="BT217" s="110" t="e">
        <f>WEEKLY!#REF!</f>
        <v>#REF!</v>
      </c>
      <c r="BZ217" s="35"/>
    </row>
    <row r="218" spans="11:78">
      <c r="K218" s="86" t="e">
        <f>WEEKLY!#REF!</f>
        <v>#REF!</v>
      </c>
      <c r="L218" s="86" t="e">
        <f>WEEKLY!#REF!</f>
        <v>#REF!</v>
      </c>
      <c r="M218" s="105" t="e">
        <f>WEEKLY!#REF!</f>
        <v>#REF!</v>
      </c>
      <c r="N218" s="110" t="e">
        <f>WEEKLY!#REF!</f>
        <v>#REF!</v>
      </c>
      <c r="O218" s="110" t="e">
        <f>WEEKLY!#REF!</f>
        <v>#REF!</v>
      </c>
      <c r="P218" s="110" t="e">
        <f>WEEKLY!#REF!</f>
        <v>#REF!</v>
      </c>
      <c r="Q218" s="110" t="e">
        <f>WEEKLY!#REF!</f>
        <v>#REF!</v>
      </c>
      <c r="R218" s="110" t="e">
        <f>WEEKLY!#REF!</f>
        <v>#REF!</v>
      </c>
      <c r="S218" s="110" t="e">
        <f>WEEKLY!#REF!</f>
        <v>#REF!</v>
      </c>
      <c r="T218" s="110" t="e">
        <f>WEEKLY!#REF!</f>
        <v>#REF!</v>
      </c>
      <c r="U218" s="110" t="e">
        <f>WEEKLY!#REF!</f>
        <v>#REF!</v>
      </c>
      <c r="V218" s="110" t="e">
        <f>WEEKLY!#REF!</f>
        <v>#REF!</v>
      </c>
      <c r="W218" s="110" t="e">
        <f>WEEKLY!#REF!</f>
        <v>#REF!</v>
      </c>
      <c r="X218" s="110" t="e">
        <f>WEEKLY!#REF!</f>
        <v>#REF!</v>
      </c>
      <c r="Y218" s="110" t="e">
        <f>WEEKLY!#REF!</f>
        <v>#REF!</v>
      </c>
      <c r="Z218" s="110" t="e">
        <f>WEEKLY!#REF!</f>
        <v>#REF!</v>
      </c>
      <c r="AA218" s="110" t="e">
        <f>WEEKLY!#REF!</f>
        <v>#REF!</v>
      </c>
      <c r="AB218" s="110" t="e">
        <f>WEEKLY!#REF!</f>
        <v>#REF!</v>
      </c>
      <c r="AC218" s="110" t="e">
        <f>WEEKLY!#REF!</f>
        <v>#REF!</v>
      </c>
      <c r="AD218" s="110" t="e">
        <f>WEEKLY!#REF!</f>
        <v>#REF!</v>
      </c>
      <c r="AE218" s="110" t="e">
        <f>WEEKLY!#REF!</f>
        <v>#REF!</v>
      </c>
      <c r="AF218" s="110" t="e">
        <f>WEEKLY!#REF!</f>
        <v>#REF!</v>
      </c>
      <c r="AG218" s="110" t="e">
        <f>WEEKLY!#REF!</f>
        <v>#REF!</v>
      </c>
      <c r="AH218" s="110" t="e">
        <f>WEEKLY!#REF!</f>
        <v>#REF!</v>
      </c>
      <c r="AI218" s="110" t="e">
        <f>WEEKLY!#REF!</f>
        <v>#REF!</v>
      </c>
      <c r="AJ218" s="110" t="e">
        <f>WEEKLY!#REF!</f>
        <v>#REF!</v>
      </c>
      <c r="AK218" s="110" t="e">
        <f>WEEKLY!#REF!</f>
        <v>#REF!</v>
      </c>
      <c r="AL218" s="110" t="e">
        <f>WEEKLY!#REF!</f>
        <v>#REF!</v>
      </c>
      <c r="AR218" s="35"/>
      <c r="AS218" s="107" t="e">
        <f>WEEKLY!#REF!</f>
        <v>#REF!</v>
      </c>
      <c r="AT218" s="107" t="e">
        <f>WEEKLY!#REF!</f>
        <v>#REF!</v>
      </c>
      <c r="AU218" s="105" t="e">
        <f>WEEKLY!#REF!</f>
        <v>#REF!</v>
      </c>
      <c r="AV218" s="110" t="e">
        <f>WEEKLY!#REF!</f>
        <v>#REF!</v>
      </c>
      <c r="AW218" s="110" t="e">
        <f>WEEKLY!#REF!</f>
        <v>#REF!</v>
      </c>
      <c r="AX218" s="110" t="e">
        <f>WEEKLY!#REF!</f>
        <v>#REF!</v>
      </c>
      <c r="AY218" s="110" t="e">
        <f>WEEKLY!#REF!</f>
        <v>#REF!</v>
      </c>
      <c r="AZ218" s="110" t="e">
        <f>WEEKLY!#REF!</f>
        <v>#REF!</v>
      </c>
      <c r="BA218" s="110" t="e">
        <f>WEEKLY!#REF!</f>
        <v>#REF!</v>
      </c>
      <c r="BB218" s="110" t="e">
        <f>WEEKLY!#REF!</f>
        <v>#REF!</v>
      </c>
      <c r="BC218" s="110" t="e">
        <f>WEEKLY!#REF!</f>
        <v>#REF!</v>
      </c>
      <c r="BD218" s="110" t="e">
        <f>WEEKLY!#REF!</f>
        <v>#REF!</v>
      </c>
      <c r="BE218" s="110" t="e">
        <f>WEEKLY!#REF!</f>
        <v>#REF!</v>
      </c>
      <c r="BF218" s="110" t="e">
        <f>WEEKLY!#REF!</f>
        <v>#REF!</v>
      </c>
      <c r="BG218" s="110" t="e">
        <f>WEEKLY!#REF!</f>
        <v>#REF!</v>
      </c>
      <c r="BH218" s="110" t="e">
        <f>WEEKLY!#REF!</f>
        <v>#REF!</v>
      </c>
      <c r="BI218" s="110" t="e">
        <f>WEEKLY!#REF!</f>
        <v>#REF!</v>
      </c>
      <c r="BJ218" s="110" t="e">
        <f>WEEKLY!#REF!</f>
        <v>#REF!</v>
      </c>
      <c r="BK218" s="110" t="e">
        <f>WEEKLY!#REF!</f>
        <v>#REF!</v>
      </c>
      <c r="BL218" s="110" t="e">
        <f>WEEKLY!#REF!</f>
        <v>#REF!</v>
      </c>
      <c r="BM218" s="110" t="e">
        <f>WEEKLY!#REF!</f>
        <v>#REF!</v>
      </c>
      <c r="BN218" s="110" t="e">
        <f>WEEKLY!#REF!</f>
        <v>#REF!</v>
      </c>
      <c r="BO218" s="110" t="e">
        <f>WEEKLY!#REF!</f>
        <v>#REF!</v>
      </c>
      <c r="BP218" s="110" t="e">
        <f>WEEKLY!#REF!</f>
        <v>#REF!</v>
      </c>
      <c r="BQ218" s="110" t="e">
        <f>WEEKLY!#REF!</f>
        <v>#REF!</v>
      </c>
      <c r="BR218" s="110" t="e">
        <f>WEEKLY!#REF!</f>
        <v>#REF!</v>
      </c>
      <c r="BS218" s="110" t="e">
        <f>WEEKLY!#REF!</f>
        <v>#REF!</v>
      </c>
      <c r="BT218" s="110" t="e">
        <f>WEEKLY!#REF!</f>
        <v>#REF!</v>
      </c>
      <c r="BZ218" s="35"/>
    </row>
    <row r="219" spans="11:78">
      <c r="K219" s="86">
        <f>WEEKLY!A179</f>
        <v>0</v>
      </c>
      <c r="L219" s="86">
        <f>WEEKLY!C179</f>
        <v>0</v>
      </c>
      <c r="M219" s="113" t="s">
        <v>1186</v>
      </c>
      <c r="N219" s="110">
        <v>7.0000000000000007E-2</v>
      </c>
      <c r="O219" s="110">
        <v>7.0000000000000007E-2</v>
      </c>
      <c r="P219" s="110">
        <v>7.0000000000000007E-2</v>
      </c>
      <c r="Q219" s="110">
        <v>7.0000000000000007E-2</v>
      </c>
      <c r="R219" s="110">
        <v>7.0000000000000007E-2</v>
      </c>
      <c r="S219" s="110">
        <v>7.0000000000000007E-2</v>
      </c>
      <c r="T219" s="110">
        <v>7.0000000000000007E-2</v>
      </c>
      <c r="U219" s="110">
        <v>7.0000000000000007E-2</v>
      </c>
      <c r="V219" s="110">
        <v>7.0000000000000007E-2</v>
      </c>
      <c r="W219" s="110">
        <v>7.0000000000000007E-2</v>
      </c>
      <c r="X219" s="110">
        <v>7.0000000000000007E-2</v>
      </c>
      <c r="Y219" s="110">
        <v>7.0000000000000007E-2</v>
      </c>
      <c r="Z219" s="110">
        <v>7.0000000000000007E-2</v>
      </c>
      <c r="AA219" s="110">
        <v>7.0000000000000007E-2</v>
      </c>
      <c r="AB219" s="110">
        <v>7.0000000000000007E-2</v>
      </c>
      <c r="AC219" s="110">
        <v>7.0000000000000007E-2</v>
      </c>
      <c r="AD219" s="110">
        <v>7.0000000000000007E-2</v>
      </c>
      <c r="AE219" s="110">
        <v>7.0000000000000007E-2</v>
      </c>
      <c r="AF219" s="110">
        <v>7.0000000000000007E-2</v>
      </c>
      <c r="AG219" s="110">
        <v>7.0000000000000007E-2</v>
      </c>
      <c r="AH219" s="110">
        <v>7.0000000000000007E-2</v>
      </c>
      <c r="AI219" s="110">
        <v>7.0000000000000007E-2</v>
      </c>
      <c r="AJ219" s="110">
        <v>7.0000000000000007E-2</v>
      </c>
      <c r="AK219" s="110">
        <v>7.0000000000000007E-2</v>
      </c>
      <c r="AL219" s="110">
        <v>7.0000000000000007E-2</v>
      </c>
      <c r="AR219" s="35"/>
      <c r="AS219" s="107" t="e">
        <f>WEEKLY!#REF!</f>
        <v>#REF!</v>
      </c>
      <c r="AT219" s="107" t="e">
        <f>WEEKLY!#REF!</f>
        <v>#REF!</v>
      </c>
      <c r="AU219" s="105" t="e">
        <f>WEEKLY!#REF!</f>
        <v>#REF!</v>
      </c>
      <c r="AV219" s="110" t="e">
        <f>WEEKLY!#REF!</f>
        <v>#REF!</v>
      </c>
      <c r="AW219" s="110" t="e">
        <f>WEEKLY!#REF!</f>
        <v>#REF!</v>
      </c>
      <c r="AX219" s="110" t="e">
        <f>WEEKLY!#REF!</f>
        <v>#REF!</v>
      </c>
      <c r="AY219" s="110" t="e">
        <f>WEEKLY!#REF!</f>
        <v>#REF!</v>
      </c>
      <c r="AZ219" s="110" t="e">
        <f>WEEKLY!#REF!</f>
        <v>#REF!</v>
      </c>
      <c r="BA219" s="110" t="e">
        <f>WEEKLY!#REF!</f>
        <v>#REF!</v>
      </c>
      <c r="BB219" s="110" t="e">
        <f>WEEKLY!#REF!</f>
        <v>#REF!</v>
      </c>
      <c r="BC219" s="110" t="e">
        <f>WEEKLY!#REF!</f>
        <v>#REF!</v>
      </c>
      <c r="BD219" s="110" t="e">
        <f>WEEKLY!#REF!</f>
        <v>#REF!</v>
      </c>
      <c r="BE219" s="110" t="e">
        <f>WEEKLY!#REF!</f>
        <v>#REF!</v>
      </c>
      <c r="BF219" s="110" t="e">
        <f>WEEKLY!#REF!</f>
        <v>#REF!</v>
      </c>
      <c r="BG219" s="110" t="e">
        <f>WEEKLY!#REF!</f>
        <v>#REF!</v>
      </c>
      <c r="BH219" s="110" t="e">
        <f>WEEKLY!#REF!</f>
        <v>#REF!</v>
      </c>
      <c r="BI219" s="110" t="e">
        <f>WEEKLY!#REF!</f>
        <v>#REF!</v>
      </c>
      <c r="BJ219" s="110" t="e">
        <f>WEEKLY!#REF!</f>
        <v>#REF!</v>
      </c>
      <c r="BK219" s="110" t="e">
        <f>WEEKLY!#REF!</f>
        <v>#REF!</v>
      </c>
      <c r="BL219" s="110" t="e">
        <f>WEEKLY!#REF!</f>
        <v>#REF!</v>
      </c>
      <c r="BM219" s="110" t="e">
        <f>WEEKLY!#REF!</f>
        <v>#REF!</v>
      </c>
      <c r="BN219" s="110" t="e">
        <f>WEEKLY!#REF!</f>
        <v>#REF!</v>
      </c>
      <c r="BO219" s="110" t="e">
        <f>WEEKLY!#REF!</f>
        <v>#REF!</v>
      </c>
      <c r="BP219" s="110" t="e">
        <f>WEEKLY!#REF!</f>
        <v>#REF!</v>
      </c>
      <c r="BQ219" s="110" t="e">
        <f>WEEKLY!#REF!</f>
        <v>#REF!</v>
      </c>
      <c r="BR219" s="110" t="e">
        <f>WEEKLY!#REF!</f>
        <v>#REF!</v>
      </c>
      <c r="BS219" s="110" t="e">
        <f>WEEKLY!#REF!</f>
        <v>#REF!</v>
      </c>
      <c r="BT219" s="110" t="e">
        <f>WEEKLY!#REF!</f>
        <v>#REF!</v>
      </c>
      <c r="BZ219" s="35"/>
    </row>
    <row r="220" spans="11:78">
      <c r="AR220" s="35"/>
      <c r="AS220" s="107" t="e">
        <f>WEEKLY!#REF!</f>
        <v>#REF!</v>
      </c>
      <c r="AT220" s="107" t="e">
        <f>WEEKLY!#REF!</f>
        <v>#REF!</v>
      </c>
      <c r="AU220" s="105" t="e">
        <f>WEEKLY!#REF!</f>
        <v>#REF!</v>
      </c>
      <c r="AV220" s="110" t="e">
        <f>WEEKLY!#REF!</f>
        <v>#REF!</v>
      </c>
      <c r="AW220" s="110" t="e">
        <f>WEEKLY!#REF!</f>
        <v>#REF!</v>
      </c>
      <c r="AX220" s="110" t="e">
        <f>WEEKLY!#REF!</f>
        <v>#REF!</v>
      </c>
      <c r="AY220" s="110" t="e">
        <f>WEEKLY!#REF!</f>
        <v>#REF!</v>
      </c>
      <c r="AZ220" s="110" t="e">
        <f>WEEKLY!#REF!</f>
        <v>#REF!</v>
      </c>
      <c r="BA220" s="110" t="e">
        <f>WEEKLY!#REF!</f>
        <v>#REF!</v>
      </c>
      <c r="BB220" s="110" t="e">
        <f>WEEKLY!#REF!</f>
        <v>#REF!</v>
      </c>
      <c r="BC220" s="110" t="e">
        <f>WEEKLY!#REF!</f>
        <v>#REF!</v>
      </c>
      <c r="BD220" s="110" t="e">
        <f>WEEKLY!#REF!</f>
        <v>#REF!</v>
      </c>
      <c r="BE220" s="110" t="e">
        <f>WEEKLY!#REF!</f>
        <v>#REF!</v>
      </c>
      <c r="BF220" s="110" t="e">
        <f>WEEKLY!#REF!</f>
        <v>#REF!</v>
      </c>
      <c r="BG220" s="110" t="e">
        <f>WEEKLY!#REF!</f>
        <v>#REF!</v>
      </c>
      <c r="BH220" s="110" t="e">
        <f>WEEKLY!#REF!</f>
        <v>#REF!</v>
      </c>
      <c r="BI220" s="110" t="e">
        <f>WEEKLY!#REF!</f>
        <v>#REF!</v>
      </c>
      <c r="BJ220" s="110" t="e">
        <f>WEEKLY!#REF!</f>
        <v>#REF!</v>
      </c>
      <c r="BK220" s="110" t="e">
        <f>WEEKLY!#REF!</f>
        <v>#REF!</v>
      </c>
      <c r="BL220" s="110" t="e">
        <f>WEEKLY!#REF!</f>
        <v>#REF!</v>
      </c>
      <c r="BM220" s="110" t="e">
        <f>WEEKLY!#REF!</f>
        <v>#REF!</v>
      </c>
      <c r="BN220" s="110" t="e">
        <f>WEEKLY!#REF!</f>
        <v>#REF!</v>
      </c>
      <c r="BO220" s="110" t="e">
        <f>WEEKLY!#REF!</f>
        <v>#REF!</v>
      </c>
      <c r="BP220" s="110" t="e">
        <f>WEEKLY!#REF!</f>
        <v>#REF!</v>
      </c>
      <c r="BQ220" s="110" t="e">
        <f>WEEKLY!#REF!</f>
        <v>#REF!</v>
      </c>
      <c r="BR220" s="110" t="e">
        <f>WEEKLY!#REF!</f>
        <v>#REF!</v>
      </c>
      <c r="BS220" s="110" t="e">
        <f>WEEKLY!#REF!</f>
        <v>#REF!</v>
      </c>
      <c r="BT220" s="110" t="e">
        <f>WEEKLY!#REF!</f>
        <v>#REF!</v>
      </c>
      <c r="BZ220" s="35"/>
    </row>
    <row r="221" spans="11:78">
      <c r="AR221" s="35"/>
      <c r="AS221" s="107" t="e">
        <f>WEEKLY!#REF!</f>
        <v>#REF!</v>
      </c>
      <c r="AT221" s="107" t="e">
        <f>WEEKLY!#REF!</f>
        <v>#REF!</v>
      </c>
      <c r="AU221" s="105" t="e">
        <f>WEEKLY!#REF!</f>
        <v>#REF!</v>
      </c>
      <c r="AV221" s="110" t="e">
        <f>WEEKLY!#REF!</f>
        <v>#REF!</v>
      </c>
      <c r="AW221" s="110" t="e">
        <f>WEEKLY!#REF!</f>
        <v>#REF!</v>
      </c>
      <c r="AX221" s="110" t="e">
        <f>WEEKLY!#REF!</f>
        <v>#REF!</v>
      </c>
      <c r="AY221" s="110" t="e">
        <f>WEEKLY!#REF!</f>
        <v>#REF!</v>
      </c>
      <c r="AZ221" s="110" t="e">
        <f>WEEKLY!#REF!</f>
        <v>#REF!</v>
      </c>
      <c r="BA221" s="110" t="e">
        <f>WEEKLY!#REF!</f>
        <v>#REF!</v>
      </c>
      <c r="BB221" s="110" t="e">
        <f>WEEKLY!#REF!</f>
        <v>#REF!</v>
      </c>
      <c r="BC221" s="110" t="e">
        <f>WEEKLY!#REF!</f>
        <v>#REF!</v>
      </c>
      <c r="BD221" s="110" t="e">
        <f>WEEKLY!#REF!</f>
        <v>#REF!</v>
      </c>
      <c r="BE221" s="110" t="e">
        <f>WEEKLY!#REF!</f>
        <v>#REF!</v>
      </c>
      <c r="BF221" s="110" t="e">
        <f>WEEKLY!#REF!</f>
        <v>#REF!</v>
      </c>
      <c r="BG221" s="110" t="e">
        <f>WEEKLY!#REF!</f>
        <v>#REF!</v>
      </c>
      <c r="BH221" s="110" t="e">
        <f>WEEKLY!#REF!</f>
        <v>#REF!</v>
      </c>
      <c r="BI221" s="110" t="e">
        <f>WEEKLY!#REF!</f>
        <v>#REF!</v>
      </c>
      <c r="BJ221" s="110" t="e">
        <f>WEEKLY!#REF!</f>
        <v>#REF!</v>
      </c>
      <c r="BK221" s="110" t="e">
        <f>WEEKLY!#REF!</f>
        <v>#REF!</v>
      </c>
      <c r="BL221" s="110" t="e">
        <f>WEEKLY!#REF!</f>
        <v>#REF!</v>
      </c>
      <c r="BM221" s="110" t="e">
        <f>WEEKLY!#REF!</f>
        <v>#REF!</v>
      </c>
      <c r="BN221" s="110" t="e">
        <f>WEEKLY!#REF!</f>
        <v>#REF!</v>
      </c>
      <c r="BO221" s="110" t="e">
        <f>WEEKLY!#REF!</f>
        <v>#REF!</v>
      </c>
      <c r="BP221" s="110" t="e">
        <f>WEEKLY!#REF!</f>
        <v>#REF!</v>
      </c>
      <c r="BQ221" s="110" t="e">
        <f>WEEKLY!#REF!</f>
        <v>#REF!</v>
      </c>
      <c r="BR221" s="110" t="e">
        <f>WEEKLY!#REF!</f>
        <v>#REF!</v>
      </c>
      <c r="BS221" s="110" t="e">
        <f>WEEKLY!#REF!</f>
        <v>#REF!</v>
      </c>
      <c r="BT221" s="110" t="e">
        <f>WEEKLY!#REF!</f>
        <v>#REF!</v>
      </c>
      <c r="BZ221" s="35"/>
    </row>
    <row r="222" spans="11:78">
      <c r="AR222" s="35"/>
      <c r="AU222" s="329" t="s">
        <v>1186</v>
      </c>
      <c r="AV222" s="110">
        <v>7.0000000000000007E-2</v>
      </c>
      <c r="AW222" s="110">
        <v>7.0000000000000007E-2</v>
      </c>
      <c r="AX222" s="110">
        <v>7.0000000000000007E-2</v>
      </c>
      <c r="AY222" s="110">
        <v>7.0000000000000007E-2</v>
      </c>
      <c r="AZ222" s="110">
        <v>7.0000000000000007E-2</v>
      </c>
      <c r="BA222" s="110">
        <v>7.0000000000000007E-2</v>
      </c>
      <c r="BB222" s="110">
        <v>7.0000000000000007E-2</v>
      </c>
      <c r="BC222" s="110">
        <v>7.0000000000000007E-2</v>
      </c>
      <c r="BD222" s="110">
        <v>7.0000000000000007E-2</v>
      </c>
      <c r="BE222" s="110">
        <v>7.0000000000000007E-2</v>
      </c>
      <c r="BF222" s="110">
        <v>7.0000000000000007E-2</v>
      </c>
      <c r="BG222" s="110">
        <v>7.0000000000000007E-2</v>
      </c>
      <c r="BH222" s="110">
        <v>7.0000000000000007E-2</v>
      </c>
      <c r="BI222" s="110">
        <v>7.0000000000000007E-2</v>
      </c>
      <c r="BJ222" s="110">
        <v>7.0000000000000007E-2</v>
      </c>
      <c r="BK222" s="110">
        <v>7.0000000000000007E-2</v>
      </c>
      <c r="BL222" s="110">
        <v>7.0000000000000007E-2</v>
      </c>
      <c r="BM222" s="110">
        <v>7.0000000000000007E-2</v>
      </c>
      <c r="BN222" s="110">
        <v>7.0000000000000007E-2</v>
      </c>
      <c r="BO222" s="110">
        <v>7.0000000000000007E-2</v>
      </c>
      <c r="BP222" s="110">
        <v>7.0000000000000007E-2</v>
      </c>
      <c r="BQ222" s="110">
        <v>7.0000000000000007E-2</v>
      </c>
      <c r="BR222" s="110">
        <v>7.0000000000000007E-2</v>
      </c>
      <c r="BS222" s="110">
        <v>7.0000000000000007E-2</v>
      </c>
      <c r="BT222" s="110">
        <v>7.0000000000000007E-2</v>
      </c>
      <c r="BZ222" s="35"/>
    </row>
    <row r="223" spans="11:78">
      <c r="AR223" s="35"/>
      <c r="BZ223" s="35"/>
    </row>
    <row r="224" spans="11:78">
      <c r="AR224" s="35"/>
      <c r="BZ224" s="35"/>
    </row>
    <row r="225" spans="11:78">
      <c r="AR225" s="35"/>
      <c r="BZ225" s="35"/>
    </row>
    <row r="226" spans="11:78">
      <c r="AR226" s="35"/>
      <c r="BZ226" s="35"/>
    </row>
    <row r="227" spans="11:78">
      <c r="AR227" s="35"/>
      <c r="BZ227" s="35"/>
    </row>
    <row r="228" spans="11:78">
      <c r="AR228" s="35"/>
      <c r="BZ228" s="35"/>
    </row>
    <row r="229" spans="11:78">
      <c r="AR229" s="35"/>
      <c r="BZ229" s="35"/>
    </row>
    <row r="230" spans="11:78">
      <c r="AR230" s="35"/>
      <c r="BZ230" s="35"/>
    </row>
    <row r="231" spans="11:78">
      <c r="AR231" s="35"/>
      <c r="BZ231" s="35"/>
    </row>
    <row r="232" spans="11:78">
      <c r="AR232" s="35"/>
      <c r="BZ232" s="35"/>
    </row>
    <row r="233" spans="11:78">
      <c r="K233" s="86">
        <f>WEEKLY!A180</f>
        <v>0</v>
      </c>
      <c r="L233" s="86">
        <f>WEEKLY!C180</f>
        <v>0</v>
      </c>
      <c r="M233" s="115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R233" s="35"/>
      <c r="BZ233" s="35"/>
    </row>
    <row r="234" spans="11:78">
      <c r="K234" s="86">
        <f>WEEKLY!A181</f>
        <v>0</v>
      </c>
      <c r="M234" s="115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R234" s="35"/>
      <c r="BZ234" s="35"/>
    </row>
    <row r="235" spans="11:78">
      <c r="K235" s="86">
        <f>WEEKLY!A184</f>
        <v>0</v>
      </c>
      <c r="L235" s="86" t="str">
        <f>WEEKLY!C184</f>
        <v>Coolant Mix % High</v>
      </c>
      <c r="M235" s="115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R235" s="35"/>
      <c r="BZ235" s="35"/>
    </row>
    <row r="236" spans="11:78">
      <c r="AR236" s="35"/>
      <c r="BZ236" s="35"/>
    </row>
    <row r="237" spans="11:78">
      <c r="K237" s="51"/>
      <c r="L237" s="51"/>
      <c r="M237" s="160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R237" s="35"/>
      <c r="BZ237" s="35"/>
    </row>
    <row r="238" spans="11:78">
      <c r="K238" s="51"/>
      <c r="L238" s="51"/>
      <c r="M238" s="160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R238" s="35"/>
      <c r="AU238" s="86"/>
      <c r="AV238" s="115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Z238" s="35"/>
    </row>
    <row r="239" spans="11:78">
      <c r="M239" s="115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R239" s="35"/>
      <c r="AU239" s="86"/>
      <c r="AV239" s="115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Z239" s="35"/>
    </row>
    <row r="240" spans="11:78">
      <c r="M240" s="115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R240" s="35"/>
      <c r="AU240" s="86"/>
      <c r="BZ240" s="35"/>
    </row>
    <row r="241" spans="11:78">
      <c r="M241" s="158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R241" s="35"/>
      <c r="BZ241" s="35"/>
    </row>
    <row r="242" spans="11:78">
      <c r="K242" s="51"/>
      <c r="L242" s="51"/>
      <c r="M242" s="160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R242" s="35"/>
      <c r="BZ242" s="35"/>
    </row>
    <row r="243" spans="11:78">
      <c r="K243" s="51"/>
      <c r="L243" s="51"/>
      <c r="M243" s="160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R243" s="35"/>
      <c r="BZ243" s="35"/>
    </row>
    <row r="244" spans="11:78">
      <c r="K244" s="51"/>
      <c r="L244" s="51"/>
      <c r="M244" s="160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R244" s="35"/>
      <c r="BZ244" s="35"/>
    </row>
    <row r="245" spans="11:78">
      <c r="K245" s="51"/>
      <c r="L245" s="51"/>
      <c r="M245" s="160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R245" s="35"/>
      <c r="BZ245" s="35"/>
    </row>
    <row r="246" spans="11:78">
      <c r="K246" s="51"/>
      <c r="L246" s="51"/>
      <c r="M246" s="160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R246" s="35"/>
      <c r="BZ246" s="35"/>
    </row>
    <row r="247" spans="11:78">
      <c r="M247" s="115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R247" s="35"/>
      <c r="BZ247" s="35"/>
    </row>
    <row r="248" spans="11:78">
      <c r="M248" s="158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  <c r="AJ248" s="159"/>
      <c r="AK248" s="159"/>
      <c r="AL248" s="159"/>
      <c r="AR248" s="35"/>
      <c r="BZ248" s="35"/>
    </row>
    <row r="249" spans="11:78">
      <c r="M249" s="158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  <c r="AJ249" s="159"/>
      <c r="AK249" s="159"/>
      <c r="AL249" s="159"/>
      <c r="AR249" s="35"/>
      <c r="BZ249" s="35"/>
    </row>
    <row r="250" spans="11:78">
      <c r="K250" s="51"/>
      <c r="L250" s="51"/>
      <c r="M250" s="160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R250" s="35"/>
      <c r="BZ250" s="35"/>
    </row>
    <row r="251" spans="11:78">
      <c r="M251" s="115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R251" s="35"/>
      <c r="BZ251" s="35"/>
    </row>
    <row r="252" spans="11:78">
      <c r="M252" s="115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R252" s="35"/>
      <c r="BZ252" s="35"/>
    </row>
    <row r="253" spans="11:78">
      <c r="M253" s="160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R253" s="35"/>
      <c r="BZ253" s="35"/>
    </row>
    <row r="254" spans="11:78">
      <c r="M254" s="158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R254" s="35"/>
      <c r="BZ254" s="35"/>
    </row>
    <row r="255" spans="11:78">
      <c r="K255" s="51"/>
      <c r="L255" s="51"/>
      <c r="M255" s="160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R255" s="35"/>
      <c r="BZ255" s="35"/>
    </row>
    <row r="256" spans="11:78">
      <c r="K256" s="51"/>
      <c r="L256" s="51"/>
      <c r="M256" s="160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R256" s="35"/>
      <c r="BZ256" s="35"/>
    </row>
    <row r="257" spans="11:78">
      <c r="K257" s="51"/>
      <c r="L257" s="51"/>
      <c r="M257" s="160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R257" s="35"/>
      <c r="BZ257" s="35"/>
    </row>
    <row r="258" spans="11:78">
      <c r="K258" s="51"/>
      <c r="L258" s="51"/>
      <c r="M258" s="160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R258" s="35"/>
      <c r="BZ258" s="35"/>
    </row>
    <row r="259" spans="11:78">
      <c r="K259" s="51"/>
      <c r="L259" s="51"/>
      <c r="M259" s="160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R259" s="35"/>
      <c r="BZ259" s="35"/>
    </row>
    <row r="260" spans="11:78">
      <c r="M260" s="115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R260" s="35"/>
      <c r="BZ260" s="35"/>
    </row>
    <row r="261" spans="11:78">
      <c r="M261" s="115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R261" s="35"/>
      <c r="BZ261" s="35"/>
    </row>
    <row r="262" spans="11:78">
      <c r="M262" s="158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  <c r="AJ262" s="159"/>
      <c r="AK262" s="159"/>
      <c r="AL262" s="159"/>
      <c r="AR262" s="35"/>
      <c r="BZ262" s="35"/>
    </row>
    <row r="263" spans="11:78">
      <c r="K263" s="51"/>
      <c r="L263" s="51"/>
      <c r="M263" s="160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R263" s="35"/>
      <c r="BZ263" s="35"/>
    </row>
    <row r="264" spans="11:78">
      <c r="K264" s="51"/>
      <c r="L264" s="51"/>
      <c r="M264" s="160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R264" s="35"/>
      <c r="BZ264" s="35"/>
    </row>
    <row r="265" spans="11:78">
      <c r="K265" s="51"/>
      <c r="L265" s="51"/>
      <c r="M265" s="160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R265" s="35"/>
      <c r="BZ265" s="35"/>
    </row>
    <row r="266" spans="11:78">
      <c r="K266" s="51"/>
      <c r="L266" s="51"/>
      <c r="M266" s="160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R266" s="35"/>
      <c r="BZ266" s="35"/>
    </row>
    <row r="267" spans="11:78">
      <c r="K267" s="51"/>
      <c r="L267" s="51"/>
      <c r="M267" s="160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R267" s="35"/>
      <c r="AU267" s="112" t="s">
        <v>509</v>
      </c>
      <c r="AV267" s="52">
        <f>WEEKLY!F131</f>
        <v>46300</v>
      </c>
      <c r="AW267" s="52">
        <f>WEEKLY!G131</f>
        <v>46301</v>
      </c>
      <c r="AX267" s="52">
        <f>WEEKLY!H131</f>
        <v>46302</v>
      </c>
      <c r="AY267" s="52">
        <f>WEEKLY!I131</f>
        <v>46303</v>
      </c>
      <c r="AZ267" s="52">
        <f>WEEKLY!J131</f>
        <v>46304</v>
      </c>
      <c r="BA267" s="37">
        <f>WEEKLY!X131</f>
        <v>0</v>
      </c>
      <c r="BB267" s="37">
        <f>WEEKLY!Y131</f>
        <v>1</v>
      </c>
      <c r="BC267" s="37">
        <f>WEEKLY!Z131</f>
        <v>2</v>
      </c>
      <c r="BD267" s="37">
        <f>WEEKLY!AA131</f>
        <v>3</v>
      </c>
      <c r="BE267" s="37">
        <f>WEEKLY!AB131</f>
        <v>4</v>
      </c>
      <c r="BF267" s="52">
        <f>WEEKLY!AP131</f>
        <v>0</v>
      </c>
      <c r="BG267" s="52">
        <f>WEEKLY!AQ131</f>
        <v>1</v>
      </c>
      <c r="BH267" s="52">
        <f>WEEKLY!AR131</f>
        <v>2</v>
      </c>
      <c r="BI267" s="52">
        <f>WEEKLY!AS131</f>
        <v>3</v>
      </c>
      <c r="BJ267" s="52">
        <f>WEEKLY!AT131</f>
        <v>4</v>
      </c>
      <c r="BK267" s="37">
        <f>WEEKLY!BH131</f>
        <v>0</v>
      </c>
      <c r="BL267" s="37">
        <f>WEEKLY!BI131</f>
        <v>1</v>
      </c>
      <c r="BM267" s="37">
        <f>WEEKLY!BJ131</f>
        <v>2</v>
      </c>
      <c r="BN267" s="37">
        <f>WEEKLY!BK131</f>
        <v>3</v>
      </c>
      <c r="BO267" s="37">
        <f>WEEKLY!BL131</f>
        <v>4</v>
      </c>
      <c r="BP267" s="52">
        <f>WEEKLY!BZ131</f>
        <v>0</v>
      </c>
      <c r="BQ267" s="52">
        <f>WEEKLY!CA131</f>
        <v>1</v>
      </c>
      <c r="BR267" s="52">
        <f>WEEKLY!CB131</f>
        <v>2</v>
      </c>
      <c r="BS267" s="52">
        <f>WEEKLY!CC131</f>
        <v>3</v>
      </c>
      <c r="BT267" s="52">
        <f>WEEKLY!CD131</f>
        <v>4</v>
      </c>
      <c r="BZ267" s="35"/>
    </row>
    <row r="268" spans="11:78">
      <c r="M268" s="112" t="s">
        <v>509</v>
      </c>
      <c r="N268" s="52">
        <f>WEEKLY!F131</f>
        <v>46300</v>
      </c>
      <c r="O268" s="52">
        <f>WEEKLY!G131</f>
        <v>46301</v>
      </c>
      <c r="P268" s="52">
        <f>WEEKLY!H131</f>
        <v>46302</v>
      </c>
      <c r="Q268" s="52">
        <f>WEEKLY!I131</f>
        <v>46303</v>
      </c>
      <c r="R268" s="52">
        <f>WEEKLY!J131</f>
        <v>46304</v>
      </c>
      <c r="S268" s="37">
        <f>WEEKLY!X131</f>
        <v>0</v>
      </c>
      <c r="T268" s="37">
        <f>WEEKLY!Y131</f>
        <v>1</v>
      </c>
      <c r="U268" s="37">
        <f>WEEKLY!Z131</f>
        <v>2</v>
      </c>
      <c r="V268" s="37">
        <f>WEEKLY!AA131</f>
        <v>3</v>
      </c>
      <c r="W268" s="37">
        <f>WEEKLY!AB131</f>
        <v>4</v>
      </c>
      <c r="X268" s="52">
        <f>WEEKLY!AP131</f>
        <v>0</v>
      </c>
      <c r="Y268" s="52">
        <f>WEEKLY!AQ131</f>
        <v>1</v>
      </c>
      <c r="Z268" s="52">
        <f>WEEKLY!AR131</f>
        <v>2</v>
      </c>
      <c r="AA268" s="52">
        <f>WEEKLY!AS131</f>
        <v>3</v>
      </c>
      <c r="AB268" s="52">
        <f>WEEKLY!AT131</f>
        <v>4</v>
      </c>
      <c r="AC268" s="37">
        <f>WEEKLY!BH131</f>
        <v>0</v>
      </c>
      <c r="AD268" s="37">
        <f>WEEKLY!BI131</f>
        <v>1</v>
      </c>
      <c r="AE268" s="37">
        <f>WEEKLY!BJ131</f>
        <v>2</v>
      </c>
      <c r="AF268" s="37">
        <f>WEEKLY!BK131</f>
        <v>3</v>
      </c>
      <c r="AG268" s="37">
        <f>WEEKLY!BL131</f>
        <v>4</v>
      </c>
      <c r="AH268" s="52">
        <f>WEEKLY!BZ131</f>
        <v>0</v>
      </c>
      <c r="AI268" s="52">
        <f>WEEKLY!CA131</f>
        <v>1</v>
      </c>
      <c r="AJ268" s="52">
        <f>WEEKLY!CB131</f>
        <v>2</v>
      </c>
      <c r="AK268" s="52">
        <f>WEEKLY!CC131</f>
        <v>3</v>
      </c>
      <c r="AL268" s="52">
        <f>WEEKLY!CD131</f>
        <v>4</v>
      </c>
      <c r="AR268" s="35"/>
      <c r="AS268" s="86" t="s">
        <v>1175</v>
      </c>
      <c r="AT268" s="51" t="s">
        <v>1176</v>
      </c>
      <c r="AU268" s="113" t="s">
        <v>1204</v>
      </c>
      <c r="AV268" s="110">
        <v>0.12</v>
      </c>
      <c r="AW268" s="110">
        <v>0.12</v>
      </c>
      <c r="AX268" s="110">
        <v>0.12</v>
      </c>
      <c r="AY268" s="110">
        <v>0.12</v>
      </c>
      <c r="AZ268" s="110">
        <v>0.12</v>
      </c>
      <c r="BA268" s="110">
        <v>0.12</v>
      </c>
      <c r="BB268" s="110">
        <v>0.12</v>
      </c>
      <c r="BC268" s="110">
        <v>0.12</v>
      </c>
      <c r="BD268" s="110">
        <v>0.12</v>
      </c>
      <c r="BE268" s="110">
        <v>0.12</v>
      </c>
      <c r="BF268" s="110">
        <v>0.12</v>
      </c>
      <c r="BG268" s="110">
        <v>0.12</v>
      </c>
      <c r="BH268" s="110">
        <v>0.12</v>
      </c>
      <c r="BI268" s="110">
        <v>0.12</v>
      </c>
      <c r="BJ268" s="110">
        <v>0.12</v>
      </c>
      <c r="BK268" s="110">
        <v>0.12</v>
      </c>
      <c r="BL268" s="110">
        <v>0.12</v>
      </c>
      <c r="BM268" s="110">
        <v>0.12</v>
      </c>
      <c r="BN268" s="110">
        <v>0.12</v>
      </c>
      <c r="BO268" s="110">
        <v>0.12</v>
      </c>
      <c r="BP268" s="110">
        <v>0.12</v>
      </c>
      <c r="BQ268" s="110">
        <v>0.12</v>
      </c>
      <c r="BR268" s="110">
        <v>0.12</v>
      </c>
      <c r="BS268" s="110">
        <v>0.12</v>
      </c>
      <c r="BT268" s="110">
        <v>0.12</v>
      </c>
      <c r="BZ268" s="35"/>
    </row>
    <row r="269" spans="11:78">
      <c r="K269" s="86" t="s">
        <v>1175</v>
      </c>
      <c r="L269" s="51" t="s">
        <v>1176</v>
      </c>
      <c r="M269" s="113" t="s">
        <v>1204</v>
      </c>
      <c r="N269" s="110">
        <v>0.12</v>
      </c>
      <c r="O269" s="110">
        <v>0.12</v>
      </c>
      <c r="P269" s="110">
        <v>0.12</v>
      </c>
      <c r="Q269" s="110">
        <v>0.12</v>
      </c>
      <c r="R269" s="110">
        <v>0.12</v>
      </c>
      <c r="S269" s="110">
        <v>0.12</v>
      </c>
      <c r="T269" s="110">
        <v>0.12</v>
      </c>
      <c r="U269" s="110">
        <v>0.12</v>
      </c>
      <c r="V269" s="110">
        <v>0.12</v>
      </c>
      <c r="W269" s="110">
        <v>0.12</v>
      </c>
      <c r="X269" s="110">
        <v>0.12</v>
      </c>
      <c r="Y269" s="110">
        <v>0.12</v>
      </c>
      <c r="Z269" s="110">
        <v>0.12</v>
      </c>
      <c r="AA269" s="110">
        <v>0.12</v>
      </c>
      <c r="AB269" s="110">
        <v>0.12</v>
      </c>
      <c r="AC269" s="110">
        <v>0.12</v>
      </c>
      <c r="AD269" s="110">
        <v>0.12</v>
      </c>
      <c r="AE269" s="110">
        <v>0.12</v>
      </c>
      <c r="AF269" s="110">
        <v>0.12</v>
      </c>
      <c r="AG269" s="110">
        <v>0.12</v>
      </c>
      <c r="AH269" s="110">
        <v>0.12</v>
      </c>
      <c r="AI269" s="110">
        <v>0.12</v>
      </c>
      <c r="AJ269" s="110">
        <v>0.12</v>
      </c>
      <c r="AK269" s="110">
        <v>0.12</v>
      </c>
      <c r="AL269" s="110">
        <v>0.12</v>
      </c>
      <c r="AR269" s="35"/>
      <c r="AS269" s="86" t="str">
        <f>WEEKLY!A144</f>
        <v>MWTH-2</v>
      </c>
      <c r="AT269" s="86" t="str">
        <f>WEEKLY!C144</f>
        <v>TAMSP-00377</v>
      </c>
      <c r="AU269" s="105" t="str">
        <f>WEEKLY!B144</f>
        <v>60-2</v>
      </c>
      <c r="AV269" s="110" t="str">
        <f>WEEKLY!F144</f>
        <v/>
      </c>
      <c r="AW269" s="110" t="e">
        <f>WEEKLY!G144</f>
        <v>#N/A</v>
      </c>
      <c r="AX269" s="110" t="str">
        <f>WEEKLY!H144</f>
        <v/>
      </c>
      <c r="AY269" s="110" t="str">
        <f>WEEKLY!I144</f>
        <v/>
      </c>
      <c r="AZ269" s="110" t="e">
        <f>WEEKLY!J144</f>
        <v>#N/A</v>
      </c>
      <c r="BA269" s="110" t="str">
        <f>WEEKLY!X144</f>
        <v/>
      </c>
      <c r="BB269" s="110" t="e">
        <f>WEEKLY!Y144</f>
        <v>#N/A</v>
      </c>
      <c r="BC269" s="110" t="str">
        <f>WEEKLY!Z144</f>
        <v/>
      </c>
      <c r="BD269" s="110" t="str">
        <f>WEEKLY!AA144</f>
        <v/>
      </c>
      <c r="BE269" s="110" t="e">
        <f>WEEKLY!AB144</f>
        <v>#N/A</v>
      </c>
      <c r="BF269" s="110" t="str">
        <f>WEEKLY!AP144</f>
        <v/>
      </c>
      <c r="BG269" s="110" t="e">
        <f>WEEKLY!AQ144</f>
        <v>#N/A</v>
      </c>
      <c r="BH269" s="110" t="str">
        <f>WEEKLY!AR144</f>
        <v/>
      </c>
      <c r="BI269" s="110" t="str">
        <f>WEEKLY!AS144</f>
        <v/>
      </c>
      <c r="BJ269" s="110" t="e">
        <f>WEEKLY!AT144</f>
        <v>#N/A</v>
      </c>
      <c r="BK269" s="110" t="str">
        <f>WEEKLY!BH144</f>
        <v/>
      </c>
      <c r="BL269" s="110" t="e">
        <f>WEEKLY!BI144</f>
        <v>#N/A</v>
      </c>
      <c r="BM269" s="110" t="str">
        <f>WEEKLY!BJ144</f>
        <v/>
      </c>
      <c r="BN269" s="110" t="str">
        <f>WEEKLY!BK144</f>
        <v/>
      </c>
      <c r="BO269" s="110" t="e">
        <f>WEEKLY!BL144</f>
        <v>#N/A</v>
      </c>
      <c r="BP269" s="110" t="str">
        <f>WEEKLY!BZ144</f>
        <v/>
      </c>
      <c r="BQ269" s="110" t="e">
        <f>WEEKLY!CA144</f>
        <v>#N/A</v>
      </c>
      <c r="BR269" s="110" t="str">
        <f>WEEKLY!CB144</f>
        <v/>
      </c>
      <c r="BS269" s="110" t="str">
        <f>WEEKLY!CC144</f>
        <v/>
      </c>
      <c r="BT269" s="110" t="e">
        <f>WEEKLY!CD144</f>
        <v>#N/A</v>
      </c>
      <c r="BZ269" s="35"/>
    </row>
    <row r="270" spans="11:78">
      <c r="K270" s="86" t="str">
        <f>WEEKLY!A142</f>
        <v>MWTH-2</v>
      </c>
      <c r="L270" s="86" t="str">
        <f>WEEKLY!C142</f>
        <v>TAMSP-00375</v>
      </c>
      <c r="M270" s="105" t="str">
        <f>WEEKLY!B142</f>
        <v>40-2</v>
      </c>
      <c r="N270" s="110" t="str">
        <f>WEEKLY!F142</f>
        <v/>
      </c>
      <c r="O270" s="110" t="e">
        <f>WEEKLY!G142</f>
        <v>#N/A</v>
      </c>
      <c r="P270" s="110" t="str">
        <f>WEEKLY!H142</f>
        <v/>
      </c>
      <c r="Q270" s="110" t="str">
        <f>WEEKLY!I142</f>
        <v/>
      </c>
      <c r="R270" s="110" t="e">
        <f>WEEKLY!J142</f>
        <v>#N/A</v>
      </c>
      <c r="S270" s="110" t="str">
        <f>WEEKLY!X142</f>
        <v/>
      </c>
      <c r="T270" s="110" t="e">
        <f>WEEKLY!Y142</f>
        <v>#N/A</v>
      </c>
      <c r="U270" s="110" t="str">
        <f>WEEKLY!Z142</f>
        <v/>
      </c>
      <c r="V270" s="110" t="str">
        <f>WEEKLY!AA142</f>
        <v/>
      </c>
      <c r="W270" s="110" t="e">
        <f>WEEKLY!AB142</f>
        <v>#N/A</v>
      </c>
      <c r="X270" s="110" t="str">
        <f>WEEKLY!AP142</f>
        <v/>
      </c>
      <c r="Y270" s="110" t="e">
        <f>WEEKLY!AQ142</f>
        <v>#N/A</v>
      </c>
      <c r="Z270" s="110" t="str">
        <f>WEEKLY!AR142</f>
        <v/>
      </c>
      <c r="AA270" s="110" t="str">
        <f>WEEKLY!AS142</f>
        <v/>
      </c>
      <c r="AB270" s="110" t="e">
        <f>WEEKLY!AT142</f>
        <v>#N/A</v>
      </c>
      <c r="AC270" s="110" t="str">
        <f>WEEKLY!BH142</f>
        <v/>
      </c>
      <c r="AD270" s="110" t="e">
        <f>WEEKLY!BI142</f>
        <v>#N/A</v>
      </c>
      <c r="AE270" s="110" t="str">
        <f>WEEKLY!BJ142</f>
        <v/>
      </c>
      <c r="AF270" s="110" t="str">
        <f>WEEKLY!BK142</f>
        <v/>
      </c>
      <c r="AG270" s="110" t="e">
        <f>WEEKLY!BL142</f>
        <v>#N/A</v>
      </c>
      <c r="AH270" s="110" t="str">
        <f>WEEKLY!BZ142</f>
        <v/>
      </c>
      <c r="AI270" s="110" t="e">
        <f>WEEKLY!CA142</f>
        <v>#N/A</v>
      </c>
      <c r="AJ270" s="110" t="str">
        <f>WEEKLY!CB142</f>
        <v/>
      </c>
      <c r="AK270" s="110" t="str">
        <f>WEEKLY!CC142</f>
        <v/>
      </c>
      <c r="AL270" s="110" t="e">
        <f>WEEKLY!CD142</f>
        <v>#N/A</v>
      </c>
      <c r="AR270" s="35"/>
      <c r="AS270" s="86" t="e">
        <f>WEEKLY!#REF!</f>
        <v>#REF!</v>
      </c>
      <c r="AT270" s="86" t="e">
        <f>WEEKLY!#REF!</f>
        <v>#REF!</v>
      </c>
      <c r="AU270" s="105" t="e">
        <f>WEEKLY!#REF!</f>
        <v>#REF!</v>
      </c>
      <c r="AV270" s="110" t="e">
        <f>WEEKLY!#REF!</f>
        <v>#REF!</v>
      </c>
      <c r="AW270" s="110" t="e">
        <f>WEEKLY!#REF!</f>
        <v>#REF!</v>
      </c>
      <c r="AX270" s="110" t="e">
        <f>WEEKLY!#REF!</f>
        <v>#REF!</v>
      </c>
      <c r="AY270" s="110" t="e">
        <f>WEEKLY!#REF!</f>
        <v>#REF!</v>
      </c>
      <c r="AZ270" s="110" t="e">
        <f>WEEKLY!#REF!</f>
        <v>#REF!</v>
      </c>
      <c r="BA270" s="110" t="e">
        <f>WEEKLY!#REF!</f>
        <v>#REF!</v>
      </c>
      <c r="BB270" s="110" t="e">
        <f>WEEKLY!#REF!</f>
        <v>#REF!</v>
      </c>
      <c r="BC270" s="110" t="e">
        <f>WEEKLY!#REF!</f>
        <v>#REF!</v>
      </c>
      <c r="BD270" s="110" t="e">
        <f>WEEKLY!#REF!</f>
        <v>#REF!</v>
      </c>
      <c r="BE270" s="110" t="e">
        <f>WEEKLY!#REF!</f>
        <v>#REF!</v>
      </c>
      <c r="BF270" s="110" t="e">
        <f>WEEKLY!#REF!</f>
        <v>#REF!</v>
      </c>
      <c r="BG270" s="110" t="e">
        <f>WEEKLY!#REF!</f>
        <v>#REF!</v>
      </c>
      <c r="BH270" s="110" t="e">
        <f>WEEKLY!#REF!</f>
        <v>#REF!</v>
      </c>
      <c r="BI270" s="110" t="e">
        <f>WEEKLY!#REF!</f>
        <v>#REF!</v>
      </c>
      <c r="BJ270" s="110" t="e">
        <f>WEEKLY!#REF!</f>
        <v>#REF!</v>
      </c>
      <c r="BK270" s="110" t="e">
        <f>WEEKLY!#REF!</f>
        <v>#REF!</v>
      </c>
      <c r="BL270" s="110" t="e">
        <f>WEEKLY!#REF!</f>
        <v>#REF!</v>
      </c>
      <c r="BM270" s="110" t="e">
        <f>WEEKLY!#REF!</f>
        <v>#REF!</v>
      </c>
      <c r="BN270" s="110" t="e">
        <f>WEEKLY!#REF!</f>
        <v>#REF!</v>
      </c>
      <c r="BO270" s="110" t="e">
        <f>WEEKLY!#REF!</f>
        <v>#REF!</v>
      </c>
      <c r="BP270" s="110" t="e">
        <f>WEEKLY!#REF!</f>
        <v>#REF!</v>
      </c>
      <c r="BQ270" s="110" t="e">
        <f>WEEKLY!#REF!</f>
        <v>#REF!</v>
      </c>
      <c r="BR270" s="110" t="e">
        <f>WEEKLY!#REF!</f>
        <v>#REF!</v>
      </c>
      <c r="BS270" s="110" t="e">
        <f>WEEKLY!#REF!</f>
        <v>#REF!</v>
      </c>
      <c r="BT270" s="110" t="e">
        <f>WEEKLY!#REF!</f>
        <v>#REF!</v>
      </c>
      <c r="BZ270" s="35"/>
    </row>
    <row r="271" spans="11:78">
      <c r="K271" s="86" t="str">
        <f>WEEKLY!A143</f>
        <v>MWTH-2</v>
      </c>
      <c r="L271" s="86" t="str">
        <f>WEEKLY!C143</f>
        <v>TAMSP-00376</v>
      </c>
      <c r="M271" s="105" t="str">
        <f>WEEKLY!B143</f>
        <v>50-2</v>
      </c>
      <c r="N271" s="110" t="str">
        <f>WEEKLY!F143</f>
        <v/>
      </c>
      <c r="O271" s="110" t="e">
        <f>WEEKLY!G143</f>
        <v>#N/A</v>
      </c>
      <c r="P271" s="110" t="str">
        <f>WEEKLY!H143</f>
        <v/>
      </c>
      <c r="Q271" s="110" t="str">
        <f>WEEKLY!I143</f>
        <v/>
      </c>
      <c r="R271" s="110" t="e">
        <f>WEEKLY!J143</f>
        <v>#N/A</v>
      </c>
      <c r="S271" s="110" t="str">
        <f>WEEKLY!X143</f>
        <v/>
      </c>
      <c r="T271" s="110" t="e">
        <f>WEEKLY!Y143</f>
        <v>#N/A</v>
      </c>
      <c r="U271" s="110" t="str">
        <f>WEEKLY!Z143</f>
        <v/>
      </c>
      <c r="V271" s="110" t="str">
        <f>WEEKLY!AA143</f>
        <v/>
      </c>
      <c r="W271" s="110" t="e">
        <f>WEEKLY!AB143</f>
        <v>#N/A</v>
      </c>
      <c r="X271" s="110" t="str">
        <f>WEEKLY!AP143</f>
        <v/>
      </c>
      <c r="Y271" s="110" t="e">
        <f>WEEKLY!AQ143</f>
        <v>#N/A</v>
      </c>
      <c r="Z271" s="110" t="str">
        <f>WEEKLY!AR143</f>
        <v/>
      </c>
      <c r="AA271" s="110" t="str">
        <f>WEEKLY!AS143</f>
        <v/>
      </c>
      <c r="AB271" s="110" t="e">
        <f>WEEKLY!AT143</f>
        <v>#N/A</v>
      </c>
      <c r="AC271" s="110" t="str">
        <f>WEEKLY!BH143</f>
        <v/>
      </c>
      <c r="AD271" s="110" t="e">
        <f>WEEKLY!BI143</f>
        <v>#N/A</v>
      </c>
      <c r="AE271" s="110" t="str">
        <f>WEEKLY!BJ143</f>
        <v/>
      </c>
      <c r="AF271" s="110" t="str">
        <f>WEEKLY!BK143</f>
        <v/>
      </c>
      <c r="AG271" s="110" t="e">
        <f>WEEKLY!BL143</f>
        <v>#N/A</v>
      </c>
      <c r="AH271" s="110" t="str">
        <f>WEEKLY!BZ143</f>
        <v/>
      </c>
      <c r="AI271" s="110" t="e">
        <f>WEEKLY!CA143</f>
        <v>#N/A</v>
      </c>
      <c r="AJ271" s="110" t="str">
        <f>WEEKLY!CB143</f>
        <v/>
      </c>
      <c r="AK271" s="110" t="str">
        <f>WEEKLY!CC143</f>
        <v/>
      </c>
      <c r="AL271" s="110" t="e">
        <f>WEEKLY!CD143</f>
        <v>#N/A</v>
      </c>
      <c r="AR271" s="35"/>
      <c r="AU271" s="113" t="s">
        <v>1205</v>
      </c>
      <c r="AV271" s="110">
        <v>0.09</v>
      </c>
      <c r="AW271" s="110">
        <v>0.09</v>
      </c>
      <c r="AX271" s="110">
        <v>0.09</v>
      </c>
      <c r="AY271" s="110">
        <v>0.09</v>
      </c>
      <c r="AZ271" s="110">
        <v>0.09</v>
      </c>
      <c r="BA271" s="110">
        <v>0.09</v>
      </c>
      <c r="BB271" s="110">
        <v>0.09</v>
      </c>
      <c r="BC271" s="110">
        <v>0.09</v>
      </c>
      <c r="BD271" s="110">
        <v>0.09</v>
      </c>
      <c r="BE271" s="110">
        <v>0.09</v>
      </c>
      <c r="BF271" s="110">
        <v>0.09</v>
      </c>
      <c r="BG271" s="110">
        <v>0.09</v>
      </c>
      <c r="BH271" s="110">
        <v>0.09</v>
      </c>
      <c r="BI271" s="110">
        <v>0.09</v>
      </c>
      <c r="BJ271" s="110">
        <v>0.09</v>
      </c>
      <c r="BK271" s="110">
        <v>0.09</v>
      </c>
      <c r="BL271" s="110">
        <v>0.09</v>
      </c>
      <c r="BM271" s="110">
        <v>0.09</v>
      </c>
      <c r="BN271" s="110">
        <v>0.09</v>
      </c>
      <c r="BO271" s="110">
        <v>0.09</v>
      </c>
      <c r="BP271" s="110">
        <v>0.09</v>
      </c>
      <c r="BQ271" s="110">
        <v>0.09</v>
      </c>
      <c r="BR271" s="110">
        <v>0.09</v>
      </c>
      <c r="BS271" s="110">
        <v>0.09</v>
      </c>
      <c r="BT271" s="110">
        <v>0.09</v>
      </c>
      <c r="BZ271" s="35"/>
    </row>
    <row r="272" spans="11:78">
      <c r="M272" s="113" t="s">
        <v>1205</v>
      </c>
      <c r="N272" s="110">
        <v>0.09</v>
      </c>
      <c r="O272" s="110">
        <v>0.09</v>
      </c>
      <c r="P272" s="110">
        <v>0.09</v>
      </c>
      <c r="Q272" s="110">
        <v>0.09</v>
      </c>
      <c r="R272" s="110">
        <v>0.09</v>
      </c>
      <c r="S272" s="110">
        <v>0.09</v>
      </c>
      <c r="T272" s="110">
        <v>0.09</v>
      </c>
      <c r="U272" s="110">
        <v>0.09</v>
      </c>
      <c r="V272" s="110">
        <v>0.09</v>
      </c>
      <c r="W272" s="110">
        <v>0.09</v>
      </c>
      <c r="X272" s="110">
        <v>0.09</v>
      </c>
      <c r="Y272" s="110">
        <v>0.09</v>
      </c>
      <c r="Z272" s="110">
        <v>0.09</v>
      </c>
      <c r="AA272" s="110">
        <v>0.09</v>
      </c>
      <c r="AB272" s="110">
        <v>0.09</v>
      </c>
      <c r="AC272" s="110">
        <v>0.09</v>
      </c>
      <c r="AD272" s="110">
        <v>0.09</v>
      </c>
      <c r="AE272" s="110">
        <v>0.09</v>
      </c>
      <c r="AF272" s="110">
        <v>0.09</v>
      </c>
      <c r="AG272" s="110">
        <v>0.09</v>
      </c>
      <c r="AH272" s="110">
        <v>0.09</v>
      </c>
      <c r="AI272" s="110">
        <v>0.09</v>
      </c>
      <c r="AJ272" s="110">
        <v>0.09</v>
      </c>
      <c r="AK272" s="110">
        <v>0.09</v>
      </c>
      <c r="AL272" s="110">
        <v>0.09</v>
      </c>
      <c r="AR272" s="35"/>
      <c r="BZ272" s="35"/>
    </row>
    <row r="273" spans="13:78">
      <c r="M273" s="115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R273" s="35"/>
      <c r="BZ273" s="35"/>
    </row>
    <row r="274" spans="13:78">
      <c r="M274" s="160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R274" s="35"/>
      <c r="BZ274" s="35"/>
    </row>
    <row r="275" spans="13:78">
      <c r="M275" s="160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R275" s="35"/>
      <c r="BZ275" s="35"/>
    </row>
    <row r="276" spans="13:78">
      <c r="AR276" s="35"/>
      <c r="BZ276" s="35"/>
    </row>
    <row r="277" spans="13:78">
      <c r="M277" s="158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  <c r="AJ277" s="159"/>
      <c r="AK277" s="159"/>
      <c r="AL277" s="159"/>
      <c r="AR277" s="35"/>
      <c r="BZ277" s="35"/>
    </row>
    <row r="278" spans="13:78">
      <c r="AR278" s="35"/>
      <c r="BZ278" s="35"/>
    </row>
    <row r="279" spans="13:78">
      <c r="AR279" s="35"/>
      <c r="BZ279" s="35"/>
    </row>
    <row r="280" spans="13:78">
      <c r="AR280" s="35"/>
      <c r="BZ280" s="35"/>
    </row>
    <row r="281" spans="13:78">
      <c r="AR281" s="35"/>
      <c r="BZ281" s="35"/>
    </row>
    <row r="282" spans="13:78">
      <c r="AR282" s="35"/>
      <c r="BZ282" s="35"/>
    </row>
    <row r="283" spans="13:78">
      <c r="AR283" s="35"/>
      <c r="BZ283" s="35"/>
    </row>
    <row r="284" spans="13:78">
      <c r="AR284" s="35"/>
      <c r="BZ284" s="35"/>
    </row>
    <row r="285" spans="13:78">
      <c r="AR285" s="35"/>
      <c r="BZ285" s="35"/>
    </row>
    <row r="286" spans="13:78">
      <c r="AR286" s="35"/>
      <c r="BZ286" s="35"/>
    </row>
    <row r="287" spans="13:78">
      <c r="AR287" s="35"/>
      <c r="BZ287" s="35"/>
    </row>
    <row r="288" spans="13:78">
      <c r="AR288" s="35"/>
      <c r="BZ288" s="35"/>
    </row>
    <row r="289" spans="44:78">
      <c r="AR289" s="35"/>
      <c r="BZ289" s="35"/>
    </row>
    <row r="290" spans="44:78">
      <c r="AR290" s="35"/>
      <c r="BZ290" s="35"/>
    </row>
    <row r="291" spans="44:78">
      <c r="AR291" s="35"/>
      <c r="BZ291" s="35"/>
    </row>
    <row r="292" spans="44:78">
      <c r="AR292" s="35"/>
      <c r="BZ292" s="35"/>
    </row>
    <row r="293" spans="44:78">
      <c r="AR293" s="35"/>
      <c r="BZ293" s="35"/>
    </row>
    <row r="294" spans="44:78">
      <c r="AR294" s="35"/>
      <c r="BZ294" s="35"/>
    </row>
    <row r="295" spans="44:78">
      <c r="AR295" s="35"/>
      <c r="BZ295" s="35"/>
    </row>
    <row r="296" spans="44:78">
      <c r="AR296" s="35"/>
      <c r="BZ296" s="35"/>
    </row>
    <row r="297" spans="44:78">
      <c r="AR297" s="35"/>
      <c r="BZ297" s="35"/>
    </row>
    <row r="298" spans="44:78">
      <c r="AR298" s="35"/>
      <c r="BZ298" s="35"/>
    </row>
    <row r="299" spans="44:78">
      <c r="AR299" s="35"/>
      <c r="BZ299" s="35"/>
    </row>
    <row r="300" spans="44:78">
      <c r="AR300" s="35"/>
      <c r="BZ300" s="35"/>
    </row>
    <row r="301" spans="44:78">
      <c r="AR301" s="35"/>
      <c r="BZ301" s="35"/>
    </row>
    <row r="302" spans="44:78">
      <c r="AR302" s="35"/>
      <c r="BZ302" s="35"/>
    </row>
    <row r="303" spans="44:78">
      <c r="AR303" s="35"/>
      <c r="BZ303" s="35"/>
    </row>
    <row r="304" spans="44:78">
      <c r="AR304" s="35"/>
      <c r="BZ304" s="35"/>
    </row>
    <row r="305" spans="44:78">
      <c r="AR305" s="35"/>
      <c r="BZ305" s="35"/>
    </row>
    <row r="306" spans="44:78">
      <c r="AR306" s="35"/>
      <c r="BZ306" s="35"/>
    </row>
    <row r="307" spans="44:78">
      <c r="AR307" s="35"/>
      <c r="BZ307" s="35"/>
    </row>
    <row r="308" spans="44:78">
      <c r="AR308" s="35"/>
      <c r="BZ308" s="35"/>
    </row>
    <row r="309" spans="44:78">
      <c r="AR309" s="35"/>
      <c r="BZ309" s="35"/>
    </row>
    <row r="310" spans="44:78">
      <c r="AR310" s="35"/>
      <c r="BZ310" s="35"/>
    </row>
    <row r="311" spans="44:78">
      <c r="AR311" s="35"/>
      <c r="BZ311" s="35"/>
    </row>
    <row r="312" spans="44:78">
      <c r="AR312" s="35"/>
      <c r="BZ312" s="35"/>
    </row>
    <row r="313" spans="44:78">
      <c r="AR313" s="35"/>
      <c r="BZ313" s="35"/>
    </row>
    <row r="314" spans="44:78">
      <c r="AR314" s="35"/>
      <c r="BZ314" s="35"/>
    </row>
    <row r="315" spans="44:78">
      <c r="AR315" s="35"/>
      <c r="BZ315" s="35"/>
    </row>
    <row r="316" spans="44:78">
      <c r="AR316" s="35"/>
      <c r="BZ316" s="35"/>
    </row>
    <row r="317" spans="44:78">
      <c r="AR317" s="35"/>
      <c r="BZ317" s="35"/>
    </row>
    <row r="338" spans="1:7" ht="15.75">
      <c r="A338" s="323" t="s">
        <v>1187</v>
      </c>
      <c r="B338" s="327"/>
      <c r="C338" s="324"/>
      <c r="D338" s="325"/>
      <c r="E338" s="325"/>
      <c r="F338" s="325"/>
      <c r="G338" s="325"/>
    </row>
    <row r="339" spans="1:7" ht="15.75">
      <c r="A339" s="323"/>
      <c r="B339" s="328"/>
      <c r="C339" s="323"/>
      <c r="D339" s="323"/>
      <c r="E339" s="323"/>
      <c r="F339" s="323"/>
      <c r="G339" s="323"/>
    </row>
    <row r="340" spans="1:7" ht="15.75">
      <c r="A340" s="323" t="s">
        <v>609</v>
      </c>
      <c r="B340" s="328" t="s">
        <v>1019</v>
      </c>
      <c r="C340" s="323" t="s">
        <v>436</v>
      </c>
      <c r="D340" s="323" t="s">
        <v>442</v>
      </c>
      <c r="E340" s="323" t="s">
        <v>443</v>
      </c>
      <c r="F340" s="323" t="s">
        <v>444</v>
      </c>
      <c r="G340" s="323" t="s">
        <v>445</v>
      </c>
    </row>
    <row r="341" spans="1:7">
      <c r="A341" t="str">
        <f>'Leadec Weekly'!C85</f>
        <v>NAMGR-00105</v>
      </c>
      <c r="B341" t="str">
        <f>'Leadec Weekly'!A85</f>
        <v>25AI</v>
      </c>
      <c r="C341" s="326">
        <f>'Leadec Weekly'!D85</f>
        <v>0</v>
      </c>
      <c r="D341" s="326">
        <f>'Leadec Weekly'!E85</f>
        <v>0</v>
      </c>
      <c r="E341" s="326">
        <f>'Leadec Weekly'!F85</f>
        <v>0</v>
      </c>
      <c r="F341" s="326">
        <f>'Leadec Weekly'!G85</f>
        <v>0</v>
      </c>
      <c r="G341" s="326">
        <f>'Leadec Weekly'!H85</f>
        <v>0</v>
      </c>
    </row>
    <row r="342" spans="1:7">
      <c r="A342" t="str">
        <f>'Leadec Weekly'!C86</f>
        <v>NAMGR-00110</v>
      </c>
      <c r="B342" t="str">
        <f>'Leadec Weekly'!A86</f>
        <v>25BI</v>
      </c>
      <c r="C342" s="326">
        <f>'Leadec Weekly'!D86</f>
        <v>0</v>
      </c>
      <c r="D342" s="326">
        <f>'Leadec Weekly'!E86</f>
        <v>0</v>
      </c>
      <c r="E342" s="326">
        <f>'Leadec Weekly'!F86</f>
        <v>0</v>
      </c>
      <c r="F342" s="326">
        <f>'Leadec Weekly'!G86</f>
        <v>0</v>
      </c>
      <c r="G342" s="326">
        <f>'Leadec Weekly'!H86</f>
        <v>0</v>
      </c>
    </row>
    <row r="343" spans="1:7">
      <c r="A343" t="str">
        <f>'Leadec Weekly'!C87</f>
        <v>NJMGR-00103</v>
      </c>
      <c r="B343" t="str">
        <f>'Leadec Weekly'!A87</f>
        <v>25AE</v>
      </c>
      <c r="C343" s="326">
        <f>'Leadec Weekly'!D87</f>
        <v>0</v>
      </c>
      <c r="D343" s="326">
        <f>'Leadec Weekly'!E87</f>
        <v>0</v>
      </c>
      <c r="E343" s="326">
        <f>'Leadec Weekly'!F87</f>
        <v>0</v>
      </c>
      <c r="F343" s="326">
        <f>'Leadec Weekly'!G87</f>
        <v>0</v>
      </c>
      <c r="G343" s="326">
        <f>'Leadec Weekly'!H87</f>
        <v>0</v>
      </c>
    </row>
    <row r="344" spans="1:7">
      <c r="A344" t="str">
        <f>'Leadec Weekly'!C88</f>
        <v>NJMGR-00104</v>
      </c>
      <c r="B344" t="str">
        <f>'Leadec Weekly'!A88</f>
        <v>25BE</v>
      </c>
      <c r="C344" s="326">
        <f>'Leadec Weekly'!D88</f>
        <v>0</v>
      </c>
      <c r="D344" s="326">
        <f>'Leadec Weekly'!E88</f>
        <v>0</v>
      </c>
      <c r="E344" s="326">
        <f>'Leadec Weekly'!F88</f>
        <v>0</v>
      </c>
      <c r="F344" s="326">
        <f>'Leadec Weekly'!G88</f>
        <v>0</v>
      </c>
      <c r="G344" s="326">
        <f>'Leadec Weekly'!H88</f>
        <v>0</v>
      </c>
    </row>
    <row r="345" spans="1:7">
      <c r="A345" t="str">
        <f>'Leadec Weekly'!C89</f>
        <v>NDMIH-00009</v>
      </c>
      <c r="B345" t="str">
        <f>'Leadec Weekly'!A89</f>
        <v>30AI</v>
      </c>
      <c r="C345" s="326">
        <f>'Leadec Weekly'!D89</f>
        <v>0</v>
      </c>
      <c r="D345" s="326">
        <f>'Leadec Weekly'!E89</f>
        <v>0</v>
      </c>
      <c r="E345" s="326">
        <f>'Leadec Weekly'!F89</f>
        <v>0</v>
      </c>
      <c r="F345" s="326">
        <f>'Leadec Weekly'!G89</f>
        <v>0</v>
      </c>
      <c r="G345" s="326">
        <f>'Leadec Weekly'!H89</f>
        <v>0</v>
      </c>
    </row>
    <row r="346" spans="1:7">
      <c r="A346" t="str">
        <f>'Leadec Weekly'!C90</f>
        <v>NDMIH-00010</v>
      </c>
      <c r="B346" t="str">
        <f>'Leadec Weekly'!A90</f>
        <v>30BI</v>
      </c>
      <c r="C346" s="326">
        <f>'Leadec Weekly'!D90</f>
        <v>0</v>
      </c>
      <c r="D346" s="326">
        <f>'Leadec Weekly'!E90</f>
        <v>0</v>
      </c>
      <c r="E346" s="326">
        <f>'Leadec Weekly'!F90</f>
        <v>0</v>
      </c>
      <c r="F346" s="326">
        <f>'Leadec Weekly'!G90</f>
        <v>0</v>
      </c>
      <c r="G346" s="326">
        <f>'Leadec Weekly'!H90</f>
        <v>0</v>
      </c>
    </row>
    <row r="347" spans="1:7">
      <c r="A347" t="str">
        <f>'Leadec Weekly'!C91</f>
        <v>NDMIH-00011</v>
      </c>
      <c r="B347" t="str">
        <f>'Leadec Weekly'!A91</f>
        <v>30AE</v>
      </c>
      <c r="C347" s="326">
        <f>'Leadec Weekly'!D91</f>
        <v>0</v>
      </c>
      <c r="D347" s="326">
        <f>'Leadec Weekly'!E91</f>
        <v>0</v>
      </c>
      <c r="E347" s="326">
        <f>'Leadec Weekly'!F91</f>
        <v>0</v>
      </c>
      <c r="F347" s="326">
        <f>'Leadec Weekly'!G91</f>
        <v>0</v>
      </c>
      <c r="G347" s="326">
        <f>'Leadec Weekly'!H91</f>
        <v>0</v>
      </c>
    </row>
    <row r="348" spans="1:7">
      <c r="A348" t="str">
        <f>'Leadec Weekly'!C92</f>
        <v>NDMIH-00012</v>
      </c>
      <c r="B348" t="str">
        <f>'Leadec Weekly'!A92</f>
        <v>30BE</v>
      </c>
      <c r="C348" s="326">
        <f>'Leadec Weekly'!D92</f>
        <v>0</v>
      </c>
      <c r="D348" s="326">
        <f>'Leadec Weekly'!E92</f>
        <v>0</v>
      </c>
      <c r="E348" s="326">
        <f>'Leadec Weekly'!F92</f>
        <v>0</v>
      </c>
      <c r="F348" s="326">
        <f>'Leadec Weekly'!G92</f>
        <v>0</v>
      </c>
      <c r="G348" s="326">
        <f>'Leadec Weekly'!H92</f>
        <v>0</v>
      </c>
    </row>
    <row r="349" spans="1:7">
      <c r="A349" t="str">
        <f>'Leadec Weekly'!C93</f>
        <v xml:space="preserve">NAMSP-0050    </v>
      </c>
      <c r="B349" t="str">
        <f>'Leadec Weekly'!A93</f>
        <v>50AI</v>
      </c>
      <c r="C349" s="326">
        <f>'Leadec Weekly'!D93</f>
        <v>0</v>
      </c>
      <c r="D349" s="326">
        <f>'Leadec Weekly'!E93</f>
        <v>0</v>
      </c>
      <c r="E349" s="326">
        <f>'Leadec Weekly'!F93</f>
        <v>0</v>
      </c>
      <c r="F349" s="326">
        <f>'Leadec Weekly'!G93</f>
        <v>0</v>
      </c>
      <c r="G349" s="326">
        <f>'Leadec Weekly'!H93</f>
        <v>0</v>
      </c>
    </row>
    <row r="350" spans="1:7">
      <c r="A350" t="str">
        <f>'Leadec Weekly'!C94</f>
        <v xml:space="preserve">NAMSP-0051    </v>
      </c>
      <c r="B350" t="str">
        <f>'Leadec Weekly'!A94</f>
        <v>50BI</v>
      </c>
      <c r="C350" s="326">
        <f>'Leadec Weekly'!D94</f>
        <v>0</v>
      </c>
      <c r="D350" s="326">
        <f>'Leadec Weekly'!E94</f>
        <v>0</v>
      </c>
      <c r="E350" s="326">
        <f>'Leadec Weekly'!F94</f>
        <v>0</v>
      </c>
      <c r="F350" s="326">
        <f>'Leadec Weekly'!G94</f>
        <v>0</v>
      </c>
      <c r="G350" s="326">
        <f>'Leadec Weekly'!H94</f>
        <v>0</v>
      </c>
    </row>
    <row r="351" spans="1:7">
      <c r="A351" t="str">
        <f>'Leadec Weekly'!C95</f>
        <v xml:space="preserve">NAMSP-0052    </v>
      </c>
      <c r="B351" t="str">
        <f>'Leadec Weekly'!A95</f>
        <v>50CI</v>
      </c>
      <c r="C351" s="326">
        <f>'Leadec Weekly'!D95</f>
        <v>0</v>
      </c>
      <c r="D351" s="326">
        <f>'Leadec Weekly'!E95</f>
        <v>0</v>
      </c>
      <c r="E351" s="326">
        <f>'Leadec Weekly'!F95</f>
        <v>0</v>
      </c>
      <c r="F351" s="326">
        <f>'Leadec Weekly'!G95</f>
        <v>0</v>
      </c>
      <c r="G351" s="326">
        <f>'Leadec Weekly'!H95</f>
        <v>0</v>
      </c>
    </row>
    <row r="352" spans="1:7">
      <c r="A352" t="str">
        <f>'Leadec Weekly'!C96</f>
        <v xml:space="preserve">NAMSP-0053    </v>
      </c>
      <c r="B352" t="str">
        <f>'Leadec Weekly'!A96</f>
        <v>50DI</v>
      </c>
      <c r="C352" s="326">
        <f>'Leadec Weekly'!D96</f>
        <v>0</v>
      </c>
      <c r="D352" s="326">
        <f>'Leadec Weekly'!E96</f>
        <v>0</v>
      </c>
      <c r="E352" s="326">
        <f>'Leadec Weekly'!F96</f>
        <v>0</v>
      </c>
      <c r="F352" s="326">
        <f>'Leadec Weekly'!G96</f>
        <v>0</v>
      </c>
      <c r="G352" s="326">
        <f>'Leadec Weekly'!H96</f>
        <v>0</v>
      </c>
    </row>
    <row r="353" spans="1:7">
      <c r="A353" t="str">
        <f>'Leadec Weekly'!C97</f>
        <v xml:space="preserve">NAMSP-0058    </v>
      </c>
      <c r="B353" t="str">
        <f>'Leadec Weekly'!A97</f>
        <v>50EI</v>
      </c>
      <c r="C353" s="326">
        <f>'Leadec Weekly'!D97</f>
        <v>0</v>
      </c>
      <c r="D353" s="326">
        <f>'Leadec Weekly'!E97</f>
        <v>0</v>
      </c>
      <c r="E353" s="326">
        <f>'Leadec Weekly'!F97</f>
        <v>0</v>
      </c>
      <c r="F353" s="326">
        <f>'Leadec Weekly'!G97</f>
        <v>0</v>
      </c>
      <c r="G353" s="326">
        <f>'Leadec Weekly'!H97</f>
        <v>0</v>
      </c>
    </row>
    <row r="354" spans="1:7">
      <c r="A354" t="str">
        <f>'Leadec Weekly'!C98</f>
        <v xml:space="preserve">NAMSP-0059    </v>
      </c>
      <c r="B354" t="str">
        <f>'Leadec Weekly'!A98</f>
        <v>55AI</v>
      </c>
      <c r="C354" s="326">
        <f>'Leadec Weekly'!D98</f>
        <v>0</v>
      </c>
      <c r="D354" s="326">
        <f>'Leadec Weekly'!E98</f>
        <v>0</v>
      </c>
      <c r="E354" s="326">
        <f>'Leadec Weekly'!F98</f>
        <v>0</v>
      </c>
      <c r="F354" s="326">
        <f>'Leadec Weekly'!G98</f>
        <v>0</v>
      </c>
      <c r="G354" s="326">
        <f>'Leadec Weekly'!H98</f>
        <v>0</v>
      </c>
    </row>
    <row r="355" spans="1:7">
      <c r="A355" t="str">
        <f>'Leadec Weekly'!C99</f>
        <v xml:space="preserve">NAMSP-0060    </v>
      </c>
      <c r="B355" t="str">
        <f>'Leadec Weekly'!A99</f>
        <v>55BI</v>
      </c>
      <c r="C355" s="326">
        <f>'Leadec Weekly'!D99</f>
        <v>0</v>
      </c>
      <c r="D355" s="326">
        <f>'Leadec Weekly'!E99</f>
        <v>0</v>
      </c>
      <c r="E355" s="326">
        <f>'Leadec Weekly'!F99</f>
        <v>0</v>
      </c>
      <c r="F355" s="326">
        <f>'Leadec Weekly'!G99</f>
        <v>0</v>
      </c>
      <c r="G355" s="326">
        <f>'Leadec Weekly'!H99</f>
        <v>0</v>
      </c>
    </row>
    <row r="356" spans="1:7">
      <c r="A356" t="str">
        <f>'Leadec Weekly'!C100</f>
        <v xml:space="preserve">NAMSP-0061    </v>
      </c>
      <c r="B356" t="str">
        <f>'Leadec Weekly'!A100</f>
        <v>55CI</v>
      </c>
      <c r="C356" s="326">
        <f>'Leadec Weekly'!D100</f>
        <v>0</v>
      </c>
      <c r="D356" s="326">
        <f>'Leadec Weekly'!E100</f>
        <v>0</v>
      </c>
      <c r="E356" s="326">
        <f>'Leadec Weekly'!F100</f>
        <v>0</v>
      </c>
      <c r="F356" s="326">
        <f>'Leadec Weekly'!G100</f>
        <v>0</v>
      </c>
      <c r="G356" s="326">
        <f>'Leadec Weekly'!H100</f>
        <v>0</v>
      </c>
    </row>
    <row r="357" spans="1:7">
      <c r="A357" t="str">
        <f>'Leadec Weekly'!C101</f>
        <v xml:space="preserve">NAMSP-0063    </v>
      </c>
      <c r="B357" t="str">
        <f>'Leadec Weekly'!A101</f>
        <v>50AE</v>
      </c>
      <c r="C357" s="326">
        <f>'Leadec Weekly'!D101</f>
        <v>0</v>
      </c>
      <c r="D357" s="326">
        <f>'Leadec Weekly'!E101</f>
        <v>0</v>
      </c>
      <c r="E357" s="326">
        <f>'Leadec Weekly'!F101</f>
        <v>0</v>
      </c>
      <c r="F357" s="326">
        <f>'Leadec Weekly'!G101</f>
        <v>0</v>
      </c>
      <c r="G357" s="326">
        <f>'Leadec Weekly'!H101</f>
        <v>0</v>
      </c>
    </row>
    <row r="358" spans="1:7">
      <c r="A358" t="str">
        <f>'Leadec Weekly'!C102</f>
        <v xml:space="preserve">NAMSP-0064    </v>
      </c>
      <c r="B358" t="str">
        <f>'Leadec Weekly'!A102</f>
        <v>50BE</v>
      </c>
      <c r="C358" s="326">
        <f>'Leadec Weekly'!D102</f>
        <v>0</v>
      </c>
      <c r="D358" s="326">
        <f>'Leadec Weekly'!E102</f>
        <v>0</v>
      </c>
      <c r="E358" s="326">
        <f>'Leadec Weekly'!F102</f>
        <v>0</v>
      </c>
      <c r="F358" s="326">
        <f>'Leadec Weekly'!G102</f>
        <v>0</v>
      </c>
      <c r="G358" s="326">
        <f>'Leadec Weekly'!H102</f>
        <v>0</v>
      </c>
    </row>
    <row r="359" spans="1:7">
      <c r="A359" t="str">
        <f>'Leadec Weekly'!C103</f>
        <v xml:space="preserve">NAMSP-0065    </v>
      </c>
      <c r="B359" t="str">
        <f>'Leadec Weekly'!A103</f>
        <v>50CE</v>
      </c>
      <c r="C359" s="326">
        <f>'Leadec Weekly'!D103</f>
        <v>0</v>
      </c>
      <c r="D359" s="326">
        <f>'Leadec Weekly'!E103</f>
        <v>0</v>
      </c>
      <c r="E359" s="326">
        <f>'Leadec Weekly'!F103</f>
        <v>0</v>
      </c>
      <c r="F359" s="326">
        <f>'Leadec Weekly'!G103</f>
        <v>0</v>
      </c>
      <c r="G359" s="326">
        <f>'Leadec Weekly'!H103</f>
        <v>0</v>
      </c>
    </row>
    <row r="360" spans="1:7">
      <c r="A360" t="str">
        <f>'Leadec Weekly'!C104</f>
        <v xml:space="preserve">NAMSP-0066    </v>
      </c>
      <c r="B360" t="str">
        <f>'Leadec Weekly'!A104</f>
        <v>50DE</v>
      </c>
      <c r="C360" s="326">
        <f>'Leadec Weekly'!D104</f>
        <v>0</v>
      </c>
      <c r="D360" s="326">
        <f>'Leadec Weekly'!E104</f>
        <v>0</v>
      </c>
      <c r="E360" s="326">
        <f>'Leadec Weekly'!F104</f>
        <v>0</v>
      </c>
      <c r="F360" s="326">
        <f>'Leadec Weekly'!G104</f>
        <v>0</v>
      </c>
      <c r="G360" s="326">
        <f>'Leadec Weekly'!H104</f>
        <v>0</v>
      </c>
    </row>
    <row r="361" spans="1:7">
      <c r="A361" t="str">
        <f>'Leadec Weekly'!C105</f>
        <v xml:space="preserve">NAMSP-0067    </v>
      </c>
      <c r="B361" t="str">
        <f>'Leadec Weekly'!A105</f>
        <v>50EE</v>
      </c>
      <c r="C361" s="326">
        <f>'Leadec Weekly'!D105</f>
        <v>0</v>
      </c>
      <c r="D361" s="326">
        <f>'Leadec Weekly'!E105</f>
        <v>0</v>
      </c>
      <c r="E361" s="326">
        <f>'Leadec Weekly'!F105</f>
        <v>0</v>
      </c>
      <c r="F361" s="326">
        <f>'Leadec Weekly'!G105</f>
        <v>0</v>
      </c>
      <c r="G361" s="326">
        <f>'Leadec Weekly'!H105</f>
        <v>0</v>
      </c>
    </row>
    <row r="362" spans="1:7">
      <c r="A362" t="str">
        <f>'Leadec Weekly'!C106</f>
        <v xml:space="preserve">NAMSP-0068    </v>
      </c>
      <c r="B362" t="str">
        <f>'Leadec Weekly'!A106</f>
        <v>55AE</v>
      </c>
      <c r="C362" s="326">
        <f>'Leadec Weekly'!D106</f>
        <v>0</v>
      </c>
      <c r="D362" s="326">
        <f>'Leadec Weekly'!E106</f>
        <v>0</v>
      </c>
      <c r="E362" s="326">
        <f>'Leadec Weekly'!F106</f>
        <v>0</v>
      </c>
      <c r="F362" s="326">
        <f>'Leadec Weekly'!G106</f>
        <v>0</v>
      </c>
      <c r="G362" s="326">
        <f>'Leadec Weekly'!H106</f>
        <v>0</v>
      </c>
    </row>
    <row r="363" spans="1:7">
      <c r="A363" t="str">
        <f>'Leadec Weekly'!C107</f>
        <v xml:space="preserve">NAMSP-0069    </v>
      </c>
      <c r="B363" t="str">
        <f>'Leadec Weekly'!A107</f>
        <v>55BE</v>
      </c>
      <c r="C363" s="326">
        <f>'Leadec Weekly'!D107</f>
        <v>0</v>
      </c>
      <c r="D363" s="326">
        <f>'Leadec Weekly'!E107</f>
        <v>0</v>
      </c>
      <c r="E363" s="326">
        <f>'Leadec Weekly'!F107</f>
        <v>0</v>
      </c>
      <c r="F363" s="326">
        <f>'Leadec Weekly'!G107</f>
        <v>0</v>
      </c>
      <c r="G363" s="326">
        <f>'Leadec Weekly'!H107</f>
        <v>0</v>
      </c>
    </row>
    <row r="364" spans="1:7">
      <c r="A364" t="str">
        <f>'Leadec Weekly'!C108</f>
        <v xml:space="preserve">NAMSP-0070    </v>
      </c>
      <c r="B364" t="str">
        <f>'Leadec Weekly'!A108</f>
        <v>55CE</v>
      </c>
      <c r="C364" s="326">
        <f>'Leadec Weekly'!D108</f>
        <v>0</v>
      </c>
      <c r="D364" s="326">
        <f>'Leadec Weekly'!E108</f>
        <v>0</v>
      </c>
      <c r="E364" s="326">
        <f>'Leadec Weekly'!F108</f>
        <v>0</v>
      </c>
      <c r="F364" s="326">
        <f>'Leadec Weekly'!G108</f>
        <v>0</v>
      </c>
      <c r="G364" s="326">
        <f>'Leadec Weekly'!H108</f>
        <v>0</v>
      </c>
    </row>
    <row r="365" spans="1:7">
      <c r="A365" t="str">
        <f>'Leadec Weekly'!C109</f>
        <v>NDMSP-00339</v>
      </c>
      <c r="B365" t="str">
        <f>'Leadec Weekly'!A109</f>
        <v>60AI</v>
      </c>
      <c r="C365" s="326">
        <f>'Leadec Weekly'!D109</f>
        <v>0</v>
      </c>
      <c r="D365" s="326">
        <f>'Leadec Weekly'!E109</f>
        <v>0</v>
      </c>
      <c r="E365" s="326">
        <f>'Leadec Weekly'!F109</f>
        <v>0</v>
      </c>
      <c r="F365" s="326">
        <f>'Leadec Weekly'!G109</f>
        <v>0</v>
      </c>
      <c r="G365" s="326">
        <f>'Leadec Weekly'!H109</f>
        <v>0</v>
      </c>
    </row>
    <row r="366" spans="1:7">
      <c r="A366" t="str">
        <f>'Leadec Weekly'!C110</f>
        <v>NDMSP-00340</v>
      </c>
      <c r="B366" t="str">
        <f>'Leadec Weekly'!A110</f>
        <v>60BI</v>
      </c>
      <c r="C366" s="326">
        <f>'Leadec Weekly'!D110</f>
        <v>0</v>
      </c>
      <c r="D366" s="326">
        <f>'Leadec Weekly'!E110</f>
        <v>0</v>
      </c>
      <c r="E366" s="326">
        <f>'Leadec Weekly'!F110</f>
        <v>0</v>
      </c>
      <c r="F366" s="326">
        <f>'Leadec Weekly'!G110</f>
        <v>0</v>
      </c>
      <c r="G366" s="326">
        <f>'Leadec Weekly'!H110</f>
        <v>0</v>
      </c>
    </row>
    <row r="367" spans="1:7">
      <c r="A367" t="str">
        <f>'Leadec Weekly'!C111</f>
        <v>NDMSP-00341</v>
      </c>
      <c r="B367" t="str">
        <f>'Leadec Weekly'!A111</f>
        <v>60CI</v>
      </c>
      <c r="C367" s="326">
        <f>'Leadec Weekly'!D111</f>
        <v>0</v>
      </c>
      <c r="D367" s="326">
        <f>'Leadec Weekly'!E111</f>
        <v>0</v>
      </c>
      <c r="E367" s="326">
        <f>'Leadec Weekly'!F111</f>
        <v>0</v>
      </c>
      <c r="F367" s="326">
        <f>'Leadec Weekly'!G111</f>
        <v>0</v>
      </c>
      <c r="G367" s="326">
        <f>'Leadec Weekly'!H111</f>
        <v>0</v>
      </c>
    </row>
    <row r="368" spans="1:7">
      <c r="A368" t="str">
        <f>'Leadec Weekly'!C112</f>
        <v>NDMSP-00342</v>
      </c>
      <c r="B368" t="str">
        <f>'Leadec Weekly'!A112</f>
        <v>60DI</v>
      </c>
      <c r="C368" s="326">
        <f>'Leadec Weekly'!D112</f>
        <v>0</v>
      </c>
      <c r="D368" s="326">
        <f>'Leadec Weekly'!E112</f>
        <v>0</v>
      </c>
      <c r="E368" s="326">
        <f>'Leadec Weekly'!F112</f>
        <v>0</v>
      </c>
      <c r="F368" s="326">
        <f>'Leadec Weekly'!G112</f>
        <v>0</v>
      </c>
      <c r="G368" s="326">
        <f>'Leadec Weekly'!H112</f>
        <v>0</v>
      </c>
    </row>
    <row r="369" spans="1:7">
      <c r="A369" t="str">
        <f>'Leadec Weekly'!C113</f>
        <v>NDMSP-00343</v>
      </c>
      <c r="B369" t="str">
        <f>'Leadec Weekly'!A113</f>
        <v>60EI</v>
      </c>
      <c r="C369" s="326">
        <f>'Leadec Weekly'!D113</f>
        <v>0</v>
      </c>
      <c r="D369" s="326">
        <f>'Leadec Weekly'!E113</f>
        <v>0</v>
      </c>
      <c r="E369" s="326">
        <f>'Leadec Weekly'!F113</f>
        <v>0</v>
      </c>
      <c r="F369" s="326">
        <f>'Leadec Weekly'!G113</f>
        <v>0</v>
      </c>
      <c r="G369" s="326">
        <f>'Leadec Weekly'!H113</f>
        <v>0</v>
      </c>
    </row>
    <row r="370" spans="1:7">
      <c r="A370" t="str">
        <f>'Leadec Weekly'!C114</f>
        <v>NDMSP-00344</v>
      </c>
      <c r="B370" t="str">
        <f>'Leadec Weekly'!A114</f>
        <v>60AE</v>
      </c>
      <c r="C370" s="326">
        <f>'Leadec Weekly'!D114</f>
        <v>0</v>
      </c>
      <c r="D370" s="326">
        <f>'Leadec Weekly'!E114</f>
        <v>0</v>
      </c>
      <c r="E370" s="326">
        <f>'Leadec Weekly'!F114</f>
        <v>0</v>
      </c>
      <c r="F370" s="326">
        <f>'Leadec Weekly'!G114</f>
        <v>0</v>
      </c>
      <c r="G370" s="326">
        <f>'Leadec Weekly'!H114</f>
        <v>0</v>
      </c>
    </row>
    <row r="371" spans="1:7">
      <c r="A371" t="str">
        <f>'Leadec Weekly'!C115</f>
        <v>NDMSP-00345</v>
      </c>
      <c r="B371" t="str">
        <f>'Leadec Weekly'!A115</f>
        <v>60BE</v>
      </c>
      <c r="C371" s="326">
        <f>'Leadec Weekly'!D115</f>
        <v>0</v>
      </c>
      <c r="D371" s="326">
        <f>'Leadec Weekly'!E115</f>
        <v>0</v>
      </c>
      <c r="E371" s="326">
        <f>'Leadec Weekly'!F115</f>
        <v>0</v>
      </c>
      <c r="F371" s="326">
        <f>'Leadec Weekly'!G115</f>
        <v>0</v>
      </c>
      <c r="G371" s="326">
        <f>'Leadec Weekly'!H115</f>
        <v>0</v>
      </c>
    </row>
    <row r="372" spans="1:7">
      <c r="A372" t="str">
        <f>'Leadec Weekly'!C116</f>
        <v>NDMSP-00346</v>
      </c>
      <c r="B372" t="str">
        <f>'Leadec Weekly'!A116</f>
        <v>60CE</v>
      </c>
      <c r="C372" s="326">
        <f>'Leadec Weekly'!D116</f>
        <v>0</v>
      </c>
      <c r="D372" s="326">
        <f>'Leadec Weekly'!E116</f>
        <v>0</v>
      </c>
      <c r="E372" s="326">
        <f>'Leadec Weekly'!F116</f>
        <v>0</v>
      </c>
      <c r="F372" s="326">
        <f>'Leadec Weekly'!G116</f>
        <v>0</v>
      </c>
      <c r="G372" s="326">
        <f>'Leadec Weekly'!H116</f>
        <v>0</v>
      </c>
    </row>
    <row r="373" spans="1:7">
      <c r="A373" t="str">
        <f>'Leadec Weekly'!C117</f>
        <v>NDMSP-00347</v>
      </c>
      <c r="B373" t="str">
        <f>'Leadec Weekly'!A117</f>
        <v>60DE</v>
      </c>
      <c r="C373" s="326">
        <f>'Leadec Weekly'!D117</f>
        <v>0</v>
      </c>
      <c r="D373" s="326">
        <f>'Leadec Weekly'!E117</f>
        <v>0</v>
      </c>
      <c r="E373" s="326">
        <f>'Leadec Weekly'!F117</f>
        <v>0</v>
      </c>
      <c r="F373" s="326">
        <f>'Leadec Weekly'!G117</f>
        <v>0</v>
      </c>
      <c r="G373" s="326">
        <f>'Leadec Weekly'!H117</f>
        <v>0</v>
      </c>
    </row>
    <row r="374" spans="1:7">
      <c r="A374" t="str">
        <f>'Leadec Weekly'!C118</f>
        <v>NDMSP-00348</v>
      </c>
      <c r="B374" t="str">
        <f>'Leadec Weekly'!A118</f>
        <v>60EE</v>
      </c>
      <c r="C374" s="326">
        <f>'Leadec Weekly'!D118</f>
        <v>0</v>
      </c>
      <c r="D374" s="326">
        <f>'Leadec Weekly'!E118</f>
        <v>0</v>
      </c>
      <c r="E374" s="326">
        <f>'Leadec Weekly'!F118</f>
        <v>0</v>
      </c>
      <c r="F374" s="326">
        <f>'Leadec Weekly'!G118</f>
        <v>0</v>
      </c>
      <c r="G374" s="326">
        <f>'Leadec Weekly'!H118</f>
        <v>0</v>
      </c>
    </row>
    <row r="375" spans="1:7">
      <c r="A375" t="str">
        <f>'Leadec Weekly'!C119</f>
        <v>NAMGR-00099</v>
      </c>
      <c r="B375" t="str">
        <f>'Leadec Weekly'!A119</f>
        <v>90AI</v>
      </c>
      <c r="C375" s="326">
        <f>'Leadec Weekly'!D119</f>
        <v>0</v>
      </c>
      <c r="D375" s="326">
        <f>'Leadec Weekly'!E119</f>
        <v>0</v>
      </c>
      <c r="E375" s="326">
        <f>'Leadec Weekly'!F119</f>
        <v>0</v>
      </c>
      <c r="F375" s="326">
        <f>'Leadec Weekly'!G119</f>
        <v>0</v>
      </c>
      <c r="G375" s="326">
        <f>'Leadec Weekly'!H119</f>
        <v>0</v>
      </c>
    </row>
    <row r="376" spans="1:7">
      <c r="A376" t="str">
        <f>'Leadec Weekly'!C120</f>
        <v>NAMGR-00100</v>
      </c>
      <c r="B376" t="str">
        <f>'Leadec Weekly'!A120</f>
        <v>90BI</v>
      </c>
      <c r="C376" s="326">
        <f>'Leadec Weekly'!D120</f>
        <v>0</v>
      </c>
      <c r="D376" s="326">
        <f>'Leadec Weekly'!E120</f>
        <v>0</v>
      </c>
      <c r="E376" s="326">
        <f>'Leadec Weekly'!F120</f>
        <v>0</v>
      </c>
      <c r="F376" s="326">
        <f>'Leadec Weekly'!G120</f>
        <v>0</v>
      </c>
      <c r="G376" s="326">
        <f>'Leadec Weekly'!H120</f>
        <v>0</v>
      </c>
    </row>
    <row r="377" spans="1:7">
      <c r="A377" t="str">
        <f>'Leadec Weekly'!C121</f>
        <v>NJMGR-00113</v>
      </c>
      <c r="B377" t="str">
        <f>'Leadec Weekly'!A121</f>
        <v>90AE</v>
      </c>
      <c r="C377" s="326">
        <f>'Leadec Weekly'!D121</f>
        <v>0</v>
      </c>
      <c r="D377" s="326">
        <f>'Leadec Weekly'!E121</f>
        <v>0</v>
      </c>
      <c r="E377" s="326">
        <f>'Leadec Weekly'!F121</f>
        <v>0</v>
      </c>
      <c r="F377" s="326">
        <f>'Leadec Weekly'!G121</f>
        <v>0</v>
      </c>
      <c r="G377" s="326">
        <f>'Leadec Weekly'!H121</f>
        <v>0</v>
      </c>
    </row>
    <row r="378" spans="1:7">
      <c r="A378" t="str">
        <f>'Leadec Weekly'!C122</f>
        <v>NJMGR-00114</v>
      </c>
      <c r="B378" t="str">
        <f>'Leadec Weekly'!A122</f>
        <v>90BE</v>
      </c>
      <c r="C378" s="326">
        <f>'Leadec Weekly'!D122</f>
        <v>0</v>
      </c>
      <c r="D378" s="326">
        <f>'Leadec Weekly'!E122</f>
        <v>0</v>
      </c>
      <c r="E378" s="326">
        <f>'Leadec Weekly'!F122</f>
        <v>0</v>
      </c>
      <c r="F378" s="326">
        <f>'Leadec Weekly'!G122</f>
        <v>0</v>
      </c>
      <c r="G378" s="326">
        <f>'Leadec Weekly'!H122</f>
        <v>0</v>
      </c>
    </row>
    <row r="379" spans="1:7">
      <c r="A379" t="str">
        <f>'Leadec Weekly'!C123</f>
        <v>NDMGR-00051</v>
      </c>
      <c r="B379" t="str">
        <f>'Leadec Weekly'!A123</f>
        <v>100AI</v>
      </c>
      <c r="C379" s="326">
        <f>'Leadec Weekly'!D123</f>
        <v>0</v>
      </c>
      <c r="D379" s="326">
        <f>'Leadec Weekly'!E123</f>
        <v>0</v>
      </c>
      <c r="E379" s="326">
        <f>'Leadec Weekly'!F123</f>
        <v>0</v>
      </c>
      <c r="F379" s="326">
        <f>'Leadec Weekly'!G123</f>
        <v>0</v>
      </c>
      <c r="G379" s="326">
        <f>'Leadec Weekly'!H123</f>
        <v>0</v>
      </c>
    </row>
    <row r="380" spans="1:7">
      <c r="A380" t="str">
        <f>'Leadec Weekly'!C124</f>
        <v>NDMGR-00052</v>
      </c>
      <c r="B380" t="str">
        <f>'Leadec Weekly'!A124</f>
        <v>100BI</v>
      </c>
      <c r="C380" s="326">
        <f>'Leadec Weekly'!D124</f>
        <v>0</v>
      </c>
      <c r="D380" s="326">
        <f>'Leadec Weekly'!E124</f>
        <v>0</v>
      </c>
      <c r="E380" s="326">
        <f>'Leadec Weekly'!F124</f>
        <v>0</v>
      </c>
      <c r="F380" s="326">
        <f>'Leadec Weekly'!G124</f>
        <v>0</v>
      </c>
      <c r="G380" s="326">
        <f>'Leadec Weekly'!H124</f>
        <v>0</v>
      </c>
    </row>
    <row r="381" spans="1:7">
      <c r="A381" t="str">
        <f>'Leadec Weekly'!C125</f>
        <v>NDMGR-00053</v>
      </c>
      <c r="B381" t="str">
        <f>'Leadec Weekly'!A125</f>
        <v>100CI</v>
      </c>
      <c r="C381" s="326">
        <f>'Leadec Weekly'!D125</f>
        <v>0</v>
      </c>
      <c r="D381" s="326">
        <f>'Leadec Weekly'!E125</f>
        <v>0</v>
      </c>
      <c r="E381" s="326">
        <f>'Leadec Weekly'!F125</f>
        <v>0</v>
      </c>
      <c r="F381" s="326">
        <f>'Leadec Weekly'!G125</f>
        <v>0</v>
      </c>
      <c r="G381" s="326">
        <f>'Leadec Weekly'!H125</f>
        <v>0</v>
      </c>
    </row>
    <row r="382" spans="1:7">
      <c r="A382" t="str">
        <f>'Leadec Weekly'!C126</f>
        <v>NDMGR-00054</v>
      </c>
      <c r="B382" t="str">
        <f>'Leadec Weekly'!A126</f>
        <v>100DI</v>
      </c>
      <c r="C382" s="326">
        <f>'Leadec Weekly'!D126</f>
        <v>0</v>
      </c>
      <c r="D382" s="326">
        <f>'Leadec Weekly'!E126</f>
        <v>0</v>
      </c>
      <c r="E382" s="326">
        <f>'Leadec Weekly'!F126</f>
        <v>0</v>
      </c>
      <c r="F382" s="326">
        <f>'Leadec Weekly'!G126</f>
        <v>0</v>
      </c>
      <c r="G382" s="326">
        <f>'Leadec Weekly'!H126</f>
        <v>0</v>
      </c>
    </row>
    <row r="383" spans="1:7">
      <c r="A383" t="str">
        <f>'Leadec Weekly'!C127</f>
        <v>NDMGR-00055</v>
      </c>
      <c r="B383" t="str">
        <f>'Leadec Weekly'!A127</f>
        <v>100AE</v>
      </c>
      <c r="C383" s="326">
        <f>'Leadec Weekly'!D127</f>
        <v>0</v>
      </c>
      <c r="D383" s="326">
        <f>'Leadec Weekly'!E127</f>
        <v>0</v>
      </c>
      <c r="E383" s="326">
        <f>'Leadec Weekly'!F127</f>
        <v>0</v>
      </c>
      <c r="F383" s="326">
        <f>'Leadec Weekly'!G127</f>
        <v>0</v>
      </c>
      <c r="G383" s="326">
        <f>'Leadec Weekly'!H127</f>
        <v>0</v>
      </c>
    </row>
    <row r="384" spans="1:7">
      <c r="A384" t="str">
        <f>'Leadec Weekly'!C128</f>
        <v>NDMGR-00056</v>
      </c>
      <c r="B384" t="str">
        <f>'Leadec Weekly'!A128</f>
        <v>100BE</v>
      </c>
      <c r="C384" s="326">
        <f>'Leadec Weekly'!D128</f>
        <v>0</v>
      </c>
      <c r="D384" s="326">
        <f>'Leadec Weekly'!E128</f>
        <v>0</v>
      </c>
      <c r="E384" s="326">
        <f>'Leadec Weekly'!F128</f>
        <v>0</v>
      </c>
      <c r="F384" s="326">
        <f>'Leadec Weekly'!G128</f>
        <v>0</v>
      </c>
      <c r="G384" s="326">
        <f>'Leadec Weekly'!H128</f>
        <v>0</v>
      </c>
    </row>
    <row r="385" spans="1:7">
      <c r="A385" t="str">
        <f>'Leadec Weekly'!C129</f>
        <v>NDMGR-00057</v>
      </c>
      <c r="B385" t="str">
        <f>'Leadec Weekly'!A129</f>
        <v>100CE</v>
      </c>
      <c r="C385" s="326">
        <f>'Leadec Weekly'!D129</f>
        <v>0</v>
      </c>
      <c r="D385" s="326">
        <f>'Leadec Weekly'!E129</f>
        <v>0</v>
      </c>
      <c r="E385" s="326">
        <f>'Leadec Weekly'!F129</f>
        <v>0</v>
      </c>
      <c r="F385" s="326">
        <f>'Leadec Weekly'!G129</f>
        <v>0</v>
      </c>
      <c r="G385" s="326">
        <f>'Leadec Weekly'!H129</f>
        <v>0</v>
      </c>
    </row>
    <row r="386" spans="1:7">
      <c r="A386" t="str">
        <f>'Leadec Weekly'!C130</f>
        <v>NDMGR-00058</v>
      </c>
      <c r="B386" t="str">
        <f>'Leadec Weekly'!A130</f>
        <v>100DE</v>
      </c>
      <c r="C386" s="326">
        <f>'Leadec Weekly'!D130</f>
        <v>0</v>
      </c>
      <c r="D386" s="326">
        <f>'Leadec Weekly'!E130</f>
        <v>0</v>
      </c>
      <c r="E386" s="326">
        <f>'Leadec Weekly'!F130</f>
        <v>0</v>
      </c>
      <c r="F386" s="326">
        <f>'Leadec Weekly'!G130</f>
        <v>0</v>
      </c>
      <c r="G386" s="326">
        <f>'Leadec Weekly'!H130</f>
        <v>0</v>
      </c>
    </row>
    <row r="387" spans="1:7">
      <c r="A387" t="str">
        <f>'Leadec Weekly'!C131</f>
        <v>NAMGR-00050</v>
      </c>
      <c r="B387" t="str">
        <f>'Leadec Weekly'!A131</f>
        <v>110AI</v>
      </c>
      <c r="C387" s="326">
        <f>'Leadec Weekly'!D131</f>
        <v>0</v>
      </c>
      <c r="D387" s="326">
        <f>'Leadec Weekly'!E131</f>
        <v>0</v>
      </c>
      <c r="E387" s="326">
        <f>'Leadec Weekly'!F131</f>
        <v>0</v>
      </c>
      <c r="F387" s="326">
        <f>'Leadec Weekly'!G131</f>
        <v>0</v>
      </c>
      <c r="G387" s="326">
        <f>'Leadec Weekly'!H131</f>
        <v>0</v>
      </c>
    </row>
    <row r="388" spans="1:7">
      <c r="A388" t="str">
        <f>'Leadec Weekly'!C132</f>
        <v>NAMGR-000106</v>
      </c>
      <c r="B388" t="str">
        <f>'Leadec Weekly'!A132</f>
        <v>110BI</v>
      </c>
      <c r="C388" s="326">
        <f>'Leadec Weekly'!D132</f>
        <v>0</v>
      </c>
      <c r="D388" s="326">
        <f>'Leadec Weekly'!E132</f>
        <v>0</v>
      </c>
      <c r="E388" s="326">
        <f>'Leadec Weekly'!F132</f>
        <v>0</v>
      </c>
      <c r="F388" s="326">
        <f>'Leadec Weekly'!G132</f>
        <v>0</v>
      </c>
      <c r="G388" s="326">
        <f>'Leadec Weekly'!H132</f>
        <v>0</v>
      </c>
    </row>
    <row r="389" spans="1:7">
      <c r="A389" t="str">
        <f>'Leadec Weekly'!C133</f>
        <v>NLMGR-00057</v>
      </c>
      <c r="B389" t="str">
        <f>'Leadec Weekly'!A133</f>
        <v>110AE</v>
      </c>
      <c r="C389" s="326">
        <f>'Leadec Weekly'!D133</f>
        <v>0</v>
      </c>
      <c r="D389" s="326">
        <f>'Leadec Weekly'!E133</f>
        <v>0</v>
      </c>
      <c r="E389" s="326">
        <f>'Leadec Weekly'!F133</f>
        <v>0</v>
      </c>
      <c r="F389" s="326">
        <f>'Leadec Weekly'!G133</f>
        <v>0</v>
      </c>
      <c r="G389" s="326">
        <f>'Leadec Weekly'!H133</f>
        <v>0</v>
      </c>
    </row>
    <row r="390" spans="1:7">
      <c r="A390" t="str">
        <f>'Leadec Weekly'!C134</f>
        <v>NLMGR-00058</v>
      </c>
      <c r="B390" t="str">
        <f>'Leadec Weekly'!A134</f>
        <v>110BE</v>
      </c>
      <c r="C390" s="326">
        <f>'Leadec Weekly'!D134</f>
        <v>0</v>
      </c>
      <c r="D390" s="326">
        <f>'Leadec Weekly'!E134</f>
        <v>0</v>
      </c>
      <c r="E390" s="326">
        <f>'Leadec Weekly'!F134</f>
        <v>0</v>
      </c>
      <c r="F390" s="326">
        <f>'Leadec Weekly'!G134</f>
        <v>0</v>
      </c>
      <c r="G390" s="326">
        <f>'Leadec Weekly'!H134</f>
        <v>0</v>
      </c>
    </row>
    <row r="391" spans="1:7">
      <c r="A391" t="str">
        <f>'Leadec Weekly'!C135</f>
        <v>NAMGR-00107</v>
      </c>
      <c r="B391" t="str">
        <f>'Leadec Weekly'!A135</f>
        <v>115AE</v>
      </c>
      <c r="C391" s="326">
        <f>'Leadec Weekly'!D135</f>
        <v>0</v>
      </c>
      <c r="D391" s="326">
        <f>'Leadec Weekly'!E135</f>
        <v>0</v>
      </c>
      <c r="E391" s="326">
        <f>'Leadec Weekly'!F135</f>
        <v>0</v>
      </c>
      <c r="F391" s="326">
        <f>'Leadec Weekly'!G135</f>
        <v>0</v>
      </c>
      <c r="G391" s="326">
        <f>'Leadec Weekly'!H135</f>
        <v>0</v>
      </c>
    </row>
    <row r="392" spans="1:7">
      <c r="A392" t="str">
        <f>'Leadec Weekly'!C136</f>
        <v>NDMGR-00059</v>
      </c>
      <c r="B392" t="str">
        <f>'Leadec Weekly'!A136</f>
        <v>120AI</v>
      </c>
      <c r="C392" s="326">
        <f>'Leadec Weekly'!D136</f>
        <v>0</v>
      </c>
      <c r="D392" s="326">
        <f>'Leadec Weekly'!E136</f>
        <v>0</v>
      </c>
      <c r="E392" s="326">
        <f>'Leadec Weekly'!F136</f>
        <v>0</v>
      </c>
      <c r="F392" s="326">
        <f>'Leadec Weekly'!G136</f>
        <v>0</v>
      </c>
      <c r="G392" s="326">
        <f>'Leadec Weekly'!H136</f>
        <v>0</v>
      </c>
    </row>
    <row r="393" spans="1:7">
      <c r="A393" t="str">
        <f>'Leadec Weekly'!C137</f>
        <v>NDMGR-00060</v>
      </c>
      <c r="B393" t="str">
        <f>'Leadec Weekly'!A137</f>
        <v>120BI</v>
      </c>
      <c r="C393" s="326">
        <f>'Leadec Weekly'!D137</f>
        <v>0</v>
      </c>
      <c r="D393" s="326">
        <f>'Leadec Weekly'!E137</f>
        <v>0</v>
      </c>
      <c r="E393" s="326">
        <f>'Leadec Weekly'!F137</f>
        <v>0</v>
      </c>
      <c r="F393" s="326">
        <f>'Leadec Weekly'!G137</f>
        <v>0</v>
      </c>
      <c r="G393" s="326">
        <f>'Leadec Weekly'!H137</f>
        <v>0</v>
      </c>
    </row>
    <row r="394" spans="1:7">
      <c r="A394" t="str">
        <f>'Leadec Weekly'!C138</f>
        <v>NDMGR-00061</v>
      </c>
      <c r="B394" t="str">
        <f>'Leadec Weekly'!A138</f>
        <v>120CI</v>
      </c>
      <c r="C394" s="326">
        <f>'Leadec Weekly'!D138</f>
        <v>0</v>
      </c>
      <c r="D394" s="326">
        <f>'Leadec Weekly'!E138</f>
        <v>0</v>
      </c>
      <c r="E394" s="326">
        <f>'Leadec Weekly'!F138</f>
        <v>0</v>
      </c>
      <c r="F394" s="326">
        <f>'Leadec Weekly'!G138</f>
        <v>0</v>
      </c>
      <c r="G394" s="326">
        <f>'Leadec Weekly'!H138</f>
        <v>0</v>
      </c>
    </row>
    <row r="395" spans="1:7">
      <c r="A395" t="str">
        <f>'Leadec Weekly'!C139</f>
        <v>NDMGR-00062</v>
      </c>
      <c r="B395" t="str">
        <f>'Leadec Weekly'!A139</f>
        <v>120AE</v>
      </c>
      <c r="C395" s="326">
        <f>'Leadec Weekly'!D139</f>
        <v>0</v>
      </c>
      <c r="D395" s="326">
        <f>'Leadec Weekly'!E139</f>
        <v>0</v>
      </c>
      <c r="E395" s="326">
        <f>'Leadec Weekly'!F139</f>
        <v>0</v>
      </c>
      <c r="F395" s="326">
        <f>'Leadec Weekly'!G139</f>
        <v>0</v>
      </c>
      <c r="G395" s="326">
        <f>'Leadec Weekly'!H139</f>
        <v>0</v>
      </c>
    </row>
    <row r="396" spans="1:7">
      <c r="A396" t="str">
        <f>'Leadec Weekly'!C140</f>
        <v>NDMGR-00063</v>
      </c>
      <c r="B396" t="str">
        <f>'Leadec Weekly'!A140</f>
        <v>120BE</v>
      </c>
      <c r="C396" s="326">
        <f>'Leadec Weekly'!D140</f>
        <v>0</v>
      </c>
      <c r="D396" s="326">
        <f>'Leadec Weekly'!E140</f>
        <v>0</v>
      </c>
      <c r="E396" s="326">
        <f>'Leadec Weekly'!F140</f>
        <v>0</v>
      </c>
      <c r="F396" s="326">
        <f>'Leadec Weekly'!G140</f>
        <v>0</v>
      </c>
      <c r="G396" s="326">
        <f>'Leadec Weekly'!H140</f>
        <v>0</v>
      </c>
    </row>
    <row r="397" spans="1:7">
      <c r="A397" t="str">
        <f>'Leadec Weekly'!C141</f>
        <v>NDMGR-00064</v>
      </c>
      <c r="B397" t="str">
        <f>'Leadec Weekly'!A141</f>
        <v>120CE</v>
      </c>
      <c r="C397" s="326">
        <f>'Leadec Weekly'!D141</f>
        <v>0</v>
      </c>
      <c r="D397" s="326">
        <f>'Leadec Weekly'!E141</f>
        <v>0</v>
      </c>
      <c r="E397" s="326">
        <f>'Leadec Weekly'!F141</f>
        <v>0</v>
      </c>
      <c r="F397" s="326">
        <f>'Leadec Weekly'!G141</f>
        <v>0</v>
      </c>
      <c r="G397" s="326">
        <f>'Leadec Weekly'!H141</f>
        <v>0</v>
      </c>
    </row>
    <row r="398" spans="1:7">
      <c r="A398" t="str">
        <f>'Leadec Weekly'!C142</f>
        <v>NDMSP-00349</v>
      </c>
      <c r="B398" t="str">
        <f>'Leadec Weekly'!A142</f>
        <v>140AI</v>
      </c>
      <c r="C398" s="326">
        <f>'Leadec Weekly'!D142</f>
        <v>0</v>
      </c>
      <c r="D398" s="326">
        <f>'Leadec Weekly'!E142</f>
        <v>0</v>
      </c>
      <c r="E398" s="326">
        <f>'Leadec Weekly'!F142</f>
        <v>0</v>
      </c>
      <c r="F398" s="326">
        <f>'Leadec Weekly'!G142</f>
        <v>0</v>
      </c>
      <c r="G398" s="326">
        <f>'Leadec Weekly'!H142</f>
        <v>0</v>
      </c>
    </row>
    <row r="399" spans="1:7">
      <c r="A399" t="str">
        <f>'Leadec Weekly'!C143</f>
        <v>NDMSP-00350</v>
      </c>
      <c r="B399" t="str">
        <f>'Leadec Weekly'!A143</f>
        <v>140BI</v>
      </c>
      <c r="C399" s="326">
        <f>'Leadec Weekly'!D143</f>
        <v>0</v>
      </c>
      <c r="D399" s="326">
        <f>'Leadec Weekly'!E143</f>
        <v>0</v>
      </c>
      <c r="E399" s="326">
        <f>'Leadec Weekly'!F143</f>
        <v>0</v>
      </c>
      <c r="F399" s="326">
        <f>'Leadec Weekly'!G143</f>
        <v>0</v>
      </c>
      <c r="G399" s="326">
        <f>'Leadec Weekly'!H143</f>
        <v>0</v>
      </c>
    </row>
    <row r="400" spans="1:7">
      <c r="A400" t="str">
        <f>'Leadec Weekly'!C144</f>
        <v>NDMSP-00351</v>
      </c>
      <c r="B400" t="str">
        <f>'Leadec Weekly'!A144</f>
        <v>140CI</v>
      </c>
      <c r="C400" s="326">
        <f>'Leadec Weekly'!D144</f>
        <v>0</v>
      </c>
      <c r="D400" s="326">
        <f>'Leadec Weekly'!E144</f>
        <v>0</v>
      </c>
      <c r="E400" s="326">
        <f>'Leadec Weekly'!F144</f>
        <v>0</v>
      </c>
      <c r="F400" s="326">
        <f>'Leadec Weekly'!G144</f>
        <v>0</v>
      </c>
      <c r="G400" s="326">
        <f>'Leadec Weekly'!H144</f>
        <v>0</v>
      </c>
    </row>
    <row r="401" spans="1:7">
      <c r="A401" t="str">
        <f>'Leadec Weekly'!C145</f>
        <v>NDMSP-00352</v>
      </c>
      <c r="B401" t="str">
        <f>'Leadec Weekly'!A145</f>
        <v>140AE</v>
      </c>
      <c r="C401" s="326">
        <f>'Leadec Weekly'!D145</f>
        <v>0</v>
      </c>
      <c r="D401" s="326">
        <f>'Leadec Weekly'!E145</f>
        <v>0</v>
      </c>
      <c r="E401" s="326">
        <f>'Leadec Weekly'!F145</f>
        <v>0</v>
      </c>
      <c r="F401" s="326">
        <f>'Leadec Weekly'!G145</f>
        <v>0</v>
      </c>
      <c r="G401" s="326">
        <f>'Leadec Weekly'!H145</f>
        <v>0</v>
      </c>
    </row>
    <row r="402" spans="1:7">
      <c r="A402" t="str">
        <f>'Leadec Weekly'!C146</f>
        <v>NDMSP-00353</v>
      </c>
      <c r="B402" t="str">
        <f>'Leadec Weekly'!A146</f>
        <v>140BE</v>
      </c>
      <c r="C402" s="326">
        <f>'Leadec Weekly'!D146</f>
        <v>0</v>
      </c>
      <c r="D402" s="326">
        <f>'Leadec Weekly'!E146</f>
        <v>0</v>
      </c>
      <c r="E402" s="326">
        <f>'Leadec Weekly'!F146</f>
        <v>0</v>
      </c>
      <c r="F402" s="326">
        <f>'Leadec Weekly'!G146</f>
        <v>0</v>
      </c>
      <c r="G402" s="326">
        <f>'Leadec Weekly'!H146</f>
        <v>0</v>
      </c>
    </row>
    <row r="403" spans="1:7">
      <c r="A403" t="str">
        <f>'Leadec Weekly'!C147</f>
        <v>NDMLP-00005</v>
      </c>
      <c r="B403" t="str">
        <f>'Leadec Weekly'!A147</f>
        <v>157I</v>
      </c>
      <c r="C403" s="326">
        <f>'Leadec Weekly'!D147</f>
        <v>0</v>
      </c>
      <c r="D403" s="326">
        <f>'Leadec Weekly'!E147</f>
        <v>0</v>
      </c>
      <c r="E403" s="326">
        <f>'Leadec Weekly'!F147</f>
        <v>0</v>
      </c>
      <c r="F403" s="326">
        <f>'Leadec Weekly'!G147</f>
        <v>0</v>
      </c>
      <c r="G403" s="326">
        <f>'Leadec Weekly'!H147</f>
        <v>0</v>
      </c>
    </row>
    <row r="404" spans="1:7">
      <c r="A404" t="str">
        <f>'Leadec Weekly'!C148</f>
        <v>NDMLP-00006</v>
      </c>
      <c r="B404" t="str">
        <f>'Leadec Weekly'!A148</f>
        <v>157E</v>
      </c>
      <c r="C404" s="326">
        <f>'Leadec Weekly'!D148</f>
        <v>0</v>
      </c>
      <c r="D404" s="326">
        <f>'Leadec Weekly'!E148</f>
        <v>0</v>
      </c>
      <c r="E404" s="326">
        <f>'Leadec Weekly'!F148</f>
        <v>0</v>
      </c>
      <c r="F404" s="326">
        <f>'Leadec Weekly'!G148</f>
        <v>0</v>
      </c>
      <c r="G404" s="326">
        <f>'Leadec Weekly'!H148</f>
        <v>0</v>
      </c>
    </row>
    <row r="405" spans="1:7">
      <c r="A405" t="str">
        <f>'Leadec Weekly'!C149</f>
        <v xml:space="preserve">NAMWB-0024    </v>
      </c>
      <c r="B405" t="str">
        <f>'Leadec Weekly'!A149</f>
        <v>160I</v>
      </c>
      <c r="C405" s="326">
        <f>'Leadec Weekly'!D149</f>
        <v>0</v>
      </c>
      <c r="D405" s="326">
        <f>'Leadec Weekly'!E149</f>
        <v>0</v>
      </c>
      <c r="E405" s="326">
        <f>'Leadec Weekly'!F149</f>
        <v>0</v>
      </c>
      <c r="F405" s="326">
        <f>'Leadec Weekly'!G149</f>
        <v>0</v>
      </c>
      <c r="G405" s="326">
        <f>'Leadec Weekly'!H149</f>
        <v>0</v>
      </c>
    </row>
    <row r="406" spans="1:7">
      <c r="A406" t="str">
        <f>'Leadec Weekly'!C150</f>
        <v xml:space="preserve">NAMWB-0025    </v>
      </c>
      <c r="B406" t="str">
        <f>'Leadec Weekly'!A150</f>
        <v>160E</v>
      </c>
      <c r="C406" s="326">
        <f>'Leadec Weekly'!D150</f>
        <v>0</v>
      </c>
      <c r="D406" s="326">
        <f>'Leadec Weekly'!E150</f>
        <v>0</v>
      </c>
      <c r="E406" s="326">
        <f>'Leadec Weekly'!F150</f>
        <v>0</v>
      </c>
      <c r="F406" s="326">
        <f>'Leadec Weekly'!G150</f>
        <v>0</v>
      </c>
      <c r="G406" s="326">
        <f>'Leadec Weekly'!H150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F147"/>
  <sheetViews>
    <sheetView workbookViewId="0"/>
  </sheetViews>
  <sheetFormatPr defaultRowHeight="15"/>
  <sheetData>
    <row r="1" spans="11:84">
      <c r="AR1" s="109"/>
      <c r="AS1" s="86"/>
      <c r="AT1" s="86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Z1" s="109"/>
      <c r="CA1" s="670" t="s">
        <v>1206</v>
      </c>
      <c r="CB1" s="670"/>
      <c r="CC1" s="670"/>
      <c r="CD1" s="670"/>
      <c r="CE1" s="670"/>
      <c r="CF1" s="670"/>
    </row>
    <row r="2" spans="11:84">
      <c r="K2" s="51"/>
      <c r="L2" s="51"/>
      <c r="M2" s="669" t="s">
        <v>1207</v>
      </c>
      <c r="N2" s="669"/>
      <c r="O2" s="669"/>
      <c r="P2" s="669"/>
      <c r="Q2" s="669"/>
      <c r="R2" s="669"/>
      <c r="S2" s="669"/>
      <c r="T2" s="669"/>
      <c r="U2" s="669"/>
      <c r="V2" s="669"/>
      <c r="W2" s="669"/>
      <c r="X2" s="669"/>
      <c r="Y2" s="669"/>
      <c r="Z2" s="669"/>
      <c r="AA2" s="669"/>
      <c r="AB2" s="669"/>
      <c r="AC2" s="669"/>
      <c r="AD2" s="669"/>
      <c r="AE2" s="669"/>
      <c r="AF2" s="669"/>
      <c r="AG2" s="669"/>
      <c r="AH2" s="669"/>
      <c r="AI2" s="669"/>
      <c r="AJ2" s="669"/>
      <c r="AK2" s="669"/>
      <c r="AL2" s="119"/>
      <c r="AR2" s="109"/>
      <c r="AS2" s="86"/>
      <c r="AT2" s="86"/>
      <c r="AU2" s="112" t="s">
        <v>509</v>
      </c>
      <c r="AV2" s="52">
        <f>WEEKLY!F156</f>
        <v>46300</v>
      </c>
      <c r="AW2" s="52">
        <f>WEEKLY!G156</f>
        <v>46301</v>
      </c>
      <c r="AX2" s="52">
        <f>WEEKLY!H156</f>
        <v>46302</v>
      </c>
      <c r="AY2" s="52">
        <f>WEEKLY!I156</f>
        <v>46303</v>
      </c>
      <c r="AZ2" s="52">
        <f>WEEKLY!J156</f>
        <v>46304</v>
      </c>
      <c r="BA2" s="37">
        <f>WEEKLY!X156</f>
        <v>0</v>
      </c>
      <c r="BB2" s="37">
        <f>WEEKLY!Y156</f>
        <v>1</v>
      </c>
      <c r="BC2" s="37">
        <f>WEEKLY!Z156</f>
        <v>2</v>
      </c>
      <c r="BD2" s="37">
        <f>WEEKLY!AA156</f>
        <v>3</v>
      </c>
      <c r="BE2" s="37">
        <f>WEEKLY!AB156</f>
        <v>4</v>
      </c>
      <c r="BF2" s="52">
        <f>WEEKLY!AP156</f>
        <v>0</v>
      </c>
      <c r="BG2" s="52">
        <f>WEEKLY!AQ156</f>
        <v>1</v>
      </c>
      <c r="BH2" s="52">
        <f>WEEKLY!AR156</f>
        <v>2</v>
      </c>
      <c r="BI2" s="52">
        <f>WEEKLY!AS156</f>
        <v>3</v>
      </c>
      <c r="BJ2" s="52">
        <f>WEEKLY!AT156</f>
        <v>4</v>
      </c>
      <c r="BK2" s="37">
        <f>WEEKLY!BH156</f>
        <v>0</v>
      </c>
      <c r="BL2" s="37">
        <f>WEEKLY!BI156</f>
        <v>1</v>
      </c>
      <c r="BM2" s="37">
        <f>WEEKLY!BJ156</f>
        <v>2</v>
      </c>
      <c r="BN2" s="37">
        <f>WEEKLY!BK156</f>
        <v>3</v>
      </c>
      <c r="BO2" s="37">
        <f>WEEKLY!BL156</f>
        <v>4</v>
      </c>
      <c r="BP2" s="52">
        <f>WEEKLY!BZ156</f>
        <v>0</v>
      </c>
      <c r="BQ2" s="52">
        <f>WEEKLY!CA156</f>
        <v>1</v>
      </c>
      <c r="BR2" s="52">
        <f>WEEKLY!CB156</f>
        <v>2</v>
      </c>
      <c r="BS2" s="52">
        <f>WEEKLY!CC156</f>
        <v>3</v>
      </c>
      <c r="BT2" s="52">
        <f>WEEKLY!CD156</f>
        <v>4</v>
      </c>
      <c r="BZ2" s="109"/>
      <c r="CA2" s="112" t="s">
        <v>509</v>
      </c>
      <c r="CB2" s="169" t="e">
        <f>'Washer Data'!#REF!</f>
        <v>#REF!</v>
      </c>
      <c r="CC2" s="52" t="e">
        <f>'Washer Data'!#REF!</f>
        <v>#REF!</v>
      </c>
      <c r="CD2" s="52" t="e">
        <f>'Washer Data'!#REF!</f>
        <v>#REF!</v>
      </c>
      <c r="CE2" s="52" t="e">
        <f>'Washer Data'!#REF!</f>
        <v>#REF!</v>
      </c>
      <c r="CF2" s="52" t="e">
        <f>'Washer Data'!#REF!</f>
        <v>#REF!</v>
      </c>
    </row>
    <row r="3" spans="11:84">
      <c r="K3" s="51"/>
      <c r="L3" s="51"/>
      <c r="M3" s="112" t="s">
        <v>509</v>
      </c>
      <c r="N3" s="52">
        <f>WEEKLY!F156</f>
        <v>46300</v>
      </c>
      <c r="O3" s="52">
        <f>WEEKLY!G156</f>
        <v>46301</v>
      </c>
      <c r="P3" s="52">
        <f>WEEKLY!H156</f>
        <v>46302</v>
      </c>
      <c r="Q3" s="52">
        <f>WEEKLY!I156</f>
        <v>46303</v>
      </c>
      <c r="R3" s="52">
        <f>WEEKLY!J156</f>
        <v>46304</v>
      </c>
      <c r="S3" s="37">
        <f>WEEKLY!X156</f>
        <v>0</v>
      </c>
      <c r="T3" s="37">
        <f>WEEKLY!Y156</f>
        <v>1</v>
      </c>
      <c r="U3" s="37">
        <f>WEEKLY!Z156</f>
        <v>2</v>
      </c>
      <c r="V3" s="37">
        <f>WEEKLY!AA156</f>
        <v>3</v>
      </c>
      <c r="W3" s="37">
        <f>WEEKLY!AB156</f>
        <v>4</v>
      </c>
      <c r="X3" s="52">
        <f>WEEKLY!AP156</f>
        <v>0</v>
      </c>
      <c r="Y3" s="52">
        <f>WEEKLY!AQ156</f>
        <v>1</v>
      </c>
      <c r="Z3" s="52">
        <f>WEEKLY!AR156</f>
        <v>2</v>
      </c>
      <c r="AA3" s="52">
        <f>WEEKLY!AS156</f>
        <v>3</v>
      </c>
      <c r="AB3" s="52">
        <f>WEEKLY!AT156</f>
        <v>4</v>
      </c>
      <c r="AC3" s="37">
        <f>WEEKLY!BH156</f>
        <v>0</v>
      </c>
      <c r="AD3" s="37">
        <f>WEEKLY!BI156</f>
        <v>1</v>
      </c>
      <c r="AE3" s="37">
        <f>WEEKLY!BJ156</f>
        <v>2</v>
      </c>
      <c r="AF3" s="37">
        <f>WEEKLY!BK156</f>
        <v>3</v>
      </c>
      <c r="AG3" s="37">
        <f>WEEKLY!BL156</f>
        <v>4</v>
      </c>
      <c r="AH3" s="52">
        <f>WEEKLY!BZ156</f>
        <v>0</v>
      </c>
      <c r="AI3" s="52">
        <f>WEEKLY!CA156</f>
        <v>1</v>
      </c>
      <c r="AJ3" s="52">
        <f>WEEKLY!CB156</f>
        <v>2</v>
      </c>
      <c r="AK3" s="52">
        <f>WEEKLY!CC156</f>
        <v>3</v>
      </c>
      <c r="AL3" s="52">
        <f>WEEKLY!CD156</f>
        <v>4</v>
      </c>
      <c r="AR3" s="109"/>
      <c r="AS3" s="51" t="s">
        <v>1175</v>
      </c>
      <c r="AT3" s="51" t="s">
        <v>1176</v>
      </c>
      <c r="AU3" s="113" t="s">
        <v>1202</v>
      </c>
      <c r="AV3" s="110">
        <v>0.06</v>
      </c>
      <c r="AW3" s="110">
        <v>0.06</v>
      </c>
      <c r="AX3" s="110">
        <v>0.06</v>
      </c>
      <c r="AY3" s="110">
        <v>0.06</v>
      </c>
      <c r="AZ3" s="110">
        <v>0.06</v>
      </c>
      <c r="BA3" s="110">
        <v>0.06</v>
      </c>
      <c r="BB3" s="110">
        <v>0.06</v>
      </c>
      <c r="BC3" s="110">
        <v>0.06</v>
      </c>
      <c r="BD3" s="110">
        <v>0.06</v>
      </c>
      <c r="BE3" s="110">
        <v>0.06</v>
      </c>
      <c r="BF3" s="110">
        <v>0.06</v>
      </c>
      <c r="BG3" s="110">
        <v>0.06</v>
      </c>
      <c r="BH3" s="110">
        <v>0.06</v>
      </c>
      <c r="BI3" s="110">
        <v>0.06</v>
      </c>
      <c r="BJ3" s="110">
        <v>0.06</v>
      </c>
      <c r="BK3" s="110">
        <v>0.06</v>
      </c>
      <c r="BL3" s="110">
        <v>0.06</v>
      </c>
      <c r="BM3" s="110">
        <v>0.06</v>
      </c>
      <c r="BN3" s="110">
        <v>0.06</v>
      </c>
      <c r="BO3" s="110">
        <v>0.06</v>
      </c>
      <c r="BP3" s="110">
        <v>0.06</v>
      </c>
      <c r="BQ3" s="110">
        <v>0.06</v>
      </c>
      <c r="BR3" s="110">
        <v>0.06</v>
      </c>
      <c r="BS3" s="110">
        <v>0.06</v>
      </c>
      <c r="BT3" s="110">
        <v>0.06</v>
      </c>
      <c r="BZ3" s="109"/>
      <c r="CA3" s="113" t="s">
        <v>1178</v>
      </c>
      <c r="CB3" s="110">
        <v>0.05</v>
      </c>
      <c r="CC3" s="110">
        <v>0.05</v>
      </c>
      <c r="CD3" s="110">
        <v>0.05</v>
      </c>
      <c r="CE3" s="110">
        <v>0.05</v>
      </c>
      <c r="CF3" s="110">
        <v>0.05</v>
      </c>
    </row>
    <row r="4" spans="11:84">
      <c r="K4" s="51" t="s">
        <v>1175</v>
      </c>
      <c r="L4" s="51" t="s">
        <v>1176</v>
      </c>
      <c r="M4" s="113" t="s">
        <v>1202</v>
      </c>
      <c r="N4" s="110">
        <v>0.06</v>
      </c>
      <c r="O4" s="110">
        <v>0.06</v>
      </c>
      <c r="P4" s="110">
        <v>0.06</v>
      </c>
      <c r="Q4" s="110">
        <v>0.06</v>
      </c>
      <c r="R4" s="110">
        <v>0.06</v>
      </c>
      <c r="S4" s="110">
        <v>0.06</v>
      </c>
      <c r="T4" s="110">
        <v>0.06</v>
      </c>
      <c r="U4" s="110">
        <v>0.06</v>
      </c>
      <c r="V4" s="110">
        <v>0.06</v>
      </c>
      <c r="W4" s="110">
        <v>0.06</v>
      </c>
      <c r="X4" s="110">
        <v>0.06</v>
      </c>
      <c r="Y4" s="110">
        <v>0.06</v>
      </c>
      <c r="Z4" s="110">
        <v>0.06</v>
      </c>
      <c r="AA4" s="110">
        <v>0.06</v>
      </c>
      <c r="AB4" s="110">
        <v>0.06</v>
      </c>
      <c r="AC4" s="110">
        <v>0.06</v>
      </c>
      <c r="AD4" s="110">
        <v>0.06</v>
      </c>
      <c r="AE4" s="110">
        <v>0.06</v>
      </c>
      <c r="AF4" s="110">
        <v>0.06</v>
      </c>
      <c r="AG4" s="110">
        <v>0.06</v>
      </c>
      <c r="AH4" s="110">
        <v>0.06</v>
      </c>
      <c r="AI4" s="110">
        <v>0.06</v>
      </c>
      <c r="AJ4" s="110">
        <v>0.06</v>
      </c>
      <c r="AK4" s="110">
        <v>0.06</v>
      </c>
      <c r="AL4" s="110">
        <v>0.06</v>
      </c>
      <c r="AR4" s="109"/>
      <c r="AS4" s="107" t="str">
        <f>WEEKLY!A159</f>
        <v>MWTH-1</v>
      </c>
      <c r="AT4" s="107" t="str">
        <f>WEEKLY!C159</f>
        <v>UKMLA-00023</v>
      </c>
      <c r="AU4" s="105">
        <f>WEEKLY!B159</f>
        <v>125</v>
      </c>
      <c r="AV4" s="110" t="str">
        <f>WEEKLY!F159</f>
        <v/>
      </c>
      <c r="AW4" s="110" t="e">
        <f>WEEKLY!G159</f>
        <v>#N/A</v>
      </c>
      <c r="AX4" s="110" t="str">
        <f>WEEKLY!H159</f>
        <v/>
      </c>
      <c r="AY4" s="110" t="str">
        <f>WEEKLY!I159</f>
        <v/>
      </c>
      <c r="AZ4" s="110" t="e">
        <f>WEEKLY!J159</f>
        <v>#N/A</v>
      </c>
      <c r="BA4" s="110" t="str">
        <f>WEEKLY!X159</f>
        <v/>
      </c>
      <c r="BB4" s="110" t="e">
        <f>WEEKLY!Y159</f>
        <v>#N/A</v>
      </c>
      <c r="BC4" s="110" t="str">
        <f>WEEKLY!Z159</f>
        <v/>
      </c>
      <c r="BD4" s="110" t="str">
        <f>WEEKLY!AA159</f>
        <v/>
      </c>
      <c r="BE4" s="110" t="e">
        <f>WEEKLY!AB159</f>
        <v>#N/A</v>
      </c>
      <c r="BF4" s="110" t="str">
        <f>WEEKLY!AP159</f>
        <v/>
      </c>
      <c r="BG4" s="110" t="e">
        <f>WEEKLY!AQ159</f>
        <v>#N/A</v>
      </c>
      <c r="BH4" s="110" t="str">
        <f>WEEKLY!AR159</f>
        <v/>
      </c>
      <c r="BI4" s="110" t="str">
        <f>WEEKLY!AS159</f>
        <v/>
      </c>
      <c r="BJ4" s="110" t="e">
        <f>WEEKLY!AT159</f>
        <v>#N/A</v>
      </c>
      <c r="BK4" s="110" t="str">
        <f>WEEKLY!BH159</f>
        <v/>
      </c>
      <c r="BL4" s="110" t="e">
        <f>WEEKLY!BI159</f>
        <v>#N/A</v>
      </c>
      <c r="BM4" s="110" t="str">
        <f>WEEKLY!BJ159</f>
        <v/>
      </c>
      <c r="BN4" s="110" t="str">
        <f>WEEKLY!BK159</f>
        <v/>
      </c>
      <c r="BO4" s="110" t="e">
        <f>WEEKLY!BL159</f>
        <v>#N/A</v>
      </c>
      <c r="BP4" s="110" t="str">
        <f>WEEKLY!BZ159</f>
        <v/>
      </c>
      <c r="BQ4" s="110" t="e">
        <f>WEEKLY!CA159</f>
        <v>#N/A</v>
      </c>
      <c r="BR4" s="110" t="str">
        <f>WEEKLY!CB159</f>
        <v/>
      </c>
      <c r="BS4" s="110" t="str">
        <f>WEEKLY!CC159</f>
        <v/>
      </c>
      <c r="BT4" s="110" t="e">
        <f>WEEKLY!CD159</f>
        <v>#N/A</v>
      </c>
      <c r="BZ4" s="109"/>
      <c r="CA4" s="113" t="str">
        <f>WASHER!B27</f>
        <v>MANWB-62</v>
      </c>
      <c r="CB4" s="118" t="str">
        <f>WASHER!H27</f>
        <v/>
      </c>
      <c r="CC4" s="118" t="str">
        <f>WASHER!T27</f>
        <v/>
      </c>
      <c r="CD4" s="118" t="str">
        <f>WASHER!AF27</f>
        <v/>
      </c>
      <c r="CE4" s="118" t="str">
        <f>WASHER!AR27</f>
        <v/>
      </c>
      <c r="CF4" s="118" t="str">
        <f>WASHER!BD27</f>
        <v/>
      </c>
    </row>
    <row r="5" spans="11:84">
      <c r="K5" s="36" t="str">
        <f>WEEKLY!A157</f>
        <v>TF-1</v>
      </c>
      <c r="L5" s="36" t="str">
        <f>WEEKLY!C157</f>
        <v>UKMMM-00012</v>
      </c>
      <c r="M5" s="105">
        <f>WEEKLY!B157</f>
        <v>110</v>
      </c>
      <c r="N5" s="110" t="e">
        <f>WEEKLY!F157</f>
        <v>#N/A</v>
      </c>
      <c r="O5" s="110" t="str">
        <f>WEEKLY!G157</f>
        <v/>
      </c>
      <c r="P5" s="110" t="e">
        <f>WEEKLY!H157</f>
        <v>#N/A</v>
      </c>
      <c r="Q5" s="110" t="e">
        <f>WEEKLY!I157</f>
        <v>#N/A</v>
      </c>
      <c r="R5" s="110" t="str">
        <f>WEEKLY!J157</f>
        <v/>
      </c>
      <c r="S5" s="110" t="e">
        <f>WEEKLY!X157</f>
        <v>#N/A</v>
      </c>
      <c r="T5" s="110" t="str">
        <f>WEEKLY!Y157</f>
        <v/>
      </c>
      <c r="U5" s="110" t="e">
        <f>WEEKLY!Z157</f>
        <v>#N/A</v>
      </c>
      <c r="V5" s="110" t="e">
        <f>WEEKLY!AA157</f>
        <v>#N/A</v>
      </c>
      <c r="W5" s="110" t="str">
        <f>WEEKLY!AB157</f>
        <v/>
      </c>
      <c r="X5" s="110" t="e">
        <f>WEEKLY!AP157</f>
        <v>#N/A</v>
      </c>
      <c r="Y5" s="110" t="str">
        <f>WEEKLY!AQ157</f>
        <v/>
      </c>
      <c r="Z5" s="110" t="e">
        <f>WEEKLY!AR157</f>
        <v>#N/A</v>
      </c>
      <c r="AA5" s="110" t="e">
        <f>WEEKLY!AS157</f>
        <v>#N/A</v>
      </c>
      <c r="AB5" s="110" t="str">
        <f>WEEKLY!AT157</f>
        <v/>
      </c>
      <c r="AC5" s="110" t="e">
        <f>WEEKLY!BH157</f>
        <v>#N/A</v>
      </c>
      <c r="AD5" s="110" t="str">
        <f>WEEKLY!BI157</f>
        <v/>
      </c>
      <c r="AE5" s="110" t="e">
        <f>WEEKLY!BJ157</f>
        <v>#N/A</v>
      </c>
      <c r="AF5" s="110" t="e">
        <f>WEEKLY!BK157</f>
        <v>#N/A</v>
      </c>
      <c r="AG5" s="110" t="str">
        <f>WEEKLY!BL157</f>
        <v/>
      </c>
      <c r="AH5" s="110" t="e">
        <f>WEEKLY!BZ157</f>
        <v>#N/A</v>
      </c>
      <c r="AI5" s="110" t="str">
        <f>WEEKLY!CA157</f>
        <v/>
      </c>
      <c r="AJ5" s="110" t="e">
        <f>WEEKLY!CB157</f>
        <v>#N/A</v>
      </c>
      <c r="AK5" s="110" t="e">
        <f>WEEKLY!CC157</f>
        <v>#N/A</v>
      </c>
      <c r="AL5" s="110" t="str">
        <f>WEEKLY!CD157</f>
        <v/>
      </c>
      <c r="AR5" s="109"/>
      <c r="AS5" s="107" t="str">
        <f>WEEKLY!A160</f>
        <v>MWTH-1</v>
      </c>
      <c r="AT5" s="107" t="str">
        <f>WEEKLY!C160</f>
        <v>UAMSP-00264</v>
      </c>
      <c r="AU5" s="105">
        <f>WEEKLY!B160</f>
        <v>130</v>
      </c>
      <c r="AV5" s="110" t="str">
        <f>WEEKLY!F160</f>
        <v/>
      </c>
      <c r="AW5" s="110" t="e">
        <f>WEEKLY!G160</f>
        <v>#N/A</v>
      </c>
      <c r="AX5" s="110" t="str">
        <f>WEEKLY!H160</f>
        <v/>
      </c>
      <c r="AY5" s="110" t="str">
        <f>WEEKLY!I160</f>
        <v/>
      </c>
      <c r="AZ5" s="110" t="e">
        <f>WEEKLY!J160</f>
        <v>#N/A</v>
      </c>
      <c r="BA5" s="110" t="str">
        <f>WEEKLY!X160</f>
        <v/>
      </c>
      <c r="BB5" s="110" t="e">
        <f>WEEKLY!Y160</f>
        <v>#N/A</v>
      </c>
      <c r="BC5" s="110" t="str">
        <f>WEEKLY!Z160</f>
        <v/>
      </c>
      <c r="BD5" s="110" t="str">
        <f>WEEKLY!AA160</f>
        <v/>
      </c>
      <c r="BE5" s="110" t="e">
        <f>WEEKLY!AB160</f>
        <v>#N/A</v>
      </c>
      <c r="BF5" s="110" t="str">
        <f>WEEKLY!AP160</f>
        <v/>
      </c>
      <c r="BG5" s="110" t="e">
        <f>WEEKLY!AQ160</f>
        <v>#N/A</v>
      </c>
      <c r="BH5" s="110" t="str">
        <f>WEEKLY!AR160</f>
        <v/>
      </c>
      <c r="BI5" s="110" t="str">
        <f>WEEKLY!AS160</f>
        <v/>
      </c>
      <c r="BJ5" s="110" t="e">
        <f>WEEKLY!AT160</f>
        <v>#N/A</v>
      </c>
      <c r="BK5" s="110" t="str">
        <f>WEEKLY!BH160</f>
        <v/>
      </c>
      <c r="BL5" s="110" t="e">
        <f>WEEKLY!BI160</f>
        <v>#N/A</v>
      </c>
      <c r="BM5" s="110" t="str">
        <f>WEEKLY!BJ160</f>
        <v/>
      </c>
      <c r="BN5" s="110" t="str">
        <f>WEEKLY!BK160</f>
        <v/>
      </c>
      <c r="BO5" s="110" t="e">
        <f>WEEKLY!BL160</f>
        <v>#N/A</v>
      </c>
      <c r="BP5" s="110" t="str">
        <f>WEEKLY!BZ160</f>
        <v/>
      </c>
      <c r="BQ5" s="110" t="e">
        <f>WEEKLY!CA160</f>
        <v>#N/A</v>
      </c>
      <c r="BR5" s="110" t="str">
        <f>WEEKLY!CB160</f>
        <v/>
      </c>
      <c r="BS5" s="110" t="str">
        <f>WEEKLY!CC160</f>
        <v/>
      </c>
      <c r="BT5" s="110" t="e">
        <f>WEEKLY!CD160</f>
        <v>#N/A</v>
      </c>
      <c r="BZ5" s="109"/>
      <c r="CA5" s="113" t="s">
        <v>1179</v>
      </c>
      <c r="CB5" s="110">
        <v>0.03</v>
      </c>
      <c r="CC5" s="110">
        <v>0.03</v>
      </c>
      <c r="CD5" s="110">
        <v>0.03</v>
      </c>
      <c r="CE5" s="110">
        <v>0.03</v>
      </c>
      <c r="CF5" s="110">
        <v>0.03</v>
      </c>
    </row>
    <row r="6" spans="11:84">
      <c r="K6" s="36" t="str">
        <f>WEEKLY!A158</f>
        <v>MWTH-1</v>
      </c>
      <c r="L6" s="36" t="str">
        <f>WEEKLY!C158</f>
        <v>UKMLA-00022</v>
      </c>
      <c r="M6" s="105">
        <f>WEEKLY!B158</f>
        <v>120</v>
      </c>
      <c r="N6" s="110" t="str">
        <f>WEEKLY!F158</f>
        <v/>
      </c>
      <c r="O6" s="110" t="e">
        <f>WEEKLY!G158</f>
        <v>#N/A</v>
      </c>
      <c r="P6" s="110" t="str">
        <f>WEEKLY!H158</f>
        <v/>
      </c>
      <c r="Q6" s="110" t="str">
        <f>WEEKLY!I158</f>
        <v/>
      </c>
      <c r="R6" s="110" t="e">
        <f>WEEKLY!J158</f>
        <v>#N/A</v>
      </c>
      <c r="S6" s="110" t="str">
        <f>WEEKLY!X158</f>
        <v/>
      </c>
      <c r="T6" s="110" t="e">
        <f>WEEKLY!Y158</f>
        <v>#N/A</v>
      </c>
      <c r="U6" s="110" t="str">
        <f>WEEKLY!Z158</f>
        <v/>
      </c>
      <c r="V6" s="110" t="str">
        <f>WEEKLY!AA158</f>
        <v/>
      </c>
      <c r="W6" s="110" t="e">
        <f>WEEKLY!AB158</f>
        <v>#N/A</v>
      </c>
      <c r="X6" s="110" t="str">
        <f>WEEKLY!AP158</f>
        <v/>
      </c>
      <c r="Y6" s="110" t="e">
        <f>WEEKLY!AQ158</f>
        <v>#N/A</v>
      </c>
      <c r="Z6" s="110" t="str">
        <f>WEEKLY!AR158</f>
        <v/>
      </c>
      <c r="AA6" s="110" t="str">
        <f>WEEKLY!AS158</f>
        <v/>
      </c>
      <c r="AB6" s="110" t="e">
        <f>WEEKLY!AT158</f>
        <v>#N/A</v>
      </c>
      <c r="AC6" s="110" t="str">
        <f>WEEKLY!BH158</f>
        <v/>
      </c>
      <c r="AD6" s="110" t="e">
        <f>WEEKLY!BI158</f>
        <v>#N/A</v>
      </c>
      <c r="AE6" s="110" t="str">
        <f>WEEKLY!BJ158</f>
        <v/>
      </c>
      <c r="AF6" s="110" t="str">
        <f>WEEKLY!BK158</f>
        <v/>
      </c>
      <c r="AG6" s="110" t="e">
        <f>WEEKLY!BL158</f>
        <v>#N/A</v>
      </c>
      <c r="AH6" s="110" t="str">
        <f>WEEKLY!BZ158</f>
        <v/>
      </c>
      <c r="AI6" s="110" t="e">
        <f>WEEKLY!CA158</f>
        <v>#N/A</v>
      </c>
      <c r="AJ6" s="110" t="str">
        <f>WEEKLY!CB158</f>
        <v/>
      </c>
      <c r="AK6" s="110" t="str">
        <f>WEEKLY!CC158</f>
        <v/>
      </c>
      <c r="AL6" s="110" t="e">
        <f>WEEKLY!CD158</f>
        <v>#N/A</v>
      </c>
      <c r="AR6" s="109"/>
      <c r="AS6" s="107" t="e">
        <f>WEEKLY!#REF!</f>
        <v>#REF!</v>
      </c>
      <c r="AT6" s="107" t="e">
        <f>WEEKLY!#REF!</f>
        <v>#REF!</v>
      </c>
      <c r="AU6" s="105" t="e">
        <f>WEEKLY!#REF!</f>
        <v>#REF!</v>
      </c>
      <c r="AV6" s="110" t="e">
        <f>WEEKLY!#REF!</f>
        <v>#REF!</v>
      </c>
      <c r="AW6" s="110" t="e">
        <f>WEEKLY!#REF!</f>
        <v>#REF!</v>
      </c>
      <c r="AX6" s="110" t="e">
        <f>WEEKLY!#REF!</f>
        <v>#REF!</v>
      </c>
      <c r="AY6" s="110" t="e">
        <f>WEEKLY!#REF!</f>
        <v>#REF!</v>
      </c>
      <c r="AZ6" s="110" t="e">
        <f>WEEKLY!#REF!</f>
        <v>#REF!</v>
      </c>
      <c r="BA6" s="110" t="e">
        <f>WEEKLY!#REF!</f>
        <v>#REF!</v>
      </c>
      <c r="BB6" s="110" t="e">
        <f>WEEKLY!#REF!</f>
        <v>#REF!</v>
      </c>
      <c r="BC6" s="110" t="e">
        <f>WEEKLY!#REF!</f>
        <v>#REF!</v>
      </c>
      <c r="BD6" s="110" t="e">
        <f>WEEKLY!#REF!</f>
        <v>#REF!</v>
      </c>
      <c r="BE6" s="110" t="e">
        <f>WEEKLY!#REF!</f>
        <v>#REF!</v>
      </c>
      <c r="BF6" s="110" t="e">
        <f>WEEKLY!#REF!</f>
        <v>#REF!</v>
      </c>
      <c r="BG6" s="110" t="e">
        <f>WEEKLY!#REF!</f>
        <v>#REF!</v>
      </c>
      <c r="BH6" s="110" t="e">
        <f>WEEKLY!#REF!</f>
        <v>#REF!</v>
      </c>
      <c r="BI6" s="110" t="e">
        <f>WEEKLY!#REF!</f>
        <v>#REF!</v>
      </c>
      <c r="BJ6" s="110" t="e">
        <f>WEEKLY!#REF!</f>
        <v>#REF!</v>
      </c>
      <c r="BK6" s="110" t="e">
        <f>WEEKLY!#REF!</f>
        <v>#REF!</v>
      </c>
      <c r="BL6" s="110" t="e">
        <f>WEEKLY!#REF!</f>
        <v>#REF!</v>
      </c>
      <c r="BM6" s="110" t="e">
        <f>WEEKLY!#REF!</f>
        <v>#REF!</v>
      </c>
      <c r="BN6" s="110" t="e">
        <f>WEEKLY!#REF!</f>
        <v>#REF!</v>
      </c>
      <c r="BO6" s="110" t="e">
        <f>WEEKLY!#REF!</f>
        <v>#REF!</v>
      </c>
      <c r="BP6" s="110" t="e">
        <f>WEEKLY!#REF!</f>
        <v>#REF!</v>
      </c>
      <c r="BQ6" s="110" t="e">
        <f>WEEKLY!#REF!</f>
        <v>#REF!</v>
      </c>
      <c r="BR6" s="110" t="e">
        <f>WEEKLY!#REF!</f>
        <v>#REF!</v>
      </c>
      <c r="BS6" s="110" t="e">
        <f>WEEKLY!#REF!</f>
        <v>#REF!</v>
      </c>
      <c r="BT6" s="110" t="e">
        <f>WEEKLY!#REF!</f>
        <v>#REF!</v>
      </c>
      <c r="BZ6" s="109"/>
    </row>
    <row r="7" spans="11:84">
      <c r="K7" s="36" t="str">
        <f>WEEKLY!A161</f>
        <v>MWTH-1</v>
      </c>
      <c r="L7" s="36" t="str">
        <f>WEEKLY!C161</f>
        <v>UAMSP-00265</v>
      </c>
      <c r="M7" s="105">
        <f>WEEKLY!B161</f>
        <v>140</v>
      </c>
      <c r="N7" s="110" t="str">
        <f>WEEKLY!F161</f>
        <v/>
      </c>
      <c r="O7" s="110" t="e">
        <f>WEEKLY!G161</f>
        <v>#N/A</v>
      </c>
      <c r="P7" s="110" t="str">
        <f>WEEKLY!H161</f>
        <v/>
      </c>
      <c r="Q7" s="110" t="str">
        <f>WEEKLY!I161</f>
        <v/>
      </c>
      <c r="R7" s="110" t="e">
        <f>WEEKLY!J161</f>
        <v>#N/A</v>
      </c>
      <c r="S7" s="110" t="str">
        <f>WEEKLY!X161</f>
        <v/>
      </c>
      <c r="T7" s="110" t="e">
        <f>WEEKLY!Y161</f>
        <v>#N/A</v>
      </c>
      <c r="U7" s="110" t="str">
        <f>WEEKLY!Z161</f>
        <v/>
      </c>
      <c r="V7" s="110" t="str">
        <f>WEEKLY!AA161</f>
        <v/>
      </c>
      <c r="W7" s="110" t="e">
        <f>WEEKLY!AB161</f>
        <v>#N/A</v>
      </c>
      <c r="X7" s="110" t="str">
        <f>WEEKLY!AP161</f>
        <v/>
      </c>
      <c r="Y7" s="110" t="e">
        <f>WEEKLY!AQ161</f>
        <v>#N/A</v>
      </c>
      <c r="Z7" s="110" t="str">
        <f>WEEKLY!AR161</f>
        <v/>
      </c>
      <c r="AA7" s="110" t="str">
        <f>WEEKLY!AS161</f>
        <v/>
      </c>
      <c r="AB7" s="110" t="e">
        <f>WEEKLY!AT161</f>
        <v>#N/A</v>
      </c>
      <c r="AC7" s="110" t="str">
        <f>WEEKLY!BH161</f>
        <v/>
      </c>
      <c r="AD7" s="110" t="e">
        <f>WEEKLY!BI161</f>
        <v>#N/A</v>
      </c>
      <c r="AE7" s="110" t="str">
        <f>WEEKLY!BJ161</f>
        <v/>
      </c>
      <c r="AF7" s="110" t="str">
        <f>WEEKLY!BK161</f>
        <v/>
      </c>
      <c r="AG7" s="110" t="e">
        <f>WEEKLY!BL161</f>
        <v>#N/A</v>
      </c>
      <c r="AH7" s="110" t="str">
        <f>WEEKLY!BZ161</f>
        <v/>
      </c>
      <c r="AI7" s="110" t="e">
        <f>WEEKLY!CA161</f>
        <v>#N/A</v>
      </c>
      <c r="AJ7" s="110" t="str">
        <f>WEEKLY!CB161</f>
        <v/>
      </c>
      <c r="AK7" s="110" t="str">
        <f>WEEKLY!CC161</f>
        <v/>
      </c>
      <c r="AL7" s="110" t="e">
        <f>WEEKLY!CD161</f>
        <v>#N/A</v>
      </c>
      <c r="AR7" s="109"/>
      <c r="AS7" s="107" t="e">
        <f>WEEKLY!#REF!</f>
        <v>#REF!</v>
      </c>
      <c r="AT7" s="107" t="e">
        <f>WEEKLY!#REF!</f>
        <v>#REF!</v>
      </c>
      <c r="AU7" s="105" t="e">
        <f>WEEKLY!#REF!</f>
        <v>#REF!</v>
      </c>
      <c r="AV7" s="110" t="e">
        <f>WEEKLY!#REF!</f>
        <v>#REF!</v>
      </c>
      <c r="AW7" s="110" t="e">
        <f>WEEKLY!#REF!</f>
        <v>#REF!</v>
      </c>
      <c r="AX7" s="110" t="e">
        <f>WEEKLY!#REF!</f>
        <v>#REF!</v>
      </c>
      <c r="AY7" s="110" t="e">
        <f>WEEKLY!#REF!</f>
        <v>#REF!</v>
      </c>
      <c r="AZ7" s="110" t="e">
        <f>WEEKLY!#REF!</f>
        <v>#REF!</v>
      </c>
      <c r="BA7" s="110" t="e">
        <f>WEEKLY!#REF!</f>
        <v>#REF!</v>
      </c>
      <c r="BB7" s="110" t="e">
        <f>WEEKLY!#REF!</f>
        <v>#REF!</v>
      </c>
      <c r="BC7" s="110" t="e">
        <f>WEEKLY!#REF!</f>
        <v>#REF!</v>
      </c>
      <c r="BD7" s="110" t="e">
        <f>WEEKLY!#REF!</f>
        <v>#REF!</v>
      </c>
      <c r="BE7" s="110" t="e">
        <f>WEEKLY!#REF!</f>
        <v>#REF!</v>
      </c>
      <c r="BF7" s="110" t="e">
        <f>WEEKLY!#REF!</f>
        <v>#REF!</v>
      </c>
      <c r="BG7" s="110" t="e">
        <f>WEEKLY!#REF!</f>
        <v>#REF!</v>
      </c>
      <c r="BH7" s="110" t="e">
        <f>WEEKLY!#REF!</f>
        <v>#REF!</v>
      </c>
      <c r="BI7" s="110" t="e">
        <f>WEEKLY!#REF!</f>
        <v>#REF!</v>
      </c>
      <c r="BJ7" s="110" t="e">
        <f>WEEKLY!#REF!</f>
        <v>#REF!</v>
      </c>
      <c r="BK7" s="110" t="e">
        <f>WEEKLY!#REF!</f>
        <v>#REF!</v>
      </c>
      <c r="BL7" s="110" t="e">
        <f>WEEKLY!#REF!</f>
        <v>#REF!</v>
      </c>
      <c r="BM7" s="110" t="e">
        <f>WEEKLY!#REF!</f>
        <v>#REF!</v>
      </c>
      <c r="BN7" s="110" t="e">
        <f>WEEKLY!#REF!</f>
        <v>#REF!</v>
      </c>
      <c r="BO7" s="110" t="e">
        <f>WEEKLY!#REF!</f>
        <v>#REF!</v>
      </c>
      <c r="BP7" s="110" t="e">
        <f>WEEKLY!#REF!</f>
        <v>#REF!</v>
      </c>
      <c r="BQ7" s="110" t="e">
        <f>WEEKLY!#REF!</f>
        <v>#REF!</v>
      </c>
      <c r="BR7" s="110" t="e">
        <f>WEEKLY!#REF!</f>
        <v>#REF!</v>
      </c>
      <c r="BS7" s="110" t="e">
        <f>WEEKLY!#REF!</f>
        <v>#REF!</v>
      </c>
      <c r="BT7" s="110" t="e">
        <f>WEEKLY!#REF!</f>
        <v>#REF!</v>
      </c>
      <c r="BZ7" s="109"/>
    </row>
    <row r="8" spans="11:84">
      <c r="K8" s="36" t="str">
        <f>WEEKLY!A162</f>
        <v>TF-1</v>
      </c>
      <c r="L8" s="36" t="str">
        <f>WEEKLY!C162</f>
        <v>UKMLA-00024</v>
      </c>
      <c r="M8" s="105">
        <f>WEEKLY!B162</f>
        <v>150</v>
      </c>
      <c r="N8" s="110" t="e">
        <f>WEEKLY!F162</f>
        <v>#N/A</v>
      </c>
      <c r="O8" s="110" t="str">
        <f>WEEKLY!G162</f>
        <v/>
      </c>
      <c r="P8" s="110" t="e">
        <f>WEEKLY!H162</f>
        <v>#N/A</v>
      </c>
      <c r="Q8" s="110" t="e">
        <f>WEEKLY!I162</f>
        <v>#N/A</v>
      </c>
      <c r="R8" s="110" t="str">
        <f>WEEKLY!J162</f>
        <v/>
      </c>
      <c r="S8" s="110" t="e">
        <f>WEEKLY!X162</f>
        <v>#N/A</v>
      </c>
      <c r="T8" s="110" t="str">
        <f>WEEKLY!Y162</f>
        <v/>
      </c>
      <c r="U8" s="110" t="e">
        <f>WEEKLY!Z162</f>
        <v>#N/A</v>
      </c>
      <c r="V8" s="110" t="e">
        <f>WEEKLY!AA162</f>
        <v>#N/A</v>
      </c>
      <c r="W8" s="110" t="str">
        <f>WEEKLY!AB162</f>
        <v/>
      </c>
      <c r="X8" s="110" t="e">
        <f>WEEKLY!AP162</f>
        <v>#N/A</v>
      </c>
      <c r="Y8" s="110" t="str">
        <f>WEEKLY!AQ162</f>
        <v/>
      </c>
      <c r="Z8" s="110" t="e">
        <f>WEEKLY!AR162</f>
        <v>#N/A</v>
      </c>
      <c r="AA8" s="110" t="e">
        <f>WEEKLY!AS162</f>
        <v>#N/A</v>
      </c>
      <c r="AB8" s="110" t="str">
        <f>WEEKLY!AT162</f>
        <v/>
      </c>
      <c r="AC8" s="110" t="e">
        <f>WEEKLY!BH162</f>
        <v>#N/A</v>
      </c>
      <c r="AD8" s="110" t="str">
        <f>WEEKLY!BI162</f>
        <v/>
      </c>
      <c r="AE8" s="110" t="e">
        <f>WEEKLY!BJ162</f>
        <v>#N/A</v>
      </c>
      <c r="AF8" s="110" t="e">
        <f>WEEKLY!BK162</f>
        <v>#N/A</v>
      </c>
      <c r="AG8" s="110" t="str">
        <f>WEEKLY!BL162</f>
        <v/>
      </c>
      <c r="AH8" s="110" t="e">
        <f>WEEKLY!BZ162</f>
        <v>#N/A</v>
      </c>
      <c r="AI8" s="110" t="str">
        <f>WEEKLY!CA162</f>
        <v/>
      </c>
      <c r="AJ8" s="110" t="e">
        <f>WEEKLY!CB162</f>
        <v>#N/A</v>
      </c>
      <c r="AK8" s="110" t="e">
        <f>WEEKLY!CC162</f>
        <v>#N/A</v>
      </c>
      <c r="AL8" s="110" t="str">
        <f>WEEKLY!CD162</f>
        <v/>
      </c>
      <c r="AR8" s="109"/>
      <c r="AS8" s="107" t="e">
        <f>WEEKLY!#REF!</f>
        <v>#REF!</v>
      </c>
      <c r="AT8" s="107" t="e">
        <f>WEEKLY!#REF!</f>
        <v>#REF!</v>
      </c>
      <c r="AU8" s="105" t="e">
        <f>WEEKLY!#REF!</f>
        <v>#REF!</v>
      </c>
      <c r="AV8" s="110" t="e">
        <f>WEEKLY!#REF!</f>
        <v>#REF!</v>
      </c>
      <c r="AW8" s="110" t="e">
        <f>WEEKLY!#REF!</f>
        <v>#REF!</v>
      </c>
      <c r="AX8" s="110" t="e">
        <f>WEEKLY!#REF!</f>
        <v>#REF!</v>
      </c>
      <c r="AY8" s="110" t="e">
        <f>WEEKLY!#REF!</f>
        <v>#REF!</v>
      </c>
      <c r="AZ8" s="110" t="e">
        <f>WEEKLY!#REF!</f>
        <v>#REF!</v>
      </c>
      <c r="BA8" s="110" t="e">
        <f>WEEKLY!#REF!</f>
        <v>#REF!</v>
      </c>
      <c r="BB8" s="110" t="e">
        <f>WEEKLY!#REF!</f>
        <v>#REF!</v>
      </c>
      <c r="BC8" s="110" t="e">
        <f>WEEKLY!#REF!</f>
        <v>#REF!</v>
      </c>
      <c r="BD8" s="110" t="e">
        <f>WEEKLY!#REF!</f>
        <v>#REF!</v>
      </c>
      <c r="BE8" s="110" t="e">
        <f>WEEKLY!#REF!</f>
        <v>#REF!</v>
      </c>
      <c r="BF8" s="110" t="e">
        <f>WEEKLY!#REF!</f>
        <v>#REF!</v>
      </c>
      <c r="BG8" s="110" t="e">
        <f>WEEKLY!#REF!</f>
        <v>#REF!</v>
      </c>
      <c r="BH8" s="110" t="e">
        <f>WEEKLY!#REF!</f>
        <v>#REF!</v>
      </c>
      <c r="BI8" s="110" t="e">
        <f>WEEKLY!#REF!</f>
        <v>#REF!</v>
      </c>
      <c r="BJ8" s="110" t="e">
        <f>WEEKLY!#REF!</f>
        <v>#REF!</v>
      </c>
      <c r="BK8" s="110" t="e">
        <f>WEEKLY!#REF!</f>
        <v>#REF!</v>
      </c>
      <c r="BL8" s="110" t="e">
        <f>WEEKLY!#REF!</f>
        <v>#REF!</v>
      </c>
      <c r="BM8" s="110" t="e">
        <f>WEEKLY!#REF!</f>
        <v>#REF!</v>
      </c>
      <c r="BN8" s="110" t="e">
        <f>WEEKLY!#REF!</f>
        <v>#REF!</v>
      </c>
      <c r="BO8" s="110" t="e">
        <f>WEEKLY!#REF!</f>
        <v>#REF!</v>
      </c>
      <c r="BP8" s="110" t="e">
        <f>WEEKLY!#REF!</f>
        <v>#REF!</v>
      </c>
      <c r="BQ8" s="110" t="e">
        <f>WEEKLY!#REF!</f>
        <v>#REF!</v>
      </c>
      <c r="BR8" s="110" t="e">
        <f>WEEKLY!#REF!</f>
        <v>#REF!</v>
      </c>
      <c r="BS8" s="110" t="e">
        <f>WEEKLY!#REF!</f>
        <v>#REF!</v>
      </c>
      <c r="BT8" s="110" t="e">
        <f>WEEKLY!#REF!</f>
        <v>#REF!</v>
      </c>
      <c r="BZ8" s="109"/>
    </row>
    <row r="9" spans="11:84">
      <c r="K9" s="36" t="e">
        <f>WEEKLY!#REF!</f>
        <v>#REF!</v>
      </c>
      <c r="L9" s="36" t="e">
        <f>WEEKLY!#REF!</f>
        <v>#REF!</v>
      </c>
      <c r="M9" s="105" t="e">
        <f>WEEKLY!#REF!</f>
        <v>#REF!</v>
      </c>
      <c r="N9" s="110" t="e">
        <f>WEEKLY!#REF!</f>
        <v>#REF!</v>
      </c>
      <c r="O9" s="110" t="e">
        <f>WEEKLY!#REF!</f>
        <v>#REF!</v>
      </c>
      <c r="P9" s="110" t="e">
        <f>WEEKLY!#REF!</f>
        <v>#REF!</v>
      </c>
      <c r="Q9" s="110" t="e">
        <f>WEEKLY!#REF!</f>
        <v>#REF!</v>
      </c>
      <c r="R9" s="110" t="e">
        <f>WEEKLY!#REF!</f>
        <v>#REF!</v>
      </c>
      <c r="S9" s="110" t="e">
        <f>WEEKLY!#REF!</f>
        <v>#REF!</v>
      </c>
      <c r="T9" s="110" t="e">
        <f>WEEKLY!#REF!</f>
        <v>#REF!</v>
      </c>
      <c r="U9" s="110" t="e">
        <f>WEEKLY!#REF!</f>
        <v>#REF!</v>
      </c>
      <c r="V9" s="110" t="e">
        <f>WEEKLY!#REF!</f>
        <v>#REF!</v>
      </c>
      <c r="W9" s="110" t="e">
        <f>WEEKLY!#REF!</f>
        <v>#REF!</v>
      </c>
      <c r="X9" s="110" t="e">
        <f>WEEKLY!#REF!</f>
        <v>#REF!</v>
      </c>
      <c r="Y9" s="110" t="e">
        <f>WEEKLY!#REF!</f>
        <v>#REF!</v>
      </c>
      <c r="Z9" s="110" t="e">
        <f>WEEKLY!#REF!</f>
        <v>#REF!</v>
      </c>
      <c r="AA9" s="110" t="e">
        <f>WEEKLY!#REF!</f>
        <v>#REF!</v>
      </c>
      <c r="AB9" s="110" t="e">
        <f>WEEKLY!#REF!</f>
        <v>#REF!</v>
      </c>
      <c r="AC9" s="110" t="e">
        <f>WEEKLY!#REF!</f>
        <v>#REF!</v>
      </c>
      <c r="AD9" s="110" t="e">
        <f>WEEKLY!#REF!</f>
        <v>#REF!</v>
      </c>
      <c r="AE9" s="110" t="e">
        <f>WEEKLY!#REF!</f>
        <v>#REF!</v>
      </c>
      <c r="AF9" s="110" t="e">
        <f>WEEKLY!#REF!</f>
        <v>#REF!</v>
      </c>
      <c r="AG9" s="110" t="e">
        <f>WEEKLY!#REF!</f>
        <v>#REF!</v>
      </c>
      <c r="AH9" s="110" t="e">
        <f>WEEKLY!#REF!</f>
        <v>#REF!</v>
      </c>
      <c r="AI9" s="110" t="e">
        <f>WEEKLY!#REF!</f>
        <v>#REF!</v>
      </c>
      <c r="AJ9" s="110" t="e">
        <f>WEEKLY!#REF!</f>
        <v>#REF!</v>
      </c>
      <c r="AK9" s="110" t="e">
        <f>WEEKLY!#REF!</f>
        <v>#REF!</v>
      </c>
      <c r="AL9" s="110" t="e">
        <f>WEEKLY!#REF!</f>
        <v>#REF!</v>
      </c>
      <c r="AR9" s="109"/>
      <c r="AS9" s="107" t="e">
        <f>WEEKLY!#REF!</f>
        <v>#REF!</v>
      </c>
      <c r="AT9" s="107" t="e">
        <f>WEEKLY!#REF!</f>
        <v>#REF!</v>
      </c>
      <c r="AU9" s="105" t="e">
        <f>WEEKLY!#REF!</f>
        <v>#REF!</v>
      </c>
      <c r="AV9" s="110" t="e">
        <f>WEEKLY!#REF!</f>
        <v>#REF!</v>
      </c>
      <c r="AW9" s="110" t="e">
        <f>WEEKLY!#REF!</f>
        <v>#REF!</v>
      </c>
      <c r="AX9" s="110" t="e">
        <f>WEEKLY!#REF!</f>
        <v>#REF!</v>
      </c>
      <c r="AY9" s="110" t="e">
        <f>WEEKLY!#REF!</f>
        <v>#REF!</v>
      </c>
      <c r="AZ9" s="110" t="e">
        <f>WEEKLY!#REF!</f>
        <v>#REF!</v>
      </c>
      <c r="BA9" s="110" t="e">
        <f>WEEKLY!#REF!</f>
        <v>#REF!</v>
      </c>
      <c r="BB9" s="110" t="e">
        <f>WEEKLY!#REF!</f>
        <v>#REF!</v>
      </c>
      <c r="BC9" s="110" t="e">
        <f>WEEKLY!#REF!</f>
        <v>#REF!</v>
      </c>
      <c r="BD9" s="110" t="e">
        <f>WEEKLY!#REF!</f>
        <v>#REF!</v>
      </c>
      <c r="BE9" s="110" t="e">
        <f>WEEKLY!#REF!</f>
        <v>#REF!</v>
      </c>
      <c r="BF9" s="110" t="e">
        <f>WEEKLY!#REF!</f>
        <v>#REF!</v>
      </c>
      <c r="BG9" s="110" t="e">
        <f>WEEKLY!#REF!</f>
        <v>#REF!</v>
      </c>
      <c r="BH9" s="110" t="e">
        <f>WEEKLY!#REF!</f>
        <v>#REF!</v>
      </c>
      <c r="BI9" s="110" t="e">
        <f>WEEKLY!#REF!</f>
        <v>#REF!</v>
      </c>
      <c r="BJ9" s="110" t="e">
        <f>WEEKLY!#REF!</f>
        <v>#REF!</v>
      </c>
      <c r="BK9" s="110" t="e">
        <f>WEEKLY!#REF!</f>
        <v>#REF!</v>
      </c>
      <c r="BL9" s="110" t="e">
        <f>WEEKLY!#REF!</f>
        <v>#REF!</v>
      </c>
      <c r="BM9" s="110" t="e">
        <f>WEEKLY!#REF!</f>
        <v>#REF!</v>
      </c>
      <c r="BN9" s="110" t="e">
        <f>WEEKLY!#REF!</f>
        <v>#REF!</v>
      </c>
      <c r="BO9" s="110" t="e">
        <f>WEEKLY!#REF!</f>
        <v>#REF!</v>
      </c>
      <c r="BP9" s="110" t="e">
        <f>WEEKLY!#REF!</f>
        <v>#REF!</v>
      </c>
      <c r="BQ9" s="110" t="e">
        <f>WEEKLY!#REF!</f>
        <v>#REF!</v>
      </c>
      <c r="BR9" s="110" t="e">
        <f>WEEKLY!#REF!</f>
        <v>#REF!</v>
      </c>
      <c r="BS9" s="110" t="e">
        <f>WEEKLY!#REF!</f>
        <v>#REF!</v>
      </c>
      <c r="BT9" s="110" t="e">
        <f>WEEKLY!#REF!</f>
        <v>#REF!</v>
      </c>
      <c r="BZ9" s="109"/>
    </row>
    <row r="10" spans="11:84">
      <c r="K10" s="36" t="e">
        <f>WEEKLY!#REF!</f>
        <v>#REF!</v>
      </c>
      <c r="L10" s="36" t="e">
        <f>WEEKLY!#REF!</f>
        <v>#REF!</v>
      </c>
      <c r="M10" s="105" t="e">
        <f>WEEKLY!#REF!</f>
        <v>#REF!</v>
      </c>
      <c r="N10" s="110" t="e">
        <f>WEEKLY!#REF!</f>
        <v>#REF!</v>
      </c>
      <c r="O10" s="110" t="e">
        <f>WEEKLY!#REF!</f>
        <v>#REF!</v>
      </c>
      <c r="P10" s="110" t="e">
        <f>WEEKLY!#REF!</f>
        <v>#REF!</v>
      </c>
      <c r="Q10" s="110" t="e">
        <f>WEEKLY!#REF!</f>
        <v>#REF!</v>
      </c>
      <c r="R10" s="110" t="e">
        <f>WEEKLY!#REF!</f>
        <v>#REF!</v>
      </c>
      <c r="S10" s="110" t="e">
        <f>WEEKLY!#REF!</f>
        <v>#REF!</v>
      </c>
      <c r="T10" s="110" t="e">
        <f>WEEKLY!#REF!</f>
        <v>#REF!</v>
      </c>
      <c r="U10" s="110" t="e">
        <f>WEEKLY!#REF!</f>
        <v>#REF!</v>
      </c>
      <c r="V10" s="110" t="e">
        <f>WEEKLY!#REF!</f>
        <v>#REF!</v>
      </c>
      <c r="W10" s="110" t="e">
        <f>WEEKLY!#REF!</f>
        <v>#REF!</v>
      </c>
      <c r="X10" s="110" t="e">
        <f>WEEKLY!#REF!</f>
        <v>#REF!</v>
      </c>
      <c r="Y10" s="110" t="e">
        <f>WEEKLY!#REF!</f>
        <v>#REF!</v>
      </c>
      <c r="Z10" s="110" t="e">
        <f>WEEKLY!#REF!</f>
        <v>#REF!</v>
      </c>
      <c r="AA10" s="110" t="e">
        <f>WEEKLY!#REF!</f>
        <v>#REF!</v>
      </c>
      <c r="AB10" s="110" t="e">
        <f>WEEKLY!#REF!</f>
        <v>#REF!</v>
      </c>
      <c r="AC10" s="110" t="e">
        <f>WEEKLY!#REF!</f>
        <v>#REF!</v>
      </c>
      <c r="AD10" s="110" t="e">
        <f>WEEKLY!#REF!</f>
        <v>#REF!</v>
      </c>
      <c r="AE10" s="110" t="e">
        <f>WEEKLY!#REF!</f>
        <v>#REF!</v>
      </c>
      <c r="AF10" s="110" t="e">
        <f>WEEKLY!#REF!</f>
        <v>#REF!</v>
      </c>
      <c r="AG10" s="110" t="e">
        <f>WEEKLY!#REF!</f>
        <v>#REF!</v>
      </c>
      <c r="AH10" s="110" t="e">
        <f>WEEKLY!#REF!</f>
        <v>#REF!</v>
      </c>
      <c r="AI10" s="110" t="e">
        <f>WEEKLY!#REF!</f>
        <v>#REF!</v>
      </c>
      <c r="AJ10" s="110" t="e">
        <f>WEEKLY!#REF!</f>
        <v>#REF!</v>
      </c>
      <c r="AK10" s="110" t="e">
        <f>WEEKLY!#REF!</f>
        <v>#REF!</v>
      </c>
      <c r="AL10" s="110" t="e">
        <f>WEEKLY!#REF!</f>
        <v>#REF!</v>
      </c>
      <c r="AR10" s="109"/>
      <c r="AS10" s="107" t="e">
        <f>WEEKLY!#REF!</f>
        <v>#REF!</v>
      </c>
      <c r="AT10" s="107" t="e">
        <f>WEEKLY!#REF!</f>
        <v>#REF!</v>
      </c>
      <c r="AU10" s="105" t="e">
        <f>WEEKLY!#REF!</f>
        <v>#REF!</v>
      </c>
      <c r="AV10" s="110" t="e">
        <f>WEEKLY!#REF!</f>
        <v>#REF!</v>
      </c>
      <c r="AW10" s="110" t="e">
        <f>WEEKLY!#REF!</f>
        <v>#REF!</v>
      </c>
      <c r="AX10" s="110" t="e">
        <f>WEEKLY!#REF!</f>
        <v>#REF!</v>
      </c>
      <c r="AY10" s="110" t="e">
        <f>WEEKLY!#REF!</f>
        <v>#REF!</v>
      </c>
      <c r="AZ10" s="110" t="e">
        <f>WEEKLY!#REF!</f>
        <v>#REF!</v>
      </c>
      <c r="BA10" s="110" t="e">
        <f>WEEKLY!#REF!</f>
        <v>#REF!</v>
      </c>
      <c r="BB10" s="110" t="e">
        <f>WEEKLY!#REF!</f>
        <v>#REF!</v>
      </c>
      <c r="BC10" s="110" t="e">
        <f>WEEKLY!#REF!</f>
        <v>#REF!</v>
      </c>
      <c r="BD10" s="110" t="e">
        <f>WEEKLY!#REF!</f>
        <v>#REF!</v>
      </c>
      <c r="BE10" s="110" t="e">
        <f>WEEKLY!#REF!</f>
        <v>#REF!</v>
      </c>
      <c r="BF10" s="110" t="e">
        <f>WEEKLY!#REF!</f>
        <v>#REF!</v>
      </c>
      <c r="BG10" s="110" t="e">
        <f>WEEKLY!#REF!</f>
        <v>#REF!</v>
      </c>
      <c r="BH10" s="110" t="e">
        <f>WEEKLY!#REF!</f>
        <v>#REF!</v>
      </c>
      <c r="BI10" s="110" t="e">
        <f>WEEKLY!#REF!</f>
        <v>#REF!</v>
      </c>
      <c r="BJ10" s="110" t="e">
        <f>WEEKLY!#REF!</f>
        <v>#REF!</v>
      </c>
      <c r="BK10" s="110" t="e">
        <f>WEEKLY!#REF!</f>
        <v>#REF!</v>
      </c>
      <c r="BL10" s="110" t="e">
        <f>WEEKLY!#REF!</f>
        <v>#REF!</v>
      </c>
      <c r="BM10" s="110" t="e">
        <f>WEEKLY!#REF!</f>
        <v>#REF!</v>
      </c>
      <c r="BN10" s="110" t="e">
        <f>WEEKLY!#REF!</f>
        <v>#REF!</v>
      </c>
      <c r="BO10" s="110" t="e">
        <f>WEEKLY!#REF!</f>
        <v>#REF!</v>
      </c>
      <c r="BP10" s="110" t="e">
        <f>WEEKLY!#REF!</f>
        <v>#REF!</v>
      </c>
      <c r="BQ10" s="110" t="e">
        <f>WEEKLY!#REF!</f>
        <v>#REF!</v>
      </c>
      <c r="BR10" s="110" t="e">
        <f>WEEKLY!#REF!</f>
        <v>#REF!</v>
      </c>
      <c r="BS10" s="110" t="e">
        <f>WEEKLY!#REF!</f>
        <v>#REF!</v>
      </c>
      <c r="BT10" s="110" t="e">
        <f>WEEKLY!#REF!</f>
        <v>#REF!</v>
      </c>
      <c r="BZ10" s="109"/>
    </row>
    <row r="11" spans="11:84">
      <c r="K11" s="36" t="str">
        <f>WEEKLY!A163</f>
        <v>TF-1</v>
      </c>
      <c r="L11" s="36" t="str">
        <f>WEEKLY!C163</f>
        <v>UKMMM-00014</v>
      </c>
      <c r="M11" s="105">
        <f>WEEKLY!B163</f>
        <v>160</v>
      </c>
      <c r="N11" s="110" t="e">
        <f>WEEKLY!F163</f>
        <v>#N/A</v>
      </c>
      <c r="O11" s="110" t="str">
        <f>WEEKLY!G163</f>
        <v/>
      </c>
      <c r="P11" s="110" t="e">
        <f>WEEKLY!H163</f>
        <v>#N/A</v>
      </c>
      <c r="Q11" s="110" t="e">
        <f>WEEKLY!I163</f>
        <v>#N/A</v>
      </c>
      <c r="R11" s="110" t="str">
        <f>WEEKLY!J163</f>
        <v/>
      </c>
      <c r="S11" s="110" t="e">
        <f>WEEKLY!X163</f>
        <v>#N/A</v>
      </c>
      <c r="T11" s="110" t="str">
        <f>WEEKLY!Y163</f>
        <v/>
      </c>
      <c r="U11" s="110" t="e">
        <f>WEEKLY!Z163</f>
        <v>#N/A</v>
      </c>
      <c r="V11" s="110" t="e">
        <f>WEEKLY!AA163</f>
        <v>#N/A</v>
      </c>
      <c r="W11" s="110" t="str">
        <f>WEEKLY!AB163</f>
        <v/>
      </c>
      <c r="X11" s="110" t="e">
        <f>WEEKLY!AP163</f>
        <v>#N/A</v>
      </c>
      <c r="Y11" s="110" t="str">
        <f>WEEKLY!AQ163</f>
        <v/>
      </c>
      <c r="Z11" s="110" t="e">
        <f>WEEKLY!AR163</f>
        <v>#N/A</v>
      </c>
      <c r="AA11" s="110" t="e">
        <f>WEEKLY!AS163</f>
        <v>#N/A</v>
      </c>
      <c r="AB11" s="110" t="str">
        <f>WEEKLY!AT163</f>
        <v/>
      </c>
      <c r="AC11" s="110" t="e">
        <f>WEEKLY!BH163</f>
        <v>#N/A</v>
      </c>
      <c r="AD11" s="110" t="str">
        <f>WEEKLY!BI163</f>
        <v/>
      </c>
      <c r="AE11" s="110" t="e">
        <f>WEEKLY!BJ163</f>
        <v>#N/A</v>
      </c>
      <c r="AF11" s="110" t="e">
        <f>WEEKLY!BK163</f>
        <v>#N/A</v>
      </c>
      <c r="AG11" s="110" t="str">
        <f>WEEKLY!BL163</f>
        <v/>
      </c>
      <c r="AH11" s="110" t="e">
        <f>WEEKLY!BZ163</f>
        <v>#N/A</v>
      </c>
      <c r="AI11" s="110" t="str">
        <f>WEEKLY!CA163</f>
        <v/>
      </c>
      <c r="AJ11" s="110" t="e">
        <f>WEEKLY!CB163</f>
        <v>#N/A</v>
      </c>
      <c r="AK11" s="110" t="e">
        <f>WEEKLY!CC163</f>
        <v>#N/A</v>
      </c>
      <c r="AL11" s="110" t="str">
        <f>WEEKLY!CD163</f>
        <v/>
      </c>
      <c r="AR11" s="109"/>
      <c r="AS11" s="86"/>
      <c r="AT11" s="86"/>
      <c r="AU11" s="113" t="s">
        <v>1203</v>
      </c>
      <c r="AV11" s="110">
        <v>0.04</v>
      </c>
      <c r="AW11" s="110">
        <v>0.04</v>
      </c>
      <c r="AX11" s="110">
        <v>0.04</v>
      </c>
      <c r="AY11" s="110">
        <v>0.04</v>
      </c>
      <c r="AZ11" s="110">
        <v>0.04</v>
      </c>
      <c r="BA11" s="110">
        <v>0.04</v>
      </c>
      <c r="BB11" s="110">
        <v>0.04</v>
      </c>
      <c r="BC11" s="110">
        <v>0.04</v>
      </c>
      <c r="BD11" s="110">
        <v>0.04</v>
      </c>
      <c r="BE11" s="110">
        <v>0.04</v>
      </c>
      <c r="BF11" s="110">
        <v>0.04</v>
      </c>
      <c r="BG11" s="110">
        <v>0.04</v>
      </c>
      <c r="BH11" s="110">
        <v>0.04</v>
      </c>
      <c r="BI11" s="110">
        <v>0.04</v>
      </c>
      <c r="BJ11" s="110">
        <v>0.04</v>
      </c>
      <c r="BK11" s="110">
        <v>0.04</v>
      </c>
      <c r="BL11" s="110">
        <v>0.04</v>
      </c>
      <c r="BM11" s="110">
        <v>0.04</v>
      </c>
      <c r="BN11" s="110">
        <v>0.04</v>
      </c>
      <c r="BO11" s="110">
        <v>0.04</v>
      </c>
      <c r="BP11" s="110">
        <v>0.04</v>
      </c>
      <c r="BQ11" s="110">
        <v>0.04</v>
      </c>
      <c r="BR11" s="110">
        <v>0.04</v>
      </c>
      <c r="BS11" s="110">
        <v>0.04</v>
      </c>
      <c r="BT11" s="110">
        <v>0.04</v>
      </c>
      <c r="BZ11" s="109"/>
    </row>
    <row r="12" spans="11:84">
      <c r="K12" s="51"/>
      <c r="L12" s="51"/>
      <c r="M12" s="113" t="s">
        <v>1203</v>
      </c>
      <c r="N12" s="110">
        <v>0.04</v>
      </c>
      <c r="O12" s="110">
        <v>0.04</v>
      </c>
      <c r="P12" s="110">
        <v>0.04</v>
      </c>
      <c r="Q12" s="110">
        <v>0.04</v>
      </c>
      <c r="R12" s="110">
        <v>0.04</v>
      </c>
      <c r="S12" s="110">
        <v>0.04</v>
      </c>
      <c r="T12" s="110">
        <v>0.04</v>
      </c>
      <c r="U12" s="110">
        <v>0.04</v>
      </c>
      <c r="V12" s="110">
        <v>0.04</v>
      </c>
      <c r="W12" s="110">
        <v>0.04</v>
      </c>
      <c r="X12" s="110">
        <v>0.04</v>
      </c>
      <c r="Y12" s="110">
        <v>0.04</v>
      </c>
      <c r="Z12" s="110">
        <v>0.04</v>
      </c>
      <c r="AA12" s="110">
        <v>0.04</v>
      </c>
      <c r="AB12" s="110">
        <v>0.04</v>
      </c>
      <c r="AC12" s="110">
        <v>0.04</v>
      </c>
      <c r="AD12" s="110">
        <v>0.04</v>
      </c>
      <c r="AE12" s="110">
        <v>0.04</v>
      </c>
      <c r="AF12" s="110">
        <v>0.04</v>
      </c>
      <c r="AG12" s="110">
        <v>0.04</v>
      </c>
      <c r="AH12" s="110">
        <v>0.04</v>
      </c>
      <c r="AI12" s="110">
        <v>0.04</v>
      </c>
      <c r="AJ12" s="110">
        <v>0.04</v>
      </c>
      <c r="AK12" s="110">
        <v>0.04</v>
      </c>
      <c r="AL12" s="110">
        <v>0.04</v>
      </c>
      <c r="AR12" s="109"/>
      <c r="AS12" s="86"/>
      <c r="AT12" s="86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Z12" s="109"/>
    </row>
    <row r="13" spans="11:84">
      <c r="K13" s="86"/>
      <c r="L13" s="86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R13" s="109"/>
      <c r="AS13" s="86"/>
      <c r="AT13" s="86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Z13" s="109"/>
    </row>
    <row r="14" spans="11:84">
      <c r="AR14" s="109"/>
      <c r="BZ14" s="35"/>
    </row>
    <row r="15" spans="11:84">
      <c r="AR15" s="109"/>
      <c r="BZ15" s="35"/>
    </row>
    <row r="16" spans="11:84">
      <c r="AR16" s="109"/>
      <c r="BZ16" s="35"/>
    </row>
    <row r="17" spans="44:78">
      <c r="AR17" s="109"/>
      <c r="BZ17" s="35"/>
    </row>
    <row r="18" spans="44:78">
      <c r="AR18" s="109"/>
      <c r="BZ18" s="35"/>
    </row>
    <row r="19" spans="44:78">
      <c r="AR19" s="109"/>
      <c r="BZ19" s="35"/>
    </row>
    <row r="20" spans="44:78">
      <c r="AR20" s="109"/>
      <c r="BZ20" s="35"/>
    </row>
    <row r="21" spans="44:78">
      <c r="AR21" s="109"/>
      <c r="BZ21" s="35"/>
    </row>
    <row r="22" spans="44:78">
      <c r="AR22" s="109"/>
      <c r="BZ22" s="35"/>
    </row>
    <row r="23" spans="44:78">
      <c r="AR23" s="109"/>
      <c r="BZ23" s="35"/>
    </row>
    <row r="24" spans="44:78">
      <c r="AR24" s="109"/>
      <c r="BZ24" s="35"/>
    </row>
    <row r="25" spans="44:78">
      <c r="AR25" s="109"/>
      <c r="BZ25" s="35"/>
    </row>
    <row r="26" spans="44:78">
      <c r="AR26" s="109"/>
      <c r="BZ26" s="35"/>
    </row>
    <row r="27" spans="44:78">
      <c r="AR27" s="109"/>
      <c r="BZ27" s="35"/>
    </row>
    <row r="28" spans="44:78">
      <c r="AR28" s="109"/>
      <c r="BZ28" s="35"/>
    </row>
    <row r="29" spans="44:78">
      <c r="AR29" s="109"/>
      <c r="BZ29" s="35"/>
    </row>
    <row r="30" spans="44:78">
      <c r="AR30" s="109"/>
      <c r="BZ30" s="35"/>
    </row>
    <row r="31" spans="44:78">
      <c r="AR31" s="109"/>
      <c r="BZ31" s="35"/>
    </row>
    <row r="32" spans="44:78">
      <c r="AR32" s="109"/>
      <c r="BZ32" s="35"/>
    </row>
    <row r="33" spans="44:78">
      <c r="AR33" s="109"/>
      <c r="BZ33" s="35"/>
    </row>
    <row r="34" spans="44:78">
      <c r="AR34" s="109"/>
      <c r="BZ34" s="35"/>
    </row>
    <row r="35" spans="44:78">
      <c r="AR35" s="109"/>
      <c r="BZ35" s="35"/>
    </row>
    <row r="36" spans="44:78">
      <c r="AR36" s="109"/>
      <c r="BZ36" s="35"/>
    </row>
    <row r="37" spans="44:78">
      <c r="AR37" s="109"/>
      <c r="BZ37" s="35"/>
    </row>
    <row r="38" spans="44:78">
      <c r="AR38" s="109"/>
      <c r="BZ38" s="35"/>
    </row>
    <row r="39" spans="44:78">
      <c r="AR39" s="109"/>
      <c r="BZ39" s="35"/>
    </row>
    <row r="40" spans="44:78">
      <c r="AR40" s="109"/>
      <c r="BZ40" s="35"/>
    </row>
    <row r="41" spans="44:78">
      <c r="AR41" s="109"/>
      <c r="BZ41" s="35"/>
    </row>
    <row r="42" spans="44:78">
      <c r="AR42" s="109"/>
      <c r="BZ42" s="35"/>
    </row>
    <row r="43" spans="44:78">
      <c r="AR43" s="109"/>
      <c r="BZ43" s="35"/>
    </row>
    <row r="44" spans="44:78">
      <c r="AR44" s="109"/>
      <c r="BZ44" s="35"/>
    </row>
    <row r="45" spans="44:78">
      <c r="AR45" s="109"/>
      <c r="BZ45" s="35"/>
    </row>
    <row r="46" spans="44:78">
      <c r="AR46" s="109"/>
      <c r="BZ46" s="35"/>
    </row>
    <row r="47" spans="44:78">
      <c r="AR47" s="109"/>
      <c r="BZ47" s="35"/>
    </row>
    <row r="48" spans="44:78">
      <c r="AR48" s="109"/>
      <c r="BZ48" s="35"/>
    </row>
    <row r="49" spans="11:78">
      <c r="AR49" s="109"/>
      <c r="BZ49" s="35"/>
    </row>
    <row r="50" spans="11:78">
      <c r="AR50" s="109"/>
      <c r="BZ50" s="35"/>
    </row>
    <row r="51" spans="11:78">
      <c r="AR51" s="109"/>
      <c r="AU51" s="112" t="s">
        <v>509</v>
      </c>
      <c r="AV51" s="52">
        <f>WEEKLY!F156</f>
        <v>46300</v>
      </c>
      <c r="AW51" s="52">
        <f>WEEKLY!G156</f>
        <v>46301</v>
      </c>
      <c r="AX51" s="52">
        <f>WEEKLY!H156</f>
        <v>46302</v>
      </c>
      <c r="AY51" s="52">
        <f>WEEKLY!I156</f>
        <v>46303</v>
      </c>
      <c r="AZ51" s="52">
        <f>WEEKLY!J156</f>
        <v>46304</v>
      </c>
      <c r="BA51" s="37">
        <f>WEEKLY!X156</f>
        <v>0</v>
      </c>
      <c r="BB51" s="37">
        <f>WEEKLY!Y156</f>
        <v>1</v>
      </c>
      <c r="BC51" s="37">
        <f>WEEKLY!Z156</f>
        <v>2</v>
      </c>
      <c r="BD51" s="37">
        <f>WEEKLY!AA156</f>
        <v>3</v>
      </c>
      <c r="BE51" s="37">
        <f>WEEKLY!AB156</f>
        <v>4</v>
      </c>
      <c r="BF51" s="52">
        <f>WEEKLY!AP156</f>
        <v>0</v>
      </c>
      <c r="BG51" s="52">
        <f>WEEKLY!AQ156</f>
        <v>1</v>
      </c>
      <c r="BH51" s="52">
        <f>WEEKLY!AR156</f>
        <v>2</v>
      </c>
      <c r="BI51" s="52">
        <f>WEEKLY!AS156</f>
        <v>3</v>
      </c>
      <c r="BJ51" s="52">
        <f>WEEKLY!AT156</f>
        <v>4</v>
      </c>
      <c r="BK51" s="37">
        <f>WEEKLY!BH156</f>
        <v>0</v>
      </c>
      <c r="BL51" s="37">
        <f>WEEKLY!BI156</f>
        <v>1</v>
      </c>
      <c r="BM51" s="37">
        <f>WEEKLY!BJ156</f>
        <v>2</v>
      </c>
      <c r="BN51" s="37">
        <f>WEEKLY!BK156</f>
        <v>3</v>
      </c>
      <c r="BO51" s="37">
        <f>WEEKLY!BL156</f>
        <v>4</v>
      </c>
      <c r="BP51" s="52">
        <f>WEEKLY!BZ156</f>
        <v>0</v>
      </c>
      <c r="BQ51" s="52">
        <f>WEEKLY!CA156</f>
        <v>1</v>
      </c>
      <c r="BR51" s="52">
        <f>WEEKLY!CB156</f>
        <v>2</v>
      </c>
      <c r="BS51" s="52">
        <f>WEEKLY!CC156</f>
        <v>3</v>
      </c>
      <c r="BT51" s="52">
        <f>WEEKLY!CD156</f>
        <v>4</v>
      </c>
      <c r="BZ51" s="35"/>
    </row>
    <row r="52" spans="11:78">
      <c r="AR52" s="109"/>
      <c r="AS52" s="51" t="s">
        <v>1175</v>
      </c>
      <c r="AT52" s="51" t="s">
        <v>1176</v>
      </c>
      <c r="AU52" s="113" t="s">
        <v>1202</v>
      </c>
      <c r="AV52" s="110">
        <v>0.06</v>
      </c>
      <c r="AW52" s="110">
        <v>0.06</v>
      </c>
      <c r="AX52" s="110">
        <v>0.06</v>
      </c>
      <c r="AY52" s="110">
        <v>0.06</v>
      </c>
      <c r="AZ52" s="110">
        <v>0.06</v>
      </c>
      <c r="BA52" s="110">
        <v>0.06</v>
      </c>
      <c r="BB52" s="110">
        <v>0.06</v>
      </c>
      <c r="BC52" s="110">
        <v>0.06</v>
      </c>
      <c r="BD52" s="110">
        <v>0.06</v>
      </c>
      <c r="BE52" s="110">
        <v>0.06</v>
      </c>
      <c r="BF52" s="110">
        <v>0.06</v>
      </c>
      <c r="BG52" s="110">
        <v>0.06</v>
      </c>
      <c r="BH52" s="110">
        <v>0.06</v>
      </c>
      <c r="BI52" s="110">
        <v>0.06</v>
      </c>
      <c r="BJ52" s="110">
        <v>0.06</v>
      </c>
      <c r="BK52" s="110">
        <v>0.06</v>
      </c>
      <c r="BL52" s="110">
        <v>0.06</v>
      </c>
      <c r="BM52" s="110">
        <v>0.06</v>
      </c>
      <c r="BN52" s="110">
        <v>0.06</v>
      </c>
      <c r="BO52" s="110">
        <v>0.06</v>
      </c>
      <c r="BP52" s="110">
        <v>0.06</v>
      </c>
      <c r="BQ52" s="110">
        <v>0.06</v>
      </c>
      <c r="BR52" s="110">
        <v>0.06</v>
      </c>
      <c r="BS52" s="110">
        <v>0.06</v>
      </c>
      <c r="BT52" s="110">
        <v>0.06</v>
      </c>
      <c r="BZ52" s="35"/>
    </row>
    <row r="53" spans="11:78">
      <c r="K53" s="86"/>
      <c r="L53" s="86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R53" s="109"/>
      <c r="AS53" s="360" t="e">
        <f>WEEKLY!#REF!</f>
        <v>#REF!</v>
      </c>
      <c r="AT53" s="360" t="e">
        <f>WEEKLY!#REF!</f>
        <v>#REF!</v>
      </c>
      <c r="AU53" s="105" t="e">
        <f>WEEKLY!#REF!</f>
        <v>#REF!</v>
      </c>
      <c r="AV53" s="110" t="e">
        <f>WEEKLY!#REF!</f>
        <v>#REF!</v>
      </c>
      <c r="AW53" s="110" t="e">
        <f>WEEKLY!#REF!</f>
        <v>#REF!</v>
      </c>
      <c r="AX53" s="110" t="e">
        <f>WEEKLY!#REF!</f>
        <v>#REF!</v>
      </c>
      <c r="AY53" s="110" t="e">
        <f>WEEKLY!#REF!</f>
        <v>#REF!</v>
      </c>
      <c r="AZ53" s="110" t="e">
        <f>WEEKLY!#REF!</f>
        <v>#REF!</v>
      </c>
      <c r="BA53" s="110" t="e">
        <f>WEEKLY!#REF!</f>
        <v>#REF!</v>
      </c>
      <c r="BB53" s="110" t="e">
        <f>WEEKLY!#REF!</f>
        <v>#REF!</v>
      </c>
      <c r="BC53" s="110" t="e">
        <f>WEEKLY!#REF!</f>
        <v>#REF!</v>
      </c>
      <c r="BD53" s="110" t="e">
        <f>WEEKLY!#REF!</f>
        <v>#REF!</v>
      </c>
      <c r="BE53" s="110" t="e">
        <f>WEEKLY!#REF!</f>
        <v>#REF!</v>
      </c>
      <c r="BF53" s="110" t="e">
        <f>WEEKLY!#REF!</f>
        <v>#REF!</v>
      </c>
      <c r="BG53" s="110" t="e">
        <f>WEEKLY!#REF!</f>
        <v>#REF!</v>
      </c>
      <c r="BH53" s="110" t="e">
        <f>WEEKLY!#REF!</f>
        <v>#REF!</v>
      </c>
      <c r="BI53" s="110" t="e">
        <f>WEEKLY!#REF!</f>
        <v>#REF!</v>
      </c>
      <c r="BJ53" s="110" t="e">
        <f>WEEKLY!#REF!</f>
        <v>#REF!</v>
      </c>
      <c r="BK53" s="110" t="e">
        <f>WEEKLY!#REF!</f>
        <v>#REF!</v>
      </c>
      <c r="BL53" s="110" t="e">
        <f>WEEKLY!#REF!</f>
        <v>#REF!</v>
      </c>
      <c r="BM53" s="110" t="e">
        <f>WEEKLY!#REF!</f>
        <v>#REF!</v>
      </c>
      <c r="BN53" s="110" t="e">
        <f>WEEKLY!#REF!</f>
        <v>#REF!</v>
      </c>
      <c r="BO53" s="110" t="e">
        <f>WEEKLY!#REF!</f>
        <v>#REF!</v>
      </c>
      <c r="BP53" s="110" t="e">
        <f>WEEKLY!#REF!</f>
        <v>#REF!</v>
      </c>
      <c r="BQ53" s="110" t="e">
        <f>WEEKLY!#REF!</f>
        <v>#REF!</v>
      </c>
      <c r="BR53" s="110" t="e">
        <f>WEEKLY!#REF!</f>
        <v>#REF!</v>
      </c>
      <c r="BS53" s="110" t="e">
        <f>WEEKLY!#REF!</f>
        <v>#REF!</v>
      </c>
      <c r="BT53" s="110" t="e">
        <f>WEEKLY!#REF!</f>
        <v>#REF!</v>
      </c>
      <c r="BZ53" s="109"/>
    </row>
    <row r="54" spans="11:78">
      <c r="K54" s="86"/>
      <c r="L54" s="86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R54" s="109"/>
      <c r="AS54" s="107" t="e">
        <f>WEEKLY!#REF!</f>
        <v>#REF!</v>
      </c>
      <c r="AT54" s="107" t="e">
        <f>WEEKLY!#REF!</f>
        <v>#REF!</v>
      </c>
      <c r="AU54" s="105" t="e">
        <f>WEEKLY!#REF!</f>
        <v>#REF!</v>
      </c>
      <c r="AV54" s="110" t="e">
        <f>WEEKLY!#REF!</f>
        <v>#REF!</v>
      </c>
      <c r="AW54" s="110" t="e">
        <f>WEEKLY!#REF!</f>
        <v>#REF!</v>
      </c>
      <c r="AX54" s="110" t="e">
        <f>WEEKLY!#REF!</f>
        <v>#REF!</v>
      </c>
      <c r="AY54" s="110" t="e">
        <f>WEEKLY!#REF!</f>
        <v>#REF!</v>
      </c>
      <c r="AZ54" s="110" t="e">
        <f>WEEKLY!#REF!</f>
        <v>#REF!</v>
      </c>
      <c r="BA54" s="110" t="e">
        <f>WEEKLY!#REF!</f>
        <v>#REF!</v>
      </c>
      <c r="BB54" s="110" t="e">
        <f>WEEKLY!#REF!</f>
        <v>#REF!</v>
      </c>
      <c r="BC54" s="110" t="e">
        <f>WEEKLY!#REF!</f>
        <v>#REF!</v>
      </c>
      <c r="BD54" s="110" t="e">
        <f>WEEKLY!#REF!</f>
        <v>#REF!</v>
      </c>
      <c r="BE54" s="110" t="e">
        <f>WEEKLY!#REF!</f>
        <v>#REF!</v>
      </c>
      <c r="BF54" s="110" t="e">
        <f>WEEKLY!#REF!</f>
        <v>#REF!</v>
      </c>
      <c r="BG54" s="110" t="e">
        <f>WEEKLY!#REF!</f>
        <v>#REF!</v>
      </c>
      <c r="BH54" s="110" t="e">
        <f>WEEKLY!#REF!</f>
        <v>#REF!</v>
      </c>
      <c r="BI54" s="110" t="e">
        <f>WEEKLY!#REF!</f>
        <v>#REF!</v>
      </c>
      <c r="BJ54" s="110" t="e">
        <f>WEEKLY!#REF!</f>
        <v>#REF!</v>
      </c>
      <c r="BK54" s="110" t="e">
        <f>WEEKLY!#REF!</f>
        <v>#REF!</v>
      </c>
      <c r="BL54" s="110" t="e">
        <f>WEEKLY!#REF!</f>
        <v>#REF!</v>
      </c>
      <c r="BM54" s="110" t="e">
        <f>WEEKLY!#REF!</f>
        <v>#REF!</v>
      </c>
      <c r="BN54" s="110" t="e">
        <f>WEEKLY!#REF!</f>
        <v>#REF!</v>
      </c>
      <c r="BO54" s="110" t="e">
        <f>WEEKLY!#REF!</f>
        <v>#REF!</v>
      </c>
      <c r="BP54" s="110" t="e">
        <f>WEEKLY!#REF!</f>
        <v>#REF!</v>
      </c>
      <c r="BQ54" s="110" t="e">
        <f>WEEKLY!#REF!</f>
        <v>#REF!</v>
      </c>
      <c r="BR54" s="110" t="e">
        <f>WEEKLY!#REF!</f>
        <v>#REF!</v>
      </c>
      <c r="BS54" s="110" t="e">
        <f>WEEKLY!#REF!</f>
        <v>#REF!</v>
      </c>
      <c r="BT54" s="110" t="e">
        <f>WEEKLY!#REF!</f>
        <v>#REF!</v>
      </c>
      <c r="BZ54" s="109"/>
    </row>
    <row r="55" spans="11:78">
      <c r="K55" s="86"/>
      <c r="L55" s="86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R55" s="109"/>
      <c r="AS55" s="107" t="e">
        <f>WEEKLY!#REF!</f>
        <v>#REF!</v>
      </c>
      <c r="AT55" s="107" t="e">
        <f>WEEKLY!#REF!</f>
        <v>#REF!</v>
      </c>
      <c r="AU55" s="105" t="e">
        <f>WEEKLY!#REF!</f>
        <v>#REF!</v>
      </c>
      <c r="AV55" s="110" t="e">
        <f>WEEKLY!#REF!</f>
        <v>#REF!</v>
      </c>
      <c r="AW55" s="110" t="e">
        <f>WEEKLY!#REF!</f>
        <v>#REF!</v>
      </c>
      <c r="AX55" s="110" t="e">
        <f>WEEKLY!#REF!</f>
        <v>#REF!</v>
      </c>
      <c r="AY55" s="110" t="e">
        <f>WEEKLY!#REF!</f>
        <v>#REF!</v>
      </c>
      <c r="AZ55" s="110" t="e">
        <f>WEEKLY!#REF!</f>
        <v>#REF!</v>
      </c>
      <c r="BA55" s="110" t="e">
        <f>WEEKLY!#REF!</f>
        <v>#REF!</v>
      </c>
      <c r="BB55" s="110" t="e">
        <f>WEEKLY!#REF!</f>
        <v>#REF!</v>
      </c>
      <c r="BC55" s="110" t="e">
        <f>WEEKLY!#REF!</f>
        <v>#REF!</v>
      </c>
      <c r="BD55" s="110" t="e">
        <f>WEEKLY!#REF!</f>
        <v>#REF!</v>
      </c>
      <c r="BE55" s="110" t="e">
        <f>WEEKLY!#REF!</f>
        <v>#REF!</v>
      </c>
      <c r="BF55" s="110" t="e">
        <f>WEEKLY!#REF!</f>
        <v>#REF!</v>
      </c>
      <c r="BG55" s="110" t="e">
        <f>WEEKLY!#REF!</f>
        <v>#REF!</v>
      </c>
      <c r="BH55" s="110" t="e">
        <f>WEEKLY!#REF!</f>
        <v>#REF!</v>
      </c>
      <c r="BI55" s="110" t="e">
        <f>WEEKLY!#REF!</f>
        <v>#REF!</v>
      </c>
      <c r="BJ55" s="110" t="e">
        <f>WEEKLY!#REF!</f>
        <v>#REF!</v>
      </c>
      <c r="BK55" s="110" t="e">
        <f>WEEKLY!#REF!</f>
        <v>#REF!</v>
      </c>
      <c r="BL55" s="110" t="e">
        <f>WEEKLY!#REF!</f>
        <v>#REF!</v>
      </c>
      <c r="BM55" s="110" t="e">
        <f>WEEKLY!#REF!</f>
        <v>#REF!</v>
      </c>
      <c r="BN55" s="110" t="e">
        <f>WEEKLY!#REF!</f>
        <v>#REF!</v>
      </c>
      <c r="BO55" s="110" t="e">
        <f>WEEKLY!#REF!</f>
        <v>#REF!</v>
      </c>
      <c r="BP55" s="110" t="e">
        <f>WEEKLY!#REF!</f>
        <v>#REF!</v>
      </c>
      <c r="BQ55" s="110" t="e">
        <f>WEEKLY!#REF!</f>
        <v>#REF!</v>
      </c>
      <c r="BR55" s="110" t="e">
        <f>WEEKLY!#REF!</f>
        <v>#REF!</v>
      </c>
      <c r="BS55" s="110" t="e">
        <f>WEEKLY!#REF!</f>
        <v>#REF!</v>
      </c>
      <c r="BT55" s="110" t="e">
        <f>WEEKLY!#REF!</f>
        <v>#REF!</v>
      </c>
      <c r="BZ55" s="109"/>
    </row>
    <row r="56" spans="11:78">
      <c r="K56" s="86"/>
      <c r="L56" s="86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R56" s="109"/>
      <c r="AS56" s="107" t="e">
        <f>WEEKLY!#REF!</f>
        <v>#REF!</v>
      </c>
      <c r="AT56" s="107" t="e">
        <f>WEEKLY!#REF!</f>
        <v>#REF!</v>
      </c>
      <c r="AU56" s="105" t="e">
        <f>WEEKLY!#REF!</f>
        <v>#REF!</v>
      </c>
      <c r="AV56" s="110" t="e">
        <f>WEEKLY!#REF!</f>
        <v>#REF!</v>
      </c>
      <c r="AW56" s="110" t="e">
        <f>WEEKLY!#REF!</f>
        <v>#REF!</v>
      </c>
      <c r="AX56" s="110" t="e">
        <f>WEEKLY!#REF!</f>
        <v>#REF!</v>
      </c>
      <c r="AY56" s="110" t="e">
        <f>WEEKLY!#REF!</f>
        <v>#REF!</v>
      </c>
      <c r="AZ56" s="110" t="e">
        <f>WEEKLY!#REF!</f>
        <v>#REF!</v>
      </c>
      <c r="BA56" s="110" t="e">
        <f>WEEKLY!#REF!</f>
        <v>#REF!</v>
      </c>
      <c r="BB56" s="110" t="e">
        <f>WEEKLY!#REF!</f>
        <v>#REF!</v>
      </c>
      <c r="BC56" s="110" t="e">
        <f>WEEKLY!#REF!</f>
        <v>#REF!</v>
      </c>
      <c r="BD56" s="110" t="e">
        <f>WEEKLY!#REF!</f>
        <v>#REF!</v>
      </c>
      <c r="BE56" s="110" t="e">
        <f>WEEKLY!#REF!</f>
        <v>#REF!</v>
      </c>
      <c r="BF56" s="110" t="e">
        <f>WEEKLY!#REF!</f>
        <v>#REF!</v>
      </c>
      <c r="BG56" s="110" t="e">
        <f>WEEKLY!#REF!</f>
        <v>#REF!</v>
      </c>
      <c r="BH56" s="110" t="e">
        <f>WEEKLY!#REF!</f>
        <v>#REF!</v>
      </c>
      <c r="BI56" s="110" t="e">
        <f>WEEKLY!#REF!</f>
        <v>#REF!</v>
      </c>
      <c r="BJ56" s="110" t="e">
        <f>WEEKLY!#REF!</f>
        <v>#REF!</v>
      </c>
      <c r="BK56" s="110" t="e">
        <f>WEEKLY!#REF!</f>
        <v>#REF!</v>
      </c>
      <c r="BL56" s="110" t="e">
        <f>WEEKLY!#REF!</f>
        <v>#REF!</v>
      </c>
      <c r="BM56" s="110" t="e">
        <f>WEEKLY!#REF!</f>
        <v>#REF!</v>
      </c>
      <c r="BN56" s="110" t="e">
        <f>WEEKLY!#REF!</f>
        <v>#REF!</v>
      </c>
      <c r="BO56" s="110" t="e">
        <f>WEEKLY!#REF!</f>
        <v>#REF!</v>
      </c>
      <c r="BP56" s="110" t="e">
        <f>WEEKLY!#REF!</f>
        <v>#REF!</v>
      </c>
      <c r="BQ56" s="110" t="e">
        <f>WEEKLY!#REF!</f>
        <v>#REF!</v>
      </c>
      <c r="BR56" s="110" t="e">
        <f>WEEKLY!#REF!</f>
        <v>#REF!</v>
      </c>
      <c r="BS56" s="110" t="e">
        <f>WEEKLY!#REF!</f>
        <v>#REF!</v>
      </c>
      <c r="BT56" s="110" t="e">
        <f>WEEKLY!#REF!</f>
        <v>#REF!</v>
      </c>
      <c r="BZ56" s="109"/>
    </row>
    <row r="57" spans="11:78">
      <c r="K57" s="51"/>
      <c r="L57" s="51"/>
      <c r="M57" s="112" t="s">
        <v>509</v>
      </c>
      <c r="N57" s="52">
        <f>WEEKLY!F156</f>
        <v>46300</v>
      </c>
      <c r="O57" s="52">
        <f>WEEKLY!G156</f>
        <v>46301</v>
      </c>
      <c r="P57" s="52">
        <f>WEEKLY!H156</f>
        <v>46302</v>
      </c>
      <c r="Q57" s="52">
        <f>WEEKLY!I156</f>
        <v>46303</v>
      </c>
      <c r="R57" s="52">
        <f>WEEKLY!J156</f>
        <v>46304</v>
      </c>
      <c r="S57" s="37">
        <f>WEEKLY!X156</f>
        <v>0</v>
      </c>
      <c r="T57" s="37">
        <f>WEEKLY!Y156</f>
        <v>1</v>
      </c>
      <c r="U57" s="37">
        <f>WEEKLY!Z156</f>
        <v>2</v>
      </c>
      <c r="V57" s="37">
        <f>WEEKLY!AA156</f>
        <v>3</v>
      </c>
      <c r="W57" s="37">
        <f>WEEKLY!AB156</f>
        <v>4</v>
      </c>
      <c r="X57" s="52">
        <f>WEEKLY!AP156</f>
        <v>0</v>
      </c>
      <c r="Y57" s="52">
        <f>WEEKLY!AQ156</f>
        <v>1</v>
      </c>
      <c r="Z57" s="52">
        <f>WEEKLY!AR156</f>
        <v>2</v>
      </c>
      <c r="AA57" s="52">
        <f>WEEKLY!AS156</f>
        <v>3</v>
      </c>
      <c r="AB57" s="52">
        <f>WEEKLY!AT156</f>
        <v>4</v>
      </c>
      <c r="AC57" s="37">
        <f>WEEKLY!BH156</f>
        <v>0</v>
      </c>
      <c r="AD57" s="37">
        <f>WEEKLY!BI156</f>
        <v>1</v>
      </c>
      <c r="AE57" s="37">
        <f>WEEKLY!BJ156</f>
        <v>2</v>
      </c>
      <c r="AF57" s="37">
        <f>WEEKLY!BK156</f>
        <v>3</v>
      </c>
      <c r="AG57" s="37">
        <f>WEEKLY!BL156</f>
        <v>4</v>
      </c>
      <c r="AH57" s="52">
        <f>WEEKLY!BZ156</f>
        <v>0</v>
      </c>
      <c r="AI57" s="52">
        <f>WEEKLY!CA156</f>
        <v>1</v>
      </c>
      <c r="AJ57" s="52">
        <f>WEEKLY!CB156</f>
        <v>2</v>
      </c>
      <c r="AK57" s="52">
        <f>WEEKLY!CC156</f>
        <v>3</v>
      </c>
      <c r="AL57" s="52">
        <f>WEEKLY!CD156</f>
        <v>4</v>
      </c>
      <c r="AR57" s="109"/>
      <c r="AS57" s="107" t="e">
        <f>WEEKLY!#REF!</f>
        <v>#REF!</v>
      </c>
      <c r="AT57" s="107" t="e">
        <f>WEEKLY!#REF!</f>
        <v>#REF!</v>
      </c>
      <c r="AU57" s="105" t="e">
        <f>WEEKLY!#REF!</f>
        <v>#REF!</v>
      </c>
      <c r="AV57" s="110" t="e">
        <f>WEEKLY!#REF!</f>
        <v>#REF!</v>
      </c>
      <c r="AW57" s="110" t="e">
        <f>WEEKLY!#REF!</f>
        <v>#REF!</v>
      </c>
      <c r="AX57" s="110" t="e">
        <f>WEEKLY!#REF!</f>
        <v>#REF!</v>
      </c>
      <c r="AY57" s="110" t="e">
        <f>WEEKLY!#REF!</f>
        <v>#REF!</v>
      </c>
      <c r="AZ57" s="110" t="e">
        <f>WEEKLY!#REF!</f>
        <v>#REF!</v>
      </c>
      <c r="BA57" s="110" t="e">
        <f>WEEKLY!#REF!</f>
        <v>#REF!</v>
      </c>
      <c r="BB57" s="110" t="e">
        <f>WEEKLY!#REF!</f>
        <v>#REF!</v>
      </c>
      <c r="BC57" s="110" t="e">
        <f>WEEKLY!#REF!</f>
        <v>#REF!</v>
      </c>
      <c r="BD57" s="110" t="e">
        <f>WEEKLY!#REF!</f>
        <v>#REF!</v>
      </c>
      <c r="BE57" s="110" t="e">
        <f>WEEKLY!#REF!</f>
        <v>#REF!</v>
      </c>
      <c r="BF57" s="110" t="e">
        <f>WEEKLY!#REF!</f>
        <v>#REF!</v>
      </c>
      <c r="BG57" s="110" t="e">
        <f>WEEKLY!#REF!</f>
        <v>#REF!</v>
      </c>
      <c r="BH57" s="110" t="e">
        <f>WEEKLY!#REF!</f>
        <v>#REF!</v>
      </c>
      <c r="BI57" s="110" t="e">
        <f>WEEKLY!#REF!</f>
        <v>#REF!</v>
      </c>
      <c r="BJ57" s="110" t="e">
        <f>WEEKLY!#REF!</f>
        <v>#REF!</v>
      </c>
      <c r="BK57" s="110" t="e">
        <f>WEEKLY!#REF!</f>
        <v>#REF!</v>
      </c>
      <c r="BL57" s="110" t="e">
        <f>WEEKLY!#REF!</f>
        <v>#REF!</v>
      </c>
      <c r="BM57" s="110" t="e">
        <f>WEEKLY!#REF!</f>
        <v>#REF!</v>
      </c>
      <c r="BN57" s="110" t="e">
        <f>WEEKLY!#REF!</f>
        <v>#REF!</v>
      </c>
      <c r="BO57" s="110" t="e">
        <f>WEEKLY!#REF!</f>
        <v>#REF!</v>
      </c>
      <c r="BP57" s="110" t="e">
        <f>WEEKLY!#REF!</f>
        <v>#REF!</v>
      </c>
      <c r="BQ57" s="110" t="e">
        <f>WEEKLY!#REF!</f>
        <v>#REF!</v>
      </c>
      <c r="BR57" s="110" t="e">
        <f>WEEKLY!#REF!</f>
        <v>#REF!</v>
      </c>
      <c r="BS57" s="110" t="e">
        <f>WEEKLY!#REF!</f>
        <v>#REF!</v>
      </c>
      <c r="BT57" s="110" t="e">
        <f>WEEKLY!#REF!</f>
        <v>#REF!</v>
      </c>
      <c r="BZ57" s="109"/>
    </row>
    <row r="58" spans="11:78">
      <c r="K58" s="51" t="s">
        <v>1175</v>
      </c>
      <c r="L58" s="51" t="s">
        <v>1176</v>
      </c>
      <c r="M58" s="113" t="s">
        <v>1202</v>
      </c>
      <c r="N58" s="110">
        <v>0.06</v>
      </c>
      <c r="O58" s="110">
        <v>0.06</v>
      </c>
      <c r="P58" s="110">
        <v>0.06</v>
      </c>
      <c r="Q58" s="110">
        <v>0.06</v>
      </c>
      <c r="R58" s="110">
        <v>0.06</v>
      </c>
      <c r="S58" s="110">
        <v>0.06</v>
      </c>
      <c r="T58" s="110">
        <v>0.06</v>
      </c>
      <c r="U58" s="110">
        <v>0.06</v>
      </c>
      <c r="V58" s="110">
        <v>0.06</v>
      </c>
      <c r="W58" s="110">
        <v>0.06</v>
      </c>
      <c r="X58" s="110">
        <v>0.06</v>
      </c>
      <c r="Y58" s="110">
        <v>0.06</v>
      </c>
      <c r="Z58" s="110">
        <v>0.06</v>
      </c>
      <c r="AA58" s="110">
        <v>0.06</v>
      </c>
      <c r="AB58" s="110">
        <v>0.06</v>
      </c>
      <c r="AC58" s="110">
        <v>0.06</v>
      </c>
      <c r="AD58" s="110">
        <v>0.06</v>
      </c>
      <c r="AE58" s="110">
        <v>0.06</v>
      </c>
      <c r="AF58" s="110">
        <v>0.06</v>
      </c>
      <c r="AG58" s="110">
        <v>0.06</v>
      </c>
      <c r="AH58" s="110">
        <v>0.06</v>
      </c>
      <c r="AI58" s="110">
        <v>0.06</v>
      </c>
      <c r="AJ58" s="110">
        <v>0.06</v>
      </c>
      <c r="AK58" s="110">
        <v>0.06</v>
      </c>
      <c r="AL58" s="110">
        <v>0.06</v>
      </c>
      <c r="AM58" s="106"/>
      <c r="AR58" s="109"/>
      <c r="AS58" s="107" t="e">
        <f>WEEKLY!#REF!</f>
        <v>#REF!</v>
      </c>
      <c r="AT58" s="107" t="e">
        <f>WEEKLY!#REF!</f>
        <v>#REF!</v>
      </c>
      <c r="AU58" s="105" t="e">
        <f>WEEKLY!#REF!</f>
        <v>#REF!</v>
      </c>
      <c r="AV58" s="110" t="e">
        <f>WEEKLY!#REF!</f>
        <v>#REF!</v>
      </c>
      <c r="AW58" s="110" t="e">
        <f>WEEKLY!#REF!</f>
        <v>#REF!</v>
      </c>
      <c r="AX58" s="110" t="e">
        <f>WEEKLY!#REF!</f>
        <v>#REF!</v>
      </c>
      <c r="AY58" s="110" t="e">
        <f>WEEKLY!#REF!</f>
        <v>#REF!</v>
      </c>
      <c r="AZ58" s="110" t="e">
        <f>WEEKLY!#REF!</f>
        <v>#REF!</v>
      </c>
      <c r="BA58" s="110" t="e">
        <f>WEEKLY!#REF!</f>
        <v>#REF!</v>
      </c>
      <c r="BB58" s="110" t="e">
        <f>WEEKLY!#REF!</f>
        <v>#REF!</v>
      </c>
      <c r="BC58" s="110" t="e">
        <f>WEEKLY!#REF!</f>
        <v>#REF!</v>
      </c>
      <c r="BD58" s="110" t="e">
        <f>WEEKLY!#REF!</f>
        <v>#REF!</v>
      </c>
      <c r="BE58" s="110" t="e">
        <f>WEEKLY!#REF!</f>
        <v>#REF!</v>
      </c>
      <c r="BF58" s="110" t="e">
        <f>WEEKLY!#REF!</f>
        <v>#REF!</v>
      </c>
      <c r="BG58" s="110" t="e">
        <f>WEEKLY!#REF!</f>
        <v>#REF!</v>
      </c>
      <c r="BH58" s="110" t="e">
        <f>WEEKLY!#REF!</f>
        <v>#REF!</v>
      </c>
      <c r="BI58" s="110" t="e">
        <f>WEEKLY!#REF!</f>
        <v>#REF!</v>
      </c>
      <c r="BJ58" s="110" t="e">
        <f>WEEKLY!#REF!</f>
        <v>#REF!</v>
      </c>
      <c r="BK58" s="110" t="e">
        <f>WEEKLY!#REF!</f>
        <v>#REF!</v>
      </c>
      <c r="BL58" s="110" t="e">
        <f>WEEKLY!#REF!</f>
        <v>#REF!</v>
      </c>
      <c r="BM58" s="110" t="e">
        <f>WEEKLY!#REF!</f>
        <v>#REF!</v>
      </c>
      <c r="BN58" s="110" t="e">
        <f>WEEKLY!#REF!</f>
        <v>#REF!</v>
      </c>
      <c r="BO58" s="110" t="e">
        <f>WEEKLY!#REF!</f>
        <v>#REF!</v>
      </c>
      <c r="BP58" s="110" t="e">
        <f>WEEKLY!#REF!</f>
        <v>#REF!</v>
      </c>
      <c r="BQ58" s="110" t="e">
        <f>WEEKLY!#REF!</f>
        <v>#REF!</v>
      </c>
      <c r="BR58" s="110" t="e">
        <f>WEEKLY!#REF!</f>
        <v>#REF!</v>
      </c>
      <c r="BS58" s="110" t="e">
        <f>WEEKLY!#REF!</f>
        <v>#REF!</v>
      </c>
      <c r="BT58" s="110" t="e">
        <f>WEEKLY!#REF!</f>
        <v>#REF!</v>
      </c>
      <c r="BZ58" s="35"/>
    </row>
    <row r="59" spans="11:78">
      <c r="K59" s="36" t="e">
        <f>WEEKLY!#REF!</f>
        <v>#REF!</v>
      </c>
      <c r="L59" s="36" t="e">
        <f>WEEKLY!#REF!</f>
        <v>#REF!</v>
      </c>
      <c r="M59" s="105" t="e">
        <f>WEEKLY!#REF!</f>
        <v>#REF!</v>
      </c>
      <c r="N59" s="110" t="e">
        <f>WEEKLY!#REF!</f>
        <v>#REF!</v>
      </c>
      <c r="O59" s="110" t="e">
        <f>WEEKLY!#REF!</f>
        <v>#REF!</v>
      </c>
      <c r="P59" s="110" t="e">
        <f>WEEKLY!#REF!</f>
        <v>#REF!</v>
      </c>
      <c r="Q59" s="110" t="e">
        <f>WEEKLY!#REF!</f>
        <v>#REF!</v>
      </c>
      <c r="R59" s="110" t="e">
        <f>WEEKLY!#REF!</f>
        <v>#REF!</v>
      </c>
      <c r="S59" s="110" t="e">
        <f>WEEKLY!#REF!</f>
        <v>#REF!</v>
      </c>
      <c r="T59" s="110" t="e">
        <f>WEEKLY!#REF!</f>
        <v>#REF!</v>
      </c>
      <c r="U59" s="110" t="e">
        <f>WEEKLY!#REF!</f>
        <v>#REF!</v>
      </c>
      <c r="V59" s="110" t="e">
        <f>WEEKLY!#REF!</f>
        <v>#REF!</v>
      </c>
      <c r="W59" s="110" t="e">
        <f>WEEKLY!#REF!</f>
        <v>#REF!</v>
      </c>
      <c r="X59" s="110" t="e">
        <f>WEEKLY!#REF!</f>
        <v>#REF!</v>
      </c>
      <c r="Y59" s="110" t="e">
        <f>WEEKLY!#REF!</f>
        <v>#REF!</v>
      </c>
      <c r="Z59" s="110" t="e">
        <f>WEEKLY!#REF!</f>
        <v>#REF!</v>
      </c>
      <c r="AA59" s="110" t="e">
        <f>WEEKLY!#REF!</f>
        <v>#REF!</v>
      </c>
      <c r="AB59" s="110" t="e">
        <f>WEEKLY!#REF!</f>
        <v>#REF!</v>
      </c>
      <c r="AC59" s="110" t="e">
        <f>WEEKLY!#REF!</f>
        <v>#REF!</v>
      </c>
      <c r="AD59" s="110" t="e">
        <f>WEEKLY!#REF!</f>
        <v>#REF!</v>
      </c>
      <c r="AE59" s="110" t="e">
        <f>WEEKLY!#REF!</f>
        <v>#REF!</v>
      </c>
      <c r="AF59" s="110" t="e">
        <f>WEEKLY!#REF!</f>
        <v>#REF!</v>
      </c>
      <c r="AG59" s="110" t="e">
        <f>WEEKLY!#REF!</f>
        <v>#REF!</v>
      </c>
      <c r="AH59" s="110" t="e">
        <f>WEEKLY!#REF!</f>
        <v>#REF!</v>
      </c>
      <c r="AI59" s="110" t="e">
        <f>WEEKLY!#REF!</f>
        <v>#REF!</v>
      </c>
      <c r="AJ59" s="110" t="e">
        <f>WEEKLY!#REF!</f>
        <v>#REF!</v>
      </c>
      <c r="AK59" s="110" t="e">
        <f>WEEKLY!#REF!</f>
        <v>#REF!</v>
      </c>
      <c r="AL59" s="110" t="e">
        <f>WEEKLY!#REF!</f>
        <v>#REF!</v>
      </c>
      <c r="AM59" s="106"/>
      <c r="AR59" s="109"/>
      <c r="AS59" s="107" t="e">
        <f>WEEKLY!#REF!</f>
        <v>#REF!</v>
      </c>
      <c r="AT59" s="107" t="e">
        <f>WEEKLY!#REF!</f>
        <v>#REF!</v>
      </c>
      <c r="AU59" s="105" t="e">
        <f>WEEKLY!#REF!</f>
        <v>#REF!</v>
      </c>
      <c r="AV59" s="110" t="e">
        <f>WEEKLY!#REF!</f>
        <v>#REF!</v>
      </c>
      <c r="AW59" s="110" t="e">
        <f>WEEKLY!#REF!</f>
        <v>#REF!</v>
      </c>
      <c r="AX59" s="110" t="e">
        <f>WEEKLY!#REF!</f>
        <v>#REF!</v>
      </c>
      <c r="AY59" s="110" t="e">
        <f>WEEKLY!#REF!</f>
        <v>#REF!</v>
      </c>
      <c r="AZ59" s="110" t="e">
        <f>WEEKLY!#REF!</f>
        <v>#REF!</v>
      </c>
      <c r="BA59" s="110" t="e">
        <f>WEEKLY!#REF!</f>
        <v>#REF!</v>
      </c>
      <c r="BB59" s="110" t="e">
        <f>WEEKLY!#REF!</f>
        <v>#REF!</v>
      </c>
      <c r="BC59" s="110" t="e">
        <f>WEEKLY!#REF!</f>
        <v>#REF!</v>
      </c>
      <c r="BD59" s="110" t="e">
        <f>WEEKLY!#REF!</f>
        <v>#REF!</v>
      </c>
      <c r="BE59" s="110" t="e">
        <f>WEEKLY!#REF!</f>
        <v>#REF!</v>
      </c>
      <c r="BF59" s="110" t="e">
        <f>WEEKLY!#REF!</f>
        <v>#REF!</v>
      </c>
      <c r="BG59" s="110" t="e">
        <f>WEEKLY!#REF!</f>
        <v>#REF!</v>
      </c>
      <c r="BH59" s="110" t="e">
        <f>WEEKLY!#REF!</f>
        <v>#REF!</v>
      </c>
      <c r="BI59" s="110" t="e">
        <f>WEEKLY!#REF!</f>
        <v>#REF!</v>
      </c>
      <c r="BJ59" s="110" t="e">
        <f>WEEKLY!#REF!</f>
        <v>#REF!</v>
      </c>
      <c r="BK59" s="110" t="e">
        <f>WEEKLY!#REF!</f>
        <v>#REF!</v>
      </c>
      <c r="BL59" s="110" t="e">
        <f>WEEKLY!#REF!</f>
        <v>#REF!</v>
      </c>
      <c r="BM59" s="110" t="e">
        <f>WEEKLY!#REF!</f>
        <v>#REF!</v>
      </c>
      <c r="BN59" s="110" t="e">
        <f>WEEKLY!#REF!</f>
        <v>#REF!</v>
      </c>
      <c r="BO59" s="110" t="e">
        <f>WEEKLY!#REF!</f>
        <v>#REF!</v>
      </c>
      <c r="BP59" s="110" t="e">
        <f>WEEKLY!#REF!</f>
        <v>#REF!</v>
      </c>
      <c r="BQ59" s="110" t="e">
        <f>WEEKLY!#REF!</f>
        <v>#REF!</v>
      </c>
      <c r="BR59" s="110" t="e">
        <f>WEEKLY!#REF!</f>
        <v>#REF!</v>
      </c>
      <c r="BS59" s="110" t="e">
        <f>WEEKLY!#REF!</f>
        <v>#REF!</v>
      </c>
      <c r="BT59" s="110" t="e">
        <f>WEEKLY!#REF!</f>
        <v>#REF!</v>
      </c>
      <c r="BZ59" s="35"/>
    </row>
    <row r="60" spans="11:78">
      <c r="K60" s="36" t="e">
        <f>WEEKLY!#REF!</f>
        <v>#REF!</v>
      </c>
      <c r="L60" s="36" t="e">
        <f>WEEKLY!#REF!</f>
        <v>#REF!</v>
      </c>
      <c r="M60" s="105" t="e">
        <f>WEEKLY!#REF!</f>
        <v>#REF!</v>
      </c>
      <c r="N60" s="110" t="e">
        <f>WEEKLY!#REF!</f>
        <v>#REF!</v>
      </c>
      <c r="O60" s="110" t="e">
        <f>WEEKLY!#REF!</f>
        <v>#REF!</v>
      </c>
      <c r="P60" s="110" t="e">
        <f>WEEKLY!#REF!</f>
        <v>#REF!</v>
      </c>
      <c r="Q60" s="110" t="e">
        <f>WEEKLY!#REF!</f>
        <v>#REF!</v>
      </c>
      <c r="R60" s="110" t="e">
        <f>WEEKLY!#REF!</f>
        <v>#REF!</v>
      </c>
      <c r="S60" s="110" t="e">
        <f>WEEKLY!#REF!</f>
        <v>#REF!</v>
      </c>
      <c r="T60" s="110" t="e">
        <f>WEEKLY!#REF!</f>
        <v>#REF!</v>
      </c>
      <c r="U60" s="110" t="e">
        <f>WEEKLY!#REF!</f>
        <v>#REF!</v>
      </c>
      <c r="V60" s="110" t="e">
        <f>WEEKLY!#REF!</f>
        <v>#REF!</v>
      </c>
      <c r="W60" s="110" t="e">
        <f>WEEKLY!#REF!</f>
        <v>#REF!</v>
      </c>
      <c r="X60" s="110" t="e">
        <f>WEEKLY!#REF!</f>
        <v>#REF!</v>
      </c>
      <c r="Y60" s="110" t="e">
        <f>WEEKLY!#REF!</f>
        <v>#REF!</v>
      </c>
      <c r="Z60" s="110" t="e">
        <f>WEEKLY!#REF!</f>
        <v>#REF!</v>
      </c>
      <c r="AA60" s="110" t="e">
        <f>WEEKLY!#REF!</f>
        <v>#REF!</v>
      </c>
      <c r="AB60" s="110" t="e">
        <f>WEEKLY!#REF!</f>
        <v>#REF!</v>
      </c>
      <c r="AC60" s="110" t="e">
        <f>WEEKLY!#REF!</f>
        <v>#REF!</v>
      </c>
      <c r="AD60" s="110" t="e">
        <f>WEEKLY!#REF!</f>
        <v>#REF!</v>
      </c>
      <c r="AE60" s="110" t="e">
        <f>WEEKLY!#REF!</f>
        <v>#REF!</v>
      </c>
      <c r="AF60" s="110" t="e">
        <f>WEEKLY!#REF!</f>
        <v>#REF!</v>
      </c>
      <c r="AG60" s="110" t="e">
        <f>WEEKLY!#REF!</f>
        <v>#REF!</v>
      </c>
      <c r="AH60" s="110" t="e">
        <f>WEEKLY!#REF!</f>
        <v>#REF!</v>
      </c>
      <c r="AI60" s="110" t="e">
        <f>WEEKLY!#REF!</f>
        <v>#REF!</v>
      </c>
      <c r="AJ60" s="110" t="e">
        <f>WEEKLY!#REF!</f>
        <v>#REF!</v>
      </c>
      <c r="AK60" s="110" t="e">
        <f>WEEKLY!#REF!</f>
        <v>#REF!</v>
      </c>
      <c r="AL60" s="110" t="e">
        <f>WEEKLY!#REF!</f>
        <v>#REF!</v>
      </c>
      <c r="AM60" s="106"/>
      <c r="AR60" s="109"/>
      <c r="AU60" s="113" t="s">
        <v>1203</v>
      </c>
      <c r="AV60" s="110">
        <v>0.04</v>
      </c>
      <c r="AW60" s="110">
        <v>0.04</v>
      </c>
      <c r="AX60" s="110">
        <v>0.04</v>
      </c>
      <c r="AY60" s="110">
        <v>0.04</v>
      </c>
      <c r="AZ60" s="110">
        <v>0.04</v>
      </c>
      <c r="BA60" s="110">
        <v>0.04</v>
      </c>
      <c r="BB60" s="110">
        <v>0.04</v>
      </c>
      <c r="BC60" s="110">
        <v>0.04</v>
      </c>
      <c r="BD60" s="110">
        <v>0.04</v>
      </c>
      <c r="BE60" s="110">
        <v>0.04</v>
      </c>
      <c r="BF60" s="110">
        <v>0.04</v>
      </c>
      <c r="BG60" s="110">
        <v>0.04</v>
      </c>
      <c r="BH60" s="110">
        <v>0.04</v>
      </c>
      <c r="BI60" s="110">
        <v>0.04</v>
      </c>
      <c r="BJ60" s="110">
        <v>0.04</v>
      </c>
      <c r="BK60" s="110">
        <v>0.04</v>
      </c>
      <c r="BL60" s="110">
        <v>0.04</v>
      </c>
      <c r="BM60" s="110">
        <v>0.04</v>
      </c>
      <c r="BN60" s="110">
        <v>0.04</v>
      </c>
      <c r="BO60" s="110">
        <v>0.04</v>
      </c>
      <c r="BP60" s="110">
        <v>0.04</v>
      </c>
      <c r="BQ60" s="110">
        <v>0.04</v>
      </c>
      <c r="BR60" s="110">
        <v>0.04</v>
      </c>
      <c r="BS60" s="110">
        <v>0.04</v>
      </c>
      <c r="BT60" s="110">
        <v>0.04</v>
      </c>
      <c r="BZ60" s="35"/>
    </row>
    <row r="61" spans="11:78">
      <c r="K61" s="36" t="e">
        <f>WEEKLY!#REF!</f>
        <v>#REF!</v>
      </c>
      <c r="L61" s="36" t="e">
        <f>WEEKLY!#REF!</f>
        <v>#REF!</v>
      </c>
      <c r="M61" s="105" t="e">
        <f>WEEKLY!#REF!</f>
        <v>#REF!</v>
      </c>
      <c r="N61" s="110" t="e">
        <f>WEEKLY!#REF!</f>
        <v>#REF!</v>
      </c>
      <c r="O61" s="110" t="e">
        <f>WEEKLY!#REF!</f>
        <v>#REF!</v>
      </c>
      <c r="P61" s="110" t="e">
        <f>WEEKLY!#REF!</f>
        <v>#REF!</v>
      </c>
      <c r="Q61" s="110" t="e">
        <f>WEEKLY!#REF!</f>
        <v>#REF!</v>
      </c>
      <c r="R61" s="110" t="e">
        <f>WEEKLY!#REF!</f>
        <v>#REF!</v>
      </c>
      <c r="S61" s="110" t="e">
        <f>WEEKLY!#REF!</f>
        <v>#REF!</v>
      </c>
      <c r="T61" s="110" t="e">
        <f>WEEKLY!#REF!</f>
        <v>#REF!</v>
      </c>
      <c r="U61" s="110" t="e">
        <f>WEEKLY!#REF!</f>
        <v>#REF!</v>
      </c>
      <c r="V61" s="110" t="e">
        <f>WEEKLY!#REF!</f>
        <v>#REF!</v>
      </c>
      <c r="W61" s="110" t="e">
        <f>WEEKLY!#REF!</f>
        <v>#REF!</v>
      </c>
      <c r="X61" s="110" t="e">
        <f>WEEKLY!#REF!</f>
        <v>#REF!</v>
      </c>
      <c r="Y61" s="110" t="e">
        <f>WEEKLY!#REF!</f>
        <v>#REF!</v>
      </c>
      <c r="Z61" s="110" t="e">
        <f>WEEKLY!#REF!</f>
        <v>#REF!</v>
      </c>
      <c r="AA61" s="110" t="e">
        <f>WEEKLY!#REF!</f>
        <v>#REF!</v>
      </c>
      <c r="AB61" s="110" t="e">
        <f>WEEKLY!#REF!</f>
        <v>#REF!</v>
      </c>
      <c r="AC61" s="110" t="e">
        <f>WEEKLY!#REF!</f>
        <v>#REF!</v>
      </c>
      <c r="AD61" s="110" t="e">
        <f>WEEKLY!#REF!</f>
        <v>#REF!</v>
      </c>
      <c r="AE61" s="110" t="e">
        <f>WEEKLY!#REF!</f>
        <v>#REF!</v>
      </c>
      <c r="AF61" s="110" t="e">
        <f>WEEKLY!#REF!</f>
        <v>#REF!</v>
      </c>
      <c r="AG61" s="110" t="e">
        <f>WEEKLY!#REF!</f>
        <v>#REF!</v>
      </c>
      <c r="AH61" s="110" t="e">
        <f>WEEKLY!#REF!</f>
        <v>#REF!</v>
      </c>
      <c r="AI61" s="110" t="e">
        <f>WEEKLY!#REF!</f>
        <v>#REF!</v>
      </c>
      <c r="AJ61" s="110" t="e">
        <f>WEEKLY!#REF!</f>
        <v>#REF!</v>
      </c>
      <c r="AK61" s="110" t="e">
        <f>WEEKLY!#REF!</f>
        <v>#REF!</v>
      </c>
      <c r="AL61" s="110" t="e">
        <f>WEEKLY!#REF!</f>
        <v>#REF!</v>
      </c>
      <c r="AM61" s="106"/>
      <c r="AR61" s="109"/>
      <c r="AU61" s="114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Z61" s="35"/>
    </row>
    <row r="62" spans="11:78">
      <c r="K62" s="36" t="e">
        <f>WEEKLY!#REF!</f>
        <v>#REF!</v>
      </c>
      <c r="L62" s="36" t="e">
        <f>WEEKLY!#REF!</f>
        <v>#REF!</v>
      </c>
      <c r="M62" s="105" t="e">
        <f>WEEKLY!#REF!</f>
        <v>#REF!</v>
      </c>
      <c r="N62" s="110" t="e">
        <f>WEEKLY!#REF!</f>
        <v>#REF!</v>
      </c>
      <c r="O62" s="110" t="e">
        <f>WEEKLY!#REF!</f>
        <v>#REF!</v>
      </c>
      <c r="P62" s="110" t="e">
        <f>WEEKLY!#REF!</f>
        <v>#REF!</v>
      </c>
      <c r="Q62" s="110" t="e">
        <f>WEEKLY!#REF!</f>
        <v>#REF!</v>
      </c>
      <c r="R62" s="110" t="e">
        <f>WEEKLY!#REF!</f>
        <v>#REF!</v>
      </c>
      <c r="S62" s="110" t="e">
        <f>WEEKLY!#REF!</f>
        <v>#REF!</v>
      </c>
      <c r="T62" s="110" t="e">
        <f>WEEKLY!#REF!</f>
        <v>#REF!</v>
      </c>
      <c r="U62" s="110" t="e">
        <f>WEEKLY!#REF!</f>
        <v>#REF!</v>
      </c>
      <c r="V62" s="110" t="e">
        <f>WEEKLY!#REF!</f>
        <v>#REF!</v>
      </c>
      <c r="W62" s="110" t="e">
        <f>WEEKLY!#REF!</f>
        <v>#REF!</v>
      </c>
      <c r="X62" s="110" t="e">
        <f>WEEKLY!#REF!</f>
        <v>#REF!</v>
      </c>
      <c r="Y62" s="110" t="e">
        <f>WEEKLY!#REF!</f>
        <v>#REF!</v>
      </c>
      <c r="Z62" s="110" t="e">
        <f>WEEKLY!#REF!</f>
        <v>#REF!</v>
      </c>
      <c r="AA62" s="110" t="e">
        <f>WEEKLY!#REF!</f>
        <v>#REF!</v>
      </c>
      <c r="AB62" s="110" t="e">
        <f>WEEKLY!#REF!</f>
        <v>#REF!</v>
      </c>
      <c r="AC62" s="110" t="e">
        <f>WEEKLY!#REF!</f>
        <v>#REF!</v>
      </c>
      <c r="AD62" s="110" t="e">
        <f>WEEKLY!#REF!</f>
        <v>#REF!</v>
      </c>
      <c r="AE62" s="110" t="e">
        <f>WEEKLY!#REF!</f>
        <v>#REF!</v>
      </c>
      <c r="AF62" s="110" t="e">
        <f>WEEKLY!#REF!</f>
        <v>#REF!</v>
      </c>
      <c r="AG62" s="110" t="e">
        <f>WEEKLY!#REF!</f>
        <v>#REF!</v>
      </c>
      <c r="AH62" s="110" t="e">
        <f>WEEKLY!#REF!</f>
        <v>#REF!</v>
      </c>
      <c r="AI62" s="110" t="e">
        <f>WEEKLY!#REF!</f>
        <v>#REF!</v>
      </c>
      <c r="AJ62" s="110" t="e">
        <f>WEEKLY!#REF!</f>
        <v>#REF!</v>
      </c>
      <c r="AK62" s="110" t="e">
        <f>WEEKLY!#REF!</f>
        <v>#REF!</v>
      </c>
      <c r="AL62" s="110" t="e">
        <f>WEEKLY!#REF!</f>
        <v>#REF!</v>
      </c>
      <c r="AM62" s="106"/>
      <c r="AR62" s="109"/>
      <c r="BZ62" s="35"/>
    </row>
    <row r="63" spans="11:78">
      <c r="K63" s="36" t="e">
        <f>WEEKLY!#REF!</f>
        <v>#REF!</v>
      </c>
      <c r="L63" s="36" t="e">
        <f>WEEKLY!#REF!</f>
        <v>#REF!</v>
      </c>
      <c r="M63" s="105" t="e">
        <f>WEEKLY!#REF!</f>
        <v>#REF!</v>
      </c>
      <c r="N63" s="110" t="e">
        <f>WEEKLY!#REF!</f>
        <v>#REF!</v>
      </c>
      <c r="O63" s="110" t="e">
        <f>WEEKLY!#REF!</f>
        <v>#REF!</v>
      </c>
      <c r="P63" s="110" t="e">
        <f>WEEKLY!#REF!</f>
        <v>#REF!</v>
      </c>
      <c r="Q63" s="110" t="e">
        <f>WEEKLY!#REF!</f>
        <v>#REF!</v>
      </c>
      <c r="R63" s="110" t="e">
        <f>WEEKLY!#REF!</f>
        <v>#REF!</v>
      </c>
      <c r="S63" s="110" t="e">
        <f>WEEKLY!#REF!</f>
        <v>#REF!</v>
      </c>
      <c r="T63" s="110" t="e">
        <f>WEEKLY!#REF!</f>
        <v>#REF!</v>
      </c>
      <c r="U63" s="110" t="e">
        <f>WEEKLY!#REF!</f>
        <v>#REF!</v>
      </c>
      <c r="V63" s="110" t="e">
        <f>WEEKLY!#REF!</f>
        <v>#REF!</v>
      </c>
      <c r="W63" s="110" t="e">
        <f>WEEKLY!#REF!</f>
        <v>#REF!</v>
      </c>
      <c r="X63" s="110" t="e">
        <f>WEEKLY!#REF!</f>
        <v>#REF!</v>
      </c>
      <c r="Y63" s="110" t="e">
        <f>WEEKLY!#REF!</f>
        <v>#REF!</v>
      </c>
      <c r="Z63" s="110" t="e">
        <f>WEEKLY!#REF!</f>
        <v>#REF!</v>
      </c>
      <c r="AA63" s="110" t="e">
        <f>WEEKLY!#REF!</f>
        <v>#REF!</v>
      </c>
      <c r="AB63" s="110" t="e">
        <f>WEEKLY!#REF!</f>
        <v>#REF!</v>
      </c>
      <c r="AC63" s="110" t="e">
        <f>WEEKLY!#REF!</f>
        <v>#REF!</v>
      </c>
      <c r="AD63" s="110" t="e">
        <f>WEEKLY!#REF!</f>
        <v>#REF!</v>
      </c>
      <c r="AE63" s="110" t="e">
        <f>WEEKLY!#REF!</f>
        <v>#REF!</v>
      </c>
      <c r="AF63" s="110" t="e">
        <f>WEEKLY!#REF!</f>
        <v>#REF!</v>
      </c>
      <c r="AG63" s="110" t="e">
        <f>WEEKLY!#REF!</f>
        <v>#REF!</v>
      </c>
      <c r="AH63" s="110" t="e">
        <f>WEEKLY!#REF!</f>
        <v>#REF!</v>
      </c>
      <c r="AI63" s="110" t="e">
        <f>WEEKLY!#REF!</f>
        <v>#REF!</v>
      </c>
      <c r="AJ63" s="110" t="e">
        <f>WEEKLY!#REF!</f>
        <v>#REF!</v>
      </c>
      <c r="AK63" s="110" t="e">
        <f>WEEKLY!#REF!</f>
        <v>#REF!</v>
      </c>
      <c r="AL63" s="110" t="e">
        <f>WEEKLY!#REF!</f>
        <v>#REF!</v>
      </c>
      <c r="AM63" s="106"/>
      <c r="AR63" s="109"/>
      <c r="BZ63" s="35"/>
    </row>
    <row r="64" spans="11:78">
      <c r="K64" s="36" t="e">
        <f>WEEKLY!#REF!</f>
        <v>#REF!</v>
      </c>
      <c r="L64" s="36" t="e">
        <f>WEEKLY!#REF!</f>
        <v>#REF!</v>
      </c>
      <c r="M64" s="105" t="e">
        <f>WEEKLY!#REF!</f>
        <v>#REF!</v>
      </c>
      <c r="N64" s="110" t="e">
        <f>WEEKLY!#REF!</f>
        <v>#REF!</v>
      </c>
      <c r="O64" s="110" t="e">
        <f>WEEKLY!#REF!</f>
        <v>#REF!</v>
      </c>
      <c r="P64" s="110" t="e">
        <f>WEEKLY!#REF!</f>
        <v>#REF!</v>
      </c>
      <c r="Q64" s="110" t="e">
        <f>WEEKLY!#REF!</f>
        <v>#REF!</v>
      </c>
      <c r="R64" s="110" t="e">
        <f>WEEKLY!#REF!</f>
        <v>#REF!</v>
      </c>
      <c r="S64" s="110" t="e">
        <f>WEEKLY!#REF!</f>
        <v>#REF!</v>
      </c>
      <c r="T64" s="110" t="e">
        <f>WEEKLY!#REF!</f>
        <v>#REF!</v>
      </c>
      <c r="U64" s="110" t="e">
        <f>WEEKLY!#REF!</f>
        <v>#REF!</v>
      </c>
      <c r="V64" s="110" t="e">
        <f>WEEKLY!#REF!</f>
        <v>#REF!</v>
      </c>
      <c r="W64" s="110" t="e">
        <f>WEEKLY!#REF!</f>
        <v>#REF!</v>
      </c>
      <c r="X64" s="110" t="e">
        <f>WEEKLY!#REF!</f>
        <v>#REF!</v>
      </c>
      <c r="Y64" s="110" t="e">
        <f>WEEKLY!#REF!</f>
        <v>#REF!</v>
      </c>
      <c r="Z64" s="110" t="e">
        <f>WEEKLY!#REF!</f>
        <v>#REF!</v>
      </c>
      <c r="AA64" s="110" t="e">
        <f>WEEKLY!#REF!</f>
        <v>#REF!</v>
      </c>
      <c r="AB64" s="110" t="e">
        <f>WEEKLY!#REF!</f>
        <v>#REF!</v>
      </c>
      <c r="AC64" s="110" t="e">
        <f>WEEKLY!#REF!</f>
        <v>#REF!</v>
      </c>
      <c r="AD64" s="110" t="e">
        <f>WEEKLY!#REF!</f>
        <v>#REF!</v>
      </c>
      <c r="AE64" s="110" t="e">
        <f>WEEKLY!#REF!</f>
        <v>#REF!</v>
      </c>
      <c r="AF64" s="110" t="e">
        <f>WEEKLY!#REF!</f>
        <v>#REF!</v>
      </c>
      <c r="AG64" s="110" t="e">
        <f>WEEKLY!#REF!</f>
        <v>#REF!</v>
      </c>
      <c r="AH64" s="110" t="e">
        <f>WEEKLY!#REF!</f>
        <v>#REF!</v>
      </c>
      <c r="AI64" s="110" t="e">
        <f>WEEKLY!#REF!</f>
        <v>#REF!</v>
      </c>
      <c r="AJ64" s="110" t="e">
        <f>WEEKLY!#REF!</f>
        <v>#REF!</v>
      </c>
      <c r="AK64" s="110" t="e">
        <f>WEEKLY!#REF!</f>
        <v>#REF!</v>
      </c>
      <c r="AL64" s="110" t="e">
        <f>WEEKLY!#REF!</f>
        <v>#REF!</v>
      </c>
      <c r="AR64" s="109"/>
      <c r="BZ64" s="35"/>
    </row>
    <row r="65" spans="11:78">
      <c r="K65" s="36" t="e">
        <f>WEEKLY!#REF!</f>
        <v>#REF!</v>
      </c>
      <c r="L65" s="36" t="e">
        <f>WEEKLY!#REF!</f>
        <v>#REF!</v>
      </c>
      <c r="M65" s="105" t="e">
        <f>WEEKLY!#REF!</f>
        <v>#REF!</v>
      </c>
      <c r="N65" s="110" t="e">
        <f>WEEKLY!#REF!</f>
        <v>#REF!</v>
      </c>
      <c r="O65" s="110" t="e">
        <f>WEEKLY!#REF!</f>
        <v>#REF!</v>
      </c>
      <c r="P65" s="110" t="e">
        <f>WEEKLY!#REF!</f>
        <v>#REF!</v>
      </c>
      <c r="Q65" s="110" t="e">
        <f>WEEKLY!#REF!</f>
        <v>#REF!</v>
      </c>
      <c r="R65" s="110" t="e">
        <f>WEEKLY!#REF!</f>
        <v>#REF!</v>
      </c>
      <c r="S65" s="110" t="e">
        <f>WEEKLY!#REF!</f>
        <v>#REF!</v>
      </c>
      <c r="T65" s="110" t="e">
        <f>WEEKLY!#REF!</f>
        <v>#REF!</v>
      </c>
      <c r="U65" s="110" t="e">
        <f>WEEKLY!#REF!</f>
        <v>#REF!</v>
      </c>
      <c r="V65" s="110" t="e">
        <f>WEEKLY!#REF!</f>
        <v>#REF!</v>
      </c>
      <c r="W65" s="110" t="e">
        <f>WEEKLY!#REF!</f>
        <v>#REF!</v>
      </c>
      <c r="X65" s="110" t="e">
        <f>WEEKLY!#REF!</f>
        <v>#REF!</v>
      </c>
      <c r="Y65" s="110" t="e">
        <f>WEEKLY!#REF!</f>
        <v>#REF!</v>
      </c>
      <c r="Z65" s="110" t="e">
        <f>WEEKLY!#REF!</f>
        <v>#REF!</v>
      </c>
      <c r="AA65" s="110" t="e">
        <f>WEEKLY!#REF!</f>
        <v>#REF!</v>
      </c>
      <c r="AB65" s="110" t="e">
        <f>WEEKLY!#REF!</f>
        <v>#REF!</v>
      </c>
      <c r="AC65" s="110" t="e">
        <f>WEEKLY!#REF!</f>
        <v>#REF!</v>
      </c>
      <c r="AD65" s="110" t="e">
        <f>WEEKLY!#REF!</f>
        <v>#REF!</v>
      </c>
      <c r="AE65" s="110" t="e">
        <f>WEEKLY!#REF!</f>
        <v>#REF!</v>
      </c>
      <c r="AF65" s="110" t="e">
        <f>WEEKLY!#REF!</f>
        <v>#REF!</v>
      </c>
      <c r="AG65" s="110" t="e">
        <f>WEEKLY!#REF!</f>
        <v>#REF!</v>
      </c>
      <c r="AH65" s="110" t="e">
        <f>WEEKLY!#REF!</f>
        <v>#REF!</v>
      </c>
      <c r="AI65" s="110" t="e">
        <f>WEEKLY!#REF!</f>
        <v>#REF!</v>
      </c>
      <c r="AJ65" s="110" t="e">
        <f>WEEKLY!#REF!</f>
        <v>#REF!</v>
      </c>
      <c r="AK65" s="110" t="e">
        <f>WEEKLY!#REF!</f>
        <v>#REF!</v>
      </c>
      <c r="AL65" s="110" t="e">
        <f>WEEKLY!#REF!</f>
        <v>#REF!</v>
      </c>
      <c r="AR65" s="109"/>
      <c r="BZ65" s="35"/>
    </row>
    <row r="66" spans="11:78">
      <c r="K66" s="36" t="e">
        <f>WEEKLY!#REF!</f>
        <v>#REF!</v>
      </c>
      <c r="L66" s="36" t="e">
        <f>WEEKLY!#REF!</f>
        <v>#REF!</v>
      </c>
      <c r="M66" s="105" t="e">
        <f>WEEKLY!#REF!</f>
        <v>#REF!</v>
      </c>
      <c r="N66" s="110" t="e">
        <f>WEEKLY!#REF!</f>
        <v>#REF!</v>
      </c>
      <c r="O66" s="110" t="e">
        <f>WEEKLY!#REF!</f>
        <v>#REF!</v>
      </c>
      <c r="P66" s="110" t="e">
        <f>WEEKLY!#REF!</f>
        <v>#REF!</v>
      </c>
      <c r="Q66" s="110" t="e">
        <f>WEEKLY!#REF!</f>
        <v>#REF!</v>
      </c>
      <c r="R66" s="110" t="e">
        <f>WEEKLY!#REF!</f>
        <v>#REF!</v>
      </c>
      <c r="S66" s="110" t="e">
        <f>WEEKLY!#REF!</f>
        <v>#REF!</v>
      </c>
      <c r="T66" s="110" t="e">
        <f>WEEKLY!#REF!</f>
        <v>#REF!</v>
      </c>
      <c r="U66" s="110" t="e">
        <f>WEEKLY!#REF!</f>
        <v>#REF!</v>
      </c>
      <c r="V66" s="110" t="e">
        <f>WEEKLY!#REF!</f>
        <v>#REF!</v>
      </c>
      <c r="W66" s="110" t="e">
        <f>WEEKLY!#REF!</f>
        <v>#REF!</v>
      </c>
      <c r="X66" s="110" t="e">
        <f>WEEKLY!#REF!</f>
        <v>#REF!</v>
      </c>
      <c r="Y66" s="110" t="e">
        <f>WEEKLY!#REF!</f>
        <v>#REF!</v>
      </c>
      <c r="Z66" s="110" t="e">
        <f>WEEKLY!#REF!</f>
        <v>#REF!</v>
      </c>
      <c r="AA66" s="110" t="e">
        <f>WEEKLY!#REF!</f>
        <v>#REF!</v>
      </c>
      <c r="AB66" s="110" t="e">
        <f>WEEKLY!#REF!</f>
        <v>#REF!</v>
      </c>
      <c r="AC66" s="110" t="e">
        <f>WEEKLY!#REF!</f>
        <v>#REF!</v>
      </c>
      <c r="AD66" s="110" t="e">
        <f>WEEKLY!#REF!</f>
        <v>#REF!</v>
      </c>
      <c r="AE66" s="110" t="e">
        <f>WEEKLY!#REF!</f>
        <v>#REF!</v>
      </c>
      <c r="AF66" s="110" t="e">
        <f>WEEKLY!#REF!</f>
        <v>#REF!</v>
      </c>
      <c r="AG66" s="110" t="e">
        <f>WEEKLY!#REF!</f>
        <v>#REF!</v>
      </c>
      <c r="AH66" s="110" t="e">
        <f>WEEKLY!#REF!</f>
        <v>#REF!</v>
      </c>
      <c r="AI66" s="110" t="e">
        <f>WEEKLY!#REF!</f>
        <v>#REF!</v>
      </c>
      <c r="AJ66" s="110" t="e">
        <f>WEEKLY!#REF!</f>
        <v>#REF!</v>
      </c>
      <c r="AK66" s="110" t="e">
        <f>WEEKLY!#REF!</f>
        <v>#REF!</v>
      </c>
      <c r="AL66" s="110" t="e">
        <f>WEEKLY!#REF!</f>
        <v>#REF!</v>
      </c>
      <c r="AR66" s="109"/>
      <c r="BZ66" s="35"/>
    </row>
    <row r="67" spans="11:78">
      <c r="K67" s="36" t="e">
        <f>WEEKLY!#REF!</f>
        <v>#REF!</v>
      </c>
      <c r="L67" s="36" t="e">
        <f>WEEKLY!#REF!</f>
        <v>#REF!</v>
      </c>
      <c r="M67" s="105" t="e">
        <f>WEEKLY!#REF!</f>
        <v>#REF!</v>
      </c>
      <c r="N67" s="110" t="e">
        <f>WEEKLY!#REF!</f>
        <v>#REF!</v>
      </c>
      <c r="O67" s="110" t="e">
        <f>WEEKLY!#REF!</f>
        <v>#REF!</v>
      </c>
      <c r="P67" s="110" t="e">
        <f>WEEKLY!#REF!</f>
        <v>#REF!</v>
      </c>
      <c r="Q67" s="110" t="e">
        <f>WEEKLY!#REF!</f>
        <v>#REF!</v>
      </c>
      <c r="R67" s="110" t="e">
        <f>WEEKLY!#REF!</f>
        <v>#REF!</v>
      </c>
      <c r="S67" s="110" t="e">
        <f>WEEKLY!#REF!</f>
        <v>#REF!</v>
      </c>
      <c r="T67" s="110" t="e">
        <f>WEEKLY!#REF!</f>
        <v>#REF!</v>
      </c>
      <c r="U67" s="110" t="e">
        <f>WEEKLY!#REF!</f>
        <v>#REF!</v>
      </c>
      <c r="V67" s="110" t="e">
        <f>WEEKLY!#REF!</f>
        <v>#REF!</v>
      </c>
      <c r="W67" s="110" t="e">
        <f>WEEKLY!#REF!</f>
        <v>#REF!</v>
      </c>
      <c r="X67" s="110" t="e">
        <f>WEEKLY!#REF!</f>
        <v>#REF!</v>
      </c>
      <c r="Y67" s="110" t="e">
        <f>WEEKLY!#REF!</f>
        <v>#REF!</v>
      </c>
      <c r="Z67" s="110" t="e">
        <f>WEEKLY!#REF!</f>
        <v>#REF!</v>
      </c>
      <c r="AA67" s="110" t="e">
        <f>WEEKLY!#REF!</f>
        <v>#REF!</v>
      </c>
      <c r="AB67" s="110" t="e">
        <f>WEEKLY!#REF!</f>
        <v>#REF!</v>
      </c>
      <c r="AC67" s="110" t="e">
        <f>WEEKLY!#REF!</f>
        <v>#REF!</v>
      </c>
      <c r="AD67" s="110" t="e">
        <f>WEEKLY!#REF!</f>
        <v>#REF!</v>
      </c>
      <c r="AE67" s="110" t="e">
        <f>WEEKLY!#REF!</f>
        <v>#REF!</v>
      </c>
      <c r="AF67" s="110" t="e">
        <f>WEEKLY!#REF!</f>
        <v>#REF!</v>
      </c>
      <c r="AG67" s="110" t="e">
        <f>WEEKLY!#REF!</f>
        <v>#REF!</v>
      </c>
      <c r="AH67" s="110" t="e">
        <f>WEEKLY!#REF!</f>
        <v>#REF!</v>
      </c>
      <c r="AI67" s="110" t="e">
        <f>WEEKLY!#REF!</f>
        <v>#REF!</v>
      </c>
      <c r="AJ67" s="110" t="e">
        <f>WEEKLY!#REF!</f>
        <v>#REF!</v>
      </c>
      <c r="AK67" s="110" t="e">
        <f>WEEKLY!#REF!</f>
        <v>#REF!</v>
      </c>
      <c r="AL67" s="110" t="e">
        <f>WEEKLY!#REF!</f>
        <v>#REF!</v>
      </c>
      <c r="AR67" s="109"/>
      <c r="BZ67" s="35"/>
    </row>
    <row r="68" spans="11:78">
      <c r="K68" s="123"/>
      <c r="L68" s="108"/>
      <c r="M68" s="113" t="s">
        <v>1203</v>
      </c>
      <c r="N68" s="110">
        <v>0.04</v>
      </c>
      <c r="O68" s="110">
        <v>0.04</v>
      </c>
      <c r="P68" s="110">
        <v>0.04</v>
      </c>
      <c r="Q68" s="110">
        <v>0.04</v>
      </c>
      <c r="R68" s="110">
        <v>0.04</v>
      </c>
      <c r="S68" s="110">
        <v>0.04</v>
      </c>
      <c r="T68" s="110">
        <v>0.04</v>
      </c>
      <c r="U68" s="110">
        <v>0.04</v>
      </c>
      <c r="V68" s="110">
        <v>0.04</v>
      </c>
      <c r="W68" s="110">
        <v>0.04</v>
      </c>
      <c r="X68" s="110">
        <v>0.04</v>
      </c>
      <c r="Y68" s="110">
        <v>0.04</v>
      </c>
      <c r="Z68" s="110">
        <v>0.04</v>
      </c>
      <c r="AA68" s="110">
        <v>0.04</v>
      </c>
      <c r="AB68" s="110">
        <v>0.04</v>
      </c>
      <c r="AC68" s="110">
        <v>0.04</v>
      </c>
      <c r="AD68" s="110">
        <v>0.04</v>
      </c>
      <c r="AE68" s="110">
        <v>0.04</v>
      </c>
      <c r="AF68" s="110">
        <v>0.04</v>
      </c>
      <c r="AG68" s="110">
        <v>0.04</v>
      </c>
      <c r="AH68" s="110">
        <v>0.04</v>
      </c>
      <c r="AI68" s="110">
        <v>0.04</v>
      </c>
      <c r="AJ68" s="110">
        <v>0.04</v>
      </c>
      <c r="AK68" s="110">
        <v>0.04</v>
      </c>
      <c r="AL68" s="110">
        <v>0.04</v>
      </c>
      <c r="AR68" s="109"/>
      <c r="BZ68" s="35"/>
    </row>
    <row r="69" spans="11:78">
      <c r="AR69" s="109"/>
      <c r="BZ69" s="35"/>
    </row>
    <row r="70" spans="11:78">
      <c r="AR70" s="109"/>
      <c r="BZ70" s="35"/>
    </row>
    <row r="71" spans="11:78">
      <c r="AR71" s="109"/>
      <c r="BZ71" s="35"/>
    </row>
    <row r="72" spans="11:78">
      <c r="AR72" s="109"/>
      <c r="BZ72" s="35"/>
    </row>
    <row r="73" spans="11:78">
      <c r="AR73" s="109"/>
      <c r="BZ73" s="35"/>
    </row>
    <row r="74" spans="11:78">
      <c r="AR74" s="109"/>
      <c r="BZ74" s="35"/>
    </row>
    <row r="75" spans="11:78">
      <c r="AR75" s="109"/>
      <c r="BZ75" s="35"/>
    </row>
    <row r="76" spans="11:78">
      <c r="AR76" s="109"/>
      <c r="BZ76" s="35"/>
    </row>
    <row r="77" spans="11:78">
      <c r="AR77" s="109"/>
      <c r="BZ77" s="35"/>
    </row>
    <row r="78" spans="11:78">
      <c r="AR78" s="109"/>
      <c r="BZ78" s="35"/>
    </row>
    <row r="79" spans="11:78">
      <c r="AR79" s="109"/>
      <c r="BZ79" s="35"/>
    </row>
    <row r="80" spans="11:78">
      <c r="AR80" s="109"/>
      <c r="BZ80" s="35"/>
    </row>
    <row r="81" spans="44:78">
      <c r="AR81" s="109"/>
      <c r="BZ81" s="35"/>
    </row>
    <row r="82" spans="44:78">
      <c r="AR82" s="109"/>
      <c r="BZ82" s="35"/>
    </row>
    <row r="83" spans="44:78">
      <c r="AR83" s="109"/>
      <c r="BZ83" s="35"/>
    </row>
    <row r="84" spans="44:78">
      <c r="AR84" s="109"/>
      <c r="BZ84" s="35"/>
    </row>
    <row r="85" spans="44:78">
      <c r="AR85" s="109"/>
      <c r="BZ85" s="35"/>
    </row>
    <row r="86" spans="44:78">
      <c r="AR86" s="109"/>
      <c r="BZ86" s="35"/>
    </row>
    <row r="87" spans="44:78">
      <c r="AR87" s="109"/>
      <c r="BZ87" s="35"/>
    </row>
    <row r="88" spans="44:78">
      <c r="AR88" s="109"/>
      <c r="BZ88" s="35"/>
    </row>
    <row r="89" spans="44:78">
      <c r="AR89" s="109"/>
      <c r="BZ89" s="35"/>
    </row>
    <row r="90" spans="44:78">
      <c r="AR90" s="109"/>
      <c r="BZ90" s="35"/>
    </row>
    <row r="91" spans="44:78">
      <c r="AR91" s="109"/>
      <c r="BZ91" s="35"/>
    </row>
    <row r="92" spans="44:78">
      <c r="AR92" s="109"/>
      <c r="BZ92" s="35"/>
    </row>
    <row r="93" spans="44:78">
      <c r="AR93" s="109"/>
      <c r="BZ93" s="35"/>
    </row>
    <row r="94" spans="44:78">
      <c r="AR94" s="109"/>
      <c r="BZ94" s="35"/>
    </row>
    <row r="95" spans="44:78">
      <c r="AR95" s="109"/>
      <c r="BZ95" s="35"/>
    </row>
    <row r="96" spans="44:78">
      <c r="AR96" s="109"/>
      <c r="BZ96" s="35"/>
    </row>
    <row r="97" spans="44:78">
      <c r="AR97" s="109"/>
      <c r="BZ97" s="35"/>
    </row>
    <row r="98" spans="44:78">
      <c r="AR98" s="109"/>
      <c r="BZ98" s="35"/>
    </row>
    <row r="99" spans="44:78">
      <c r="AR99" s="109"/>
      <c r="BZ99" s="35"/>
    </row>
    <row r="100" spans="44:78">
      <c r="AR100" s="109"/>
      <c r="BZ100" s="35"/>
    </row>
    <row r="101" spans="44:78">
      <c r="AR101" s="109"/>
      <c r="BZ101" s="35"/>
    </row>
    <row r="102" spans="44:78">
      <c r="AR102" s="109"/>
      <c r="BZ102" s="35"/>
    </row>
    <row r="103" spans="44:78">
      <c r="AR103" s="109"/>
      <c r="BZ103" s="35"/>
    </row>
    <row r="104" spans="44:78">
      <c r="AR104" s="109"/>
      <c r="BZ104" s="35"/>
    </row>
    <row r="105" spans="44:78">
      <c r="AR105" s="109"/>
      <c r="BZ105" s="35"/>
    </row>
    <row r="106" spans="44:78">
      <c r="AR106" s="109"/>
      <c r="BZ106" s="35"/>
    </row>
    <row r="107" spans="44:78">
      <c r="AR107" s="109"/>
    </row>
    <row r="108" spans="44:78">
      <c r="AR108" s="109"/>
    </row>
    <row r="109" spans="44:78">
      <c r="AR109" s="109"/>
    </row>
    <row r="113" spans="1:39">
      <c r="K113" s="51"/>
      <c r="L113" s="51"/>
      <c r="M113" s="158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06"/>
    </row>
    <row r="114" spans="1:39">
      <c r="K114" s="51"/>
      <c r="L114" s="51"/>
      <c r="M114" s="160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06"/>
    </row>
    <row r="115" spans="1:39" ht="15.75">
      <c r="A115" s="323" t="s">
        <v>1187</v>
      </c>
      <c r="B115" s="327"/>
      <c r="C115" s="324"/>
      <c r="D115" s="325"/>
      <c r="E115" s="325"/>
      <c r="F115" s="325"/>
      <c r="G115" s="325"/>
      <c r="K115" s="51"/>
      <c r="L115" s="51"/>
      <c r="M115" s="115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06"/>
    </row>
    <row r="116" spans="1:39" ht="15.75">
      <c r="A116" s="323"/>
      <c r="B116" s="328"/>
      <c r="C116" s="323"/>
      <c r="D116" s="323"/>
      <c r="E116" s="323"/>
      <c r="F116" s="323"/>
      <c r="G116" s="323"/>
      <c r="K116" s="51"/>
      <c r="L116" s="51"/>
      <c r="M116" s="160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06"/>
    </row>
    <row r="117" spans="1:39" ht="15.75">
      <c r="A117" s="323" t="s">
        <v>609</v>
      </c>
      <c r="B117" s="328" t="s">
        <v>1019</v>
      </c>
      <c r="C117" s="323" t="s">
        <v>436</v>
      </c>
      <c r="D117" s="323" t="s">
        <v>442</v>
      </c>
      <c r="E117" s="323" t="s">
        <v>443</v>
      </c>
      <c r="F117" s="323" t="s">
        <v>444</v>
      </c>
      <c r="G117" s="323" t="s">
        <v>445</v>
      </c>
      <c r="K117" s="51"/>
      <c r="L117" s="51"/>
      <c r="M117" s="115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06"/>
    </row>
    <row r="118" spans="1:39">
      <c r="A118" t="str">
        <f>'Leadec Weekly'!C304</f>
        <v>NDMSP-00314</v>
      </c>
      <c r="B118" t="str">
        <f>'Leadec Weekly'!A304</f>
        <v>10A</v>
      </c>
      <c r="C118" s="326">
        <f>'Leadec Weekly'!D304</f>
        <v>0</v>
      </c>
      <c r="D118" s="326">
        <f>'Leadec Weekly'!E304</f>
        <v>0</v>
      </c>
      <c r="E118" s="326">
        <f>'Leadec Weekly'!F304</f>
        <v>0</v>
      </c>
      <c r="F118" s="326">
        <f>'Leadec Weekly'!G304</f>
        <v>0</v>
      </c>
      <c r="G118" s="326">
        <f>'Leadec Weekly'!H304</f>
        <v>0</v>
      </c>
      <c r="AM118" s="106"/>
    </row>
    <row r="119" spans="1:39">
      <c r="A119" t="str">
        <f>'Leadec Weekly'!C305</f>
        <v>NDMSP-00315</v>
      </c>
      <c r="B119" t="str">
        <f>'Leadec Weekly'!A305</f>
        <v>10B</v>
      </c>
      <c r="C119" s="326">
        <f>'Leadec Weekly'!D305</f>
        <v>0</v>
      </c>
      <c r="D119" s="326">
        <f>'Leadec Weekly'!E305</f>
        <v>0</v>
      </c>
      <c r="E119" s="326">
        <f>'Leadec Weekly'!F305</f>
        <v>0</v>
      </c>
      <c r="F119" s="326">
        <f>'Leadec Weekly'!G305</f>
        <v>0</v>
      </c>
      <c r="G119" s="326">
        <f>'Leadec Weekly'!H305</f>
        <v>0</v>
      </c>
    </row>
    <row r="120" spans="1:39">
      <c r="A120" t="str">
        <f>'Leadec Weekly'!C306</f>
        <v>NDMSP-00316</v>
      </c>
      <c r="B120" t="str">
        <f>'Leadec Weekly'!A306</f>
        <v>10C</v>
      </c>
      <c r="C120" s="326">
        <f>'Leadec Weekly'!D306</f>
        <v>0</v>
      </c>
      <c r="D120" s="326">
        <f>'Leadec Weekly'!E306</f>
        <v>0</v>
      </c>
      <c r="E120" s="326">
        <f>'Leadec Weekly'!F306</f>
        <v>0</v>
      </c>
      <c r="F120" s="326">
        <f>'Leadec Weekly'!G306</f>
        <v>0</v>
      </c>
      <c r="G120" s="326">
        <f>'Leadec Weekly'!H306</f>
        <v>0</v>
      </c>
    </row>
    <row r="121" spans="1:39">
      <c r="A121" t="str">
        <f>'Leadec Weekly'!C307</f>
        <v>NDMSP-00317</v>
      </c>
      <c r="B121" t="str">
        <f>'Leadec Weekly'!A307</f>
        <v>10D</v>
      </c>
      <c r="C121" s="326">
        <f>'Leadec Weekly'!D307</f>
        <v>0</v>
      </c>
      <c r="D121" s="326">
        <f>'Leadec Weekly'!E307</f>
        <v>0</v>
      </c>
      <c r="E121" s="326">
        <f>'Leadec Weekly'!F307</f>
        <v>0</v>
      </c>
      <c r="F121" s="326">
        <f>'Leadec Weekly'!G307</f>
        <v>0</v>
      </c>
      <c r="G121" s="326">
        <f>'Leadec Weekly'!H307</f>
        <v>0</v>
      </c>
    </row>
    <row r="122" spans="1:39">
      <c r="A122" t="str">
        <f>'Leadec Weekly'!C308</f>
        <v>NDMSP-00318</v>
      </c>
      <c r="B122" t="str">
        <f>'Leadec Weekly'!A308</f>
        <v>20A</v>
      </c>
      <c r="C122" s="326">
        <f>'Leadec Weekly'!D308</f>
        <v>0</v>
      </c>
      <c r="D122" s="326">
        <f>'Leadec Weekly'!E308</f>
        <v>0</v>
      </c>
      <c r="E122" s="326">
        <f>'Leadec Weekly'!F308</f>
        <v>0</v>
      </c>
      <c r="F122" s="326">
        <f>'Leadec Weekly'!G308</f>
        <v>0</v>
      </c>
      <c r="G122" s="326">
        <f>'Leadec Weekly'!H308</f>
        <v>0</v>
      </c>
    </row>
    <row r="123" spans="1:39">
      <c r="A123" t="str">
        <f>'Leadec Weekly'!C309</f>
        <v>NDMSP-00319</v>
      </c>
      <c r="B123" t="str">
        <f>'Leadec Weekly'!A309</f>
        <v>20B</v>
      </c>
      <c r="C123" s="326">
        <f>'Leadec Weekly'!D309</f>
        <v>0</v>
      </c>
      <c r="D123" s="326">
        <f>'Leadec Weekly'!E309</f>
        <v>0</v>
      </c>
      <c r="E123" s="326">
        <f>'Leadec Weekly'!F309</f>
        <v>0</v>
      </c>
      <c r="F123" s="326">
        <f>'Leadec Weekly'!G309</f>
        <v>0</v>
      </c>
      <c r="G123" s="326">
        <f>'Leadec Weekly'!H309</f>
        <v>0</v>
      </c>
    </row>
    <row r="124" spans="1:39">
      <c r="A124" t="str">
        <f>'Leadec Weekly'!C310</f>
        <v>NDMSP-00320</v>
      </c>
      <c r="B124" t="str">
        <f>'Leadec Weekly'!A310</f>
        <v>20C</v>
      </c>
      <c r="C124" s="326">
        <f>'Leadec Weekly'!D310</f>
        <v>0</v>
      </c>
      <c r="D124" s="326">
        <f>'Leadec Weekly'!E310</f>
        <v>0</v>
      </c>
      <c r="E124" s="326">
        <f>'Leadec Weekly'!F310</f>
        <v>0</v>
      </c>
      <c r="F124" s="326">
        <f>'Leadec Weekly'!G310</f>
        <v>0</v>
      </c>
      <c r="G124" s="326">
        <f>'Leadec Weekly'!H310</f>
        <v>0</v>
      </c>
    </row>
    <row r="125" spans="1:39">
      <c r="A125" t="str">
        <f>'Leadec Weekly'!C311</f>
        <v>NDMSP-00321</v>
      </c>
      <c r="B125" t="str">
        <f>'Leadec Weekly'!A311</f>
        <v>20D</v>
      </c>
      <c r="C125" s="326">
        <f>'Leadec Weekly'!D311</f>
        <v>0</v>
      </c>
      <c r="D125" s="326">
        <f>'Leadec Weekly'!E311</f>
        <v>0</v>
      </c>
      <c r="E125" s="326">
        <f>'Leadec Weekly'!F311</f>
        <v>0</v>
      </c>
      <c r="F125" s="326">
        <f>'Leadec Weekly'!G311</f>
        <v>0</v>
      </c>
      <c r="G125" s="326">
        <f>'Leadec Weekly'!H311</f>
        <v>0</v>
      </c>
    </row>
    <row r="126" spans="1:39">
      <c r="A126" t="str">
        <f>'Leadec Weekly'!C312</f>
        <v>NDMSP-00322</v>
      </c>
      <c r="B126" t="str">
        <f>'Leadec Weekly'!A312</f>
        <v>30A</v>
      </c>
      <c r="C126" s="326">
        <f>'Leadec Weekly'!D312</f>
        <v>0</v>
      </c>
      <c r="D126" s="326">
        <f>'Leadec Weekly'!E312</f>
        <v>0</v>
      </c>
      <c r="E126" s="326">
        <f>'Leadec Weekly'!F312</f>
        <v>0</v>
      </c>
      <c r="F126" s="326">
        <f>'Leadec Weekly'!G312</f>
        <v>0</v>
      </c>
      <c r="G126" s="326">
        <f>'Leadec Weekly'!H312</f>
        <v>0</v>
      </c>
    </row>
    <row r="127" spans="1:39">
      <c r="A127" t="str">
        <f>'Leadec Weekly'!C313</f>
        <v>NDMSP-00323</v>
      </c>
      <c r="B127" t="str">
        <f>'Leadec Weekly'!A313</f>
        <v>30B</v>
      </c>
      <c r="C127" s="326">
        <f>'Leadec Weekly'!D313</f>
        <v>0</v>
      </c>
      <c r="D127" s="326">
        <f>'Leadec Weekly'!E313</f>
        <v>0</v>
      </c>
      <c r="E127" s="326">
        <f>'Leadec Weekly'!F313</f>
        <v>0</v>
      </c>
      <c r="F127" s="326">
        <f>'Leadec Weekly'!G313</f>
        <v>0</v>
      </c>
      <c r="G127" s="326">
        <f>'Leadec Weekly'!H313</f>
        <v>0</v>
      </c>
    </row>
    <row r="128" spans="1:39">
      <c r="A128" t="str">
        <f>'Leadec Weekly'!C314</f>
        <v>NDMSP-00324</v>
      </c>
      <c r="B128" t="str">
        <f>'Leadec Weekly'!A314</f>
        <v>30C</v>
      </c>
      <c r="C128" s="326">
        <f>'Leadec Weekly'!D314</f>
        <v>0</v>
      </c>
      <c r="D128" s="326">
        <f>'Leadec Weekly'!E314</f>
        <v>0</v>
      </c>
      <c r="E128" s="326">
        <f>'Leadec Weekly'!F314</f>
        <v>0</v>
      </c>
      <c r="F128" s="326">
        <f>'Leadec Weekly'!G314</f>
        <v>0</v>
      </c>
      <c r="G128" s="326">
        <f>'Leadec Weekly'!H314</f>
        <v>0</v>
      </c>
    </row>
    <row r="129" spans="1:7">
      <c r="A129" t="str">
        <f>'Leadec Weekly'!C315</f>
        <v>NDMSP-00325</v>
      </c>
      <c r="B129" t="str">
        <f>'Leadec Weekly'!A315</f>
        <v>30D</v>
      </c>
      <c r="C129" s="326">
        <f>'Leadec Weekly'!D315</f>
        <v>0</v>
      </c>
      <c r="D129" s="326">
        <f>'Leadec Weekly'!E315</f>
        <v>0</v>
      </c>
      <c r="E129" s="326">
        <f>'Leadec Weekly'!F315</f>
        <v>0</v>
      </c>
      <c r="F129" s="326">
        <f>'Leadec Weekly'!G315</f>
        <v>0</v>
      </c>
      <c r="G129" s="326">
        <f>'Leadec Weekly'!H315</f>
        <v>0</v>
      </c>
    </row>
    <row r="130" spans="1:7">
      <c r="A130" t="str">
        <f>'Leadec Weekly'!C316</f>
        <v>NDMMI-00015</v>
      </c>
      <c r="B130" t="str">
        <f>'Leadec Weekly'!A316</f>
        <v>40A</v>
      </c>
      <c r="C130" s="326">
        <f>'Leadec Weekly'!D316</f>
        <v>0</v>
      </c>
      <c r="D130" s="326">
        <f>'Leadec Weekly'!E316</f>
        <v>0</v>
      </c>
      <c r="E130" s="326">
        <f>'Leadec Weekly'!F316</f>
        <v>0</v>
      </c>
      <c r="F130" s="326">
        <f>'Leadec Weekly'!G316</f>
        <v>0</v>
      </c>
      <c r="G130" s="326">
        <f>'Leadec Weekly'!H316</f>
        <v>0</v>
      </c>
    </row>
    <row r="131" spans="1:7">
      <c r="A131" t="str">
        <f>'Leadec Weekly'!C317</f>
        <v>NDMMI-00016</v>
      </c>
      <c r="B131" t="str">
        <f>'Leadec Weekly'!A317</f>
        <v>40B</v>
      </c>
      <c r="C131" s="326">
        <f>'Leadec Weekly'!D317</f>
        <v>0</v>
      </c>
      <c r="D131" s="326">
        <f>'Leadec Weekly'!E317</f>
        <v>0</v>
      </c>
      <c r="E131" s="326">
        <f>'Leadec Weekly'!F317</f>
        <v>0</v>
      </c>
      <c r="F131" s="326">
        <f>'Leadec Weekly'!G317</f>
        <v>0</v>
      </c>
      <c r="G131" s="326">
        <f>'Leadec Weekly'!H317</f>
        <v>0</v>
      </c>
    </row>
    <row r="132" spans="1:7">
      <c r="A132" t="str">
        <f>'Leadec Weekly'!C318</f>
        <v>NDMSP-00326</v>
      </c>
      <c r="B132" t="str">
        <f>'Leadec Weekly'!A318</f>
        <v>50A</v>
      </c>
      <c r="C132" s="326">
        <f>'Leadec Weekly'!D318</f>
        <v>0</v>
      </c>
      <c r="D132" s="326">
        <f>'Leadec Weekly'!E318</f>
        <v>0</v>
      </c>
      <c r="E132" s="326">
        <f>'Leadec Weekly'!F318</f>
        <v>0</v>
      </c>
      <c r="F132" s="326">
        <f>'Leadec Weekly'!G318</f>
        <v>0</v>
      </c>
      <c r="G132" s="326">
        <f>'Leadec Weekly'!H318</f>
        <v>0</v>
      </c>
    </row>
    <row r="133" spans="1:7">
      <c r="A133" t="str">
        <f>'Leadec Weekly'!C319</f>
        <v>NDMSP-00327</v>
      </c>
      <c r="B133" t="str">
        <f>'Leadec Weekly'!A319</f>
        <v>50B</v>
      </c>
      <c r="C133" s="326">
        <f>'Leadec Weekly'!D319</f>
        <v>0</v>
      </c>
      <c r="D133" s="326">
        <f>'Leadec Weekly'!E319</f>
        <v>0</v>
      </c>
      <c r="E133" s="326">
        <f>'Leadec Weekly'!F319</f>
        <v>0</v>
      </c>
      <c r="F133" s="326">
        <f>'Leadec Weekly'!G319</f>
        <v>0</v>
      </c>
      <c r="G133" s="326">
        <f>'Leadec Weekly'!H319</f>
        <v>0</v>
      </c>
    </row>
    <row r="134" spans="1:7">
      <c r="A134" t="str">
        <f>'Leadec Weekly'!C320</f>
        <v>NDMSP-00328</v>
      </c>
      <c r="B134" t="str">
        <f>'Leadec Weekly'!A320</f>
        <v>50C</v>
      </c>
      <c r="C134" s="326">
        <f>'Leadec Weekly'!D320</f>
        <v>0</v>
      </c>
      <c r="D134" s="326">
        <f>'Leadec Weekly'!E320</f>
        <v>0</v>
      </c>
      <c r="E134" s="326">
        <f>'Leadec Weekly'!F320</f>
        <v>0</v>
      </c>
      <c r="F134" s="326">
        <f>'Leadec Weekly'!G320</f>
        <v>0</v>
      </c>
      <c r="G134" s="326">
        <f>'Leadec Weekly'!H320</f>
        <v>0</v>
      </c>
    </row>
    <row r="135" spans="1:7">
      <c r="A135" t="str">
        <f>'Leadec Weekly'!C321</f>
        <v>NDMSP-00329</v>
      </c>
      <c r="B135" t="str">
        <f>'Leadec Weekly'!A321</f>
        <v>50D</v>
      </c>
      <c r="C135" s="326">
        <f>'Leadec Weekly'!D321</f>
        <v>0</v>
      </c>
      <c r="D135" s="326">
        <f>'Leadec Weekly'!E321</f>
        <v>0</v>
      </c>
      <c r="E135" s="326">
        <f>'Leadec Weekly'!F321</f>
        <v>0</v>
      </c>
      <c r="F135" s="326">
        <f>'Leadec Weekly'!G321</f>
        <v>0</v>
      </c>
      <c r="G135" s="326">
        <f>'Leadec Weekly'!H321</f>
        <v>0</v>
      </c>
    </row>
    <row r="136" spans="1:7">
      <c r="A136" t="str">
        <f>'Leadec Weekly'!C322</f>
        <v>NDMSP-00330</v>
      </c>
      <c r="B136" t="str">
        <f>'Leadec Weekly'!A322</f>
        <v>50E</v>
      </c>
      <c r="C136" s="326">
        <f>'Leadec Weekly'!D322</f>
        <v>0</v>
      </c>
      <c r="D136" s="326">
        <f>'Leadec Weekly'!E322</f>
        <v>0</v>
      </c>
      <c r="E136" s="326">
        <f>'Leadec Weekly'!F322</f>
        <v>0</v>
      </c>
      <c r="F136" s="326">
        <f>'Leadec Weekly'!G322</f>
        <v>0</v>
      </c>
      <c r="G136" s="326">
        <f>'Leadec Weekly'!H322</f>
        <v>0</v>
      </c>
    </row>
    <row r="137" spans="1:7">
      <c r="A137" t="str">
        <f>'Leadec Weekly'!C323</f>
        <v>NDMSP-00331</v>
      </c>
      <c r="B137" t="str">
        <f>'Leadec Weekly'!A323</f>
        <v>50F</v>
      </c>
      <c r="C137" s="326">
        <f>'Leadec Weekly'!D323</f>
        <v>0</v>
      </c>
      <c r="D137" s="326">
        <f>'Leadec Weekly'!E323</f>
        <v>0</v>
      </c>
      <c r="E137" s="326">
        <f>'Leadec Weekly'!F323</f>
        <v>0</v>
      </c>
      <c r="F137" s="326">
        <f>'Leadec Weekly'!G323</f>
        <v>0</v>
      </c>
      <c r="G137" s="326">
        <f>'Leadec Weekly'!H323</f>
        <v>0</v>
      </c>
    </row>
    <row r="138" spans="1:7">
      <c r="A138" t="str">
        <f>'Leadec Weekly'!C324</f>
        <v>NDMGR-00001</v>
      </c>
      <c r="B138">
        <f>'Leadec Weekly'!A324</f>
        <v>70</v>
      </c>
      <c r="C138" s="326">
        <f>'Leadec Weekly'!D324</f>
        <v>0</v>
      </c>
      <c r="D138" s="326">
        <f>'Leadec Weekly'!E324</f>
        <v>0</v>
      </c>
      <c r="E138" s="326">
        <f>'Leadec Weekly'!F324</f>
        <v>0</v>
      </c>
      <c r="F138" s="326">
        <f>'Leadec Weekly'!G324</f>
        <v>0</v>
      </c>
      <c r="G138" s="326">
        <f>'Leadec Weekly'!H324</f>
        <v>0</v>
      </c>
    </row>
    <row r="139" spans="1:7">
      <c r="A139" t="str">
        <f>'Leadec Weekly'!C325</f>
        <v>NDMSP-00003</v>
      </c>
      <c r="B139">
        <f>'Leadec Weekly'!A325</f>
        <v>80</v>
      </c>
      <c r="C139" s="326">
        <f>'Leadec Weekly'!D325</f>
        <v>0</v>
      </c>
      <c r="D139" s="326">
        <f>'Leadec Weekly'!E325</f>
        <v>0</v>
      </c>
      <c r="E139" s="326">
        <f>'Leadec Weekly'!F325</f>
        <v>0</v>
      </c>
      <c r="F139" s="326">
        <f>'Leadec Weekly'!G325</f>
        <v>0</v>
      </c>
      <c r="G139" s="326">
        <f>'Leadec Weekly'!H325</f>
        <v>0</v>
      </c>
    </row>
    <row r="140" spans="1:7">
      <c r="A140" t="str">
        <f>'Leadec Weekly'!C326</f>
        <v>NDMSP-00332</v>
      </c>
      <c r="B140" t="str">
        <f>'Leadec Weekly'!A326</f>
        <v>90A</v>
      </c>
      <c r="C140" s="326">
        <f>'Leadec Weekly'!D326</f>
        <v>0</v>
      </c>
      <c r="D140" s="326">
        <f>'Leadec Weekly'!E326</f>
        <v>0</v>
      </c>
      <c r="E140" s="326">
        <f>'Leadec Weekly'!F326</f>
        <v>0</v>
      </c>
      <c r="F140" s="326">
        <f>'Leadec Weekly'!G326</f>
        <v>0</v>
      </c>
      <c r="G140" s="326">
        <f>'Leadec Weekly'!H326</f>
        <v>0</v>
      </c>
    </row>
    <row r="141" spans="1:7">
      <c r="A141" t="str">
        <f>'Leadec Weekly'!C327</f>
        <v>NDMSP-00333</v>
      </c>
      <c r="B141" t="str">
        <f>'Leadec Weekly'!A327</f>
        <v>90B</v>
      </c>
      <c r="C141" s="326">
        <f>'Leadec Weekly'!D327</f>
        <v>0</v>
      </c>
      <c r="D141" s="326">
        <f>'Leadec Weekly'!E327</f>
        <v>0</v>
      </c>
      <c r="E141" s="326">
        <f>'Leadec Weekly'!F327</f>
        <v>0</v>
      </c>
      <c r="F141" s="326">
        <f>'Leadec Weekly'!G327</f>
        <v>0</v>
      </c>
      <c r="G141" s="326">
        <f>'Leadec Weekly'!H327</f>
        <v>0</v>
      </c>
    </row>
    <row r="142" spans="1:7">
      <c r="A142" t="str">
        <f>'Leadec Weekly'!C328</f>
        <v>NDMSP-00334</v>
      </c>
      <c r="B142" t="str">
        <f>'Leadec Weekly'!A328</f>
        <v>90C</v>
      </c>
      <c r="C142" s="326">
        <f>'Leadec Weekly'!D328</f>
        <v>0</v>
      </c>
      <c r="D142" s="326">
        <f>'Leadec Weekly'!E328</f>
        <v>0</v>
      </c>
      <c r="E142" s="326">
        <f>'Leadec Weekly'!F328</f>
        <v>0</v>
      </c>
      <c r="F142" s="326">
        <f>'Leadec Weekly'!G328</f>
        <v>0</v>
      </c>
      <c r="G142" s="326">
        <f>'Leadec Weekly'!H328</f>
        <v>0</v>
      </c>
    </row>
    <row r="143" spans="1:7">
      <c r="A143" t="str">
        <f>'Leadec Weekly'!C329</f>
        <v>NDMSP-00335</v>
      </c>
      <c r="B143" t="str">
        <f>'Leadec Weekly'!A329</f>
        <v>90D</v>
      </c>
      <c r="C143" s="326">
        <f>'Leadec Weekly'!D329</f>
        <v>0</v>
      </c>
      <c r="D143" s="326">
        <f>'Leadec Weekly'!E329</f>
        <v>0</v>
      </c>
      <c r="E143" s="326">
        <f>'Leadec Weekly'!F329</f>
        <v>0</v>
      </c>
      <c r="F143" s="326">
        <f>'Leadec Weekly'!G329</f>
        <v>0</v>
      </c>
      <c r="G143" s="326">
        <f>'Leadec Weekly'!H329</f>
        <v>0</v>
      </c>
    </row>
    <row r="144" spans="1:7">
      <c r="A144" t="str">
        <f>'Leadec Weekly'!C330</f>
        <v>NDMMI-00017</v>
      </c>
      <c r="B144" t="str">
        <f>'Leadec Weekly'!A330</f>
        <v>95A</v>
      </c>
      <c r="C144" s="326">
        <f>'Leadec Weekly'!D330</f>
        <v>0</v>
      </c>
      <c r="D144" s="326">
        <f>'Leadec Weekly'!E330</f>
        <v>0</v>
      </c>
      <c r="E144" s="326">
        <f>'Leadec Weekly'!F330</f>
        <v>0</v>
      </c>
      <c r="F144" s="326">
        <f>'Leadec Weekly'!G330</f>
        <v>0</v>
      </c>
      <c r="G144" s="326">
        <f>'Leadec Weekly'!H330</f>
        <v>0</v>
      </c>
    </row>
    <row r="145" spans="1:7">
      <c r="A145" t="str">
        <f>'Leadec Weekly'!C331</f>
        <v>NDMMI-00018</v>
      </c>
      <c r="B145" t="str">
        <f>'Leadec Weekly'!A331</f>
        <v>95B</v>
      </c>
      <c r="C145" s="326">
        <f>'Leadec Weekly'!D331</f>
        <v>0</v>
      </c>
      <c r="D145" s="326">
        <f>'Leadec Weekly'!E331</f>
        <v>0</v>
      </c>
      <c r="E145" s="326">
        <f>'Leadec Weekly'!F331</f>
        <v>0</v>
      </c>
      <c r="F145" s="326">
        <f>'Leadec Weekly'!G331</f>
        <v>0</v>
      </c>
      <c r="G145" s="326">
        <f>'Leadec Weekly'!H331</f>
        <v>0</v>
      </c>
    </row>
    <row r="146" spans="1:7">
      <c r="A146" t="str">
        <f>'Leadec Weekly'!C332</f>
        <v>PJMBR-00001-2</v>
      </c>
      <c r="B146" t="str">
        <f>'Leadec Weekly'!A332</f>
        <v>100A/B</v>
      </c>
      <c r="C146" s="326">
        <f>'Leadec Weekly'!D332</f>
        <v>0</v>
      </c>
      <c r="D146" s="326">
        <f>'Leadec Weekly'!E332</f>
        <v>0</v>
      </c>
      <c r="E146" s="326">
        <f>'Leadec Weekly'!F332</f>
        <v>0</v>
      </c>
      <c r="F146" s="326">
        <f>'Leadec Weekly'!G332</f>
        <v>0</v>
      </c>
      <c r="G146" s="326">
        <f>'Leadec Weekly'!H332</f>
        <v>0</v>
      </c>
    </row>
    <row r="147" spans="1:7">
      <c r="A147" t="str">
        <f>'Leadec Weekly'!C333</f>
        <v>NDMWB-00003</v>
      </c>
      <c r="B147">
        <f>'Leadec Weekly'!A333</f>
        <v>110</v>
      </c>
      <c r="C147" s="326">
        <f>'Leadec Weekly'!D333</f>
        <v>0</v>
      </c>
      <c r="D147" s="326">
        <f>'Leadec Weekly'!E333</f>
        <v>0</v>
      </c>
      <c r="E147" s="326">
        <f>'Leadec Weekly'!F333</f>
        <v>0</v>
      </c>
      <c r="F147" s="326">
        <f>'Leadec Weekly'!G333</f>
        <v>0</v>
      </c>
      <c r="G147" s="326">
        <f>'Leadec Weekly'!H333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B8"/>
  <sheetViews>
    <sheetView workbookViewId="0"/>
  </sheetViews>
  <sheetFormatPr defaultRowHeight="15"/>
  <sheetData>
    <row r="2" spans="1:28">
      <c r="A2" s="51"/>
      <c r="B2" s="51"/>
      <c r="C2" s="669" t="s">
        <v>1208</v>
      </c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69"/>
      <c r="U2" s="669"/>
      <c r="V2" s="669"/>
      <c r="W2" s="669"/>
      <c r="X2" s="669"/>
      <c r="Y2" s="669"/>
      <c r="Z2" s="669"/>
      <c r="AA2" s="669"/>
      <c r="AB2" s="115"/>
    </row>
    <row r="3" spans="1:28">
      <c r="A3" s="51"/>
      <c r="B3" s="51"/>
      <c r="C3" s="112" t="s">
        <v>509</v>
      </c>
      <c r="D3" s="52">
        <f>WEEKLY!F174</f>
        <v>46300</v>
      </c>
      <c r="E3" s="52">
        <f>WEEKLY!G174</f>
        <v>46301</v>
      </c>
      <c r="F3" s="52">
        <f>WEEKLY!H174</f>
        <v>46302</v>
      </c>
      <c r="G3" s="52">
        <f>WEEKLY!I174</f>
        <v>46303</v>
      </c>
      <c r="H3" s="52">
        <f>WEEKLY!J174</f>
        <v>46304</v>
      </c>
      <c r="I3" s="37">
        <f>WEEKLY!X174</f>
        <v>0</v>
      </c>
      <c r="J3" s="37">
        <f>WEEKLY!Y174</f>
        <v>1</v>
      </c>
      <c r="K3" s="37">
        <f>WEEKLY!Z174</f>
        <v>2</v>
      </c>
      <c r="L3" s="37">
        <f>WEEKLY!AA174</f>
        <v>3</v>
      </c>
      <c r="M3" s="37">
        <f>WEEKLY!AB174</f>
        <v>4</v>
      </c>
      <c r="N3" s="52">
        <f>WEEKLY!AP174</f>
        <v>0</v>
      </c>
      <c r="O3" s="52">
        <f>WEEKLY!AQ174</f>
        <v>1</v>
      </c>
      <c r="P3" s="52">
        <f>WEEKLY!AR174</f>
        <v>2</v>
      </c>
      <c r="Q3" s="52">
        <f>WEEKLY!AS174</f>
        <v>3</v>
      </c>
      <c r="R3" s="52">
        <f>WEEKLY!AT174</f>
        <v>4</v>
      </c>
      <c r="S3" s="37">
        <f>WEEKLY!BH174</f>
        <v>0</v>
      </c>
      <c r="T3" s="37">
        <f>WEEKLY!BI174</f>
        <v>1</v>
      </c>
      <c r="U3" s="37">
        <f>WEEKLY!BJ174</f>
        <v>2</v>
      </c>
      <c r="V3" s="37">
        <f>WEEKLY!BK174</f>
        <v>3</v>
      </c>
      <c r="W3" s="37">
        <f>WEEKLY!BL174</f>
        <v>4</v>
      </c>
      <c r="X3" s="52">
        <f>WEEKLY!BZ174</f>
        <v>0</v>
      </c>
      <c r="Y3" s="52">
        <f>WEEKLY!CA174</f>
        <v>1</v>
      </c>
      <c r="Z3" s="52">
        <f>WEEKLY!CB174</f>
        <v>2</v>
      </c>
      <c r="AA3" s="52">
        <f>WEEKLY!CC174</f>
        <v>3</v>
      </c>
      <c r="AB3" s="52">
        <f>WEEKLY!CD174</f>
        <v>4</v>
      </c>
    </row>
    <row r="4" spans="1:28">
      <c r="A4" s="51"/>
      <c r="B4" s="51"/>
      <c r="C4" s="113" t="s">
        <v>1202</v>
      </c>
      <c r="D4" s="110">
        <v>0.06</v>
      </c>
      <c r="E4" s="110">
        <v>0.06</v>
      </c>
      <c r="F4" s="110">
        <v>0.06</v>
      </c>
      <c r="G4" s="110">
        <v>0.06</v>
      </c>
      <c r="H4" s="110">
        <v>0.06</v>
      </c>
      <c r="I4" s="110">
        <v>0.06</v>
      </c>
      <c r="J4" s="110">
        <v>0.06</v>
      </c>
      <c r="K4" s="110">
        <v>0.06</v>
      </c>
      <c r="L4" s="110">
        <v>0.06</v>
      </c>
      <c r="M4" s="110">
        <v>0.06</v>
      </c>
      <c r="N4" s="110">
        <v>0.06</v>
      </c>
      <c r="O4" s="110">
        <v>0.06</v>
      </c>
      <c r="P4" s="110">
        <v>0.06</v>
      </c>
      <c r="Q4" s="110">
        <v>0.06</v>
      </c>
      <c r="R4" s="110">
        <v>0.06</v>
      </c>
      <c r="S4" s="110">
        <v>0.06</v>
      </c>
      <c r="T4" s="110">
        <v>0.06</v>
      </c>
      <c r="U4" s="110">
        <v>0.06</v>
      </c>
      <c r="V4" s="110">
        <v>0.06</v>
      </c>
      <c r="W4" s="110">
        <v>0.06</v>
      </c>
      <c r="X4" s="110">
        <v>0.06</v>
      </c>
      <c r="Y4" s="110">
        <v>0.06</v>
      </c>
      <c r="Z4" s="110">
        <v>0.06</v>
      </c>
      <c r="AA4" s="110">
        <v>0.06</v>
      </c>
      <c r="AB4" s="110">
        <v>0.06</v>
      </c>
    </row>
    <row r="5" spans="1:28">
      <c r="A5" s="36" t="e">
        <f>WEEKLY!#REF!</f>
        <v>#REF!</v>
      </c>
      <c r="B5" s="166" t="e">
        <f>WEEKLY!#REF!</f>
        <v>#REF!</v>
      </c>
      <c r="C5" s="105" t="e">
        <f>WEEKLY!#REF!</f>
        <v>#REF!</v>
      </c>
      <c r="D5" s="110" t="e">
        <f>WEEKLY!#REF!</f>
        <v>#REF!</v>
      </c>
      <c r="E5" s="110" t="e">
        <f>WEEKLY!#REF!</f>
        <v>#REF!</v>
      </c>
      <c r="F5" s="110" t="e">
        <f>WEEKLY!#REF!</f>
        <v>#REF!</v>
      </c>
      <c r="G5" s="110" t="e">
        <f>WEEKLY!#REF!</f>
        <v>#REF!</v>
      </c>
      <c r="H5" s="110" t="e">
        <f>WEEKLY!#REF!</f>
        <v>#REF!</v>
      </c>
      <c r="I5" s="110" t="e">
        <f>WEEKLY!#REF!</f>
        <v>#REF!</v>
      </c>
      <c r="J5" s="110" t="e">
        <f>WEEKLY!#REF!</f>
        <v>#REF!</v>
      </c>
      <c r="K5" s="110" t="e">
        <f>WEEKLY!#REF!</f>
        <v>#REF!</v>
      </c>
      <c r="L5" s="110" t="e">
        <f>WEEKLY!#REF!</f>
        <v>#REF!</v>
      </c>
      <c r="M5" s="110" t="e">
        <f>WEEKLY!#REF!</f>
        <v>#REF!</v>
      </c>
      <c r="N5" s="110" t="e">
        <f>WEEKLY!#REF!</f>
        <v>#REF!</v>
      </c>
      <c r="O5" s="110" t="e">
        <f>WEEKLY!#REF!</f>
        <v>#REF!</v>
      </c>
      <c r="P5" s="110" t="e">
        <f>WEEKLY!#REF!</f>
        <v>#REF!</v>
      </c>
      <c r="Q5" s="110" t="e">
        <f>WEEKLY!#REF!</f>
        <v>#REF!</v>
      </c>
      <c r="R5" s="110" t="e">
        <f>WEEKLY!#REF!</f>
        <v>#REF!</v>
      </c>
      <c r="S5" s="110" t="e">
        <f>WEEKLY!#REF!</f>
        <v>#REF!</v>
      </c>
      <c r="T5" s="110" t="e">
        <f>WEEKLY!#REF!</f>
        <v>#REF!</v>
      </c>
      <c r="U5" s="110" t="e">
        <f>WEEKLY!#REF!</f>
        <v>#REF!</v>
      </c>
      <c r="V5" s="110" t="e">
        <f>WEEKLY!#REF!</f>
        <v>#REF!</v>
      </c>
      <c r="W5" s="110" t="e">
        <f>WEEKLY!#REF!</f>
        <v>#REF!</v>
      </c>
      <c r="X5" s="110" t="e">
        <f>WEEKLY!#REF!</f>
        <v>#REF!</v>
      </c>
      <c r="Y5" s="110" t="e">
        <f>WEEKLY!#REF!</f>
        <v>#REF!</v>
      </c>
      <c r="Z5" s="110" t="e">
        <f>WEEKLY!#REF!</f>
        <v>#REF!</v>
      </c>
      <c r="AA5" s="110" t="e">
        <f>WEEKLY!#REF!</f>
        <v>#REF!</v>
      </c>
      <c r="AB5" s="110" t="e">
        <f>WEEKLY!#REF!</f>
        <v>#REF!</v>
      </c>
    </row>
    <row r="6" spans="1:28">
      <c r="A6" s="36" t="e">
        <f>WEEKLY!#REF!</f>
        <v>#REF!</v>
      </c>
      <c r="B6" s="671"/>
      <c r="C6" s="105" t="e">
        <f>WEEKLY!#REF!</f>
        <v>#REF!</v>
      </c>
      <c r="D6" s="110" t="e">
        <f>WEEKLY!#REF!</f>
        <v>#REF!</v>
      </c>
      <c r="E6" s="110" t="e">
        <f>WEEKLY!#REF!</f>
        <v>#REF!</v>
      </c>
      <c r="F6" s="110" t="e">
        <f>WEEKLY!#REF!</f>
        <v>#REF!</v>
      </c>
      <c r="G6" s="110" t="e">
        <f>WEEKLY!#REF!</f>
        <v>#REF!</v>
      </c>
      <c r="H6" s="110" t="e">
        <f>WEEKLY!#REF!</f>
        <v>#REF!</v>
      </c>
      <c r="I6" s="110" t="e">
        <f>WEEKLY!#REF!</f>
        <v>#REF!</v>
      </c>
      <c r="J6" s="110" t="e">
        <f>WEEKLY!#REF!</f>
        <v>#REF!</v>
      </c>
      <c r="K6" s="110" t="e">
        <f>WEEKLY!#REF!</f>
        <v>#REF!</v>
      </c>
      <c r="L6" s="110" t="e">
        <f>WEEKLY!#REF!</f>
        <v>#REF!</v>
      </c>
      <c r="M6" s="110" t="e">
        <f>WEEKLY!#REF!</f>
        <v>#REF!</v>
      </c>
      <c r="N6" s="110" t="e">
        <f>WEEKLY!#REF!</f>
        <v>#REF!</v>
      </c>
      <c r="O6" s="110" t="e">
        <f>WEEKLY!#REF!</f>
        <v>#REF!</v>
      </c>
      <c r="P6" s="110" t="e">
        <f>WEEKLY!#REF!</f>
        <v>#REF!</v>
      </c>
      <c r="Q6" s="110" t="e">
        <f>WEEKLY!#REF!</f>
        <v>#REF!</v>
      </c>
      <c r="R6" s="110" t="e">
        <f>WEEKLY!#REF!</f>
        <v>#REF!</v>
      </c>
      <c r="S6" s="110" t="e">
        <f>WEEKLY!#REF!</f>
        <v>#REF!</v>
      </c>
      <c r="T6" s="110" t="e">
        <f>WEEKLY!#REF!</f>
        <v>#REF!</v>
      </c>
      <c r="U6" s="110" t="e">
        <f>WEEKLY!#REF!</f>
        <v>#REF!</v>
      </c>
      <c r="V6" s="110" t="e">
        <f>WEEKLY!#REF!</f>
        <v>#REF!</v>
      </c>
      <c r="W6" s="110" t="e">
        <f>WEEKLY!#REF!</f>
        <v>#REF!</v>
      </c>
      <c r="X6" s="110" t="e">
        <f>WEEKLY!#REF!</f>
        <v>#REF!</v>
      </c>
      <c r="Y6" s="110" t="e">
        <f>WEEKLY!#REF!</f>
        <v>#REF!</v>
      </c>
      <c r="Z6" s="110" t="e">
        <f>WEEKLY!#REF!</f>
        <v>#REF!</v>
      </c>
      <c r="AA6" s="110" t="e">
        <f>WEEKLY!#REF!</f>
        <v>#REF!</v>
      </c>
      <c r="AB6" s="110" t="e">
        <f>WEEKLY!#REF!</f>
        <v>#REF!</v>
      </c>
    </row>
    <row r="7" spans="1:28">
      <c r="A7" s="36" t="e">
        <f>WEEKLY!#REF!</f>
        <v>#REF!</v>
      </c>
      <c r="B7" s="672"/>
      <c r="C7" s="105" t="e">
        <f>WEEKLY!#REF!</f>
        <v>#REF!</v>
      </c>
      <c r="D7" s="110" t="e">
        <f>WEEKLY!#REF!</f>
        <v>#REF!</v>
      </c>
      <c r="E7" s="110" t="e">
        <f>WEEKLY!#REF!</f>
        <v>#REF!</v>
      </c>
      <c r="F7" s="110" t="e">
        <f>WEEKLY!#REF!</f>
        <v>#REF!</v>
      </c>
      <c r="G7" s="110" t="e">
        <f>WEEKLY!#REF!</f>
        <v>#REF!</v>
      </c>
      <c r="H7" s="110" t="e">
        <f>WEEKLY!#REF!</f>
        <v>#REF!</v>
      </c>
      <c r="I7" s="110" t="e">
        <f>WEEKLY!#REF!</f>
        <v>#REF!</v>
      </c>
      <c r="J7" s="110" t="e">
        <f>WEEKLY!#REF!</f>
        <v>#REF!</v>
      </c>
      <c r="K7" s="110" t="e">
        <f>WEEKLY!#REF!</f>
        <v>#REF!</v>
      </c>
      <c r="L7" s="110" t="e">
        <f>WEEKLY!#REF!</f>
        <v>#REF!</v>
      </c>
      <c r="M7" s="110" t="e">
        <f>WEEKLY!#REF!</f>
        <v>#REF!</v>
      </c>
      <c r="N7" s="110" t="e">
        <f>WEEKLY!#REF!</f>
        <v>#REF!</v>
      </c>
      <c r="O7" s="110" t="e">
        <f>WEEKLY!#REF!</f>
        <v>#REF!</v>
      </c>
      <c r="P7" s="110" t="e">
        <f>WEEKLY!#REF!</f>
        <v>#REF!</v>
      </c>
      <c r="Q7" s="110" t="e">
        <f>WEEKLY!#REF!</f>
        <v>#REF!</v>
      </c>
      <c r="R7" s="110" t="e">
        <f>WEEKLY!#REF!</f>
        <v>#REF!</v>
      </c>
      <c r="S7" s="110" t="e">
        <f>WEEKLY!#REF!</f>
        <v>#REF!</v>
      </c>
      <c r="T7" s="110" t="e">
        <f>WEEKLY!#REF!</f>
        <v>#REF!</v>
      </c>
      <c r="U7" s="110" t="e">
        <f>WEEKLY!#REF!</f>
        <v>#REF!</v>
      </c>
      <c r="V7" s="110" t="e">
        <f>WEEKLY!#REF!</f>
        <v>#REF!</v>
      </c>
      <c r="W7" s="110" t="e">
        <f>WEEKLY!#REF!</f>
        <v>#REF!</v>
      </c>
      <c r="X7" s="110" t="e">
        <f>WEEKLY!#REF!</f>
        <v>#REF!</v>
      </c>
      <c r="Y7" s="110" t="e">
        <f>WEEKLY!#REF!</f>
        <v>#REF!</v>
      </c>
      <c r="Z7" s="110" t="e">
        <f>WEEKLY!#REF!</f>
        <v>#REF!</v>
      </c>
      <c r="AA7" s="110" t="e">
        <f>WEEKLY!#REF!</f>
        <v>#REF!</v>
      </c>
      <c r="AB7" s="110" t="e">
        <f>WEEKLY!#REF!</f>
        <v>#REF!</v>
      </c>
    </row>
    <row r="8" spans="1:28">
      <c r="A8" s="51"/>
      <c r="B8" s="51"/>
      <c r="C8" s="113" t="s">
        <v>1203</v>
      </c>
      <c r="D8" s="110">
        <v>0.04</v>
      </c>
      <c r="E8" s="110">
        <v>0.04</v>
      </c>
      <c r="F8" s="110">
        <v>0.04</v>
      </c>
      <c r="G8" s="110">
        <v>0.04</v>
      </c>
      <c r="H8" s="110">
        <v>0.04</v>
      </c>
      <c r="I8" s="110">
        <v>0.04</v>
      </c>
      <c r="J8" s="110">
        <v>0.04</v>
      </c>
      <c r="K8" s="110">
        <v>0.04</v>
      </c>
      <c r="L8" s="110">
        <v>0.04</v>
      </c>
      <c r="M8" s="110">
        <v>0.04</v>
      </c>
      <c r="N8" s="110">
        <v>0.04</v>
      </c>
      <c r="O8" s="110">
        <v>0.04</v>
      </c>
      <c r="P8" s="110">
        <v>0.04</v>
      </c>
      <c r="Q8" s="110">
        <v>0.04</v>
      </c>
      <c r="R8" s="110">
        <v>0.04</v>
      </c>
      <c r="S8" s="110">
        <v>0.04</v>
      </c>
      <c r="T8" s="110">
        <v>0.04</v>
      </c>
      <c r="U8" s="110">
        <v>0.04</v>
      </c>
      <c r="V8" s="110">
        <v>0.04</v>
      </c>
      <c r="W8" s="110">
        <v>0.04</v>
      </c>
      <c r="X8" s="110">
        <v>0.04</v>
      </c>
      <c r="Y8" s="110">
        <v>0.04</v>
      </c>
      <c r="Z8" s="110">
        <v>0.04</v>
      </c>
      <c r="AA8" s="110">
        <v>0.04</v>
      </c>
      <c r="AB8" s="110">
        <v>0.04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1DD4D417A64A44A91E2B629FD83688" ma:contentTypeVersion="16" ma:contentTypeDescription="Create a new document." ma:contentTypeScope="" ma:versionID="a0917de61780870a3ca77a52de862756">
  <xsd:schema xmlns:xsd="http://www.w3.org/2001/XMLSchema" xmlns:xs="http://www.w3.org/2001/XMLSchema" xmlns:p="http://schemas.microsoft.com/office/2006/metadata/properties" xmlns:ns2="8cf08ae9-7210-49d7-971c-d80666ee6300" xmlns:ns3="139a8355-ef0d-45c8-b63f-65751cc46a85" targetNamespace="http://schemas.microsoft.com/office/2006/metadata/properties" ma:root="true" ma:fieldsID="9618022dcc7a2d1096cc6dd519dcdaae" ns2:_="" ns3:_="">
    <xsd:import namespace="8cf08ae9-7210-49d7-971c-d80666ee6300"/>
    <xsd:import namespace="139a8355-ef0d-45c8-b63f-65751cc46a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08ae9-7210-49d7-971c-d80666ee6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a6481b3-7c33-4c37-86b1-438bb7b1ad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a8355-ef0d-45c8-b63f-65751cc46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d10b084-d2a5-477a-b621-cf459570a78f}" ma:internalName="TaxCatchAll" ma:showField="CatchAllData" ma:web="139a8355-ef0d-45c8-b63f-65751cc46a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9a8355-ef0d-45c8-b63f-65751cc46a85" xsi:nil="true"/>
    <lcf76f155ced4ddcb4097134ff3c332f xmlns="8cf08ae9-7210-49d7-971c-d80666ee63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CE1DA-BC9F-481A-A1DF-98F28D234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08ae9-7210-49d7-971c-d80666ee6300"/>
    <ds:schemaRef ds:uri="139a8355-ef0d-45c8-b63f-65751cc46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CD3FC4-79B8-47E0-88F2-EEF92DFA810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BCBC19C-D60A-472F-AD4D-A747D552F8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559796C-09A0-4DAB-8DB9-7C4C0AAA31B5}">
  <ds:schemaRefs>
    <ds:schemaRef ds:uri="http://schemas.microsoft.com/office/2006/metadata/properties"/>
    <ds:schemaRef ds:uri="http://schemas.microsoft.com/office/infopath/2007/PartnerControls"/>
    <ds:schemaRef ds:uri="139a8355-ef0d-45c8-b63f-65751cc46a85"/>
    <ds:schemaRef ds:uri="8cf08ae9-7210-49d7-971c-d80666ee63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Revisions</vt:lpstr>
      <vt:lpstr>OP Info</vt:lpstr>
      <vt:lpstr>MWTh</vt:lpstr>
      <vt:lpstr>TF</vt:lpstr>
      <vt:lpstr>Dust  Mist Checks</vt:lpstr>
      <vt:lpstr>Washer Titrations</vt:lpstr>
      <vt:lpstr>1st Shift BFp</vt:lpstr>
      <vt:lpstr>2nd Shift BFp</vt:lpstr>
      <vt:lpstr>Washer Data</vt:lpstr>
      <vt:lpstr>WASHER</vt:lpstr>
      <vt:lpstr>WEEKLY</vt:lpstr>
      <vt:lpstr>Chem Use</vt:lpstr>
      <vt:lpstr>LEADEC SCOPE</vt:lpstr>
      <vt:lpstr>Leadec Weekly</vt:lpstr>
      <vt:lpstr>ALL BLOCK CHARTS</vt:lpstr>
      <vt:lpstr>ALL HEAD CHARTS</vt:lpstr>
      <vt:lpstr>ALL CRANK CHARTS</vt:lpstr>
      <vt:lpstr>ALL CAM CHARTS</vt:lpstr>
      <vt:lpstr>ALL CONROD CHARTS</vt:lpstr>
      <vt:lpstr>ALL MIX TANK 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Sylvia Redmond</dc:creator>
  <cp:keywords/>
  <dc:description/>
  <cp:lastModifiedBy>cloudconvert_21</cp:lastModifiedBy>
  <cp:revision/>
  <dcterms:created xsi:type="dcterms:W3CDTF">2020-09-27T11:00:09Z</dcterms:created>
  <dcterms:modified xsi:type="dcterms:W3CDTF">2026-10-22T19:25:41Z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0x0101008B1DD4D417A64A44A91E2B629FD83688</vt:lpwstr>
  </property>
  <property fmtid="{D5CDD505-2E9C-101B-9397-08002B2CF9AE}" pid="3" name="MediaServiceImageTags">
    <vt:lpwstr/>
  </property>
</Properties>
</file>